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os_bordeaux" sheetId="1" r:id="rId4"/>
    <sheet state="visible" name="step1" sheetId="2" r:id="rId5"/>
    <sheet state="visible" name="step2" sheetId="3" r:id="rId6"/>
    <sheet state="visible" name="step3" sheetId="4" r:id="rId7"/>
    <sheet state="visible" name="step4" sheetId="5" r:id="rId8"/>
    <sheet state="visible" name="step5" sheetId="6" r:id="rId9"/>
    <sheet state="visible" name="step6" sheetId="7" r:id="rId10"/>
    <sheet state="visible" name="step7" sheetId="8" r:id="rId11"/>
    <sheet state="visible" name="step8" sheetId="9" r:id="rId12"/>
    <sheet state="visible" name="analyse1" sheetId="10" r:id="rId13"/>
    <sheet state="visible" name="fichier a analyser" sheetId="11" r:id="rId14"/>
    <sheet state="visible" name="Pivot Table 3" sheetId="12" r:id="rId15"/>
    <sheet state="visible" name="Detail1-Cadre de vie environnem" sheetId="13" r:id="rId16"/>
    <sheet state="visible" name="Pivot Table 2" sheetId="14" r:id="rId17"/>
  </sheets>
  <definedNames>
    <definedName hidden="1" localSheetId="1" name="_xlnm._FilterDatabase">step1!$A$1:$J$2775</definedName>
    <definedName hidden="1" localSheetId="2" name="_xlnm._FilterDatabase">step2!$A$1:$L$904</definedName>
    <definedName hidden="1" localSheetId="3" name="_xlnm._FilterDatabase">step3!$A$1:$L$904</definedName>
    <definedName hidden="1" localSheetId="4" name="_xlnm._FilterDatabase">step4!$A$1:$L$904</definedName>
    <definedName hidden="1" localSheetId="5" name="_xlnm._FilterDatabase">step5!$A$1:$M$904</definedName>
    <definedName hidden="1" localSheetId="6" name="_xlnm._FilterDatabase">step6!$A$1:$K$904</definedName>
    <definedName hidden="1" localSheetId="7" name="_xlnm._FilterDatabase">step7!$A$1:$L$904</definedName>
    <definedName hidden="1" localSheetId="8" name="_xlnm._FilterDatabase">step8!$A$1:$I$904</definedName>
  </definedNames>
  <calcPr/>
  <pivotCaches>
    <pivotCache cacheId="0" r:id="rId18"/>
    <pivotCache cacheId="1" r:id="rId19"/>
  </pivotCaches>
</workbook>
</file>

<file path=xl/sharedStrings.xml><?xml version="1.0" encoding="utf-8"?>
<sst xmlns="http://schemas.openxmlformats.org/spreadsheetml/2006/main" count="103760" uniqueCount="12671">
  <si>
    <t>web-scraper-order</t>
  </si>
  <si>
    <t>web-scraper-start-url</t>
  </si>
  <si>
    <t>nom</t>
  </si>
  <si>
    <t>description</t>
  </si>
  <si>
    <t>adresse</t>
  </si>
  <si>
    <t>telephone</t>
  </si>
  <si>
    <t>president</t>
  </si>
  <si>
    <t>site web</t>
  </si>
  <si>
    <t>categorie</t>
  </si>
  <si>
    <t>1552354076-827</t>
  </si>
  <si>
    <t>https://assos.bordeaux.fr/association/detail/2174</t>
  </si>
  <si>
    <t>null</t>
  </si>
  <si>
    <t>1552352420-18</t>
  </si>
  <si>
    <t>https://assos.bordeaux.fr/association/detail/2983</t>
  </si>
  <si>
    <t>1552354726-1144</t>
  </si>
  <si>
    <t>https://assos.bordeaux.fr/association/detail/1857</t>
  </si>
  <si>
    <t>PERCAL TANGO</t>
  </si>
  <si>
    <t>Promouvoir la culture argentine à travers la musique, la danse, le théâtre. Création et vente des spectacles vivants.</t>
  </si>
  <si>
    <t>86 Cours Victor Hugo
                                33000 Bordeaux</t>
  </si>
  <si>
    <t>05 40 05 22 45</t>
  </si>
  <si>
    <t>1552354060-819</t>
  </si>
  <si>
    <t>https://assos.bordeaux.fr/association/detail/2182</t>
  </si>
  <si>
    <t>1552355093-1314</t>
  </si>
  <si>
    <t>https://assos.bordeaux.fr/association/detail/1686</t>
  </si>
  <si>
    <t>1552357429-2365</t>
  </si>
  <si>
    <t>https://assos.bordeaux.fr/association/detail/634</t>
  </si>
  <si>
    <t>ARTISANS DU MONDE BORDEAUX - ADM</t>
  </si>
  <si>
    <t>Promouvoir le commerce équitable afin de permettre aux producteurs de pays ou régions défavorisés de vivre dignement de leur travail et être acteur de leur développement. Permettre aux consommateurs d'être informés sur les dysfonctionnements du commerce international. Contribuer à changer les mécanismes du commerce international</t>
  </si>
  <si>
    <t>30 rue du Parlement Saint Pierre
                                33000 Bordeaux</t>
  </si>
  <si>
    <t>05 56 44 23 33</t>
  </si>
  <si>
    <t>admbordeaux.org</t>
  </si>
  <si>
    <t>Entraide, solidarité, humanitaire</t>
  </si>
  <si>
    <t>1552357860-2560</t>
  </si>
  <si>
    <t>https://assos.bordeaux.fr/association/detail/439</t>
  </si>
  <si>
    <t>1552354137-857</t>
  </si>
  <si>
    <t>https://assos.bordeaux.fr/association/detail/2144</t>
  </si>
  <si>
    <t>1552356693-2044</t>
  </si>
  <si>
    <t>https://assos.bordeaux.fr/association/detail/955</t>
  </si>
  <si>
    <t>CERCLE PHILATÉLIQUE BORDEAUX AQUITAINE - CPBA</t>
  </si>
  <si>
    <t>Association philatélique (collection de timbres) et marcophile (marques postales) atteignant une dizaine d'années d'existence forte de 160 membres actifs. Cette association est ouverte à tous les philatélistes débutants ou confirmés, de tous les âges. Ses adhérents ont la possibilité de se réunir pour échanger et chercher des pièces manquantes à leurs collections, 4 samedis par mois.</t>
  </si>
  <si>
    <t>8 Rue de Blois   
                                 Chez M. Langella
                                33600 Pessac</t>
  </si>
  <si>
    <t>05 56 07 24 64</t>
  </si>
  <si>
    <t>Gérard Langella</t>
  </si>
  <si>
    <t>Loisirs</t>
  </si>
  <si>
    <t>1552352454-35</t>
  </si>
  <si>
    <t>https://assos.bordeaux.fr/association/detail/2966</t>
  </si>
  <si>
    <t>1552357537-2411</t>
  </si>
  <si>
    <t>https://assos.bordeaux.fr/association/detail/588</t>
  </si>
  <si>
    <t>ALLO AMIANTE</t>
  </si>
  <si>
    <t>Défense des victimes de l'amiante et des victimes de maladies professionnelles faisant suite à une exposition aux autres agents cancérigènes ; prévention chez les particuliers et éradication de l'amiante</t>
  </si>
  <si>
    <t>5 place, Amédée St Germain
                                33800 Bordeaux</t>
  </si>
  <si>
    <t>05 56 91 60 69</t>
  </si>
  <si>
    <t>Georges ARNAUDEAU</t>
  </si>
  <si>
    <t>Santé, bien-être</t>
  </si>
  <si>
    <t>1552357321-2319</t>
  </si>
  <si>
    <t>https://assos.bordeaux.fr/association/detail/680</t>
  </si>
  <si>
    <t>CENTRE ACCUEIL CONSULTATION INFORMATION SEXUALITÉ - CACIS</t>
  </si>
  <si>
    <t>Dans une démarche d’éducation populaire, le CACIS se donne pour finalité de permettre à toute personne, jeune ou adulte, de trouver les moyens de vivre sa sexualité dans notre société et d’agir contre toute forme d’exclusion liée à la santé, à la sexualité et au genre.</t>
  </si>
  <si>
    <t>Place de l'Europe
                                BP 44
                                33030 Bordeaux cedex</t>
  </si>
  <si>
    <t>05 56 39 11 69</t>
  </si>
  <si>
    <t>Brigitte Tandonnet</t>
  </si>
  <si>
    <t>cacis-pro.fr</t>
  </si>
  <si>
    <t>1552356294-1867</t>
  </si>
  <si>
    <t>https://assos.bordeaux.fr/association/detail/1132</t>
  </si>
  <si>
    <t>HANDI CAP NOUVELLE AQUITAINE - HCNA</t>
  </si>
  <si>
    <t>Handi CAP Nouvelle Aquitaine est une association loi 1901 qui a pour objet d'informer les personnes touchées et concernées par le handicap ou la perte d'autonomie sur les loisirs accessibles des secteurs du tourisme, de la culture, du sport présents en Nouvelle Aquitaine. Elle fait coopérer les partenaires de ces secteurs pour collecter et organiser la diffusion de ces informations.</t>
  </si>
  <si>
    <t>436 av de Verdun
                                33700 Mérignac</t>
  </si>
  <si>
    <t>05 56 12 39 39</t>
  </si>
  <si>
    <t>Patrick TREINS</t>
  </si>
  <si>
    <t>1552353193-396</t>
  </si>
  <si>
    <t>https://assos.bordeaux.fr/association/detail/2605</t>
  </si>
  <si>
    <t>1552353880-731</t>
  </si>
  <si>
    <t>https://assos.bordeaux.fr/association/detail/2270</t>
  </si>
  <si>
    <t>1552355724-1606</t>
  </si>
  <si>
    <t>https://assos.bordeaux.fr/association/detail/1394</t>
  </si>
  <si>
    <t>ASSOCIATION DES SAHRAOUIS À BORDEAUX  - ASB</t>
  </si>
  <si>
    <t>Notre association a pour but de faire connaitre et reconnaître le peuple du Sahara Occidental, son histoire, sa culture, sa vie, son territoire et ses ressources auprès de l'opinion française et internationale. Mais aussi de soutenir les sahraouis dans les difficultés matérielles quotidiennes et dans la lutte pacifique vers la résolution du problème de décolonisation de leur pays.</t>
  </si>
  <si>
    <t>9 bis cours Edouard Vaillant
                                33300 Bordeaux</t>
  </si>
  <si>
    <t>06 05 90 55 41</t>
  </si>
  <si>
    <t>Mohamed Salem Mohamed Brahim</t>
  </si>
  <si>
    <t>Culture</t>
  </si>
  <si>
    <t>1552358031-2644</t>
  </si>
  <si>
    <t>https://assos.bordeaux.fr/association/detail/355</t>
  </si>
  <si>
    <t>1552357162-2247</t>
  </si>
  <si>
    <t>https://assos.bordeaux.fr/association/detail/752</t>
  </si>
  <si>
    <t>1552354803-1180</t>
  </si>
  <si>
    <t>https://assos.bordeaux.fr/association/detail/1820</t>
  </si>
  <si>
    <t>LES CRAYONNEUSES</t>
  </si>
  <si>
    <t>Action de médiation artistique, culturelle, bien-être. Création d'ouvrages et objets papiers.</t>
  </si>
  <si>
    <t>3 chemin du Grand Port
                                33880 Baurech</t>
  </si>
  <si>
    <t>06 87 19 99 02</t>
  </si>
  <si>
    <t>lescrayonneuses.com</t>
  </si>
  <si>
    <t>1552357702-2484</t>
  </si>
  <si>
    <t>https://assos.bordeaux.fr/association/detail/515</t>
  </si>
  <si>
    <t>OPÉRA BASTIDE - OB</t>
  </si>
  <si>
    <t>la compagnie Opéra Bastide représentait initialement un espace de création où l'apprentissage du métier se fait immédiatement par la scène, au contact du public, en dehors du cadre institutionnel.</t>
  </si>
  <si>
    <t>BP 24
                                BP 24
                                33034 Bordeaux cedex</t>
  </si>
  <si>
    <t>06 58 52 19 58</t>
  </si>
  <si>
    <t>1552352677-144</t>
  </si>
  <si>
    <t>https://assos.bordeaux.fr/association/detail/2857</t>
  </si>
  <si>
    <t>1552357051-2198</t>
  </si>
  <si>
    <t>https://assos.bordeaux.fr/association/detail/801</t>
  </si>
  <si>
    <t>1552357978-2618</t>
  </si>
  <si>
    <t>https://assos.bordeaux.fr/association/detail/381</t>
  </si>
  <si>
    <t>1552354088-833</t>
  </si>
  <si>
    <t>https://assos.bordeaux.fr/association/detail/2168</t>
  </si>
  <si>
    <t>1552352954-279</t>
  </si>
  <si>
    <t>https://assos.bordeaux.fr/association/detail/2722</t>
  </si>
  <si>
    <t>1552353191-395</t>
  </si>
  <si>
    <t>https://assos.bordeaux.fr/association/detail/2606</t>
  </si>
  <si>
    <t>1552357182-2256</t>
  </si>
  <si>
    <t>https://assos.bordeaux.fr/association/detail/743</t>
  </si>
  <si>
    <t>1552357484-2389</t>
  </si>
  <si>
    <t>https://assos.bordeaux.fr/association/detail/610</t>
  </si>
  <si>
    <t>1552357247-2286</t>
  </si>
  <si>
    <t>https://assos.bordeaux.fr/association/detail/713</t>
  </si>
  <si>
    <t>ASSOCIATION DES AMIS D’ELIANE LAVAIL - AMIDEL</t>
  </si>
  <si>
    <t>1552352782-195</t>
  </si>
  <si>
    <t>https://assos.bordeaux.fr/association/detail/2806</t>
  </si>
  <si>
    <t>1552354504-1036</t>
  </si>
  <si>
    <t>https://assos.bordeaux.fr/association/detail/1965</t>
  </si>
  <si>
    <t>1552354759-1160</t>
  </si>
  <si>
    <t>https://assos.bordeaux.fr/association/detail/1841</t>
  </si>
  <si>
    <t>1552354547-1057</t>
  </si>
  <si>
    <t>https://assos.bordeaux.fr/association/detail/1944</t>
  </si>
  <si>
    <t>1552354688-1126</t>
  </si>
  <si>
    <t>https://assos.bordeaux.fr/association/detail/1875</t>
  </si>
  <si>
    <t>1552353138-369</t>
  </si>
  <si>
    <t>https://assos.bordeaux.fr/association/detail/2632</t>
  </si>
  <si>
    <t>1552353277-437</t>
  </si>
  <si>
    <t>https://assos.bordeaux.fr/association/detail/2564</t>
  </si>
  <si>
    <t>1552352616-114</t>
  </si>
  <si>
    <t>https://assos.bordeaux.fr/association/detail/2887</t>
  </si>
  <si>
    <t>1552354775-1168</t>
  </si>
  <si>
    <t>https://assos.bordeaux.fr/association/detail/1833</t>
  </si>
  <si>
    <t>1552353271-434</t>
  </si>
  <si>
    <t>https://assos.bordeaux.fr/association/detail/2567</t>
  </si>
  <si>
    <t>1552355151-1340</t>
  </si>
  <si>
    <t>https://assos.bordeaux.fr/association/detail/1660</t>
  </si>
  <si>
    <t>1552357851-2556</t>
  </si>
  <si>
    <t>https://assos.bordeaux.fr/association/detail/443</t>
  </si>
  <si>
    <t>1552352919-262</t>
  </si>
  <si>
    <t>https://assos.bordeaux.fr/association/detail/2739</t>
  </si>
  <si>
    <t>1552354447-1008</t>
  </si>
  <si>
    <t>https://assos.bordeaux.fr/association/detail/1993</t>
  </si>
  <si>
    <t>1552355053-1295</t>
  </si>
  <si>
    <t>https://assos.bordeaux.fr/association/detail/1705</t>
  </si>
  <si>
    <t>1552357473-2384</t>
  </si>
  <si>
    <t>https://assos.bordeaux.fr/association/detail/615</t>
  </si>
  <si>
    <t>MAM'AN LES TI'BATEAUX</t>
  </si>
  <si>
    <t>L’objet de l’association de maison d’assistant(e)s maternel(le)s est le suivant :
Création, ouverture et gestion d'une maison d'assistant(e)s maternel(le)s (M.A.M.) avec un projet de mixité dans l'accueil d'enfants non porteurs de handicaps âgés de deux mois et demi à quatre ans et d'enfants porteurs de handicaps ou atteints d'une maladie chronique âgés de deux mois et demi à six ans.</t>
  </si>
  <si>
    <t>06 Place Philippe Lebon
                                33300 Bordeaux</t>
  </si>
  <si>
    <t>06 79 08 95 93</t>
  </si>
  <si>
    <t>Christine MOUNIER</t>
  </si>
  <si>
    <t>Education - Enfance - Jeunesse - Vie étudiante</t>
  </si>
  <si>
    <t>1552353916-749</t>
  </si>
  <si>
    <t>https://assos.bordeaux.fr/association/detail/2252</t>
  </si>
  <si>
    <t>1552354977-1260</t>
  </si>
  <si>
    <t>https://assos.bordeaux.fr/association/detail/1740</t>
  </si>
  <si>
    <t>1552355055-1296</t>
  </si>
  <si>
    <t>https://assos.bordeaux.fr/association/detail/1704</t>
  </si>
  <si>
    <t>1552355701-1595</t>
  </si>
  <si>
    <t>https://assos.bordeaux.fr/association/detail/1405</t>
  </si>
  <si>
    <t>WINE WILD WEST</t>
  </si>
  <si>
    <t>L'association Wine Wild West a pour objet : l’organisation et la promotion d’un rassemblement annuel de danseurs de west coast swing en région bordelaise dénommé Wine Wild West. Ce rassemblement est un festival qui comprend des cours de danse et soirées de west coast swing. De plus le festival propose des découvertes œnologiques et de spécialités Bordelaises.</t>
  </si>
  <si>
    <t>10 impasse Manes
                                 Chez Mme Dubernet
                                33110 Le Bouscat</t>
  </si>
  <si>
    <t>06 52 06 18 13</t>
  </si>
  <si>
    <t>www.winewildwest-bordeaux.fr</t>
  </si>
  <si>
    <t>1552355042-1290</t>
  </si>
  <si>
    <t>https://assos.bordeaux.fr/association/detail/1710</t>
  </si>
  <si>
    <t>1552358093-2674</t>
  </si>
  <si>
    <t>https://assos.bordeaux.fr/association/detail/325</t>
  </si>
  <si>
    <t>1552354152-864</t>
  </si>
  <si>
    <t>https://assos.bordeaux.fr/association/detail/2137</t>
  </si>
  <si>
    <t>1552356136-1795</t>
  </si>
  <si>
    <t>https://assos.bordeaux.fr/association/detail/1205</t>
  </si>
  <si>
    <t>1552356158-1806</t>
  </si>
  <si>
    <t>https://assos.bordeaux.fr/association/detail/1194</t>
  </si>
  <si>
    <t>UNION SAINT-BRUNO - USB</t>
  </si>
  <si>
    <t>Favoriser la pratique du sport sous toutes ses formes au titre du loisir et/ou de la compétition.</t>
  </si>
  <si>
    <t>49 rue Brizard
                                33000 Bordeaux</t>
  </si>
  <si>
    <t>05 56 96 33 53</t>
  </si>
  <si>
    <t>www.saint-bruno.org</t>
  </si>
  <si>
    <t>Sport</t>
  </si>
  <si>
    <t>1552358240-2746</t>
  </si>
  <si>
    <t>https://assos.bordeaux.fr/association/detail/253</t>
  </si>
  <si>
    <t>1552353509-550</t>
  </si>
  <si>
    <t>https://assos.bordeaux.fr/association/detail/2451</t>
  </si>
  <si>
    <t>1552352565-89</t>
  </si>
  <si>
    <t>https://assos.bordeaux.fr/association/detail/2912</t>
  </si>
  <si>
    <t>1552356468-1946</t>
  </si>
  <si>
    <t>https://assos.bordeaux.fr/association/detail/1053</t>
  </si>
  <si>
    <t>BXA - ESPRIT VOILE - BXA EV</t>
  </si>
  <si>
    <t>Proposer la découverte et le perfectionnement à la voile au départ de Bordeaux sur l'estuaire de la Gironde avec le voilier habitable de l’association (7,5 m ESTE 24).
Développer, promouvoir et favoriser des activités à caractère culturel et sportif dans le domaine du nautisme avec comme champ d’action les bassins à flot de Bordeaux, la ville de Bordeaux et au delà.</t>
  </si>
  <si>
    <t>Bld Alfred DANEY
                                 Quai ouest Bassin à flot n° 2
                                33300 BORDEAUX</t>
  </si>
  <si>
    <t>07 69 17 50 70</t>
  </si>
  <si>
    <t>www.bxaespritvoile.fr</t>
  </si>
  <si>
    <t>1552352669-140</t>
  </si>
  <si>
    <t>https://assos.bordeaux.fr/association/detail/2861</t>
  </si>
  <si>
    <t>1552355868-1672</t>
  </si>
  <si>
    <t>https://assos.bordeaux.fr/association/detail/1328</t>
  </si>
  <si>
    <t>1552358060-2658</t>
  </si>
  <si>
    <t>https://assos.bordeaux.fr/association/detail/341</t>
  </si>
  <si>
    <t>1552354283-928</t>
  </si>
  <si>
    <t>https://assos.bordeaux.fr/association/detail/2073</t>
  </si>
  <si>
    <t>1552357589-2432</t>
  </si>
  <si>
    <t>https://assos.bordeaux.fr/association/detail/567</t>
  </si>
  <si>
    <t>ASSOCIATION PARLECOUTER</t>
  </si>
  <si>
    <t>Enseigner l'apprentissage d'outils de communication bienveillante et respectueuse, basés sur l'écoute active, profonde et sans jugement, sur le développement de l'empathie, pour une meilleure compréhension de l'autre et de soi. L'association vise à créer des conditions favorables à l'éducation et l'accompagnement des enfants / adolescents, à instaurer des relations plus sereines en famille et en société.</t>
  </si>
  <si>
    <t>11 rue du Palais Gallien, Appt A314
                                33000 Bordeaux</t>
  </si>
  <si>
    <t>06 78 66 97 33</t>
  </si>
  <si>
    <t>parlecouter.wixsite.com/bordeaux</t>
  </si>
  <si>
    <t>1552358185-2719</t>
  </si>
  <si>
    <t>https://assos.bordeaux.fr/association/detail/280</t>
  </si>
  <si>
    <t>1552353912-747</t>
  </si>
  <si>
    <t>https://assos.bordeaux.fr/association/detail/2254</t>
  </si>
  <si>
    <t>1552355626-1559</t>
  </si>
  <si>
    <t>https://assos.bordeaux.fr/association/detail/1441</t>
  </si>
  <si>
    <t>AIDOMI</t>
  </si>
  <si>
    <t>AIDOMI est une association d'aide et de soins à domicile organisée en Service Polyvalent d'Aide et de Soins à Domicile (SPASAD). Nos services accompagnent 24h /24h les personnes vulnérables et les proches aidants dans le maintien à domicile à travers des missions d'aide à domicile (entretien du domicile, préparation des repas, accompagnement à la vie sociale)  et des soins infirmiers et d'hygiène.</t>
  </si>
  <si>
    <t>22 rue professeur lannelongue
                                33300 bordeaux</t>
  </si>
  <si>
    <t>05 56 01 91 91</t>
  </si>
  <si>
    <t>aidomi.fr</t>
  </si>
  <si>
    <t>1552355071-1304</t>
  </si>
  <si>
    <t>https://assos.bordeaux.fr/association/detail/1696</t>
  </si>
  <si>
    <t>1552354692-1128</t>
  </si>
  <si>
    <t>https://assos.bordeaux.fr/association/detail/1873</t>
  </si>
  <si>
    <t>1552352868-237</t>
  </si>
  <si>
    <t>https://assos.bordeaux.fr/association/detail/2764</t>
  </si>
  <si>
    <t>1552355514-1507</t>
  </si>
  <si>
    <t>https://assos.bordeaux.fr/association/detail/1493</t>
  </si>
  <si>
    <t>1552357736-2500</t>
  </si>
  <si>
    <t>https://assos.bordeaux.fr/association/detail/499</t>
  </si>
  <si>
    <t>1552353573-581</t>
  </si>
  <si>
    <t>https://assos.bordeaux.fr/association/detail/2420</t>
  </si>
  <si>
    <t>1552354842-1198</t>
  </si>
  <si>
    <t>https://assos.bordeaux.fr/association/detail/1802</t>
  </si>
  <si>
    <t>1552357140-2238</t>
  </si>
  <si>
    <t>https://assos.bordeaux.fr/association/detail/761</t>
  </si>
  <si>
    <t>1552357062-2203</t>
  </si>
  <si>
    <t>https://assos.bordeaux.fr/association/detail/796</t>
  </si>
  <si>
    <t>ASSOCIATION FRANCO-JAPONAISE D'ÉCHANGES CULTURELS RIVAGES - RIVAGES</t>
  </si>
  <si>
    <t>L'association à pour but de développer les relations culturelles franco-japonaises pour un enrichissement mutuel par des actions de diffusion de la culture, du savoir faire et de l'art japonais (exposition, conférences, cours, pratiques artistiques et de bien être).</t>
  </si>
  <si>
    <t>47 rue Jean Soula
                                33000 Bordeaux</t>
  </si>
  <si>
    <t>05 47 29 56 30</t>
  </si>
  <si>
    <t>www.association-rivages.org</t>
  </si>
  <si>
    <t>1552352489-52</t>
  </si>
  <si>
    <t>https://assos.bordeaux.fr/association/detail/2949</t>
  </si>
  <si>
    <t>1552352557-85</t>
  </si>
  <si>
    <t>https://assos.bordeaux.fr/association/detail/2916</t>
  </si>
  <si>
    <t>1552354455-1012</t>
  </si>
  <si>
    <t>https://assos.bordeaux.fr/association/detail/1989</t>
  </si>
  <si>
    <t>1552357659-2465</t>
  </si>
  <si>
    <t>https://assos.bordeaux.fr/association/detail/534</t>
  </si>
  <si>
    <t>1552352854-230</t>
  </si>
  <si>
    <t>https://assos.bordeaux.fr/association/detail/2771</t>
  </si>
  <si>
    <t>1552357939-2599</t>
  </si>
  <si>
    <t>https://assos.bordeaux.fr/association/detail/400</t>
  </si>
  <si>
    <t>1552357862-2561</t>
  </si>
  <si>
    <t>https://assos.bordeaux.fr/association/detail/438</t>
  </si>
  <si>
    <t>1552352561-87</t>
  </si>
  <si>
    <t>https://assos.bordeaux.fr/association/detail/2914</t>
  </si>
  <si>
    <t>1552355893-1683</t>
  </si>
  <si>
    <t>https://assos.bordeaux.fr/association/detail/1317</t>
  </si>
  <si>
    <t>PROMOFEMMES</t>
  </si>
  <si>
    <t>Insertion sociale, professionnelle, culturelle et citoyenne des femmes d’origine étrangère et de leur famille</t>
  </si>
  <si>
    <t>10 rue Carpenteyre
                                33800 Bordeaux</t>
  </si>
  <si>
    <t>05 56 94 64 07</t>
  </si>
  <si>
    <t>www.promofemmes.org</t>
  </si>
  <si>
    <t>1552356022-1742</t>
  </si>
  <si>
    <t>https://assos.bordeaux.fr/association/detail/1258</t>
  </si>
  <si>
    <t>LE FESTIN</t>
  </si>
  <si>
    <t>Depuis près de trente ans, la revue le festin permet à un large public de découvrir les richesses artistiques du Sud-Ouest. Elle est aujourd’hui reconnue comme la première publication culturelle et touristique de la région. Du local à l’universel, des monuments historiques à la création la plus contemporaine, la revue trimestrielle défend en effet une vision dynamique et originale de la culture.</t>
  </si>
  <si>
    <t>176 rue Achard
                                 Zone d'activités Achard - Bât F1
                                33300 Bordeaux</t>
  </si>
  <si>
    <t>05 56 69 72 46</t>
  </si>
  <si>
    <t>1552356142-1798</t>
  </si>
  <si>
    <t>https://assos.bordeaux.fr/association/detail/1202</t>
  </si>
  <si>
    <t>1552356091-1773</t>
  </si>
  <si>
    <t>https://assos.bordeaux.fr/association/detail/1227</t>
  </si>
  <si>
    <t>LES DETRITIVORES - DTTV</t>
  </si>
  <si>
    <t>1552353448-520</t>
  </si>
  <si>
    <t>https://assos.bordeaux.fr/association/detail/2481</t>
  </si>
  <si>
    <t>1552354111-844</t>
  </si>
  <si>
    <t>https://assos.bordeaux.fr/association/detail/2157</t>
  </si>
  <si>
    <t>1552356937-2151</t>
  </si>
  <si>
    <t>https://assos.bordeaux.fr/association/detail/848</t>
  </si>
  <si>
    <t>1552352637-124</t>
  </si>
  <si>
    <t>https://assos.bordeaux.fr/association/detail/2877</t>
  </si>
  <si>
    <t>1552357252-2288</t>
  </si>
  <si>
    <t>https://assos.bordeaux.fr/association/detail/711</t>
  </si>
  <si>
    <t>FRÈRES DES HOMMES - FDH</t>
  </si>
  <si>
    <t>La Pépinière de la solidarité internationale (créée par Frères des Hommes) est un dispositif d’accueil et d’accompagnement ouvert à tous ceux qui veulent mener un projet de solidarité internationale. Il s’adresse également à ceux qui souhaitent accompagner un ou plusieurs porteurs de projet dans leur démarche en devenant tuteur bénévole.</t>
  </si>
  <si>
    <t>2 rue de Savoie
                                75006 Paris</t>
  </si>
  <si>
    <t>01 55 42 62 62</t>
  </si>
  <si>
    <t>www.fdh.org</t>
  </si>
  <si>
    <t>1552352688-149</t>
  </si>
  <si>
    <t>https://assos.bordeaux.fr/association/detail/2852</t>
  </si>
  <si>
    <t>1552354773-1167</t>
  </si>
  <si>
    <t>https://assos.bordeaux.fr/association/detail/1834</t>
  </si>
  <si>
    <t>1552353689-638</t>
  </si>
  <si>
    <t>https://assos.bordeaux.fr/association/detail/2363</t>
  </si>
  <si>
    <t>1552352737-173</t>
  </si>
  <si>
    <t>https://assos.bordeaux.fr/association/detail/2828</t>
  </si>
  <si>
    <t>1552357864-2562</t>
  </si>
  <si>
    <t>https://assos.bordeaux.fr/association/detail/437</t>
  </si>
  <si>
    <t>1552356650-2025</t>
  </si>
  <si>
    <t>https://assos.bordeaux.fr/association/detail/974</t>
  </si>
  <si>
    <t>PHILOSPHÈRES</t>
  </si>
  <si>
    <t>Ouvrir un espace de réflexion philosophique aux enfants, adolescents,
adultes : la proposition s’adresse à tous et s’inscrit dans une démarche culturelle durable et solidaire. Ateliers à visée philosophique pour enfants, pour adultes, événements sur la place publique, projet éditorial sur la mémoire, cinéphilo, écriture &amp; poésie... La philosophie est un « terreau » qui favorise une existence harmonieuse pour tous.</t>
  </si>
  <si>
    <t>6 rue Gaspard philippe
                                33800 Bordeaux</t>
  </si>
  <si>
    <t>06 77 60 53 90</t>
  </si>
  <si>
    <t>www.philospheres.org</t>
  </si>
  <si>
    <t>Vivre ensemble, vie quotidienne</t>
  </si>
  <si>
    <t>1552353173-386</t>
  </si>
  <si>
    <t>https://assos.bordeaux.fr/association/detail/2615</t>
  </si>
  <si>
    <t>1552356148-1801</t>
  </si>
  <si>
    <t>https://assos.bordeaux.fr/association/detail/1199</t>
  </si>
  <si>
    <t>UNION BORDEAUX MÉTROPOLE - UBM</t>
  </si>
  <si>
    <t>La présente association, sans but lucratif, a pour objet la pratique et l'organisation de toutes activités sportives, éducatives, culturelles, de loisirs, bien-être, gastronomiques. L’association est ouverte aux agents de la Mairie de Bordeaux, de la Métropole de Bordeaux (EPCI), et des communes membres de la Métropole, actifs et retraités ainsi qu’à leurs ayants droit et extérieurs (article 5).</t>
  </si>
  <si>
    <t>Hôtel de Bordeaux métropole 
                                 Esplanade Charles de Gaulle 
                                33045 BORDEAUX</t>
  </si>
  <si>
    <t>05 57 20 70 56</t>
  </si>
  <si>
    <t>MARC JOKIEL</t>
  </si>
  <si>
    <t>1552356906-2137</t>
  </si>
  <si>
    <t>https://assos.bordeaux.fr/association/detail/862</t>
  </si>
  <si>
    <t>LES BALADES ALTERNATIVES</t>
  </si>
  <si>
    <t>L'Alternative Urbaine Bordeaux propose des balades pédestres alternatives à impact positif pour le territoire.
D'une part, elles sortent des sentiers touristiques habituels en mettant en valeur des quartiers dits "populaires" ;
D'autre part parce que ces balades sont animées par des "éclaireurs urbains" en insertion professionnelle que nous formons et rémunérons dans le cadre d'une activité tremplin vers l'emploi.</t>
  </si>
  <si>
    <t>40 rue Laffiteau
                                 Chez Astrolabe
                                33800 BORDEAUX</t>
  </si>
  <si>
    <t>07 67 65 24 84</t>
  </si>
  <si>
    <t>bordeaux.alternative-urbaine.com</t>
  </si>
  <si>
    <t>1552357884-2572</t>
  </si>
  <si>
    <t>https://assos.bordeaux.fr/association/detail/427</t>
  </si>
  <si>
    <t>1552358101-2678</t>
  </si>
  <si>
    <t>https://assos.bordeaux.fr/association/detail/321</t>
  </si>
  <si>
    <t>1552354105-841</t>
  </si>
  <si>
    <t>https://assos.bordeaux.fr/association/detail/2160</t>
  </si>
  <si>
    <t>1552355493-1497</t>
  </si>
  <si>
    <t>https://assos.bordeaux.fr/association/detail/1503</t>
  </si>
  <si>
    <t>TEST 1809</t>
  </si>
  <si>
    <t>Association test</t>
  </si>
  <si>
    <t>Rue Claude Bonnier 
                                33000 Bordeaux</t>
  </si>
  <si>
    <t>05 10 10 34 64</t>
  </si>
  <si>
    <t>1552355734-1611</t>
  </si>
  <si>
    <t>https://assos.bordeaux.fr/association/detail/1389</t>
  </si>
  <si>
    <t>1552357808-2535</t>
  </si>
  <si>
    <t>https://assos.bordeaux.fr/association/detail/464</t>
  </si>
  <si>
    <t>1552358021-2639</t>
  </si>
  <si>
    <t>https://assos.bordeaux.fr/association/detail/360</t>
  </si>
  <si>
    <t>1552357511-2401</t>
  </si>
  <si>
    <t>https://assos.bordeaux.fr/association/detail/598</t>
  </si>
  <si>
    <t>ASSOCIATION ODYSSÉE</t>
  </si>
  <si>
    <t>Contribuer à l'engagement et à la participation de tous, pour renforcer la citoyenneté européenne et l'émergence de « citoyens du monde »
Donner des clés de lecture pour appréhender la diversité et la complexité du monde actuel et développer l'apprentissage interculturel en promouvant et en mettant en œuvre des échanges européens et internationaux
Faciliter le vivre ensemble et le travailler ensemble</t>
  </si>
  <si>
    <t>5 rue Marengo
                                33000 Bordeaux</t>
  </si>
  <si>
    <t>06 09 46 33 14</t>
  </si>
  <si>
    <t>Elisabeth SILVA</t>
  </si>
  <si>
    <t>www.associationodyssee.fr</t>
  </si>
  <si>
    <t>1552357094-2217</t>
  </si>
  <si>
    <t>https://assos.bordeaux.fr/association/detail/782</t>
  </si>
  <si>
    <t>LA CLÉ DES ONDES</t>
  </si>
  <si>
    <t>Ouverte à toutes et tous, la Clé des Ondes est la radio qui se mouille pour qu'il fasse beau. Elle se fait l'écho du mouvement culturel, social, associatif, environnemental. D'ici et d'ailleurs, de toutes les couleurs, de toutes les nationalités, de toutes les musiques, de tout ce qui bouge, elle ouvre ses micros aux sans-voix. Elle s'écoute sur le 90.10 en FM et sur lacdo.org.</t>
  </si>
  <si>
    <t>71 cours Edouard Vaillant
                                33300 Bordeaux</t>
  </si>
  <si>
    <t>05 56 39 87 57</t>
  </si>
  <si>
    <t>Gilbert Hanna</t>
  </si>
  <si>
    <t>www.lacdo.org</t>
  </si>
  <si>
    <t>1552355901-1687</t>
  </si>
  <si>
    <t>https://assos.bordeaux.fr/association/detail/1313</t>
  </si>
  <si>
    <t>1552356497-1957</t>
  </si>
  <si>
    <t>https://assos.bordeaux.fr/association/detail/1042</t>
  </si>
  <si>
    <t>OPTIMOMES LOISIRS</t>
  </si>
  <si>
    <t>Favoriser l'esprit de découverte chez les jeunes en leur proposant des programmes d'activités variées  (Culture, sport, nature et science) ; promouvoir la pratique des activités sportives, artistiques, scientifiques et de nature en proposant la création de structures accueils ( écoles élémentaires/maternelles,CE) ; promouvoir grâce à des pratiques ludiques, la découverte de l'environnement auprès des enfants.</t>
  </si>
  <si>
    <t>10 rue de la Moulinatte
                                33130 Bègles</t>
  </si>
  <si>
    <t>05 56 85 53 14</t>
  </si>
  <si>
    <t>optimomesloisirs.com</t>
  </si>
  <si>
    <t>1552353234-416</t>
  </si>
  <si>
    <t>https://assos.bordeaux.fr/association/detail/2585</t>
  </si>
  <si>
    <t>1552352694-152</t>
  </si>
  <si>
    <t>https://assos.bordeaux.fr/association/detail/2849</t>
  </si>
  <si>
    <t>1552355984-1725</t>
  </si>
  <si>
    <t>https://assos.bordeaux.fr/association/detail/1275</t>
  </si>
  <si>
    <t>ATELIER D'ÉCO SOLIDAIRE - ADS</t>
  </si>
  <si>
    <t>La Recyclerie créative de Bordeaux est depuis 2010 un des leviers de l’innovation sociale territoriale dans la réutilisation de matières, objets et mobilier dont les usagers, les entreprises et les collectivités veulent se débarrasser.
Par le travail croisé de salariés, de bénévoles de tous âges et de stagiaires de tous horizons, elle alimente une expérimentation concrète et et prône un retour au « bon sens ».</t>
  </si>
  <si>
    <t>7 rue la Motte Picquet
                                33300 Bordeaux</t>
  </si>
  <si>
    <t>05 56 10 46 19</t>
  </si>
  <si>
    <t>Cadre de vie environnement</t>
  </si>
  <si>
    <t>1552357448-2373</t>
  </si>
  <si>
    <t>https://assos.bordeaux.fr/association/detail/626</t>
  </si>
  <si>
    <t>HÉLIOS EVENEMENTS - O S G</t>
  </si>
  <si>
    <t>Cette association a pour but de promouvoir et de développer les pratiques musicales : par la production de spectacles vivants les "Mini concerts'' comprenant la participation de l’orchestre symphonique de Gironde et de son activité de diffusion d’artistes ; par l’édition de supports informatifs et pédagogiques ; par l’organisation d’actions de formation musicale en favorisant les pratiques amateurs</t>
  </si>
  <si>
    <t>2 rue Frédéric Bastiat
                                33100 Bordeaux</t>
  </si>
  <si>
    <t>06 11 10 03 77</t>
  </si>
  <si>
    <t>orchestresymphoniquedegironde.fr</t>
  </si>
  <si>
    <t>1552354824-1190</t>
  </si>
  <si>
    <t>https://assos.bordeaux.fr/association/detail/1810</t>
  </si>
  <si>
    <t>1552354707-1135</t>
  </si>
  <si>
    <t>https://assos.bordeaux.fr/association/detail/1866</t>
  </si>
  <si>
    <t>1552355357-1433</t>
  </si>
  <si>
    <t>https://assos.bordeaux.fr/association/detail/1567</t>
  </si>
  <si>
    <t>1552354072-825</t>
  </si>
  <si>
    <t>https://assos.bordeaux.fr/association/detail/2176</t>
  </si>
  <si>
    <t>1552354574-1070</t>
  </si>
  <si>
    <t>https://assos.bordeaux.fr/association/detail/1931</t>
  </si>
  <si>
    <t>1552355690-1590</t>
  </si>
  <si>
    <t>https://assos.bordeaux.fr/association/detail/1410</t>
  </si>
  <si>
    <t>RIRE EN-JE - CLUB DE RIRE BX</t>
  </si>
  <si>
    <t>Amélioration du mieux être et des relations humaines notamment en faisant connaitre la méthode du Rire sans raison du Dr Kataria afin d'apporter de la joie de vivre, de la bonne humeur, et du bien être ; en connectant  les personnes à travers le rire ; en trouvant du bonheur à rendre les gens heureux et en apportant de l'amour inconditionnel.</t>
  </si>
  <si>
    <t>36 allée Haussmann
                                33300 Bordeaux</t>
  </si>
  <si>
    <t>06 12 29 51 96</t>
  </si>
  <si>
    <t>Pascale Senon</t>
  </si>
  <si>
    <t>1552353513-552</t>
  </si>
  <si>
    <t>https://assos.bordeaux.fr/association/detail/2449</t>
  </si>
  <si>
    <t>1552355337-1424</t>
  </si>
  <si>
    <t>https://assos.bordeaux.fr/association/detail/1576</t>
  </si>
  <si>
    <t>ASSOCIATION FRANÇAISE DE RUGBY SUBAQUATIQUE - AFRS</t>
  </si>
  <si>
    <t>Développer la pratique du rugby subaquatique en France et favoriser la participation à des compétitions nationales et internationales.</t>
  </si>
  <si>
    <t>33 Rue Kléber
                                33800 Bordeaux</t>
  </si>
  <si>
    <t>06 24 40 80 30</t>
  </si>
  <si>
    <t>Anaïs De Chaumont</t>
  </si>
  <si>
    <t>1552358248-2750</t>
  </si>
  <si>
    <t>https://assos.bordeaux.fr/association/detail/249</t>
  </si>
  <si>
    <t>1552354990-1266</t>
  </si>
  <si>
    <t>https://assos.bordeaux.fr/association/detail/1734</t>
  </si>
  <si>
    <t>LA CASSETTE</t>
  </si>
  <si>
    <t>La Cassette promeut I'art &amp; la culture, crée des échanges sociaux &amp; culturels, organise du spectacle vivant, des expositions, aide &amp; conseille à la production musicale et le spectacle, conseille les lieux de diffusion à la programmation, résidence artistiques, accompagnement à l'enregistrement audio, accompagnement à la réalisation de vidéos, développement de projets artistiques...</t>
  </si>
  <si>
    <t>55 rue Galin
                                33100 Bordeaux</t>
  </si>
  <si>
    <t>06 84 31 45 04</t>
  </si>
  <si>
    <t>milos ares asian teran</t>
  </si>
  <si>
    <t>1552353308-452</t>
  </si>
  <si>
    <t>https://assos.bordeaux.fr/association/detail/2549</t>
  </si>
  <si>
    <t>1552354822-1189</t>
  </si>
  <si>
    <t>https://assos.bordeaux.fr/association/detail/1811</t>
  </si>
  <si>
    <t>1552353179-389</t>
  </si>
  <si>
    <t>https://assos.bordeaux.fr/association/detail/2612</t>
  </si>
  <si>
    <t>1552355460-1481</t>
  </si>
  <si>
    <t>https://assos.bordeaux.fr/association/detail/1519</t>
  </si>
  <si>
    <t>1552354099-838</t>
  </si>
  <si>
    <t>https://assos.bordeaux.fr/association/detail/2163</t>
  </si>
  <si>
    <t>1552357954-2606</t>
  </si>
  <si>
    <t>https://assos.bordeaux.fr/association/detail/393</t>
  </si>
  <si>
    <t>1552353332-464</t>
  </si>
  <si>
    <t>https://assos.bordeaux.fr/association/detail/2537</t>
  </si>
  <si>
    <t>1552355274-1396</t>
  </si>
  <si>
    <t>https://assos.bordeaux.fr/association/detail/1604</t>
  </si>
  <si>
    <t>1552352641-126</t>
  </si>
  <si>
    <t>https://assos.bordeaux.fr/association/detail/2875</t>
  </si>
  <si>
    <t>1552357614-2444</t>
  </si>
  <si>
    <t>https://assos.bordeaux.fr/association/detail/555</t>
  </si>
  <si>
    <t>PRATIKABLE - PTK</t>
  </si>
  <si>
    <t>L'association Pratikable a pour but de valoriser et promouvoir le handicap à travers les sports de glisse et les sports à sensation.</t>
  </si>
  <si>
    <t>13 Rue Charles Perrault
                                33370 Artigues-près-Bordeaux</t>
  </si>
  <si>
    <t>06 45 86 91 69</t>
  </si>
  <si>
    <t>Wilfried Panatier</t>
  </si>
  <si>
    <t>www.pratikable.com</t>
  </si>
  <si>
    <t>1552356185-1817</t>
  </si>
  <si>
    <t>https://assos.bordeaux.fr/association/detail/1182</t>
  </si>
  <si>
    <t>CULTIVER L'ÉQUILIBRE</t>
  </si>
  <si>
    <t>Accompagner, transmettre et promouvoir auprès de tout public différentes pratiques et techniques ayant pour objectif d’améliorer la santé (état de bien-être total physique, mental et social) et de
permettre le développement personnel des personnes. 
Créer une dynamique de partage, d’échange et de mise en réseau de différents professionnels proposant ces pratiques.</t>
  </si>
  <si>
    <t>147 avenue de Labarde
                                33300 Bordeaux</t>
  </si>
  <si>
    <t>06 62 44 90 99</t>
  </si>
  <si>
    <t>1552353050-326</t>
  </si>
  <si>
    <t>https://assos.bordeaux.fr/association/detail/2675</t>
  </si>
  <si>
    <t>1552358124-2689</t>
  </si>
  <si>
    <t>https://assos.bordeaux.fr/association/detail/310</t>
  </si>
  <si>
    <t>1552356706-2050</t>
  </si>
  <si>
    <t>https://assos.bordeaux.fr/association/detail/949</t>
  </si>
  <si>
    <t>MOUVEMENT  LE CRI</t>
  </si>
  <si>
    <t>Le Cri a pour objet de lutter contre toute forme de violences en particulier celles liées au système prostitutionnel. Elle se fixe une triple mission de prévention, d’information et de médiation.</t>
  </si>
  <si>
    <t>58, rue Schoelcher
                                33300 Bordeaux</t>
  </si>
  <si>
    <t>05 56 39 05 96</t>
  </si>
  <si>
    <t>1552358195-2724</t>
  </si>
  <si>
    <t>https://assos.bordeaux.fr/association/detail/275</t>
  </si>
  <si>
    <t>1552352471-43</t>
  </si>
  <si>
    <t>https://assos.bordeaux.fr/association/detail/2958</t>
  </si>
  <si>
    <t>1552354524-1046</t>
  </si>
  <si>
    <t>https://assos.bordeaux.fr/association/detail/1955</t>
  </si>
  <si>
    <t>1552353378-486</t>
  </si>
  <si>
    <t>https://assos.bordeaux.fr/association/detail/2515</t>
  </si>
  <si>
    <t>1552354273-923</t>
  </si>
  <si>
    <t>https://assos.bordeaux.fr/association/detail/2078</t>
  </si>
  <si>
    <t>1552353652-620</t>
  </si>
  <si>
    <t>https://assos.bordeaux.fr/association/detail/2381</t>
  </si>
  <si>
    <t>1552358074-2665</t>
  </si>
  <si>
    <t>https://assos.bordeaux.fr/association/detail/334</t>
  </si>
  <si>
    <t>1552356121-1788</t>
  </si>
  <si>
    <t>https://assos.bordeaux.fr/association/detail/1212</t>
  </si>
  <si>
    <t>1552357349-2331</t>
  </si>
  <si>
    <t>https://assos.bordeaux.fr/association/detail/668</t>
  </si>
  <si>
    <t>FÉDÉRATION DES RADIOS ASSOCIATIVES DE LA GIRONDE  - FEDERA 33</t>
  </si>
  <si>
    <t>Établir des échanges entre les radios, par des rencontres avec thème (échange de programmes, nouvelles technologies et numérique, gestion administrative, fonction employeur, droits d’auteur…) et en créer les outils de mise en œuvre. Aider les radios à la constitution des nombreux dossiers administratifs. Intervenir auprès de radios en difficulté par le conseil auprès de leurs instances dirigeantes.</t>
  </si>
  <si>
    <t>153 rue David Johnston 
                                33000 Bordeaux</t>
  </si>
  <si>
    <t>06 52 84 62 80</t>
  </si>
  <si>
    <t>Nicole Teyssier</t>
  </si>
  <si>
    <t>www.federa33.org/la-federa33</t>
  </si>
  <si>
    <t>1552355722-1605</t>
  </si>
  <si>
    <t>https://assos.bordeaux.fr/association/detail/1395</t>
  </si>
  <si>
    <t>1552352815-211</t>
  </si>
  <si>
    <t>https://assos.bordeaux.fr/association/detail/2790</t>
  </si>
  <si>
    <t>1552358111-2683</t>
  </si>
  <si>
    <t>https://assos.bordeaux.fr/association/detail/316</t>
  </si>
  <si>
    <t>1552357711-2488</t>
  </si>
  <si>
    <t>https://assos.bordeaux.fr/association/detail/511</t>
  </si>
  <si>
    <t>CALIXTE COEUR DE BASTIDE</t>
  </si>
  <si>
    <t>l association a pour but de créer et développer des animations et événements ,mener des réflexions,pour dynamiser la place CALIXTE CAMELLE et son quartier,en renforçant le lien social.De part son objet, l association peut être emmenée à exercer des activités économiques.</t>
  </si>
  <si>
    <t>le pti salon 60 rue bonnefin
                                33100 BORDEAUX</t>
  </si>
  <si>
    <t>06 61 18 87 34</t>
  </si>
  <si>
    <t>Facebook                                                    
                                                Facebook</t>
  </si>
  <si>
    <t>1552356633-2017</t>
  </si>
  <si>
    <t>https://assos.bordeaux.fr/association/detail/982</t>
  </si>
  <si>
    <t>LES PINSONS</t>
  </si>
  <si>
    <t>L'association Les Pinsons gère l'Institut Pinsons (première structure passerelle d'accueil des 2/6 ans inspirée de l'approche éducative et pédagogique de Reggio Emilia et du modèle scandinave de la petite enfance) et les ateliers Let's (le meilleur des pédagogies actives - Montessori, Reggio, Fröbel - associés à nos ateliers ludo-éducatifs : Code et robotique, cuisine, jardinage, jeux de société, arts plastiques...)</t>
  </si>
  <si>
    <t>6 rue Jean Bedouret
                                33100 Bordeaux</t>
  </si>
  <si>
    <t>06 95 48 28 48</t>
  </si>
  <si>
    <t>Adeline Charneau</t>
  </si>
  <si>
    <t>www.institutpinsons.com</t>
  </si>
  <si>
    <t>1552353749-667</t>
  </si>
  <si>
    <t>https://assos.bordeaux.fr/association/detail/2334</t>
  </si>
  <si>
    <t>1552355916-1693</t>
  </si>
  <si>
    <t>https://assos.bordeaux.fr/association/detail/1307</t>
  </si>
  <si>
    <t>DYNAMIC KARATE BORDEAUX - DKB</t>
  </si>
  <si>
    <t>L'association Dynamic Karate Bordeaux a pour objet de développer le karate do shotokan et les valeurs intrinsèques liées au Dojo Kun</t>
  </si>
  <si>
    <t>21 bis avenue de brivazac
                                33600 pessac</t>
  </si>
  <si>
    <t>06 17 64 85 32</t>
  </si>
  <si>
    <t>1552355707-1598</t>
  </si>
  <si>
    <t>https://assos.bordeaux.fr/association/detail/1402</t>
  </si>
  <si>
    <t>1552356221-1833</t>
  </si>
  <si>
    <t>https://assos.bordeaux.fr/association/detail/1166</t>
  </si>
  <si>
    <t>ASSOCIATION EXPRESSIONS</t>
  </si>
  <si>
    <t>L’association Expression est un lieu de pratiques culturelles et artistiques. Elle propose des ateliers hebdomadaires et mensuels.
Elle regroupe sur un même lieu la danse, le yoga, la peinture, la sophrologie, le tissage à partir de matériaux de recyclage et le travail corporel.
Elle offre un espace propice à la création dans un cadre apaisant et atypique au cœur de Bordeaux, dans le quartier Fondaudège.</t>
  </si>
  <si>
    <t>23 impasse Sully
                                33000 BORDEAUX</t>
  </si>
  <si>
    <t>05 56 01 12 41</t>
  </si>
  <si>
    <t>www.associationexpression.com</t>
  </si>
  <si>
    <t>1552355939-1704</t>
  </si>
  <si>
    <t>https://assos.bordeaux.fr/association/detail/1296</t>
  </si>
  <si>
    <t>1552353501-546</t>
  </si>
  <si>
    <t>https://assos.bordeaux.fr/association/detail/2455</t>
  </si>
  <si>
    <t>1552355130-1331</t>
  </si>
  <si>
    <t>https://assos.bordeaux.fr/association/detail/1669</t>
  </si>
  <si>
    <t>ALLIANCE 33  - ALLIANCE 33</t>
  </si>
  <si>
    <t>accompagnement bénévole des personnes gravement malades ou en fin de vie et de leurs proches, dans le cadre de la loi du 9 juin 1999 sur les soins palliatifs, en vue de soulager les souffrances physiques, morales, psychologiques et spirituelles , en institution ou à domicile, ou à l'antenne pour les soutiens et suivis de deuils.</t>
  </si>
  <si>
    <t>380 cours de la Somme
                                33800 Bordeaux</t>
  </si>
  <si>
    <t>05 56 43 07 07</t>
  </si>
  <si>
    <t>www.alliance.asso.fr</t>
  </si>
  <si>
    <t>1552353036-319</t>
  </si>
  <si>
    <t>https://assos.bordeaux.fr/association/detail/2682</t>
  </si>
  <si>
    <t>1552357523-2406</t>
  </si>
  <si>
    <t>https://assos.bordeaux.fr/association/detail/593</t>
  </si>
  <si>
    <t>LE LABO DES HISTOIRES NOUVELLE-AQUITAINE</t>
  </si>
  <si>
    <t>1552358218-2735</t>
  </si>
  <si>
    <t>https://assos.bordeaux.fr/association/detail/264</t>
  </si>
  <si>
    <t>1552355430-1467</t>
  </si>
  <si>
    <t>https://assos.bordeaux.fr/association/detail/1533</t>
  </si>
  <si>
    <t>1552354816-1186</t>
  </si>
  <si>
    <t>https://assos.bordeaux.fr/association/detail/1814</t>
  </si>
  <si>
    <t>1552353566-578</t>
  </si>
  <si>
    <t>https://assos.bordeaux.fr/association/detail/2423</t>
  </si>
  <si>
    <t>1552356423-1927</t>
  </si>
  <si>
    <t>https://assos.bordeaux.fr/association/detail/1072</t>
  </si>
  <si>
    <t>ACTE</t>
  </si>
  <si>
    <t>Association d'aide au retour à l'emploi destinée principalement aux cadres sans emploi ou en reconversion professionnelle. Il s'agit d'un accompagnement individualisé et personnalisé jusqu'au retour à l'emploi.</t>
  </si>
  <si>
    <t>6 rue de Ségur
                                33000 Bordeaux</t>
  </si>
  <si>
    <t>05 56 81 77 59</t>
  </si>
  <si>
    <t>htpp:/www.acte-asso.fr</t>
  </si>
  <si>
    <t>1552353654-621</t>
  </si>
  <si>
    <t>https://assos.bordeaux.fr/association/detail/2380</t>
  </si>
  <si>
    <t>1552352645-128</t>
  </si>
  <si>
    <t>https://assos.bordeaux.fr/association/detail/2873</t>
  </si>
  <si>
    <t>1552353939-760</t>
  </si>
  <si>
    <t>https://assos.bordeaux.fr/association/detail/2241</t>
  </si>
  <si>
    <t>1552355051-1294</t>
  </si>
  <si>
    <t>https://assos.bordeaux.fr/association/detail/1706</t>
  </si>
  <si>
    <t>FEARLESS CULTURE</t>
  </si>
  <si>
    <t>Notre objectif est de venir en aide aux demandeurs d’asile et aux réfugiés grâce à l’organisation d’événements culturels dont les bénéfices sont reversés à des associations ou centres d’accueil de réfugiés.</t>
  </si>
  <si>
    <t>14 rue Saint Nicolas
                                33800 Bordeaux</t>
  </si>
  <si>
    <t>06 25 91 24 64</t>
  </si>
  <si>
    <t>Marylou Hallaf</t>
  </si>
  <si>
    <t>1552354230-902</t>
  </si>
  <si>
    <t>https://assos.bordeaux.fr/association/detail/2099</t>
  </si>
  <si>
    <t>1552352802-205</t>
  </si>
  <si>
    <t>https://assos.bordeaux.fr/association/detail/2796</t>
  </si>
  <si>
    <t>1552357326-2321</t>
  </si>
  <si>
    <t>https://assos.bordeaux.fr/association/detail/678</t>
  </si>
  <si>
    <t>TANGO NOMADE - TANGO NOMADE</t>
  </si>
  <si>
    <t>Promouvoir la connaissance de la danse et de permettre des échanges culturels par ce biais. Cette association a une finalité sportive culturelle et artistique et souhaite par ce biais lutter contre toutes formes de discriminations. 
Mettre en place des spectacles et à animer tous types de manifestations sportives culturelles et artistiques.</t>
  </si>
  <si>
    <t>17 allée Eugène Delacroix
                                 Apt 18
                                33800 Bordeaux</t>
  </si>
  <si>
    <t>06 83 79 62 63</t>
  </si>
  <si>
    <t>Perrine NIVET</t>
  </si>
  <si>
    <t>tangonomade.com</t>
  </si>
  <si>
    <t>1552356385-1909</t>
  </si>
  <si>
    <t>https://assos.bordeaux.fr/association/detail/1090</t>
  </si>
  <si>
    <t>GRAINES DE SOLIDARITÉ</t>
  </si>
  <si>
    <t>Association humanitaire dont l'objectif  est d'apporter une aide alimentaire aux personnes et aux familles en grande difficulté. Cette aide prend la forme de distribution de colis alimentaires hebdomadaires destinés à des personnes isolées et à des familles, de couscous en période hivernale et de maraudes dans les rues de Bordeaux. Elle aide à l'insertion par le biais d'ateliers de langue et de cuisine du monde.</t>
  </si>
  <si>
    <t>48, rue Kléber
                                33800 BORDEAUX</t>
  </si>
  <si>
    <t>06 50 52 40 52</t>
  </si>
  <si>
    <t>Hanifa MZIZOUA</t>
  </si>
  <si>
    <t>grainesdesolidarite.e-monsite.com</t>
  </si>
  <si>
    <t>1552355076-1306</t>
  </si>
  <si>
    <t>https://assos.bordeaux.fr/association/detail/1694</t>
  </si>
  <si>
    <t>1552355163-1346</t>
  </si>
  <si>
    <t>https://assos.bordeaux.fr/association/detail/1654</t>
  </si>
  <si>
    <t>1552354109-843</t>
  </si>
  <si>
    <t>https://assos.bordeaux.fr/association/detail/2158</t>
  </si>
  <si>
    <t>1552357903-2581</t>
  </si>
  <si>
    <t>https://assos.bordeaux.fr/association/detail/418</t>
  </si>
  <si>
    <t>1552356302-1871</t>
  </si>
  <si>
    <t>https://assos.bordeaux.fr/association/detail/1128</t>
  </si>
  <si>
    <t>ASSOCIATION SPORT EMPLOI - AES</t>
  </si>
  <si>
    <t>L'Association a pour but de faciliter l'accueil, l'information, l'orientation, la formaion, l'insertion et l'emploi de tout public par le biais de la pratique sportive</t>
  </si>
  <si>
    <t>1552356535-1974</t>
  </si>
  <si>
    <t>https://assos.bordeaux.fr/association/detail/1025</t>
  </si>
  <si>
    <t>SO COOPÉRATION</t>
  </si>
  <si>
    <t>SO Coopération est le Réseau Régional Multi-Acteurs (RRMA) pour la coopération et la solidarité internationales.
​
Sous l'acronyme ce qu'il faut retenir ; c'est l'espace qui est offert aux acteurs de la Nouvelle-Aquitaine, qu'ils soient associatifs, collectivités, universités, entreprises, établissement publics ou autres, pour s'informer, échanger, entreprendre des projets de coopération et de solidarité</t>
  </si>
  <si>
    <t>10 Esplanade des Antilles, Maison des Sciences de l'Homme
                                33607 Pessac</t>
  </si>
  <si>
    <t>05 56 84 45 68</t>
  </si>
  <si>
    <t>www.socooperation.org</t>
  </si>
  <si>
    <t>1552356227-1836</t>
  </si>
  <si>
    <t>https://assos.bordeaux.fr/association/detail/1163</t>
  </si>
  <si>
    <t>ASSOCIATION DE SOUTIEN AUX INVENTIONS LIBRES / BANZAÏ LAB</t>
  </si>
  <si>
    <t>1552357941-2600</t>
  </si>
  <si>
    <t>https://assos.bordeaux.fr/association/detail/399</t>
  </si>
  <si>
    <t>1552358119-2687</t>
  </si>
  <si>
    <t>https://assos.bordeaux.fr/association/detail/312</t>
  </si>
  <si>
    <t>1552354398-984</t>
  </si>
  <si>
    <t>https://assos.bordeaux.fr/association/detail/2017</t>
  </si>
  <si>
    <t>1552352563-88</t>
  </si>
  <si>
    <t>https://assos.bordeaux.fr/association/detail/2913</t>
  </si>
  <si>
    <t>1552355558-1528</t>
  </si>
  <si>
    <t>https://assos.bordeaux.fr/association/detail/1472</t>
  </si>
  <si>
    <t>1552356207-1827</t>
  </si>
  <si>
    <t>https://assos.bordeaux.fr/association/detail/1172</t>
  </si>
  <si>
    <t>CRÉASSEMBLE - BXGOSPELACADEMY</t>
  </si>
  <si>
    <t>créer, développer et soutenir des événements et des projets alternatifs, culturels, artistiques, récréatifs et ou éducatifs comme moyens d’action pour l’épanouissement de l’individu, des groupes et des sociétés dans le respect de son environnement.</t>
  </si>
  <si>
    <t>26, rue Marius Olivier
                                33130 BEGLES</t>
  </si>
  <si>
    <t>06 03 30 12 02</t>
  </si>
  <si>
    <t>bordeaux-gospel-academy.com</t>
  </si>
  <si>
    <t>1552357843-2552</t>
  </si>
  <si>
    <t>https://assos.bordeaux.fr/association/detail/447</t>
  </si>
  <si>
    <t>1552358009-2633</t>
  </si>
  <si>
    <t>https://assos.bordeaux.fr/association/detail/366</t>
  </si>
  <si>
    <t>1552357782-2522</t>
  </si>
  <si>
    <t>https://assos.bordeaux.fr/association/detail/477</t>
  </si>
  <si>
    <t>1552354428-999</t>
  </si>
  <si>
    <t>https://assos.bordeaux.fr/association/detail/2002</t>
  </si>
  <si>
    <t>1552354786-1172</t>
  </si>
  <si>
    <t>https://assos.bordeaux.fr/association/detail/1828</t>
  </si>
  <si>
    <t>1552352755-182</t>
  </si>
  <si>
    <t>https://assos.bordeaux.fr/association/detail/2819</t>
  </si>
  <si>
    <t>1552353230-414</t>
  </si>
  <si>
    <t>https://assos.bordeaux.fr/association/detail/2587</t>
  </si>
  <si>
    <t>1552355543-1521</t>
  </si>
  <si>
    <t>https://assos.bordeaux.fr/association/detail/1479</t>
  </si>
  <si>
    <t>FRENCH TECH BORDEAUX</t>
  </si>
  <si>
    <t>L’association French Tech Bordeaux a pour but de développer la croissance des écosystèmes de startups et d’entreprises innovantes bordelaises et néo-aquitaines, avec 3 grandes ambitions : Fédérer et animer l’écosystème au service de la croissance ; Promouvoir et représenter les startups de Bordeaux et sa région ; Porter l’excellence française du label French Tech dans le territoire et à l’international.</t>
  </si>
  <si>
    <t>20 Quai Lawton
                                 CS50100
                                33300 BORDEAUX Cedex</t>
  </si>
  <si>
    <t>06 35 54 25 55</t>
  </si>
  <si>
    <t>Jérôme LELEU</t>
  </si>
  <si>
    <t>www.frenchtechbordeaux.com</t>
  </si>
  <si>
    <t>Economie</t>
  </si>
  <si>
    <t>1552356837-2107</t>
  </si>
  <si>
    <t>https://assos.bordeaux.fr/association/detail/892</t>
  </si>
  <si>
    <t>ASSOCIATION PRENDRE SOIN DU LIEN - APSL</t>
  </si>
  <si>
    <t>L'association APSL s'adresse à un public de seniors. Elle propose "Le Lien'Aînés", de l'animation à domicile en groupe. Les sorties et rencontres proposées incluent le transport, pour des personnes vivant à domicile qui ne peuvent plus sortir seules de chez elles et qui sont en recherche de nouveaux contacts pour éviter la solitude. APSL organise aussi la "Mobil'Aînés", une marche en rolateurs, intergénérationnelle.</t>
  </si>
  <si>
    <t>40 Allées d'Orléans
                                 Immeuble Le Splendide
                                33000 BORDEAUX</t>
  </si>
  <si>
    <t>06 75 01 40 81</t>
  </si>
  <si>
    <t>1552356209-1828</t>
  </si>
  <si>
    <t>https://assos.bordeaux.fr/association/detail/1171</t>
  </si>
  <si>
    <t>LE CHŒUR VOYAGEUR</t>
  </si>
  <si>
    <t>L’association a pour but de constituer une chorale et des ensembles instrumentaux afin de se produire en
France et à l'étranger, dans le cadre de simples concerts, d'interventions culturelles mais aussi d'échanges avec
d'autres chorales.</t>
  </si>
  <si>
    <t>148 boulevard du Président Franklin Roosevelt
                                33800 Bordeaux</t>
  </si>
  <si>
    <t>06 84 84 76 80</t>
  </si>
  <si>
    <t>lechoeurvoyageur.fr</t>
  </si>
  <si>
    <t>1552352991-297</t>
  </si>
  <si>
    <t>https://assos.bordeaux.fr/association/detail/2704</t>
  </si>
  <si>
    <t>1552356640-2020</t>
  </si>
  <si>
    <t>https://assos.bordeaux.fr/association/detail/979</t>
  </si>
  <si>
    <t>UNION SPORTIVE JEUNES DE SAINT-AUGUSTIN-CLUB PYRÉNÉES AQUITAINE - US-JSA-CPA</t>
  </si>
  <si>
    <t>1552356835-2106</t>
  </si>
  <si>
    <t>https://assos.bordeaux.fr/association/detail/893</t>
  </si>
  <si>
    <t>ASSOCIATION NATIONALE DES ASSISTANT(E)S MATERNEL(LE)S AGREE(E)S REUNI(E)S INTER-DEPARTEMENTALE - AMARID</t>
  </si>
  <si>
    <t>L’Association Nationale AMARID : Défense des Intérêts de l'enfant, Information aux parents concernant la profession de l'Assistant(e) Maternel(le) Droits et Devoirs des Assistant(e) Maternel(le),Droits et Devoirs des Parents, Faire EVOLUER la Profession d'Assistant(e) Maternel(le)</t>
  </si>
  <si>
    <t>8 RUE DU CHASSELAS
                                33370 ARTIGUES PRES BORDEAUX</t>
  </si>
  <si>
    <t>05 56 32 58 24</t>
  </si>
  <si>
    <t>www.amarid.fr</t>
  </si>
  <si>
    <t>1552355365-1437</t>
  </si>
  <si>
    <t>https://assos.bordeaux.fr/association/detail/1563</t>
  </si>
  <si>
    <t>1552355788-1635</t>
  </si>
  <si>
    <t>https://assos.bordeaux.fr/association/detail/1365</t>
  </si>
  <si>
    <t>SOLID'EARTH - SE</t>
  </si>
  <si>
    <t>Solid’Earth est l’association de développement durable et de solidarité internationale de l’école de commerce KEDGE Business School Campus de Bordeaux. L’association compte 85 membres et est ainsi la plus grande association du campus. Elle défend des valeurs fortes telles que le respect de l’environnement et de l’être humain, la solidarité et la diversité, ou encore la consommation responsable.</t>
  </si>
  <si>
    <t>680 Cours de la libération 
                                 KEDGE Business School
                                33405 Talence</t>
  </si>
  <si>
    <t>06 80 03 24 32</t>
  </si>
  <si>
    <t>www.solidearth.fr</t>
  </si>
  <si>
    <t>1552352839-223</t>
  </si>
  <si>
    <t>https://assos.bordeaux.fr/association/detail/2778</t>
  </si>
  <si>
    <t>1552354947-1246</t>
  </si>
  <si>
    <t>https://assos.bordeaux.fr/association/detail/1754</t>
  </si>
  <si>
    <t>LA BELLA BORDEAUX</t>
  </si>
  <si>
    <t>Promouvoir le patrimoine ainsi que la vie artistique et culturelle de la ville de Bordeaux par le biais d'expositions, rencontres, séminaires, ateliers et d'autres animations. Créer des actions de médiation culturelle et favoriser l'émergence de nouveaux talents. Organiser des événements artistiques et des sorties culturelles collectives pour ses membres. Encourager et soutenir la diversité culturelle.</t>
  </si>
  <si>
    <t>169, rue Palais Gallien
                                33000 Bordeaux</t>
  </si>
  <si>
    <t>06 89 69 68 38</t>
  </si>
  <si>
    <t>Luciana M. Morgera</t>
  </si>
  <si>
    <t>1552356039-1750</t>
  </si>
  <si>
    <t>https://assos.bordeaux.fr/association/detail/1250</t>
  </si>
  <si>
    <t>CHORALE CHŒUR DES ECLUSES</t>
  </si>
  <si>
    <t>Nous sommes une chorale dynamique aimant chanter dans la bonne humeur. Notre répertoire est la variété française. Nous recrutons toutes voix. Il n' y a pas besoin de connaitre le solfège. Nous travaillons sur support d'enregistrement. Si vous aimez chanter et partager des moments conviviaux, n’hésitez pas à venir nous rejoindre tous les lundis soirs de 20h30 à 22h30 salle Simone Noailles au Grand Parc.</t>
  </si>
  <si>
    <t>8 rue Maryse Bastié
                                 apt 14
                                33300 BORDEAUX</t>
  </si>
  <si>
    <t>06 60 95 25 66</t>
  </si>
  <si>
    <t>Sandra BOIRON</t>
  </si>
  <si>
    <t>1552355752-1619</t>
  </si>
  <si>
    <t>https://assos.bordeaux.fr/association/detail/1381</t>
  </si>
  <si>
    <t>KLAUS COMPAGNIE</t>
  </si>
  <si>
    <t>Association travaillant dans la culture inclusive (valides-handicapés). Création d’œuvres chorégraphiques (ballets). Organisation du Festival Mixamum (festival pluridisciplinaire mêlant des artistes valides et handicapés). Ateliers de danse contemporaine adaptée (valides et handicapés). Ateliers ponctuels de sensibilisation de la danse adaptée (valides et handicapés)</t>
  </si>
  <si>
    <t>11 rue Erik Satie
                                33200 Bordeaux</t>
  </si>
  <si>
    <t>06 09 44 46 70</t>
  </si>
  <si>
    <t>www.klauscompagnie.fr</t>
  </si>
  <si>
    <t>1552354078-828</t>
  </si>
  <si>
    <t>https://assos.bordeaux.fr/association/detail/2173</t>
  </si>
  <si>
    <t>1552355215-1370</t>
  </si>
  <si>
    <t>https://assos.bordeaux.fr/association/detail/1630</t>
  </si>
  <si>
    <t>ASSOCIATION MALINE</t>
  </si>
  <si>
    <t>Développer des projets artistiques, quels qu'ils soient, favoriser l’émergence de nouveaux talents par le soutien de la pratique amateur,défendre la diversité culturelle en soutenant des artistes de tout horizon,favoriser dans un cadre convivial la rencontre entre les populations, les professionnels et les amateurs,permettre l’accès au plus grand nombre en pratiquant le principe de la participation libre et adaptée.</t>
  </si>
  <si>
    <t>8 Rue de Barsac
                                33800 bordeaux</t>
  </si>
  <si>
    <t>06 61 98 24 24</t>
  </si>
  <si>
    <t>associationmaline.wordpress.com</t>
  </si>
  <si>
    <t>1552354782-1170</t>
  </si>
  <si>
    <t>https://assos.bordeaux.fr/association/detail/1830</t>
  </si>
  <si>
    <t>PHOENIX.UNIVERSEL - PHUN</t>
  </si>
  <si>
    <t>1552355745-1616</t>
  </si>
  <si>
    <t>https://assos.bordeaux.fr/association/detail/1384</t>
  </si>
  <si>
    <t>1552353210-404</t>
  </si>
  <si>
    <t>https://assos.bordeaux.fr/association/detail/2597</t>
  </si>
  <si>
    <t>1552357331-2323</t>
  </si>
  <si>
    <t>https://assos.bordeaux.fr/association/detail/676</t>
  </si>
  <si>
    <t>LE CRAYON PAPOTE</t>
  </si>
  <si>
    <t>L'association le Crayon Papote à pour but de partager et faire découvrir le milieu de la création artistique et de sensibiliser à l'éco-responsabilité et au développement durable.</t>
  </si>
  <si>
    <t>184 rue fondaudège
                                33000 Bordeaux</t>
  </si>
  <si>
    <t>06 51 03 98 24</t>
  </si>
  <si>
    <t>www.lecrayonpapote.com</t>
  </si>
  <si>
    <t>1552357913-2586</t>
  </si>
  <si>
    <t>https://assos.bordeaux.fr/association/detail/413</t>
  </si>
  <si>
    <t>1552352620-116</t>
  </si>
  <si>
    <t>https://assos.bordeaux.fr/association/detail/2885</t>
  </si>
  <si>
    <t>1552358252-2752</t>
  </si>
  <si>
    <t>https://assos.bordeaux.fr/association/detail/247</t>
  </si>
  <si>
    <t>1552352604-108</t>
  </si>
  <si>
    <t>https://assos.bordeaux.fr/association/detail/2893</t>
  </si>
  <si>
    <t>1552353399-496</t>
  </si>
  <si>
    <t>https://assos.bordeaux.fr/association/detail/2505</t>
  </si>
  <si>
    <t>1552353693-640</t>
  </si>
  <si>
    <t>https://assos.bordeaux.fr/association/detail/2361</t>
  </si>
  <si>
    <t>1552352841-224</t>
  </si>
  <si>
    <t>https://assos.bordeaux.fr/association/detail/2777</t>
  </si>
  <si>
    <t>1552357948-2603</t>
  </si>
  <si>
    <t>https://assos.bordeaux.fr/association/detail/396</t>
  </si>
  <si>
    <t>1552352416-16</t>
  </si>
  <si>
    <t>https://assos.bordeaux.fr/association/detail/2985</t>
  </si>
  <si>
    <t>1552354656-1110</t>
  </si>
  <si>
    <t>https://assos.bordeaux.fr/association/detail/1891</t>
  </si>
  <si>
    <t>1552353886-734</t>
  </si>
  <si>
    <t>https://assos.bordeaux.fr/association/detail/2267</t>
  </si>
  <si>
    <t>1552353070-336</t>
  </si>
  <si>
    <t>https://assos.bordeaux.fr/association/detail/2665</t>
  </si>
  <si>
    <t>1552353904-743</t>
  </si>
  <si>
    <t>https://assos.bordeaux.fr/association/detail/2258</t>
  </si>
  <si>
    <t>1552353380-487</t>
  </si>
  <si>
    <t>https://assos.bordeaux.fr/association/detail/2514</t>
  </si>
  <si>
    <t>1552353755-670</t>
  </si>
  <si>
    <t>https://assos.bordeaux.fr/association/detail/2331</t>
  </si>
  <si>
    <t>1552354701-1132</t>
  </si>
  <si>
    <t>https://assos.bordeaux.fr/association/detail/1869</t>
  </si>
  <si>
    <t>1552353526-558</t>
  </si>
  <si>
    <t>https://assos.bordeaux.fr/association/detail/2443</t>
  </si>
  <si>
    <t>1552357191-2260</t>
  </si>
  <si>
    <t>https://assos.bordeaux.fr/association/detail/739</t>
  </si>
  <si>
    <t>ASSOCIATION POUR LA RECHERCHE EN PRÉVENTION PSYCHIQUE PRÉCOCE EN PÉRINATALITÉ - ARPPPP</t>
  </si>
  <si>
    <t>1552355248-1385</t>
  </si>
  <si>
    <t>https://assos.bordeaux.fr/association/detail/1615</t>
  </si>
  <si>
    <t>1552357333-2324</t>
  </si>
  <si>
    <t>https://assos.bordeaux.fr/association/detail/675</t>
  </si>
  <si>
    <t>LA LECHE LEAGUE GROUPE DE BORDEAUX - LLL FRANCE</t>
  </si>
  <si>
    <t>Aider les mères dans leur chemin d'allaitement, quel que soit leur projet, pour un jour ou plus.
Leur apporter soutien, entraide, information récente et pertinente, ainsi que différents outils pour vivre sereinement leur allaitement, et remettre entre les mains des parents l'accompagnement de leur enfant.</t>
  </si>
  <si>
    <t>Impasse du grand Barrail
                                33710 PUGNAC</t>
  </si>
  <si>
    <t>07 83 00 14 06</t>
  </si>
  <si>
    <t>www.lllfrance.org</t>
  </si>
  <si>
    <t>1552356681-2038</t>
  </si>
  <si>
    <t>https://assos.bordeaux.fr/association/detail/961</t>
  </si>
  <si>
    <t>CERCLE OENOPHILE AQUITAIN - COA</t>
  </si>
  <si>
    <t>L'association a pour objet principal de parfaire les connaissances oenologiques des adhérents</t>
  </si>
  <si>
    <t>18 rue Auguste Merillon
                                33000 Bordeaux</t>
  </si>
  <si>
    <t>05 56 96 51 98</t>
  </si>
  <si>
    <t>Georges Laborde</t>
  </si>
  <si>
    <t>1552356117-1786</t>
  </si>
  <si>
    <t>https://assos.bordeaux.fr/association/detail/1214</t>
  </si>
  <si>
    <t>1552352587-100</t>
  </si>
  <si>
    <t>https://assos.bordeaux.fr/association/detail/2901</t>
  </si>
  <si>
    <t>1552355905-1689</t>
  </si>
  <si>
    <t>https://assos.bordeaux.fr/association/detail/1311</t>
  </si>
  <si>
    <t>1552354582-1074</t>
  </si>
  <si>
    <t>https://assos.bordeaux.fr/association/detail/1927</t>
  </si>
  <si>
    <t>1552352860-233</t>
  </si>
  <si>
    <t>https://assos.bordeaux.fr/association/detail/2768</t>
  </si>
  <si>
    <t>1552354064-821</t>
  </si>
  <si>
    <t>https://assos.bordeaux.fr/association/detail/2180</t>
  </si>
  <si>
    <t>1552358205-2729</t>
  </si>
  <si>
    <t>https://assos.bordeaux.fr/association/detail/270</t>
  </si>
  <si>
    <t>1552357476-2385</t>
  </si>
  <si>
    <t>https://assos.bordeaux.fr/association/detail/614</t>
  </si>
  <si>
    <t>DRÔLE DE SCÈNE</t>
  </si>
  <si>
    <t>notre café-théâtre est un lieu simple et chaleureux grâce à nos bénévoles. Notre programmation propose soit : des soirées comédie-club, soit des one man show, ou bien des spectacles pour le jeune public.Notre but est de promouvoir le spectacle vivant et de proposer aux spectateurs même les plus jeunes une programmation qualitative, dans un petit espace où la convivialité est naturelle.</t>
  </si>
  <si>
    <t>164 rue Stéhélin
                                33200 bordeaux</t>
  </si>
  <si>
    <t>06 80 28 02 40</t>
  </si>
  <si>
    <t>1552354801-1179</t>
  </si>
  <si>
    <t>https://assos.bordeaux.fr/association/detail/1821</t>
  </si>
  <si>
    <t>DEUX BOUTS</t>
  </si>
  <si>
    <t>Création de réseaux d'entraide où les aidés s'engagent à devenir aidants. Notre premier réseau, EDDIE s'adresse aux SDF. Nous inscrivons notre action dans le Plan Logement d'Abord en utilisant l'intermédiation locative, l'accompagnement pluridisciplinaire et la pair-aidance pour créer un processus de réinsertion accélérée.</t>
  </si>
  <si>
    <t>.
                                33000 BORDEAUX</t>
  </si>
  <si>
    <t>07 81 50 71 09</t>
  </si>
  <si>
    <t>deuxbouts.org</t>
  </si>
  <si>
    <t>1552353640-614</t>
  </si>
  <si>
    <t>https://assos.bordeaux.fr/association/detail/2387</t>
  </si>
  <si>
    <t>1552354808-1182</t>
  </si>
  <si>
    <t>https://assos.bordeaux.fr/association/detail/1818</t>
  </si>
  <si>
    <t>CENTRE DE VOILE DE BORDEAUX-LAC - CVBL</t>
  </si>
  <si>
    <t>Promotion et développement de la pratique de la voile, l’initiation, le perfectionnement à la pratique de la voile. 
Organisation de manifestations nautiques contribuant à l’animation du Lac de Bordeaux.</t>
  </si>
  <si>
    <t>Boulevard Jacques Chaban-Delmas
                                33520 BRUGES</t>
  </si>
  <si>
    <t>06 86 96 13 43</t>
  </si>
  <si>
    <t>voilebordeauxlac.fr</t>
  </si>
  <si>
    <t>1552355623-1558</t>
  </si>
  <si>
    <t>https://assos.bordeaux.fr/association/detail/1442</t>
  </si>
  <si>
    <t>W568925635</t>
  </si>
  <si>
    <t>1552353816-700</t>
  </si>
  <si>
    <t>https://assos.bordeaux.fr/association/detail/2301</t>
  </si>
  <si>
    <t>1552354643-1104</t>
  </si>
  <si>
    <t>https://assos.bordeaux.fr/association/detail/1897</t>
  </si>
  <si>
    <t>1552357667-2468</t>
  </si>
  <si>
    <t>https://assos.bordeaux.fr/association/detail/531</t>
  </si>
  <si>
    <t>COLLECTIF 05/15</t>
  </si>
  <si>
    <t>Proposer à tous les publics des randonnées, des courts séjours à vocation pédestre, mais également des visites, dans la région. L'association propose également des ateliers confort et bien-être (sophrologie), ainsi que des ateliers cuisine vietnamienne !</t>
  </si>
  <si>
    <t>31 rue Lachassaigne chez Mme DAO DUC Sylvie 
                                33000 BORDEAUX</t>
  </si>
  <si>
    <t>06 45 04 57 24</t>
  </si>
  <si>
    <t>1552356229-1837</t>
  </si>
  <si>
    <t>https://assos.bordeaux.fr/association/detail/1162</t>
  </si>
  <si>
    <t>1552354608-1087</t>
  </si>
  <si>
    <t>https://assos.bordeaux.fr/association/detail/1914</t>
  </si>
  <si>
    <t>1552358072-2664</t>
  </si>
  <si>
    <t>https://assos.bordeaux.fr/association/detail/335</t>
  </si>
  <si>
    <t>1552355545-1522</t>
  </si>
  <si>
    <t>https://assos.bordeaux.fr/association/detail/1478</t>
  </si>
  <si>
    <t>1552354357-964</t>
  </si>
  <si>
    <t>https://assos.bordeaux.fr/association/detail/2037</t>
  </si>
  <si>
    <t>1552357968-2613</t>
  </si>
  <si>
    <t>https://assos.bordeaux.fr/association/detail/386</t>
  </si>
  <si>
    <t>1552356093-1774</t>
  </si>
  <si>
    <t>https://assos.bordeaux.fr/association/detail/1226</t>
  </si>
  <si>
    <t>1552353933-757</t>
  </si>
  <si>
    <t>https://assos.bordeaux.fr/association/detail/2244</t>
  </si>
  <si>
    <t>1552354506-1037</t>
  </si>
  <si>
    <t>https://assos.bordeaux.fr/association/detail/1964</t>
  </si>
  <si>
    <t>1552357450-2374</t>
  </si>
  <si>
    <t>https://assos.bordeaux.fr/association/detail/625</t>
  </si>
  <si>
    <t>ASSOCIATION DES ANGOLAIS DE BORDEAUX - AAB</t>
  </si>
  <si>
    <t>Créer une synergie autor des problèmes sociaux ,culturels et économiques par l'accueil;Diffuser la langue Portugaise et les langues natives de l'Angola Umbundu,Kimbundu....; Favoriser une meilleure connaissance mutuelle entre l'Angola et la France ; Cours de danse traditionnelles Angolaises ; Organisation de manifestations culturelles , théâtre ,spectacles, récitals,expositions conférences.</t>
  </si>
  <si>
    <t>12 Avenue des 40 Journaux 
                                 appt 162
                                33300 Bordeaux</t>
  </si>
  <si>
    <t>06 05 83 19 95</t>
  </si>
  <si>
    <t>1552353605-597</t>
  </si>
  <si>
    <t>https://assos.bordeaux.fr/association/detail/2404</t>
  </si>
  <si>
    <t>1552360714-2769</t>
  </si>
  <si>
    <t>https://assos.bordeaux.fr/association/detail/229</t>
  </si>
  <si>
    <t>1552356968-2161</t>
  </si>
  <si>
    <t>https://assos.bordeaux.fr/association/detail/838</t>
  </si>
  <si>
    <t>ASSOCIATION POUR LE DON DE SANG BENEVOLE DE BORDEAUX ET ENVIRONS</t>
  </si>
  <si>
    <t>Promouvoir le don de sang bénévole
Accueillir et informer les donneur de sang</t>
  </si>
  <si>
    <t>Residence de la mairie
                                 Bat 14 apt 9
                                33130 BEGLES</t>
  </si>
  <si>
    <t>06 88 36 66 94</t>
  </si>
  <si>
    <t>Sandrine DUPLACEAU</t>
  </si>
  <si>
    <t>1552358168-2711</t>
  </si>
  <si>
    <t>https://assos.bordeaux.fr/association/detail/288</t>
  </si>
  <si>
    <t>1552355165-1347</t>
  </si>
  <si>
    <t>https://assos.bordeaux.fr/association/detail/1653</t>
  </si>
  <si>
    <t>1552357010-2179</t>
  </si>
  <si>
    <t>https://assos.bordeaux.fr/association/detail/820</t>
  </si>
  <si>
    <t>CLUB LOISIRS AQUITAINE CULTURE - CLAC</t>
  </si>
  <si>
    <t>L'association œuvre pour la découverte de notre environnement proche et pour la culture. Elle favorise les liens nature/culture en proposant des ateliers, stages, balades à destination de tous les publics. Elle s'appuie sur des approches pédagogiques créatives et innovantes, notamment celles venant des pays scandinaves.</t>
  </si>
  <si>
    <t>3 rue de Tauzia
                                33800 Bordeaux</t>
  </si>
  <si>
    <t>06 87 38 99 08</t>
  </si>
  <si>
    <t>1552352647-129</t>
  </si>
  <si>
    <t>https://assos.bordeaux.fr/association/detail/2872</t>
  </si>
  <si>
    <t>1552352739-174</t>
  </si>
  <si>
    <t>https://assos.bordeaux.fr/association/detail/2827</t>
  </si>
  <si>
    <t>1552353019-311</t>
  </si>
  <si>
    <t>https://assos.bordeaux.fr/association/detail/2690</t>
  </si>
  <si>
    <t>1552354050-814</t>
  </si>
  <si>
    <t>https://assos.bordeaux.fr/association/detail/2187</t>
  </si>
  <si>
    <t>1552353224-411</t>
  </si>
  <si>
    <t>https://assos.bordeaux.fr/association/detail/2590</t>
  </si>
  <si>
    <t>1552357104-2221</t>
  </si>
  <si>
    <t>https://assos.bordeaux.fr/association/detail/778</t>
  </si>
  <si>
    <t>SALSA WITH S - SWS</t>
  </si>
  <si>
    <t>L’association a pour objet l’éveil et l’expression corporelle dans les danses latines et
tropicales.</t>
  </si>
  <si>
    <t>62bis rue paul antin
                                33800 BORDEAUX</t>
  </si>
  <si>
    <t>06 87 46 12 72</t>
  </si>
  <si>
    <t>carole Couture</t>
  </si>
  <si>
    <t>1552352651-131</t>
  </si>
  <si>
    <t>https://assos.bordeaux.fr/association/detail/2870</t>
  </si>
  <si>
    <t>1552357810-2536</t>
  </si>
  <si>
    <t>https://assos.bordeaux.fr/association/detail/463</t>
  </si>
  <si>
    <t>1552358222-2737</t>
  </si>
  <si>
    <t>https://assos.bordeaux.fr/association/detail/262</t>
  </si>
  <si>
    <t>1552357043-2194</t>
  </si>
  <si>
    <t>https://assos.bordeaux.fr/association/detail/805</t>
  </si>
  <si>
    <t>COMPAGNIE LEITMOTIV</t>
  </si>
  <si>
    <t>La Compagnie Leitmotiv à Bordeaux a pour vocation d'être la compagnie de toutes et de tous, permettant à tout le monde de pratiquer une activité théâtrale.
Théâtre Humour ou théâtre plus traditionnel, nos cours vous sont ouverts...
En scène !</t>
  </si>
  <si>
    <t>84 rue Amédée St Germain
                                 La Laiterie
                                33800 Bordeaux</t>
  </si>
  <si>
    <t>06 26 39 30 40</t>
  </si>
  <si>
    <t>www.compagnie-leitmotiv.com</t>
  </si>
  <si>
    <t>1552357845-2553</t>
  </si>
  <si>
    <t>https://assos.bordeaux.fr/association/detail/446</t>
  </si>
  <si>
    <t>1552355312-1412</t>
  </si>
  <si>
    <t>https://assos.bordeaux.fr/association/detail/1588</t>
  </si>
  <si>
    <t>DÉFENSE DES RÉSIDENTS DES QUARTIERS BORDEAUX MÉTROPOLE  - ADDR.DQBM</t>
  </si>
  <si>
    <t>1552356029-1745</t>
  </si>
  <si>
    <t>https://assos.bordeaux.fr/association/detail/1255</t>
  </si>
  <si>
    <t>WEJOB</t>
  </si>
  <si>
    <t>WeJOB propose des services d'insertion et de RH innovants, aux demandeurs d'emploi et aux entreprises. WeJOB associe des démarches collaboratives à de l'expertise et de l'accompagnement spécialisé. L'offre de WeJOB s'adresse aux personnes en recherche d'emploi et aux entreprises avec des programmes collectifs et individuels, des services de formation, de recrutement et de conseil.</t>
  </si>
  <si>
    <t>http://www.we-job.com/
                                33000 Bordeaux</t>
  </si>
  <si>
    <t>06 58 72 27 89</t>
  </si>
  <si>
    <t>www.we-job.com</t>
  </si>
  <si>
    <t>Emploi, insertion professionnelle, formation</t>
  </si>
  <si>
    <t>1552357337-2326</t>
  </si>
  <si>
    <t>https://assos.bordeaux.fr/association/detail/673</t>
  </si>
  <si>
    <t>ACADÉMIE KARATÉ YOGA BORDEAUX BASTIDE</t>
  </si>
  <si>
    <t>Association ayant pour but de promouvoir l'enseignement du karaté-do, du handi-karaté et du hatha-yoga pour tous mais aussi pour les futures mamans et les enfants, par le biais de l'activité physique sportive et du bien-être.</t>
  </si>
  <si>
    <t>17 rue Calvimont
                                 Coté Cour
                                33100 BORDEAUX</t>
  </si>
  <si>
    <t>06 22 60 34 58</t>
  </si>
  <si>
    <t>www.hathayogasimplifie-bordeaux.fr</t>
  </si>
  <si>
    <t>1552358058-2657</t>
  </si>
  <si>
    <t>https://assos.bordeaux.fr/association/detail/342</t>
  </si>
  <si>
    <t>1552354531-1049</t>
  </si>
  <si>
    <t>https://assos.bordeaux.fr/association/detail/1952</t>
  </si>
  <si>
    <t>1552352475-45</t>
  </si>
  <si>
    <t>https://assos.bordeaux.fr/association/detail/2956</t>
  </si>
  <si>
    <t>1552355087-1311</t>
  </si>
  <si>
    <t>https://assos.bordeaux.fr/association/detail/1689</t>
  </si>
  <si>
    <t>ENSEMBLE2GENERATIONS - E2G</t>
  </si>
  <si>
    <t>FAVORISER LES RELATIONS INTERGENERATIONNELLES AU TRAVERS DU LOGEMENT ET DE PARTAGES D'ACTIVITES</t>
  </si>
  <si>
    <t>85 rue Camille GODARD
                                33000 BORDEAUX</t>
  </si>
  <si>
    <t>07 86 62 26 07</t>
  </si>
  <si>
    <t>Ariane MOREAU</t>
  </si>
  <si>
    <t>1552353716-651</t>
  </si>
  <si>
    <t>https://assos.bordeaux.fr/association/detail/2350</t>
  </si>
  <si>
    <t>1552352518-66</t>
  </si>
  <si>
    <t>https://assos.bordeaux.fr/association/detail/2935</t>
  </si>
  <si>
    <t>1552356256-1850</t>
  </si>
  <si>
    <t>https://assos.bordeaux.fr/association/detail/1149</t>
  </si>
  <si>
    <t>ASTROLABE</t>
  </si>
  <si>
    <t>L 'association Astrolabe (Espace de Vie Sociale) propose de l'accompagnement à la scolarité, des loisirs, des activités familiales, des séjours pour tous. Elle fédère et participe à l'animation de la vie du quartier. Ses projets, activités et animations sont réalisées avec les habitants dans un esprit d'éducation populaire, d'innovation et de solidarité.</t>
  </si>
  <si>
    <t>40 rue Laffiteau
                                33800 Bordeaux</t>
  </si>
  <si>
    <t>05 56 85 74 59</t>
  </si>
  <si>
    <t>Joël DUCOS</t>
  </si>
  <si>
    <t>1552354788-1173</t>
  </si>
  <si>
    <t>https://assos.bordeaux.fr/association/detail/1827</t>
  </si>
  <si>
    <t>LABO - ATELIERS &amp; LIVRES POUR ENFANTS</t>
  </si>
  <si>
    <t>1552354880-1215</t>
  </si>
  <si>
    <t>https://assos.bordeaux.fr/association/detail/1785</t>
  </si>
  <si>
    <t>STUDIO CANOPÉE - SC</t>
  </si>
  <si>
    <t>Le Studio Canopée se donne pour mission de proposer des activités physiques douces centrées sur le thème du bien-être. Notre credo ? Proposer des cours collectifs de Pilates, Yoga et Marche Nordique en petits groupes afin de garantir un suivi et un accompagnement personnalisé pour chacun de nos adhérents. Envie d’en savoir plus ? N’hésitez pas à nous rencontrer !</t>
  </si>
  <si>
    <t>28 avenue André Reinson, Résidence Canopée, Bat F Appt 617, 4è étage
                                33300 Bordeaux</t>
  </si>
  <si>
    <t>07 89 63 06 34</t>
  </si>
  <si>
    <t>Matthieu Robert</t>
  </si>
  <si>
    <t>1552353058-330</t>
  </si>
  <si>
    <t>https://assos.bordeaux.fr/association/detail/2671</t>
  </si>
  <si>
    <t>1552353095-348</t>
  </si>
  <si>
    <t>https://assos.bordeaux.fr/association/detail/2653</t>
  </si>
  <si>
    <t>1552356671-2034</t>
  </si>
  <si>
    <t>https://assos.bordeaux.fr/association/detail/965</t>
  </si>
  <si>
    <t>ASSOCIATION DANZA EVOLUCION</t>
  </si>
  <si>
    <t>Danza Evolucion est une association loi 1901 qui a pour but de promouvoir la danse dans toute sa diversité sur le Bassin d'Arcachon à Biganos.
Ori Tahiti (danse polynésienne) avec sa troupe Manava Ori Tahiti , Boogie-woogie, Sévillanes, Bachata Reggaeton et Ukulélé !</t>
  </si>
  <si>
    <t>106 Rue Joseph cruchon
                                33380 Biganos</t>
  </si>
  <si>
    <t>06 44 18 51 92</t>
  </si>
  <si>
    <t>Marie Christine Legrand</t>
  </si>
  <si>
    <t>www.danzaevolucion.fr/m</t>
  </si>
  <si>
    <t>1552355879-1677</t>
  </si>
  <si>
    <t>https://assos.bordeaux.fr/association/detail/1323</t>
  </si>
  <si>
    <t>ASSOCIATION NATIONALE DES MEMBRES DE L’ORDRE NATIONAL DU MÉRITE   - ANMONM</t>
  </si>
  <si>
    <t>Buts de l'association : assurer le rayonnement et le prestige de l’Ordre en tous lieux ; maintenir et développer les valeurs morales et civiques liées à la qualité de compagnon ; renforcer les liens de solidarité entre les membres de l’Ordre et pratiquer l’entraide ; participer au devoir national de mémoire ; développer l'esprit de la citoyenneté et du civisme.</t>
  </si>
  <si>
    <t>185 Cours Balguerie Stuttenberg
                                 Appartement 124
                                33300 Bordeaux</t>
  </si>
  <si>
    <t>06 22 53 93 15</t>
  </si>
  <si>
    <t>Bernard Miot</t>
  </si>
  <si>
    <t>1552356057-1757</t>
  </si>
  <si>
    <t>https://assos.bordeaux.fr/association/detail/1243</t>
  </si>
  <si>
    <t>HANDI'CHIENS</t>
  </si>
  <si>
    <t>HANDI’CHIENS est une association régie, créée en 1989 et reconnue d’utilité publique en 2012.
HANDI’CHIENS a pour mission d’éduquer et de remettre GRATUITEMENT des Chiens d’Assistance à des personnes en situation de handicap.
Grâce à la complicité qui l’unit à l’homme et aux 50 commandes qu'il maitrise, un “handi’chien” offre à son bénéficiaire une meilleure autonomie, plus de liberté, et favorise le lien social.</t>
  </si>
  <si>
    <t>13 rue l'abbé Groult
                                75015 PARIS</t>
  </si>
  <si>
    <t>01 45 86 58 88</t>
  </si>
  <si>
    <t>www.handichiens.org</t>
  </si>
  <si>
    <t>1552355969-1718</t>
  </si>
  <si>
    <t>https://assos.bordeaux.fr/association/detail/1282</t>
  </si>
  <si>
    <t>1552355768-1626</t>
  </si>
  <si>
    <t>https://assos.bordeaux.fr/association/detail/1374</t>
  </si>
  <si>
    <t>1552352630-121</t>
  </si>
  <si>
    <t>https://assos.bordeaux.fr/association/detail/2880</t>
  </si>
  <si>
    <t>1552353197-398</t>
  </si>
  <si>
    <t>https://assos.bordeaux.fr/association/detail/2603</t>
  </si>
  <si>
    <t>1552358238-2745</t>
  </si>
  <si>
    <t>https://assos.bordeaux.fr/association/detail/254</t>
  </si>
  <si>
    <t>1552353978-779</t>
  </si>
  <si>
    <t>https://assos.bordeaux.fr/association/detail/2222</t>
  </si>
  <si>
    <t>1552353368-481</t>
  </si>
  <si>
    <t>https://assos.bordeaux.fr/association/detail/2520</t>
  </si>
  <si>
    <t>1552356476-1949</t>
  </si>
  <si>
    <t>https://assos.bordeaux.fr/association/detail/1050</t>
  </si>
  <si>
    <t>1552356231-1838</t>
  </si>
  <si>
    <t>https://assos.bordeaux.fr/association/detail/1161</t>
  </si>
  <si>
    <t>MAISON DES SOURDS DE LA GIRONDE - MS33</t>
  </si>
  <si>
    <t>Diffuser et promouvoir la culture sourd à Bordeaux et en Gironde. Aide à la personne, conférences et ateliers, cours de Langue des Signes Française.</t>
  </si>
  <si>
    <t>406 boulevard du président Wilson
                                33000 Bordeaux</t>
  </si>
  <si>
    <t>06 59 41 90 23</t>
  </si>
  <si>
    <t>Nathalie Verny</t>
  </si>
  <si>
    <t>1552353855-719</t>
  </si>
  <si>
    <t>https://assos.bordeaux.fr/association/detail/2282</t>
  </si>
  <si>
    <t>1552356691-2043</t>
  </si>
  <si>
    <t>https://assos.bordeaux.fr/association/detail/956</t>
  </si>
  <si>
    <t>LA VIE A DOMICILE -MAISON DE LA SANTÉ ET DES AIDANTS</t>
  </si>
  <si>
    <t>L'association se définit comme une plateforme de services à domicile  qui permet l'orientation dans une filière de soin et d'aide, intégrée et complémentaire.  Elle propose une réponse graduée aux besoins  des personnes fragilisées par l'âge, la dépendance, le handicap ou la maladie Elle accompagne et soutient les aidants en offrant des services innovants et de répit</t>
  </si>
  <si>
    <t>412 avenue de verdun
                                33700 merignac</t>
  </si>
  <si>
    <t>05 56 55 04 38</t>
  </si>
  <si>
    <t>www.viesantemerignac.fr</t>
  </si>
  <si>
    <t>1552353263-430</t>
  </si>
  <si>
    <t>https://assos.bordeaux.fr/association/detail/2571</t>
  </si>
  <si>
    <t>1552358083-2669</t>
  </si>
  <si>
    <t>https://assos.bordeaux.fr/association/detail/330</t>
  </si>
  <si>
    <t>1552357478-2386</t>
  </si>
  <si>
    <t>https://assos.bordeaux.fr/association/detail/613</t>
  </si>
  <si>
    <t>BORDEAUX BASTIDE BASKET</t>
  </si>
  <si>
    <t>Pratique du Basket-ball</t>
  </si>
  <si>
    <t>96, rue de la Benauge
                                33100 BORDEAUX</t>
  </si>
  <si>
    <t>06 61 48 03 85</t>
  </si>
  <si>
    <t>1552357467-2381</t>
  </si>
  <si>
    <t>https://assos.bordeaux.fr/association/detail/618</t>
  </si>
  <si>
    <t>ORCHESTRE PAPAGENO</t>
  </si>
  <si>
    <t>L'Orchestre Papageno a été crée en 2007 et regroupe des musiciens amateurs (cordes, bois et cuivres) de tous les âges. 
Le groupe est dirigé par un chef professionnel, Nicolas Piquet, et propose un répertoire varié, essentiellement de musique classique et musique de films.
L'Orchestre Papageno se produit lors de 10 concerts par an environ, et collabore avec d'autres orchestres et des écoles de musique.</t>
  </si>
  <si>
    <t>19 place des Basques
                                 Addeo-Orchestre Papageno
                                33000 Bordeaux</t>
  </si>
  <si>
    <t>06 20 79 07 11</t>
  </si>
  <si>
    <t>Richard Albiach</t>
  </si>
  <si>
    <t>www.orchestrepapageno.com</t>
  </si>
  <si>
    <t>1552356601-2003</t>
  </si>
  <si>
    <t>https://assos.bordeaux.fr/association/detail/996</t>
  </si>
  <si>
    <t>SECOURS POPULAIRE FÉDÉRATION DE GIRONDE - SPF</t>
  </si>
  <si>
    <t>Le secours populaire vient en aide aux personnes en difficultés en France et dans le monde: victime de la pauvreté et de la précarité, de l'exclusion. Généraliste de la solidarité: intervention sur l'urgence alimentaire, vestimentaire, action d'accompagnement des personnes, accès aux loisirs, vacances et différentes actions mises en oeuvre par des bénévoles.</t>
  </si>
  <si>
    <t>fédération du secours populaire 95 quai de paludate// 6 rue Belcier
                                33800 bordeaux</t>
  </si>
  <si>
    <t>05 56 92 79 92</t>
  </si>
  <si>
    <t>www.secourspopulaire.fr/33</t>
  </si>
  <si>
    <t>1552358181-2717</t>
  </si>
  <si>
    <t>https://assos.bordeaux.fr/association/detail/282</t>
  </si>
  <si>
    <t>1552354895-1222</t>
  </si>
  <si>
    <t>https://assos.bordeaux.fr/association/detail/1778</t>
  </si>
  <si>
    <t>LES SOURCES</t>
  </si>
  <si>
    <t>Cours de yoga de l'énergie</t>
  </si>
  <si>
    <t>1 avenue Brémontier
                                33950 Lege Cap Ferret</t>
  </si>
  <si>
    <t>06 98 99 68 71</t>
  </si>
  <si>
    <t>energieyoga.com</t>
  </si>
  <si>
    <t>1552356491-1955</t>
  </si>
  <si>
    <t>https://assos.bordeaux.fr/association/detail/1044</t>
  </si>
  <si>
    <t>LES FEES PAPILLONS</t>
  </si>
  <si>
    <t>CENTRE BEAUTE, BIEN-ETRE, ET ESTIME DE SOI, SOLIDAIRE
La finalité de l'association LES FEES PAPILLONS est d'aider des Femmes en difficulté à (re)trouver la dignité, l'estime de soi, la confiance en soi et l'énergie indispensables pour leur bien-être, et leur insertion sociale et professionnelle.
Les FEES sont des professionnelles bénévoles qui offrent ces soins et ateliers aux bénéficiaires: les PAPILLONS.</t>
  </si>
  <si>
    <t>Résidence du Lac, Apt 289, Entrée R, Avenue Laroque
                                33300 Bordeaux</t>
  </si>
  <si>
    <t>05 56 29 56 34</t>
  </si>
  <si>
    <t>Patricia CHAUFFOURIER</t>
  </si>
  <si>
    <t>www.lesfeespapillons.fr</t>
  </si>
  <si>
    <t>1552353920-751</t>
  </si>
  <si>
    <t>https://assos.bordeaux.fr/association/detail/2250</t>
  </si>
  <si>
    <t>1552357905-2582</t>
  </si>
  <si>
    <t>https://assos.bordeaux.fr/association/detail/417</t>
  </si>
  <si>
    <t>1552352937-271</t>
  </si>
  <si>
    <t>https://assos.bordeaux.fr/association/detail/2730</t>
  </si>
  <si>
    <t>1552356169-1810</t>
  </si>
  <si>
    <t>https://assos.bordeaux.fr/association/detail/1189</t>
  </si>
  <si>
    <t>1552354344-958</t>
  </si>
  <si>
    <t>https://assos.bordeaux.fr/association/detail/2043</t>
  </si>
  <si>
    <t>1552356588-1997</t>
  </si>
  <si>
    <t>https://assos.bordeaux.fr/association/detail/1002</t>
  </si>
  <si>
    <t>GIRONDINS DE BORDEAUX BASTIDE HANDBALL CLUB - GBBHBC</t>
  </si>
  <si>
    <t>Le développement et la promotion du handball par la pratique de ce sport à tous niveaux, la gestion et l'animation d’activités sportives donnant lieu à l'organisation de manifestations gratuites ou payantes et versement de rémunération, l'association peut également mener toutes les actions en relation avec son objet notamment de formation au profit de sportifs, ou sociales (sur Bordeaux Bastide et/ou métropole).</t>
  </si>
  <si>
    <t>96 rue de la Benauge
                                BP 14
                                33100 Bordeaux</t>
  </si>
  <si>
    <t>05 56 67 81 06</t>
  </si>
  <si>
    <t>Christian Malichecq</t>
  </si>
  <si>
    <t>girondins-handball.clubeo.com</t>
  </si>
  <si>
    <t>1552354969-1256</t>
  </si>
  <si>
    <t>https://assos.bordeaux.fr/association/detail/1744</t>
  </si>
  <si>
    <t>ASSOCIATION IMPRIMERIE DU LOUP - TYPOGRAPHIE</t>
  </si>
  <si>
    <t>1552356442-1934</t>
  </si>
  <si>
    <t>https://assos.bordeaux.fr/association/detail/1065</t>
  </si>
  <si>
    <t>ASSOCIATION GÉNÉRATION DUPATY - A.G. DUPATY</t>
  </si>
  <si>
    <t>Favoriser l'apprentissage , accompagner les adhérents et usagers dans l'accessibilité, découvrir et animer diverses actions éducatives, culturelles, artistiques, physiques et sportives, éduquer à l'environnement, à la citoyenneté, lutter contre les discriminations et favoriser les rencontres intergénérationnelles.Organiser à côté de l'ECOLE des actions sur les temps périscolaires et postscolaires</t>
  </si>
  <si>
    <t>74 rue Joséphine
                                 Ecole Dupaty
                                33300 Bordeaux</t>
  </si>
  <si>
    <t>07 71 80 07 22</t>
  </si>
  <si>
    <t>1552353411-502</t>
  </si>
  <si>
    <t>https://assos.bordeaux.fr/association/detail/2499</t>
  </si>
  <si>
    <t>1552357310-2314</t>
  </si>
  <si>
    <t>https://assos.bordeaux.fr/association/detail/685</t>
  </si>
  <si>
    <t>ACT'IMAGE</t>
  </si>
  <si>
    <t>L’association Act'Image a pour objectif de promouvoir la création photographique, de développer des actions culturelles liées à la photographie et de favoriser sa diffusion. Les actions mises en places permettent d’alimenter le dispositif culturel du territoire afin de le valoriser et de permettre aux citoyens de trouver un épanouissement culturel au travers de la photographie.</t>
  </si>
  <si>
    <t>72, rue Emile Fourcand
                                33000 Bordeaux</t>
  </si>
  <si>
    <t>06 09 73 05 80</t>
  </si>
  <si>
    <t>www.act-image.fr</t>
  </si>
  <si>
    <t>1552357790-2526</t>
  </si>
  <si>
    <t>https://assos.bordeaux.fr/association/detail/473</t>
  </si>
  <si>
    <t>1552353636-612</t>
  </si>
  <si>
    <t>https://assos.bordeaux.fr/association/detail/2389</t>
  </si>
  <si>
    <t>1552355458-1480</t>
  </si>
  <si>
    <t>https://assos.bordeaux.fr/association/detail/1520</t>
  </si>
  <si>
    <t>ASSOCIATION L'IRRÉGULIÈRE</t>
  </si>
  <si>
    <t>L’IRRÉGULIÈRE conçoit et organise des événements culturels qui visent à favoriser la mixité des domaines artistiques, soutenir et promouvoir des artistes et collectifs bordelais et d’origines diverses. Elle propose régulièrement  des actions de médiation culturelle pour sensibiliser le public à la création (manifestations portées par l'asso, commandes ou partenariats avec différentes structures publiques ou privées).</t>
  </si>
  <si>
    <t>15 place Renaudel
                                33800 BORDEAUX</t>
  </si>
  <si>
    <t>06 42 40 96 65</t>
  </si>
  <si>
    <t>1552352414-15</t>
  </si>
  <si>
    <t>https://assos.bordeaux.fr/association/detail/2986</t>
  </si>
  <si>
    <t>1552354275-924</t>
  </si>
  <si>
    <t>https://assos.bordeaux.fr/association/detail/2077</t>
  </si>
  <si>
    <t>1552354461-1015</t>
  </si>
  <si>
    <t>https://assos.bordeaux.fr/association/detail/1986</t>
  </si>
  <si>
    <t>1552353479-535</t>
  </si>
  <si>
    <t>https://assos.bordeaux.fr/association/detail/2466</t>
  </si>
  <si>
    <t>1552357133-2235</t>
  </si>
  <si>
    <t>https://assos.bordeaux.fr/association/detail/764</t>
  </si>
  <si>
    <t>1552353438-515</t>
  </si>
  <si>
    <t>https://assos.bordeaux.fr/association/detail/2486</t>
  </si>
  <si>
    <t>1552353113-357</t>
  </si>
  <si>
    <t>https://assos.bordeaux.fr/association/detail/2644</t>
  </si>
  <si>
    <t>1552353990-785</t>
  </si>
  <si>
    <t>https://assos.bordeaux.fr/association/detail/2216</t>
  </si>
  <si>
    <t>1552353548-569</t>
  </si>
  <si>
    <t>https://assos.bordeaux.fr/association/detail/2432</t>
  </si>
  <si>
    <t>1552357911-2585</t>
  </si>
  <si>
    <t>https://assos.bordeaux.fr/association/detail/414</t>
  </si>
  <si>
    <t>1552353658-623</t>
  </si>
  <si>
    <t>https://assos.bordeaux.fr/association/detail/2378</t>
  </si>
  <si>
    <t>1552354193-884</t>
  </si>
  <si>
    <t>https://assos.bordeaux.fr/association/detail/2117</t>
  </si>
  <si>
    <t>1552358269-2760</t>
  </si>
  <si>
    <t>https://assos.bordeaux.fr/association/detail/239</t>
  </si>
  <si>
    <t>1552355185-1356</t>
  </si>
  <si>
    <t>https://assos.bordeaux.fr/association/detail/1644</t>
  </si>
  <si>
    <t>1552354033-806</t>
  </si>
  <si>
    <t>https://assos.bordeaux.fr/association/detail/2195</t>
  </si>
  <si>
    <t>1552357823-2542</t>
  </si>
  <si>
    <t>https://assos.bordeaux.fr/association/detail/457</t>
  </si>
  <si>
    <t>1552355760-1622</t>
  </si>
  <si>
    <t>https://assos.bordeaux.fr/association/detail/1378</t>
  </si>
  <si>
    <t>COMPAGNIE ARTISTIQUE YAKKA - CIE YAKKA</t>
  </si>
  <si>
    <t>La compagnie artistique « Yakka »  a été créée pour permettre aux artistes de la Francophonie de travailler ensemble autour de projets de création artistique mêlant différents corps de métiers existants dans l’art .
La dynamique de la compagnie se base sur le désir de trouver, travailler et faire partager aux publics, des œuvres d’ auteurs issus du paysage littéraire francophone.</t>
  </si>
  <si>
    <t>60 cours Aristide Briand
                                33000 Bordeaux</t>
  </si>
  <si>
    <t>07 81 73 45 84</t>
  </si>
  <si>
    <t>cieyakka.com</t>
  </si>
  <si>
    <t>1552358236-2744</t>
  </si>
  <si>
    <t>https://assos.bordeaux.fr/association/detail/255</t>
  </si>
  <si>
    <t>1552353808-696</t>
  </si>
  <si>
    <t>https://assos.bordeaux.fr/association/detail/2305</t>
  </si>
  <si>
    <t>1552355927-1698</t>
  </si>
  <si>
    <t>https://assos.bordeaux.fr/association/detail/1302</t>
  </si>
  <si>
    <t>LES CAPRICES DE MARIANNE</t>
  </si>
  <si>
    <t>L’association a pour objet la sensibilisation à la musique classique avec pour
objectif de la rendre accessible à un large public, avec plus de diversité sociale,
culturelle et générationnelle. Les caprices de Marianne ont a coeur d'investir les
musiciens professionnels comme médiateurs pour faire tomber les barrières actuelles.</t>
  </si>
  <si>
    <t>16 rue St James
                                33000 Bordeaux</t>
  </si>
  <si>
    <t>07 69 08 57 51</t>
  </si>
  <si>
    <t>1552354884-1217</t>
  </si>
  <si>
    <t>https://assos.bordeaux.fr/association/detail/1783</t>
  </si>
  <si>
    <t>ART SCHOOL - DJ ART SCHOOL</t>
  </si>
  <si>
    <t>1552355645-1568</t>
  </si>
  <si>
    <t>https://assos.bordeaux.fr/association/detail/1432</t>
  </si>
  <si>
    <t>BORDEAUXBACKGAMMONCLUB - BBC</t>
  </si>
  <si>
    <t>Le Bordeaux Backgammon Club est affilié à la Fédération Française de Backgammon, son but est de promouvoir l'apprentissage et la pratique du Backgammon.</t>
  </si>
  <si>
    <t>Bordeaux Backgammon Club
                                 91 rue Ducau chez Mr et Mme CAILLEAU Julien
                                33000 Bordeaux</t>
  </si>
  <si>
    <t>06 65 27 36 06</t>
  </si>
  <si>
    <t>1552357704-2485</t>
  </si>
  <si>
    <t>https://assos.bordeaux.fr/association/detail/514</t>
  </si>
  <si>
    <t>UNION NATIONALE DE FAMILLES ET AMIS DE PERSONNES MALADES ET/OU HANDICAPÉES PSYCHIQUES - DÉLÉGATION DE LA GIRONDE - UNAFAM 33</t>
  </si>
  <si>
    <t>Association reconnue d’utilité publique, qui accueille, écoute, soutient, forme, informe et accompagne les familles, l'entourage, les aidants naturels de personnes vivant avec des troubles psychiques sévères. Elle reçoit aussi les parents d’enfants et d’adolescents ayant des troubles psychologiques, des troubles psychiques ou des troubles du comportement. Service écoute famille, Assistante sociale, service juridique.</t>
  </si>
  <si>
    <t>40 rue du Sablonat
                                33800 BORDEAUX</t>
  </si>
  <si>
    <t>05 56 81 44 32</t>
  </si>
  <si>
    <t>Jean-Claude AUBERT</t>
  </si>
  <si>
    <t>1552355703-1596</t>
  </si>
  <si>
    <t>https://assos.bordeaux.fr/association/detail/1404</t>
  </si>
  <si>
    <t>1552354449-1009</t>
  </si>
  <si>
    <t>https://assos.bordeaux.fr/association/detail/1992</t>
  </si>
  <si>
    <t>1552357465-2380</t>
  </si>
  <si>
    <t>https://assos.bordeaux.fr/association/detail/619</t>
  </si>
  <si>
    <t>EMMAÜS CONNECT - EC</t>
  </si>
  <si>
    <t>Emmaüs Connect accompagne les publics en précarité sociale et numérique vers les opportunités du numérique, en lien avec les professionnels de l’action sociale. 
L’association agit via un réseau de terrain pour accompagner ses bénéficiaires (tremplins et formations, accès solidaire à l’équipement et à la connexion, médiation avec les opérateurs téléphoniques...).</t>
  </si>
  <si>
    <t>38, cours des Aubiers
                                33800 Bordeaux</t>
  </si>
  <si>
    <t>06 34 63 22 12</t>
  </si>
  <si>
    <t>emmaus-connect.org</t>
  </si>
  <si>
    <t>1552353068-335</t>
  </si>
  <si>
    <t>https://assos.bordeaux.fr/association/detail/2666</t>
  </si>
  <si>
    <t>1552357898-2579</t>
  </si>
  <si>
    <t>https://assos.bordeaux.fr/association/detail/420</t>
  </si>
  <si>
    <t>1552355198-1362</t>
  </si>
  <si>
    <t>https://assos.bordeaux.fr/association/detail/1638</t>
  </si>
  <si>
    <t>ATELIER ASTROLOGIE AQUITAINE - A A A</t>
  </si>
  <si>
    <t>Cours d'Astrologie  tous niveaux. Enseigner l'astrologie par un cursus complet ou partiel selon le choix de chacun.
Cours
Séminaires
Conférences
Astro Rencontres</t>
  </si>
  <si>
    <t>12, avenue Pujade
                                33360 Cénac</t>
  </si>
  <si>
    <t>05 56 20 16 50</t>
  </si>
  <si>
    <t>www.coursastrologiebordeaux.fr</t>
  </si>
  <si>
    <t>Sciences</t>
  </si>
  <si>
    <t>1552352596-104</t>
  </si>
  <si>
    <t>https://assos.bordeaux.fr/association/detail/2897</t>
  </si>
  <si>
    <t>1552357960-2609</t>
  </si>
  <si>
    <t>https://assos.bordeaux.fr/association/detail/390</t>
  </si>
  <si>
    <t>1552354043-811</t>
  </si>
  <si>
    <t>https://assos.bordeaux.fr/association/detail/2190</t>
  </si>
  <si>
    <t>1552355716-1602</t>
  </si>
  <si>
    <t>https://assos.bordeaux.fr/association/detail/1398</t>
  </si>
  <si>
    <t>CITOYENS ET JUSTICE - C&amp;J</t>
  </si>
  <si>
    <t>Fédération des associations socio-judiciaires, Citoyens et Justice regroupe à ce jour environ 150 associations. Dans le cadre de mesures judiciaires, en pré et post sententiel, ces services sociaux d’intérêt général exercent, auprès de victimes et d’auteurs d’infraction qu’ils soient majeurs ou mineurs, des missions d’accompagnement, d’investigation et de pacification des conflits et ce sur l’ensemble du territoire.</t>
  </si>
  <si>
    <t>351 Boulevard du président Wilson
                                33073 Bordeaux</t>
  </si>
  <si>
    <t>05 56 99 29 24</t>
  </si>
  <si>
    <t>www.citoyens-justice.fr</t>
  </si>
  <si>
    <t>1552352880-243</t>
  </si>
  <si>
    <t>https://assos.bordeaux.fr/association/detail/2758</t>
  </si>
  <si>
    <t>1552354567-1067</t>
  </si>
  <si>
    <t>https://assos.bordeaux.fr/association/detail/1934</t>
  </si>
  <si>
    <t>1552352401-9</t>
  </si>
  <si>
    <t>https://assos.bordeaux.fr/association/detail/2992</t>
  </si>
  <si>
    <t>1552356665-2032</t>
  </si>
  <si>
    <t>https://assos.bordeaux.fr/association/detail/967</t>
  </si>
  <si>
    <t>ERASMUS STUDENT NETWORK BORDEAUX</t>
  </si>
  <si>
    <t>Accueil des étudiants internationaux de la ville de Bordeaux, leur intégration dans la vie locale, présentation de la culture française de la région. 
Promotion de la mobilité internationale auprès des jeunes français, facilitation d'accès aux informations sur la mobilité</t>
  </si>
  <si>
    <t>109 rue Belleville
                                33000 Bordeaux</t>
  </si>
  <si>
    <t>06 41 20 29 31</t>
  </si>
  <si>
    <t>Sofia Kudinova</t>
  </si>
  <si>
    <t>bordeaux.ixesn.fr</t>
  </si>
  <si>
    <t>1552353530-560</t>
  </si>
  <si>
    <t>https://assos.bordeaux.fr/association/detail/2441</t>
  </si>
  <si>
    <t>1552356408-1920</t>
  </si>
  <si>
    <t>https://assos.bordeaux.fr/association/detail/1079</t>
  </si>
  <si>
    <t>STOP HARCÈLEMENT DE RUE BORDEAUX - SHDR 33</t>
  </si>
  <si>
    <t>L'association Stop Harcèlement de rue Bordeaux a pour principal objectif de sensibiliser le public au phénomène de harcèlement dans les rues bordelaises. De l'information à la prévention, l'association agit au coeur de la ville pour  inciter le public à repérer et lutter contre le harcèlement de rue.</t>
  </si>
  <si>
    <t>rue des sablières
                                33800 Bordeaux</t>
  </si>
  <si>
    <t>06 31 13 13 81</t>
  </si>
  <si>
    <t>www.facebook.com/stopharcelementderuebordeaux</t>
  </si>
  <si>
    <t>1552356648-2024</t>
  </si>
  <si>
    <t>https://assos.bordeaux.fr/association/detail/975</t>
  </si>
  <si>
    <t>COLLECTIF BORDEAUX MARINOPOLE</t>
  </si>
  <si>
    <t>Promouvoir la mémoire maritime de Bordeaux</t>
  </si>
  <si>
    <t>31 rue BORIE 
                                33000 BORDEAUX</t>
  </si>
  <si>
    <t>06 80 89 96 11</t>
  </si>
  <si>
    <t>Stéphane BINAUD</t>
  </si>
  <si>
    <t>1552353955-768</t>
  </si>
  <si>
    <t>https://assos.bordeaux.fr/association/detail/2233</t>
  </si>
  <si>
    <t>1552355485-1493</t>
  </si>
  <si>
    <t>https://assos.bordeaux.fr/association/detail/1507</t>
  </si>
  <si>
    <t>1552358013-2635</t>
  </si>
  <si>
    <t>https://assos.bordeaux.fr/association/detail/364</t>
  </si>
  <si>
    <t>1552352718-164</t>
  </si>
  <si>
    <t>https://assos.bordeaux.fr/association/detail/2837</t>
  </si>
  <si>
    <t>1552354226-900</t>
  </si>
  <si>
    <t>https://assos.bordeaux.fr/association/detail/2101</t>
  </si>
  <si>
    <t>1552358154-2704</t>
  </si>
  <si>
    <t>https://assos.bordeaux.fr/association/detail/295</t>
  </si>
  <si>
    <t>1552357651-2461</t>
  </si>
  <si>
    <t>https://assos.bordeaux.fr/association/detail/538</t>
  </si>
  <si>
    <t>ASSOENCORE - EN.CO.RE</t>
  </si>
  <si>
    <t>Promotion et valorisation des savoir faire
Développement des activités sociaux éducatives et pédagogiques.</t>
  </si>
  <si>
    <t>1 place saint Christophe, Athénée Père Joseph Wresinski
                                BP 16
                                33000 BORDEAUX</t>
  </si>
  <si>
    <t>06 46 56 50 97</t>
  </si>
  <si>
    <t>www.assoencore.com</t>
  </si>
  <si>
    <t>1552352886-246</t>
  </si>
  <si>
    <t>https://assos.bordeaux.fr/association/detail/2755</t>
  </si>
  <si>
    <t>1552356401-1917</t>
  </si>
  <si>
    <t>https://assos.bordeaux.fr/association/detail/1082</t>
  </si>
  <si>
    <t>LE COLLECTIF DES JARDINIERS URBAINS - CJU</t>
  </si>
  <si>
    <t>développer, conseiller et expérimenter des méthodes et des techniques de jardinage écologique, alternatif et collectif inspiré par la permaculture et adapté au milieu urbain ; favoriser la nature en ville afin de stimuler le lien social, en encourageant la  reconnaissance des écosystèmes urbains et des initiatives sociales les accompagnant ; faire le lien entre culture vivrière ou de subsistance et les humains.</t>
  </si>
  <si>
    <t>66 rue abbé de l'épée
                                 La ruche
                                33000 Bordeaux</t>
  </si>
  <si>
    <t>06 58 77 81 47</t>
  </si>
  <si>
    <t>1552357882-2571</t>
  </si>
  <si>
    <t>https://assos.bordeaux.fr/association/detail/428</t>
  </si>
  <si>
    <t>1552355172-1350</t>
  </si>
  <si>
    <t>https://assos.bordeaux.fr/association/detail/1650</t>
  </si>
  <si>
    <t>1552355827-1652</t>
  </si>
  <si>
    <t>https://assos.bordeaux.fr/association/detail/1348</t>
  </si>
  <si>
    <t>1552354359-965</t>
  </si>
  <si>
    <t>https://assos.bordeaux.fr/association/detail/2036</t>
  </si>
  <si>
    <t>1552356419-1925</t>
  </si>
  <si>
    <t>https://assos.bordeaux.fr/association/detail/1074</t>
  </si>
  <si>
    <t>PRINC'ESS</t>
  </si>
  <si>
    <t>Un institut de bien-être SOLIDAIRE, ECO RESPONSABLE, ETHIQUE. Le concept "quand je prends soin de moi je prends soin de l'autre". Vous réalisez vos soins et une partie du montant de vos prestations contribuera à alimenter un fond destiné à proposer des prestations de socio esthétique auprès d'un public en difficultés ne pouvant pas s'offrir ces soins de bien-être.</t>
  </si>
  <si>
    <t>11 cours louis fargue
                                33000 Bordeaux</t>
  </si>
  <si>
    <t>06 00 00 00 00</t>
  </si>
  <si>
    <t>1552354131-854</t>
  </si>
  <si>
    <t>https://assos.bordeaux.fr/association/detail/2147</t>
  </si>
  <si>
    <t>1552356429-1929</t>
  </si>
  <si>
    <t>https://assos.bordeaux.fr/association/detail/1070</t>
  </si>
  <si>
    <t>ASSOCIATION FRANCO BRÉSILIENNE POUR LA RECHERCHE DE L'ÉQUILIBRE - CAPOEIRA BRASIL</t>
  </si>
  <si>
    <t>Cours de capoeira, Danses brésiliennes, Percussions</t>
  </si>
  <si>
    <t>22 Rue Elvina Sivan
                                33800 BORDEAUX</t>
  </si>
  <si>
    <t>06 63 12 05 89</t>
  </si>
  <si>
    <t>Sophie BOURGOGNE</t>
  </si>
  <si>
    <t>1552353753-669</t>
  </si>
  <si>
    <t>https://assos.bordeaux.fr/association/detail/2332</t>
  </si>
  <si>
    <t>1552356242-1843</t>
  </si>
  <si>
    <t>https://assos.bordeaux.fr/association/detail/1156</t>
  </si>
  <si>
    <t>ECOLE DE CHIENS GUIDES CENTRE ALIENOR</t>
  </si>
  <si>
    <t>Remettre des chiens guides à des Déficients Visuels</t>
  </si>
  <si>
    <t>11 rue joseph cugnot
                                 zi du phare
                                33700 Mérignac</t>
  </si>
  <si>
    <t>05 56 47 85 15</t>
  </si>
  <si>
    <t>PASCALE OLIVAR</t>
  </si>
  <si>
    <t>1552357990-2624</t>
  </si>
  <si>
    <t>https://assos.bordeaux.fr/association/detail/375</t>
  </si>
  <si>
    <t>1552353798-691</t>
  </si>
  <si>
    <t>https://assos.bordeaux.fr/association/detail/2310</t>
  </si>
  <si>
    <t>1552357516-2403</t>
  </si>
  <si>
    <t>https://assos.bordeaux.fr/association/detail/596</t>
  </si>
  <si>
    <t>INFOS SECTES AQUITAINE - ISA</t>
  </si>
  <si>
    <t>Lutte, prévention et éducation contre les dérives sectaires , l'emprise et les manipulations mentales</t>
  </si>
  <si>
    <t>5 RUE DUFAU  
                                33000 BORDEAUX</t>
  </si>
  <si>
    <t>05 56 44 25 58</t>
  </si>
  <si>
    <t>www.infosectes-aquitaine.fr</t>
  </si>
  <si>
    <t>1552354755-1158</t>
  </si>
  <si>
    <t>https://assos.bordeaux.fr/association/detail/1843</t>
  </si>
  <si>
    <t>1552355688-1589</t>
  </si>
  <si>
    <t>https://assos.bordeaux.fr/association/detail/1411</t>
  </si>
  <si>
    <t>SOCIÉTÉ D'HORTICULTURE, D'ARBORICULTURE ET VITICULTURE DE CAUDÉRAN - SHAV</t>
  </si>
  <si>
    <t>Centre de formation arboriculture et horticulture : cours théorique et pratique le samedi et le dimanche par des bénévoles.
Sensibilisation des élèves de maternelle et d’élémentaire du quartier de Caudéran à l’arboriculture et à l’horticulture : reconnaissance des fruits sur les arbres et reconnaissance des fleurs au sein du jardin.
Création de jardins partagés d’utilité privé ou publique.</t>
  </si>
  <si>
    <t>23 rue de l'Eglise 
                                33200 Bordeaux</t>
  </si>
  <si>
    <t>06 51 02 33 98</t>
  </si>
  <si>
    <t>JEAN BERNARD SARRAMIA</t>
  </si>
  <si>
    <t>1552357747-2505</t>
  </si>
  <si>
    <t>https://assos.bordeaux.fr/association/detail/494</t>
  </si>
  <si>
    <t>1552357997-2627</t>
  </si>
  <si>
    <t>https://assos.bordeaux.fr/association/detail/372</t>
  </si>
  <si>
    <t>1552354983-1263</t>
  </si>
  <si>
    <t>https://assos.bordeaux.fr/association/detail/1737</t>
  </si>
  <si>
    <t>ON EST ENSEMBLE</t>
  </si>
  <si>
    <t>Notre but: Aider ,Accompagner et Présence . Notre objectif est de redonner aux enfants et aux personnes âgées le bonheur de vivre .De grandir ensemble dans un cadre de vie idéal.valoriser et promouvoir l’eau potable,l’élevage,l’électricité,l’énergie renouvelable ainsi que la culture en Afrique.</t>
  </si>
  <si>
    <t>Résidence de saltus 
                                 3 allée de saltus 
                                33480 Sainte Helene</t>
  </si>
  <si>
    <t>07 54 10 26 59</t>
  </si>
  <si>
    <t>www.assonestensemble.com</t>
  </si>
  <si>
    <t>1552353401-497</t>
  </si>
  <si>
    <t>https://assos.bordeaux.fr/association/detail/2504</t>
  </si>
  <si>
    <t>1552353679-633</t>
  </si>
  <si>
    <t>https://assos.bordeaux.fr/association/detail/2368</t>
  </si>
  <si>
    <t>1552353943-762</t>
  </si>
  <si>
    <t>https://assos.bordeaux.fr/association/detail/2239</t>
  </si>
  <si>
    <t>1552356887-2128</t>
  </si>
  <si>
    <t>https://assos.bordeaux.fr/association/detail/871</t>
  </si>
  <si>
    <t>ACADÉMIE MUSICALE BORDEAUX AQUITAINE</t>
  </si>
  <si>
    <t>Favoriser l'Éducation Musicale et Artistique et d'en promouvoir les pratiques par l'Organisation de Stages, Concerts, Spectacles, Productions Musicales individuelles et collectives, Concours musicaux, Cours collectifs et individuels de Piano et d'instruments de Musique d'Orchestre Symphonique, Musique de Chambre, Formation musicale, Chorale, Danse, Théâtre, Conférences, toutes activités culturelles et artistiques</t>
  </si>
  <si>
    <t>71 Avenue du Parc de Lescure
                                 B.P. 20033
                                33035 BORDEAUX CEDEX</t>
  </si>
  <si>
    <t>06 07 54 75 07</t>
  </si>
  <si>
    <t>www.stagemusicalcotebasque.fr</t>
  </si>
  <si>
    <t>1552354328-950</t>
  </si>
  <si>
    <t>https://assos.bordeaux.fr/association/detail/2051</t>
  </si>
  <si>
    <t>1552357400-2352</t>
  </si>
  <si>
    <t>https://assos.bordeaux.fr/association/detail/647</t>
  </si>
  <si>
    <t>FREEFIT CONCEPT - BORDEAUX</t>
  </si>
  <si>
    <t>Freefit Concept - Bordeaux a pour but de promouvoir un style de vie sain et actif à travers une approche sportive.
Nous cherchons également à rassembler un maximum de personnes partageant la même passion. Dans cette optique, nous proposons des activités sportives gratuites et ouvertes à tous. Tout ceci dans la bonne humeur et l'entraide pour un maximum de motivation !</t>
  </si>
  <si>
    <t>37 rue Jean Claudeville
                                33520 Bruges</t>
  </si>
  <si>
    <t>06 74 05 06 12</t>
  </si>
  <si>
    <t>1552353935-758</t>
  </si>
  <si>
    <t>https://assos.bordeaux.fr/association/detail/2243</t>
  </si>
  <si>
    <t>1552354353-962</t>
  </si>
  <si>
    <t>https://assos.bordeaux.fr/association/detail/2039</t>
  </si>
  <si>
    <t>1552353769-677</t>
  </si>
  <si>
    <t>https://assos.bordeaux.fr/association/detail/2324</t>
  </si>
  <si>
    <t>1552353423-508</t>
  </si>
  <si>
    <t>https://assos.bordeaux.fr/association/detail/2493</t>
  </si>
  <si>
    <t>1552357643-2458</t>
  </si>
  <si>
    <t>https://assos.bordeaux.fr/association/detail/541</t>
  </si>
  <si>
    <t>1552357917-2588</t>
  </si>
  <si>
    <t>https://assos.bordeaux.fr/association/detail/411</t>
  </si>
  <si>
    <t>1552353162-381</t>
  </si>
  <si>
    <t>https://assos.bordeaux.fr/association/detail/2620</t>
  </si>
  <si>
    <t>1552352788-198</t>
  </si>
  <si>
    <t>https://assos.bordeaux.fr/association/detail/2803</t>
  </si>
  <si>
    <t>1552357921-2590</t>
  </si>
  <si>
    <t>https://assos.bordeaux.fr/association/detail/409</t>
  </si>
  <si>
    <t>1552357243-2284</t>
  </si>
  <si>
    <t>https://assos.bordeaux.fr/association/detail/715</t>
  </si>
  <si>
    <t>HAND TO HAND</t>
  </si>
  <si>
    <t>Permettre à des personnes handicapées de danser quel que soit leur handicap. Favoriser la mixité en initiant les personnes valides et handicapées à danser ensemble (cours et stages de danse de société). Développer la danse handi-valide sous des formes diverses : danse de société, danse sportive, hip-hop , sévillane, Flamenco...  L’association interdit toute discrimination et fait respecter les droits de l’homme.</t>
  </si>
  <si>
    <t>7 avenue Albert 1er   
                                 Résidence Bourranville Apt. 3 
                                33700 Mérignac</t>
  </si>
  <si>
    <t>06 21 44 42 20</t>
  </si>
  <si>
    <t>Sandrine Darracq</t>
  </si>
  <si>
    <t>www.handtohand33.fr</t>
  </si>
  <si>
    <t>1552354361-966</t>
  </si>
  <si>
    <t>https://assos.bordeaux.fr/association/detail/2035</t>
  </si>
  <si>
    <t>1552357047-2196</t>
  </si>
  <si>
    <t>https://assos.bordeaux.fr/association/detail/803</t>
  </si>
  <si>
    <t>COMITÉ DE QUARTIER ET DES FÊTES DE LA BASTIDE - UDCOF33-BASTIDE</t>
  </si>
  <si>
    <t>Notre comité a pour vocation d'aider les gens au quotidien, d'être un lien entre la municipalité, les institutions locales et régionales, ainsi qu'avec tous les habitants du quartier de la Bastide (l'urbanisme et la construction, les transports, les fêtes et les animations locales, les projets divers, etc....) d'organiser toutes fêtes locales, foraines et diverses animations. Participation aux conseils de quartier.</t>
  </si>
  <si>
    <t>52 rue Béranger R.D.C
                                33100 Bordeaux</t>
  </si>
  <si>
    <t>08 25 67 00 28</t>
  </si>
  <si>
    <t>Didier François BRUNET</t>
  </si>
  <si>
    <t>www.bordeaux-bastide.net</t>
  </si>
  <si>
    <t>1552353240-419</t>
  </si>
  <si>
    <t>https://assos.bordeaux.fr/association/detail/2582</t>
  </si>
  <si>
    <t>1552354260-917</t>
  </si>
  <si>
    <t>https://assos.bordeaux.fr/association/detail/2084</t>
  </si>
  <si>
    <t>1552357616-2445</t>
  </si>
  <si>
    <t>https://assos.bordeaux.fr/association/detail/554</t>
  </si>
  <si>
    <t>FOYER FRATERNEL - FFCS</t>
  </si>
  <si>
    <t>Centre social CAF, EAJE ( Etablissement Multi accueil -Halte Garderie,  Organisme de formation et d'insertion socio-professionnelle. Activités relevant de l' éducation Populaire, Association humanitaire (Vêtements, accueil de jour, CAIO).</t>
  </si>
  <si>
    <t>23, rue Gouffrand
                                33300 BORDEAUX</t>
  </si>
  <si>
    <t>05 57 87 13 92</t>
  </si>
  <si>
    <t>http:/www.centresocial-foyerfraternel.fr</t>
  </si>
  <si>
    <t>1552354925-1236</t>
  </si>
  <si>
    <t>https://assos.bordeaux.fr/association/detail/1764</t>
  </si>
  <si>
    <t>ON EST LÀ</t>
  </si>
  <si>
    <t>L'association "On est là" s'adresse aux jeunes entre 13 et 30 ans atteints d'un cancer ou d'en rémission. Elle permet de créer du lien entre ces jeunes par le biais de groupes de paroles à l'hôpital, de parrainage entre ancien et jeune malade ainsi que des rencontres variées avec ou sans rapports avec la maladie :)</t>
  </si>
  <si>
    <t>50 rue Cortambert
                                75016 Paris</t>
  </si>
  <si>
    <t>06 24 46 33 86</t>
  </si>
  <si>
    <t>www.http://asso-onestla.fr</t>
  </si>
  <si>
    <t>1552356898-2133</t>
  </si>
  <si>
    <t>https://assos.bordeaux.fr/association/detail/866</t>
  </si>
  <si>
    <t>ZOMBIE CREW</t>
  </si>
  <si>
    <t>Nos actions ont pour objectif principal la promotion du jeu sous toutes ses formes et pour tous. Nous opérons ainsi dans plusieurs domaines : organisation de tournois de jeux de société, explications des règles, animation de soirée (BlindTest, Quizz…), animation de jeux de rôles Grandeur Nature, mais surtout, les animations qui font notre notoriété la création et organisation de Murder Party (Soirée Enquête) .</t>
  </si>
  <si>
    <t>10 rue brascassat
                                33800 Bordeaux</t>
  </si>
  <si>
    <t>06 23 45 08 73</t>
  </si>
  <si>
    <t>www.zombiecrew.org</t>
  </si>
  <si>
    <t>1552357427-2364</t>
  </si>
  <si>
    <t>https://assos.bordeaux.fr/association/detail/635</t>
  </si>
  <si>
    <t>AQUITAINE AFRIQUE INITIATIVES  - AQAFI</t>
  </si>
  <si>
    <t>1552353528-559</t>
  </si>
  <si>
    <t>https://assos.bordeaux.fr/association/detail/2442</t>
  </si>
  <si>
    <t>1552354715-1139</t>
  </si>
  <si>
    <t>https://assos.bordeaux.fr/association/detail/1862</t>
  </si>
  <si>
    <t>1552355123-1328</t>
  </si>
  <si>
    <t>https://assos.bordeaux.fr/association/detail/1672</t>
  </si>
  <si>
    <t>1552353830-707</t>
  </si>
  <si>
    <t>https://assos.bordeaux.fr/association/detail/2294</t>
  </si>
  <si>
    <t>1552356284-1862</t>
  </si>
  <si>
    <t>https://assos.bordeaux.fr/association/detail/1137</t>
  </si>
  <si>
    <t>COLLECTIF MIXERATUM ERGO SUM</t>
  </si>
  <si>
    <t>Mixeratum Ergo Sum est un projet collectif transdisciplinaire qui a pour objet principal la création artistique théâtrale et plastique et l’organisation d’événements culturels.
Deux autres axes fondent l’association dans son développement artistique : l’ingénierie culturelle et la médiation. Le collectif porte le Festival de Caves de Bordeaux depuis 2014, festival de théâtre souterrain.</t>
  </si>
  <si>
    <t>1 Rue Jacques Camille Paris
                                 appt 17
                                33300 Bordeaux</t>
  </si>
  <si>
    <t>06 68 66 32 61</t>
  </si>
  <si>
    <t>www.mixeratum-ergosum.com</t>
  </si>
  <si>
    <t>1552356761-2073</t>
  </si>
  <si>
    <t>https://assos.bordeaux.fr/association/detail/926</t>
  </si>
  <si>
    <t>ENTRAIDE SCOLAIRE AMICALE BORDEAUX - ESA</t>
  </si>
  <si>
    <t>Notre mission est d’aider BENEVOLEMENT, dans sa famille, une fois par semaine, un enfant en difficulté scolaire, que les parents ne peuvent ni aider, ni faire aider par manque de connaissances nécessaires, de temps et de moyens financiers. Le bénévole crée un lien d’humanité et de confiance mutuelle avec l’enfant, la famille, et si possible les enseignants. Il aide l’enfant à « Apprendre à apprendre » du CP à la Tle</t>
  </si>
  <si>
    <t>Place Saint Christoly
                                33000 Bordeaux</t>
  </si>
  <si>
    <t>05 56 49 58 60</t>
  </si>
  <si>
    <t>www.entraidescolaireamicale.org</t>
  </si>
  <si>
    <t>1552355479-1490</t>
  </si>
  <si>
    <t>https://assos.bordeaux.fr/association/detail/1510</t>
  </si>
  <si>
    <t>1552356725-2058</t>
  </si>
  <si>
    <t>https://assos.bordeaux.fr/association/detail/941</t>
  </si>
  <si>
    <t>BÔYÉ-PÂH</t>
  </si>
  <si>
    <t>L'association Bôyé-Pâh a pour objet de promouvoir et valoriser la culture et les arts africains notamment de la Côte d'Ivoire. Elle propose notamment des ateliers de danse Enfants et Adultes en DANSES TRADITIONNELLES D'AFRIQUE DE L'OUEST, AFRO-DéCALé et AFRO-CONTEMPORAIN.</t>
  </si>
  <si>
    <t>13 rue Charles Domercq
                                33800 BORDEAUX</t>
  </si>
  <si>
    <t>06 52 00 11 74</t>
  </si>
  <si>
    <t>1552358138-2696</t>
  </si>
  <si>
    <t>https://assos.bordeaux.fr/association/detail/303</t>
  </si>
  <si>
    <t>1552357986-2622</t>
  </si>
  <si>
    <t>https://assos.bordeaux.fr/association/detail/377</t>
  </si>
  <si>
    <t>1552353648-618</t>
  </si>
  <si>
    <t>https://assos.bordeaux.fr/association/detail/2383</t>
  </si>
  <si>
    <t>1552354162-869</t>
  </si>
  <si>
    <t>https://assos.bordeaux.fr/association/detail/2132</t>
  </si>
  <si>
    <t>1552354166-871</t>
  </si>
  <si>
    <t>https://assos.bordeaux.fr/association/detail/2130</t>
  </si>
  <si>
    <t>1552354810-1183</t>
  </si>
  <si>
    <t>https://assos.bordeaux.fr/association/detail/1817</t>
  </si>
  <si>
    <t>CHARA FRANCE</t>
  </si>
  <si>
    <t>1552355852-1664</t>
  </si>
  <si>
    <t>https://assos.bordeaux.fr/association/detail/1336</t>
  </si>
  <si>
    <t>1552352776-192</t>
  </si>
  <si>
    <t>https://assos.bordeaux.fr/association/detail/2809</t>
  </si>
  <si>
    <t>1552357720-2492</t>
  </si>
  <si>
    <t>https://assos.bordeaux.fr/association/detail/507</t>
  </si>
  <si>
    <t>TRAVELER ON STAGE BORDEAUX</t>
  </si>
  <si>
    <t>1552355897-1685</t>
  </si>
  <si>
    <t>https://assos.bordeaux.fr/association/detail/1315</t>
  </si>
  <si>
    <t>1552356471-1947</t>
  </si>
  <si>
    <t>https://assos.bordeaux.fr/association/detail/1052</t>
  </si>
  <si>
    <t>BORDEAUX DEVELOPER EXPERIENCE - BDX I/O</t>
  </si>
  <si>
    <t>Veiller à la bonne organisation de la conférence éducative annuelle BDX I/O destinée aux développeurs informatiques, ainsi que d'éventuels événements connexes.</t>
  </si>
  <si>
    <t>369 QUATER AVENUE DE VERDUN 
                                 APPARTEMENT C11 
                                33700 Mérignac</t>
  </si>
  <si>
    <t>06 19 81 98 50</t>
  </si>
  <si>
    <t>www.bdx.io</t>
  </si>
  <si>
    <t>1552352598-105</t>
  </si>
  <si>
    <t>https://assos.bordeaux.fr/association/detail/2896</t>
  </si>
  <si>
    <t>1552357798-2530</t>
  </si>
  <si>
    <t>https://assos.bordeaux.fr/association/detail/469</t>
  </si>
  <si>
    <t>1552353896-739</t>
  </si>
  <si>
    <t>https://assos.bordeaux.fr/association/detail/2262</t>
  </si>
  <si>
    <t>1552356785-2084</t>
  </si>
  <si>
    <t>https://assos.bordeaux.fr/association/detail/915</t>
  </si>
  <si>
    <t>UNICEF GIRONDE - UNICEF</t>
  </si>
  <si>
    <t>Association loi 1901 d'utilité publique. Promouvoir toutes les actions de coopération et d'entraide en faveur de l'enfance et veiller à l'application de la convention internationale des droits de l'enfant.</t>
  </si>
  <si>
    <t>41 rue Bernard Adour
                                33200 Bordeaux</t>
  </si>
  <si>
    <t>09 86 19 49 17</t>
  </si>
  <si>
    <t>1552352528-71</t>
  </si>
  <si>
    <t>https://assos.bordeaux.fr/association/detail/2930</t>
  </si>
  <si>
    <t>1552357780-2521</t>
  </si>
  <si>
    <t>https://assos.bordeaux.fr/association/detail/478</t>
  </si>
  <si>
    <t>1552353328-462</t>
  </si>
  <si>
    <t>https://assos.bordeaux.fr/association/detail/2539</t>
  </si>
  <si>
    <t>1552355384-1446</t>
  </si>
  <si>
    <t>https://assos.bordeaux.fr/association/detail/1554</t>
  </si>
  <si>
    <t>1552356860-2117</t>
  </si>
  <si>
    <t>https://assos.bordeaux.fr/association/detail/882</t>
  </si>
  <si>
    <t>SOS URGENCES MAMANS</t>
  </si>
  <si>
    <t>Sos Urgences Mamans est une association qui vient en aide aux familles qui ont un souci de garde ponctuelle (un imprévu, une défaillance de la garde habituelle, maladie de l’enfant, démarches, rendez-vous,etc.). Cette garde est assurée par des mamans et mamies bénévoles.</t>
  </si>
  <si>
    <t>33000 Bordeaux</t>
  </si>
  <si>
    <t>06 67 71 52 04</t>
  </si>
  <si>
    <t>Marc Professeur Tardieu</t>
  </si>
  <si>
    <t>sosurgencesmamans.com</t>
  </si>
  <si>
    <t>1552355428-1466</t>
  </si>
  <si>
    <t>https://assos.bordeaux.fr/association/detail/1534</t>
  </si>
  <si>
    <t>ESCORTE DÉFILÉS SÉCURITÉS PARADE - EDSP</t>
  </si>
  <si>
    <t>Sécurité pour tous !
Assurer la sécurité routière lors de manifestations (blocage des voies de circulations), ouverture et fermeture de route ...</t>
  </si>
  <si>
    <t>25 Rue du Docteur Jacques Monod
                                33160 Saint Médard en Jalles</t>
  </si>
  <si>
    <t>06 02 38 60 25</t>
  </si>
  <si>
    <t>1552353845-714</t>
  </si>
  <si>
    <t>https://assos.bordeaux.fr/association/detail/2287</t>
  </si>
  <si>
    <t>1552354160-868</t>
  </si>
  <si>
    <t>https://assos.bordeaux.fr/association/detail/2133</t>
  </si>
  <si>
    <t>1552353466-529</t>
  </si>
  <si>
    <t>https://assos.bordeaux.fr/association/detail/2472</t>
  </si>
  <si>
    <t>1552354734-1148</t>
  </si>
  <si>
    <t>https://assos.bordeaux.fr/association/detail/1853</t>
  </si>
  <si>
    <t>ACCEDE AQUITAINE ENTREPRENEURS - ACCEDE</t>
  </si>
  <si>
    <t>ACCEDE Aquitaine Entrepreneurs est l’association spécialisée dans les prestations de conseil dédiées aux entrepreneurs. En réalisant des études de marché, des business plans, et de l’accompagnement juridique, elle permet aux porteurs de projets de concrétiser leurs idées jusqu’à leur financement.
En outre, ACCEDE est à l'origine du plus grand concours entrepreneurial d'Aquitaine : le Millésime De La Création.</t>
  </si>
  <si>
    <t>680 Cours de la Libération
                                33405 Talence</t>
  </si>
  <si>
    <t>06 24 39 23 73</t>
  </si>
  <si>
    <t>Adrien Cousteau</t>
  </si>
  <si>
    <t>accedeaquitaine.fr</t>
  </si>
  <si>
    <t>1552353487-539</t>
  </si>
  <si>
    <t>https://assos.bordeaux.fr/association/detail/2462</t>
  </si>
  <si>
    <t>1552354730-1146</t>
  </si>
  <si>
    <t>https://assos.bordeaux.fr/association/detail/1855</t>
  </si>
  <si>
    <t>CŒUR D'ÉTOILE</t>
  </si>
  <si>
    <t>L’Association type loi 1901 à but non-lucratif Cœur d’Étoile a pour but la promotion et le rayonnement de la chorégraphie et de la danse (particulièrement les danses académiques, classique et contemporaine) comme vecteur artistique d’inclusion culturel, social et professionnel. Son but : l'émancipation de chacun par la pratique artistique et la découverte de la danse et du travail chorégraphique.</t>
  </si>
  <si>
    <t>21, avenue Félix Faure
                                33200 Bordeaux</t>
  </si>
  <si>
    <t>06 69 25 14 84</t>
  </si>
  <si>
    <t>Vanessa  Feuillatte</t>
  </si>
  <si>
    <t>www.coeurdetoile.com</t>
  </si>
  <si>
    <t>1552355363-1436</t>
  </si>
  <si>
    <t>https://assos.bordeaux.fr/association/detail/1564</t>
  </si>
  <si>
    <t>HUMA'COB</t>
  </si>
  <si>
    <t>Huma’COB est l’association  humanitaire du collège ostéopathique de bordeaux. Son objectif est qu'un groupe d’élèves accompagnés de 2 professeurs partent en mission d'une dizaine de jours au Bénin, pratiquer l’ostéopathie dans le but d’améliorer la santé de la population.</t>
  </si>
  <si>
    <t>89 quai des Chartrons
                                33000 Bordeaux</t>
  </si>
  <si>
    <t>06 78 72 51 96</t>
  </si>
  <si>
    <t>1552357319-2318</t>
  </si>
  <si>
    <t>https://assos.bordeaux.fr/association/detail/681</t>
  </si>
  <si>
    <t>HABITATS JEUNES LE LEVAIN</t>
  </si>
  <si>
    <t>Créer, entretenir et développer un ou des centres d’accueil et d’hébergement à Bordeaux et dans la Métropole, pour les jeunes en contrat d’apprentissage, travailleur(ses), en formation, demandeurs(ses) d’emploi, étudiants(es).</t>
  </si>
  <si>
    <t>33 rue Paul Louis Lande
                                33000 Bordeaux</t>
  </si>
  <si>
    <t>05 56 33 66 66</t>
  </si>
  <si>
    <t>Alain Roborel de Climens</t>
  </si>
  <si>
    <t>www.habitatsjeuneslelevain.org</t>
  </si>
  <si>
    <t>1552356146-1800</t>
  </si>
  <si>
    <t>https://assos.bordeaux.fr/association/detail/1200</t>
  </si>
  <si>
    <t>1552356403-1918</t>
  </si>
  <si>
    <t>https://assos.bordeaux.fr/association/detail/1081</t>
  </si>
  <si>
    <t>1552354594-1080</t>
  </si>
  <si>
    <t>https://assos.bordeaux.fr/association/detail/1921</t>
  </si>
  <si>
    <t>1552357412-2357</t>
  </si>
  <si>
    <t>https://assos.bordeaux.fr/association/detail/642</t>
  </si>
  <si>
    <t>ASSOCIATION CULTUELLE ISRAÉLITE DE LA GIRONDE  - ACIG</t>
  </si>
  <si>
    <t>Association cultuelle gérant le culte israélite dans la région sudouest Protection et Entretien du patrimoine Organisations événements visites guidées ( audioguides en 5 langues ) concerts expositions</t>
  </si>
  <si>
    <t>213 rue SAINTE CATHERINE
                                33000 bordeaux</t>
  </si>
  <si>
    <t>05 56 91 79 39</t>
  </si>
  <si>
    <t>Erick Aouizerate</t>
  </si>
  <si>
    <t>www.synagogue-bordeaux.com</t>
  </si>
  <si>
    <t>1552353261-429</t>
  </si>
  <si>
    <t>https://assos.bordeaux.fr/association/detail/2572</t>
  </si>
  <si>
    <t>1552357672-2470</t>
  </si>
  <si>
    <t>https://assos.bordeaux.fr/association/detail/529</t>
  </si>
  <si>
    <t>PHILOMATHIQUE DE BORDEAUX</t>
  </si>
  <si>
    <t>La Philomathique de la Métropole de Bordeaux est une école poly-techniques des apprentissages reconnue d’utilité publique. Créée en 1808, elle a depuis contribué à la formation de 118 Meilleurs Ouvriers de France et accueille au cœur de Bordeaux plus de 1000 auditeurs par an.</t>
  </si>
  <si>
    <t>66 rue Abbé de l'Epée
                                33000 Bordeaux</t>
  </si>
  <si>
    <t>05 56 52 23 26</t>
  </si>
  <si>
    <t>www.philomathiquebordeaux.com</t>
  </si>
  <si>
    <t>1552358232-2742</t>
  </si>
  <si>
    <t>https://assos.bordeaux.fr/association/detail/257</t>
  </si>
  <si>
    <t>1552352864-235</t>
  </si>
  <si>
    <t>https://assos.bordeaux.fr/association/detail/2766</t>
  </si>
  <si>
    <t>1552356683-2039</t>
  </si>
  <si>
    <t>https://assos.bordeaux.fr/association/detail/960</t>
  </si>
  <si>
    <t>GARGANTUA</t>
  </si>
  <si>
    <t>Servir des repas chauds 3 fois par semaine à des personnes en situation difficile pour un prix symbolique, apporter réconfort moral que chaque individu est en droit d'attendre</t>
  </si>
  <si>
    <t>12 rue Charlevoix de Villers
                                33300 Bordeaux</t>
  </si>
  <si>
    <t>06 67 24 89 74</t>
  </si>
  <si>
    <t>1552355699-1594</t>
  </si>
  <si>
    <t>https://assos.bordeaux.fr/association/detail/1406</t>
  </si>
  <si>
    <t>TCHERNOBLAYE</t>
  </si>
  <si>
    <t>Informer sur les graves dangers que représente l'industrie nucléaire civile et militaire. Lutter contre l'activité des centrales nucléaires et obtenir leur fermeture, tout particulièrement en ce qui concerne la centrale nucléaire du Blayais.</t>
  </si>
  <si>
    <t>5 place Camille Julian
                                 Cinéma Utopia
                                33000 Bordeaux</t>
  </si>
  <si>
    <t>06 33 15 43 90</t>
  </si>
  <si>
    <t>tchernoblaye.free.fr</t>
  </si>
  <si>
    <t>1552354471-1020</t>
  </si>
  <si>
    <t>https://assos.bordeaux.fr/association/detail/1981</t>
  </si>
  <si>
    <t>1552352976-290</t>
  </si>
  <si>
    <t>https://assos.bordeaux.fr/association/detail/2711</t>
  </si>
  <si>
    <t>1552354869-1210</t>
  </si>
  <si>
    <t>https://assos.bordeaux.fr/association/detail/1790</t>
  </si>
  <si>
    <t>ASSOCIATION VILLAGE SAINT SEURIN</t>
  </si>
  <si>
    <t>1552356300-1870</t>
  </si>
  <si>
    <t>https://assos.bordeaux.fr/association/detail/1129</t>
  </si>
  <si>
    <t>1552353310-453</t>
  </si>
  <si>
    <t>https://assos.bordeaux.fr/association/detail/2548</t>
  </si>
  <si>
    <t>1552357122-2230</t>
  </si>
  <si>
    <t>https://assos.bordeaux.fr/association/detail/769</t>
  </si>
  <si>
    <t>1552356870-2121</t>
  </si>
  <si>
    <t>https://assos.bordeaux.fr/association/detail/878</t>
  </si>
  <si>
    <t>MAISON DE SANTÉ NATURELLE - AMDSN</t>
  </si>
  <si>
    <t>Arrêtez de courir de la une porte a une autre, ici vous trouvez des informations et des adresse que peuvent vous être utile dans toute votre vie generale: comme la formation que vous le désirez autant et que pouvez avoir accès que avec votre carte vitale. - Comme les adresse des hébergement gratuites, ou pour obtenir des colis alimentaires, ou des soins gratuites , même si vous n'avez pas de papiers, prix du 0 e à 33</t>
  </si>
  <si>
    <t>12 rue de Treytins rés haut hippodrome
                                 bat 12 appt 315
                                BP 315
                                33320 Eysines</t>
  </si>
  <si>
    <t>05 56 45 63 15</t>
  </si>
  <si>
    <t>Crenguta Aoudia</t>
  </si>
  <si>
    <t>nonprofit.maisondesantenaturelle.com</t>
  </si>
  <si>
    <t>1552353366-480</t>
  </si>
  <si>
    <t>https://assos.bordeaux.fr/association/detail/2521</t>
  </si>
  <si>
    <t>1552352389-3</t>
  </si>
  <si>
    <t>https://assos.bordeaux.fr/association/detail/2998</t>
  </si>
  <si>
    <t>1552356125-1790</t>
  </si>
  <si>
    <t>https://assos.bordeaux.fr/association/detail/1210</t>
  </si>
  <si>
    <t>1552355235-1379</t>
  </si>
  <si>
    <t>https://assos.bordeaux.fr/association/detail/1621</t>
  </si>
  <si>
    <t>1552357925-2592</t>
  </si>
  <si>
    <t>https://assos.bordeaux.fr/association/detail/407</t>
  </si>
  <si>
    <t>1552356748-2067</t>
  </si>
  <si>
    <t>https://assos.bordeaux.fr/association/detail/932</t>
  </si>
  <si>
    <t>A.S CHARLES MARTIN - A.S CH. MARTIN</t>
  </si>
  <si>
    <t>Former à la responsabilité, au civisme, à l'autonomie par la pratique d'activités physiques, sportives et de pleine nature, d'activités socio-culturelles dans le cadre d'un fonctionnement démocratique. Elle contribue à l'éducation globale des enfants.</t>
  </si>
  <si>
    <t>83 rue Charles Martin
                                33300 Bordeaux</t>
  </si>
  <si>
    <t>06 51 51 16 23</t>
  </si>
  <si>
    <t>usepcharlesmartin.overblog.com</t>
  </si>
  <si>
    <t>1552357012-2180</t>
  </si>
  <si>
    <t>https://assos.bordeaux.fr/association/detail/819</t>
  </si>
  <si>
    <t>MAISON DU DIABETE, DE LA NUTRITION, DE L'OBESITE ET DU RISQUE CARDIOVASCULAIRE - MDN</t>
  </si>
  <si>
    <t>Prévention santé auprès de tout public sur les facteurs de risques et maladies cardiovasculaires (diabète, surpoids, obésité, maladies cardiovasculaires)</t>
  </si>
  <si>
    <t>84 BIS AVENUE THIERS
                                33100 BORDEAUX</t>
  </si>
  <si>
    <t>05 56 92 34 83</t>
  </si>
  <si>
    <t>www.maisondiabetebordeaux.wordpress.com</t>
  </si>
  <si>
    <t>1552354553-1060</t>
  </si>
  <si>
    <t>https://assos.bordeaux.fr/association/detail/1941</t>
  </si>
  <si>
    <t>1552354763-1162</t>
  </si>
  <si>
    <t>https://assos.bordeaux.fr/association/detail/1839</t>
  </si>
  <si>
    <t>1552354256-915</t>
  </si>
  <si>
    <t>https://assos.bordeaux.fr/association/detail/2086</t>
  </si>
  <si>
    <t>1552352665-138</t>
  </si>
  <si>
    <t>https://assos.bordeaux.fr/association/detail/2863</t>
  </si>
  <si>
    <t>1552357890-2575</t>
  </si>
  <si>
    <t>https://assos.bordeaux.fr/association/detail/424</t>
  </si>
  <si>
    <t>1552358068-2662</t>
  </si>
  <si>
    <t>https://assos.bordeaux.fr/association/detail/337</t>
  </si>
  <si>
    <t>1552353609-599</t>
  </si>
  <si>
    <t>https://assos.bordeaux.fr/association/detail/2402</t>
  </si>
  <si>
    <t>1552355348-1429</t>
  </si>
  <si>
    <t>https://assos.bordeaux.fr/association/detail/1571</t>
  </si>
  <si>
    <t>1552357276-2299</t>
  </si>
  <si>
    <t>https://assos.bordeaux.fr/association/detail/700</t>
  </si>
  <si>
    <t>1552354927-1237</t>
  </si>
  <si>
    <t>https://assos.bordeaux.fr/association/detail/1763</t>
  </si>
  <si>
    <t>1552357564-2421</t>
  </si>
  <si>
    <t>https://assos.bordeaux.fr/association/detail/578</t>
  </si>
  <si>
    <t>BI-IZARRAK</t>
  </si>
  <si>
    <t>- Centres d'hébergement collectif à Bidart (64)
- Colonies de vacances
- Classes de découvertes</t>
  </si>
  <si>
    <t>96 rue de la Béchade
                                33000 BORDEAUX</t>
  </si>
  <si>
    <t>05 56 24 93 96</t>
  </si>
  <si>
    <t>www.bi-izarrak.com</t>
  </si>
  <si>
    <t>1552355780-1631</t>
  </si>
  <si>
    <t>https://assos.bordeaux.fr/association/detail/1369</t>
  </si>
  <si>
    <t>1552354745-1153</t>
  </si>
  <si>
    <t>https://assos.bordeaux.fr/association/detail/1848</t>
  </si>
  <si>
    <t>1552353476-534</t>
  </si>
  <si>
    <t>https://assos.bordeaux.fr/association/detail/2467</t>
  </si>
  <si>
    <t>1552357027-2187</t>
  </si>
  <si>
    <t>https://assos.bordeaux.fr/association/detail/812</t>
  </si>
  <si>
    <t>L'ARTELIER - ENSEIGNEMENT ARTISTIQUE BEAUX ARTS - EABA</t>
  </si>
  <si>
    <t>Ateliers d'expression, cours et stages de dessin, peinture, arts plastiques pour adultes et enfants.</t>
  </si>
  <si>
    <t>92 rue de Pessac
                                33000 Bordeaux</t>
  </si>
  <si>
    <t>06 75 79 90 61</t>
  </si>
  <si>
    <t>1552356483-1952</t>
  </si>
  <si>
    <t>https://assos.bordeaux.fr/association/detail/1047</t>
  </si>
  <si>
    <t>PHENIX ECOUTE ET PAROLES - PEPS</t>
  </si>
  <si>
    <t>Prévention du suicide et lutte contre isolement. Au local ,Accueils individuels,groupe, téléphoniques, messagerie internet,Accueils en résidences pour personnes âgés.Lieu d’écoute basé sur l'anonymat et le nom jugement pour les personnes,familles, amis, collègues de travail.Restaurer du lien social face à la souffrance morale .C'est une passerelle entre les personnes en souffrance et l'offre de soin en santé.</t>
  </si>
  <si>
    <t>Association phénix ecoute et paroles ,10 avenue Bel-Air 
                                 1 etage
                                33200 bordeaux</t>
  </si>
  <si>
    <t>06 89 55 42 14</t>
  </si>
  <si>
    <t>sos-suicide-phenix.org</t>
  </si>
  <si>
    <t>1552358263-2757</t>
  </si>
  <si>
    <t>https://assos.bordeaux.fr/association/detail/242</t>
  </si>
  <si>
    <t>1552354011-795</t>
  </si>
  <si>
    <t>https://assos.bordeaux.fr/association/detail/2206</t>
  </si>
  <si>
    <t>1552357436-2368</t>
  </si>
  <si>
    <t>https://assos.bordeaux.fr/association/detail/631</t>
  </si>
  <si>
    <t>PETIT COEUR DE BEURRE</t>
  </si>
  <si>
    <t>L'association Petit Coeur de Beurre a pour objet de faire connaître et mieux appréhender les cardiopathies congénitales, d'agir pour améliorer, optimiser et soutenir le quotidien des personnes atteintes de cardiopathies congénitales, au travers de 3 axes : le soutien aux personnes atteintes de malformations cardiaques et leurs familles, le soutien aux structures hospitalières, le soutien à la recherche.</t>
  </si>
  <si>
    <t>125 Bd Saint Denis
                                92400 COURBEVOIE</t>
  </si>
  <si>
    <t>06 89 19 59 41</t>
  </si>
  <si>
    <t>Jean-Charles Marguin</t>
  </si>
  <si>
    <t>www.petitcoeurdebeurre.fr</t>
  </si>
  <si>
    <t>1552354215-895</t>
  </si>
  <si>
    <t>https://assos.bordeaux.fr/association/detail/2106</t>
  </si>
  <si>
    <t>1552353419-506</t>
  </si>
  <si>
    <t>https://assos.bordeaux.fr/association/detail/2495</t>
  </si>
  <si>
    <t>1552356564-1986</t>
  </si>
  <si>
    <t>https://assos.bordeaux.fr/association/detail/1013</t>
  </si>
  <si>
    <t>PSY'HOPE BORDEAUX</t>
  </si>
  <si>
    <t>Aide aux personnes vivant avec un trouble de l'humeur (bipolaire ou trouble associé) et leurs proches. 
Accueils personnalisés, réunions d’échange entre pairs et proches, conférences ou actions. Plateformes d'informations sur le Web. Représente les usagers au CLSM de Bordeaux. Principes de la pair-aidance et du rétablissement.
Informer, échanger, s'entraider.</t>
  </si>
  <si>
    <t>130 avenue Louis Barthou
                                 LE LABB
                                33200 bordeaux</t>
  </si>
  <si>
    <t>07 83 55 78 47</t>
  </si>
  <si>
    <t>1552355033-1286</t>
  </si>
  <si>
    <t>https://assos.bordeaux.fr/association/detail/1714</t>
  </si>
  <si>
    <t>MAISON D'ACCUEIL ET D'INFORMATION 33 - MAI 33</t>
  </si>
  <si>
    <t>Accueil et écoute des familles et proches de personnes détenues au centre pénitentiaire de Bordeaux Gradignan.
Hébergement et accompagnement de permissionnaires et sortants de prison.</t>
  </si>
  <si>
    <t>34 rue de Chouiney 
                                33170 GRADIGNAN</t>
  </si>
  <si>
    <t>06 23 15 89 14</t>
  </si>
  <si>
    <t>1552356191-1820</t>
  </si>
  <si>
    <t>https://assos.bordeaux.fr/association/detail/1179</t>
  </si>
  <si>
    <t>ÉCOUTER SON CORPS</t>
  </si>
  <si>
    <t>Spécialisée dans la Gymnastique douce de bien-être. Les moyens d'action sont, entre autre, : la méthode Pilates, le Qi gong (gymnastique chinoise), Do-in, auto-massages, méditation, les étirements éducatifs, yoga, la marche consciente (afghane), coaching, organisation de stages, d'ateliers.</t>
  </si>
  <si>
    <t>1 rue Erik Satie, Clos Montesquieu
                                33200 Bordeaux</t>
  </si>
  <si>
    <t>06 28 51 22 49</t>
  </si>
  <si>
    <t>1552353160-380</t>
  </si>
  <si>
    <t>https://assos.bordeaux.fr/association/detail/2621</t>
  </si>
  <si>
    <t>1552353132-366</t>
  </si>
  <si>
    <t>https://assos.bordeaux.fr/association/detail/2635</t>
  </si>
  <si>
    <t>1552354025-802</t>
  </si>
  <si>
    <t>https://assos.bordeaux.fr/association/detail/2199</t>
  </si>
  <si>
    <t>1552357601-2438</t>
  </si>
  <si>
    <t>https://assos.bordeaux.fr/association/detail/561</t>
  </si>
  <si>
    <t>1552353017-310</t>
  </si>
  <si>
    <t>https://assos.bordeaux.fr/association/detail/2691</t>
  </si>
  <si>
    <t>1552354056-817</t>
  </si>
  <si>
    <t>https://assos.bordeaux.fr/association/detail/2184</t>
  </si>
  <si>
    <t>1552352909-257</t>
  </si>
  <si>
    <t>https://assos.bordeaux.fr/association/detail/2744</t>
  </si>
  <si>
    <t>1552353738-662</t>
  </si>
  <si>
    <t>https://assos.bordeaux.fr/association/detail/2339</t>
  </si>
  <si>
    <t>1552354981-1262</t>
  </si>
  <si>
    <t>https://assos.bordeaux.fr/association/detail/1738</t>
  </si>
  <si>
    <t>1552355407-1457</t>
  </si>
  <si>
    <t>https://assos.bordeaux.fr/association/detail/1543</t>
  </si>
  <si>
    <t>1552357680-2474</t>
  </si>
  <si>
    <t>https://assos.bordeaux.fr/association/detail/525</t>
  </si>
  <si>
    <t>POLSKIE BORDEAUX</t>
  </si>
  <si>
    <t>1552356537-1975</t>
  </si>
  <si>
    <t>https://assos.bordeaux.fr/association/detail/1024</t>
  </si>
  <si>
    <t>1552356977-2165</t>
  </si>
  <si>
    <t>https://assos.bordeaux.fr/association/detail/834</t>
  </si>
  <si>
    <t>AMIS DE L UTOPIA BORDEAUX</t>
  </si>
  <si>
    <t>Créer du lien social autour du Cinéma Utopia , et  le quartier Saint Pierre à BORDEAUX</t>
  </si>
  <si>
    <t>ATHÉNÉE Père Joseph Wresinski place saint christoly
                                 Boite 36
                                33000 Bordeaux</t>
  </si>
  <si>
    <t>06 62 35 81 04</t>
  </si>
  <si>
    <t>Michel IBANEZ/FRAYSSAC</t>
  </si>
  <si>
    <t>1552356926-2146</t>
  </si>
  <si>
    <t>https://assos.bordeaux.fr/association/detail/853</t>
  </si>
  <si>
    <t>TOUTES À L'ABRI</t>
  </si>
  <si>
    <t>Toutes à l’Abri est une association bordelaise offrant un accueil de jour aux femmes sans domiciles tous mercredis de 9h30 à 17h30. 
Elles peuvent y trouver un espace intime où se doucher, accessible tous les mercredis avec le nécessaire d’hygiène (y compris des protections périodiques), de quoi laver leur linge et nourrir leurs animaux. 
Nous proposons aussi en fonction des besoins une aide administrative</t>
  </si>
  <si>
    <t>118 rue héron
                                33000 BORDEAUX</t>
  </si>
  <si>
    <t>www.toutesalabri.fr</t>
  </si>
  <si>
    <t>1552353569-579</t>
  </si>
  <si>
    <t>https://assos.bordeaux.fr/association/detail/2422</t>
  </si>
  <si>
    <t>1552357306-2312</t>
  </si>
  <si>
    <t>https://assos.bordeaux.fr/association/detail/687</t>
  </si>
  <si>
    <t>FONDA SUD OUEST</t>
  </si>
  <si>
    <t>La Fonda Sud Ouest est une association qui en Nouvelle-Aquitaine s'efforce de faire vivre les idées et les débats qui traversent le monde associatif. Espace d'échanges et de réflexions, la Fonda Sud Ouest regroupe celles et ceux qui trouvent intérêt à pouvoir de temps à autre faire "un pas de coté" et approfondir des questions aussi variées que celles relatives à la gouvernance des associations, la prospective.</t>
  </si>
  <si>
    <t>29 rue de la Paix  
                                33200 Bordeaux</t>
  </si>
  <si>
    <t>06 44 23 49 75</t>
  </si>
  <si>
    <t>fonda.asso.fr/la-fonda-sud-ouest</t>
  </si>
  <si>
    <t>1552353470-531</t>
  </si>
  <si>
    <t>https://assos.bordeaux.fr/association/detail/2470</t>
  </si>
  <si>
    <t>1552352639-125</t>
  </si>
  <si>
    <t>https://assos.bordeaux.fr/association/detail/2876</t>
  </si>
  <si>
    <t>1552352821-214</t>
  </si>
  <si>
    <t>https://assos.bordeaux.fr/association/detail/2787</t>
  </si>
  <si>
    <t>1552356765-2075</t>
  </si>
  <si>
    <t>https://assos.bordeaux.fr/association/detail/924</t>
  </si>
  <si>
    <t>PARTAGE BORDEAUX GIRONDE</t>
  </si>
  <si>
    <t>Sensibiliser aux actions de partage, au bénéfice des enfants menacés dans leur développement, sur la base de leurs droits fondamentaux. Faire connaître le parrainage comme moyen de leur venir en aide. Engager des actions propres à recueillir des fonds permettant de financer les programmes de nos partenaires.</t>
  </si>
  <si>
    <t>324 chemin du Bois d'Aubigney
                                33290 Le Pian Médoc</t>
  </si>
  <si>
    <t>06 33 75 81 67</t>
  </si>
  <si>
    <t>Joelle Boussier</t>
  </si>
  <si>
    <t>www.bordeaux.partage.org</t>
  </si>
  <si>
    <t>1552354713-1138</t>
  </si>
  <si>
    <t>https://assos.bordeaux.fr/association/detail/1863</t>
  </si>
  <si>
    <t>MOLECULE</t>
  </si>
  <si>
    <t>Molécule s’invite à Bordeaux pour vous faire partager la passion de la musique électronique en mélangent le tout dans des lieux unique et culturels de la métropole.</t>
  </si>
  <si>
    <t>134 rue de Begles. 
                                 Appt 8
                                33800 Bordeaux</t>
  </si>
  <si>
    <t>06 19 26 10 10</t>
  </si>
  <si>
    <t>Léo  SAISON</t>
  </si>
  <si>
    <t>1552356516-1965</t>
  </si>
  <si>
    <t>https://assos.bordeaux.fr/association/detail/1034</t>
  </si>
  <si>
    <t>MAISON DE L'EMPLOI</t>
  </si>
  <si>
    <t>Créée à l’initiative de la Ville de Bordeaux, de l’Etat et de Pôle Emploi, la Maison de l’Emploi de Bordeaux favorise l’insertion des publics les plus en difficulté (Plan Local Pour l’Insertion et l’Emploi, Clause d’Insertion), anime le territoire sur la thématique de l’emploi (Forums, aide au recrutement) et soutient la création d'activités (Plateforme de l'Initiative, Pépinière éco-créative Chartrons)</t>
  </si>
  <si>
    <t>127 avenue Emile Counord
                                 Immeuble Arc-en-Ciel
                                33300 Bordeaux</t>
  </si>
  <si>
    <t>05 57 78 37 37</t>
  </si>
  <si>
    <t>www.maison-emploi-bordeaux.fr</t>
  </si>
  <si>
    <t>1552354234-904</t>
  </si>
  <si>
    <t>https://assos.bordeaux.fr/association/detail/2097</t>
  </si>
  <si>
    <t>1552357952-2605</t>
  </si>
  <si>
    <t>https://assos.bordeaux.fr/association/detail/394</t>
  </si>
  <si>
    <t>1552353534-562</t>
  </si>
  <si>
    <t>https://assos.bordeaux.fr/association/detail/2439</t>
  </si>
  <si>
    <t>1552354281-927</t>
  </si>
  <si>
    <t>https://assos.bordeaux.fr/association/detail/2074</t>
  </si>
  <si>
    <t>1552357718-2491</t>
  </si>
  <si>
    <t>https://assos.bordeaux.fr/association/detail/508</t>
  </si>
  <si>
    <t>1552355638-1565</t>
  </si>
  <si>
    <t>https://assos.bordeaux.fr/association/detail/1435</t>
  </si>
  <si>
    <t>1552357734-2499</t>
  </si>
  <si>
    <t>https://assos.bordeaux.fr/association/detail/500</t>
  </si>
  <si>
    <t>1552358203-2728</t>
  </si>
  <si>
    <t>https://assos.bordeaux.fr/association/detail/271</t>
  </si>
  <si>
    <t>1552354835-1195</t>
  </si>
  <si>
    <t>https://assos.bordeaux.fr/association/detail/1805</t>
  </si>
  <si>
    <t>AIMER-CROIRE-AGIR - A.C.A</t>
  </si>
  <si>
    <t>1552356531-1972</t>
  </si>
  <si>
    <t>https://assos.bordeaux.fr/association/detail/1027</t>
  </si>
  <si>
    <t>1552354371-971</t>
  </si>
  <si>
    <t>https://assos.bordeaux.fr/association/detail/2030</t>
  </si>
  <si>
    <t>1552353988-784</t>
  </si>
  <si>
    <t>https://assos.bordeaux.fr/association/detail/2217</t>
  </si>
  <si>
    <t>1552356659-2029</t>
  </si>
  <si>
    <t>https://assos.bordeaux.fr/association/detail/970</t>
  </si>
  <si>
    <t>SACRÉE MARMAILLE - SM</t>
  </si>
  <si>
    <t>1552353109-355</t>
  </si>
  <si>
    <t>https://assos.bordeaux.fr/association/detail/2646</t>
  </si>
  <si>
    <t>1552354205-890</t>
  </si>
  <si>
    <t>https://assos.bordeaux.fr/association/detail/2111</t>
  </si>
  <si>
    <t>1552357083-2212</t>
  </si>
  <si>
    <t>https://assos.bordeaux.fr/association/detail/787</t>
  </si>
  <si>
    <t>AVANT GARDE JEANNE D'ARC - AGJA</t>
  </si>
  <si>
    <t>Club omnisports : 77 activités sportives et culturelles - 6 accueils de loisirs</t>
  </si>
  <si>
    <t>8 rue Gambetta
                                33200 Bordeaux</t>
  </si>
  <si>
    <t>05 56 08 67 79</t>
  </si>
  <si>
    <t>Paul-Henri Schmidt</t>
  </si>
  <si>
    <t>www.agja.org</t>
  </si>
  <si>
    <t>1552356959-2158</t>
  </si>
  <si>
    <t>https://assos.bordeaux.fr/association/detail/841</t>
  </si>
  <si>
    <t>BOUT À BOUT  - BAB</t>
  </si>
  <si>
    <t>« Bout à Bout » a pour but d’accompagner, promouvoir, réaliser et diffuser des productions audiovisuelles. L'association souhaite également favoriser les rencontres artistiques par la mise en place de projets éducatifs et d’événements publics. Il est ancré dans les valeurs de l’association Bout à Bout de s'inscrire dans des initiatives locales et des projets socio-culturels.</t>
  </si>
  <si>
    <t>38 Rue Peyronnet
                                 Association Bout à Bout 
                                33800 Bordeaux</t>
  </si>
  <si>
    <t>06 40 46 26 03</t>
  </si>
  <si>
    <t>1552357728-2496</t>
  </si>
  <si>
    <t>https://assos.bordeaux.fr/association/detail/503</t>
  </si>
  <si>
    <t>1552354613-1089</t>
  </si>
  <si>
    <t>https://assos.bordeaux.fr/association/detail/1912</t>
  </si>
  <si>
    <t>1552354336-954</t>
  </si>
  <si>
    <t>https://assos.bordeaux.fr/association/detail/2047</t>
  </si>
  <si>
    <t>1552357080-2211</t>
  </si>
  <si>
    <t>https://assos.bordeaux.fr/association/detail/788</t>
  </si>
  <si>
    <t>RÉSO-EMPLOIS À DOMICILE</t>
  </si>
  <si>
    <t>Réso-emplois à domicile propose de l'aide et de l'accompagnement à domicile au travers de prestations modulables et adaptables, 7 jours sur 7, assurées par des intervenant(e)s expérimenté(e)s et formé(e)s avec un suivi régulier de la qualité des prestations. Elle bénéficie d'un agrément préfectoral et d'une autorisation du Conseil Départemental qui lui autorise à procurer une aide humaine à tous les particuliers.</t>
  </si>
  <si>
    <t>39 rue Hermitage de l'hippodrome
                                33320 Eysines</t>
  </si>
  <si>
    <t>05 57 81 17 27</t>
  </si>
  <si>
    <t>Olivier Mingasson</t>
  </si>
  <si>
    <t>www.resoadom33.org</t>
  </si>
  <si>
    <t>1552375628-2772</t>
  </si>
  <si>
    <t>https://assos.bordeaux.fr/association/detail/226</t>
  </si>
  <si>
    <t>1552357264-2293</t>
  </si>
  <si>
    <t>https://assos.bordeaux.fr/association/detail/706</t>
  </si>
  <si>
    <t>ASSOCIATION POUR L' INNOVATION EN MATIÈRE D'INTEGRATION - APIMI</t>
  </si>
  <si>
    <t>Cette association a pour but
- de développer l’accueil de tous les enfants dans un souci de non-exclusion en pratiquant l’intégration collective d’enfants porteurs d’un handicap et/ou d’une maladie chronique 
- de valoriser l’intérêt socio-éducatif, voire civique, pour les enfants sans handicap et leur famille de fréquenter des enfants porteurs d’un handicap et/ou d’une maladie chronique et leur famille.</t>
  </si>
  <si>
    <t>136 Rue Hortense
                                33100 BORDEAUX</t>
  </si>
  <si>
    <t>05 56 67 87 06</t>
  </si>
  <si>
    <t>1552353828-706</t>
  </si>
  <si>
    <t>https://assos.bordeaux.fr/association/detail/2295</t>
  </si>
  <si>
    <t>1552354000-790</t>
  </si>
  <si>
    <t>https://assos.bordeaux.fr/association/detail/2211</t>
  </si>
  <si>
    <t>1552354211-893</t>
  </si>
  <si>
    <t>https://assos.bordeaux.fr/association/detail/2108</t>
  </si>
  <si>
    <t>1552354363-967</t>
  </si>
  <si>
    <t>https://assos.bordeaux.fr/association/detail/2034</t>
  </si>
  <si>
    <t>1552353634-611</t>
  </si>
  <si>
    <t>https://assos.bordeaux.fr/association/detail/2390</t>
  </si>
  <si>
    <t>1552355301-1407</t>
  </si>
  <si>
    <t>https://assos.bordeaux.fr/association/detail/1593</t>
  </si>
  <si>
    <t>ISIC RIDER</t>
  </si>
  <si>
    <t>L'association a pour but de favoriser l'intégration des nouveaux arrivants dans la licence et d'animer leur vie étudiante. Elle propose différents partenariats culturels et sportifs qui permettent à ses adhérents de pouvoir sortir dans Bordeaux sans se ruiner.</t>
  </si>
  <si>
    <t>Esplanade des Antilles 
                                 UFR STC Local F104
                                33600 PESSAC</t>
  </si>
  <si>
    <t>06 43 00 88 63</t>
  </si>
  <si>
    <t>1552353052-327</t>
  </si>
  <si>
    <t>https://assos.bordeaux.fr/association/detail/2674</t>
  </si>
  <si>
    <t>1552354555-1061</t>
  </si>
  <si>
    <t>https://assos.bordeaux.fr/association/detail/1940</t>
  </si>
  <si>
    <t>1552355005-1273</t>
  </si>
  <si>
    <t>https://assos.bordeaux.fr/association/detail/1727</t>
  </si>
  <si>
    <t>SOS AMITIÉ BORDEAUX</t>
  </si>
  <si>
    <t>1552353982-781</t>
  </si>
  <si>
    <t>https://assos.bordeaux.fr/association/detail/2220</t>
  </si>
  <si>
    <t>1552356248-1846</t>
  </si>
  <si>
    <t>https://assos.bordeaux.fr/association/detail/1153</t>
  </si>
  <si>
    <t>1552355566-1532</t>
  </si>
  <si>
    <t>https://assos.bordeaux.fr/association/detail/1468</t>
  </si>
  <si>
    <t>1552356337-1887</t>
  </si>
  <si>
    <t>https://assos.bordeaux.fr/association/detail/1112</t>
  </si>
  <si>
    <t>CIE APSARAS THÉÂTRE - LE CERISIER</t>
  </si>
  <si>
    <t>LE CERISIER est un lieu intermédiaire de pratiques artistiques situé à Bacalan créé par la compagnie Apsaras Théâtre. Ouvert à tous les arts vivants, c'est un espace d'expérimentation dans lequel les artistes professionnels et amateurs peuvent répéter, montrer leur travail au public et organiser leurs propres formations dans une salle adaptée à leurs besoins. Le Cerisier propose aussi des temps festifs!</t>
  </si>
  <si>
    <t>7-11 rue joseph brunet
                                33300 Bordeaux</t>
  </si>
  <si>
    <t>09 54 11 63 01</t>
  </si>
  <si>
    <t>lecerisier.org</t>
  </si>
  <si>
    <t>1552355045-1291</t>
  </si>
  <si>
    <t>https://assos.bordeaux.fr/association/detail/1709</t>
  </si>
  <si>
    <t>ASSOCIATION NATIONALE DES VISITEURS DE PRISON  - ANVP</t>
  </si>
  <si>
    <t>Les visiteurs de prison apportent une aide morale et matérielle aux personnes détenues  pendant le temps de leur incarcération et au moment de leur sortie. Ils sont à l'écoute des personnes incarcérées qui en font la demande, par des visites hebdomadaires. Les visiteurs de la section de Bordeaux interviennent à la maison d'arrêt de Gradignan et au centre pénitentiaire de Bédenac.</t>
  </si>
  <si>
    <t>ANVP Maison des associations  
                                  55 Avenue du Maréchal de Lattre de Tassigny
                                33700 Mérignac</t>
  </si>
  <si>
    <t>07 83 24 90 06</t>
  </si>
  <si>
    <t>1552355436-1470</t>
  </si>
  <si>
    <t>https://assos.bordeaux.fr/association/detail/1530</t>
  </si>
  <si>
    <t>CLAFOUTIS &amp; CIE</t>
  </si>
  <si>
    <t>L’association Clafoutis &amp; Cie est portée par une équipe chaleureuse et passionnée. Son maître mot est bien-être pour tous : danse portage et bébé danseurs pour les plus jeunes, massages, yoga pré et postnatal, gym posturale de Gasquet, cours de danse contemporaine, classique,hip-hop pour adultes et enfants.
Clafoutis &amp; Cie, un noyau d’énergie !</t>
  </si>
  <si>
    <t>Rue Jean Sabarots 
                                33100 Bordeaux</t>
  </si>
  <si>
    <t>07 83 61 13 80</t>
  </si>
  <si>
    <t>www.clafoutis-cie.com</t>
  </si>
  <si>
    <t>1552354095-836</t>
  </si>
  <si>
    <t>https://assos.bordeaux.fr/association/detail/2165</t>
  </si>
  <si>
    <t>1552357090-2215</t>
  </si>
  <si>
    <t>https://assos.bordeaux.fr/association/detail/784</t>
  </si>
  <si>
    <t>1552357855-2558</t>
  </si>
  <si>
    <t>https://assos.bordeaux.fr/association/detail/441</t>
  </si>
  <si>
    <t>1552354539-1053</t>
  </si>
  <si>
    <t>https://assos.bordeaux.fr/association/detail/1948</t>
  </si>
  <si>
    <t>1552354469-1019</t>
  </si>
  <si>
    <t>https://assos.bordeaux.fr/association/detail/1982</t>
  </si>
  <si>
    <t>1552356277-1859</t>
  </si>
  <si>
    <t>https://assos.bordeaux.fr/association/detail/1140</t>
  </si>
  <si>
    <t>SCOUTS ET GUIDES DE FRANCE - SGDF</t>
  </si>
  <si>
    <t>1552355255-1388</t>
  </si>
  <si>
    <t>https://assos.bordeaux.fr/association/detail/1612</t>
  </si>
  <si>
    <t>ELEIO SAINT PAUL GOSPEL</t>
  </si>
  <si>
    <t>Chorale de Gospel à Bordeaux Église St Pierre .</t>
  </si>
  <si>
    <t>42 cours Anatole France
                                33000 Bordeaux</t>
  </si>
  <si>
    <t>06 15 21 47 78</t>
  </si>
  <si>
    <t>1552370367-2771</t>
  </si>
  <si>
    <t>https://assos.bordeaux.fr/association/detail/227</t>
  </si>
  <si>
    <t>1552355495-1498</t>
  </si>
  <si>
    <t>https://assos.bordeaux.fr/association/detail/1502</t>
  </si>
  <si>
    <t>1552352870-238</t>
  </si>
  <si>
    <t>https://assos.bordeaux.fr/association/detail/2763</t>
  </si>
  <si>
    <t>1552354621-1093</t>
  </si>
  <si>
    <t>https://assos.bordeaux.fr/association/detail/1908</t>
  </si>
  <si>
    <t>1552353597-593</t>
  </si>
  <si>
    <t>https://assos.bordeaux.fr/association/detail/2408</t>
  </si>
  <si>
    <t>1552352778-193</t>
  </si>
  <si>
    <t>https://assos.bordeaux.fr/association/detail/2808</t>
  </si>
  <si>
    <t>1552355027-1283</t>
  </si>
  <si>
    <t>https://assos.bordeaux.fr/association/detail/1717</t>
  </si>
  <si>
    <t>1552353232-415</t>
  </si>
  <si>
    <t>https://assos.bordeaux.fr/association/detail/2586</t>
  </si>
  <si>
    <t>1552356203-1825</t>
  </si>
  <si>
    <t>https://assos.bordeaux.fr/association/detail/1174</t>
  </si>
  <si>
    <t>1552354119-848</t>
  </si>
  <si>
    <t>https://assos.bordeaux.fr/association/detail/2153</t>
  </si>
  <si>
    <t>1552353957-769</t>
  </si>
  <si>
    <t>https://assos.bordeaux.fr/association/detail/2232</t>
  </si>
  <si>
    <t>1552353124-362</t>
  </si>
  <si>
    <t>https://assos.bordeaux.fr/association/detail/2639</t>
  </si>
  <si>
    <t>1552358144-2699</t>
  </si>
  <si>
    <t>https://assos.bordeaux.fr/association/detail/300</t>
  </si>
  <si>
    <t>1552355948-1708</t>
  </si>
  <si>
    <t>https://assos.bordeaux.fr/association/detail/1292</t>
  </si>
  <si>
    <t>CLUBS RÉGIONAUX D'ENTREPRISES PARTENAIRES DE L'INSERTION GIRONDE - CREPI GIRONDE</t>
  </si>
  <si>
    <t>Le Réseau des Clubs Régionaux d'Entreprises Partenaires de l'Insertion (CREPI) est un des grands réseaux nationaux dont l’objet est d’aider toute personne à trouver un emploi par le biais d’entreprises durablement engagées sur leurs territoires.</t>
  </si>
  <si>
    <t>5 place Ravezies
                                33300 Bordeaux</t>
  </si>
  <si>
    <t>05 56 17 40 20</t>
  </si>
  <si>
    <t>www.crepi.org</t>
  </si>
  <si>
    <t>1552356233-1839</t>
  </si>
  <si>
    <t>https://assos.bordeaux.fr/association/detail/1160</t>
  </si>
  <si>
    <t>1552355507-1504</t>
  </si>
  <si>
    <t>https://assos.bordeaux.fr/association/detail/1496</t>
  </si>
  <si>
    <t>1552352741-175</t>
  </si>
  <si>
    <t>https://assos.bordeaux.fr/association/detail/2826</t>
  </si>
  <si>
    <t>1552354181-878</t>
  </si>
  <si>
    <t>https://assos.bordeaux.fr/association/detail/2123</t>
  </si>
  <si>
    <t>1552353910-746</t>
  </si>
  <si>
    <t>https://assos.bordeaux.fr/association/detail/2255</t>
  </si>
  <si>
    <t>1552354662-1113</t>
  </si>
  <si>
    <t>https://assos.bordeaux.fr/association/detail/1888</t>
  </si>
  <si>
    <t>1552356062-1759</t>
  </si>
  <si>
    <t>https://assos.bordeaux.fr/association/detail/1241</t>
  </si>
  <si>
    <t>DOJO BORDEAUX - DOJO</t>
  </si>
  <si>
    <t>Pratique des arts martiaux</t>
  </si>
  <si>
    <t>84 cours Aristide Briand
                                33000 Bordeaux</t>
  </si>
  <si>
    <t>06 74 39 92 15</t>
  </si>
  <si>
    <t>www.dojobordeaux.fr</t>
  </si>
  <si>
    <t>1552354736-1149</t>
  </si>
  <si>
    <t>https://assos.bordeaux.fr/association/detail/1852</t>
  </si>
  <si>
    <t>1552352917-261</t>
  </si>
  <si>
    <t>https://assos.bordeaux.fr/association/detail/2740</t>
  </si>
  <si>
    <t>1552355580-1539</t>
  </si>
  <si>
    <t>https://assos.bordeaux.fr/association/detail/1461</t>
  </si>
  <si>
    <t>1552355089-1312</t>
  </si>
  <si>
    <t>https://assos.bordeaux.fr/association/detail/1688</t>
  </si>
  <si>
    <t>SOCIETE HIPPIQUE D'AQUITAINE SOCIETE HIPPIQUE D'AQUITAINE - SHA</t>
  </si>
  <si>
    <t>La Société Hippique d'Aquitaine est un centre équestre de Bordeaux Métropole. 
Club hippique et poney-club de loisir comme de compétition , nous proposons de nombreuses activités équestres (plat, obstacle, cross, promenades, stages, pony-games...) et un encadrement de qualité pour tous niveaux, le tout dans un cadre superbe .
Une seule et même passion nous unit tous : Le cheval !
Venez nous découvrir</t>
  </si>
  <si>
    <t>16 bis rue jean jaures
                                33320 eysines</t>
  </si>
  <si>
    <t>06 12 30 79 97</t>
  </si>
  <si>
    <t>sha-letaillan.ffe.com</t>
  </si>
  <si>
    <t>1552355393-1450</t>
  </si>
  <si>
    <t>https://assos.bordeaux.fr/association/detail/1550</t>
  </si>
  <si>
    <t>MUSIQUE A TOUT AGE</t>
  </si>
  <si>
    <t>L'organisation d'évènements culturels gratuits ou payants (ateliers éveil Musical, musicothérapie, salons, réunions) à destination du grand public ou d'un public professionnel.
la promotion des activités de l'association à destination du grand public et des professionnels par le biais de communication, d'internet ou tout autre moyen.
la vente de produits réalisés par l'association dans le but de la financer.</t>
  </si>
  <si>
    <t>24 rue andre Hible
                                33800 Bordeaux</t>
  </si>
  <si>
    <t>06 11 85 53 38</t>
  </si>
  <si>
    <t>musikatoutage.wixsite.com</t>
  </si>
  <si>
    <t>1552357605-2440</t>
  </si>
  <si>
    <t>https://assos.bordeaux.fr/association/detail/559</t>
  </si>
  <si>
    <t>1552357304-2311</t>
  </si>
  <si>
    <t>https://assos.bordeaux.fr/association/detail/688</t>
  </si>
  <si>
    <t>CHAHUTS</t>
  </si>
  <si>
    <t>Promotion des arts de la parole.</t>
  </si>
  <si>
    <t>25 rue Permentade
                                 Centre d'animation St Michel
                                33000 Bordeaux</t>
  </si>
  <si>
    <t>05 56 91 88 05</t>
  </si>
  <si>
    <t>François Pouthier</t>
  </si>
  <si>
    <t>www.chahuts.net</t>
  </si>
  <si>
    <t>1552353056-329</t>
  </si>
  <si>
    <t>https://assos.bordeaux.fr/association/detail/2672</t>
  </si>
  <si>
    <t>1552354052-815</t>
  </si>
  <si>
    <t>https://assos.bordeaux.fr/association/detail/2186</t>
  </si>
  <si>
    <t>1552357438-2369</t>
  </si>
  <si>
    <t>https://assos.bordeaux.fr/association/detail/630</t>
  </si>
  <si>
    <t>PRIMA</t>
  </si>
  <si>
    <t>L'objectif de l'association PRIMA consiste à mettre à disposition des solutions digitales appropriées aux enfants malades hospitalisés afin d'atténuer leur isolement social, psychologique et scolaire .</t>
  </si>
  <si>
    <t>42 rue du bocage 
                                33200 bordeaux</t>
  </si>
  <si>
    <t>06 87 60 17 28</t>
  </si>
  <si>
    <t>1552356347-1892</t>
  </si>
  <si>
    <t>https://assos.bordeaux.fr/association/detail/1107</t>
  </si>
  <si>
    <t>COMITÉ PRÉVENTION ET DÉPISTAGE DES CANCERS - CPDC</t>
  </si>
  <si>
    <t>Agir pour augmenter la participation de la population à la prévention et au dépistage des cancers afin que baissent les taux de mortalité. Informer la population à la prévention et au dépistage des cancers. Favoriser l’éducation sur la prévention et le dépistage des cancers auprès des jeunes. Informer les pouvoirs publics et les professionnels de santé des difficultés rencontrées par le public. Favoriser la recherche</t>
  </si>
  <si>
    <t>2 rue Raymond Poincaré
                                 La Calypso entrée 1
                                33110 Le Bouscat</t>
  </si>
  <si>
    <t>05 56 02 17 77</t>
  </si>
  <si>
    <t>Dominique Rousseau Lebourg</t>
  </si>
  <si>
    <t>www.comitepreventiondepistagecancers.com</t>
  </si>
  <si>
    <t>1552357923-2591</t>
  </si>
  <si>
    <t>https://assos.bordeaux.fr/association/detail/408</t>
  </si>
  <si>
    <t>1552353097-349</t>
  </si>
  <si>
    <t>https://assos.bordeaux.fr/association/detail/2652</t>
  </si>
  <si>
    <t>1552355737-1612</t>
  </si>
  <si>
    <t>https://assos.bordeaux.fr/association/detail/1388</t>
  </si>
  <si>
    <t>TIC TAC THÉÂTRE ART EN ACTION</t>
  </si>
  <si>
    <t>activités culturelles, artistiques et animation, cours et stages</t>
  </si>
  <si>
    <t>Cours du maréchal Foch
                                33000 Bordeaux</t>
  </si>
  <si>
    <t>06 63 37 88 58</t>
  </si>
  <si>
    <t>www.cours-tic-tac.webnode.fr</t>
  </si>
  <si>
    <t>1552352407-12</t>
  </si>
  <si>
    <t>https://assos.bordeaux.fr/association/detail/2989</t>
  </si>
  <si>
    <t>1552354209-892</t>
  </si>
  <si>
    <t>https://assos.bordeaux.fr/association/detail/2109</t>
  </si>
  <si>
    <t>1552353165-382</t>
  </si>
  <si>
    <t>https://assos.bordeaux.fr/association/detail/2619</t>
  </si>
  <si>
    <t>1552355246-1384</t>
  </si>
  <si>
    <t>https://assos.bordeaux.fr/association/detail/1616</t>
  </si>
  <si>
    <t>1552355792-1637</t>
  </si>
  <si>
    <t>https://assos.bordeaux.fr/association/detail/1363</t>
  </si>
  <si>
    <t>1552357129-2233</t>
  </si>
  <si>
    <t>https://assos.bordeaux.fr/association/detail/766</t>
  </si>
  <si>
    <t>1552353306-451</t>
  </si>
  <si>
    <t>https://assos.bordeaux.fr/association/detail/2550</t>
  </si>
  <si>
    <t>1552356646-2023</t>
  </si>
  <si>
    <t>https://assos.bordeaux.fr/association/detail/976</t>
  </si>
  <si>
    <t>1552357385-2346</t>
  </si>
  <si>
    <t>https://assos.bordeaux.fr/association/detail/653</t>
  </si>
  <si>
    <t>LES BRIZ CARRO</t>
  </si>
  <si>
    <t>Association de promotion de la mosaïque comme technique de recyclage, les Briz' Carro ont pour but de : développer et valoriser la récupération des matériaux (verre, carrelage, assiettes et autres céramiques) ; populariser la technique de la mosaïque, permettant la réutilisation de ces verres et céramique, même endommagés ; proposer un loisirs enrichissant et créateur de lien</t>
  </si>
  <si>
    <t>76 rue de Pessac
                                33000 Bordeaux</t>
  </si>
  <si>
    <t>06 17 27 43 17</t>
  </si>
  <si>
    <t>www.brizcarro.com</t>
  </si>
  <si>
    <t>1552353152-376</t>
  </si>
  <si>
    <t>https://assos.bordeaux.fr/association/detail/2625</t>
  </si>
  <si>
    <t>1552353812-698</t>
  </si>
  <si>
    <t>https://assos.bordeaux.fr/association/detail/2303</t>
  </si>
  <si>
    <t>1552356007-1735</t>
  </si>
  <si>
    <t>https://assos.bordeaux.fr/association/detail/1265</t>
  </si>
  <si>
    <t>CENTRE RÉGIONAL INFORMATION JEUNESSE NOUVELLE AQUITAINE SITE BORDEAUX - CRIJNA BORDEAUX</t>
  </si>
  <si>
    <t>Mettre à la disposition de tous les jeunes, et plus largement du grand public, par tous les moyens appropriés, les informations qui les intéressent dans tous les domaines ; favoriser l'autonomie, l'initiative et l'engagement des jeunes ; centre de ressource à vocation locale, départementale et régionale ; mise en place d'actions, d'activités et de manifestations pour répondre à la demande ou la susciter.</t>
  </si>
  <si>
    <t>125 cours Alsace et Lorraine
                                33000 Bordeaux</t>
  </si>
  <si>
    <t>05 56 56 00 56</t>
  </si>
  <si>
    <t>www.info-jeune.net</t>
  </si>
  <si>
    <t>1552354342-957</t>
  </si>
  <si>
    <t>https://assos.bordeaux.fr/association/detail/2044</t>
  </si>
  <si>
    <t>1552358023-2640</t>
  </si>
  <si>
    <t>https://assos.bordeaux.fr/association/detail/359</t>
  </si>
  <si>
    <t>1552355031-1285</t>
  </si>
  <si>
    <t>https://assos.bordeaux.fr/association/detail/1715</t>
  </si>
  <si>
    <t>1552358007-2632</t>
  </si>
  <si>
    <t>https://assos.bordeaux.fr/association/detail/367</t>
  </si>
  <si>
    <t>1552356880-2125</t>
  </si>
  <si>
    <t>https://assos.bordeaux.fr/association/detail/874</t>
  </si>
  <si>
    <t>LE GOÛT DU PARTAGE</t>
  </si>
  <si>
    <t>Le Goût du Partage vous accompagne bordelaises et bordelais à la découverte des quartiers Chartrons, Saint-Michel et Saint-Pierre de Bordeaux sous un autre angle. Nous, Sylvie et Lucie, notre duo mère-fille, souhaitons vous faire lever les yeux et découvrir des détails que vous n’aviez peut-être jamais remarqués. Comment ? En jouant à un jeu de piste de 2 heures et en partageant avec vous nos bonnes adresses.</t>
  </si>
  <si>
    <t>8 rue de la Concorde
                                33000 Bordeaux</t>
  </si>
  <si>
    <t>06 81 14 44 70</t>
  </si>
  <si>
    <t>le-gout-du-partage.fr</t>
  </si>
  <si>
    <t>1552352530-72</t>
  </si>
  <si>
    <t>https://assos.bordeaux.fr/association/detail/2929</t>
  </si>
  <si>
    <t>1552355127-1330</t>
  </si>
  <si>
    <t>https://assos.bordeaux.fr/association/detail/1670</t>
  </si>
  <si>
    <t>1552353091-346</t>
  </si>
  <si>
    <t>https://assos.bordeaux.fr/association/detail/2655</t>
  </si>
  <si>
    <t>1552356872-2122</t>
  </si>
  <si>
    <t>https://assos.bordeaux.fr/association/detail/877</t>
  </si>
  <si>
    <t>DACA &amp; CO</t>
  </si>
  <si>
    <t>- diffuser, promouvoir et développer des productions créatives, artisanales, artistiques et culturelles.  
- mutualiser et de partager un lieu et des compétences.  
- soutenir les Designers, Artisans, Créateurs, Artistes dans leurs besoins en identité graphique et/ou de communication.</t>
  </si>
  <si>
    <t>59 rue Camille Sauvageau
                                33800 Bordeaux</t>
  </si>
  <si>
    <t>06 84 63 14 01</t>
  </si>
  <si>
    <t>1552354408-989</t>
  </si>
  <si>
    <t>https://assos.bordeaux.fr/association/detail/2012</t>
  </si>
  <si>
    <t>1552355877-1676</t>
  </si>
  <si>
    <t>https://assos.bordeaux.fr/association/detail/1324</t>
  </si>
  <si>
    <t>ASSOCIATION POUR LE DROIT DE MOURIR DANS LA DIGNITÉ - ADMD</t>
  </si>
  <si>
    <t>L’association pour le droit de mourir dans la dignité milite pour que chaque Française et chaque Français puisse choisir les conditions de sa propre fin de vie.</t>
  </si>
  <si>
    <t>7 Chemin de Maransin
                                33440 Ambares</t>
  </si>
  <si>
    <t>05 56 77 71 40</t>
  </si>
  <si>
    <t>Jean Luc Romero</t>
  </si>
  <si>
    <t>1552352757-183</t>
  </si>
  <si>
    <t>https://assos.bordeaux.fr/association/detail/2818</t>
  </si>
  <si>
    <t>1552354037-808</t>
  </si>
  <si>
    <t>https://assos.bordeaux.fr/association/detail/2193</t>
  </si>
  <si>
    <t>1552357317-2317</t>
  </si>
  <si>
    <t>https://assos.bordeaux.fr/association/detail/682</t>
  </si>
  <si>
    <t>LES ATELIERS LIBRES D'AQUITAINE</t>
  </si>
  <si>
    <t>Lieu de création artistique ayant comme support l'argile en pratiquant des tarifs permettant au plus grand nombre d'y accéder.
Accueil de groupes d'institutions, de centre d'animation, etc...
La pratique du modelage et sculpture sur argile est encadrée par une animatrice compétente.
L'ensemble de l'équipe et des adhérents ont a cœur de faire perdurer l'esprit du fondateur (Mr Roger François).</t>
  </si>
  <si>
    <t>9 rue Fernand Philippart
                                33000 BORDEAUX</t>
  </si>
  <si>
    <t>06 66 01 57 96</t>
  </si>
  <si>
    <t>ANNE GALIE</t>
  </si>
  <si>
    <t>atelierslibres.wixsite.com/atelierslibres</t>
  </si>
  <si>
    <t>1552353483-537</t>
  </si>
  <si>
    <t>https://assos.bordeaux.fr/association/detail/2464</t>
  </si>
  <si>
    <t>1552356109-1782</t>
  </si>
  <si>
    <t>https://assos.bordeaux.fr/association/detail/1218</t>
  </si>
  <si>
    <t>1552358044-2650</t>
  </si>
  <si>
    <t>https://assos.bordeaux.fr/association/detail/349</t>
  </si>
  <si>
    <t>1552355856-1666</t>
  </si>
  <si>
    <t>https://assos.bordeaux.fr/association/detail/1334</t>
  </si>
  <si>
    <t>1552353181-390</t>
  </si>
  <si>
    <t>https://assos.bordeaux.fr/association/detail/2611</t>
  </si>
  <si>
    <t>1552353038-320</t>
  </si>
  <si>
    <t>https://assos.bordeaux.fr/association/detail/2681</t>
  </si>
  <si>
    <t>1552355144-1337</t>
  </si>
  <si>
    <t>https://assos.bordeaux.fr/association/detail/1663</t>
  </si>
  <si>
    <t>L'INDOMPTABLE CABARET-BURLESQUE</t>
  </si>
  <si>
    <t>L’association « L’Indomptable Cabaret-Burlesque » a pour objet de réunir des performers (amateurs et/ou professionnels), dans une démarche de création artistique des arts de la scène autour du burlesque, du cabaret et des arts du cirque (pole danse, jonglage …).
L’association proposera des cours de danse (effeuillage, cabaret, chair dance, burlesque…) ; ainsi que l’organisation de représentations et d'interventions.</t>
  </si>
  <si>
    <t>144 rue Durcy
                                 Appart B34
                                33130 bègles</t>
  </si>
  <si>
    <t>06 52 49 14 37</t>
  </si>
  <si>
    <t>1552357029-2188</t>
  </si>
  <si>
    <t>https://assos.bordeaux.fr/association/detail/811</t>
  </si>
  <si>
    <t>BIBLIOTHÈQUES SANS FRONTIÈRES</t>
  </si>
  <si>
    <t>L’association Bibliothèques Sans Frontières a pour but de promouvoir partout dans le monde l’accès à l’information, à la culture et à l’éducation pour tous, par l’appui aux bibliothèques et aux filières du livre, la conception d’outils de diffusion de l’information et de l’éducation, la création de ressources et de contenus pédagogiques et la formation des porteurs de projets culturels et éducatifs</t>
  </si>
  <si>
    <t>11 rue du Cloitre
                                33000 Bordeaux</t>
  </si>
  <si>
    <t>06 99 21 96 90</t>
  </si>
  <si>
    <t>1552354602-1084</t>
  </si>
  <si>
    <t>https://assos.bordeaux.fr/association/detail/1917</t>
  </si>
  <si>
    <t>1552355800-1640</t>
  </si>
  <si>
    <t>https://assos.bordeaux.fr/association/detail/1360</t>
  </si>
  <si>
    <t>COORDINATION DES ASSOCIATIONS DE DÉFENSE DES VICTIMES DE L'AMIANTE ET DES MALADIES PROFESSIONNELLES - CAVAM</t>
  </si>
  <si>
    <t>Coordination nationale d'associations de défense de victimes de maladies professionnelles faisant suite à une exposition à un agent cancérigène Deux axes prioritaires : mener les luttes pour améliorer la défense des victimes de maladies professionnelles à la suite d'exposition(s) à un agent cancérigène et et tout mettre en œuvre pour l'éradication et l'élimination définitive de l'amiante de notre pays.</t>
  </si>
  <si>
    <t>5 place Amédée Larrieu 
                                33000 Bordeaux</t>
  </si>
  <si>
    <t>06 28 26 43 58</t>
  </si>
  <si>
    <t>Georges Arnaudeau</t>
  </si>
  <si>
    <t>1552356244-1844</t>
  </si>
  <si>
    <t>https://assos.bordeaux.fr/association/detail/1155</t>
  </si>
  <si>
    <t>1552353777-681</t>
  </si>
  <si>
    <t>https://assos.bordeaux.fr/association/detail/2320</t>
  </si>
  <si>
    <t>1552354041-810</t>
  </si>
  <si>
    <t>https://assos.bordeaux.fr/association/detail/2191</t>
  </si>
  <si>
    <t>1552355109-1321</t>
  </si>
  <si>
    <t>https://assos.bordeaux.fr/association/detail/1679</t>
  </si>
  <si>
    <t>1552356984-2168</t>
  </si>
  <si>
    <t>https://assos.bordeaux.fr/association/detail/831</t>
  </si>
  <si>
    <t>ASSOCIATION DES COMMERCANTS ARTISANS PRESTATAIRES DE SERVICES DU COURS D'ALSACE-ET-LORRAINE - ALLO33</t>
  </si>
  <si>
    <t>1552356580-1993</t>
  </si>
  <si>
    <t>https://assos.bordeaux.fr/association/detail/1006</t>
  </si>
  <si>
    <t>GÉNÉALOGIE BORDEAUX RAIL - GEBORA</t>
  </si>
  <si>
    <t>L’association a pour but d’encourager, de favoriser et de développer l’étude et la pratique des activités de Généalogie et assimilés parmi les cheminots et leurs familles et de resserrer les liens d’amitié entre ses membres.
Ses moyens d’action sont : cotisations, subventions, dons et legs et tous moyens autorisés par la loi</t>
  </si>
  <si>
    <t>56 bis rue Amédée Saint Germain
                                33800 Bordeaux</t>
  </si>
  <si>
    <t>06 45 94 08 12</t>
  </si>
  <si>
    <t>gebora.free.fr</t>
  </si>
  <si>
    <t>1552356319-1879</t>
  </si>
  <si>
    <t>https://assos.bordeaux.fr/association/detail/1120</t>
  </si>
  <si>
    <t>CENTRE D'ANIMATION BACALAN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</si>
  <si>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Bacalan propose un large panel d’activités en lien avec de nombreux partenaires.</t>
  </si>
  <si>
    <t>139 rue Joseph Brunet
                                33300 Bordeaux</t>
  </si>
  <si>
    <t>05 56 50 82 18</t>
  </si>
  <si>
    <t>Jean-Charles Palau</t>
  </si>
  <si>
    <t>1552353460-526</t>
  </si>
  <si>
    <t>https://assos.bordeaux.fr/association/detail/2475</t>
  </si>
  <si>
    <t>1552355178-1353</t>
  </si>
  <si>
    <t>https://assos.bordeaux.fr/association/detail/1647</t>
  </si>
  <si>
    <t>LA FORCE D'UNE MÈRE</t>
  </si>
  <si>
    <t>Cette association a pour objet de soutenir les personnes en situation de précarité, accompagner les immigrés pour une intégration dans la société française, soutenir les mères et les pères dont l'enfant a été enlevé.</t>
  </si>
  <si>
    <t>8 square Saint Estephe
                                33000 Bordeaux</t>
  </si>
  <si>
    <t>07 52 81 53 73</t>
  </si>
  <si>
    <t>Dorisse Mbiaka Ndzouri</t>
  </si>
  <si>
    <t>1552355153-1341</t>
  </si>
  <si>
    <t>https://assos.bordeaux.fr/association/detail/1659</t>
  </si>
  <si>
    <t>CLCV UNION DÉPARTEMENTALE GIRONDE - CLCV</t>
  </si>
  <si>
    <t>Association de défense des consommateurs et des locataires logement privé et social et des usagers.</t>
  </si>
  <si>
    <t>2 Terrasse du 8 Mai 1945
                                 Résident Le Ponant
                                33000 Bordeaux</t>
  </si>
  <si>
    <t>05 56 90 74 74</t>
  </si>
  <si>
    <t>1552356878-2124</t>
  </si>
  <si>
    <t>https://assos.bordeaux.fr/association/detail/875</t>
  </si>
  <si>
    <t>MIAOU RECORDS</t>
  </si>
  <si>
    <t>Miaou Records est un label indépendant construit autour de deux choses : la musique et l’envie de la partager. Il a pour mission le soutien des artistes &amp; la création ainsi que la valorisation de la culture indépendante. L'association accompagne des groupes émergents aux univers éclectiques, tout en développant des actions de sensibilisation aux cultures indépendantes.</t>
  </si>
  <si>
    <t>24 rue du 14 juillet
                                33400 Talence</t>
  </si>
  <si>
    <t>06 81 94 11 50</t>
  </si>
  <si>
    <t>miaou-records.com</t>
  </si>
  <si>
    <t>1552355954-1711</t>
  </si>
  <si>
    <t>https://assos.bordeaux.fr/association/detail/1289</t>
  </si>
  <si>
    <t>1552354645-1105</t>
  </si>
  <si>
    <t>https://assos.bordeaux.fr/association/detail/1896</t>
  </si>
  <si>
    <t>1552355462-1482</t>
  </si>
  <si>
    <t>https://assos.bordeaux.fr/association/detail/1518</t>
  </si>
  <si>
    <t>W442556633</t>
  </si>
  <si>
    <t>gdrgrdreg</t>
  </si>
  <si>
    <t>fzefef
                                33600 Pesac</t>
  </si>
  <si>
    <t>1552353558-574</t>
  </si>
  <si>
    <t>https://assos.bordeaux.fr/association/detail/2427</t>
  </si>
  <si>
    <t>1552354514-1041</t>
  </si>
  <si>
    <t>https://assos.bordeaux.fr/association/detail/1960</t>
  </si>
  <si>
    <t>1552354308-940</t>
  </si>
  <si>
    <t>https://assos.bordeaux.fr/association/detail/2061</t>
  </si>
  <si>
    <t>1552355747-1617</t>
  </si>
  <si>
    <t>https://assos.bordeaux.fr/association/detail/1383</t>
  </si>
  <si>
    <t>1552356826-2102</t>
  </si>
  <si>
    <t>https://assos.bordeaux.fr/association/detail/897</t>
  </si>
  <si>
    <t>RASSEMBLEMENT DU PEUPLE SOUVERAIN POUR UNE FRANCE INDÉPENDANTE - RPS FIERS</t>
  </si>
  <si>
    <t>Think tank défendant la souveraineté de la nation et du peuple français organisant des réunions publiques d'information.</t>
  </si>
  <si>
    <t>9 rue henri EXPERT
                                33000 BORDEAUX</t>
  </si>
  <si>
    <t>06 09 20 96 90</t>
  </si>
  <si>
    <t>Pascal Chauvet</t>
  </si>
  <si>
    <t>1552355749-1618</t>
  </si>
  <si>
    <t>https://assos.bordeaux.fr/association/detail/1382</t>
  </si>
  <si>
    <t>1552356052-1755</t>
  </si>
  <si>
    <t>https://assos.bordeaux.fr/association/detail/1245</t>
  </si>
  <si>
    <t>BORDEAUX HISTORIA VINI</t>
  </si>
  <si>
    <t>L'association Bordeaux Historia Vini est à l'initiative de l'ouverture le 26 juin 2008 du Musée du Vin et du Négoce de Bordeaux dans le quartier historique des Chartrons.
Dans trois caves semi-enterrées, le musée présente une collection d'objets historiques uniques, de multiples témoignages du passé et du présent avec nombre de documents et panneaux explicatifs retraçant le commerce des vins de Bordeaux.</t>
  </si>
  <si>
    <t>37 rue Borie 
                                33000 Bordeaux</t>
  </si>
  <si>
    <t>05 56 90 19 13</t>
  </si>
  <si>
    <t>Grégory PECASTAING</t>
  </si>
  <si>
    <t>www.museeduvinbordeaux.com</t>
  </si>
  <si>
    <t>1552353894-738</t>
  </si>
  <si>
    <t>https://assos.bordeaux.fr/association/detail/2263</t>
  </si>
  <si>
    <t>1552353087-344</t>
  </si>
  <si>
    <t>https://assos.bordeaux.fr/association/detail/2657</t>
  </si>
  <si>
    <t>1552356223-1834</t>
  </si>
  <si>
    <t>https://assos.bordeaux.fr/association/detail/1165</t>
  </si>
  <si>
    <t>AFRIQUE EBÈNE</t>
  </si>
  <si>
    <t>Arts &amp; Divertissement 
Association à but non lucratif, qui a pour objectif principal de promouvoir l'art ainsi que la créativité de l’Afrique et de l'Occident.</t>
  </si>
  <si>
    <t>1 rue de L'Estragon Apt 91
                                33600 Pessac</t>
  </si>
  <si>
    <t>06 59 16 31 01</t>
  </si>
  <si>
    <t>1552357870-2565</t>
  </si>
  <si>
    <t>https://assos.bordeaux.fr/association/detail/434</t>
  </si>
  <si>
    <t>1552357377-2343</t>
  </si>
  <si>
    <t>https://assos.bordeaux.fr/association/detail/656</t>
  </si>
  <si>
    <t>CLUBHOUSE BORDEAUX - CHB</t>
  </si>
  <si>
    <t>association de réinsertion socio-professionnel  pour les personnes souffrant de troubles psychiques</t>
  </si>
  <si>
    <t>82 rue fondaudege
                                33000 Bordeaux</t>
  </si>
  <si>
    <t>09 70 97 16 50</t>
  </si>
  <si>
    <t>www.clubhousefrance.org</t>
  </si>
  <si>
    <t>1552355159-1344</t>
  </si>
  <si>
    <t>https://assos.bordeaux.fr/association/detail/1656</t>
  </si>
  <si>
    <t>DAVID ET JONATHAN - D&amp;J</t>
  </si>
  <si>
    <t>L'association a pour ambition d'être un lieu de libération pour les gays et les lesbiennes, d'être ouverte au dialogue et à la confrontation des idées et des spiritualités, de participer à la reconnaissance sociale des homosexuels dans la société et dans les églises.</t>
  </si>
  <si>
    <t>103 cours d'Albret
                                33000 BORDEAUX</t>
  </si>
  <si>
    <t>06 82 73 71 51</t>
  </si>
  <si>
    <t>1552356655-2027</t>
  </si>
  <si>
    <t>https://assos.bordeaux.fr/association/detail/972</t>
  </si>
  <si>
    <t>INSTANTS DE BEAUTÉ</t>
  </si>
  <si>
    <t>Instants de Beauté a pour mission de prodiguer des soins de beauté en milieu médical et social.</t>
  </si>
  <si>
    <t>25 rue BOYER
                                33000 BORDEAUX</t>
  </si>
  <si>
    <t>06 67 60 92 22</t>
  </si>
  <si>
    <t>1552353154-377</t>
  </si>
  <si>
    <t>https://assos.bordeaux.fr/association/detail/2624</t>
  </si>
  <si>
    <t>1552355021-1280</t>
  </si>
  <si>
    <t>https://assos.bordeaux.fr/association/detail/1720</t>
  </si>
  <si>
    <t>1552352512-63</t>
  </si>
  <si>
    <t>https://assos.bordeaux.fr/association/detail/2938</t>
  </si>
  <si>
    <t>1552354877-1214</t>
  </si>
  <si>
    <t>https://assos.bordeaux.fr/association/detail/1786</t>
  </si>
  <si>
    <t>AQUICÈDRE</t>
  </si>
  <si>
    <t>Cette association a pour objectif de renforcer et améliorer les échanges socioculturels et les relations entre la France et le Liban par tous les moyens à sa disposition.
AquiCèdre vise a améliorer et faciliter l’arrivée et l’Intégration des nouveaux étudiants.</t>
  </si>
  <si>
    <t>Athénées père joseph wresinski 1 place saint christoly
                                 Boites aux lettres n4
                                33000 Bordeaux</t>
  </si>
  <si>
    <t>06 20 03 38 71</t>
  </si>
  <si>
    <t>Layal Massara</t>
  </si>
  <si>
    <t>1552352958-281</t>
  </si>
  <si>
    <t>https://assos.bordeaux.fr/association/detail/2720</t>
  </si>
  <si>
    <t>1552354365-968</t>
  </si>
  <si>
    <t>https://assos.bordeaux.fr/association/detail/2033</t>
  </si>
  <si>
    <t>1552352913-259</t>
  </si>
  <si>
    <t>https://assos.bordeaux.fr/association/detail/2742</t>
  </si>
  <si>
    <t>1552354588-1077</t>
  </si>
  <si>
    <t>https://assos.bordeaux.fr/association/detail/1924</t>
  </si>
  <si>
    <t>1552353918-750</t>
  </si>
  <si>
    <t>https://assos.bordeaux.fr/association/detail/2251</t>
  </si>
  <si>
    <t>1552354424-997</t>
  </si>
  <si>
    <t>https://assos.bordeaux.fr/association/detail/2004</t>
  </si>
  <si>
    <t>1552354426-998</t>
  </si>
  <si>
    <t>https://assos.bordeaux.fr/association/detail/2003</t>
  </si>
  <si>
    <t>1552355369-1439</t>
  </si>
  <si>
    <t>https://assos.bordeaux.fr/association/detail/1561</t>
  </si>
  <si>
    <t>1552356311-1875</t>
  </si>
  <si>
    <t>https://assos.bordeaux.fr/association/detail/1124</t>
  </si>
  <si>
    <t>CENTRE D'ANIMATION GRAND PARC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</si>
  <si>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du Grand Parc propose un large panel d’activités et anime la ludothèque du quartier en lien avec de nombreux partenaires.</t>
  </si>
  <si>
    <t>36 rue Robert Schuman
                                33300 Bordeaux</t>
  </si>
  <si>
    <t>05 56 50 31 63</t>
  </si>
  <si>
    <t>1552353773-679</t>
  </si>
  <si>
    <t>https://assos.bordeaux.fr/association/detail/2322</t>
  </si>
  <si>
    <t>1552355310-1411</t>
  </si>
  <si>
    <t>https://assos.bordeaux.fr/association/detail/1589</t>
  </si>
  <si>
    <t>ESCALES LITTÉRAIRES BORDEAUX AQUITAINE - ESCALE DU LIVRE</t>
  </si>
  <si>
    <t>L’Escale du livre -association Escales Littéraires Bordeaux Aquitaine- a pour volonté de promouvoir le livre et la lecture, de soutenir la création littéraire, de donner le goût de la lecture au plus grand nombre en rapprochant le public des oeuvres et des écrivains, d’élargir le lectorat et de soutenir l’économie du livre.</t>
  </si>
  <si>
    <t>15 rue Professeur Demons
                                33000 Bordeaux</t>
  </si>
  <si>
    <t>05 56 10 10 10</t>
  </si>
  <si>
    <t>Pierre Mazet</t>
  </si>
  <si>
    <t>escaledulivre.com</t>
  </si>
  <si>
    <t>1552353216-407</t>
  </si>
  <si>
    <t>https://assos.bordeaux.fr/association/detail/2594</t>
  </si>
  <si>
    <t>1552354920-1234</t>
  </si>
  <si>
    <t>https://assos.bordeaux.fr/association/detail/1766</t>
  </si>
  <si>
    <t>1552358099-2677</t>
  </si>
  <si>
    <t>https://assos.bordeaux.fr/association/detail/322</t>
  </si>
  <si>
    <t>1552355222-1373</t>
  </si>
  <si>
    <t>https://assos.bordeaux.fr/association/detail/1627</t>
  </si>
  <si>
    <t>BE ONE THE VISION - BOTV</t>
  </si>
  <si>
    <t>BOTV est une jeune association qui a pour but de favoriser l'échange, la découverte, et de promouvoir des artistes locaux afin qu'ils viennent partager leurs expériences et susciter l'envie auprès des bordelais ; en proposant différents évènements sociaux culturels permettant de réunir des personnes de tout horizon afin de partager des valeurs communes (diversité, créativité, proximité)</t>
  </si>
  <si>
    <t>2 rue du 144ème régiment infanterie
                                33000 BORDEAUX</t>
  </si>
  <si>
    <t>06 50 53 00 82</t>
  </si>
  <si>
    <t>1552357698-2482</t>
  </si>
  <si>
    <t>https://assos.bordeaux.fr/association/detail/517</t>
  </si>
  <si>
    <t>MUSIC'S COOL</t>
  </si>
  <si>
    <t>Music's Cool propose l'enseignement de la musique par des cours particuliers de 30, 45 ou 60mn.
Piano, violon, flûte, chant lyrique et actuel, basse, saxophone, ukulele, clarinette, guitare classique et électrique, batterie.
Ainsi que des ateliers musiques actuelles qui se produisent sur scène une fois par trimestre et pour toutes autre occasion qui se présente.
L'ambiance est conviviale et détendu.</t>
  </si>
  <si>
    <t>1 Rue Fernand Cazères
                                33200 Bordeaux</t>
  </si>
  <si>
    <t>06 03 56 92 28</t>
  </si>
  <si>
    <t>1552357633-2453</t>
  </si>
  <si>
    <t>https://assos.bordeaux.fr/association/detail/546</t>
  </si>
  <si>
    <t>K{ART}MA</t>
  </si>
  <si>
    <t>K{art}MA est une association proposant divers ateliers autour des arts plastiques s’adressant aux structures accueillant des enfants, adolescents et adultes.
Elle a pour dessein la sensibilisation des différents publics aux arts plastiques en suscitant la stimulation créative.
Nous proposons des ateliers Manga, Stop-Motion, Sculpture, Peinture, Histoire de l'art...</t>
  </si>
  <si>
    <t>chez Gregory Charruyer 111 cours de la sommes
                                33800 BORDEAUX</t>
  </si>
  <si>
    <t>06 03 75 76 69</t>
  </si>
  <si>
    <t>www.kartma.fr</t>
  </si>
  <si>
    <t>1552356389-1911</t>
  </si>
  <si>
    <t>https://assos.bordeaux.fr/association/detail/1088</t>
  </si>
  <si>
    <t>1552354903-1226</t>
  </si>
  <si>
    <t>https://assos.bordeaux.fr/association/detail/1774</t>
  </si>
  <si>
    <t>L'OEUF</t>
  </si>
  <si>
    <t>l'Oeuf propose des ateliers de thêatre pour tous ainsi que des ateliers de modelage sur argile</t>
  </si>
  <si>
    <t>90 cours du Medoc
                                33300 Bordeaux</t>
  </si>
  <si>
    <t>06 64 73 34 52</t>
  </si>
  <si>
    <t>1552354123-850</t>
  </si>
  <si>
    <t>https://assos.bordeaux.fr/association/detail/2151</t>
  </si>
  <si>
    <t>1552353248-423</t>
  </si>
  <si>
    <t>https://assos.bordeaux.fr/association/detail/2578</t>
  </si>
  <si>
    <t>1552358064-2660</t>
  </si>
  <si>
    <t>https://assos.bordeaux.fr/association/detail/339</t>
  </si>
  <si>
    <t>1552356758-2072</t>
  </si>
  <si>
    <t>https://assos.bordeaux.fr/association/detail/927</t>
  </si>
  <si>
    <t>LES RATONS GUINCHEURS</t>
  </si>
  <si>
    <t>Les Ratons Guincheurs est un collectif réunissant des professionnels de la communication,de l’événementiel, des artistes et des acteurs culturels, pour des projets créatifs et positifs. Le partage
d’expérience et le soutien aux indépendants qui osent entreprendre sont aussi au centre de nos
préoccupations. Nous répondons aux besoins en communication des associations et des petits budgets grâce à tous nos membres.</t>
  </si>
  <si>
    <t>6-8 rue de Mérignac
                                33000 Bordeaux</t>
  </si>
  <si>
    <t>06 26 02 26 92</t>
  </si>
  <si>
    <t>lesratonsguincheurs.fr</t>
  </si>
  <si>
    <t>1552353312-454</t>
  </si>
  <si>
    <t>https://assos.bordeaux.fr/association/detail/2547</t>
  </si>
  <si>
    <t>1552356437-1932</t>
  </si>
  <si>
    <t>https://assos.bordeaux.fr/association/detail/1067</t>
  </si>
  <si>
    <t>COMITÉ D'ANIMATION,DE BIENFAISANCE ET DE DÉFENSE DES INTÉRÊTS DU QUARTIER NANSOUTY - NYV</t>
  </si>
  <si>
    <t>Animation, mise en valeur du quartier Nansouty. Organisation de manifestations tous publics permettant le lien entre les habitants du quartier.</t>
  </si>
  <si>
    <t>Le LAAB 279 cours de la Somme
                                33800 BORDEAUX</t>
  </si>
  <si>
    <t>07 81 33 22 57</t>
  </si>
  <si>
    <t>1552352663-137</t>
  </si>
  <si>
    <t>https://assos.bordeaux.fr/association/detail/2864</t>
  </si>
  <si>
    <t>1552352753-181</t>
  </si>
  <si>
    <t>https://assos.bordeaux.fr/association/detail/2820</t>
  </si>
  <si>
    <t>1552352933-269</t>
  </si>
  <si>
    <t>https://assos.bordeaux.fr/association/detail/2732</t>
  </si>
  <si>
    <t>1552353015-309</t>
  </si>
  <si>
    <t>https://assos.bordeaux.fr/association/detail/2692</t>
  </si>
  <si>
    <t>1552358085-2670</t>
  </si>
  <si>
    <t>https://assos.bordeaux.fr/association/detail/329</t>
  </si>
  <si>
    <t>1552352817-212</t>
  </si>
  <si>
    <t>https://assos.bordeaux.fr/association/detail/2789</t>
  </si>
  <si>
    <t>1552356457-1941</t>
  </si>
  <si>
    <t>https://assos.bordeaux.fr/association/detail/1058</t>
  </si>
  <si>
    <t>1552353140-370</t>
  </si>
  <si>
    <t>https://assos.bordeaux.fr/association/detail/2631</t>
  </si>
  <si>
    <t>1552358121-2688</t>
  </si>
  <si>
    <t>https://assos.bordeaux.fr/association/detail/311</t>
  </si>
  <si>
    <t>1552357599-2437</t>
  </si>
  <si>
    <t>https://assos.bordeaux.fr/association/detail/562</t>
  </si>
  <si>
    <t>JEUNE CHAMBRE ÉCONOMIQUE DE BORDEAUX - JCEB</t>
  </si>
  <si>
    <t>Notre vision est d’être le premier réseau mondial de jeunes citoyens engagés. Notre vocation est de mener des actions de terrain visant à agir pour l’emploi, aménager le territoire, développer l’économie, et préserver la planète avec l’ambition de créer des changements positifs et pérennes sur nos territoires. Venez nous découvrir !</t>
  </si>
  <si>
    <t>2 bis rue Charles Lamoureux 
                                33000 Bordeaux</t>
  </si>
  <si>
    <t>09 81 98 00 12</t>
  </si>
  <si>
    <t>www.jceb.fr</t>
  </si>
  <si>
    <t>1552357788-2525</t>
  </si>
  <si>
    <t>https://assos.bordeaux.fr/association/detail/474</t>
  </si>
  <si>
    <t>1552353265-431</t>
  </si>
  <si>
    <t>https://assos.bordeaux.fr/association/detail/2570</t>
  </si>
  <si>
    <t>1552354551-1059</t>
  </si>
  <si>
    <t>https://assos.bordeaux.fr/association/detail/1942</t>
  </si>
  <si>
    <t>1552355403-1455</t>
  </si>
  <si>
    <t>https://assos.bordeaux.fr/association/detail/1545</t>
  </si>
  <si>
    <t>ENTREPRENDRE POUR APPRENDRE NOUVELLE-AQUITAINE - EPA NA</t>
  </si>
  <si>
    <t>S’engager avec EPA, c’est donner à chaque jeune de 8 à 25 ans les clés du monde du travail, et de son avenir social et professionnel : développer son esprit d’initiative (créativité, sens des responsabilités, essai-erreur, prise de risque, confiance en soi, etc.) et prendre conscience de son potentiel. C’est aussi encourager l’esprit citoyen de chaque jeune et l’investissement social des entreprises.</t>
  </si>
  <si>
    <t>41 rue Durieu de Maisonneuve
                                 GACI
                                33000 BORDEAUX</t>
  </si>
  <si>
    <t>06 33 06 88 12</t>
  </si>
  <si>
    <t>Jean-Charles DUPLAA</t>
  </si>
  <si>
    <t>www.epa-aquitaine.fr</t>
  </si>
  <si>
    <t>1552356163-1808</t>
  </si>
  <si>
    <t>https://assos.bordeaux.fr/association/detail/1192</t>
  </si>
  <si>
    <t>SPORTING CLUB DE LA BASTIDIENNE  - SCB</t>
  </si>
  <si>
    <t>FOOTBALL</t>
  </si>
  <si>
    <t>70 rue des vivant  33100 bordeaux
                                33100 bordeaux</t>
  </si>
  <si>
    <t>06 10 53 94 41</t>
  </si>
  <si>
    <t>francoise fremy</t>
  </si>
  <si>
    <t>1552352743-176</t>
  </si>
  <si>
    <t>https://assos.bordeaux.fr/association/detail/2825</t>
  </si>
  <si>
    <t>1552356524-1969</t>
  </si>
  <si>
    <t>https://assos.bordeaux.fr/association/detail/1030</t>
  </si>
  <si>
    <t>CLUB HISTOIRE ET PATRIMOINE, ARTS ET TECHNIQUES - CLUB HEPAT</t>
  </si>
  <si>
    <t>Permettre au plus grand nombre d'avoir accès à la connaissance et à la compréhension du patrimoine qu'il soit historique, architectural, artistique ou technique.
Découverte culturelle et reconnaissance de chacun constituent l'ADN du club.</t>
  </si>
  <si>
    <t>6 rue Xavier Arsène-Henry
                                33300 BORDEAUX</t>
  </si>
  <si>
    <t>06 77 43 86 23</t>
  </si>
  <si>
    <t>1552356455-1940</t>
  </si>
  <si>
    <t>https://assos.bordeaux.fr/association/detail/1059</t>
  </si>
  <si>
    <t>1552357693-2480</t>
  </si>
  <si>
    <t>https://assos.bordeaux.fr/association/detail/519</t>
  </si>
  <si>
    <t>1552356608-2006</t>
  </si>
  <si>
    <t>https://assos.bordeaux.fr/association/detail/993</t>
  </si>
  <si>
    <t>BORDALEKO EUSKAL ETXEA - MAISON BASQUE DE BORDEAUX</t>
  </si>
  <si>
    <t>L’association répond à un objet d’intérêt collectif en permettant à tous de découvrir, apprendre et vivre la culture basque. Pour ce faire, elle s’attache, de manière rigoureusement désintéressée, à promouvoir la culture basque et la pratique de la langue, enseigner la langue, les chants, la musique, les danses et les sports
basques, faire vivre les coutumes et les traditions basques.</t>
  </si>
  <si>
    <t>7 rue du Palais de l'Ombrière
                                33000 Bordeaux</t>
  </si>
  <si>
    <t>07 68 30 56 55</t>
  </si>
  <si>
    <t>1552352622-117</t>
  </si>
  <si>
    <t>https://assos.bordeaux.fr/association/detail/2884</t>
  </si>
  <si>
    <t>1552355862-1669</t>
  </si>
  <si>
    <t>https://assos.bordeaux.fr/association/detail/1331</t>
  </si>
  <si>
    <t>1552357767-2515</t>
  </si>
  <si>
    <t>https://assos.bordeaux.fr/association/detail/484</t>
  </si>
  <si>
    <t>1552354723-1143</t>
  </si>
  <si>
    <t>https://assos.bordeaux.fr/association/detail/1858</t>
  </si>
  <si>
    <t>W253685968 - W253685968</t>
  </si>
  <si>
    <t>1552353034-318</t>
  </si>
  <si>
    <t>https://assos.bordeaux.fr/association/detail/2683</t>
  </si>
  <si>
    <t>1552356663-2031</t>
  </si>
  <si>
    <t>https://assos.bordeaux.fr/association/detail/968</t>
  </si>
  <si>
    <t>TAP SWING &amp; CO - TAPSWING</t>
  </si>
  <si>
    <t>L’association Tapswing  créée en 2007 sous l’impulsion d’Audrey CAUDAN qui  a voulu partager plus de 20 ans d’expérience  en danses  Rock et Swing. Pionnière de l’enseignement des danses Swing à Bordeaux, (Balboa, Rock-Be Bop, Blues, Collegiate Shag, Jazz Roots, Charleston, solo swing et  Lindy Hop). 
Présente  durant les festivals de danses, de Jazz, Dansons sur les Quais et tous les événements culturels.</t>
  </si>
  <si>
    <t>43, rue Alberto Santos Dumont
                                 Le Moulin de Caupian
                                33160 Saint Médard en Jalles</t>
  </si>
  <si>
    <t>06 04 49 45 10</t>
  </si>
  <si>
    <t>www.tapswingandco.fr</t>
  </si>
  <si>
    <t>1552357945-2602</t>
  </si>
  <si>
    <t>https://assos.bordeaux.fr/association/detail/397</t>
  </si>
  <si>
    <t>1552355080-1308</t>
  </si>
  <si>
    <t>https://assos.bordeaux.fr/association/detail/1692</t>
  </si>
  <si>
    <t>MÉDIAGORA BORDEAUX</t>
  </si>
  <si>
    <t>L'association Médiagora Bordeaux a pour objet l'accompagnement des personnes qui souffrent de phobie et d'anxiété handicapante dans leurs milieux de vie.</t>
  </si>
  <si>
    <t>7 rue Jules Perrens
                                33800 Bordeaux</t>
  </si>
  <si>
    <t>06 33 58 52 95</t>
  </si>
  <si>
    <t>mediagoras.fr/bordeaux</t>
  </si>
  <si>
    <t>1552354840-1197</t>
  </si>
  <si>
    <t>https://assos.bordeaux.fr/association/detail/1803</t>
  </si>
  <si>
    <t>CENTRE D'IMPROVISATION LIBRE - C.I.L</t>
  </si>
  <si>
    <t>promotion et diffusion de la création contemporaine</t>
  </si>
  <si>
    <t>31 rue Grateloup
                                33800 Bordeaux</t>
  </si>
  <si>
    <t>06 74 45 97 07</t>
  </si>
  <si>
    <t>1552353947-764</t>
  </si>
  <si>
    <t>https://assos.bordeaux.fr/association/detail/2237</t>
  </si>
  <si>
    <t>1552356140-1797</t>
  </si>
  <si>
    <t>https://assos.bordeaux.fr/association/detail/1203</t>
  </si>
  <si>
    <t>1552356824-2101</t>
  </si>
  <si>
    <t>https://assos.bordeaux.fr/association/detail/898</t>
  </si>
  <si>
    <t>UKRAINE AMITIÉ - UA</t>
  </si>
  <si>
    <t>L’Association a pour objet de promouvoir et valoriser l’image de l’Ukraine en France.
Mais aussi de :
- favoriser le développement de coopération culturelle entre l’Ukraine et la France;
- mener et soutenir des projets caritatifs et humanitaires, à destination de l’Ukraine;
- fédérer les Ukrainiens de Bordeaux et plus largement du sud-ouest autour de différents projets</t>
  </si>
  <si>
    <t>7 rue Henri Expert
                                 Appt 18
                                33000 Bordeaux</t>
  </si>
  <si>
    <t>06 49 84 61 98</t>
  </si>
  <si>
    <t>Olga Voubnov</t>
  </si>
  <si>
    <t>www.ukraineamitie.free.fr</t>
  </si>
  <si>
    <t>1552356084-1770</t>
  </si>
  <si>
    <t>https://assos.bordeaux.fr/association/detail/1230</t>
  </si>
  <si>
    <t>1552355095-1315</t>
  </si>
  <si>
    <t>https://assos.bordeaux.fr/association/detail/1685</t>
  </si>
  <si>
    <t>CLUB AMICAL DU CENTRE DE TRAITEMENT DE L'INFORMATION BORDEAUX - CTI BDX</t>
  </si>
  <si>
    <t>Elle a pour but de resserrer les liens sociaux et amicaux de l'ensemble des personnels du CNMOSI de Bordeaux</t>
  </si>
  <si>
    <t>CNMO-SI de Bordeaux - DIRISI - Caserne Xaintrailles
                                 112 boulevard du Maréchal Leclerc
                                33000 Bordeaux</t>
  </si>
  <si>
    <t>05 57 85 18 71</t>
  </si>
  <si>
    <t>1552353462-527</t>
  </si>
  <si>
    <t>https://assos.bordeaux.fr/association/detail/2474</t>
  </si>
  <si>
    <t>1552355980-1723</t>
  </si>
  <si>
    <t>https://assos.bordeaux.fr/association/detail/1277</t>
  </si>
  <si>
    <t>1552356875-2123</t>
  </si>
  <si>
    <t>https://assos.bordeaux.fr/association/detail/876</t>
  </si>
  <si>
    <t>CONSEIL CITOYENS BACALAN - CCB</t>
  </si>
  <si>
    <t>Permettre l’émergence et la valorisation d’une expression libre des habitants du quartier de Bacalan. Être associée à la mise en œuvre et à l’évaluation du contrat de ville. Participer à toutes les instances de pilotage du contrat de ville et aux commissions permanentes du quartier.</t>
  </si>
  <si>
    <t>109 chemin Lafitte
                                33300 Bordeaux</t>
  </si>
  <si>
    <t>05 56 39 92 63</t>
  </si>
  <si>
    <t>1552352430-23</t>
  </si>
  <si>
    <t>https://assos.bordeaux.fr/association/detail/2978</t>
  </si>
  <si>
    <t>1552357759-2511</t>
  </si>
  <si>
    <t>https://assos.bordeaux.fr/association/detail/488</t>
  </si>
  <si>
    <t>1552354933-1240</t>
  </si>
  <si>
    <t>https://assos.bordeaux.fr/association/detail/1760</t>
  </si>
  <si>
    <t>1552352405-11</t>
  </si>
  <si>
    <t>https://assos.bordeaux.fr/association/detail/2990</t>
  </si>
  <si>
    <t>1552355990-1728</t>
  </si>
  <si>
    <t>https://assos.bordeaux.fr/association/detail/1272</t>
  </si>
  <si>
    <t>BORDEAUX CITÉ TANGO - BCT</t>
  </si>
  <si>
    <t>Cette Association a pour but de promouvoir des activités autour de la culture argentine</t>
  </si>
  <si>
    <t>85 Cours Victor Hugo
                                33000 Bordeaux</t>
  </si>
  <si>
    <t>06 07 76 26 63</t>
  </si>
  <si>
    <t>www.bordeaux-tango-festival.com</t>
  </si>
  <si>
    <t>1552354625-1095</t>
  </si>
  <si>
    <t>https://assos.bordeaux.fr/association/detail/1906</t>
  </si>
  <si>
    <t>1552354633-1099</t>
  </si>
  <si>
    <t>https://assos.bordeaux.fr/association/detail/1902</t>
  </si>
  <si>
    <t>1552357001-2175</t>
  </si>
  <si>
    <t>https://assos.bordeaux.fr/association/detail/824</t>
  </si>
  <si>
    <t>GV ST NICOLAS</t>
  </si>
  <si>
    <t>Gymnastique Volontaire : Gym entretien, Cardio, Pilates, Body zen
Marche Nordique
Nous faisons partie de la Fédération Française d' Education Physique et de Gymnastique Volontaire : EPGV</t>
  </si>
  <si>
    <t>24, rue André Caverne
                                33800 Bordeaux</t>
  </si>
  <si>
    <t>06 07 12 31 70</t>
  </si>
  <si>
    <t>Marie-Hélène GALIBERT</t>
  </si>
  <si>
    <t>1552354488-1028</t>
  </si>
  <si>
    <t>https://assos.bordeaux.fr/association/detail/1973</t>
  </si>
  <si>
    <t>1552354500-1034</t>
  </si>
  <si>
    <t>https://assos.bordeaux.fr/association/detail/1967</t>
  </si>
  <si>
    <t>1552353119-360</t>
  </si>
  <si>
    <t>https://assos.bordeaux.fr/association/detail/2641</t>
  </si>
  <si>
    <t>1552355935-1702</t>
  </si>
  <si>
    <t>https://assos.bordeaux.fr/association/detail/1298</t>
  </si>
  <si>
    <t>MJC CL2V</t>
  </si>
  <si>
    <t>La MJC CL2V favorise le lien social, l'éveil, l'épanouissement et l'autonomie. Espace d'apprentissage, de formation, d'expérimentation proposant de nombreuses activités et ateliers, des espaces d'accueil et de paroles pour les habitants souhaitant échanger avec d'autres. Elle accueille de nombreuses associations du quartier dont celles œuvrant à la rencontre entre valides et handicapés.</t>
  </si>
  <si>
    <t>11 rue erik satie
                                33200 bordeaux</t>
  </si>
  <si>
    <t>05 56 97 40 00</t>
  </si>
  <si>
    <t>www.mjccl2v.com</t>
  </si>
  <si>
    <t>1552357761-2512</t>
  </si>
  <si>
    <t>https://assos.bordeaux.fr/association/detail/487</t>
  </si>
  <si>
    <t>1552353898-740</t>
  </si>
  <si>
    <t>https://assos.bordeaux.fr/association/detail/2261</t>
  </si>
  <si>
    <t>1552353228-413</t>
  </si>
  <si>
    <t>https://assos.bordeaux.fr/association/detail/2588</t>
  </si>
  <si>
    <t>1552353407-500</t>
  </si>
  <si>
    <t>https://assos.bordeaux.fr/association/detail/2501</t>
  </si>
  <si>
    <t>1552352618-115</t>
  </si>
  <si>
    <t>https://assos.bordeaux.fr/association/detail/2886</t>
  </si>
  <si>
    <t>1552355204-1365</t>
  </si>
  <si>
    <t>https://assos.bordeaux.fr/association/detail/1635</t>
  </si>
  <si>
    <t>1552353021-312</t>
  </si>
  <si>
    <t>https://assos.bordeaux.fr/association/detail/2689</t>
  </si>
  <si>
    <t>1552355663-1577</t>
  </si>
  <si>
    <t>https://assos.bordeaux.fr/association/detail/1423</t>
  </si>
  <si>
    <t>1552353354-474</t>
  </si>
  <si>
    <t>https://assos.bordeaux.fr/association/detail/2527</t>
  </si>
  <si>
    <t>1552355784-1633</t>
  </si>
  <si>
    <t>https://assos.bordeaux.fr/association/detail/1367</t>
  </si>
  <si>
    <t>ASSOCIATION GÉNÉRALE DES INTERVENANTS RETRAITÉS - AGIR ABCD</t>
  </si>
  <si>
    <t>Au plan national, aider les gens les plus vulnérables à s’insérer dans la société par l'aide à l'apprentissage du français, l'accompagnement dans la recherche d'un emploi ou la création de micro entreprises, l'aide au numérique pour les seniors, la mise a niveau du code de la route.
Au plan international, aide au pays en voie de développement dans tous les domaines.</t>
  </si>
  <si>
    <t>27 Allee de la Lande
                                33610 Cestas</t>
  </si>
  <si>
    <t>06 67 27 81 91</t>
  </si>
  <si>
    <t>1552353826-705</t>
  </si>
  <si>
    <t>https://assos.bordeaux.fr/association/detail/2296</t>
  </si>
  <si>
    <t>1552354850-1201</t>
  </si>
  <si>
    <t>https://assos.bordeaux.fr/association/detail/1799</t>
  </si>
  <si>
    <t>MA COMPAGNIE - MA</t>
  </si>
  <si>
    <t>la conception, la création, la promotion et l’exploitation de spectacles vivants , notamment dans le domaine de la danse et le jeune public, ainsi que le développement de la pratique de la danse.</t>
  </si>
  <si>
    <t>226 boulevard Albert 1er
                                33800 BORDEAUX</t>
  </si>
  <si>
    <t>06 10 12 78 88</t>
  </si>
  <si>
    <t>1552355589-1543</t>
  </si>
  <si>
    <t>https://assos.bordeaux.fr/association/detail/1457</t>
  </si>
  <si>
    <t>1552352411-14</t>
  </si>
  <si>
    <t>https://assos.bordeaux.fr/association/detail/2987</t>
  </si>
  <si>
    <t>1552354827-1191</t>
  </si>
  <si>
    <t>https://assos.bordeaux.fr/association/detail/1809</t>
  </si>
  <si>
    <t>FIT &amp; CURIOUS</t>
  </si>
  <si>
    <t>Organisation d’événements sportifs et culturels / proposition d'animations diverses combinant ces deux dominantes.
Soyez sportifs et curieux !</t>
  </si>
  <si>
    <t>328 rue Pasteur
                                 Résidence Brasilia
                                33200 BORDEAUX</t>
  </si>
  <si>
    <t>06 26 52 50 78</t>
  </si>
  <si>
    <t>1552357445-2372</t>
  </si>
  <si>
    <t>https://assos.bordeaux.fr/association/detail/627</t>
  </si>
  <si>
    <t>ASSOCIATION FRANCO-COMORIENNE POUR LE DÉVELOPPEMENT ET L'AMITIÉ DE MOHÉLI - AFCDAM</t>
  </si>
  <si>
    <t>L’association à but non lucratif, a vocation d’œuvrer au profit de l’île de MOHELI et de ses habitants, notamment les plus défavorisés, en situation de détresse ou de grande misère, par des actions de soutien à caractère humanitaire et de solidarité. 
Ces actions peuvent être dévolues aux autres îles des Comores, voire de l’océan indien.</t>
  </si>
  <si>
    <t>10 rue de taris
                                33370 ARTIGUES PRES BORDEAUX</t>
  </si>
  <si>
    <t>06 21 77 54 27</t>
  </si>
  <si>
    <t>www.afcdam.org</t>
  </si>
  <si>
    <t>1552353285-441</t>
  </si>
  <si>
    <t>https://assos.bordeaux.fr/association/detail/2560</t>
  </si>
  <si>
    <t>1552353468-530</t>
  </si>
  <si>
    <t>https://assos.bordeaux.fr/association/detail/2471</t>
  </si>
  <si>
    <t>1552355434-1469</t>
  </si>
  <si>
    <t>https://assos.bordeaux.fr/association/detail/1531</t>
  </si>
  <si>
    <t>1552355380-1444</t>
  </si>
  <si>
    <t>https://assos.bordeaux.fr/association/detail/1556</t>
  </si>
  <si>
    <t>LES EMBOBINÉS</t>
  </si>
  <si>
    <t>Association de loi 1901, Les Embobinés est une structure de production, de réalisation et de diffusion de projets artistiques et d’œuvres cinématographiques.
Elle s'étend sur deux pôles : d'une part la création artistique audiovisuelle, et de l'autre, la formation et l'éducation à l'image auprès de tout public et de tout horizon....</t>
  </si>
  <si>
    <t>4 place général sarrail
                                33000 Bordeaux</t>
  </si>
  <si>
    <t>06 89 53 90 20</t>
  </si>
  <si>
    <t>www.les-embobines.com</t>
  </si>
  <si>
    <t>1552353708-647</t>
  </si>
  <si>
    <t>https://assos.bordeaux.fr/association/detail/2354</t>
  </si>
  <si>
    <t>1552352712-161</t>
  </si>
  <si>
    <t>https://assos.bordeaux.fr/association/detail/2840</t>
  </si>
  <si>
    <t>1552353324-460</t>
  </si>
  <si>
    <t>https://assos.bordeaux.fr/association/detail/2541</t>
  </si>
  <si>
    <t>1552356131-1793</t>
  </si>
  <si>
    <t>https://assos.bordeaux.fr/association/detail/1207</t>
  </si>
  <si>
    <t>1552353032-317</t>
  </si>
  <si>
    <t>https://assos.bordeaux.fr/association/detail/2684</t>
  </si>
  <si>
    <t>1552353304-450</t>
  </si>
  <si>
    <t>https://assos.bordeaux.fr/association/detail/2551</t>
  </si>
  <si>
    <t>1552356902-2135</t>
  </si>
  <si>
    <t>https://assos.bordeaux.fr/association/detail/864</t>
  </si>
  <si>
    <t>ROTARACT CLUB DE BORDEAUX</t>
  </si>
  <si>
    <t>Le Rotaract réunit des jeunes de 18 à 30 ans dans le but de faire acquérir, dans un cadre de camaraderie et d'entraide, les connaissances nécessaires leur permettant de répondre aux besoins de la collectivité et de travailler ensemble au développement de l'entente à travers le monde. En montant et participant à des actions dans la bonne humeur, cela développe leurs compétences professionnelles et leur leadership.</t>
  </si>
  <si>
    <t>91, rue Solle
                                33000 BORDEAUX</t>
  </si>
  <si>
    <t>06 16 18 64 02</t>
  </si>
  <si>
    <t>1552352428-22</t>
  </si>
  <si>
    <t>https://assos.bordeaux.fr/association/detail/2979</t>
  </si>
  <si>
    <t>1552354316-944</t>
  </si>
  <si>
    <t>https://assos.bordeaux.fr/association/detail/2057</t>
  </si>
  <si>
    <t>1552352520-67</t>
  </si>
  <si>
    <t>https://assos.bordeaux.fr/association/detail/2934</t>
  </si>
  <si>
    <t>1552355107-1320</t>
  </si>
  <si>
    <t>https://assos.bordeaux.fr/association/detail/1680</t>
  </si>
  <si>
    <t>CRÉ'ART : COMPAGNIE RE'GART - REG'ART</t>
  </si>
  <si>
    <t>Favoriser l'expression artistique des personnes sourdes,
Rendre accessible la culture pour les personnes sourdes,
Sensibiliser un public non signant au théâtre en langue des signes et Français.</t>
  </si>
  <si>
    <t>57 rue Mouneyra
                                 Chez Signe
                                33000 Bordeaux</t>
  </si>
  <si>
    <t>06 67 23 57 70</t>
  </si>
  <si>
    <t>1552352884-245</t>
  </si>
  <si>
    <t>https://assos.bordeaux.fr/association/detail/2756</t>
  </si>
  <si>
    <t>1552353622-605</t>
  </si>
  <si>
    <t>https://assos.bordeaux.fr/association/detail/2396</t>
  </si>
  <si>
    <t>1552357268-2295</t>
  </si>
  <si>
    <t>https://assos.bordeaux.fr/association/detail/704</t>
  </si>
  <si>
    <t>ASSOCIATION PITCHOUN'</t>
  </si>
  <si>
    <t>Association a but non lucratif gestionnaire d'Etablissements d'Accueil de Jeunes Enfants (EAJE).
L’Association Pitchoun’ a pour mission de rendre service aux familles, et plus particulièrement d’accueillir l’enfant dans le respect de son environnement familial, social et culturel.</t>
  </si>
  <si>
    <t>130 Cours de la Somme
                                33800 BORDEAUX</t>
  </si>
  <si>
    <t>05 57 01 99 90</t>
  </si>
  <si>
    <t>www.pitchoun.org</t>
  </si>
  <si>
    <t>1552356615-2009</t>
  </si>
  <si>
    <t>https://assos.bordeaux.fr/association/detail/990</t>
  </si>
  <si>
    <t>1552355962-1715</t>
  </si>
  <si>
    <t>https://assos.bordeaux.fr/association/detail/1285</t>
  </si>
  <si>
    <t>1552353432-512</t>
  </si>
  <si>
    <t>https://assos.bordeaux.fr/association/detail/2489</t>
  </si>
  <si>
    <t>1552357687-2477</t>
  </si>
  <si>
    <t>https://assos.bordeaux.fr/association/detail/522</t>
  </si>
  <si>
    <t>UKULÉLÉ CLUB DE BORDEAUX</t>
  </si>
  <si>
    <t>L'objet de promouvoir la pratique de l’instrument de musique nommé ukuléle sur Bordeaux et sa région.
Aux fins de réalisation dudit objet, l'Association utilisera les moyens d'action suivants :
-	réunions de travail de ses membres actifs
-	actions de communication par tous médias
-	organisation d’actions artistiques et culturelles
-	actions pédagogiques, notamment dans les établissements scolaires et universitaires</t>
  </si>
  <si>
    <t>Université de Bordeaux - Atelier Ukulélé - Service Culture
                                 16, avenue Léon Duguit - CS 50057
                                33608 PESSAC CEDEX</t>
  </si>
  <si>
    <t>06 13 97 23 84</t>
  </si>
  <si>
    <t>www.ukulelebordeaux.com</t>
  </si>
  <si>
    <t>1552353929-755</t>
  </si>
  <si>
    <t>https://assos.bordeaux.fr/association/detail/2246</t>
  </si>
  <si>
    <t>1552355603-1549</t>
  </si>
  <si>
    <t>https://assos.bordeaux.fr/association/detail/1451</t>
  </si>
  <si>
    <t>AQUITAINE MOBILITÉ INSERTION RECLASSEMENT PAR L'ENTRAIDE - AMIRE</t>
  </si>
  <si>
    <t>Cette association a pour objet d’aider : les personnes en démarche de recherche d’emploi, de reclassement ou en réflexion sur leur projet de vie et les personnes dans leur démarche d’orientation, en particulier les jeunes.</t>
  </si>
  <si>
    <t>c/o URISA
                                 99 rue Judaïque
                                33000 Bordeaux</t>
  </si>
  <si>
    <t>06 81 05 64 29</t>
  </si>
  <si>
    <t>1552355252-1387</t>
  </si>
  <si>
    <t>https://assos.bordeaux.fr/association/detail/1613</t>
  </si>
  <si>
    <t>SOLIDARITÉS NOUVELLES FACE AU CHÔMAGE - SNC</t>
  </si>
  <si>
    <t>Lutter contre le chômage et les mécanismes d'exclusion sociale,principalement en mobilisant des bénévoles en vue d'accompagner des chercheurs d'emploi;participer au débat sur l'emploi,le chômage et l'exclusion sous la forme d'un plaidoyer.</t>
  </si>
  <si>
    <t>40 rue Nicolas Beaujon 
                                33000 Bordeaux</t>
  </si>
  <si>
    <t>06 46 86 36 13</t>
  </si>
  <si>
    <t>1552353583-586</t>
  </si>
  <si>
    <t>https://assos.bordeaux.fr/association/detail/2415</t>
  </si>
  <si>
    <t>1552355264-1392</t>
  </si>
  <si>
    <t>https://assos.bordeaux.fr/association/detail/1608</t>
  </si>
  <si>
    <t>1552355501-1501</t>
  </si>
  <si>
    <t>https://assos.bordeaux.fr/association/detail/1499</t>
  </si>
  <si>
    <t>1552357837-2549</t>
  </si>
  <si>
    <t>https://assos.bordeaux.fr/association/detail/450</t>
  </si>
  <si>
    <t>1552356332-1885</t>
  </si>
  <si>
    <t>https://assos.bordeaux.fr/association/detail/1114</t>
  </si>
  <si>
    <t>CENTRE D'ANIMATION SAINT-PIERRE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</si>
  <si>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Saint Pierre propose un large panel d’activités et anime un pôle d’excellence écriture et lecture multimédia : le court brouillon.</t>
  </si>
  <si>
    <t>4 rue du mulet
                                33000 Bordeaux</t>
  </si>
  <si>
    <t>05 56 48 16 39</t>
  </si>
  <si>
    <t>1552357757-2510</t>
  </si>
  <si>
    <t>https://assos.bordeaux.fr/association/detail/489</t>
  </si>
  <si>
    <t>1552353556-573</t>
  </si>
  <si>
    <t>https://assos.bordeaux.fr/association/detail/2428</t>
  </si>
  <si>
    <t>1552356240-1842</t>
  </si>
  <si>
    <t>https://assos.bordeaux.fr/association/detail/1157</t>
  </si>
  <si>
    <t>MAISON DE L'EUROPE BORDEAUX-AQUITAINE</t>
  </si>
  <si>
    <t>La Maison de l’Europe Bordeaux-Aquitaine (MEBA) est une association régie par la loi de 1901, qui est à la fois un centre de ressources sur l’Europe, un incubateur de projets européens mais aussi un lieu de débats et d’échanges citoyens. Elle est très rapidement devenue un lieu incontournable de rencontres et d’échanges grand public, à travers d’événements réunissant des personnes de tous âges et de tous horizons.</t>
  </si>
  <si>
    <t>1 Place Jean Jaurès
                                33000 BORDEAUX</t>
  </si>
  <si>
    <t>05 24 57 05 00</t>
  </si>
  <si>
    <t>europe-bordeaux.eu/fr/accueil</t>
  </si>
  <si>
    <t>1552357167-2249</t>
  </si>
  <si>
    <t>https://assos.bordeaux.fr/association/detail/750</t>
  </si>
  <si>
    <t>ASSOCIATION DES CENTRES D'ANIMATION DE QUARTIERS DE BORDEAUX - CENTRE D'ANIMATION BASTIDE QUEYRIES - ACAQB</t>
  </si>
  <si>
    <t>L’association des centres d’animation de quartiers de Bordeaux (ACAQB), se compose aujourd’hui de 11 centres d’animation à vocation sociale et culturelle répartis sur les deux rives de Bordeaux. Le centre d’animation Bastide Queyries propose un large panel d’activités et anime un pôle d’excellence artistique et culturel arts du cirque.</t>
  </si>
  <si>
    <t>13 Allée Jean Giono
                                33100 Bordeaux</t>
  </si>
  <si>
    <t>05 56 32 44 38</t>
  </si>
  <si>
    <t>www.acaqb.fr</t>
  </si>
  <si>
    <t>1552354586-1076</t>
  </si>
  <si>
    <t>https://assos.bordeaux.fr/association/detail/1925</t>
  </si>
  <si>
    <t>1552355585-1541</t>
  </si>
  <si>
    <t>https://assos.bordeaux.fr/association/detail/1459</t>
  </si>
  <si>
    <t>BORDEAUX-CIENFUEGOS : ASSOCIATION POUR LE BICENTENAIRE 1819-2019</t>
  </si>
  <si>
    <t>Faire connaitre l'origine bordelaise de la ville de Cienfuegos à Cuba fondée le 22 avril 1819 ; participer aux fêtes du bicentenaire ; aider au développement de liens culturels et économiques entre les deux villes et les deux populations, contribuer à toutes formes de coopération et de solidarité.</t>
  </si>
  <si>
    <t>Champlain
                                 numéro 10
                                33300 bordeaux</t>
  </si>
  <si>
    <t>07 86 59 96 35</t>
  </si>
  <si>
    <t>Jean Querbes</t>
  </si>
  <si>
    <t>1552355425-1465</t>
  </si>
  <si>
    <t>https://assos.bordeaux.fr/association/detail/1535</t>
  </si>
  <si>
    <t>CHEMINART</t>
  </si>
  <si>
    <t>1552353771-678</t>
  </si>
  <si>
    <t>https://assos.bordeaux.fr/association/detail/2323</t>
  </si>
  <si>
    <t>1552358162-2708</t>
  </si>
  <si>
    <t>https://assos.bordeaux.fr/association/detail/291</t>
  </si>
  <si>
    <t>1552357547-2415</t>
  </si>
  <si>
    <t>https://assos.bordeaux.fr/association/detail/584</t>
  </si>
  <si>
    <t>RESEAU FRANÇAIS DES ETUDIANTS POUR LE DÉVELOPPEMENT DURABLE  - REFEDD</t>
  </si>
  <si>
    <t>Le REFEDD a pour objectif de rassembler, former et porter la voix des étudiant.e.s et associations étudiantes ayant un intérêt pour le développement durable.</t>
  </si>
  <si>
    <t>1552353945-763</t>
  </si>
  <si>
    <t>https://assos.bordeaux.fr/association/detail/2238</t>
  </si>
  <si>
    <t>1552355423-1464</t>
  </si>
  <si>
    <t>https://assos.bordeaux.fr/association/detail/1536</t>
  </si>
  <si>
    <t>1552353571-580</t>
  </si>
  <si>
    <t>https://assos.bordeaux.fr/association/detail/2421</t>
  </si>
  <si>
    <t>1552357049-2197</t>
  </si>
  <si>
    <t>https://assos.bordeaux.fr/association/detail/802</t>
  </si>
  <si>
    <t>UNION DÉPARTEMENTALE DES COMITÉS DE QUARTIER ET DES FÊTES DE BORDEAUX, ET DE LA GIRONDE - UDCOF33-FNCOF</t>
  </si>
  <si>
    <t>De promouvoir les comités de quartier et des fêtes de Bordeaux et du 33, ou tout autre association ayant le même but, de rassembler d’aider et d’assister les associations organisatrices de festivités sur Bordeaux, la métropole bordelaise et dans tout le département de la Gironde, de créer entre eux des liens d’amitié et de convivialité, de leur apporter une assistance technique, juridique, moral et promotionnelle.</t>
  </si>
  <si>
    <t>08 92 42 20 33</t>
  </si>
  <si>
    <t>Didier François  BRUNET</t>
  </si>
  <si>
    <t>www.udcof33.fr</t>
  </si>
  <si>
    <t>1552354979-1261</t>
  </si>
  <si>
    <t>https://assos.bordeaux.fr/association/detail/1739</t>
  </si>
  <si>
    <t>1552354412-991</t>
  </si>
  <si>
    <t>https://assos.bordeaux.fr/association/detail/2010</t>
  </si>
  <si>
    <t>1552354463-1016</t>
  </si>
  <si>
    <t>https://assos.bordeaux.fr/association/detail/1985</t>
  </si>
  <si>
    <t>1552356325-1882</t>
  </si>
  <si>
    <t>https://assos.bordeaux.fr/association/detail/1117</t>
  </si>
  <si>
    <t>1552355665-1578</t>
  </si>
  <si>
    <t>https://assos.bordeaux.fr/association/detail/1422</t>
  </si>
  <si>
    <t>COMPAGNIE EN APARTÉ - CIE EN APARTÉ</t>
  </si>
  <si>
    <t>La compagnie En Aparté est une compagnie bordelaise, dont la principale ambition est la création artistique.
Elle s’est implantée dans le paysage bordelais de par ses nombreuses activités avec les amateurs, encourageant l’échange entre les participants, autour d’un amour commun ; celui du théâtre.
Ce projet artistique dans son ensemble est porté par Marie-Lise Hébert et Diane Lefébure. Il s’affirme dans une volonté</t>
  </si>
  <si>
    <t>34 Rue Mandron
                                33000 Bordeaux</t>
  </si>
  <si>
    <t>05 35 38 73 93</t>
  </si>
  <si>
    <t>1552355285-1400</t>
  </si>
  <si>
    <t>https://assos.bordeaux.fr/association/detail/1600</t>
  </si>
  <si>
    <t>ACADEMIE CONFRÉRIQUE DES VILLAGES DE FRANCE  - 34 RUE DUTOUR</t>
  </si>
  <si>
    <t>Faire valoir les trésors matériels et immatériels, "produits du terroir et savoir faire" de nos villes et Villages et les inscrire dans le futur.
Actions de sensibilisation auprès des enfants et jeunes sous l'autorité de l'animateur des établissements partenaires et l'appui des producteurs désignés.</t>
  </si>
  <si>
    <t>34 rue Dutour
                                33200 Bordeaux Cauderan</t>
  </si>
  <si>
    <t>06 80 95 96 81</t>
  </si>
  <si>
    <t>Ana  de Oliveira Pommet</t>
  </si>
  <si>
    <t>1552357569-2423</t>
  </si>
  <si>
    <t>https://assos.bordeaux.fr/association/detail/576</t>
  </si>
  <si>
    <t>ESCALES, DES ARTISTES ET BORDEAUX</t>
  </si>
  <si>
    <t>1552352499-57</t>
  </si>
  <si>
    <t>https://assos.bordeaux.fr/association/detail/2944</t>
  </si>
  <si>
    <t>1552355061-1299</t>
  </si>
  <si>
    <t>https://assos.bordeaux.fr/association/detail/1701</t>
  </si>
  <si>
    <t>1552356820-2099</t>
  </si>
  <si>
    <t>https://assos.bordeaux.fr/association/detail/900</t>
  </si>
  <si>
    <t>AMICALE DES ANCIENS COMBATTANTS EVADÉS DE FRANCE GUERRE 39-45</t>
  </si>
  <si>
    <t>Faire connaitre l'histoire des évadés de France par l'Espagne, une résistance différente.</t>
  </si>
  <si>
    <t>24 rue Paul Claudel 
                                33700 Mérignac</t>
  </si>
  <si>
    <t>06 08 52 42 30</t>
  </si>
  <si>
    <t>Janine Cellerier</t>
  </si>
  <si>
    <t>1552355233-1378</t>
  </si>
  <si>
    <t>https://assos.bordeaux.fr/association/detail/1622</t>
  </si>
  <si>
    <t>TENNIS CLUB BORDEAUX BASTIDE - TC2B</t>
  </si>
  <si>
    <t>Initiation à la pratique du tennis dans un but ludique et/ou compétitif.
La principale cible de l'association : les jeunes de 6 à 18 ans regroupés au sein de l'école de tennis du club.
Aujourd'hui, une centaine d'enfants est inscrite au club et les adultes, souvent parents des enfants membres du club, ne représentent qu'un tiers de l'effectif global.</t>
  </si>
  <si>
    <t>191 RUE DE LA BENAUGE
                                33100 BORDEAUX</t>
  </si>
  <si>
    <t>06 86 72 92 94</t>
  </si>
  <si>
    <t>PATRICK NADAU</t>
  </si>
  <si>
    <t>1552353452-522</t>
  </si>
  <si>
    <t>https://assos.bordeaux.fr/association/detail/2479</t>
  </si>
  <si>
    <t>1552357232-2279</t>
  </si>
  <si>
    <t>https://assos.bordeaux.fr/association/detail/720</t>
  </si>
  <si>
    <t>LA BRIGADE</t>
  </si>
  <si>
    <t>1552357078-2210</t>
  </si>
  <si>
    <t>https://assos.bordeaux.fr/association/detail/789</t>
  </si>
  <si>
    <t>UNITÉ MOBILE DE PREMIERS SECOURS DE LA GIRONDE - U.M.P.S 33</t>
  </si>
  <si>
    <t>L'association U.M.P.S 33 a pour but d'intervenir en France ou à l'étranger dans les missions de Sécurité Civiles et effectuer des postes de secours sur différentes manifestations.</t>
  </si>
  <si>
    <t>TECHNOCLUB 02 AVENUE DE LA POTERIE 
                                 BATIMENT B 
                                33170 GRADIGNAN</t>
  </si>
  <si>
    <t>07 83 09 64 08</t>
  </si>
  <si>
    <t>PASCAL LEGROS</t>
  </si>
  <si>
    <t>umps.fr/index.html</t>
  </si>
  <si>
    <t>1552355858-1667</t>
  </si>
  <si>
    <t>https://assos.bordeaux.fr/association/detail/1333</t>
  </si>
  <si>
    <t>1552353066-334</t>
  </si>
  <si>
    <t>https://assos.bordeaux.fr/association/detail/2667</t>
  </si>
  <si>
    <t>1552353718-652</t>
  </si>
  <si>
    <t>https://assos.bordeaux.fr/association/detail/2349</t>
  </si>
  <si>
    <t>1552356750-2068</t>
  </si>
  <si>
    <t>https://assos.bordeaux.fr/association/detail/931</t>
  </si>
  <si>
    <t>QUETZALCOATL</t>
  </si>
  <si>
    <t>L'association  propose des spectacles et des ateliers théâtre en anglais pour les enfants, les jeunes et les adultes.</t>
  </si>
  <si>
    <t>13 rue des pêcheurs
                                 BAT A
                                33270 Floirac</t>
  </si>
  <si>
    <t>06 75 13 72 17</t>
  </si>
  <si>
    <t>1552353370-482</t>
  </si>
  <si>
    <t>https://assos.bordeaux.fr/association/detail/2519</t>
  </si>
  <si>
    <t>1552356397-1915</t>
  </si>
  <si>
    <t>https://assos.bordeaux.fr/association/detail/1084</t>
  </si>
  <si>
    <t>1552357582-2429</t>
  </si>
  <si>
    <t>https://assos.bordeaux.fr/association/detail/570</t>
  </si>
  <si>
    <t>LES PETITS FRÈRES DES PAUVRES BORDEAUX RIVE DROITE - PFP</t>
  </si>
  <si>
    <t>Accompagner dans une relation fraternelle des personnes de plus de 50 ans en situation d'isolement et de précarité</t>
  </si>
  <si>
    <t>76 Boulevard Jules Simon
                                33100 Bordeaux Bastide</t>
  </si>
  <si>
    <t>06 79 19 70 48</t>
  </si>
  <si>
    <t>1552354277-925</t>
  </si>
  <si>
    <t>https://assos.bordeaux.fr/association/detail/2076</t>
  </si>
  <si>
    <t>1552354854-1203</t>
  </si>
  <si>
    <t>https://assos.bordeaux.fr/association/detail/1797</t>
  </si>
  <si>
    <t>CÉSARÉE-PROJET SIMON DE CYRÈNE À BORDEAUX</t>
  </si>
  <si>
    <t>1552358175-2714</t>
  </si>
  <si>
    <t>https://assos.bordeaux.fr/association/detail/285</t>
  </si>
  <si>
    <t>1552354958-1251</t>
  </si>
  <si>
    <t>https://assos.bordeaux.fr/association/detail/1749</t>
  </si>
  <si>
    <t>1552355720-1604</t>
  </si>
  <si>
    <t>https://assos.bordeaux.fr/association/detail/1396</t>
  </si>
  <si>
    <t>BATESTA</t>
  </si>
  <si>
    <t>Association pour le développement et le travail des Arts Martiaux Historiques Européens (AMHE) et de l'escrime ancienne.</t>
  </si>
  <si>
    <t>13bis cours St Louis
                                33300 Bordeaux</t>
  </si>
  <si>
    <t>07 82 97 70 43</t>
  </si>
  <si>
    <t>1552356391-1912</t>
  </si>
  <si>
    <t>https://assos.bordeaux.fr/association/detail/1087</t>
  </si>
  <si>
    <t>AIDES - AIDES</t>
  </si>
  <si>
    <t>AIDES est la première association de lutte contre le sida et les hépatites en France et en Europe. Reconnue d'utilité publique, elle agit avec et auprès des populations les plus vulnérables au VIH/sida et aux hépatites pour réduire les nouvelles contaminations et accompagner les personnes touchées vers le soin.</t>
  </si>
  <si>
    <t>6 quai de Paludate
                                33800 Bordeaux</t>
  </si>
  <si>
    <t>05 57 87 77 77</t>
  </si>
  <si>
    <t>www.aides.org</t>
  </si>
  <si>
    <t>1552356358-1897</t>
  </si>
  <si>
    <t>https://assos.bordeaux.fr/association/detail/1102</t>
  </si>
  <si>
    <t>INNER WHEEL BORDEAUX MEDOC</t>
  </si>
  <si>
    <t>1552355082-1309</t>
  </si>
  <si>
    <t>https://assos.bordeaux.fr/association/detail/1691</t>
  </si>
  <si>
    <t>ECTI DÉLEGATION REGIONALE DE SENIORS BENEVOLES - ECTI</t>
  </si>
  <si>
    <t>Acompagnement des entreprises(creation/cession- reprise/développement  -Appui des collectivités locales Aide à insertion professionnelle Rapprochement écoles / entreprises et préparation des élèves et étudiants à leur vie professionnelle</t>
  </si>
  <si>
    <t>39 bis rue DURIEU DE MAISONNEUVES
                                 Délégation ECTI GIRONDE
                                33000 BORDEAUX</t>
  </si>
  <si>
    <t>06 13 39 28 88</t>
  </si>
  <si>
    <t>1552354973-1258</t>
  </si>
  <si>
    <t>https://assos.bordeaux.fr/association/detail/1742</t>
  </si>
  <si>
    <t>1552356415-1923</t>
  </si>
  <si>
    <t>https://assos.bordeaux.fr/association/detail/1076</t>
  </si>
  <si>
    <t>ASSOCIATION POUR L'INFORMATION ET LA PRÉVENTION DE L'ALCOOLISATION FESTIVE - APIPAF</t>
  </si>
  <si>
    <t>1552354176-876</t>
  </si>
  <si>
    <t>https://assos.bordeaux.fr/association/detail/2125</t>
  </si>
  <si>
    <t>1552357289-2304</t>
  </si>
  <si>
    <t>https://assos.bordeaux.fr/association/detail/695</t>
  </si>
  <si>
    <t>ESPRIT DE QUARTIER</t>
  </si>
  <si>
    <t>Créée en janvier 2008, l'association Esprit de quartier a pour objectifs de :
&gt; Réfléchir et agir sur la qualité de vie du quartier Bordeaux Chartrons - Grand Parc - Jardin Public
&gt; Permettre la rencontre entre voisins
&gt; Être à la recherche du « bien vivre ensemble »
&gt; Améliorer notre « qualité de ville » en proposant des actions collectives</t>
  </si>
  <si>
    <t>12 rue Vandebrande
                                33300 Bordeaux</t>
  </si>
  <si>
    <t>06 04 44 11 16</t>
  </si>
  <si>
    <t>www.espritdequartier.fr</t>
  </si>
  <si>
    <t>1552352653-132</t>
  </si>
  <si>
    <t>https://assos.bordeaux.fr/association/detail/2869</t>
  </si>
  <si>
    <t>1552355886-1680</t>
  </si>
  <si>
    <t>https://assos.bordeaux.fr/association/detail/1320</t>
  </si>
  <si>
    <t>CHORALE SAINT-LOUIS</t>
  </si>
  <si>
    <t>Promotion du chant chorale sous toutes ses formes</t>
  </si>
  <si>
    <t>44 allée Haussmann
                                 Apt. 44
                                33300 Bordeaux</t>
  </si>
  <si>
    <t>06 03 00 00 29</t>
  </si>
  <si>
    <t>Yvon Grimal</t>
  </si>
  <si>
    <t>www.chorale-saint-louis-bordeaux.com</t>
  </si>
  <si>
    <t>1552353385-489</t>
  </si>
  <si>
    <t>https://assos.bordeaux.fr/association/detail/2512</t>
  </si>
  <si>
    <t>1552355314-1413</t>
  </si>
  <si>
    <t>https://assos.bordeaux.fr/association/detail/1587</t>
  </si>
  <si>
    <t>1552352438-27</t>
  </si>
  <si>
    <t>https://assos.bordeaux.fr/association/detail/2974</t>
  </si>
  <si>
    <t>1552353552-571</t>
  </si>
  <si>
    <t>https://assos.bordeaux.fr/association/detail/2430</t>
  </si>
  <si>
    <t>1552354265-919</t>
  </si>
  <si>
    <t>https://assos.bordeaux.fr/association/detail/2082</t>
  </si>
  <si>
    <t>1552352946-275</t>
  </si>
  <si>
    <t>https://assos.bordeaux.fr/association/detail/2726</t>
  </si>
  <si>
    <t>1552357312-2315</t>
  </si>
  <si>
    <t>https://assos.bordeaux.fr/association/detail/684</t>
  </si>
  <si>
    <t>SMART CIE</t>
  </si>
  <si>
    <t>L'association Smart Cie a pour but la création de spectacles pour la rue et la salle, mêlant les arts du cirque et la comédie et la rencontre entre
artistes de disciplines différentes (musique, théâtre…)</t>
  </si>
  <si>
    <t>16, rue saint James
                                33000 BORDEAUX</t>
  </si>
  <si>
    <t>05 56 01 10 27</t>
  </si>
  <si>
    <t>smartcie.com</t>
  </si>
  <si>
    <t>1552352649-130</t>
  </si>
  <si>
    <t>https://assos.bordeaux.fr/association/detail/2871</t>
  </si>
  <si>
    <t>1552358193-2723</t>
  </si>
  <si>
    <t>https://assos.bordeaux.fr/association/detail/276</t>
  </si>
  <si>
    <t>1552355102-1318</t>
  </si>
  <si>
    <t>https://assos.bordeaux.fr/association/detail/1682</t>
  </si>
  <si>
    <t>LES PIEDS SUR TERRE</t>
  </si>
  <si>
    <t>Nous avons créé cette association en juillet 2017 afin de venir en aide aux populations les plus défavorisées et pouvoir faire intervenir auprès de ces personnes des professionnels de santé et des étudiants paramédicaux. 
Notre association aura donc pour but d’aider ces populations en difficulté à avoir accès à ces actes gratuitement.</t>
  </si>
  <si>
    <t>rue Francisco Ferrer
                                33076 Bordeaux cedex</t>
  </si>
  <si>
    <t>06 72 99 80 15</t>
  </si>
  <si>
    <t>1552352579-96</t>
  </si>
  <si>
    <t>https://assos.bordeaux.fr/association/detail/2905</t>
  </si>
  <si>
    <t>1552357784-2523</t>
  </si>
  <si>
    <t>https://assos.bordeaux.fr/association/detail/476</t>
  </si>
  <si>
    <t>1552356756-2071</t>
  </si>
  <si>
    <t>https://assos.bordeaux.fr/association/detail/928</t>
  </si>
  <si>
    <t>1552352796-202</t>
  </si>
  <si>
    <t>https://assos.bordeaux.fr/association/detail/2799</t>
  </si>
  <si>
    <t>1552352481-48</t>
  </si>
  <si>
    <t>https://assos.bordeaux.fr/association/detail/2953</t>
  </si>
  <si>
    <t>1552353613-601</t>
  </si>
  <si>
    <t>https://assos.bordeaux.fr/association/detail/2400</t>
  </si>
  <si>
    <t>1552354660-1112</t>
  </si>
  <si>
    <t>https://assos.bordeaux.fr/association/detail/1889</t>
  </si>
  <si>
    <t>1552353395-494</t>
  </si>
  <si>
    <t>https://assos.bordeaux.fr/association/detail/2507</t>
  </si>
  <si>
    <t>1552352798-203</t>
  </si>
  <si>
    <t>https://assos.bordeaux.fr/association/detail/2798</t>
  </si>
  <si>
    <t>1552358183-2718</t>
  </si>
  <si>
    <t>https://assos.bordeaux.fr/association/detail/281</t>
  </si>
  <si>
    <t>1552358261-2756</t>
  </si>
  <si>
    <t>https://assos.bordeaux.fr/association/detail/243</t>
  </si>
  <si>
    <t>1552357909-2584</t>
  </si>
  <si>
    <t>https://assos.bordeaux.fr/association/detail/415</t>
  </si>
  <si>
    <t>1552353646-617</t>
  </si>
  <si>
    <t>https://assos.bordeaux.fr/association/detail/2384</t>
  </si>
  <si>
    <t>1552355960-1714</t>
  </si>
  <si>
    <t>https://assos.bordeaux.fr/association/detail/1286</t>
  </si>
  <si>
    <t>1552353616-602</t>
  </si>
  <si>
    <t>https://assos.bordeaux.fr/association/detail/2399</t>
  </si>
  <si>
    <t>1552354496-1032</t>
  </si>
  <si>
    <t>https://assos.bordeaux.fr/association/detail/1969</t>
  </si>
  <si>
    <t>1552357108-2223</t>
  </si>
  <si>
    <t>https://assos.bordeaux.fr/association/detail/776</t>
  </si>
  <si>
    <t>MÉDECINS DU MONDE - MDM</t>
  </si>
  <si>
    <t>Association humanitaire de solidarité internationale</t>
  </si>
  <si>
    <t>2 rue Charlevoix de Villers
                                33300 BORDEAUX</t>
  </si>
  <si>
    <t>05 56 79 13 82</t>
  </si>
  <si>
    <t>Philippe DE BOTTON</t>
  </si>
  <si>
    <t>1552353085-343</t>
  </si>
  <si>
    <t>https://assos.bordeaux.fr/association/detail/2658</t>
  </si>
  <si>
    <t>1552357164-2248</t>
  </si>
  <si>
    <t>https://assos.bordeaux.fr/association/detail/751</t>
  </si>
  <si>
    <t>VERS LA CONNAISSANCE DE SOI - VCS</t>
  </si>
  <si>
    <t>L objet de l association est:
organiser des conférences sur le mieux être</t>
  </si>
  <si>
    <t>Cours Charles Bricaud
                                BP 19
                                22028 BORDEAUX CEDEX</t>
  </si>
  <si>
    <t>06 89 68 66 02</t>
  </si>
  <si>
    <t>Genevieve Mme Chaumet</t>
  </si>
  <si>
    <t>1552355524-1512</t>
  </si>
  <si>
    <t>https://assos.bordeaux.fr/association/detail/1488</t>
  </si>
  <si>
    <t>1552355503-1502</t>
  </si>
  <si>
    <t>https://assos.bordeaux.fr/association/detail/1498</t>
  </si>
  <si>
    <t>1552353199-399</t>
  </si>
  <si>
    <t>https://assos.bordeaux.fr/association/detail/2602</t>
  </si>
  <si>
    <t>1552354246-910</t>
  </si>
  <si>
    <t>https://assos.bordeaux.fr/association/detail/2091</t>
  </si>
  <si>
    <t>1552357363-2337</t>
  </si>
  <si>
    <t>https://assos.bordeaux.fr/association/detail/662</t>
  </si>
  <si>
    <t>WATER LIFE COMMUNITY - WLC</t>
  </si>
  <si>
    <t>1552357966-2612</t>
  </si>
  <si>
    <t>https://assos.bordeaux.fr/association/detail/387</t>
  </si>
  <si>
    <t>1552353187-393</t>
  </si>
  <si>
    <t>https://assos.bordeaux.fr/association/detail/2608</t>
  </si>
  <si>
    <t>1552354142-859</t>
  </si>
  <si>
    <t>https://assos.bordeaux.fr/association/detail/2142</t>
  </si>
  <si>
    <t>1552353497-544</t>
  </si>
  <si>
    <t>https://assos.bordeaux.fr/association/detail/2457</t>
  </si>
  <si>
    <t>1552353519-555</t>
  </si>
  <si>
    <t>https://assos.bordeaux.fr/association/detail/2446</t>
  </si>
  <si>
    <t>1552353714-650</t>
  </si>
  <si>
    <t>https://assos.bordeaux.fr/association/detail/2351</t>
  </si>
  <si>
    <t>1552354299-936</t>
  </si>
  <si>
    <t>https://assos.bordeaux.fr/association/detail/2065</t>
  </si>
  <si>
    <t>1552355574-1536</t>
  </si>
  <si>
    <t>https://assos.bordeaux.fr/association/detail/1464</t>
  </si>
  <si>
    <t>1552355692-1591</t>
  </si>
  <si>
    <t>https://assos.bordeaux.fr/association/detail/1409</t>
  </si>
  <si>
    <t>1552356267-1855</t>
  </si>
  <si>
    <t>https://assos.bordeaux.fr/association/detail/1144</t>
  </si>
  <si>
    <t>FRANCE ALZHEIMER GIRONDE - FAG</t>
  </si>
  <si>
    <t>Ecoute, Accueil, soutien des familles et des malades atteints de la maladie d'Alzheimer ou maladies apparentées</t>
  </si>
  <si>
    <t>52 rue des Treuils
                                 France Alzheimer Gironde
                                33082 Bordeaux Cedex</t>
  </si>
  <si>
    <t>05 56 40 13 13</t>
  </si>
  <si>
    <t>1552352847-227</t>
  </si>
  <si>
    <t>https://assos.bordeaux.fr/association/detail/2774</t>
  </si>
  <si>
    <t>1552355183-1355</t>
  </si>
  <si>
    <t>https://assos.bordeaux.fr/association/detail/1645</t>
  </si>
  <si>
    <t>LES AMIS DE SUPERCOOP - SUPERCOOP</t>
  </si>
  <si>
    <t>1552352479-47</t>
  </si>
  <si>
    <t>https://assos.bordeaux.fr/association/detail/2954</t>
  </si>
  <si>
    <t>1552354580-1073</t>
  </si>
  <si>
    <t>https://assos.bordeaux.fr/association/detail/1928</t>
  </si>
  <si>
    <t>1552354174-875</t>
  </si>
  <si>
    <t>https://assos.bordeaux.fr/association/detail/2126</t>
  </si>
  <si>
    <t>1552354086-832</t>
  </si>
  <si>
    <t>https://assos.bordeaux.fr/association/detail/2169</t>
  </si>
  <si>
    <t>1552354705-1134</t>
  </si>
  <si>
    <t>https://assos.bordeaux.fr/association/detail/1867</t>
  </si>
  <si>
    <t>1552358152-2703</t>
  </si>
  <si>
    <t>https://assos.bordeaux.fr/association/detail/296</t>
  </si>
  <si>
    <t>1552355331-1421</t>
  </si>
  <si>
    <t>https://assos.bordeaux.fr/association/detail/1579</t>
  </si>
  <si>
    <t>1552356605-2005</t>
  </si>
  <si>
    <t>https://assos.bordeaux.fr/association/detail/994</t>
  </si>
  <si>
    <t>ASSOCIATION FRANÇAISE POUR LES ENFANTS PRÉCOCES - AFEP</t>
  </si>
  <si>
    <t>Offrir aux parents et aux professionnels de l’enfance des moyens pour identifier les particularités des EIP et pour les comprendre afin de favoriser leur intégration et leur réussite scolaire et sociale.</t>
  </si>
  <si>
    <t>22 rue Jean Laurent
                                78110 Le Vesinet</t>
  </si>
  <si>
    <t>00 00 00 00 00</t>
  </si>
  <si>
    <t>www.afep-asso.fr</t>
  </si>
  <si>
    <t>1552356754-2070</t>
  </si>
  <si>
    <t>https://assos.bordeaux.fr/association/detail/929</t>
  </si>
  <si>
    <t>INSERMEDIA - INSERMEDIA</t>
  </si>
  <si>
    <t>1552355825-1651</t>
  </si>
  <si>
    <t>https://assos.bordeaux.fr/association/detail/1349</t>
  </si>
  <si>
    <t>MAÎTRISE DE BORDEAUX</t>
  </si>
  <si>
    <t>Notre Association se propose de contribuer au rayonnement de la musique sacrée, d’éveiller les
vocations de musicien. Lieu d’éducation musicale, humaine et spirituelle, dont la devise est  « Semer la joie ».</t>
  </si>
  <si>
    <t>164, avenue Charles de Gaulle
                                33200 Bordeaux</t>
  </si>
  <si>
    <t>06 79 83 97 41</t>
  </si>
  <si>
    <t>www.maitrisedebordeaux.com</t>
  </si>
  <si>
    <t>1552354690-1127</t>
  </si>
  <si>
    <t>https://assos.bordeaux.fr/association/detail/1874</t>
  </si>
  <si>
    <t>1552355224-1374</t>
  </si>
  <si>
    <t>https://assos.bordeaux.fr/association/detail/1626</t>
  </si>
  <si>
    <t>CONNECTIF PLATEFORME CRÉATIVE</t>
  </si>
  <si>
    <t>Promouvoir l’échange culturel entre le Moyen-Orient, l’Amérique Latine et la France par le biais de l’art. S’associer à des partenaires culturels tant au Moyen Orient, et plus spécialement à Beyrouth, comme à Bordeaux et à Lima, afin de développer un réseau international d’échanges artistiques interculturels dans le but de réfléchir aux différents problèmes auxquels les artistes, et surtout les artistes femme</t>
  </si>
  <si>
    <t>25 RUE PORTE DIJEAUX
                                 3 etage
                                33000 BORDEAUX</t>
  </si>
  <si>
    <t>06 70 00 89 08</t>
  </si>
  <si>
    <t>kansoelissar.wixsite.com/connectif</t>
  </si>
  <si>
    <t>1552352942-273</t>
  </si>
  <si>
    <t>https://assos.bordeaux.fr/association/detail/2728</t>
  </si>
  <si>
    <t>1552352727-168</t>
  </si>
  <si>
    <t>https://assos.bordeaux.fr/association/detail/2833</t>
  </si>
  <si>
    <t>1552354420-995</t>
  </si>
  <si>
    <t>https://assos.bordeaux.fr/association/detail/2006</t>
  </si>
  <si>
    <t>1552354242-908</t>
  </si>
  <si>
    <t>https://assos.bordeaux.fr/association/detail/2093</t>
  </si>
  <si>
    <t>1552355813-1646</t>
  </si>
  <si>
    <t>https://assos.bordeaux.fr/association/detail/1354</t>
  </si>
  <si>
    <t>L'ATEUL DE GAYA</t>
  </si>
  <si>
    <t>Cours de modelage adultes - Séances de dessin avec modèle vivant - Apéros sculpturatoirs  (initiation au modelage autour d'un verre et grignotage, façon auberge espagnole) - Ateliers modelage parent/enfant (initiation au modelage en famille, goûter participatif)</t>
  </si>
  <si>
    <t>L'ateul de Gaya 
                                 13 rue Teulère
                                33000 Bordeaux</t>
  </si>
  <si>
    <t>07 68 13 71 06</t>
  </si>
  <si>
    <t>Agnès Gay</t>
  </si>
  <si>
    <t>gayasculptrice.fr/lateul-de-gaya</t>
  </si>
  <si>
    <t>1552354459-1014</t>
  </si>
  <si>
    <t>https://assos.bordeaux.fr/association/detail/1987</t>
  </si>
  <si>
    <t>1552352682-146</t>
  </si>
  <si>
    <t>https://assos.bordeaux.fr/association/detail/2855</t>
  </si>
  <si>
    <t>1552355320-1416</t>
  </si>
  <si>
    <t>https://assos.bordeaux.fr/association/detail/1584</t>
  </si>
  <si>
    <t>1552354410-990</t>
  </si>
  <si>
    <t>https://assos.bordeaux.fr/association/detail/2011</t>
  </si>
  <si>
    <t>1552356661-2030</t>
  </si>
  <si>
    <t>https://assos.bordeaux.fr/association/detail/969</t>
  </si>
  <si>
    <t>1552354140-858</t>
  </si>
  <si>
    <t>https://assos.bordeaux.fr/association/detail/2143</t>
  </si>
  <si>
    <t>1552353499-545</t>
  </si>
  <si>
    <t>https://assos.bordeaux.fr/association/detail/2456</t>
  </si>
  <si>
    <t>1552354396-983</t>
  </si>
  <si>
    <t>https://assos.bordeaux.fr/association/detail/2018</t>
  </si>
  <si>
    <t>1552357555-2418</t>
  </si>
  <si>
    <t>https://assos.bordeaux.fr/association/detail/581</t>
  </si>
  <si>
    <t>UNION SAINT-JEAN</t>
  </si>
  <si>
    <t>L’Union Saint-Jean est l’une des plus anciennes Maison de quartier de la ville de Bordeaux. Fort de cet ancrage historique, elle reste en perpétuelle évolution afin de répondre au mieux aux attentes et besoins des habitants de Bordeaux Sud.
Avec plus de 50 activités culturelles, sportives et même numériques proposées durant l’année, elle s’inscrit au cœur de la vie sociale et culturelle de son quartier.</t>
  </si>
  <si>
    <t>97 rue malbec 
                                 97 rue malbec
                                33800 BORDEAUX</t>
  </si>
  <si>
    <t>05 56 92 56 96</t>
  </si>
  <si>
    <t>www.unionsaintjean.org</t>
  </si>
  <si>
    <t>1552355230-1377</t>
  </si>
  <si>
    <t>https://assos.bordeaux.fr/association/detail/1623</t>
  </si>
  <si>
    <t>1552356273-1857</t>
  </si>
  <si>
    <t>https://assos.bordeaux.fr/association/detail/1142</t>
  </si>
  <si>
    <t>BE WELL</t>
  </si>
  <si>
    <t>Promouvoir et renforcer le lien social par le biais de séances axées sur les activités sportives de Loisir, Santé et Bien-être au plus grand nombre quelque soit l'âge, l'environnement et la condition physique initiale. Entretenir et améliorer la condition physique pour un mieux-être au quotidien.</t>
  </si>
  <si>
    <t>Be well Boite 1 - 1 place Saint Christoly
                                 Athénée Municipal Père Joseph Wresinski 
                                33000 Bordeaux</t>
  </si>
  <si>
    <t>06 62 30 56 49</t>
  </si>
  <si>
    <t>www.bewell-association.fr</t>
  </si>
  <si>
    <t>1552357495-2394</t>
  </si>
  <si>
    <t>https://assos.bordeaux.fr/association/detail/605</t>
  </si>
  <si>
    <t>EM-FRANCE SUD-OUEST - EMFSO</t>
  </si>
  <si>
    <t>Compostage urbain (Bokashi)
Promotion et diffusion des Micro-organismes Efficaces (EM), alliés naturels des agriculteurs et des éleveurs pour un environnement sain et régénéré. 
Initiation à la permaculture.</t>
  </si>
  <si>
    <t>c/o LABB - Athénée Père Joseph Wresinski - BàL 12
                                 Place Saint Christoly
                                33000 Bordeaux</t>
  </si>
  <si>
    <t>06 50 59 69 64</t>
  </si>
  <si>
    <t>www.em-france.org</t>
  </si>
  <si>
    <t>1552358070-2663</t>
  </si>
  <si>
    <t>https://assos.bordeaux.fr/association/detail/336</t>
  </si>
  <si>
    <t>1552356946-2155</t>
  </si>
  <si>
    <t>https://assos.bordeaux.fr/association/detail/844</t>
  </si>
  <si>
    <t>ZERO WASTE BORDEAUX</t>
  </si>
  <si>
    <t>Zero Waste Bordeaux est une association collégiale créée en mars 2018 
Ses objectifs :
Informer toutes les composantes de la société sur les déchets et le gaspillage des ressources
Agir pour prévenir et de réduire la quantité et la toxicité des déchets
Militer en faveur de la suppression des traitements des déchets les moins respectueux de l’environnement
Promouvoir par la démarche zéro déchet, zéro gaspillage</t>
  </si>
  <si>
    <t>3, rue de Tauzia
                                33800 Bordeaux</t>
  </si>
  <si>
    <t>05 35 54 13 23</t>
  </si>
  <si>
    <t>www.zerowastebordeaux.fr</t>
  </si>
  <si>
    <t>1552355986-1726</t>
  </si>
  <si>
    <t>https://assos.bordeaux.fr/association/detail/1274</t>
  </si>
  <si>
    <t>ASSOCIATION POUR LE DÉVELOPPEMENT MÉDICAL VIETNAM AQUITAINE - ADM VIETNAM</t>
  </si>
  <si>
    <t>Aide au développement médical au Vietnam dans un but humanitaire et scientifique au service des plus démunis et du corps médical vietnamien. Des actions sociales. Francophonie.</t>
  </si>
  <si>
    <t>22 route de Cavignac
                                33133 Galgon</t>
  </si>
  <si>
    <t>05 57 74 05 44</t>
  </si>
  <si>
    <t>Chantal Selin</t>
  </si>
  <si>
    <t>http:/www.admvn-aquitaine.com</t>
  </si>
  <si>
    <t>1552357407-2355</t>
  </si>
  <si>
    <t>https://assos.bordeaux.fr/association/detail/644</t>
  </si>
  <si>
    <t>CROQ VACANCES AQUITAINE - CVA</t>
  </si>
  <si>
    <t>Notre association a pour objet d’offrir aux enfants et adolescents dans le cadre de leurs loisirs en vie collective, un épanouissement physique et moral, ainsi qu’un enrichissement culturel, par la pratique ludique d’activités physiques, sportives et culturelles, proposées dans un but éducatif, récréatif et de découverte, grâce à une pédagogie à la fois variée et adaptée à chaque âge.</t>
  </si>
  <si>
    <t>50 rue du Tauzin
                                33000 BORDEAUX</t>
  </si>
  <si>
    <t>07 82 43 31 06</t>
  </si>
  <si>
    <t>www.croqvac.fr</t>
  </si>
  <si>
    <t>1552353841-712</t>
  </si>
  <si>
    <t>https://assos.bordeaux.fr/association/detail/2289</t>
  </si>
  <si>
    <t>1552353322-459</t>
  </si>
  <si>
    <t>https://assos.bordeaux.fr/association/detail/2542</t>
  </si>
  <si>
    <t>1552353579-584</t>
  </si>
  <si>
    <t>https://assos.bordeaux.fr/association/detail/2417</t>
  </si>
  <si>
    <t>1552353076-339</t>
  </si>
  <si>
    <t>https://assos.bordeaux.fr/association/detail/2662</t>
  </si>
  <si>
    <t>1552354475-1022</t>
  </si>
  <si>
    <t>https://assos.bordeaux.fr/association/detail/1979</t>
  </si>
  <si>
    <t>1552355766-1625</t>
  </si>
  <si>
    <t>https://assos.bordeaux.fr/association/detail/1375</t>
  </si>
  <si>
    <t>ASSOCIATION CULTURELLE ET HUMANITAIRE DES YEZIDIS DE BORDEAUX</t>
  </si>
  <si>
    <t>Objectif de rassembler tous les Yezidis de la région bordelaise dans un même lieu pour partager et s'entraider pour une meilleure intégration dans la société française, et ce, pour tous les Yezidis venant de tous les coins du monde.</t>
  </si>
  <si>
    <t>22 rue de Ouagadougou 
                                 Hall A  Apt. 404
                                33300 Bordeaux</t>
  </si>
  <si>
    <t>07 60 22 45 76</t>
  </si>
  <si>
    <t>1552354393-982</t>
  </si>
  <si>
    <t>https://assos.bordeaux.fr/association/detail/2019</t>
  </si>
  <si>
    <t>1552358150-2702</t>
  </si>
  <si>
    <t>https://assos.bordeaux.fr/association/detail/297</t>
  </si>
  <si>
    <t>1552352573-93</t>
  </si>
  <si>
    <t>https://assos.bordeaux.fr/association/detail/2908</t>
  </si>
  <si>
    <t>1552357778-2520</t>
  </si>
  <si>
    <t>https://assos.bordeaux.fr/association/detail/479</t>
  </si>
  <si>
    <t>1552356197-1822</t>
  </si>
  <si>
    <t>https://assos.bordeaux.fr/association/detail/1177</t>
  </si>
  <si>
    <t>GROUPE DES APHASIQUES DE LA RÉGION DE BORDEAUX - GARB</t>
  </si>
  <si>
    <t>Accompagnement de personnes aphasiques par des groupes de paroles.</t>
  </si>
  <si>
    <t>67 Rue Goya
                                33000 Bordeaux</t>
  </si>
  <si>
    <t>05 56 01 82 37</t>
  </si>
  <si>
    <t>Patrick Espagnet</t>
  </si>
  <si>
    <t>assogarb.wordpress.com</t>
  </si>
  <si>
    <t>1552357036-2191</t>
  </si>
  <si>
    <t>https://assos.bordeaux.fr/association/detail/808</t>
  </si>
  <si>
    <t>1552356514-1964</t>
  </si>
  <si>
    <t>https://assos.bordeaux.fr/association/detail/1035</t>
  </si>
  <si>
    <t>CONSEIL DÉPARTEMENTAL DES ASSOCIATIONS FAMILIALES LAÏQUES DE LA GIRONDE - CDAFAL33</t>
  </si>
  <si>
    <t>La défense des droits et des intérêts matériels et moraux des familles ; la diffusion des connaissances, le développement de la culture, l’utilisation éducative et culturelle du temps libre, quels que soient le sexe, l’âge, la nationalité ou la culture des personnes intéressées, pour la promotion laïque d’une société plus libre et puis juste ; la prise en compte des intérêts des usagers.</t>
  </si>
  <si>
    <t>223 rue Achard
                                33300 Bordeaux</t>
  </si>
  <si>
    <t>05 57 19 07 07</t>
  </si>
  <si>
    <t>Gilbert Sevez</t>
  </si>
  <si>
    <t>cdafalgironde.wordpress.com</t>
  </si>
  <si>
    <t>1552354784-1171</t>
  </si>
  <si>
    <t>https://assos.bordeaux.fr/association/detail/1829</t>
  </si>
  <si>
    <t>LE GRAND INCENDIE</t>
  </si>
  <si>
    <t>Création, production et diffusion d’œuvres artistiques, dans les champs des arts plastiques, des arts audiovisuels, des arts vivants et des arts littéraires, ainsi que toutes autres activités liées à la pratique artistique (éducation, formation, action culturelle).</t>
  </si>
  <si>
    <t>9 rue Montmejean 
                                33100 Bordeaux</t>
  </si>
  <si>
    <t>07 62 43 13 08</t>
  </si>
  <si>
    <t>Ebbane  Kerriou</t>
  </si>
  <si>
    <t>1552357962-2610</t>
  </si>
  <si>
    <t>https://assos.bordeaux.fr/association/detail/389</t>
  </si>
  <si>
    <t>1552354833-1194</t>
  </si>
  <si>
    <t>https://assos.bordeaux.fr/association/detail/1806</t>
  </si>
  <si>
    <t>CENTRE D'INFORMATION SUR LE DROIT DES FEMMES ET DES FAMILLES - CIDFF GIRONDE</t>
  </si>
  <si>
    <t>Promouvoir l'égalité entre les femmes et les hommes
Lutter contre les violences sexistes
Le CIDFF 33 a pour but de créer, animer et gérer les outils d'informations et de formation permettant de donner aux femmes les moyens d'exercer leurs droits à partir de leurs propres choix.</t>
  </si>
  <si>
    <t>13 RUE THIAC
                                33000 BORDEAUX</t>
  </si>
  <si>
    <t>05 56 44 30 30</t>
  </si>
  <si>
    <t>1552357423-2362</t>
  </si>
  <si>
    <t>https://assos.bordeaux.fr/association/detail/637</t>
  </si>
  <si>
    <t>UNISPHÈRES</t>
  </si>
  <si>
    <t>UNISPHÈRES est une association loi 1901 à but non lucratif.
C'est un projet pluridisciplinaire de développement et de médiation artistique, culturelle et sociale, en faveur du spectacle vivant, des arts visuels et du numérique. Il s'agit d'un outil de ressources mobiles dédié à l'information, au soutien et à l'éducation.</t>
  </si>
  <si>
    <t>5 Rue Buffon 
                                33000 Bordeaux</t>
  </si>
  <si>
    <t>06 22 33 21 42</t>
  </si>
  <si>
    <t>unispheres.fr</t>
  </si>
  <si>
    <t>1552358197-2725</t>
  </si>
  <si>
    <t>https://assos.bordeaux.fr/association/detail/274</t>
  </si>
  <si>
    <t>1552357635-2454</t>
  </si>
  <si>
    <t>https://assos.bordeaux.fr/association/detail/545</t>
  </si>
  <si>
    <t>AIGUILLES ET CALAME - A&amp;C</t>
  </si>
  <si>
    <t>L'association interculturelle et artistique Aiguilles et Calame a pour objet de promouvoir les connaissances de l’art du patchwork (traditionnel et contemporain), de la création textile, des langues étrangères, de la civilisation arabe, de la calligraphie.</t>
  </si>
  <si>
    <t>80 rue Wustenberg
                                33000 Bordeaux</t>
  </si>
  <si>
    <t>06 51 56 61 46</t>
  </si>
  <si>
    <t>1552353150-375</t>
  </si>
  <si>
    <t>https://assos.bordeaux.fr/association/detail/2626</t>
  </si>
  <si>
    <t>1552354271-922</t>
  </si>
  <si>
    <t>https://assos.bordeaux.fr/association/detail/2079</t>
  </si>
  <si>
    <t>1552355134-1333</t>
  </si>
  <si>
    <t>https://assos.bordeaux.fr/association/detail/1667</t>
  </si>
  <si>
    <t>1552353822-703</t>
  </si>
  <si>
    <t>https://assos.bordeaux.fr/association/detail/2298</t>
  </si>
  <si>
    <t>1552355952-1710</t>
  </si>
  <si>
    <t>https://assos.bordeaux.fr/association/detail/1290</t>
  </si>
  <si>
    <t>1552354498-1033</t>
  </si>
  <si>
    <t>https://assos.bordeaux.fr/association/detail/1968</t>
  </si>
  <si>
    <t>1552357595-2435</t>
  </si>
  <si>
    <t>https://assos.bordeaux.fr/association/detail/564</t>
  </si>
  <si>
    <t>ESSPLICITE</t>
  </si>
  <si>
    <t>ESSplicite a pour finalité de développer la connaissance du secteur de l’économie sociale et solidaire auprès des publics jeunes, notamment les étudiants, des universités et écoles de Bordeaux.</t>
  </si>
  <si>
    <t>10 rue du sablonat
                                33800 Bordeaux</t>
  </si>
  <si>
    <t>06 76 64 62 42</t>
  </si>
  <si>
    <t>1552354805-1181</t>
  </si>
  <si>
    <t>https://assos.bordeaux.fr/association/detail/1819</t>
  </si>
  <si>
    <t>CLOS DU CHU DE BORDEAUX SECTION PEINTURE</t>
  </si>
  <si>
    <t>La Section Peinture du Comité Local des Oeuvres Sociales du C.H.U. de Bordeaux propose aux actifs et retraités du C.H.U. de Bordeaux des cours de dessin et de peinture à l'huile dans une ambiance conviviale. Les ateliers sont animés tout au long de l'année par un Artiste et professeur à l'école des Beaux Arts de Bordeaux. Le travail de l'année est dévoilé lors d'expositions annuelles hautes en couleurs!</t>
  </si>
  <si>
    <t>Pavillon 4, Hôpital Xavier Arnozan. Avenue du Haut-Lévèque
                                33600 Pessac</t>
  </si>
  <si>
    <t>06 25 48 45 55</t>
  </si>
  <si>
    <t>Laure Mouton</t>
  </si>
  <si>
    <t>wwwpeintureclosbx.cla.fr</t>
  </si>
  <si>
    <t>1552355451-1477</t>
  </si>
  <si>
    <t>https://assos.bordeaux.fr/association/detail/1523</t>
  </si>
  <si>
    <t>1552354027-803</t>
  </si>
  <si>
    <t>https://assos.bordeaux.fr/association/detail/2198</t>
  </si>
  <si>
    <t>1552352772-190</t>
  </si>
  <si>
    <t>https://assos.bordeaux.fr/association/detail/2811</t>
  </si>
  <si>
    <t>1552354377-974</t>
  </si>
  <si>
    <t>https://assos.bordeaux.fr/association/detail/2027</t>
  </si>
  <si>
    <t>1552357397-2351</t>
  </si>
  <si>
    <t>https://assos.bordeaux.fr/association/detail/648</t>
  </si>
  <si>
    <t>1552355534-1517</t>
  </si>
  <si>
    <t>https://assos.bordeaux.fr/association/detail/1483</t>
  </si>
  <si>
    <t>1552353214-406</t>
  </si>
  <si>
    <t>https://assos.bordeaux.fr/association/detail/2595</t>
  </si>
  <si>
    <t>1552358113-2684</t>
  </si>
  <si>
    <t>https://assos.bordeaux.fr/association/detail/315</t>
  </si>
  <si>
    <t>1552357155-2244</t>
  </si>
  <si>
    <t>https://assos.bordeaux.fr/association/detail/755</t>
  </si>
  <si>
    <t>1552354954-1249</t>
  </si>
  <si>
    <t>https://assos.bordeaux.fr/association/detail/1751</t>
  </si>
  <si>
    <t>1552354107-842</t>
  </si>
  <si>
    <t>https://assos.bordeaux.fr/association/detail/2159</t>
  </si>
  <si>
    <t>1552354093-835</t>
  </si>
  <si>
    <t>https://assos.bordeaux.fr/association/detail/2166</t>
  </si>
  <si>
    <t>1552358027-2642</t>
  </si>
  <si>
    <t>https://assos.bordeaux.fr/association/detail/357</t>
  </si>
  <si>
    <t>1552357186-2258</t>
  </si>
  <si>
    <t>https://assos.bordeaux.fr/association/detail/741</t>
  </si>
  <si>
    <t>EGLISE INTERNATIONALE DE BORDEAUX</t>
  </si>
  <si>
    <t>Assurer l'exercice public du culte évangélique, enseigner le message et la pratique de l'évangile de Jésus- Christ et pourvoir aux frais et besoins du culte</t>
  </si>
  <si>
    <t>127 rue du Doctur Albert Barraud
                                33000 Bordeaux</t>
  </si>
  <si>
    <t>06 74 59 27 76</t>
  </si>
  <si>
    <t>Sally WARD</t>
  </si>
  <si>
    <t>1552356584-1995</t>
  </si>
  <si>
    <t>https://assos.bordeaux.fr/association/detail/1004</t>
  </si>
  <si>
    <t>WELCOME BORDEAUX</t>
  </si>
  <si>
    <t>Réseau d'hospitalité pour des demandeurs d'asile dans la région de Bordeaux</t>
  </si>
  <si>
    <t>C/° M de Labarre
                                 78 Cours de Luze
                                33000 Bordeaux</t>
  </si>
  <si>
    <t>05 56 23 29 76</t>
  </si>
  <si>
    <t>1552353226-412</t>
  </si>
  <si>
    <t>https://assos.bordeaux.fr/association/detail/2589</t>
  </si>
  <si>
    <t>1552356341-1889</t>
  </si>
  <si>
    <t>https://assos.bordeaux.fr/association/detail/1110</t>
  </si>
  <si>
    <t>ASSO POUR LA PREVENTION DU HANDICAP DÛ AUX TROUBLES DU SOMMEIL ET DE LA VIGILANCE - UP2SV</t>
  </si>
  <si>
    <t>- favoriser les complémentarités parmi les activités médicales liées au sommeil et à la vigilance principalement par le développement de la connaissance mutuelle entre les adhérents,
- promouvoir la prévention du handicap lié aux troubles du sommeil et de la vigilance par tous moyens et notamment l’information du public et des patients, la formation des professionnels et contribuer à la recherche</t>
  </si>
  <si>
    <t>47 rue Gaston Lespiault
                                33000 BORDEAUX</t>
  </si>
  <si>
    <t>06 65 70 88 67</t>
  </si>
  <si>
    <t>1552354334-953</t>
  </si>
  <si>
    <t>https://assos.bordeaux.fr/association/detail/2048</t>
  </si>
  <si>
    <t>1552357120-2229</t>
  </si>
  <si>
    <t>https://assos.bordeaux.fr/association/detail/770</t>
  </si>
  <si>
    <t>1552356387-1910</t>
  </si>
  <si>
    <t>https://assos.bordeaux.fr/association/detail/1089</t>
  </si>
  <si>
    <t>LUDOLUDIK</t>
  </si>
  <si>
    <t>Ludoludik est une association loi 1901 créée en décembre 2002 à Bordeaux, reconnue dans le monde ludique bordelais. Nous sommes une équipe de bénévoles, tous passionnés, engagés dans notre mission mais surtout convaincus des bienfaits du Jeu. Ludoludik propose des animations  avec des jeux de société, et propose de la location de jeux en bois. Ludoludik anime également une ludothèque où l'on peut jouer et emprunter.</t>
  </si>
  <si>
    <t>50 Rue Eugène Leroy
                                 Apt. 153
                                33800 Bordeaux</t>
  </si>
  <si>
    <t>06 60 66 65 34</t>
  </si>
  <si>
    <t>ludoludik.com</t>
  </si>
  <si>
    <t>1552355605-1550</t>
  </si>
  <si>
    <t>https://assos.bordeaux.fr/association/detail/1450</t>
  </si>
  <si>
    <t>INSTITUT DES CITOYENS BORDEAUX - IDC BORDEAUX</t>
  </si>
  <si>
    <t>1552357763-2513</t>
  </si>
  <si>
    <t>https://assos.bordeaux.fr/association/detail/486</t>
  </si>
  <si>
    <t>1552355619-1556</t>
  </si>
  <si>
    <t>https://assos.bordeaux.fr/association/detail/1444</t>
  </si>
  <si>
    <t>1552357174-2252</t>
  </si>
  <si>
    <t>https://assos.bordeaux.fr/association/detail/747</t>
  </si>
  <si>
    <t>COLLECTIF DE RESSOURCES CULTURELLES BORDONOR</t>
  </si>
  <si>
    <t>Le Collectif de Ressources Culturelles Bordonor a pour mission de faciliter et favoriser l’accès à la culture et aux pratiques culturelles, principalement pour les populations des quartiers nord de Bordeaux. Il regroupe les structures suivantes : le centre social Bordeaux nord, le Théâtre La Boîte à Jouer, le Cerisier – Cie Apsaras Théâtre, Ricochet Sonore et le centre social et culturel GP IntenCité.</t>
  </si>
  <si>
    <t>129 cours Edouard Vaillant
                                33300 Bordeaux</t>
  </si>
  <si>
    <t>05 56 43 53 08</t>
  </si>
  <si>
    <t>www.bordonor.org</t>
  </si>
  <si>
    <t>1552354125-851</t>
  </si>
  <si>
    <t>https://assos.bordeaux.fr/association/detail/2150</t>
  </si>
  <si>
    <t>1552356254-1849</t>
  </si>
  <si>
    <t>https://assos.bordeaux.fr/association/detail/1150</t>
  </si>
  <si>
    <t>1552356511-1963</t>
  </si>
  <si>
    <t>https://assos.bordeaux.fr/association/detail/1036</t>
  </si>
  <si>
    <t>1552356426-1928</t>
  </si>
  <si>
    <t>https://assos.bordeaux.fr/association/detail/1071</t>
  </si>
  <si>
    <t>RIRES POUR GAIRIRE</t>
  </si>
  <si>
    <t>Améliorer mieux être personnel,relations humaines en faisant connaître la méthode de "rire sans raison" du Dr Kataria pour apporter joie de vivre,bonne humeur, bien-être;connectant les gens à travers le rire;trouvant du bonheur à rendre les autres heureux de l'amour inconditionnel;vivre dans le respect la dignité conjuguer bonheur rire au présent, changer le regard sur soi;réconcilier être et paraître estime de soi</t>
  </si>
  <si>
    <t>26 rue Condillac
                                33000 Bordeaux</t>
  </si>
  <si>
    <t>07 71 13 61 04</t>
  </si>
  <si>
    <t>rirespourgairire.jimdo.com</t>
  </si>
  <si>
    <t>1552353358-476</t>
  </si>
  <si>
    <t>https://assos.bordeaux.fr/association/detail/2525</t>
  </si>
  <si>
    <t>1552355206-1366</t>
  </si>
  <si>
    <t>https://assos.bordeaux.fr/association/detail/1634</t>
  </si>
  <si>
    <t>1552357212-2270</t>
  </si>
  <si>
    <t>https://assos.bordeaux.fr/association/detail/729</t>
  </si>
  <si>
    <t>BORDEAUX COMPOSTELLE HOSPITALITÉ SAINT-JACQUES - BCHSJ</t>
  </si>
  <si>
    <t>Assurer la gestion d’un gîte de pèlerins de Saint-Jacques de Compostelle à Bordeaux ;
- Accueillir, informer et héberger les pèlerins de passage au gîte de Bordeaux ;
- Guider et préparer les futurs pèlerins vers leur départ sur le Chemin de Compostelle, en préservant la spiritualité de la démarche ;
- Promotion de l’action culturelle autour du pèlerinage et des Chemins de Compostelle ;</t>
  </si>
  <si>
    <t>76 rue du Général de Castelnau
                                33200 BORDEAUX</t>
  </si>
  <si>
    <t>06 76 10 30 64</t>
  </si>
  <si>
    <t>Jean SUGIER</t>
  </si>
  <si>
    <t>1552355035-1287</t>
  </si>
  <si>
    <t>https://assos.bordeaux.fr/association/detail/1713</t>
  </si>
  <si>
    <t>1552357669-2469</t>
  </si>
  <si>
    <t>https://assos.bordeaux.fr/association/detail/530</t>
  </si>
  <si>
    <t>1552353591-590</t>
  </si>
  <si>
    <t>https://assos.bordeaux.fr/association/detail/2411</t>
  </si>
  <si>
    <t>1552356720-2056</t>
  </si>
  <si>
    <t>https://assos.bordeaux.fr/association/detail/943</t>
  </si>
  <si>
    <t>FRANCE PSORIASIS</t>
  </si>
  <si>
    <t>Informer ses membres des traitements de soins du Psoriasis, sensibiliser professionnels de santé, grand public, autorités publiques et encourager la recherche médicale.</t>
  </si>
  <si>
    <t>18 rue de Barbut
                                33170 Gradignan</t>
  </si>
  <si>
    <t>06 73 78 19 43</t>
  </si>
  <si>
    <t>Roberte Aubert</t>
  </si>
  <si>
    <t>http:/www.francepsoriasis.org</t>
  </si>
  <si>
    <t>1552354578-1072</t>
  </si>
  <si>
    <t>https://assos.bordeaux.fr/association/detail/1929</t>
  </si>
  <si>
    <t>1552353554-572</t>
  </si>
  <si>
    <t>https://assos.bordeaux.fr/association/detail/2429</t>
  </si>
  <si>
    <t>1552356175-1813</t>
  </si>
  <si>
    <t>https://assos.bordeaux.fr/association/detail/1186</t>
  </si>
  <si>
    <t>A HAUTEUR D'HOMME INTERNATIONAL - AHH</t>
  </si>
  <si>
    <t>Fédérer les énergies et permettre aux associations d’agir ensemble, aux hommes de se rencontrer, aux idées de communiquer et aux projets de se réaliser.
Améliorer la situation des personnes handicapées ou en difficulté sociale, par l’aboutissement de leurs revendications dans tous les domaines. Abolir les frontières de l’immobilité et l’injustice en créant de l’Aquitaine des communications de solidarité et d’humanité</t>
  </si>
  <si>
    <t>ahauteurdhomme33@yahoo.fr
                                 93 rue de la Tour d'Auvergne 
                                33200 Bordeaux</t>
  </si>
  <si>
    <t>05 56 08 88 71</t>
  </si>
  <si>
    <t>Bernard Frautschi</t>
  </si>
  <si>
    <t>1552353046-324</t>
  </si>
  <si>
    <t>https://assos.bordeaux.fr/association/detail/2677</t>
  </si>
  <si>
    <t>1552353195-397</t>
  </si>
  <si>
    <t>https://assos.bordeaux.fr/association/detail/2604</t>
  </si>
  <si>
    <t>1552353495-543</t>
  </si>
  <si>
    <t>https://assos.bordeaux.fr/association/detail/2458</t>
  </si>
  <si>
    <t>1552356529-1971</t>
  </si>
  <si>
    <t>https://assos.bordeaux.fr/association/detail/1028</t>
  </si>
  <si>
    <t>1552353025-314</t>
  </si>
  <si>
    <t>https://assos.bordeaux.fr/association/detail/2687</t>
  </si>
  <si>
    <t>1552357184-2257</t>
  </si>
  <si>
    <t>https://assos.bordeaux.fr/association/detail/742</t>
  </si>
  <si>
    <t>1552354882-1216</t>
  </si>
  <si>
    <t>https://assos.bordeaux.fr/association/detail/1784</t>
  </si>
  <si>
    <t>1552356752-2069</t>
  </si>
  <si>
    <t>https://assos.bordeaux.fr/association/detail/930</t>
  </si>
  <si>
    <t>ARTSOUND PROMOTION</t>
  </si>
  <si>
    <t>ArtSound Promotion se veut être une association dynamique et passionnée, ses objectifs sont de promouvoir l’Art et la Musique sous toutes ces formes. Elle s’est également engagée dans un projet de « Pôle Artistique Culturel » : LOrbit’All, à travers lequel elle souhaite pouvoir accueillir ses adhérents dans un Espace dédié afin de développer ses activités et offrir un lieu d’échange  et de partage.</t>
  </si>
  <si>
    <t>356 route de Toulouse
                                 Résidence Carré de Jade
                                33130 Bègles</t>
  </si>
  <si>
    <t>06 32 84 64 32</t>
  </si>
  <si>
    <t>www.artsoundpromotion.com</t>
  </si>
  <si>
    <t>1552357482-2388</t>
  </si>
  <si>
    <t>https://assos.bordeaux.fr/association/detail/611</t>
  </si>
  <si>
    <t>1552354631-1098</t>
  </si>
  <si>
    <t>https://assos.bordeaux.fr/association/detail/1903</t>
  </si>
  <si>
    <t>1552356171-1811</t>
  </si>
  <si>
    <t>https://assos.bordeaux.fr/association/detail/1188</t>
  </si>
  <si>
    <t>1552354541-1054</t>
  </si>
  <si>
    <t>https://assos.bordeaux.fr/association/detail/1947</t>
  </si>
  <si>
    <t>1552353824-704</t>
  </si>
  <si>
    <t>https://assos.bordeaux.fr/association/detail/2297</t>
  </si>
  <si>
    <t>1552353242-420</t>
  </si>
  <si>
    <t>https://assos.bordeaux.fr/association/detail/2581</t>
  </si>
  <si>
    <t>1552353054-328</t>
  </si>
  <si>
    <t>https://assos.bordeaux.fr/association/detail/2673</t>
  </si>
  <si>
    <t>1552354492-1030</t>
  </si>
  <si>
    <t>https://assos.bordeaux.fr/association/detail/1971</t>
  </si>
  <si>
    <t>1552357552-2417</t>
  </si>
  <si>
    <t>https://assos.bordeaux.fr/association/detail/582</t>
  </si>
  <si>
    <t>COULEUR CORÉE</t>
  </si>
  <si>
    <t>Couleur Corée est une association située à Bordeaux ayant pour but de développer la langue et la culture coréenne. C'est en parallèle avec l'essor de la culture coréenne appelé Hallyu : vague coréenne, que nous avons créé Couleur Corée, pour découvrir facilement et rapidement ce qui tourne autour de la Corée. Toutes personnes intéressées par la Corée et ses trésors sont les bienvenues!</t>
  </si>
  <si>
    <t>13 rue Prosper
                                33000 Bordeaux</t>
  </si>
  <si>
    <t>06 83 33 05 80</t>
  </si>
  <si>
    <t>Hyang-Ah KIM</t>
  </si>
  <si>
    <t>www.couleur-coree.com</t>
  </si>
  <si>
    <t>1552353505-548</t>
  </si>
  <si>
    <t>https://assos.bordeaux.fr/association/detail/2453</t>
  </si>
  <si>
    <t>1552354048-813</t>
  </si>
  <si>
    <t>https://assos.bordeaux.fr/association/detail/2188</t>
  </si>
  <si>
    <t>1552355564-1531</t>
  </si>
  <si>
    <t>https://assos.bordeaux.fr/association/detail/1469</t>
  </si>
  <si>
    <t>1552357700-2483</t>
  </si>
  <si>
    <t>https://assos.bordeaux.fr/association/detail/516</t>
  </si>
  <si>
    <t>1552355541-1520</t>
  </si>
  <si>
    <t>https://assos.bordeaux.fr/association/detail/1480</t>
  </si>
  <si>
    <t>1552354520-1044</t>
  </si>
  <si>
    <t>https://assos.bordeaux.fr/association/detail/1957</t>
  </si>
  <si>
    <t>1552357542-2413</t>
  </si>
  <si>
    <t>https://assos.bordeaux.fr/association/detail/586</t>
  </si>
  <si>
    <t>MAISON DES ADOLESCENTS DE LA GIRONDE - MDA33</t>
  </si>
  <si>
    <t>Espace destiné à l'Accueil, l'écoute, l'accompagnement, l'orientation des jeunes de 11 à 25 ans, de leur entourage proche ainsi que des professionnels. Gratuit, anonyme et confidentiel.</t>
  </si>
  <si>
    <t>5 Rue Duffour Dubergier
                                33000 BORDEAUX</t>
  </si>
  <si>
    <t>05 56 38 48 65</t>
  </si>
  <si>
    <t>www.mda33.fr</t>
  </si>
  <si>
    <t>1552355634-1563</t>
  </si>
  <si>
    <t>https://assos.bordeaux.fr/association/detail/1437</t>
  </si>
  <si>
    <t>1552357432-2366</t>
  </si>
  <si>
    <t>https://assos.bordeaux.fr/association/detail/633</t>
  </si>
  <si>
    <t>AMICALE LAÏQUE NUYENS</t>
  </si>
  <si>
    <t>L'Amicale Laique Nuyens est l'associaition des Parents d'Elèves du groupe scolaire Nuyens situé dans le quartier de la Bastide à Bordeaux. L'objet de l'association est de favoriser la solidarité entre enfants et parents fréquentant cet établissement par l'organisation de divers événements tout au long de l'année dont le vide grenier des bordelais sur les quais de queyries.</t>
  </si>
  <si>
    <t>18 rue Nuyens
                                33100 Bordeaux</t>
  </si>
  <si>
    <t>06 63 53 14 04</t>
  </si>
  <si>
    <t>1552355200-1363</t>
  </si>
  <si>
    <t>https://assos.bordeaux.fr/association/detail/1637</t>
  </si>
  <si>
    <t>1552355290-1402</t>
  </si>
  <si>
    <t>https://assos.bordeaux.fr/association/detail/1598</t>
  </si>
  <si>
    <t>UNITED BB</t>
  </si>
  <si>
    <t>Cette association a pour but :
- De suivre et d’encourager le club de rugby de l’Union Bègles Bordeaux à domicile et en déplacement.
- De créer des liens avec les associations de supporters en France et à l’étranger.</t>
  </si>
  <si>
    <t>7 sente des Mousses
                                 Appartement 41
                                33300 Bordeaux</t>
  </si>
  <si>
    <t>07 68 69 14 42</t>
  </si>
  <si>
    <t>unitedbordeaux.blogspot.com</t>
  </si>
  <si>
    <t>1552358042-2649</t>
  </si>
  <si>
    <t>https://assos.bordeaux.fr/association/detail/350</t>
  </si>
  <si>
    <t>1552356150-1802</t>
  </si>
  <si>
    <t>https://assos.bordeaux.fr/association/detail/1198</t>
  </si>
  <si>
    <t>1552356111-1783</t>
  </si>
  <si>
    <t>https://assos.bordeaux.fr/association/detail/1217</t>
  </si>
  <si>
    <t>1552357254-2289</t>
  </si>
  <si>
    <t>https://assos.bordeaux.fr/association/detail/710</t>
  </si>
  <si>
    <t>ASSOCIATION ALCOOLIQUES ANONYMES AQUITAINE - AA</t>
  </si>
  <si>
    <t>Les Alcooliques Anonymes sont une association d'hommes et de femmes qui partagent entre eux leur expérience, leur force et leur espoir dans le but de résoudre leur problème commun et d'aider d'autres alcooliques à se rétablir. Le désir d'arrêter de boire est la seule condition pour devenir membre des AA. Notre but premier est de demeurer abstinent et d'aider d'autres alcooliques à le devenir.</t>
  </si>
  <si>
    <t>Place St-Christoly 
                                 Boîte aux lettres n°28
                                33000 BORDEAUX</t>
  </si>
  <si>
    <t>06 17 99 47 29</t>
  </si>
  <si>
    <t>1552354039-809</t>
  </si>
  <si>
    <t>https://assos.bordeaux.fr/association/detail/2192</t>
  </si>
  <si>
    <t>1552356928-2147</t>
  </si>
  <si>
    <t>https://assos.bordeaux.fr/association/detail/852</t>
  </si>
  <si>
    <t>OFFICIEL COMMERCE SOLIDAIRE &amp; RÉSEAUX - OCS</t>
  </si>
  <si>
    <t>Fabriquer, vendre et distribuer les produits de l'association, afin de reverser d'une manière systématique, 25% des bénéfices réalisé, en solidarité à d'autres associations caritative et/ou humanitaire.</t>
  </si>
  <si>
    <t>20, rue Marc Sangnier,
                                BP 20
                                33400 Talence</t>
  </si>
  <si>
    <t>07 89 41 04 70</t>
  </si>
  <si>
    <t>harry ratomahenina</t>
  </si>
  <si>
    <t>1552352878-242</t>
  </si>
  <si>
    <t>https://assos.bordeaux.fr/association/detail/2759</t>
  </si>
  <si>
    <t>1552353626-607</t>
  </si>
  <si>
    <t>https://assos.bordeaux.fr/association/detail/2394</t>
  </si>
  <si>
    <t>1552357506-2399</t>
  </si>
  <si>
    <t>https://assos.bordeaux.fr/association/detail/600</t>
  </si>
  <si>
    <t>ACADÉMIE YOUNUS - YNU</t>
  </si>
  <si>
    <t>L'Académie Younus a pour objectif :
- de promouvoir, d'encadrer et de coordonner la pratique du sport, des activités artistiques, culturelles et éducatives, prioritairement auprès de publics fragilisés.
- de participer à toutes les actions favorisant l'épanouissement personnel, la cohésion sociale, la réussite scolaire et professionnelle des jeunes.</t>
  </si>
  <si>
    <t>49 rue Pierre Trébod
                                33300 Bordeaux</t>
  </si>
  <si>
    <t>06 59 38 40 72</t>
  </si>
  <si>
    <t>www.academie-younus.com</t>
  </si>
  <si>
    <t>1552356451-1938</t>
  </si>
  <si>
    <t>https://assos.bordeaux.fr/association/detail/1061</t>
  </si>
  <si>
    <t>1552356237-1841</t>
  </si>
  <si>
    <t>https://assos.bordeaux.fr/association/detail/1158</t>
  </si>
  <si>
    <t>STM INSTITUTE - STMI</t>
  </si>
  <si>
    <t>Promouvoir, enseigner et faire découvrir l'hypnose spirituelle et l'astrologie à travers ateliers, cours, séminaires et séances.</t>
  </si>
  <si>
    <t>1 rue Abel Antoune 
                                 Résidence Godard Bât. A1 
                                33110 Le Bouscat</t>
  </si>
  <si>
    <t>07 68 51 32 38</t>
  </si>
  <si>
    <t>1552352874-240</t>
  </si>
  <si>
    <t>https://assos.bordeaux.fr/association/detail/2761</t>
  </si>
  <si>
    <t>1552352813-210</t>
  </si>
  <si>
    <t>https://assos.bordeaux.fr/association/detail/2791</t>
  </si>
  <si>
    <t>1552353736-661</t>
  </si>
  <si>
    <t>https://assos.bordeaux.fr/association/detail/2340</t>
  </si>
  <si>
    <t>1552352395-6</t>
  </si>
  <si>
    <t>https://assos.bordeaux.fr/association/detail/2995</t>
  </si>
  <si>
    <t>1552356265-1854</t>
  </si>
  <si>
    <t>https://assos.bordeaux.fr/association/detail/1145</t>
  </si>
  <si>
    <t>ASSOCIATION FAMILIALE LAIQUE DE BORDEAUX NORD - AFL BX NORD</t>
  </si>
  <si>
    <t>1552354861-1206</t>
  </si>
  <si>
    <t>https://assos.bordeaux.fr/association/detail/1794</t>
  </si>
  <si>
    <t>1552353624-606</t>
  </si>
  <si>
    <t>https://assos.bordeaux.fr/association/detail/2395</t>
  </si>
  <si>
    <t>1552356173-1812</t>
  </si>
  <si>
    <t>https://assos.bordeaux.fr/association/detail/1187</t>
  </si>
  <si>
    <t>CAP SCIENCES</t>
  </si>
  <si>
    <t>Diffusion de la Culture Scientifique, Technique et Industrielle</t>
  </si>
  <si>
    <t>Hangar 20, Quai de Bacalan
                                33300 BORDEAUX</t>
  </si>
  <si>
    <t>05 56 01 07 07</t>
  </si>
  <si>
    <t>Didier POURQUERY</t>
  </si>
  <si>
    <t>https:/www.cap-sciences.net</t>
  </si>
  <si>
    <t>1552355487-1494</t>
  </si>
  <si>
    <t>https://assos.bordeaux.fr/association/detail/1506</t>
  </si>
  <si>
    <t>1552353661-624</t>
  </si>
  <si>
    <t>https://assos.bordeaux.fr/association/detail/2377</t>
  </si>
  <si>
    <t>1552356288-1864</t>
  </si>
  <si>
    <t>https://assos.bordeaux.fr/association/detail/1135</t>
  </si>
  <si>
    <t>BORDEAUX DANCE IN CLUB - BDIC</t>
  </si>
  <si>
    <t>Association de Danse Sportive qui a pour but de regrouper les danseurs et promouvoir la danse sportive pour tous les âges à Bordeaux</t>
  </si>
  <si>
    <t>11 rue de l'hermitage
                                33200 Bordeaux</t>
  </si>
  <si>
    <t>06 71 58 90 63</t>
  </si>
  <si>
    <t>bordeauxdanceinclub.fr</t>
  </si>
  <si>
    <t>1552357956-2607</t>
  </si>
  <si>
    <t>https://assos.bordeaux.fr/association/detail/392</t>
  </si>
  <si>
    <t>1552353511-551</t>
  </si>
  <si>
    <t>https://assos.bordeaux.fr/association/detail/2450</t>
  </si>
  <si>
    <t>1552356679-2037</t>
  </si>
  <si>
    <t>https://assos.bordeaux.fr/association/detail/962</t>
  </si>
  <si>
    <t>ASSOCIATION CULTURELLE ET MUSIQUE DE L'ESTUAIRE - ACME</t>
  </si>
  <si>
    <t>Réunir des musiciens amateurs de tous âges afin de pratiquer la musique ensemble, favoriser la rencontre et les échanges entre la musique, les savoirs et les arts, avec et pour tous les publics.</t>
  </si>
  <si>
    <t>10 rue de la Jalle
                                33000 Bordeaux</t>
  </si>
  <si>
    <t>06 22 12 87 11</t>
  </si>
  <si>
    <t>unisson-acme.com</t>
  </si>
  <si>
    <t>1552353922-752</t>
  </si>
  <si>
    <t>https://assos.bordeaux.fr/association/detail/2249</t>
  </si>
  <si>
    <t>1552356544-1978</t>
  </si>
  <si>
    <t>https://assos.bordeaux.fr/association/detail/1021</t>
  </si>
  <si>
    <t>DESIGN LAPS</t>
  </si>
  <si>
    <t>Le Design Laps a pour vocation de faciliter l'accès au design et à sa pratique concrète via des animations, ateliers collaboratifs et accompagnements de projets en lien avec la vie quotidienne, le développement durable, les économies alternatives et les innovations.</t>
  </si>
  <si>
    <t>123 cours Journu Auber
                                33000 Bordeaux</t>
  </si>
  <si>
    <t>05 56 51 24 97</t>
  </si>
  <si>
    <t>Fabienne Félix</t>
  </si>
  <si>
    <t>www.designlaps.fr</t>
  </si>
  <si>
    <t>1552353984-782</t>
  </si>
  <si>
    <t>https://assos.bordeaux.fr/association/detail/2219</t>
  </si>
  <si>
    <t>1552355401-1454</t>
  </si>
  <si>
    <t>https://assos.bordeaux.fr/association/detail/1546</t>
  </si>
  <si>
    <t>1552353656-622</t>
  </si>
  <si>
    <t>https://assos.bordeaux.fr/association/detail/2379</t>
  </si>
  <si>
    <t>1552352835-221</t>
  </si>
  <si>
    <t>https://assos.bordeaux.fr/association/detail/2780</t>
  </si>
  <si>
    <t>1552355440-1472</t>
  </si>
  <si>
    <t>https://assos.bordeaux.fr/association/detail/1528</t>
  </si>
  <si>
    <t>SPORTS ET LOISIRS POUR TOUS - S L T</t>
  </si>
  <si>
    <t>1552357019-2183</t>
  </si>
  <si>
    <t>https://assos.bordeaux.fr/association/detail/816</t>
  </si>
  <si>
    <t>LE CARILLON DE BORDEAUX</t>
  </si>
  <si>
    <t>Mettre en place des projets qui participent à la réhabilitation de l’image des plus démunis</t>
  </si>
  <si>
    <t>rue Elie Gintrac
                                33000 Bordeaux</t>
  </si>
  <si>
    <t>07 67 25 31 43</t>
  </si>
  <si>
    <t>1552355180-1354</t>
  </si>
  <si>
    <t>https://assos.bordeaux.fr/association/detail/1646</t>
  </si>
  <si>
    <t>ESPACE 33</t>
  </si>
  <si>
    <t>ESPACE 33 est une association qui a pour but d'accompagner des personnes en situation de handicap et leur famille. Dans l'ensemble des démarches suivantes  accompagnements des dossiers : MDPH, MSA, SECURITE SOCIALE, SURENDETTEMENT et autres . Sa spécificité première étant d'accompagner ces mêmes personnes dans le retour à domicile suite à une longue opération et rééducation.</t>
  </si>
  <si>
    <t>7 rue des maquis 
                                33700 merignac</t>
  </si>
  <si>
    <t>06 60 38 76 45</t>
  </si>
  <si>
    <t>Francis CARDIN</t>
  </si>
  <si>
    <t>www.association-espace33.fr</t>
  </si>
  <si>
    <t>1552358005-2631</t>
  </si>
  <si>
    <t>https://assos.bordeaux.fr/association/detail/368</t>
  </si>
  <si>
    <t>1552355591-1544</t>
  </si>
  <si>
    <t>https://assos.bordeaux.fr/association/detail/1456</t>
  </si>
  <si>
    <t>ASSOCIATION DANTE ALIGHIERI DE BORDEAUX - DA</t>
  </si>
  <si>
    <t>1552354615-1090</t>
  </si>
  <si>
    <t>https://assos.bordeaux.fr/association/detail/1911</t>
  </si>
  <si>
    <t>1552353575-582</t>
  </si>
  <si>
    <t>https://assos.bordeaux.fr/association/detail/2419</t>
  </si>
  <si>
    <t>1552356260-1852</t>
  </si>
  <si>
    <t>https://assos.bordeaux.fr/association/detail/1147</t>
  </si>
  <si>
    <t>1552354945-1245</t>
  </si>
  <si>
    <t>https://assos.bordeaux.fr/association/detail/1755</t>
  </si>
  <si>
    <t>1552355520-1510</t>
  </si>
  <si>
    <t>https://assos.bordeaux.fr/association/detail/1490</t>
  </si>
  <si>
    <t>1552357929-2594</t>
  </si>
  <si>
    <t>https://assos.bordeaux.fr/association/detail/405</t>
  </si>
  <si>
    <t>1552357518-2404</t>
  </si>
  <si>
    <t>https://assos.bordeaux.fr/association/detail/595</t>
  </si>
  <si>
    <t>GROUPEMENT DES INTELLECTUELS AVEUGLES OU AMBLYOPES - GIAA</t>
  </si>
  <si>
    <t>Le GIAA aquitaine a pour vocation l’aide aux personnes déficientes visuelles (dv). Nos activités : soutien d’étudiants déficients visuels par la fourniture, à la demande de documents numérisés accessibles, gestion d’une bibliothèque sonore (plus de 11 000 ouvrages sur cd), cours d’informatique adaptée, cours de braille, soutien psychologique des dv,  aide aux démarches administratives, club emploi.</t>
  </si>
  <si>
    <t>14 rue de la Réole
                                33800 Bordeaux</t>
  </si>
  <si>
    <t>05 56 31 48 48</t>
  </si>
  <si>
    <t>www.giaa-aquitaine.fr</t>
  </si>
  <si>
    <t>1552357488-2391</t>
  </si>
  <si>
    <t>https://assos.bordeaux.fr/association/detail/608</t>
  </si>
  <si>
    <t>FESTIVAL DES ARTS DE BORDEAUX - FAB</t>
  </si>
  <si>
    <t>1552355438-1471</t>
  </si>
  <si>
    <t>https://assos.bordeaux.fr/association/detail/1529</t>
  </si>
  <si>
    <t>MY PETIT CORNER L’ASSO</t>
  </si>
  <si>
    <t>Développer des projets artistiques culturelles et humanitaires en faveur des enfants, des adultes et des personnes malades. Nous proposons des ateliers, des conférences et des voyages autour de l’art, de l’éveil artistique (peinture photographie...), du bien-être, de la méditation et de la pleine conscience. Art et méditation pour une écoute du monde et un retour à soi. Libérer sa créativité.</t>
  </si>
  <si>
    <t>123 rue mouneyra
                                33000 Bordeaux</t>
  </si>
  <si>
    <t>06 67 09 84 46</t>
  </si>
  <si>
    <t>1552353524-557</t>
  </si>
  <si>
    <t>https://assos.bordeaux.fr/association/detail/2444</t>
  </si>
  <si>
    <t>1552353362-478</t>
  </si>
  <si>
    <t>https://assos.bordeaux.fr/association/detail/2523</t>
  </si>
  <si>
    <t>1552356840-2108</t>
  </si>
  <si>
    <t>https://assos.bordeaux.fr/association/detail/891</t>
  </si>
  <si>
    <t>COMPAGNIE 4CATS</t>
  </si>
  <si>
    <t>Créer et diffuser des spectacles professionnels et amateurs (théâtre, musique, chant, danse, opéra) avec tous publics, étudiants, enfants, jeunes, chômeurs, magistrats, prisonniers... Pièces de théâtre, lectures, performances, improvisation, conte.
Théâtre contemporain et classiques revisités.
La formation d’acteurs amateurs et professionnels ; cours, stages, journées de formation...</t>
  </si>
  <si>
    <t>123 rue Lagrange
                                BP 14
                                33000 Bordeaux</t>
  </si>
  <si>
    <t>05 57 87 09 55</t>
  </si>
  <si>
    <t>www.les4cats.com</t>
  </si>
  <si>
    <t>1552356082-1769</t>
  </si>
  <si>
    <t>https://assos.bordeaux.fr/association/detail/1231</t>
  </si>
  <si>
    <t>1552357935-2597</t>
  </si>
  <si>
    <t>https://assos.bordeaux.fr/association/detail/402</t>
  </si>
  <si>
    <t>1552354994-1268</t>
  </si>
  <si>
    <t>https://assos.bordeaux.fr/association/detail/1732</t>
  </si>
  <si>
    <t>1552358234-2743</t>
  </si>
  <si>
    <t>https://assos.bordeaux.fr/association/detail/256</t>
  </si>
  <si>
    <t>1552352702-156</t>
  </si>
  <si>
    <t>https://assos.bordeaux.fr/association/detail/2845</t>
  </si>
  <si>
    <t>1552356144-1799</t>
  </si>
  <si>
    <t>https://assos.bordeaux.fr/association/detail/1201</t>
  </si>
  <si>
    <t>1552353040-321</t>
  </si>
  <si>
    <t>https://assos.bordeaux.fr/association/detail/2680</t>
  </si>
  <si>
    <t>1552352493-54</t>
  </si>
  <si>
    <t>https://assos.bordeaux.fr/association/detail/2947</t>
  </si>
  <si>
    <t>1552354303-938</t>
  </si>
  <si>
    <t>https://assos.bordeaux.fr/association/detail/2063</t>
  </si>
  <si>
    <t>1552355568-1533</t>
  </si>
  <si>
    <t>https://assos.bordeaux.fr/association/detail/1467</t>
  </si>
  <si>
    <t>1552354291-932</t>
  </si>
  <si>
    <t>https://assos.bordeaux.fr/association/detail/2069</t>
  </si>
  <si>
    <t>1552354326-949</t>
  </si>
  <si>
    <t>https://assos.bordeaux.fr/association/detail/2052</t>
  </si>
  <si>
    <t>1552355831-1654</t>
  </si>
  <si>
    <t>https://assos.bordeaux.fr/association/detail/1346</t>
  </si>
  <si>
    <t>ASSOCIATION PATRIMOINE ISRAÉLITE AQUITAINE - APIA</t>
  </si>
  <si>
    <t>Participer à la protection, à l'étude du patrimoine israélite d'Aquitaine, et de diffuser par tous les moyens des biens et produits répondant au maintien de la tradition juive.</t>
  </si>
  <si>
    <t>6 RUE RABBIN COHEN
                                33000 BORDEAUX</t>
  </si>
  <si>
    <t>1552352843-225</t>
  </si>
  <si>
    <t>https://assos.bordeaux.fr/association/detail/2776</t>
  </si>
  <si>
    <t>1552354651-1108</t>
  </si>
  <si>
    <t>https://assos.bordeaux.fr/association/detail/1893</t>
  </si>
  <si>
    <t>1552356735-2062</t>
  </si>
  <si>
    <t>https://assos.bordeaux.fr/association/detail/937</t>
  </si>
  <si>
    <t>1552352784-196</t>
  </si>
  <si>
    <t>https://assos.bordeaux.fr/association/detail/2805</t>
  </si>
  <si>
    <t>1552353387-490</t>
  </si>
  <si>
    <t>https://assos.bordeaux.fr/association/detail/2511</t>
  </si>
  <si>
    <t>1552353998-789</t>
  </si>
  <si>
    <t>https://assos.bordeaux.fr/association/detail/2212</t>
  </si>
  <si>
    <t>1552354240-907</t>
  </si>
  <si>
    <t>https://assos.bordeaux.fr/association/detail/2094</t>
  </si>
  <si>
    <t>1552355628-1560</t>
  </si>
  <si>
    <t>https://assos.bordeaux.fr/association/detail/1440</t>
  </si>
  <si>
    <t>PERCEPTA TAI CHI CHUAN ET DÉVELOPPEMENT PERSONNEL - PERCEPTA</t>
  </si>
  <si>
    <t>L'association Percepta a pour but de permettre la pratique du Tai chi chuan et d'allier développement personnel et lien social</t>
  </si>
  <si>
    <t>32 rue Armand Leroi
                                33400 TAlence</t>
  </si>
  <si>
    <t>06 51 83 59 40</t>
  </si>
  <si>
    <t>1552352999-301</t>
  </si>
  <si>
    <t>https://assos.bordeaux.fr/association/detail/2700</t>
  </si>
  <si>
    <t>1552352690-150</t>
  </si>
  <si>
    <t>https://assos.bordeaux.fr/association/detail/2851</t>
  </si>
  <si>
    <t>1552355299-1406</t>
  </si>
  <si>
    <t>https://assos.bordeaux.fr/association/detail/1594</t>
  </si>
  <si>
    <t>GYMNASTIQUE VOLONTAIRE BORDEAUX BASTIDE - GVBB</t>
  </si>
  <si>
    <t>Gymnastique Volontaire à partir de 18 ans. Cours d'entretien les lundis et vendredis matins et les lundis, mardis et jeudis en soirée.</t>
  </si>
  <si>
    <t>Salle Jean Dauguet rue de la Benauge
                                33100 BORDEAUX</t>
  </si>
  <si>
    <t>06 74 28 50 52</t>
  </si>
  <si>
    <t>club.quomodo.com/gymnastiquevolontairebordeauxbastide</t>
  </si>
  <si>
    <t>1552353436-514</t>
  </si>
  <si>
    <t>https://assos.bordeaux.fr/association/detail/2487</t>
  </si>
  <si>
    <t>1552357038-2192</t>
  </si>
  <si>
    <t>https://assos.bordeaux.fr/association/detail/807</t>
  </si>
  <si>
    <t>COLORADO</t>
  </si>
  <si>
    <t>La pratique et le perfectionnement d'une activité artistique en peinture en groupe</t>
  </si>
  <si>
    <t>06 72 14 26 70</t>
  </si>
  <si>
    <t>1552353607-598</t>
  </si>
  <si>
    <t>https://assos.bordeaux.fr/association/detail/2403</t>
  </si>
  <si>
    <t>1552357023-2185</t>
  </si>
  <si>
    <t>https://assos.bordeaux.fr/association/detail/814</t>
  </si>
  <si>
    <t>IMPACTS33</t>
  </si>
  <si>
    <t>Club Multi-boxes Pieds/Poings
Enseignement pour débutants/loisirs/compétiteurs - Enfants, ados et adultes (H&amp;F)
Savate Boxe Française, Kick, Muay-Thaï, K1, Boxe Anglaise, Grappling, Sanda + 4 cours exclusivement féminin.
3 lieux de pratique (Stade Chaban Delmas, Quartier Belcier et Palais des sports)</t>
  </si>
  <si>
    <t>BAL n°1 - LABB Bordeaux Caudéran
                                 MAIRIE DE CAUDERAN - 130 Av. Louis Barthou
                                33200 BORDEAUX</t>
  </si>
  <si>
    <t>06 24 73 05 78</t>
  </si>
  <si>
    <t>www.impacts33.com</t>
  </si>
  <si>
    <t>1552355713-1601</t>
  </si>
  <si>
    <t>https://assos.bordeaux.fr/association/detail/1399</t>
  </si>
  <si>
    <t>W748968526</t>
  </si>
  <si>
    <t>1552352894-250</t>
  </si>
  <si>
    <t>https://assos.bordeaux.fr/association/detail/2751</t>
  </si>
  <si>
    <t>1552356561-1985</t>
  </si>
  <si>
    <t>https://assos.bordeaux.fr/association/detail/1014</t>
  </si>
  <si>
    <t>1552353980-780</t>
  </si>
  <si>
    <t>https://assos.bordeaux.fr/association/detail/2221</t>
  </si>
  <si>
    <t>1552353425-509</t>
  </si>
  <si>
    <t>https://assos.bordeaux.fr/association/detail/2492</t>
  </si>
  <si>
    <t>1552355477-1489</t>
  </si>
  <si>
    <t>https://assos.bordeaux.fr/association/detail/1511</t>
  </si>
  <si>
    <t>LE CAFÉ HISTORIQUE</t>
  </si>
  <si>
    <t>Promouvoir, développer et organiser des activités à caractère de médiation culturelle dans le domaine historique</t>
  </si>
  <si>
    <t>61 cours Pasteur
                                33000 Bordeaux</t>
  </si>
  <si>
    <t>06 11 42 66 56</t>
  </si>
  <si>
    <t>1552354865-1208</t>
  </si>
  <si>
    <t>https://assos.bordeaux.fr/association/detail/1792</t>
  </si>
  <si>
    <t>ILÊ ONA</t>
  </si>
  <si>
    <t>Promouvoir, développer et enseigner différentes pratiques corporelles et musicales ainsi que diverses formes d'expression culturelle telles que la capoeira, les danses afro-brésilienne, contemporaine, le pilates ...
Développer les rencontres et formations dans le secteur culturel, éducatif, de l'insertion et de l'entreprise; ainsi que l'activité de production et diffusion d'ouvres originales.</t>
  </si>
  <si>
    <t>32 rue marcelin berthelot
                                 appt 102
                                33200 bordeaux</t>
  </si>
  <si>
    <t>06 99 26 29 75</t>
  </si>
  <si>
    <t>1552355303-1408</t>
  </si>
  <si>
    <t>https://assos.bordeaux.fr/association/detail/1592</t>
  </si>
  <si>
    <t>APE PAUL DOUMER</t>
  </si>
  <si>
    <t>Cette association a pour objet de 
-  proposer des évènements et des moments de convivialité dans les temps extra-scolaires afin de créer du lien et du partage entre parents et enfants des écoles maternelle et primaire Paul Doumer   			         -   récolter des fonds pour financer du matériel pédagogique et/ou des sorties scolaires</t>
  </si>
  <si>
    <t>10 rue Paul Doumer
                                33200 Bordeaux</t>
  </si>
  <si>
    <t>06 18 56 93 50</t>
  </si>
  <si>
    <t>1552357900-2580</t>
  </si>
  <si>
    <t>https://assos.bordeaux.fr/association/detail/419</t>
  </si>
  <si>
    <t>1552357664-2467</t>
  </si>
  <si>
    <t>https://assos.bordeaux.fr/association/detail/532</t>
  </si>
  <si>
    <t>WANTED RADIO</t>
  </si>
  <si>
    <t>Promouvoir la radio web WANTED RADIO
Diffusion d’oeuvres musicales et d’artiste
Parrainage de jeunes artistes</t>
  </si>
  <si>
    <t>39, rue de l'Hermitage
                                33200 Bordeaux</t>
  </si>
  <si>
    <t>06 95 87 57 95</t>
  </si>
  <si>
    <t>Samuel BENDHAIBA</t>
  </si>
  <si>
    <t>wantedradio.fr</t>
  </si>
  <si>
    <t>1552355382-1445</t>
  </si>
  <si>
    <t>https://assos.bordeaux.fr/association/detail/1555</t>
  </si>
  <si>
    <t>1552355778-1630</t>
  </si>
  <si>
    <t>https://assos.bordeaux.fr/association/detail/1370</t>
  </si>
  <si>
    <t>GUYENNE HANDI NAGES - GHN</t>
  </si>
  <si>
    <t>Notre objectif est de permettre à toutes les personnes en situation de handicap de pratiquer des activités aquatiques de loisirs ou de compétition ! 
Seul club de natation handisport en Gironde.</t>
  </si>
  <si>
    <t>20 rue Pasteur
                                33200 BORDEAUX</t>
  </si>
  <si>
    <t>07 81 10 99 39</t>
  </si>
  <si>
    <t>1552357853-2557</t>
  </si>
  <si>
    <t>https://assos.bordeaux.fr/association/detail/442</t>
  </si>
  <si>
    <t>1552352612-112</t>
  </si>
  <si>
    <t>https://assos.bordeaux.fr/association/detail/2889</t>
  </si>
  <si>
    <t>1552357180-2255</t>
  </si>
  <si>
    <t>https://assos.bordeaux.fr/association/detail/744</t>
  </si>
  <si>
    <t>1552353857-720</t>
  </si>
  <si>
    <t>https://assos.bordeaux.fr/association/detail/2281</t>
  </si>
  <si>
    <t>1552352426-21</t>
  </si>
  <si>
    <t>https://assos.bordeaux.fr/association/detail/2980</t>
  </si>
  <si>
    <t>1552353953-767</t>
  </si>
  <si>
    <t>https://assos.bordeaux.fr/association/detail/2234</t>
  </si>
  <si>
    <t>1552355049-1293</t>
  </si>
  <si>
    <t>https://assos.bordeaux.fr/association/detail/1707</t>
  </si>
  <si>
    <t>1552356771-2078</t>
  </si>
  <si>
    <t>https://assos.bordeaux.fr/association/detail/921</t>
  </si>
  <si>
    <t>CONTRÔLE-Z NOUVELLE AQUITAINE</t>
  </si>
  <si>
    <t>Agréée Jeunesse et éducation populaire, notre association est tournée vers le public jeune. Production et montage de projets audiovisuels (vidéos). Information sur les dispositifs de mobilité, accompagnement. Destin'action et organisation d'échanges de jeunes Erasmus +</t>
  </si>
  <si>
    <t>7 rue Joseph Brunet 
                                33300 Bordeaux</t>
  </si>
  <si>
    <t>06 38 27 56 85</t>
  </si>
  <si>
    <t>www.controle-z.net</t>
  </si>
  <si>
    <t>1552354867-1209</t>
  </si>
  <si>
    <t>https://assos.bordeaux.fr/association/detail/1791</t>
  </si>
  <si>
    <t>1552356369-1902</t>
  </si>
  <si>
    <t>https://assos.bordeaux.fr/association/detail/1097</t>
  </si>
  <si>
    <t>EXPLORATION DU MOUVEMENT</t>
  </si>
  <si>
    <t>L'association Exploration du Mouvement a pour objectif d'accompagner et de promouvoir les explorations libres et guidées du mouvement du corps, des émotions et de l'esprit, par le biais de sessions d'exploration, d'ateliers, de cercles de parole, de cours, de conférences, et de tout autre événement susceptible de participer à ces objectifs.</t>
  </si>
  <si>
    <t>96 rue Abbé de l'Épée
                                33000 Bordeaux</t>
  </si>
  <si>
    <t>06 43 12 84 47</t>
  </si>
  <si>
    <t>1552354340-956</t>
  </si>
  <si>
    <t>https://assos.bordeaux.fr/association/detail/2045</t>
  </si>
  <si>
    <t>1552354664-1114</t>
  </si>
  <si>
    <t>https://assos.bordeaux.fr/association/detail/1887</t>
  </si>
  <si>
    <t>1552355244-1383</t>
  </si>
  <si>
    <t>https://assos.bordeaux.fr/association/detail/1617</t>
  </si>
  <si>
    <t>ZIDRÉ BURKINA SOLIDARITÉ</t>
  </si>
  <si>
    <t>L’association a pour but d’apporter son aide à des populations en situation de misère au Burkina Faso afin de participer à la couverture de leurs besoins fondamentaux en améliorant leurs conditions sanitaires et médicales ainsi que leur accès à l’eau.</t>
  </si>
  <si>
    <t>75 rue Blanqui
                                 Appartement 5
                                33300 Bordeaux</t>
  </si>
  <si>
    <t>06 50 36 95 18</t>
  </si>
  <si>
    <t>Adama Yabré</t>
  </si>
  <si>
    <t>1552357958-2608</t>
  </si>
  <si>
    <t>https://assos.bordeaux.fr/association/detail/391</t>
  </si>
  <si>
    <t>1552355091-1313</t>
  </si>
  <si>
    <t>https://assos.bordeaux.fr/association/detail/1687</t>
  </si>
  <si>
    <t>1552356033-1747</t>
  </si>
  <si>
    <t>https://assos.bordeaux.fr/association/detail/1253</t>
  </si>
  <si>
    <t>ASSOCIATION POUR L'ENTRAIDE CONTRE LA RECHUTE DÉPRESSIVE - A.E.R.D.</t>
  </si>
  <si>
    <t>"Le partage, le lien et l'entraide face à la dépression" par l'intermédiaire d'ateliers à visée thérapeutique, animés par des bénévoles, supervisés par un médecin psychiatre. 
L'A.E.R.D est à la disposition des personnes dépressives mais également des médecins qui peuvent y trouver une aide à l'amélioration et la consolidation de leurs patients. L'A.E.R.D a eu les encouragements de l'Ordre des médecins et l'A.R.S.</t>
  </si>
  <si>
    <t>30 RUE DE TOULON
                                33000 BORDEAUX</t>
  </si>
  <si>
    <t>06 20 28 75 96</t>
  </si>
  <si>
    <t>DOMINIQUE PUEL</t>
  </si>
  <si>
    <t>www.aerd.fr</t>
  </si>
  <si>
    <t>1552356025-1743</t>
  </si>
  <si>
    <t>https://assos.bordeaux.fr/association/detail/1257</t>
  </si>
  <si>
    <t>TRADOBORDELEAU</t>
  </si>
  <si>
    <t>Faire vivre et promouvoir les musiques et danses traditionnelles (« trad ») dans la région bordelaise (et ses alentours).</t>
  </si>
  <si>
    <t>1 bis rue des Cordeliers
                                33000 Bordeaux</t>
  </si>
  <si>
    <t>07 68 47 77 61</t>
  </si>
  <si>
    <t>tradobordeleau.lautre.net</t>
  </si>
  <si>
    <t>1552352540-77</t>
  </si>
  <si>
    <t>https://assos.bordeaux.fr/association/detail/2924</t>
  </si>
  <si>
    <t>1552352716-163</t>
  </si>
  <si>
    <t>https://assos.bordeaux.fr/association/detail/2838</t>
  </si>
  <si>
    <t>1552352722-166</t>
  </si>
  <si>
    <t>https://assos.bordeaux.fr/association/detail/2835</t>
  </si>
  <si>
    <t>1552353931-756</t>
  </si>
  <si>
    <t>https://assos.bordeaux.fr/association/detail/2245</t>
  </si>
  <si>
    <t>1552354522-1045</t>
  </si>
  <si>
    <t>https://assos.bordeaux.fr/association/detail/1956</t>
  </si>
  <si>
    <t>1552356915-2141</t>
  </si>
  <si>
    <t>https://assos.bordeaux.fr/association/detail/858</t>
  </si>
  <si>
    <t>1552355659-1575</t>
  </si>
  <si>
    <t>https://assos.bordeaux.fr/association/detail/1425</t>
  </si>
  <si>
    <t>1552353593-591</t>
  </si>
  <si>
    <t>https://assos.bordeaux.fr/association/detail/2410</t>
  </si>
  <si>
    <t>1552355833-1655</t>
  </si>
  <si>
    <t>https://assos.bordeaux.fr/association/detail/1345</t>
  </si>
  <si>
    <t>GP INTEN6T</t>
  </si>
  <si>
    <t>L’activité du Centre Social s’inscrit dans une finalité d’activité sociale et culturelle visant à répondre aux besoins et aspirations des familles et des personnes, notamment les plus démunies, dans une perspective de développement et d’insertion. Lieu d’accueil, d’écoute et de rencontre, elle apporte un soutien aux familles en favorisant les échanges. Véritable médiatrice en relation étroite avec les partenaires.</t>
  </si>
  <si>
    <t>Place de l'Europe
                                BP 40004
                                33300 Bordeaux</t>
  </si>
  <si>
    <t>05 56 50 38 22</t>
  </si>
  <si>
    <t>1552360711-2768</t>
  </si>
  <si>
    <t>https://assos.bordeaux.fr/association/detail/230</t>
  </si>
  <si>
    <t>1552355882-1678</t>
  </si>
  <si>
    <t>https://assos.bordeaux.fr/association/detail/1322</t>
  </si>
  <si>
    <t>ASSOCIATION FRANÇAISE DU GOUGEROT SJÖGREN ET DES SYNDROMES SECS - AFGS</t>
  </si>
  <si>
    <t>L'AFGS reconnue d'utilité publique en 1990 a pour but : informer sur la maladie, aider financièrement la recherche, apporter un soutien moral aux patients, permettre aux patients de se rencontrer. Le syndrome de Gougerot Sjögren est une maladie inflammatoire chronique et auto-immune caractérisée par un syndrome sec, des douleurs articulaires, une fatigue intense avec parfois des complications systémiques.</t>
  </si>
  <si>
    <t>32 rue Auguste Poirson
                                33000 Bordeaux</t>
  </si>
  <si>
    <t>06 16 10 98 25</t>
  </si>
  <si>
    <t>www.afgs-syndromes-secs.org</t>
  </si>
  <si>
    <t>1552355891-1682</t>
  </si>
  <si>
    <t>https://assos.bordeaux.fr/association/detail/1318</t>
  </si>
  <si>
    <t>GRAINE D'ADULTE</t>
  </si>
  <si>
    <t>Optimiser le potentiel de l'enfant en développant le talent parental. Des clubs de parents sont donc proposés sur les thématiques suivantes :
J'aide mon enfant à réussir à l'école : techniques pour apprendre efficacement en s'amusant lors des devoirs.
La discipline positive à la maison : comment cadrer l'enfant sans utiliser punition, fessées, chantage.</t>
  </si>
  <si>
    <t>4 impasse de la Merci
                                 Apt. 46
                                33000 Bordeaux</t>
  </si>
  <si>
    <t>06 27 71 57 83</t>
  </si>
  <si>
    <t>www.grainedadulte.fr</t>
  </si>
  <si>
    <t>1552356466-1945</t>
  </si>
  <si>
    <t>https://assos.bordeaux.fr/association/detail/1054</t>
  </si>
  <si>
    <t>ASSOCIATION PEÑA FLAMENCA COPAS Y COMPAS</t>
  </si>
  <si>
    <t>Unique dans le grand sud ouest, ouverte à tous, la peña flamenca est un espace consacré à l’apprentissage et à l’expression du flamenco.
La peña propose dans son école des cours hebdomadaires avec des intervenants professionnels, ainsi que des stages tout au long de l’année : palmas, guitare, cajón, sévillanes, baile flamenco, tous les composants du flamenco sont représentés !</t>
  </si>
  <si>
    <t>175 rue Georges Bonnac
                                33000 Bordeaux</t>
  </si>
  <si>
    <t>05 56 96 11 37</t>
  </si>
  <si>
    <t>copasycompas.fr</t>
  </si>
  <si>
    <t>1552353060-331</t>
  </si>
  <si>
    <t>https://assos.bordeaux.fr/association/detail/2670</t>
  </si>
  <si>
    <t>1552355594-1545</t>
  </si>
  <si>
    <t>https://assos.bordeaux.fr/association/detail/1455</t>
  </si>
  <si>
    <t>ENSEMBLE BAROQUE ORFEO - ORFEO</t>
  </si>
  <si>
    <t>Diffusion de la musique baroque : sensibilisation et production de concerts</t>
  </si>
  <si>
    <t>74 rue des Menuts
                                33000 Bordeaux</t>
  </si>
  <si>
    <t>06 24 88 00 80</t>
  </si>
  <si>
    <t>Michel Mandouze</t>
  </si>
  <si>
    <t>ensembleorfeo.fr</t>
  </si>
  <si>
    <t>1552357066-2205</t>
  </si>
  <si>
    <t>https://assos.bordeaux.fr/association/detail/794</t>
  </si>
  <si>
    <t>ORGAN'PHANTOM</t>
  </si>
  <si>
    <t>Organ’Phantom s’implique dans le tissu culturel bordelais depuis 10 ans en produisant des concerts de musique à tendance électronique. En 2012, l’association créée le festival Écho À Venir qui mêle musiques actuelles et arts numériques, et intègre une place importante pour une création originale sur chaque édition. En 2018, Organ’Phantom lance ses premiers ateliers d’éveil électronique, notamment avec Little Bits.</t>
  </si>
  <si>
    <t>9 rue des Capérans 
                                33000 Bordeaux</t>
  </si>
  <si>
    <t>06 32 63 72 42</t>
  </si>
  <si>
    <t>1552354467-1018</t>
  </si>
  <si>
    <t>https://assos.bordeaux.fr/association/detail/1983</t>
  </si>
  <si>
    <t>1552353350-472</t>
  </si>
  <si>
    <t>https://assos.bordeaux.fr/association/detail/2529</t>
  </si>
  <si>
    <t>1552354935-1241</t>
  </si>
  <si>
    <t>https://assos.bordeaux.fr/association/detail/1759</t>
  </si>
  <si>
    <t>1552354950-1247</t>
  </si>
  <si>
    <t>https://assos.bordeaux.fr/association/detail/1753</t>
  </si>
  <si>
    <t>GIROFARD CENTRE LGBTI+</t>
  </si>
  <si>
    <t>Centre Lesbien Gay Bi Transgenre et Inter-sexe de Bordeaux Nouvelle Aquitaine</t>
  </si>
  <si>
    <t>34 rue Bouquiere
                                33000 Bordeaux</t>
  </si>
  <si>
    <t>09 54 19 65 04</t>
  </si>
  <si>
    <t>1552357915-2587</t>
  </si>
  <si>
    <t>https://assos.bordeaux.fr/association/detail/412</t>
  </si>
  <si>
    <t>1552355297-1405</t>
  </si>
  <si>
    <t>https://assos.bordeaux.fr/association/detail/1595</t>
  </si>
  <si>
    <t>1552353005-304</t>
  </si>
  <si>
    <t>https://assos.bordeaux.fr/association/detail/2697</t>
  </si>
  <si>
    <t>1552358265-2758</t>
  </si>
  <si>
    <t>https://assos.bordeaux.fr/association/detail/241</t>
  </si>
  <si>
    <t>1552357972-2615</t>
  </si>
  <si>
    <t>https://assos.bordeaux.fr/association/detail/384</t>
  </si>
  <si>
    <t>1552358115-2685</t>
  </si>
  <si>
    <t>https://assos.bordeaux.fr/association/detail/314</t>
  </si>
  <si>
    <t>1552356001-1733</t>
  </si>
  <si>
    <t>https://assos.bordeaux.fr/association/detail/1267</t>
  </si>
  <si>
    <t>1552355607-1551</t>
  </si>
  <si>
    <t>https://assos.bordeaux.fr/association/detail/1449</t>
  </si>
  <si>
    <t>1552352385-1</t>
  </si>
  <si>
    <t>https://assos.bordeaux.fr/association/detail/3000</t>
  </si>
  <si>
    <t>1552356590-1998</t>
  </si>
  <si>
    <t>https://assos.bordeaux.fr/association/detail/1001</t>
  </si>
  <si>
    <t>RUGBYTOTS BORDEAUX</t>
  </si>
  <si>
    <t>Rugbytots est le premier programme de rugby français dédié aux jeunes enfants de 2 à 7 ans ! Ce sont des activités d'éveil et de motricité avec pour fil conducteur le rugby. Je me sers des valeurs et de l'état d'esprit que ce sport véhicule afin de participer à leur développement psychomoteur, sensoriel mais aussi travailler le côté social. La confiance et l’estime de soi sont travaillées dans chaque séance.</t>
  </si>
  <si>
    <t>5 place Paul Doumer
                                33720 Barsac</t>
  </si>
  <si>
    <t>06 22 10 35 83</t>
  </si>
  <si>
    <t>1552354179-877</t>
  </si>
  <si>
    <t>https://assos.bordeaux.fr/association/detail/2124</t>
  </si>
  <si>
    <t>1552353093-347</t>
  </si>
  <si>
    <t>https://assos.bordeaux.fr/association/detail/2654</t>
  </si>
  <si>
    <t>1552356439-1933</t>
  </si>
  <si>
    <t>https://assos.bordeaux.fr/association/detail/1066</t>
  </si>
  <si>
    <t>MÔM'OUEST</t>
  </si>
  <si>
    <t>Mom’Bordeaux est porté par l’association Mom’Ouest qui appartient au réseau Mom’artre. Le réseau associatif Mom’artre agit en faveur de l'équité culturelle entre tous les enfants de 4-11 ans en proposant des ateliers artistiques à la sortie de l’école, les mercredis et durant les vacances scolaires, tout en favorisant la conciliation des temps professionnels et personnels de leurs parents.</t>
  </si>
  <si>
    <t>11 cours Louis Fargue
                                33000 Bordeaux</t>
  </si>
  <si>
    <t>06 79 81 33 94</t>
  </si>
  <si>
    <t>1552353849-716</t>
  </si>
  <si>
    <t>https://assos.bordeaux.fr/association/detail/2285</t>
  </si>
  <si>
    <t>1552353734-660</t>
  </si>
  <si>
    <t>https://assos.bordeaux.fr/association/detail/2341</t>
  </si>
  <si>
    <t>1552356520-1967</t>
  </si>
  <si>
    <t>https://assos.bordeaux.fr/association/detail/1032</t>
  </si>
  <si>
    <t>1552356449-1937</t>
  </si>
  <si>
    <t>https://assos.bordeaux.fr/association/detail/1062</t>
  </si>
  <si>
    <t>STRATÉJEUX</t>
  </si>
  <si>
    <t>Stratéjeux a pour objet d'encourager la découverte du monde ludique, d'accueillir toute la population en veillant à la mixité sociale avec une vocation familiale et intergénérationnelle, afin de favoriser la création de liens sociaux et familiaux.
L'association permet de rompre l'isolement grâce à différentes méthodes. Stratéjeux organise les animations sociales, festivals, salons et événements ludiques.</t>
  </si>
  <si>
    <t>28 bis rue Jean-Baptiste Charcot
                                33700 Mérignac</t>
  </si>
  <si>
    <t>06 99 86 93 94</t>
  </si>
  <si>
    <t>Sandrine Delcamp</t>
  </si>
  <si>
    <t>1552353314-455</t>
  </si>
  <si>
    <t>https://assos.bordeaux.fr/association/detail/2546</t>
  </si>
  <si>
    <t>1552357380-2344</t>
  </si>
  <si>
    <t>https://assos.bordeaux.fr/association/detail/655</t>
  </si>
  <si>
    <t>ASSOCIATION INTERLUDE</t>
  </si>
  <si>
    <t>L'association Interlude regroupe aujourd'hui trois ludothèques et un Espace de Vie Sociale. Ces 4 structures sont des lieux de proximité, accessibles à tous où la culture du jeu, la solidarité, le vivre-ensemble et le partage sont les maîtres mots. Elles contribuent à répondre à des besoins de rencontres, de détente, de loisirs et participent à la consolidation du lien social.</t>
  </si>
  <si>
    <t>33 cours de Québec
                                 Maison Polyvalente Sarah Bernhardt
                                33300 Bordeaux</t>
  </si>
  <si>
    <t>05 56 04 08 82</t>
  </si>
  <si>
    <t>www.ludotheque-interlude.fr</t>
  </si>
  <si>
    <t>1552355614-1554</t>
  </si>
  <si>
    <t>https://assos.bordeaux.fr/association/detail/1446</t>
  </si>
  <si>
    <t>ZETA LAMBDA ZETA BORDEAUX - ZLZ BORDEAUX</t>
  </si>
  <si>
    <t>1552357197-2263</t>
  </si>
  <si>
    <t>https://assos.bordeaux.fr/association/detail/736</t>
  </si>
  <si>
    <t>ARCHERS DE GUYENNE</t>
  </si>
  <si>
    <t>Venez pratiquer le tir à l'arc à Bordeaux, le club des Archers de Guyenne se présente plutôt comme un club sportif que comme une compagnie d’arc. Chacun peut y trouver sa place, loisir, perfectionnement ou compétition, vous découvrirez un sport de partage, d’équilibre et de bien être. Seul, entre ami(e)s ou en famille, le tir à l'arc permet, malgré ces différences physiques, de partager une pratique sportive.</t>
  </si>
  <si>
    <t>50 rue Joliot Curie
                                33185 Le Haillan</t>
  </si>
  <si>
    <t>06 52 74 62 48</t>
  </si>
  <si>
    <t>Gilles Largeais</t>
  </si>
  <si>
    <t>www.archersdebordeaux-guyenne.com</t>
  </si>
  <si>
    <t>1552357993-2625</t>
  </si>
  <si>
    <t>https://assos.bordeaux.fr/association/detail/374</t>
  </si>
  <si>
    <t>1552355432-1468</t>
  </si>
  <si>
    <t>https://assos.bordeaux.fr/association/detail/1532</t>
  </si>
  <si>
    <t>1552358040-2648</t>
  </si>
  <si>
    <t>https://assos.bordeaux.fr/association/detail/351</t>
  </si>
  <si>
    <t>1552357440-2370</t>
  </si>
  <si>
    <t>https://assos.bordeaux.fr/association/detail/629</t>
  </si>
  <si>
    <t>AMEREVE AQUITAINE ANTILLES - AMEREVE</t>
  </si>
  <si>
    <t>Défendre les intérêts moraux et matériels de ses adhérents, aider et conseiller les allocataires et prestataires de la CARMF, faciliter leurs relations, pallier leur solitude en entretenant des liens d'amitié et d'entraide entre les adhérents</t>
  </si>
  <si>
    <t>2 RUE RAYMOND LAVIGNE 
                                 RIVES DE GARONNE 1 
                                33100 BORDEAUX</t>
  </si>
  <si>
    <t>06 85 66 32 10</t>
  </si>
  <si>
    <t>www.amereve-aquitaine.org</t>
  </si>
  <si>
    <t>1552353382-488</t>
  </si>
  <si>
    <t>https://assos.bordeaux.fr/association/detail/2513</t>
  </si>
  <si>
    <t>1552356004-1734</t>
  </si>
  <si>
    <t>https://assos.bordeaux.fr/association/detail/1266</t>
  </si>
  <si>
    <t>GROUPE DES CINQ</t>
  </si>
  <si>
    <t>Depuis 1992, l’association culturelle le Groupe des Cinq soutient l'art contemporain et agit pour la sauvegarde du patrimoine architectural en Aquitaine.
Le groupe met en oeuvre divers aspects de la création contemporaine. 
Il est actif dans le domaine de la production, l'exposition, la diffusion, la valorisation de l'art contemporain et de la promotion des artistes.</t>
  </si>
  <si>
    <t>121 avenue Alsace Lorraine 
                                33200 Bordeaux-Caudéran</t>
  </si>
  <si>
    <t>05 56 08 08 88</t>
  </si>
  <si>
    <t>Jean de Giacinto</t>
  </si>
  <si>
    <t>www.groupedescinq.fr</t>
  </si>
  <si>
    <t>1552355472-1487</t>
  </si>
  <si>
    <t>https://assos.bordeaux.fr/association/detail/1513</t>
  </si>
  <si>
    <t>1552358191-2722</t>
  </si>
  <si>
    <t>https://assos.bordeaux.fr/association/detail/277</t>
  </si>
  <si>
    <t>1552353853-718</t>
  </si>
  <si>
    <t>https://assos.bordeaux.fr/association/detail/2283</t>
  </si>
  <si>
    <t>1552356709-2051</t>
  </si>
  <si>
    <t>https://assos.bordeaux.fr/association/detail/948</t>
  </si>
  <si>
    <t>FORCE FEMMES</t>
  </si>
  <si>
    <t>Force Femmes accompagne les femmes de plus de 45 ans qui sont inscrites à Pôle Emploi depuis moins de deux ans dans l'ensemble de leurs démarches de retour à l'emploi salarié ou de création d'entreprise.</t>
  </si>
  <si>
    <t>2 rue Sicard
                                33000 Bordeaux</t>
  </si>
  <si>
    <t>07 87 85 54 77</t>
  </si>
  <si>
    <t>1552357513-2402</t>
  </si>
  <si>
    <t>https://assos.bordeaux.fr/association/detail/597</t>
  </si>
  <si>
    <t>ROLLER DERBY BORDEAUX CLUB - RDBC</t>
  </si>
  <si>
    <t>Club de Roller Derby : pratique, entraînements, compétitions &amp; Promotion de la pratique du roller quad.</t>
  </si>
  <si>
    <t>28 rue jean descas
                                33000 bordeaux</t>
  </si>
  <si>
    <t>06 72 19 73 47</t>
  </si>
  <si>
    <t>1552352510-62</t>
  </si>
  <si>
    <t>https://assos.bordeaux.fr/association/detail/2939</t>
  </si>
  <si>
    <t>1552358132-2693</t>
  </si>
  <si>
    <t>https://assos.bordeaux.fr/association/detail/306</t>
  </si>
  <si>
    <t>1552357631-2452</t>
  </si>
  <si>
    <t>https://assos.bordeaux.fr/association/detail/547</t>
  </si>
  <si>
    <t>ASSOCIATION FRANÇAISE DES SCLÉROSES EN PLAQUES - AFSEP</t>
  </si>
  <si>
    <t>Apporter écoute et soutien.  Représenter, renseigner, défendre ses adhérents et leurs familles. Relayer l’information sur la maladie et sa prise en charge et favoriser la recherche médicale et scientifique sur la SEP et son traitement. Favoriser la création de structures et services d’accueil, d’aide et de soins. Etre un des référents nationaux dans le domaine de la prise en charge des personnes concernées.</t>
  </si>
  <si>
    <t>2 rue Farman
                                 Technoclub C
                                31700 BLAGNAC</t>
  </si>
  <si>
    <t>05 34 55 77 00</t>
  </si>
  <si>
    <t>Jocelyne NOUVET-GIRE</t>
  </si>
  <si>
    <t>1552355329-1420</t>
  </si>
  <si>
    <t>https://assos.bordeaux.fr/association/detail/1580</t>
  </si>
  <si>
    <t>1552353003-303</t>
  </si>
  <si>
    <t>https://assos.bordeaux.fr/association/detail/2698</t>
  </si>
  <si>
    <t>1552355192-1359</t>
  </si>
  <si>
    <t>https://assos.bordeaux.fr/association/detail/1641</t>
  </si>
  <si>
    <t>1552356904-2136</t>
  </si>
  <si>
    <t>https://assos.bordeaux.fr/association/detail/863</t>
  </si>
  <si>
    <t>CITADEL - CITADEL</t>
  </si>
  <si>
    <t>L'association Citadel agit pour l'émergence d'un Pôle culturel ou Cité du Gospel à visée internationale. Des ateliers Chorale Gospel décloisonnant amateurs et professionnels,des apprentissages intenses cultivant l'authenticité artistique au service de l'aventure intérieure et de réalisations de groupe,nos Masterclass enseignent simultanément solfège/ répertoire-interprétation/ technique vocale. Débutants acceptés.</t>
  </si>
  <si>
    <t>OCAC Château Palmer
                                 Rue Arisitide Briand
                                33150 CENON</t>
  </si>
  <si>
    <t>07 50 32 45 84</t>
  </si>
  <si>
    <t>www.bordeauxmasschoir.com</t>
  </si>
  <si>
    <t>1552357347-2330</t>
  </si>
  <si>
    <t>https://assos.bordeaux.fr/association/detail/669</t>
  </si>
  <si>
    <t>ASSOCIATION QWANKIDO BORDEAUX ECOLE DU DRAGON</t>
  </si>
  <si>
    <t>l' Association Qwankido Bordeaux Ecole du Dragon est une association pour promouvoir la pratique du Qwankido, art martial sino-vietnamien 
site web : http://arts-martiaux-bordeaux-ecole-du-dragon-qwankido.com/</t>
  </si>
  <si>
    <t>86 rue joseph Faure
                                33100 Bordeaux</t>
  </si>
  <si>
    <t>06 23 71 32 45</t>
  </si>
  <si>
    <t>1552352448-32</t>
  </si>
  <si>
    <t>https://assos.bordeaux.fr/association/detail/2969</t>
  </si>
  <si>
    <t>1552358226-2739</t>
  </si>
  <si>
    <t>https://assos.bordeaux.fr/association/detail/260</t>
  </si>
  <si>
    <t>1552354367-969</t>
  </si>
  <si>
    <t>https://assos.bordeaux.fr/association/detail/2032</t>
  </si>
  <si>
    <t>1552352856-231</t>
  </si>
  <si>
    <t>https://assos.bordeaux.fr/association/detail/2770</t>
  </si>
  <si>
    <t>1552357974-2616</t>
  </si>
  <si>
    <t>https://assos.bordeaux.fr/association/detail/383</t>
  </si>
  <si>
    <t>1552355147-1338</t>
  </si>
  <si>
    <t>https://assos.bordeaux.fr/association/detail/1662</t>
  </si>
  <si>
    <t>ASSOCIATION NATIONALE POUR LES ENFANTS INTELLECTUELLEMENT PRÉCOCES AQUITAINE - ANPEIPAQUITAINE</t>
  </si>
  <si>
    <t>1. l,aide et l'accompagnement aux parents d'enfants intellectuellement précoces' 2. l,organisation de rencontres à destination des parents membres pour une aide à la parentalité spécifique' 3. la sensibilisation, l,information et la formation de tous les acteurs chargés du suivi et/ou de l'éducation des enfants intellectuellement précoces, 4. l,orientation vers des professionnels spécialisés dans le domaine.</t>
  </si>
  <si>
    <t>le Dôme
                                 221 avenue de Thouars
                                33400 Talence</t>
  </si>
  <si>
    <t>07 68 59 73 23</t>
  </si>
  <si>
    <t>www.anpeip.org/choisir-sa-region/aquitaine</t>
  </si>
  <si>
    <t>1552354604-1085</t>
  </si>
  <si>
    <t>https://assos.bordeaux.fr/association/detail/1916</t>
  </si>
  <si>
    <t>1552355359-1434</t>
  </si>
  <si>
    <t>https://assos.bordeaux.fr/association/detail/1566</t>
  </si>
  <si>
    <t>1552353589-589</t>
  </si>
  <si>
    <t>https://assos.bordeaux.fr/association/detail/2412</t>
  </si>
  <si>
    <t>1552355822-1650</t>
  </si>
  <si>
    <t>https://assos.bordeaux.fr/association/detail/1350</t>
  </si>
  <si>
    <t>1552356573-1990</t>
  </si>
  <si>
    <t>https://assos.bordeaux.fr/association/detail/1009</t>
  </si>
  <si>
    <t>ACTION JAZZ - AJ</t>
  </si>
  <si>
    <t>Le but de cette association, tournée vers les musiciens, est de dynamiser et défendre la scène jazz à Bordeaux et dans la région Nouvelle-Aquitaine, de lutter contre la situation parfois précaire des musiciens, de leur offrir des possibilités de rencontres, d’échanges, afin qu’ils puissent élaborer des projets personnels ou communs.</t>
  </si>
  <si>
    <t>3 Avenue Descartes
                                33700 Merignac</t>
  </si>
  <si>
    <t>06 80 56 28 09</t>
  </si>
  <si>
    <t>Alain Piarou</t>
  </si>
  <si>
    <t>www.actionjazz.fr</t>
  </si>
  <si>
    <t>1552356783-2083</t>
  </si>
  <si>
    <t>https://assos.bordeaux.fr/association/detail/916</t>
  </si>
  <si>
    <t>STOP AUX VIOLENCES SEXUELLES - 33 - SVS-33</t>
  </si>
  <si>
    <t>Porter au niveau départemental la stratégie d'éradication des violences sexuelles définie par l'association national "SVS" : informer avec organisation de réunions, conférences, séminaires pour le grand public et les professionnels ; former les professionnels désirant intervenir dans la stratégie d'éradication ; déployer des ateliers thérapeutiques de réparation pour les victimes ; nouer des partenariats financiers.</t>
  </si>
  <si>
    <t>29 rue Albert Pitres
                                33000 Bordeaux</t>
  </si>
  <si>
    <t>06 74 31 40 29</t>
  </si>
  <si>
    <t>www.stopauxviolencessexuelles.com</t>
  </si>
  <si>
    <t>1552356776-2080</t>
  </si>
  <si>
    <t>https://assos.bordeaux.fr/association/detail/919</t>
  </si>
  <si>
    <t>LA HALLE DES DOUVES - HDD</t>
  </si>
  <si>
    <t>Elle a pour objet la mise en œuvre d'activités d'ordre social, éducatif, culturel, artistique, solidaire, patrimonial au sein du bâtiment "marché des Douves" devenu maison de vie associative et des habitants. Elle favorise les rencontres et la mutualisation des ressources et des savoirs-faire des acteurs du territoire à travers des projets collectifs et  l'animation de ce lieu ouvert</t>
  </si>
  <si>
    <t>4 bis rue des Douves
                                33800 Bordeaux</t>
  </si>
  <si>
    <t>05 35 38 16 06</t>
  </si>
  <si>
    <t>www.douves.org</t>
  </si>
  <si>
    <t>1552355709-1599</t>
  </si>
  <si>
    <t>https://assos.bordeaux.fr/association/detail/1401</t>
  </si>
  <si>
    <t>1552356818-2098</t>
  </si>
  <si>
    <t>https://assos.bordeaux.fr/association/detail/901</t>
  </si>
  <si>
    <t>ASSOCIATION PHILATÉLIQUE DE BORDEAUX - BOUSCAT - APBB</t>
  </si>
  <si>
    <t>1552353587-588</t>
  </si>
  <si>
    <t>https://assos.bordeaux.fr/association/detail/2413</t>
  </si>
  <si>
    <t>1552352502-58</t>
  </si>
  <si>
    <t>https://assos.bordeaux.fr/association/detail/2943</t>
  </si>
  <si>
    <t>1552358117-2686</t>
  </si>
  <si>
    <t>https://assos.bordeaux.fr/association/detail/313</t>
  </si>
  <si>
    <t>1552356884-2127</t>
  </si>
  <si>
    <t>https://assos.bordeaux.fr/association/detail/872</t>
  </si>
  <si>
    <t>PEEP GIRONDE - PEEP AD33</t>
  </si>
  <si>
    <t>Association des Parents d'Élèves de l'Enseignement Public.</t>
  </si>
  <si>
    <t>36 rue du Sablonat
                                33000 Bordeaux</t>
  </si>
  <si>
    <t>05 56 92 62 01</t>
  </si>
  <si>
    <t>1552352978-291</t>
  </si>
  <si>
    <t>https://assos.bordeaux.fr/association/detail/2710</t>
  </si>
  <si>
    <t>1552355739-1613</t>
  </si>
  <si>
    <t>https://assos.bordeaux.fr/association/detail/1387</t>
  </si>
  <si>
    <t>BORDEAUX SYSTEMA</t>
  </si>
  <si>
    <t>Bordeaux Systema propose un art martial interne issu des traditions russes, dans un but de développement personnel.</t>
  </si>
  <si>
    <t>c/o Bertrand Pons
                                 10 place Pierre-Jacques Dormoy
                                33800 Bordeaux</t>
  </si>
  <si>
    <t>06 47 17 81 40</t>
  </si>
  <si>
    <t>www.systemabordeaux.fr</t>
  </si>
  <si>
    <t>1552355078-1307</t>
  </si>
  <si>
    <t>https://assos.bordeaux.fr/association/detail/1693</t>
  </si>
  <si>
    <t>IKIGAI - L'ÉCOLE DU SAMEDI</t>
  </si>
  <si>
    <t>Association proposant des ateliers ludiques de découverte de la société à des enfants de 10 à 12 ans, scolarisés en réseaux d'éducation prioritaires. Par des rencontres ludiques avec des professionnels passionnés et durant des mises en situations, nos élèves prennent conscience de la diversité de la société, de leurs capacités et de ce qu'ils aiment faire ! Pour demain, être acteurs de leur avenir...</t>
  </si>
  <si>
    <t>20 quai de Bacalan
                                33000 Bordeaux</t>
  </si>
  <si>
    <t>06 79 91 87 40</t>
  </si>
  <si>
    <t>Florian Machayekhi</t>
  </si>
  <si>
    <t>lecoledusamedi.fr</t>
  </si>
  <si>
    <t>1552357646-2459</t>
  </si>
  <si>
    <t>https://assos.bordeaux.fr/association/detail/540</t>
  </si>
  <si>
    <t>LA MÉMOIRE DE BORDEAUX MÉTROPOLE</t>
  </si>
  <si>
    <t>Centre de recherche et de documentation consacré à l’histoire contemporaine de l’agglomération bordelaise (documents audiovisuels, iconographiques, sonores ou écrits, témoignages oraux). 
Edite des publications historiques et notamment une revue périodique, Empreintes. Organise des manifestations à caractère culturel, historique et patrimonial (conférences, tables rondes, expositions, projections).</t>
  </si>
  <si>
    <t>Parvis des Archives
                                33100 Bordeaux</t>
  </si>
  <si>
    <t>05 56 52 59 19</t>
  </si>
  <si>
    <t>Marc Lajugie</t>
  </si>
  <si>
    <t>memoiredebordeaux.wixsite.com/metropole</t>
  </si>
  <si>
    <t>1552354385-978</t>
  </si>
  <si>
    <t>https://assos.bordeaux.fr/association/detail/2023</t>
  </si>
  <si>
    <t>1552356790-2086</t>
  </si>
  <si>
    <t>https://assos.bordeaux.fr/association/detail/913</t>
  </si>
  <si>
    <t>ALTER AMAZONES</t>
  </si>
  <si>
    <t>Favoriser l’émergence et le développement, dans le domaine de l’énergie, l’environnement et l’habitat, de pratiques et de procédés dans la gestion économe, solidaire et de long terme des ressources naturelles, de sensibiliser et d’accompagner des projets sur les différents aspects du bien vivre ensemble : habitat groupé, éco-habitat, territoires en transition, éco-construction, vie de groupe…</t>
  </si>
  <si>
    <t>MNE 3 rue Tauzia
                                33800 BORDEAUX</t>
  </si>
  <si>
    <t>06 64 03 09 65</t>
  </si>
  <si>
    <t>www.alteramazones.fr</t>
  </si>
  <si>
    <t>1552357210-2269</t>
  </si>
  <si>
    <t>https://assos.bordeaux.fr/association/detail/730</t>
  </si>
  <si>
    <t>L'ATELIER REMUMÉNAGE</t>
  </si>
  <si>
    <t>L’association L’Atelier Remuménage, créée en février 2001, propose un service d’aide à la mobilité résidentielle sur l’ensemble du département de la Gironde avec des tarifs modulés en fonction du revenus et du quotient familial.. Elle participe directement au renforcement de la cohésion sociale. Sa vocation sociale est double puisqu’elle a également une mission d’insertion professionnelle.</t>
  </si>
  <si>
    <t>6 rue Jules Guesde
                                33800 Bordeaux</t>
  </si>
  <si>
    <t>05 56 92 80 35</t>
  </si>
  <si>
    <t>Wiame Benyachou</t>
  </si>
  <si>
    <t>www.atelier-remumenage.org</t>
  </si>
  <si>
    <t>1552355121-1327</t>
  </si>
  <si>
    <t>https://assos.bordeaux.fr/association/detail/1673</t>
  </si>
  <si>
    <t>1552352993-298</t>
  </si>
  <si>
    <t>https://assos.bordeaux.fr/association/detail/2703</t>
  </si>
  <si>
    <t>1552354778-1169</t>
  </si>
  <si>
    <t>https://assos.bordeaux.fr/association/detail/1832</t>
  </si>
  <si>
    <t>1552353665-626</t>
  </si>
  <si>
    <t>https://assos.bordeaux.fr/association/detail/2375</t>
  </si>
  <si>
    <t>1552356076-1766</t>
  </si>
  <si>
    <t>https://assos.bordeaux.fr/association/detail/1234</t>
  </si>
  <si>
    <t>POP PROJECT</t>
  </si>
  <si>
    <t>Cette association a pour but de proposer des formations musicales et modulables pour différentes prestations : des concerts publics, événements privés... Cette association peut aussi sonoriser des groupes.</t>
  </si>
  <si>
    <t>41 cours Le Rouzic
                                33100 Bordeaux</t>
  </si>
  <si>
    <t>06 61 52 16 55</t>
  </si>
  <si>
    <t>1552355870-1673</t>
  </si>
  <si>
    <t>https://assos.bordeaux.fr/association/detail/1327</t>
  </si>
  <si>
    <t>CERCLE D'ART BORDELAIS - CAB</t>
  </si>
  <si>
    <t>Le CAB créé en 2015 a l'expérience de 15 années d’activité. Il est issu du Cercle d’Art de l’US Chartrons fondé en 2000 par des auditeurs libres de l’école des Beaux-arts de Bordeaux désireux de continuer à dessiner ensemble autour d’un modèle. Notre association nous permet de discuter, échanger, expérimenter, construire des projets communs...
Pas d'enseignant : un modèle et le plaisir de dessiner ensemble.</t>
  </si>
  <si>
    <t>87 rue de la pelouse de Douet
                                33000 Bordeaux</t>
  </si>
  <si>
    <t>06 74 13 72 79</t>
  </si>
  <si>
    <t>Marie-France Cuadrado</t>
  </si>
  <si>
    <t>1552354189-882</t>
  </si>
  <si>
    <t>https://assos.bordeaux.fr/association/detail/2119</t>
  </si>
  <si>
    <t>1552356636-2018</t>
  </si>
  <si>
    <t>https://assos.bordeaux.fr/association/detail/981</t>
  </si>
  <si>
    <t>COLLECTIF BTP</t>
  </si>
  <si>
    <t>L'association rassemble aujourd'hui plus de 100 professionnels dans le domaine du BTP, de l’aménagement du territoire, de la construction et de l'immobilier, principalement sur Bordeaux Métropole mais aussi en Gironde. Au travers de l'association, les membres se rencontrent et développent leur réseau afin de faire connaître leur activité, d'échanger sur leur secteur et de partager et enrichir leurs connaissances.</t>
  </si>
  <si>
    <t>20 rue Lacour
                                33000 Bordeaux</t>
  </si>
  <si>
    <t>06 69 30 54 59</t>
  </si>
  <si>
    <t>www.collectifbtp.fr</t>
  </si>
  <si>
    <t>1552357580-2428</t>
  </si>
  <si>
    <t>https://assos.bordeaux.fr/association/detail/571</t>
  </si>
  <si>
    <t>ADEPA</t>
  </si>
  <si>
    <t>Défense et Etude des Personnes Amputées</t>
  </si>
  <si>
    <t>14 lieu dit les chailles de bignac
                                33230 chamadelle</t>
  </si>
  <si>
    <t>06 11 03 05 46</t>
  </si>
  <si>
    <t>1552358230-2741</t>
  </si>
  <si>
    <t>https://assos.bordeaux.fr/association/detail/258</t>
  </si>
  <si>
    <t>1552356380-1907</t>
  </si>
  <si>
    <t>https://assos.bordeaux.fr/association/detail/1092</t>
  </si>
  <si>
    <t>1552356064-1760</t>
  </si>
  <si>
    <t>https://assos.bordeaux.fr/association/detail/1240</t>
  </si>
  <si>
    <t>SOCIÉTÉ DE SAINT-VINCENT-DE-PAUL GIRONDE - SSVP 33</t>
  </si>
  <si>
    <t>Combattre toutes les formes de précarité, par le biais de nombreuses actions de proximité : visites à domicile ou en institutions, aide alimentaire et/ou vestimentaire, domiciliation postale, soutien scolaire, alphabétisation.</t>
  </si>
  <si>
    <t>26 rue du Commandant Arnould
                                33000 BORDEAUX</t>
  </si>
  <si>
    <t>05 56 48 22 07</t>
  </si>
  <si>
    <t>Martine TRAISSAC</t>
  </si>
  <si>
    <t>1552355918-1694</t>
  </si>
  <si>
    <t>https://assos.bordeaux.fr/association/detail/1306</t>
  </si>
  <si>
    <t>FRANCE ACTIVE AQUITAINE</t>
  </si>
  <si>
    <t>De l'émergence au développement, France Active Aquitaine donne aux entrepreneurs engagés les moyens d'agir sur leur territoire. Elle les accompagne dans leurs problématiques financières, met à leur disposition les financements les plus adaptés à leurs besoins et leur permet d'accéder à un réseau d'acteurs économiques locaux.France Active Aquitaine est membre du réseau France Active.</t>
  </si>
  <si>
    <t>90 Rue Malbec
                                33800 Bordeaux</t>
  </si>
  <si>
    <t>05 56 24 56 79</t>
  </si>
  <si>
    <t>www.aquitaineactive.org</t>
  </si>
  <si>
    <t>1552357471-2383</t>
  </si>
  <si>
    <t>https://assos.bordeaux.fr/association/detail/616</t>
  </si>
  <si>
    <t>SWINGTIME BORDEAUX</t>
  </si>
  <si>
    <t>Née en 2006 de la rencontre de passionnés du jazz et du blues, l’association Swingtime Bordeaux a pour objectif de faire connaître au plus grand nombre les danses et la musique swing authentique. Elle a aussi pour objectif de créer une véritable scène swing de danseurs à bordeaux, se réunissant pour pratiquer et échanger dans l’état d’esprit d’ouverture et de créativité des années 1920 /1930.</t>
  </si>
  <si>
    <t>14, Pierre Noguey
                                33000 Bordeaux</t>
  </si>
  <si>
    <t>06 19 16 44 96</t>
  </si>
  <si>
    <t>www.swingtime.fr</t>
  </si>
  <si>
    <t>1552353291-444</t>
  </si>
  <si>
    <t>https://assos.bordeaux.fr/association/detail/2557</t>
  </si>
  <si>
    <t>1552356225-1835</t>
  </si>
  <si>
    <t>https://assos.bordeaux.fr/association/detail/1164</t>
  </si>
  <si>
    <t>ALIENOR TRIBAL - ATS</t>
  </si>
  <si>
    <t>Cette association a pour objet la Diffusion, la promotion et l’apprentissage de la danse de style tribal
et de la culture qui lui est attachée: dispense de cours, participation à des manifestations,
organisation de stages, création de spectacles, création de costumes et accessoires.</t>
  </si>
  <si>
    <t>132 cours de l'yser
                                33800 bordeaux</t>
  </si>
  <si>
    <t>06 01 65 98 13</t>
  </si>
  <si>
    <t>MARIANNE LAMOUR</t>
  </si>
  <si>
    <t>1552356027-1744</t>
  </si>
  <si>
    <t>https://assos.bordeaux.fr/association/detail/1256</t>
  </si>
  <si>
    <t>1552357637-2455</t>
  </si>
  <si>
    <t>https://assos.bordeaux.fr/association/detail/544</t>
  </si>
  <si>
    <t>PUPILLES ENSEIGNEMENT PUBLIC GIRONDE - LES PEP 33</t>
  </si>
  <si>
    <t>Actions de complémentarité avec l'Ecole en mettant en avant les valeurs essentielles : Laïcité, citoyenneté et solidarité.
Les PEP 33 gèrent 5 établissements et services au bénéfice des écoles et élèves de la maternelle au lycée, des familles et actuellement des jeunes mineurs non accompagnés.</t>
  </si>
  <si>
    <t>70 rue du château d'eau
                                 Ecole Anatole France
                                33000 BORDEAUX</t>
  </si>
  <si>
    <t>05 56 56 57 00</t>
  </si>
  <si>
    <t>www.lespep33.org</t>
  </si>
  <si>
    <t>1552355470-1486</t>
  </si>
  <si>
    <t>https://assos.bordeaux.fr/association/detail/1514</t>
  </si>
  <si>
    <t>1552354941-1243</t>
  </si>
  <si>
    <t>https://assos.bordeaux.fr/association/detail/1757</t>
  </si>
  <si>
    <t>FÉDÉRATION DES ASSOCIATIONS LIBRES ET INDÉPENDANTES DES ETUDIANTS DE BORDEAUX ET D'AQUITAINE - ALIENOR</t>
  </si>
  <si>
    <t>La Fédération a pour objet de fédérer les associations étudiantes des établissements d’enseignement supérieur de Bordeaux et d’Aquitaine, partageant des valeurs et des principes communs. Elle représente et défend les intérêts des étudiants de Bordeaux et d’Aquitaine. Elle participe à la diffusion et la promotion de ces valeurs communes, au développement de la vie associative, à l’animation de l’ensemble des campus.</t>
  </si>
  <si>
    <t>3 Ter Place de la Victoire
                                33000 Bordeaux</t>
  </si>
  <si>
    <t>06 86 84 04 74</t>
  </si>
  <si>
    <t>Dorian MONTI</t>
  </si>
  <si>
    <t>fedealienor.fr</t>
  </si>
  <si>
    <t>1552353099-350</t>
  </si>
  <si>
    <t>https://assos.bordeaux.fr/association/detail/2651</t>
  </si>
  <si>
    <t>1552353356-475</t>
  </si>
  <si>
    <t>https://assos.bordeaux.fr/association/detail/2526</t>
  </si>
  <si>
    <t>1552354238-906</t>
  </si>
  <si>
    <t>https://assos.bordeaux.fr/association/detail/2095</t>
  </si>
  <si>
    <t>1552353986-783</t>
  </si>
  <si>
    <t>https://assos.bordeaux.fr/association/detail/2218</t>
  </si>
  <si>
    <t>1552356844-2110</t>
  </si>
  <si>
    <t>https://assos.bordeaux.fr/association/detail/889</t>
  </si>
  <si>
    <t>PACTE FINANCE-CLIMAT / GIRONDE</t>
  </si>
  <si>
    <t>L'association Pacte Finance-Climat/Gironde a pour objectif de sensibiliser le plus grand nombre de nos concitoyens au dérèglement climatique, mais aussi aux solutions concrètes et possibles en promouvant l'adoption d'un traité européen qui finance sur le long terme la transition énergétique. Soutenu par des personnalités de tous horizons et par de nombreuses associations, PFC est transpartisan et européen.</t>
  </si>
  <si>
    <t>5, rue de la Rousselle
                                33000 Bordeaux</t>
  </si>
  <si>
    <t>06 43 21 67 72</t>
  </si>
  <si>
    <t>climat-2020.eu/fr</t>
  </si>
  <si>
    <t>1552353489-540</t>
  </si>
  <si>
    <t>https://assos.bordeaux.fr/association/detail/2461</t>
  </si>
  <si>
    <t>1552355810-1645</t>
  </si>
  <si>
    <t>https://assos.bordeaux.fr/association/detail/1355</t>
  </si>
  <si>
    <t>FÊTE LE MUR BORDEAUX GIRONDE AQUITAINE - FLM BGA</t>
  </si>
  <si>
    <t>1552356507-1961</t>
  </si>
  <si>
    <t>https://assos.bordeaux.fr/association/detail/1038</t>
  </si>
  <si>
    <t>ADACRG-FENARAC-UNIRC  -33 - ADACRG FENARAC</t>
  </si>
  <si>
    <t>1552353281-439</t>
  </si>
  <si>
    <t>https://assos.bordeaux.fr/association/detail/2562</t>
  </si>
  <si>
    <t>1552358258-2755</t>
  </si>
  <si>
    <t>https://assos.bordeaux.fr/association/detail/244</t>
  </si>
  <si>
    <t>1552352655-133</t>
  </si>
  <si>
    <t>https://assos.bordeaux.fr/association/detail/2868</t>
  </si>
  <si>
    <t>1552354457-1013</t>
  </si>
  <si>
    <t>https://assos.bordeaux.fr/association/detail/1988</t>
  </si>
  <si>
    <t>1552355170-1349</t>
  </si>
  <si>
    <t>https://assos.bordeaux.fr/association/detail/1651</t>
  </si>
  <si>
    <t>CROIX ROUGE FRANÇAISE UNITÉ LOCALE DE BORDEAUX - CRF UL BORDEAUX</t>
  </si>
  <si>
    <t>1552358017-2637</t>
  </si>
  <si>
    <t>https://assos.bordeaux.fr/association/detail/362</t>
  </si>
  <si>
    <t>1552354090-834</t>
  </si>
  <si>
    <t>https://assos.bordeaux.fr/association/detail/2167</t>
  </si>
  <si>
    <t>1552355371-1440</t>
  </si>
  <si>
    <t>https://assos.bordeaux.fr/association/detail/1560</t>
  </si>
  <si>
    <t>LA BOITE A MUSIQUE</t>
  </si>
  <si>
    <t>L’association LA BOITE A MUSIQUE a pour objet :
I. Promouvoir l’éducation artistique par l’enseignement de la musique;
II. Faciliter l’accès à l’enseignement musical en proposant des cours à domicile ;
III. Soutenir la profession d’enseignant en musique en accompagnant les professionnels dans le développement de leur activité et l’amélioration de leurs conditions de travail.</t>
  </si>
  <si>
    <t>16 chemin Lalaurie
                                33140 Villenave d'Ornon</t>
  </si>
  <si>
    <t>06 63 55 29 39</t>
  </si>
  <si>
    <t>1552354432-1001</t>
  </si>
  <si>
    <t>https://assos.bordeaux.fr/association/detail/2000</t>
  </si>
  <si>
    <t>1552358246-2749</t>
  </si>
  <si>
    <t>https://assos.bordeaux.fr/association/detail/250</t>
  </si>
  <si>
    <t>1552353706-646</t>
  </si>
  <si>
    <t>https://assos.bordeaux.fr/association/detail/2355</t>
  </si>
  <si>
    <t>1552355187-1357</t>
  </si>
  <si>
    <t>https://assos.bordeaux.fr/association/detail/1643</t>
  </si>
  <si>
    <t>COLLECTIF DU DIX MAI-BORDEAUX - CDM-B</t>
  </si>
  <si>
    <t>1552353177-388</t>
  </si>
  <si>
    <t>https://assos.bordeaux.fr/association/detail/2613</t>
  </si>
  <si>
    <t>1552356689-2042</t>
  </si>
  <si>
    <t>https://assos.bordeaux.fr/association/detail/957</t>
  </si>
  <si>
    <t>COMITÉ DÉPARTEMENTAL DE LA GIRONDE FSCF - FSCF CD33</t>
  </si>
  <si>
    <t>Le comité a pour objet de favoriser, dans le cadre d'une ouverture à tous, une éducation de la jeunesse dans le cadre d'activités sportive, culturelles et de loisirs.</t>
  </si>
  <si>
    <t>09 51 43 21 56</t>
  </si>
  <si>
    <t>CECILE GOFFRE VIAUD</t>
  </si>
  <si>
    <t>1552354820-1188</t>
  </si>
  <si>
    <t>https://assos.bordeaux.fr/association/detail/1812</t>
  </si>
  <si>
    <t>CLUB DU SOLEIL BORDEAUX COTE D'ARGENT - CSBCA</t>
  </si>
  <si>
    <t>1552352542-78</t>
  </si>
  <si>
    <t>https://assos.bordeaux.fr/association/detail/2923</t>
  </si>
  <si>
    <t>1552357055-2200</t>
  </si>
  <si>
    <t>https://assos.bordeaux.fr/association/detail/799</t>
  </si>
  <si>
    <t>1552355518-1509</t>
  </si>
  <si>
    <t>https://assos.bordeaux.fr/association/detail/1491</t>
  </si>
  <si>
    <t>1552352393-5</t>
  </si>
  <si>
    <t>https://assos.bordeaux.fr/association/detail/2996</t>
  </si>
  <si>
    <t>1552352506-60</t>
  </si>
  <si>
    <t>https://assos.bordeaux.fr/association/detail/2941</t>
  </si>
  <si>
    <t>1552356806-2093</t>
  </si>
  <si>
    <t>https://assos.bordeaux.fr/association/detail/906</t>
  </si>
  <si>
    <t>VISUEL-LSF NOUVELLE-AQUITAINE - VISUEL-LSF N-A</t>
  </si>
  <si>
    <t>Visuel LSF est un centre de formation professionnelle à la Langue des Signes Française, à destination des personnes entendantes souhaitant se reconvertir, se professionnaliser dans le domaine de la LSF ou tout simplement mieux communiquer avec leurs bénéficiaires, clients, collègues ou amis sourds ; et des formations à destination des personnes sourdes.</t>
  </si>
  <si>
    <t>25 Cours du Général de Gaulle
                                 Bâtiment O
                                33170 Gradignan</t>
  </si>
  <si>
    <t>05 40 12 22 47</t>
  </si>
  <si>
    <t>www.visuel-lsf.org</t>
  </si>
  <si>
    <t>1552357769-2516</t>
  </si>
  <si>
    <t>https://assos.bordeaux.fr/association/detail/483</t>
  </si>
  <si>
    <t>1552356072-1764</t>
  </si>
  <si>
    <t>https://assos.bordeaux.fr/association/detail/1236</t>
  </si>
  <si>
    <t>1552357340-2327</t>
  </si>
  <si>
    <t>https://assos.bordeaux.fr/association/detail/672</t>
  </si>
  <si>
    <t>COMPAGNIE RÊVOLUTION</t>
  </si>
  <si>
    <t>L’association a pour objet : 
-	L’exploitation de toutes les activités liées à la création, la production, l’organisation, la gestion, le développement et la promotion de tous spectacles et événements culturels et artistiques, notamment chorégraphiques. Tant en France qu’à l’étranger. Pour tous publics.
-	La transmission, la sensibilisation, la médiation, la formation et l’insertion professionnelle par la pratique</t>
  </si>
  <si>
    <t>6 rue Ramonet
                                33000 BORDEAUX</t>
  </si>
  <si>
    <t>05 56 69 71 76</t>
  </si>
  <si>
    <t>Jérôme Lecardeur</t>
  </si>
  <si>
    <t>www.cie-revolution.com</t>
  </si>
  <si>
    <t>1552352485-50</t>
  </si>
  <si>
    <t>https://assos.bordeaux.fr/association/detail/2951</t>
  </si>
  <si>
    <t>1552358271-2761</t>
  </si>
  <si>
    <t>https://assos.bordeaux.fr/association/detail/238</t>
  </si>
  <si>
    <t>1552357281-2301</t>
  </si>
  <si>
    <t>https://assos.bordeaux.fr/association/detail/698</t>
  </si>
  <si>
    <t>GROUPE D'ACCOMPAGNEMENT ET DE LOISIRS ADAPTÉS - GALA</t>
  </si>
  <si>
    <t>GALA a été créée en mars 1997 afin que les porteurs de déficiences intellectuelles puissent accéder à une vie socio culturelle normale. L'association GALA a pour but de rechercher et de mettre en place des programmes d'accompagnement et des loisirs adaptés afin de les sortir de leur isolement, de développer leur autonomie, de faciliter leur sociabilité, d'améliorer leur intégration en milieu ordinaire.</t>
  </si>
  <si>
    <t>1552356816-2097</t>
  </si>
  <si>
    <t>https://assos.bordeaux.fr/association/detail/902</t>
  </si>
  <si>
    <t>ACHILLÉE ET CIBOULETTE</t>
  </si>
  <si>
    <t>Accompagner les projets de jardinage naturel, animer des réseaux d'échanges au plan jardinage et au plan des semences. Sensibiliser à la flore sauvage et cultivée, et à leurs usages diversifiés.</t>
  </si>
  <si>
    <t>3-5 rue de Tauzia
                                33800 Bordeaux</t>
  </si>
  <si>
    <t>06 04 44 41 57</t>
  </si>
  <si>
    <t>achillee.org</t>
  </si>
  <si>
    <t>1552357126-2232</t>
  </si>
  <si>
    <t>https://assos.bordeaux.fr/association/detail/767</t>
  </si>
  <si>
    <t>1552356611-2007</t>
  </si>
  <si>
    <t>https://assos.bordeaux.fr/association/detail/992</t>
  </si>
  <si>
    <t>COUPÉ COURT</t>
  </si>
  <si>
    <t>Objectifs : promouvoir l'art du court métrage auprès d'un large public grâce à l'organisation du Festival Coupé Court tous les ans en mars, participer à l'animation de la vie culturelle bordelaise, valoriser le cinéma d’initiative et les autres arts créatifs notamment par un appel à courts-métrages national annuel, manifester notre volonté d'entreprendre, multiplier les contacts entre étudiants et professionnels.</t>
  </si>
  <si>
    <t>ISIC-IUP Université Michel de Montaigne
                                 Domaine Universitaire
                                33607 Pessac Cedex</t>
  </si>
  <si>
    <t>07 69 71 78 98</t>
  </si>
  <si>
    <t>www.coupe-court.com/association</t>
  </si>
  <si>
    <t>1552352960-282</t>
  </si>
  <si>
    <t>https://assos.bordeaux.fr/association/detail/2719</t>
  </si>
  <si>
    <t>1552355074-1305</t>
  </si>
  <si>
    <t>https://assos.bordeaux.fr/association/detail/1695</t>
  </si>
  <si>
    <t>1552355388-1448</t>
  </si>
  <si>
    <t>https://assos.bordeaux.fr/association/detail/1552</t>
  </si>
  <si>
    <t>1552354629-1097</t>
  </si>
  <si>
    <t>https://assos.bordeaux.fr/association/detail/1904</t>
  </si>
  <si>
    <t>1552354794-1176</t>
  </si>
  <si>
    <t>https://assos.bordeaux.fr/association/detail/1824</t>
  </si>
  <si>
    <t>1552352424-20</t>
  </si>
  <si>
    <t>https://assos.bordeaux.fr/association/detail/2981</t>
  </si>
  <si>
    <t>1552354790-1174</t>
  </si>
  <si>
    <t>https://assos.bordeaux.fr/association/detail/1826</t>
  </si>
  <si>
    <t>1552354637-1101</t>
  </si>
  <si>
    <t>https://assos.bordeaux.fr/association/detail/1900</t>
  </si>
  <si>
    <t>1552354414-992</t>
  </si>
  <si>
    <t>https://assos.bordeaux.fr/association/detail/2009</t>
  </si>
  <si>
    <t>1552352594-103</t>
  </si>
  <si>
    <t>https://assos.bordeaux.fr/association/detail/2898</t>
  </si>
  <si>
    <t>1552352866-236</t>
  </si>
  <si>
    <t>https://assos.bordeaux.fr/association/detail/2765</t>
  </si>
  <si>
    <t>1552352968-286</t>
  </si>
  <si>
    <t>https://assos.bordeaux.fr/association/detail/2715</t>
  </si>
  <si>
    <t>1552355804-1642</t>
  </si>
  <si>
    <t>https://assos.bordeaux.fr/association/detail/1358</t>
  </si>
  <si>
    <t>SE CANTO BASTIDE</t>
  </si>
  <si>
    <t>Ensemble vocal mixte ayant pour but le chant choral (apprentissage en 4 pupitres)
Organisation de concerts</t>
  </si>
  <si>
    <t>23 rue Edouard Branly, N° 63
                                 Résidence de la Benauge - 
                                33100 Bordeaux</t>
  </si>
  <si>
    <t>06 52 36 12 99</t>
  </si>
  <si>
    <t>Serge CUTILLAS</t>
  </si>
  <si>
    <t>1552357839-2550</t>
  </si>
  <si>
    <t>https://assos.bordeaux.fr/association/detail/449</t>
  </si>
  <si>
    <t>1552353562-576</t>
  </si>
  <si>
    <t>https://assos.bordeaux.fr/association/detail/2425</t>
  </si>
  <si>
    <t>1552355562-1530</t>
  </si>
  <si>
    <t>https://assos.bordeaux.fr/association/detail/1470</t>
  </si>
  <si>
    <t>1552353517-554</t>
  </si>
  <si>
    <t>https://assos.bordeaux.fr/association/detail/2447</t>
  </si>
  <si>
    <t>1552356270-1856</t>
  </si>
  <si>
    <t>https://assos.bordeaux.fr/association/detail/1143</t>
  </si>
  <si>
    <t>BURDIGALA VÉLO CLUB 33 - BVC33</t>
  </si>
  <si>
    <t>Le Burdigala VC33 est un club cycliste qui vise à participer à des épreuves cyclo sportives sur route. Il s'adresse à des adultes femmes et hommes. Il n'a donc pas d'école de cyclisme. Les sorties se font le samedi après-midi l'hiver et le dimanche matin l'été. Les sorties sont de l'ordre d'une centaine de km. Des sorties plus longues et plus montagneuses sont programmées à l'approche des cyclosportives.</t>
  </si>
  <si>
    <t>10 rue Jean Jacques Rabaud
                                33000 Bordeaux</t>
  </si>
  <si>
    <t>07 86 56 38 86</t>
  </si>
  <si>
    <t>1552353877-730</t>
  </si>
  <si>
    <t>https://assos.bordeaux.fr/association/detail/2271</t>
  </si>
  <si>
    <t>1552354847-1200</t>
  </si>
  <si>
    <t>https://assos.bordeaux.fr/association/detail/1800</t>
  </si>
  <si>
    <t>TOUSENSCIENCES</t>
  </si>
  <si>
    <t>« Tous en Sciences » rassemble tous ceux qui désirent promouvoir et défendre la démarche scientifique ; organiser  des événements récurrents de promotion et de défense de la démarche scientifique ; remettre les sciences au cœur du débat démocratique ; renforcer le dialogue entre science et société.</t>
  </si>
  <si>
    <t>26 rue des caperans
                                33000 Bordeaux</t>
  </si>
  <si>
    <t>06 61 99 63 90</t>
  </si>
  <si>
    <t>Marie Coris</t>
  </si>
  <si>
    <t>1552355782-1632</t>
  </si>
  <si>
    <t>https://assos.bordeaux.fr/association/detail/1368</t>
  </si>
  <si>
    <t>LE GRAND SOIR - LGS</t>
  </si>
  <si>
    <t>Organiser, créer, réaliser, développer, favoriser la musique dans ses différentes formes et moyens d’expression ; l’association est un outil au service de l’animation, de la promotion musicale ; elle a pour vocation de démocratiser l’accès à la musique et à favoriser le lien social</t>
  </si>
  <si>
    <t>79 cours de la Somme
                                 Etage 1
                                33800 Bordeaux</t>
  </si>
  <si>
    <t>06 65 27 51 36</t>
  </si>
  <si>
    <t>Guillaume Contat</t>
  </si>
  <si>
    <t>1552356097-1776</t>
  </si>
  <si>
    <t>https://assos.bordeaux.fr/association/detail/1224</t>
  </si>
  <si>
    <t>1552356603-2004</t>
  </si>
  <si>
    <t>https://assos.bordeaux.fr/association/detail/995</t>
  </si>
  <si>
    <t>ASSOCIATION DES PATIENTS SOUFFRANTS DU SYNDROME DE L'INTESTIN IRRITABLE - APSSII</t>
  </si>
  <si>
    <t>Association des patients souffrant du syndrome de l'intestin irritable</t>
  </si>
  <si>
    <t>Hôpital Avicenne
                                 125  rue de Stalingrad
                                93000 BOBIGNY</t>
  </si>
  <si>
    <t>06 48 22 39 65</t>
  </si>
  <si>
    <t>1552357014-2181</t>
  </si>
  <si>
    <t>https://assos.bordeaux.fr/association/detail/818</t>
  </si>
  <si>
    <t>PÉRIPHÉRIES PRODUCTIONS</t>
  </si>
  <si>
    <t>Ateliers de productions audiovisuelles, Promouvoir la production de documents vidéo, ou cinématographiques, et de rechercher les financements et concours nécessaires pour leur production, assurer la production (production déléguée et exécutive) et la distribution par tous moyens existants, organiser ou assurer des formations dans le domaine du cinéma et de la vidéo, Education à l'image en milieu scolaire, insertion..</t>
  </si>
  <si>
    <t>rue Aristide Briand - BP77,
                                 Château Palmer
                                BP 77
                                33150 Cenon</t>
  </si>
  <si>
    <t>05 56 32 96 05</t>
  </si>
  <si>
    <t>www.periph-prod.com</t>
  </si>
  <si>
    <t>1552358103-2679</t>
  </si>
  <si>
    <t>https://assos.bordeaux.fr/association/detail/320</t>
  </si>
  <si>
    <t>1552354905-1227</t>
  </si>
  <si>
    <t>https://assos.bordeaux.fr/association/detail/1773</t>
  </si>
  <si>
    <t>ASSOCIATION DU GROUPE OWLS - AGO</t>
  </si>
  <si>
    <t>1552355373-1441</t>
  </si>
  <si>
    <t>https://assos.bordeaux.fr/association/detail/1559</t>
  </si>
  <si>
    <t>ASSOCIATION DES JUMELAGES FRANCO-ALLEMANDS EN GIRONDE  - AJG</t>
  </si>
  <si>
    <t>L'AJG fondée en 1988 réunit des comités de jumelage franco-allemands en Gironde et des particuliers adhérents directement à l'association. Elle oeuvre pour le développement de l'amitié franco-allemande au service de la Paix en Europe et pour la promotion de l'enseignement de l'allemand. Elle propose des cours d'allemand tous niveaux, des échanges entre jeunes, Stammtisch, pique-niques, soirées conviviales...</t>
  </si>
  <si>
    <t>23 Rue de Freycinet
                                33400 TALENCE</t>
  </si>
  <si>
    <t>06 82 01 37 49</t>
  </si>
  <si>
    <t>Florence  PACCHIANO</t>
  </si>
  <si>
    <t>www.jumelagecestas.fr</t>
  </si>
  <si>
    <t>1552353890-736</t>
  </si>
  <si>
    <t>https://assos.bordeaux.fr/association/detail/2265</t>
  </si>
  <si>
    <t>1552354258-916</t>
  </si>
  <si>
    <t>https://assos.bordeaux.fr/association/detail/2085</t>
  </si>
  <si>
    <t>1552354576-1071</t>
  </si>
  <si>
    <t>https://assos.bordeaux.fr/association/detail/1930</t>
  </si>
  <si>
    <t>1552355390-1449</t>
  </si>
  <si>
    <t>https://assos.bordeaux.fr/association/detail/1551</t>
  </si>
  <si>
    <t>BORDEAUX LARSENSEC - BLS</t>
  </si>
  <si>
    <t>Cette association a pour objet de promouvoir la culture rock/ underground de Bordeaux et ses environs ; au
travers mon émission de radio et l'organisation de mes évènements tel que les concerts, expositions.
Disposant déjà d'un (vrai) emploi à temps plein et qui me plait beaucoup, cette association est à but non
lucratif. C'est seulement une passion et un vif intérêt et plaisir à participer à la scène rock Bordelaise</t>
  </si>
  <si>
    <t>Centre Ville
                                33000 Bordeaux</t>
  </si>
  <si>
    <t>Emeline STIEVENART</t>
  </si>
  <si>
    <t>1552356638-2019</t>
  </si>
  <si>
    <t>https://assos.bordeaux.fr/association/detail/980</t>
  </si>
  <si>
    <t>1552353601-595</t>
  </si>
  <si>
    <t>https://assos.bordeaux.fr/association/detail/2406</t>
  </si>
  <si>
    <t>1552356431-1930</t>
  </si>
  <si>
    <t>https://assos.bordeaux.fr/association/detail/1069</t>
  </si>
  <si>
    <t>ASSOCIATION YOBALEMA</t>
  </si>
  <si>
    <t>Yobaléma est une association loi 1091 ayant comme but de favoriser et de développer des activités Artistiques et culturelles sous de multiples formes, en particulier la danse et plus précisément « les Danses d’Afrique Noire entre Tradition et Modernité »tout en étant ouverte aux autres disciplines et pratiques artistiques. Cet objectif se traduit également par la production et la diffusion de spectacles vivants</t>
  </si>
  <si>
    <t>16 rue Saint James
                                33000 Bordeaux</t>
  </si>
  <si>
    <t>06 24 55 25 68</t>
  </si>
  <si>
    <t>1552356799-2090</t>
  </si>
  <si>
    <t>https://assos.bordeaux.fr/association/detail/909</t>
  </si>
  <si>
    <t>COORDINATION POUR PROMOUVOIR COMPÉTENCES ET VOLONTARIAT AQUITAINE - CPCV AQUITAINE</t>
  </si>
  <si>
    <t>La CPCV Aquitaine est un espace de mutualisation qui invite chacun à être responsable et acteur de son environnement social. Par ses actions, elle se positionne en faveur de l’égalité et la justice sociale.</t>
  </si>
  <si>
    <t>38 rue Jean Pagès
                                33140 Villenave d'Ornon</t>
  </si>
  <si>
    <t>09 77 62 49 05</t>
  </si>
  <si>
    <t>1552357607-2441</t>
  </si>
  <si>
    <t>https://assos.bordeaux.fr/association/detail/558</t>
  </si>
  <si>
    <t>ASSOCIATION DE DÉFENSE DES DROITS DES ACCIDENTÉS ET DES HANDICAPÉS - ADDAH33</t>
  </si>
  <si>
    <t>1552357434-2367</t>
  </si>
  <si>
    <t>https://assos.bordeaux.fr/association/detail/632</t>
  </si>
  <si>
    <t>JEUNES POUSSES ET POTAGERS</t>
  </si>
  <si>
    <t>Cette association a pour objet : de créer, d’aménager et de gérer des jardins partagés mis à sa disposition par une collectivité territoriale et/ou par d’autres propriétaires. Moyennant une participation annuelle, ces jardins seront confiés à des jardiniers amateurs membres de l’association, qui les cultivent exclusivement pour les besoins de leur foyer.</t>
  </si>
  <si>
    <t>50 rue du Tauzin
                                33000 bordeaux</t>
  </si>
  <si>
    <t>06 89 56 63 14</t>
  </si>
  <si>
    <t>1552354510-1039</t>
  </si>
  <si>
    <t>https://assos.bordeaux.fr/association/detail/1962</t>
  </si>
  <si>
    <t>1552357025-2186</t>
  </si>
  <si>
    <t>https://assos.bordeaux.fr/association/detail/813</t>
  </si>
  <si>
    <t>VISAGES DU SAXOPHONE</t>
  </si>
  <si>
    <t>Fondée en 1995, l’association Visages du Saxophone a pour objet de soutenir toutes les actions pour la promotion et la diffusion du saxophone : en favorisant la découverte &amp; l’apprentissage de l’instrument, en permettant la pratique instrumentale et la réunion des « amoureux » du saxophone. Par notre diversité, nos différences et notre tolérance, composons et dessinons les visages du saxophone.</t>
  </si>
  <si>
    <t>6 Les Landes 
                                 Chouraki Fabien
                                33620 Marcenais</t>
  </si>
  <si>
    <t>07 78 14 28 26</t>
  </si>
  <si>
    <t>Catherine Chouraki</t>
  </si>
  <si>
    <t>www.visages-saxophone.com</t>
  </si>
  <si>
    <t>1552354956-1250</t>
  </si>
  <si>
    <t>https://assos.bordeaux.fr/association/detail/1750</t>
  </si>
  <si>
    <t>1552357453-2375</t>
  </si>
  <si>
    <t>https://assos.bordeaux.fr/association/detail/624</t>
  </si>
  <si>
    <t>UNION LAÏQUE DES CAMPEURS RANDONNEURS - ULCR</t>
  </si>
  <si>
    <t>L'ULCR est une association "Loi 1901" dont les activités sportives uniques sont la randonnée pédestre et la marche nordique. Elles sont pratiquées comme des activités physiques de loisir, sans objectif de performance sportive. Ces activités en pratique associative sont en accord avec la conception citoyenne du sport de notre fédération l'UFOLEP qui milite pour un sport-santé facteur de cohésion sociale.</t>
  </si>
  <si>
    <t>UFOLEP-ULCR, Chateau Betailhe, 
                                 72 Avenue de l'Eglise Romane
                                33370 ARTIGUES PRES BORDEAUX</t>
  </si>
  <si>
    <t>06 95 08 50 21</t>
  </si>
  <si>
    <t>ulcr.fr</t>
  </si>
  <si>
    <t>1552356413-1922</t>
  </si>
  <si>
    <t>https://assos.bordeaux.fr/association/detail/1077</t>
  </si>
  <si>
    <t>JEUNES DE SAINT-AUGUSTIN - JSA*</t>
  </si>
  <si>
    <t>Les JSA, maison de quartier au cœur du village Saint Augustin depuis 1938, a pour but de favoriser l'épanouissement de ses adhérents à travers les sports, la culture et les loisirs. Quel que soit votre âge, vous y trouverez forcément l'activité qui vous convient !</t>
  </si>
  <si>
    <t>9-11 allée des Peupliers
                                33000 Bordeaux</t>
  </si>
  <si>
    <t>05 57 57 85 17</t>
  </si>
  <si>
    <t>Denis Lacampagne</t>
  </si>
  <si>
    <t>www.jsabordeaux.fr</t>
  </si>
  <si>
    <t>1552354641-1103</t>
  </si>
  <si>
    <t>https://assos.bordeaux.fr/association/detail/1898</t>
  </si>
  <si>
    <t>1552354197-886</t>
  </si>
  <si>
    <t>https://assos.bordeaux.fr/association/detail/2115</t>
  </si>
  <si>
    <t>1552355943-1706</t>
  </si>
  <si>
    <t>https://assos.bordeaux.fr/association/detail/1294</t>
  </si>
  <si>
    <t>1552355283-1399</t>
  </si>
  <si>
    <t>https://assos.bordeaux.fr/association/detail/1601</t>
  </si>
  <si>
    <t>1552356891-2130</t>
  </si>
  <si>
    <t>https://assos.bordeaux.fr/association/detail/869</t>
  </si>
  <si>
    <t>BORDEAUX PIPE BAND - BPD</t>
  </si>
  <si>
    <t>La cornemuse mythique et emblématique, souligne et magnifie les événements de la vie.
Composé de girondins, passionnés de musique écossaise, le Bordeaux Pipe-Band crée en 2012,vous propose  sur Bordeaux, la Gironde et ailleurs,la découverte des rythmes d’ECOSSE et d’IRLANDE, avec l’authenticité de la tenue traditionnelle écossaise et son célèbre kilt.
Bientôt  le tartan aux couleurs de la ville de Bordeaux</t>
  </si>
  <si>
    <t>35 allee de peygaillard
                                33370 bonnetan</t>
  </si>
  <si>
    <t>06 61 58 23 72</t>
  </si>
  <si>
    <t>Christophe Le roy kerderrien</t>
  </si>
  <si>
    <t>1552353079-340</t>
  </si>
  <si>
    <t>https://assos.bordeaux.fr/association/detail/2661</t>
  </si>
  <si>
    <t>1552353397-495</t>
  </si>
  <si>
    <t>https://assos.bordeaux.fr/association/detail/2506</t>
  </si>
  <si>
    <t>1552357419-2360</t>
  </si>
  <si>
    <t>https://assos.bordeaux.fr/association/detail/639</t>
  </si>
  <si>
    <t>LE PLANNING FAMILIAL 33</t>
  </si>
  <si>
    <t>Le Planning Familial est un mouvement féministe et d’éducation populaire. Il lutte pour construire une société d’égalité entre les femmes et les hommes et, compte tenu des inégalités existantes, pour les droits des femmes et contre toute forme de discrimination liée au genre.</t>
  </si>
  <si>
    <t>334 bis Avenue Thiers
                                33100 Bordeaux</t>
  </si>
  <si>
    <t>05 56 44 00 04</t>
  </si>
  <si>
    <t>www.gironde.planning-familial.org</t>
  </si>
  <si>
    <t>1552357732-2498</t>
  </si>
  <si>
    <t>https://assos.bordeaux.fr/association/detail/501</t>
  </si>
  <si>
    <t>1552356373-1904</t>
  </si>
  <si>
    <t>https://assos.bordeaux.fr/association/detail/1095</t>
  </si>
  <si>
    <t>COMMUNE LIBRE DU QUARTIER SAINT PIERRE</t>
  </si>
  <si>
    <t>promouvoir le dialogue entre les habitants du quartier Saint-Pierre en animant la vie sociale, intellectuelle et artistique.</t>
  </si>
  <si>
    <t>chez Louis COSSON 6, Rue Arnaud-Miqueu
                                 Villa Saint Pierre
                                33000 Bordeaux</t>
  </si>
  <si>
    <t>06 74 69 69 50</t>
  </si>
  <si>
    <t>Louis COSSON</t>
  </si>
  <si>
    <t>1552354682-1123</t>
  </si>
  <si>
    <t>https://assos.bordeaux.fr/association/detail/1878</t>
  </si>
  <si>
    <t>1552355468-1485</t>
  </si>
  <si>
    <t>https://assos.bordeaux.fr/association/detail/1515</t>
  </si>
  <si>
    <t>1552352461-38</t>
  </si>
  <si>
    <t>https://assos.bordeaux.fr/association/detail/2963</t>
  </si>
  <si>
    <t>1552353906-744</t>
  </si>
  <si>
    <t>https://assos.bordeaux.fr/association/detail/2257</t>
  </si>
  <si>
    <t>1552352882-244</t>
  </si>
  <si>
    <t>https://assos.bordeaux.fr/association/detail/2757</t>
  </si>
  <si>
    <t>1552355376-1442</t>
  </si>
  <si>
    <t>https://assos.bordeaux.fr/association/detail/1558</t>
  </si>
  <si>
    <t>PHONIK</t>
  </si>
  <si>
    <t>Développement de la culture associée à la musique éléctronique et promotion des arts visuels proposés sur support numérique.</t>
  </si>
  <si>
    <t>48 rue bouquiere
                                33000 bordeaux</t>
  </si>
  <si>
    <t>06 64 41 59 17</t>
  </si>
  <si>
    <t>Pier Labatsuzan</t>
  </si>
  <si>
    <t>www.phonik.org</t>
  </si>
  <si>
    <t>1552356059-1758</t>
  </si>
  <si>
    <t>https://assos.bordeaux.fr/association/detail/1242</t>
  </si>
  <si>
    <t>FOOT ÉMERGENCE ACADÉMIE</t>
  </si>
  <si>
    <t>Nous utilisons la pratique du football pour aider les jeunes de 16 à 25 ans en décrochage scolaire, professionnel et social à se réinsérer au sein de la société. Notre mission : aider les jeunes à trouver leurs potentiels, les révéler et développer leurs talents et leur esprit d'équipe afin qu'ils s'intègrent à la société en trouvant leur place. Aider chacun à devenir ce qu'il veut être, en respectant ce qu'il est.</t>
  </si>
  <si>
    <t>19 rue François Mauriac
                                 Résidence Haut Vigneau bât A3 apt. 325
                                33170 Gradignan</t>
  </si>
  <si>
    <t>06 27 65 58 12</t>
  </si>
  <si>
    <t>1552353503-547</t>
  </si>
  <si>
    <t>https://assos.bordeaux.fr/association/detail/2454</t>
  </si>
  <si>
    <t>1552353175-387</t>
  </si>
  <si>
    <t>https://assos.bordeaux.fr/association/detail/2614</t>
  </si>
  <si>
    <t>1552354711-1137</t>
  </si>
  <si>
    <t>https://assos.bordeaux.fr/association/detail/1864</t>
  </si>
  <si>
    <t>1552352661-136</t>
  </si>
  <si>
    <t>https://assos.bordeaux.fr/association/detail/2865</t>
  </si>
  <si>
    <t>1552354097-837</t>
  </si>
  <si>
    <t>https://assos.bordeaux.fr/association/detail/2164</t>
  </si>
  <si>
    <t>1552354185-880</t>
  </si>
  <si>
    <t>https://assos.bordeaux.fr/association/detail/2121</t>
  </si>
  <si>
    <t>1552355929-1699</t>
  </si>
  <si>
    <t>https://assos.bordeaux.fr/association/detail/1301</t>
  </si>
  <si>
    <t>1552355754-1620</t>
  </si>
  <si>
    <t>https://assos.bordeaux.fr/association/detail/1380</t>
  </si>
  <si>
    <t>INSTITUT SOTO ZEN NANFUTSUJI - ISZ NANFUTSUJI</t>
  </si>
  <si>
    <t>Pratique et enseignement du Zen</t>
  </si>
  <si>
    <t>17 rue Baudin
                                33110 Le Bouscat</t>
  </si>
  <si>
    <t>06 52 88 63 07</t>
  </si>
  <si>
    <t>nanfutsu.fr</t>
  </si>
  <si>
    <t>1552352948-276</t>
  </si>
  <si>
    <t>https://assos.bordeaux.fr/association/detail/2725</t>
  </si>
  <si>
    <t>1552353577-583</t>
  </si>
  <si>
    <t>https://assos.bordeaux.fr/association/detail/2418</t>
  </si>
  <si>
    <t>1552356201-1824</t>
  </si>
  <si>
    <t>https://assos.bordeaux.fr/association/detail/1175</t>
  </si>
  <si>
    <t>1552352735-172</t>
  </si>
  <si>
    <t>https://assos.bordeaux.fr/association/detail/2829</t>
  </si>
  <si>
    <t>1552356349-1893</t>
  </si>
  <si>
    <t>https://assos.bordeaux.fr/association/detail/1106</t>
  </si>
  <si>
    <t>AGAPA</t>
  </si>
  <si>
    <t>Agapa accompagne toutes les personnes touchées par une grossesse interrompue, quelle qu’en soit la raison : deuil périnatal, mort in utéro, IMG, fausse couche, IVG, réduction embryonnaire…. Lieu d’échanges apaisé, sans jugement et sans idéologie, pour ceux et celles qui souhaitent parler de qu’ils ont vécu.</t>
  </si>
  <si>
    <t>380 cours de la somme
                                33000 Bordeaux</t>
  </si>
  <si>
    <t>07 50 67 09 91</t>
  </si>
  <si>
    <t>association-agapa.fr</t>
  </si>
  <si>
    <t>1552357053-2199</t>
  </si>
  <si>
    <t>https://assos.bordeaux.fr/association/detail/800</t>
  </si>
  <si>
    <t>ASSOCIATION DES CENTRES D'ANIMATION DE QUARTIERS DE BORDEAUX - CENTRE D'ANIMATION SAINT-MICHEL - ACAQB</t>
  </si>
  <si>
    <t>L’association des centres d’animation de quartiers de Bordeaux (ACAQB), se compose aujourd’hui de 11 centres d’animation à vocation sociale et culturelle répartis sur les deux rives de Bordeaux. Le centre d’animation Saint Michel propose un large panel d’activités et anime un pôle arts de la parole notamment grâce au partenariat avec le festival Chahuts.</t>
  </si>
  <si>
    <t>25 rue Permentade
                                33000 Bordeaux</t>
  </si>
  <si>
    <t>05 56 91 32 08</t>
  </si>
  <si>
    <t>1552357158-2245</t>
  </si>
  <si>
    <t>https://assos.bordeaux.fr/association/detail/754</t>
  </si>
  <si>
    <t>SANGHAM</t>
  </si>
  <si>
    <t>Sangham propose de nouvelles perspectives d'exploitation chorégraphique par l'intermédiaire de la danse martiale ancestrale qu'est le Kalaripayat. Nous vous proposons des ateliers et des cours hebdomadaires, mais aussi le Kalari Yoga, le massage ayurvédique sur chaise et sur table. Toutes nos activités ont pour but de renforcer l'intégrité de la personne dans son environnement tout en favorisant le lien social.</t>
  </si>
  <si>
    <t>134 cours Saint-Louis
                                 Résidence clos saint-louis bât 4 apt. 412
                                33300 Bordeaux</t>
  </si>
  <si>
    <t>06 44 81 26 71</t>
  </si>
  <si>
    <t>kalaripayat-bordeaux.org/objectif</t>
  </si>
  <si>
    <t>1552356745-2066</t>
  </si>
  <si>
    <t>https://assos.bordeaux.fr/association/detail/933</t>
  </si>
  <si>
    <t>BORDEAUX DANCESPORT GALAXY - BDSG</t>
  </si>
  <si>
    <t>Promouvoir, pratiquer, favoriser et développer, à titre principal, la danse sportive et de salon et, à titre secondaire, toutes autres formes de danses ainsi que toutes activités permettant la réalisation de cet objectif telles que, par exemple, des cours, stages, soirées, démonstrations, spectacles et autres manifestations.</t>
  </si>
  <si>
    <t>6 Rue Des Girondins
                                33200 Bordeaux</t>
  </si>
  <si>
    <t>06 68 08 21 00</t>
  </si>
  <si>
    <t>bordeauxdancesportgalaxy.fr</t>
  </si>
  <si>
    <t>1552357894-2577</t>
  </si>
  <si>
    <t>https://assos.bordeaux.fr/association/detail/422</t>
  </si>
  <si>
    <t>1552358142-2698</t>
  </si>
  <si>
    <t>https://assos.bordeaux.fr/association/detail/301</t>
  </si>
  <si>
    <t>1552358035-2646</t>
  </si>
  <si>
    <t>https://assos.bordeaux.fr/association/detail/353</t>
  </si>
  <si>
    <t>1552352765-187</t>
  </si>
  <si>
    <t>https://assos.bordeaux.fr/association/detail/2814</t>
  </si>
  <si>
    <t>1552355445-1474</t>
  </si>
  <si>
    <t>https://assos.bordeaux.fr/association/detail/1526</t>
  </si>
  <si>
    <t>LAB'ELLE COMPAGNIE ISABELLE CHEVEAU</t>
  </si>
  <si>
    <t>- A travers nos actions, promouvoir l'art chorégraphique auprès du plus grand nombre 
- Favoriser les rencontres entre professionnels et amateurs
- Créer des échanges sociaux-culturels, artistiques et intergénérationnels</t>
  </si>
  <si>
    <t>224 rue du jardin public
                                 appartement 10
                                33300 Bordeaux</t>
  </si>
  <si>
    <t>06 82 58 07 13</t>
  </si>
  <si>
    <t>1552353107-354</t>
  </si>
  <si>
    <t>https://assos.bordeaux.fr/association/detail/2647</t>
  </si>
  <si>
    <t>1552353875-729</t>
  </si>
  <si>
    <t>https://assos.bordeaux.fr/association/detail/2272</t>
  </si>
  <si>
    <t>1552354751-1156</t>
  </si>
  <si>
    <t>https://assos.bordeaux.fr/association/detail/1845</t>
  </si>
  <si>
    <t>1552356991-2171</t>
  </si>
  <si>
    <t>https://assos.bordeaux.fr/association/detail/828</t>
  </si>
  <si>
    <t>UNTENDANSES</t>
  </si>
  <si>
    <t>Promouvoir les arts et proposer des cours et activités liés aux domaines artistique, culturel et multimédia
Organiser des événements à but festif et convivial</t>
  </si>
  <si>
    <t>21 quai de bacalan
                                33300 Bordeaux</t>
  </si>
  <si>
    <t>05 56 39 85 04</t>
  </si>
  <si>
    <t>www.untendanses.com</t>
  </si>
  <si>
    <t>1552354767-1164</t>
  </si>
  <si>
    <t>https://assos.bordeaux.fr/association/detail/1837</t>
  </si>
  <si>
    <t>1552356463-1944</t>
  </si>
  <si>
    <t>https://assos.bordeaux.fr/association/detail/1055</t>
  </si>
  <si>
    <t>1552357283-2302</t>
  </si>
  <si>
    <t>https://assos.bordeaux.fr/association/detail/697</t>
  </si>
  <si>
    <t>COMITE BORDEAUX BRISTOL - ABB</t>
  </si>
  <si>
    <t>1552355029-1284</t>
  </si>
  <si>
    <t>https://assos.bordeaux.fr/association/detail/1716</t>
  </si>
  <si>
    <t>L'ENTRAIDE PHILOSOPHIQUE</t>
  </si>
  <si>
    <t>Réunir des personnes souhaitant dans une démarche évolutive et valorisante, par l'apprentissage et le développement de la pensée philosophique, par un travail interactif, appréhender la philosophie sous ses différents domaines. Mise œuvre de rencontres philosophiques, abordant les thèmes proposés par ses adhérents sans restriction du domaine traité,sous la forme de cours, d'ateliers ou autres formes d'échanges.</t>
  </si>
  <si>
    <t>37 rue Jules Mabit
                                33200 Bordeaux</t>
  </si>
  <si>
    <t>06 83 86 10 68</t>
  </si>
  <si>
    <t>Jean José Solano</t>
  </si>
  <si>
    <t>1552353376-485</t>
  </si>
  <si>
    <t>https://assos.bordeaux.fr/association/detail/2516</t>
  </si>
  <si>
    <t>1552355941-1705</t>
  </si>
  <si>
    <t>https://assos.bordeaux.fr/association/detail/1295</t>
  </si>
  <si>
    <t>PHILIA BORDEAUX</t>
  </si>
  <si>
    <t>Menées par François-Xavier Bellamy (normalien, agrégé de philosophie), les Soirées de la Philo sont destinées à tous ceux qui veulent prendre un peu de temps pour réfléchir et se former. Chaque soirée est consacrée à une question précise. A Bordeaux, elles s'organisent autour de la projection des soirées enregistrées à Paris, puis débouchent autour d'un verre sur une discussion prolongeant la question du soir.</t>
  </si>
  <si>
    <t>23 rue du Hâ 
                                33000 Bordeaux</t>
  </si>
  <si>
    <t>06 68 56 40 37</t>
  </si>
  <si>
    <t>François-Xavier Bellamy</t>
  </si>
  <si>
    <t>www.philia-asso.fr/bordeaux</t>
  </si>
  <si>
    <t>1552357421-2361</t>
  </si>
  <si>
    <t>https://assos.bordeaux.fr/association/detail/638</t>
  </si>
  <si>
    <t>LE CHOEUR MÉLUSINE</t>
  </si>
  <si>
    <t>Enseignement et expression du chant choral à 3 ou 4 voix, adaptés à tous les niveaux et tous les ages  afin de créer du lien social. Répertoire principalement issu de la variété française.</t>
  </si>
  <si>
    <t>27 rue Charlevoix de Villers
                                33300 Bordeaux</t>
  </si>
  <si>
    <t>06 11 69 11 52</t>
  </si>
  <si>
    <t>choeurmelusine.wordpress.com</t>
  </si>
  <si>
    <t>1552355817-1648</t>
  </si>
  <si>
    <t>https://assos.bordeaux.fr/association/detail/1352</t>
  </si>
  <si>
    <t>REPAIR CAFÉ BORDEAUX</t>
  </si>
  <si>
    <t>Organisation d'ateliers d'aide à la réparation des objets du quotidien par des réparateurs bénévoles. Petit électro-ménager, ordinateurs, appareils électriques, téléphones, vêtements... (pas de gros électro ménager ni de four micro ondes)
Les Repair Cafés ont lieu en partenariat avec un lieu d'accueil différent chaque mois.</t>
  </si>
  <si>
    <t>32 rue Marcelin Berthelot
                                33200 Bordeaux</t>
  </si>
  <si>
    <t>repair-cafe-bordeaux.org</t>
  </si>
  <si>
    <t>1552352890-248</t>
  </si>
  <si>
    <t>https://assos.bordeaux.fr/association/detail/2753</t>
  </si>
  <si>
    <t>1552357501-2397</t>
  </si>
  <si>
    <t>https://assos.bordeaux.fr/association/detail/602</t>
  </si>
  <si>
    <t>1552357872-2566</t>
  </si>
  <si>
    <t>https://assos.bordeaux.fr/association/detail/433</t>
  </si>
  <si>
    <t>1552354676-1120</t>
  </si>
  <si>
    <t>https://assos.bordeaux.fr/association/detail/1881</t>
  </si>
  <si>
    <t>1552354709-1136</t>
  </si>
  <si>
    <t>https://assos.bordeaux.fr/association/detail/1865</t>
  </si>
  <si>
    <t>1552353702-644</t>
  </si>
  <si>
    <t>https://assos.bordeaux.fr/association/detail/2357</t>
  </si>
  <si>
    <t>1552353302-449</t>
  </si>
  <si>
    <t>https://assos.bordeaux.fr/association/detail/2552</t>
  </si>
  <si>
    <t>1552355655-1573</t>
  </si>
  <si>
    <t>https://assos.bordeaux.fr/association/detail/1427</t>
  </si>
  <si>
    <t>1552355526-1513</t>
  </si>
  <si>
    <t>https://assos.bordeaux.fr/association/detail/1487</t>
  </si>
  <si>
    <t>1552355257-1389</t>
  </si>
  <si>
    <t>https://assos.bordeaux.fr/association/detail/1611</t>
  </si>
  <si>
    <t>1552355019-1279</t>
  </si>
  <si>
    <t>https://assos.bordeaux.fr/association/detail/1721</t>
  </si>
  <si>
    <t>1552354164-870</t>
  </si>
  <si>
    <t>https://assos.bordeaux.fr/association/detail/2131</t>
  </si>
  <si>
    <t>1552353044-323</t>
  </si>
  <si>
    <t>https://assos.bordeaux.fr/association/detail/2678</t>
  </si>
  <si>
    <t>1552353859-721</t>
  </si>
  <si>
    <t>https://assos.bordeaux.fr/association/detail/2280</t>
  </si>
  <si>
    <t>1552355449-1476</t>
  </si>
  <si>
    <t>https://assos.bordeaux.fr/association/detail/1524</t>
  </si>
  <si>
    <t>1552358171-2712</t>
  </si>
  <si>
    <t>https://assos.bordeaux.fr/association/detail/287</t>
  </si>
  <si>
    <t>1552355270-1394</t>
  </si>
  <si>
    <t>https://assos.bordeaux.fr/association/detail/1606</t>
  </si>
  <si>
    <t>ANIM'GINKO</t>
  </si>
  <si>
    <t>Mener à bien des projets communs valorisant la qualité de vie du quartier et l’activité de l’ensemble des adhérents.
Créer du lien. Participer à l’aménagement local. 
Fédérer les commerçants des berges du lac : développer et promouvoir l’activité commerciale du quartier.</t>
  </si>
  <si>
    <t>17/19 place Jean Cayrol
                                 Boulangerie "Secrets de pains"
                                33300 Bordeaux</t>
  </si>
  <si>
    <t>06 78 89 45 50</t>
  </si>
  <si>
    <t>1552354250-912</t>
  </si>
  <si>
    <t>https://assos.bordeaux.fr/association/detail/2089</t>
  </si>
  <si>
    <t>1552356286-1863</t>
  </si>
  <si>
    <t>https://assos.bordeaux.fr/association/detail/1136</t>
  </si>
  <si>
    <t>COMMUNAUTÉ CAMEROUNAISE DE BORDEAUX  - CCB</t>
  </si>
  <si>
    <t>1552357561-2420</t>
  </si>
  <si>
    <t>https://assos.bordeaux.fr/association/detail/579</t>
  </si>
  <si>
    <t>ART SAINT AUG - A.S.A.</t>
  </si>
  <si>
    <t>Permettre à tous la pratique d'activités artistiques, proposer un cadre convivial de proximité pour des animations culturelles relatives aux arts plastiques, établir un réseau entre les artistes</t>
  </si>
  <si>
    <t>68 RUE EMILE COMBES
                                33000 BORDEAUX</t>
  </si>
  <si>
    <t>05 40 05 33 15</t>
  </si>
  <si>
    <t>www.ateliermary.fr</t>
  </si>
  <si>
    <t>1552358146-2700</t>
  </si>
  <si>
    <t>https://assos.bordeaux.fr/association/detail/299</t>
  </si>
  <si>
    <t>1552355174-1351</t>
  </si>
  <si>
    <t>https://assos.bordeaux.fr/association/detail/1649</t>
  </si>
  <si>
    <t>1552356080-1768</t>
  </si>
  <si>
    <t>https://assos.bordeaux.fr/association/detail/1232</t>
  </si>
  <si>
    <t>LES TITANS</t>
  </si>
  <si>
    <t>Les Titans sont une association loi 1901 basée à Bordeaux ayant pour but l'enseignement et la pratique de l'improvisation théâtrale sous toutes ses formes, et privilégiant les rencontres avec les autres ligues. Les ateliers sont tous les jeudis soirs de 20h30 à 23h aux Chartrons, au 40 rue Joséphine.</t>
  </si>
  <si>
    <t>40 rue Joséphine
                                33000 Bordeaux</t>
  </si>
  <si>
    <t>06 03 69 26 33</t>
  </si>
  <si>
    <t>Roland Recouly</t>
  </si>
  <si>
    <t>improtitans.e-monsite.com</t>
  </si>
  <si>
    <t>1552352606-109</t>
  </si>
  <si>
    <t>https://assos.bordeaux.fr/association/detail/2892</t>
  </si>
  <si>
    <t>1552355680-1585</t>
  </si>
  <si>
    <t>https://assos.bordeaux.fr/association/detail/1415</t>
  </si>
  <si>
    <t>DU VENT DANS LES ARBRES</t>
  </si>
  <si>
    <t>L'association Du Vent dans les arbres propose des cours et ateliers de Qi Gong et arts énergétiques internes chinois pour adultes et enfants.</t>
  </si>
  <si>
    <t>8, rue Borie
                                33300 BORDEAUX</t>
  </si>
  <si>
    <t>06 84 08 48 91</t>
  </si>
  <si>
    <t>www.duventdanslesarbres.org</t>
  </si>
  <si>
    <t>1552354837-1196</t>
  </si>
  <si>
    <t>https://assos.bordeaux.fr/association/detail/1804</t>
  </si>
  <si>
    <t>ECOLE CHINOISE DE BORDEAUX</t>
  </si>
  <si>
    <t>1552357532-2409</t>
  </si>
  <si>
    <t>https://assos.bordeaux.fr/association/detail/590</t>
  </si>
  <si>
    <t>ASSOCIATION POURQUOIPAS 33 - APQP</t>
  </si>
  <si>
    <t>Pourquoipas 33 est une association culturelle qui à travers les projets et événements qu’elle organise, s’appuie sur les valeurs de fraternité, de citoyenneté, d’égalité et de laïcité. Elle est partie prenante de la Fédération Française pour l’UNESCO et mène des actions pour partager ses idéaux.</t>
  </si>
  <si>
    <t>153 rue Georges Mandel
                                33000 Bordeaux</t>
  </si>
  <si>
    <t>06 62 23 26 70</t>
  </si>
  <si>
    <t>Jean-Pierre Lefèvre</t>
  </si>
  <si>
    <t>1552357591-2433</t>
  </si>
  <si>
    <t>https://assos.bordeaux.fr/association/detail/566</t>
  </si>
  <si>
    <t>EKLEKTIKK</t>
  </si>
  <si>
    <t>Booster la qualité de vie par la solidarité 
Booster l'emploi et la création d'entreprise face aux difficultés pour trouver un emploi en 15 jours à Bordeaux et une qualité de vie dans la très belle ville de Bordeaux.</t>
  </si>
  <si>
    <t>23 cours de quebec 
                                 A 319    Bat CA 
                                33300 Bordeaux</t>
  </si>
  <si>
    <t>06 60 16 81 37</t>
  </si>
  <si>
    <t>1552355010-1275</t>
  </si>
  <si>
    <t>https://assos.bordeaux.fr/association/detail/1725</t>
  </si>
  <si>
    <t>ADRA FRANCE - ANTENNE DE BORDEAUX - ADRA</t>
  </si>
  <si>
    <t>Nous sommes une antenne locale de l'association ADRA France.
Nous accompagnons des personnes isolées ou en situation de précarité à travers des actions personnalisées.
Nous mettons en place des actions et projets en faveur des réfugiés (cours de français, démarches administratives, intégrations sociales et culturelles).
Notre slogan : "Changer le monde, une vie à la fois"</t>
  </si>
  <si>
    <t>Rue du Dr Roux
                                33000 Bordeaux</t>
  </si>
  <si>
    <t>06 49 09 71 65</t>
  </si>
  <si>
    <t>adra.fr</t>
  </si>
  <si>
    <t>1552357786-2524</t>
  </si>
  <si>
    <t>https://assos.bordeaux.fr/association/detail/475</t>
  </si>
  <si>
    <t>1552356012-1737</t>
  </si>
  <si>
    <t>https://assos.bordeaux.fr/association/detail/1263</t>
  </si>
  <si>
    <t>INSTITUT DES AFRIQUES - IDAF</t>
  </si>
  <si>
    <t>L'Institut des Afriques vise à porter un regard nouveau sur les mondes africains à travers les créations contemporaines et les savoirs. Son action phare est l'organisation chaque année de la manifestation "Semaine des Afriques" sur la métropole bordelaise, qui est un espace de créations, diversité culturelle, rencontres artistiques, ouvert sur le monde d'aujourd'hui et la pluralité des mondes africains.</t>
  </si>
  <si>
    <t>11 allée Ausone
                                 Domaine Universitaire
                                33607 Pessac</t>
  </si>
  <si>
    <t>05 56 84 41 05</t>
  </si>
  <si>
    <t>René  Otayek</t>
  </si>
  <si>
    <t>institutdesafriques.org</t>
  </si>
  <si>
    <t>1552353628-608</t>
  </si>
  <si>
    <t>https://assos.bordeaux.fr/association/detail/2393</t>
  </si>
  <si>
    <t>1552357841-2551</t>
  </si>
  <si>
    <t>https://assos.bordeaux.fr/association/detail/448</t>
  </si>
  <si>
    <t>1552353360-477</t>
  </si>
  <si>
    <t>https://assos.bordeaux.fr/association/detail/2524</t>
  </si>
  <si>
    <t>1552353111-356</t>
  </si>
  <si>
    <t>https://assos.bordeaux.fr/association/detail/2645</t>
  </si>
  <si>
    <t>1552358273-2762</t>
  </si>
  <si>
    <t>https://assos.bordeaux.fr/association/detail/237</t>
  </si>
  <si>
    <t>1552353089-345</t>
  </si>
  <si>
    <t>https://assos.bordeaux.fr/association/detail/2656</t>
  </si>
  <si>
    <t>1552353103-352</t>
  </si>
  <si>
    <t>https://assos.bordeaux.fr/association/detail/2649</t>
  </si>
  <si>
    <t>1552352643-127</t>
  </si>
  <si>
    <t>https://assos.bordeaux.fr/association/detail/2874</t>
  </si>
  <si>
    <t>1552353581-585</t>
  </si>
  <si>
    <t>https://assos.bordeaux.fr/association/detail/2416</t>
  </si>
  <si>
    <t>1552353869-726</t>
  </si>
  <si>
    <t>https://assos.bordeaux.fr/association/detail/2275</t>
  </si>
  <si>
    <t>1552352786-197</t>
  </si>
  <si>
    <t>https://assos.bordeaux.fr/association/detail/2804</t>
  </si>
  <si>
    <t>1552353992-786</t>
  </si>
  <si>
    <t>https://assos.bordeaux.fr/association/detail/2215</t>
  </si>
  <si>
    <t>1552356317-1878</t>
  </si>
  <si>
    <t>https://assos.bordeaux.fr/association/detail/1121</t>
  </si>
  <si>
    <t>CENTRE D'ANIMATION BORDEAUX LAC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</si>
  <si>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Lac propose un large panel d’activités et anime un pôle d’excellence environnement notamment grâce à la ferme pédagogique.</t>
  </si>
  <si>
    <t>79 cours des Aubiers 
                                33300 Bordeaux</t>
  </si>
  <si>
    <t>05 56 50 61 36</t>
  </si>
  <si>
    <t>1552354627-1096</t>
  </si>
  <si>
    <t>https://assos.bordeaux.fr/association/detail/1905</t>
  </si>
  <si>
    <t>1552354045-812</t>
  </si>
  <si>
    <t>https://assos.bordeaux.fr/association/detail/2189</t>
  </si>
  <si>
    <t>1552352450-33</t>
  </si>
  <si>
    <t>https://assos.bordeaux.fr/association/detail/2968</t>
  </si>
  <si>
    <t>1552354054-816</t>
  </si>
  <si>
    <t>https://assos.bordeaux.fr/association/detail/2185</t>
  </si>
  <si>
    <t>1552354482-1025</t>
  </si>
  <si>
    <t>https://assos.bordeaux.fr/association/detail/1976</t>
  </si>
  <si>
    <t>1552356578-1992</t>
  </si>
  <si>
    <t>https://assos.bordeaux.fr/association/detail/1007</t>
  </si>
  <si>
    <t>LE PAIN DE L'AMITIÉ</t>
  </si>
  <si>
    <t>Apporter une aide matérielle et morale aux personnes en difficulté et créer toute activité qui favorise leur insertion économique et sociale.</t>
  </si>
  <si>
    <t>43 rue Saint Nicolas
                                33800 Bordeaux</t>
  </si>
  <si>
    <t>05 57 95 66 21</t>
  </si>
  <si>
    <t>1552354031-805</t>
  </si>
  <si>
    <t>https://assos.bordeaux.fr/association/detail/2196</t>
  </si>
  <si>
    <t>1552352986-295</t>
  </si>
  <si>
    <t>https://assos.bordeaux.fr/association/detail/2706</t>
  </si>
  <si>
    <t>1552358250-2751</t>
  </si>
  <si>
    <t>https://assos.bordeaux.fr/association/detail/248</t>
  </si>
  <si>
    <t>1552354907-1228</t>
  </si>
  <si>
    <t>https://assos.bordeaux.fr/association/detail/1772</t>
  </si>
  <si>
    <t>YOGA SPIRIT BORDEAUX - YSB</t>
  </si>
  <si>
    <t>1552352905-255</t>
  </si>
  <si>
    <t>https://assos.bordeaux.fr/association/detail/2746</t>
  </si>
  <si>
    <t>1552355907-1690</t>
  </si>
  <si>
    <t>https://assos.bordeaux.fr/association/detail/1310</t>
  </si>
  <si>
    <t>1552357219-2273</t>
  </si>
  <si>
    <t>https://assos.bordeaux.fr/association/detail/726</t>
  </si>
  <si>
    <t>1552357503-2398</t>
  </si>
  <si>
    <t>https://assos.bordeaux.fr/association/detail/601</t>
  </si>
  <si>
    <t>1552356975-2164</t>
  </si>
  <si>
    <t>https://assos.bordeaux.fr/association/detail/835</t>
  </si>
  <si>
    <t>OPTIMISATION MÉMOIRE - OP</t>
  </si>
  <si>
    <t>Elle a pour but de: 
Créer et Conserver un lien social pour vaincre l'isolement des personnes:
-	Retraitées et isolées ; améliorer et maintenir l'autonomie dans la vie quotidienne ; retarder le placement grâce à un maintien à domicile.
-	Jeunes en rupture scolaire et/ou rupture sociale et/ou à la recherche d’un emploi, favoriser l’insertion professionnelle et la réussite scolaire
-	Adultes, en activité ou demandeur</t>
  </si>
  <si>
    <t>52 rue Eugène Le Roy
                                33800 Bordeaux</t>
  </si>
  <si>
    <t>06 61 72 61 46</t>
  </si>
  <si>
    <t>Isabelle Veinhard</t>
  </si>
  <si>
    <t>www.optimemoire.fr</t>
  </si>
  <si>
    <t>1552353126-363</t>
  </si>
  <si>
    <t>https://assos.bordeaux.fr/association/detail/2638</t>
  </si>
  <si>
    <t>1552356211-1829</t>
  </si>
  <si>
    <t>https://assos.bordeaux.fr/association/detail/1170</t>
  </si>
  <si>
    <t>VOICES AND MUSIC PRODUCTION - BXGOSPELACADEMY</t>
  </si>
  <si>
    <t>Soutenir, contribuer, développer et participer à une démarche artistique générale, auprès de tout public, orientée notamment vers la musique et le chant ; produire, diffuser et promouvoir le spectacle vivant et organiser des prestations événementielles, dans le cadre de manifestations culturelles et pédagogiques, en lien avec son objet.
Il s’agit d’une démarche globale.</t>
  </si>
  <si>
    <t>1552352729-169</t>
  </si>
  <si>
    <t>https://assos.bordeaux.fr/association/detail/2832</t>
  </si>
  <si>
    <t>1552354127-852</t>
  </si>
  <si>
    <t>https://assos.bordeaux.fr/association/detail/2149</t>
  </si>
  <si>
    <t>1552354269-921</t>
  </si>
  <si>
    <t>https://assos.bordeaux.fr/association/detail/2080</t>
  </si>
  <si>
    <t>1552354997-1269</t>
  </si>
  <si>
    <t>https://assos.bordeaux.fr/association/detail/1731</t>
  </si>
  <si>
    <t>GROUPE D'ENTRAIDE MUTUELLE LES NEUROFESTIFS 33 - GEM</t>
  </si>
  <si>
    <t>Association a pour but d'assurer le fonctionnement d'un Groupe d'Entraide Mutuelle (GEM), situé sur Bordeaux. Tel que prévu par la loi du 11 février 2005, son objectif est de promouvoir tout type d'actions en faveur des besoins des adultes handicapés suite à une lésion cérébrale acquise.</t>
  </si>
  <si>
    <t>29 rue des sablières
                                33800 bordeaux</t>
  </si>
  <si>
    <t>05 56 94 11 32</t>
  </si>
  <si>
    <t>1552357857-2559</t>
  </si>
  <si>
    <t>https://assos.bordeaux.fr/association/detail/440</t>
  </si>
  <si>
    <t>1552353253-425</t>
  </si>
  <si>
    <t>https://assos.bordeaux.fr/association/detail/2576</t>
  </si>
  <si>
    <t>1552354416-993</t>
  </si>
  <si>
    <t>https://assos.bordeaux.fr/association/detail/2008</t>
  </si>
  <si>
    <t>1552356216-1831</t>
  </si>
  <si>
    <t>https://assos.bordeaux.fr/association/detail/1168</t>
  </si>
  <si>
    <t>LA CASE</t>
  </si>
  <si>
    <t>Rencontrer et prendre en charge toute personne présentant une problématique d'addiction et toute personne en situation de prostitution, dans leurs dimensions médicales, sociales et psychologiques; réduire les risques et les dommages associés à l'usage de drogues et à la pratique prostitutionnelle; et favoriser l'accès aux droits fondamentaux.</t>
  </si>
  <si>
    <t>36-38 rue Saint-James
                                33000 Bordeaux</t>
  </si>
  <si>
    <t>05 56 92 51 89</t>
  </si>
  <si>
    <t>www.lacase.eu</t>
  </si>
  <si>
    <t>1552357151-2242</t>
  </si>
  <si>
    <t>https://assos.bordeaux.fr/association/detail/757</t>
  </si>
  <si>
    <t>FISH &amp; SHOES</t>
  </si>
  <si>
    <t>Créer, promouvoir et développer des activités artistiques sur le territoire</t>
  </si>
  <si>
    <t>65 rue Elie Gintrac 
                                33000 Bordeaux</t>
  </si>
  <si>
    <t>06 73 14 39 72</t>
  </si>
  <si>
    <t>1552352982-293</t>
  </si>
  <si>
    <t>https://assos.bordeaux.fr/association/detail/2708</t>
  </si>
  <si>
    <t>1552353888-735</t>
  </si>
  <si>
    <t>https://assos.bordeaux.fr/association/detail/2266</t>
  </si>
  <si>
    <t>1552354569-1068</t>
  </si>
  <si>
    <t>https://assos.bordeaux.fr/association/detail/1933</t>
  </si>
  <si>
    <t>1552352794-201</t>
  </si>
  <si>
    <t>https://assos.bordeaux.fr/association/detail/2800</t>
  </si>
  <si>
    <t>1552353352-473</t>
  </si>
  <si>
    <t>https://assos.bordeaux.fr/association/detail/2528</t>
  </si>
  <si>
    <t>1552353427-510</t>
  </si>
  <si>
    <t>https://assos.bordeaux.fr/association/detail/2491</t>
  </si>
  <si>
    <t>1552352657-134</t>
  </si>
  <si>
    <t>https://assos.bordeaux.fr/association/detail/2867</t>
  </si>
  <si>
    <t>1552357829-2545</t>
  </si>
  <si>
    <t>https://assos.bordeaux.fr/association/detail/454</t>
  </si>
  <si>
    <t>1552355505-1503</t>
  </si>
  <si>
    <t>https://assos.bordeaux.fr/association/detail/1497</t>
  </si>
  <si>
    <t>W845968857 - W845968857</t>
  </si>
  <si>
    <t>dazdazdzad</t>
  </si>
  <si>
    <t>10 RUE JEAN CARMET
                                33600 Pessac</t>
  </si>
  <si>
    <t>1552355661-1576</t>
  </si>
  <si>
    <t>https://assos.bordeaux.fr/association/detail/1424</t>
  </si>
  <si>
    <t>1552356613-2008</t>
  </si>
  <si>
    <t>https://assos.bordeaux.fr/association/detail/991</t>
  </si>
  <si>
    <t>ASSOCIATION AFRICAN SOLIDARITE FRANCE - AASF</t>
  </si>
  <si>
    <t>1552354537-1052</t>
  </si>
  <si>
    <t>https://assos.bordeaux.fr/association/detail/1949</t>
  </si>
  <si>
    <t>1552353959-770</t>
  </si>
  <si>
    <t>https://assos.bordeaux.fr/association/detail/2231</t>
  </si>
  <si>
    <t>1552354019-799</t>
  </si>
  <si>
    <t>https://assos.bordeaux.fr/association/detail/2202</t>
  </si>
  <si>
    <t>1552355718-1603</t>
  </si>
  <si>
    <t>https://assos.bordeaux.fr/association/detail/1397</t>
  </si>
  <si>
    <t>LES CLOWNS STÉTHOSCOPES</t>
  </si>
  <si>
    <t>Les Clowns Stéthoscopes est une association loi 1901 à but non lucratif, reconnue d’intérêt général. Elle est membre de la FFACH (Fédération Française des Associations de Clowns Hospitaliers). Elle intervient à l'hôpital des enfants et dans des Ehpad de la Région Nouvelle Aquitaine</t>
  </si>
  <si>
    <t>Ehpad Bon Secours -  rue Sainte Marie
                                33130 Bègles</t>
  </si>
  <si>
    <t>06 10 15 20 04</t>
  </si>
  <si>
    <t>www.lesclownsstethoscopes.fr</t>
  </si>
  <si>
    <t>1552357116-2227</t>
  </si>
  <si>
    <t>https://assos.bordeaux.fr/association/detail/772</t>
  </si>
  <si>
    <t>1552352837-222</t>
  </si>
  <si>
    <t>https://assos.bordeaux.fr/association/detail/2779</t>
  </si>
  <si>
    <t>1552356982-2167</t>
  </si>
  <si>
    <t>https://assos.bordeaux.fr/association/detail/832</t>
  </si>
  <si>
    <t>FRANCE BÉNÉVOLAT BORDEAUX GIRONDE - FBBG</t>
  </si>
  <si>
    <t>Promotion du bénévolat.
Intermédiation active entre bénévoles et associations.
Aide aux associations pour une meilleure gestion des ressources humaines bénévoles.</t>
  </si>
  <si>
    <t>120 rue Héron
                                33000 BORDEAUX</t>
  </si>
  <si>
    <t>05 56 92 37 69</t>
  </si>
  <si>
    <t>www.bordeaux.francebenevolat.org</t>
  </si>
  <si>
    <t>1552352897-251</t>
  </si>
  <si>
    <t>https://assos.bordeaux.fr/association/detail/2750</t>
  </si>
  <si>
    <t>1552355995-1730</t>
  </si>
  <si>
    <t>https://assos.bordeaux.fr/association/detail/1270</t>
  </si>
  <si>
    <t>FÉDÉRATION DES MAISONS DES LYCÉEN.NE.S - NOUVELLE-AQUITAINE - FMDL-NA</t>
  </si>
  <si>
    <t>La Fédération des MDL – Nouvelle-Aquitaine, se veut une réponse aux différentes problématiques rencontrées par les MDL au sein des établissements. Elle fédère les MDL sur tout le territoire, les accompagne, les aide à se développer, soutien et propose des projets à divers échelles.</t>
  </si>
  <si>
    <t>10 rue des Treuils
                                 lycée François Magendie
                                33000 Bordeaux</t>
  </si>
  <si>
    <t>06 99 70 14 36</t>
  </si>
  <si>
    <t>1552355528-1514</t>
  </si>
  <si>
    <t>https://assos.bordeaux.fr/association/detail/1486</t>
  </si>
  <si>
    <t>1552354543-1055</t>
  </si>
  <si>
    <t>https://assos.bordeaux.fr/association/detail/1946</t>
  </si>
  <si>
    <t>1552358025-2641</t>
  </si>
  <si>
    <t>https://assos.bordeaux.fr/association/detail/358</t>
  </si>
  <si>
    <t>1552354686-1125</t>
  </si>
  <si>
    <t>https://assos.bordeaux.fr/association/detail/1876</t>
  </si>
  <si>
    <t>1552352970-287</t>
  </si>
  <si>
    <t>https://assos.bordeaux.fr/association/detail/2714</t>
  </si>
  <si>
    <t>1552356411-1921</t>
  </si>
  <si>
    <t>https://assos.bordeaux.fr/association/detail/1078</t>
  </si>
  <si>
    <t>LES ORCHIDÉES ROUGES</t>
  </si>
  <si>
    <t>Œuvrer pour les droits des femmes ; sensibiliser les populations sur les méfaits de l'excision ; favoriser l'accès à la chirurgie réparatrice du clitoris et apporter un suivi psychologique ; aider les femmes victimes de violences à se reconstruire psychologiquement et physiquement ; alerter les familles Françaises sur les risque encourus par leurs fillettes lors des vacances scolaires dans les pays d'origine.</t>
  </si>
  <si>
    <t>1 square Gustave Courbet
                                 Bat. A
                                33700 Mérignac</t>
  </si>
  <si>
    <t>06 52 95 83 03</t>
  </si>
  <si>
    <t>Kakpotia Marie-Claire Moraldo</t>
  </si>
  <si>
    <t>1552353493-542</t>
  </si>
  <si>
    <t>https://assos.bordeaux.fr/association/detail/2459</t>
  </si>
  <si>
    <t>1552352589-101</t>
  </si>
  <si>
    <t>https://assos.bordeaux.fr/association/detail/2900</t>
  </si>
  <si>
    <t>1552352628-120</t>
  </si>
  <si>
    <t>https://assos.bordeaux.fr/association/detail/2881</t>
  </si>
  <si>
    <t>1552357804-2533</t>
  </si>
  <si>
    <t>https://assos.bordeaux.fr/association/detail/466</t>
  </si>
  <si>
    <t>1552356138-1796</t>
  </si>
  <si>
    <t>https://assos.bordeaux.fr/association/detail/1204</t>
  </si>
  <si>
    <t>1552352675-143</t>
  </si>
  <si>
    <t>https://assos.bordeaux.fr/association/detail/2858</t>
  </si>
  <si>
    <t>1552354771-1166</t>
  </si>
  <si>
    <t>https://assos.bordeaux.fr/association/detail/1835</t>
  </si>
  <si>
    <t>1552355820-1649</t>
  </si>
  <si>
    <t>https://assos.bordeaux.fr/association/detail/1351</t>
  </si>
  <si>
    <t>LETTRES ET IMAGES</t>
  </si>
  <si>
    <t>Cours et stages de calligraphie, d'enluminure, d'encadrement.
Stages d'arts plastiques. Expositions annuelles.</t>
  </si>
  <si>
    <t>5 rue de Mandavit
                                33170 Gradignan</t>
  </si>
  <si>
    <t>06 17 93 58 08</t>
  </si>
  <si>
    <t>lettresetimages.net</t>
  </si>
  <si>
    <t>1552355539-1519</t>
  </si>
  <si>
    <t>https://assos.bordeaux.fr/association/detail/1481</t>
  </si>
  <si>
    <t>1552354797-1177</t>
  </si>
  <si>
    <t>https://assos.bordeaux.fr/association/detail/1823</t>
  </si>
  <si>
    <t>URBAN RUNNERS</t>
  </si>
  <si>
    <t>Urban Runners a trois objectifs principaux :
promouvoir notamment la course à pied comme facteur de santé,
mettre en relation les personnes et créer du lien social,
développer au niveau national l’organisation de sorties pédestres loisirs.</t>
  </si>
  <si>
    <t>57 rue Paul courteault
                                33000 Bordeaux</t>
  </si>
  <si>
    <t>06 61 66 18 10</t>
  </si>
  <si>
    <t>1552357110-2224</t>
  </si>
  <si>
    <t>https://assos.bordeaux.fr/association/detail/775</t>
  </si>
  <si>
    <t>1552356518-1966</t>
  </si>
  <si>
    <t>https://assos.bordeaux.fr/association/detail/1033</t>
  </si>
  <si>
    <t>FANFARE BEAT CHEESE - LE BEAT CHEESE</t>
  </si>
  <si>
    <t>L’association a pour buts la promotion et le développement de la culture des fanfares, notamment par l’organisation de manifestations musicales.</t>
  </si>
  <si>
    <t>17, rue Maxime Lalanne
                                33800 Bordeaux</t>
  </si>
  <si>
    <t>06 01 88 20 21</t>
  </si>
  <si>
    <t>fanfarelebeatcheese.fr</t>
  </si>
  <si>
    <t>1552353344-470</t>
  </si>
  <si>
    <t>https://assos.bordeaux.fr/association/detail/2531</t>
  </si>
  <si>
    <t>1552356781-2082</t>
  </si>
  <si>
    <t>https://assos.bordeaux.fr/association/detail/917</t>
  </si>
  <si>
    <t>LE NOM LIEU</t>
  </si>
  <si>
    <t>Le Nom Lieu a pour objet l'accueil et l'accompagnement d'enfants et de jeunes adultes en souffrance psychique et/ou en situation d'exclusion sociale, afin de faciliter, à eux et à leur famille, une insertion dans la vie sociale et professionnelle. La structure propose des temps d'accueil et des ateliers ainsi que des actions de sensibilisation afin de lutter contre les inégalités et les discriminations.</t>
  </si>
  <si>
    <t>38 rue Tillet
                                33800 Bordeaux</t>
  </si>
  <si>
    <t>06 25 04 92 96</t>
  </si>
  <si>
    <t>lenomlieu.wordpress.com/accueil</t>
  </si>
  <si>
    <t>1552352747-178</t>
  </si>
  <si>
    <t>https://assos.bordeaux.fr/association/detail/2823</t>
  </si>
  <si>
    <t>1552354287-930</t>
  </si>
  <si>
    <t>https://assos.bordeaux.fr/association/detail/2071</t>
  </si>
  <si>
    <t>1552353169-384</t>
  </si>
  <si>
    <t>https://assos.bordeaux.fr/association/detail/2617</t>
  </si>
  <si>
    <t>1552353409-501</t>
  </si>
  <si>
    <t>https://assos.bordeaux.fr/association/detail/2500</t>
  </si>
  <si>
    <t>1552353699-643</t>
  </si>
  <si>
    <t>https://assos.bordeaux.fr/association/detail/2358</t>
  </si>
  <si>
    <t>1552355772-1628</t>
  </si>
  <si>
    <t>https://assos.bordeaux.fr/association/detail/1372</t>
  </si>
  <si>
    <t>SAVEURS QUOTIDIENNES</t>
  </si>
  <si>
    <t>Sensibiliser un large public à l'alimentation locale via une exposition photo et des temps de médiations tel que: ateliers cuisine, marché de producteurs, ateliers de sensibilisation enfant/adulte et groupement d'achat, afin de permettre à tous l'accès à une alimentation locale, durable et de qualité et soutenir l'activité des producteurs.</t>
  </si>
  <si>
    <t>1 place Saint-Christoly
                                33000 BORDEAUX</t>
  </si>
  <si>
    <t>06 33 64 62 37</t>
  </si>
  <si>
    <t>1552356722-2057</t>
  </si>
  <si>
    <t>https://assos.bordeaux.fr/association/detail/942</t>
  </si>
  <si>
    <t>CHEMINS DE VIES - CHEMINS DE VIES</t>
  </si>
  <si>
    <t>Le but de notre association est de rassembler des praticiens qui se consacrent au mieux être de l'individu par diverses méthodes hors pratiques conventionnelles.
Chaque membre est déclaré et reconnu comme professionnel.
L'objectif final est de faire profiter à tout un chacun de ce réseau.</t>
  </si>
  <si>
    <t>114 Avenue Thiers
                                33100 Bordeaux</t>
  </si>
  <si>
    <t>06 75 90 91 85</t>
  </si>
  <si>
    <t>cheminsdevies.fr</t>
  </si>
  <si>
    <t>1552356031-1746</t>
  </si>
  <si>
    <t>https://assos.bordeaux.fr/association/detail/1254</t>
  </si>
  <si>
    <t>LA COMPAGNIE GARANOTES</t>
  </si>
  <si>
    <t>Conception et diffusion de spectacles musicaux</t>
  </si>
  <si>
    <t>15 rue Felix Faure
                                 Maison 44, chez Christine Chanton
                                33600 Pessac</t>
  </si>
  <si>
    <t>06 62 46 51 76</t>
  </si>
  <si>
    <t>www.garonotes.com</t>
  </si>
  <si>
    <t>1552356474-1948</t>
  </si>
  <si>
    <t>https://assos.bordeaux.fr/association/detail/1051</t>
  </si>
  <si>
    <t>BOXE MIXE CLUB - BMC</t>
  </si>
  <si>
    <t>Le respect des valeurs du vivre et du faire ensemble  : une donnée fondamentale. L’entraide et la solidarité issues de la philosophie des arts martiaux sont au sein de BMC ; des valeurs auxquelles nous sommes particulièrement attachées et que l’on peut retrouver à travers le code moral et universel pratiqué par la Boxe Mixte Martiale.</t>
  </si>
  <si>
    <t>9 rue Clément Ader
                                33560 Carbon Blanc</t>
  </si>
  <si>
    <t>06 09 60 27 31</t>
  </si>
  <si>
    <t>1552355316-1414</t>
  </si>
  <si>
    <t>https://assos.bordeaux.fr/association/detail/1586</t>
  </si>
  <si>
    <t>LA RECRE CITOYENNE</t>
  </si>
  <si>
    <t>Promouvoir la Non-Violence et le « mieux vivre ensemble » auprès des jeunes dès le primaire et leur permettre de devenir des citoyens responsables et capables de faire face sereinement à des situations de conflits.</t>
  </si>
  <si>
    <t>171 rue Naujac
                                33000 BORDEAUX</t>
  </si>
  <si>
    <t>06 03 01 02 46</t>
  </si>
  <si>
    <t>1552352547-80</t>
  </si>
  <si>
    <t>https://assos.bordeaux.fr/association/detail/2921</t>
  </si>
  <si>
    <t>1552357390-2348</t>
  </si>
  <si>
    <t>https://assos.bordeaux.fr/association/detail/651</t>
  </si>
  <si>
    <t>L'OUTIL EN MAIN DE LA GIRONDE - OEMG</t>
  </si>
  <si>
    <t>L'objet de l'association est l'initiation des jeunes de 9 à 14 ans aux métiers du patrimoine et aux métiers manuels par des gens de métier, dans un cadre d'atelier ou tout autre lieu connexe.</t>
  </si>
  <si>
    <t>20 rue des Fauvettes
                                33200 Bordeaux</t>
  </si>
  <si>
    <t>06 80 06 38 59</t>
  </si>
  <si>
    <t>1552358107-2681</t>
  </si>
  <si>
    <t>https://assos.bordeaux.fr/association/detail/318</t>
  </si>
  <si>
    <t>1552355925-1697</t>
  </si>
  <si>
    <t>https://assos.bordeaux.fr/association/detail/1303</t>
  </si>
  <si>
    <t>ESCAPADE EN POLYNÉSIE</t>
  </si>
  <si>
    <t>L'association propose son école de danse tahitienne "Tereva Ori Tahiti" pour toutes les personnes désirant faire du sport différemment (renforcement musculaire, stretching, techniques de la danse), ou pour les passionnées de la danse exotique. Un cours assuré par un professeur de danse tahitienne originaire de Tahiti, et toute la culture polynésienne dans sa globalité (danse, spectacle, confection de costumes).</t>
  </si>
  <si>
    <t>1 chemin de Laroque
                                33410 Beguey</t>
  </si>
  <si>
    <t>06 74 34 06 42</t>
  </si>
  <si>
    <t>1552356944-2154</t>
  </si>
  <si>
    <t>https://assos.bordeaux.fr/association/detail/845</t>
  </si>
  <si>
    <t>CLUB DE LA PRESSE DE BORDEAUX - CDLPDB</t>
  </si>
  <si>
    <t>Le Club de la presse de Bordeaux souhaite faciliter la circulation de l’information, le travail et la vie professionnelle des journalistes, servir d’interface entre ceux qui ont besoin de communiquer (citoyens, associations, entreprises, institutions…) et les médias, jouer un rôle de soutien pour les pigistes, ainsi que pour les étudiants en journalisme ou en communication.</t>
  </si>
  <si>
    <t>9 rue des Capérans 
                                BP 46
                                33025 Bordeaux Cedex</t>
  </si>
  <si>
    <t>05 56 44 03 65</t>
  </si>
  <si>
    <t>www.club-presse-bordeaux.fr</t>
  </si>
  <si>
    <t>1552357217-2272</t>
  </si>
  <si>
    <t>https://assos.bordeaux.fr/association/detail/727</t>
  </si>
  <si>
    <t>IMAGINA MUSIC</t>
  </si>
  <si>
    <t>Production et diffusion de spectacles vivants. Développement d'activités artistiques musicales</t>
  </si>
  <si>
    <t>16 rue Chabrely
                                33100 Bordeaux</t>
  </si>
  <si>
    <t>05 56 86 40 18</t>
  </si>
  <si>
    <t>www.imaginamusic.fr</t>
  </si>
  <si>
    <t>1552356622-2012</t>
  </si>
  <si>
    <t>https://assos.bordeaux.fr/association/detail/987</t>
  </si>
  <si>
    <t>1552352526-70</t>
  </si>
  <si>
    <t>https://assos.bordeaux.fr/association/detail/2931</t>
  </si>
  <si>
    <t>1552356246-1845</t>
  </si>
  <si>
    <t>https://assos.bordeaux.fr/association/detail/1154</t>
  </si>
  <si>
    <t>CLAP SUD OUEST</t>
  </si>
  <si>
    <t>Le Clap œuvre à la construction d'une société interculturelle, pour la promotion des personnes, groupes, associations et l'accès à la citoyenneté de tous.</t>
  </si>
  <si>
    <t>176-182 rue Guillaume Leblanc
                                33000 Bordeaux</t>
  </si>
  <si>
    <t>05 57 01 56 90</t>
  </si>
  <si>
    <t>1552352585-99</t>
  </si>
  <si>
    <t>https://assos.bordeaux.fr/association/detail/2902</t>
  </si>
  <si>
    <t>1552354769-1165</t>
  </si>
  <si>
    <t>https://assos.bordeaux.fr/association/detail/1836</t>
  </si>
  <si>
    <t>1552355854-1665</t>
  </si>
  <si>
    <t>https://assos.bordeaux.fr/association/detail/1335</t>
  </si>
  <si>
    <t>1552352524-69</t>
  </si>
  <si>
    <t>https://assos.bordeaux.fr/association/detail/2932</t>
  </si>
  <si>
    <t>1552358011-2634</t>
  </si>
  <si>
    <t>https://assos.bordeaux.fr/association/detail/365</t>
  </si>
  <si>
    <t>1552353146-373</t>
  </si>
  <si>
    <t>https://assos.bordeaux.fr/association/detail/2628</t>
  </si>
  <si>
    <t>1552352823-215</t>
  </si>
  <si>
    <t>https://assos.bordeaux.fr/association/detail/2786</t>
  </si>
  <si>
    <t>1552358048-2652</t>
  </si>
  <si>
    <t>https://assos.bordeaux.fr/association/detail/347</t>
  </si>
  <si>
    <t>1552357622-2448</t>
  </si>
  <si>
    <t>https://assos.bordeaux.fr/association/detail/551</t>
  </si>
  <si>
    <t>R2 JEUX</t>
  </si>
  <si>
    <t>L’association donne une seconde vie aux jouets et permet à chacun d’acquérir des jouets de qualité à tout petit prix. 
La boutique est un lieu de vie et de partage pour les petits et grands joueurs. 
A travers une activité ludique et solidaire l’association favorise le retour à l’activité des personnes éloignées de l’emploi. R’2 Jeux est la seule association en Nouvelle Aquitaine dans cette démarche de revalorisation</t>
  </si>
  <si>
    <t>41 rue st joseph
                                33000 Bordeaux</t>
  </si>
  <si>
    <t>06 60 09 36 27</t>
  </si>
  <si>
    <t>www.r2jeux.org</t>
  </si>
  <si>
    <t>1552355161-1345</t>
  </si>
  <si>
    <t>https://assos.bordeaux.fr/association/detail/1655</t>
  </si>
  <si>
    <t>HANDIPARENTALITÉ</t>
  </si>
  <si>
    <t>1552356718-2055</t>
  </si>
  <si>
    <t>https://assos.bordeaux.fr/association/detail/944</t>
  </si>
  <si>
    <t>BÉNÉVOLES EN ACTION</t>
  </si>
  <si>
    <t>Association de bénévoles dont l'activité principale est d'intervenir sur des événements bordelais.Tels que: le marathon de Bordeaux, les Olympiades des métiers, Bordeaux fête le vin, le fleuve ou les Journées du patrimoine.... Chaque membre peut s'inscrire aux événements, au gré de ses envies et de ses disponibilités. Tout est proposé...rien est imposé !!!</t>
  </si>
  <si>
    <t>31 rue Lachassaigne
                                33000 Bordeaux</t>
  </si>
  <si>
    <t>06 61 09 20 42</t>
  </si>
  <si>
    <t>1552357950-2604</t>
  </si>
  <si>
    <t>https://assos.bordeaux.fr/association/detail/395</t>
  </si>
  <si>
    <t>1552357302-2310</t>
  </si>
  <si>
    <t>https://assos.bordeaux.fr/association/detail/689</t>
  </si>
  <si>
    <t>MAGIK'HÔPITAL</t>
  </si>
  <si>
    <t>Magik’Hôpital, créée en 2014, à Bordeaux, avec le soutien du Lions Club de Bordeaux-Mérignac, a pour objectif de faire oublier, durant quelques instants, l’angoisse et la souffrance aux enfants hospitalisés grâce à des tours de magie conçus par des magiciens bénévoles.</t>
  </si>
  <si>
    <t>319 cours du Maréchal Gallieni
                                33000 Bordeaux</t>
  </si>
  <si>
    <t>06 12 98 96 41</t>
  </si>
  <si>
    <t>Serge Arriailh</t>
  </si>
  <si>
    <t>www.magikhopital.fr</t>
  </si>
  <si>
    <t>1552355455-1479</t>
  </si>
  <si>
    <t>https://assos.bordeaux.fr/association/detail/1521</t>
  </si>
  <si>
    <t>1552355190-1358</t>
  </si>
  <si>
    <t>https://assos.bordeaux.fr/association/detail/1642</t>
  </si>
  <si>
    <t>ÉCOMÉGOT</t>
  </si>
  <si>
    <t>EcoMégot est une association de préfiguration qui oeuvre pour la sensibilisation, la collecte et le recyclage des mégots de cigarette. 
Sensibiliser sur ce petit déchet, qui est pourtant très polluant pour l'environnement urbain et naturel, permet l'adoption des bons gestes. La collecte et le recyclage offrent aux collectivités, aux privés et aux festivals une solution de récupération et de traitement des mégots.</t>
  </si>
  <si>
    <t>91 Rue Nuyens
                                33100 BORDEAUX</t>
  </si>
  <si>
    <t>09 80 08 51 08</t>
  </si>
  <si>
    <t>ecomegot.com</t>
  </si>
  <si>
    <t>1552356811-2095</t>
  </si>
  <si>
    <t>https://assos.bordeaux.fr/association/detail/904</t>
  </si>
  <si>
    <t>BORDEAUX FOOTBALL AMÉRICAIN - LES LIONS DE BORDEAUX</t>
  </si>
  <si>
    <t>Pratique du football américain, du flag et de toutes disciplines associées. Développer et promouvoir la pratique du football américain, de flag et de toutes disciplines associées sur Bordeaux. Encourager, aider, soutenir la création et le développement de toute oeuvre ou action ayant pour objet de réaliser les buts de l’association.</t>
  </si>
  <si>
    <t>37 cours de Quebec 
                                 Apt. 707 Bât. G chez Chaumont Cédric
                                33300 Bordeaux</t>
  </si>
  <si>
    <t>06 33 24 78 84</t>
  </si>
  <si>
    <t>www.leslionsdebordeaux.com</t>
  </si>
  <si>
    <t>1552354103-840</t>
  </si>
  <si>
    <t>https://assos.bordeaux.fr/association/detail/2161</t>
  </si>
  <si>
    <t>1552352497-56</t>
  </si>
  <si>
    <t>https://assos.bordeaux.fr/association/detail/2945</t>
  </si>
  <si>
    <t>1552356867-2120</t>
  </si>
  <si>
    <t>https://assos.bordeaux.fr/association/detail/879</t>
  </si>
  <si>
    <t>1552355001-1271</t>
  </si>
  <si>
    <t>https://assos.bordeaux.fr/association/detail/1729</t>
  </si>
  <si>
    <t>TMB - TANGO MILONGUERO BORDEAUX - TMB</t>
  </si>
  <si>
    <t>Promotion du tango argentin, et notamment du tango de bal, et du lien social.</t>
  </si>
  <si>
    <t>bordeaux
                                33000 Bordeaux</t>
  </si>
  <si>
    <t>06 48 21 36 92</t>
  </si>
  <si>
    <t>1552352751-180</t>
  </si>
  <si>
    <t>https://assos.bordeaux.fr/association/detail/2821</t>
  </si>
  <si>
    <t>1552353372-483</t>
  </si>
  <si>
    <t>https://assos.bordeaux.fr/association/detail/2518</t>
  </si>
  <si>
    <t>1552353485-538</t>
  </si>
  <si>
    <t>https://assos.bordeaux.fr/association/detail/2463</t>
  </si>
  <si>
    <t>1552357509-2400</t>
  </si>
  <si>
    <t>https://assos.bordeaux.fr/association/detail/599</t>
  </si>
  <si>
    <t>MÉCANIQUE SANS FRONTIÈRES - MÉCASF</t>
  </si>
  <si>
    <t>Association d'aide au développement</t>
  </si>
  <si>
    <t>127 rue Charles Tournemire
                                33300 Bordeaux</t>
  </si>
  <si>
    <t>05 56 39 67 30</t>
  </si>
  <si>
    <t>www.mecasf.wordpress.com</t>
  </si>
  <si>
    <t>1552356167-1809</t>
  </si>
  <si>
    <t>https://assos.bordeaux.fr/association/detail/1190</t>
  </si>
  <si>
    <t>1552356119-1787</t>
  </si>
  <si>
    <t>https://assos.bordeaux.fr/association/detail/1213</t>
  </si>
  <si>
    <t>1552357234-2280</t>
  </si>
  <si>
    <t>https://assos.bordeaux.fr/association/detail/719</t>
  </si>
  <si>
    <t>SEMER LE DOUTE  - FIFIB</t>
  </si>
  <si>
    <t>L’association Semer le doute agit dans le domaine cinématographique et a pour objectif l’organisation d’événements autour du cinéma indépendant. Ses modalités d’action sont la diffusion et la promotion du cinéma ainsi que l’éducation à l’image.
Les moyens d’action de l’association sont: l’organisation du Festival International du Film Indépendant de Bordeaux (FIFIB) mais aussi, d’événements ponctuels autour du cinéma</t>
  </si>
  <si>
    <t>62 rue Fieffé 
                                33800 Bordeaux</t>
  </si>
  <si>
    <t>06 63 44 43 42</t>
  </si>
  <si>
    <t>www.fifib.com</t>
  </si>
  <si>
    <t>1552353796-690</t>
  </si>
  <si>
    <t>https://assos.bordeaux.fr/association/detail/2311</t>
  </si>
  <si>
    <t>1552354535-1051</t>
  </si>
  <si>
    <t>https://assos.bordeaux.fr/association/detail/1950</t>
  </si>
  <si>
    <t>1552352950-277</t>
  </si>
  <si>
    <t>https://assos.bordeaux.fr/association/detail/2724</t>
  </si>
  <si>
    <t>1552352536-75</t>
  </si>
  <si>
    <t>https://assos.bordeaux.fr/association/detail/2926</t>
  </si>
  <si>
    <t>1552358046-2651</t>
  </si>
  <si>
    <t>https://assos.bordeaux.fr/association/detail/348</t>
  </si>
  <si>
    <t>1552352571-92</t>
  </si>
  <si>
    <t>https://assos.bordeaux.fr/association/detail/2909</t>
  </si>
  <si>
    <t>1552354738-1150</t>
  </si>
  <si>
    <t>https://assos.bordeaux.fr/association/detail/1851</t>
  </si>
  <si>
    <t>1552356035-1748</t>
  </si>
  <si>
    <t>https://assos.bordeaux.fr/association/detail/1252</t>
  </si>
  <si>
    <t>LE DIRE AUTREMENT ASSOCIATION</t>
  </si>
  <si>
    <t>Promouvoir et pratiquer les activités artistiques pluridisciplinaires et les interventions spécialisées en art-thérapie
- Production et diffusion du spectacle vivant</t>
  </si>
  <si>
    <t>7 Quai de Brienne
                                33800 Bordeaux</t>
  </si>
  <si>
    <t>07 69 41 53 04</t>
  </si>
  <si>
    <t>ledireautrement.fr</t>
  </si>
  <si>
    <t>1552357088-2214</t>
  </si>
  <si>
    <t>https://assos.bordeaux.fr/association/detail/785</t>
  </si>
  <si>
    <t>VOISINAGES</t>
  </si>
  <si>
    <t>Faciliter les rencontres et les échanges entre habitants, permettre à ses adhérents et aux associatons amies adhérentes de developper des
animatons de rue ou de quartiers, faciliter leurs actions ou la réalisaton de leurs projets.
Favoriser le développement du pouvoir d'agir de ses membres.</t>
  </si>
  <si>
    <t>39 rue Lachassaigne
                                33000 Bordeaux</t>
  </si>
  <si>
    <t>06 50 19 27 04</t>
  </si>
  <si>
    <t>David THELIER</t>
  </si>
  <si>
    <t>1552357526-2407</t>
  </si>
  <si>
    <t>https://assos.bordeaux.fr/association/detail/592</t>
  </si>
  <si>
    <t>CPCT AQUITAINE</t>
  </si>
  <si>
    <t>GESTION DES CENTRES PSYCHANALYTIQUES DE CONSULTATIONS ET DE TRAITEMENT</t>
  </si>
  <si>
    <t>3 rue Aristide Briand 
                                33150 Cenon</t>
  </si>
  <si>
    <t>06 62 72 00 33</t>
  </si>
  <si>
    <t>Catherine  Lacaze-Paule</t>
  </si>
  <si>
    <t>1552357148-2241</t>
  </si>
  <si>
    <t>https://assos.bordeaux.fr/association/detail/758</t>
  </si>
  <si>
    <t>ASSOCIATION DES CENTRES D'ANIMATION DE QUARTIERS DE BORDEAUX - CENTRE D'ANIMATION BASTIDE BENAUGE - ACAQB</t>
  </si>
  <si>
    <t>L’association des centres d’animation de quartiers de Bordeaux (ACAQB), se compose aujourd’hui de 11 centres d’animation à vocation sociale et culturelle répartis sur les deux rives de Bordeaux. Le centre d’animation Bastide Benauge propose un large panel d’activités et anime le pôle d’excellence artistique et culturel danses</t>
  </si>
  <si>
    <t>23 rue Raymond Poincaré
                                33100 Bordeaux</t>
  </si>
  <si>
    <t>05 56 86 16 21</t>
  </si>
  <si>
    <t>1552358087-2671</t>
  </si>
  <si>
    <t>https://assos.bordeaux.fr/association/detail/328</t>
  </si>
  <si>
    <t>1552355913-1692</t>
  </si>
  <si>
    <t>https://assos.bordeaux.fr/association/detail/1308</t>
  </si>
  <si>
    <t>CULTURES DU CŒUR GIRONDE - CDC33</t>
  </si>
  <si>
    <t>L’association a pour but de lutter contre l’exclusion et d’agir en faveur de l’insertion sociale des personnes les plus démunies, en facilitant leur accès à la culture, aux sports et aux loisirs. 
Pour cela, elle contracte des partenariats avec :
-	d’une part des opérateurs culturels, sportifs et de loisirs, 
-	d’autre part des structures sociales, socio-éducatifs et socio-médicales.
Son action concerne la Gironde.</t>
  </si>
  <si>
    <t>26 rue du Loret
                                33150 Cenon</t>
  </si>
  <si>
    <t>05 56 86 60 06</t>
  </si>
  <si>
    <t>www.culturesducoeur.org</t>
  </si>
  <si>
    <t>1552353810-697</t>
  </si>
  <si>
    <t>https://assos.bordeaux.fr/association/detail/2304</t>
  </si>
  <si>
    <t>1552356194-1821</t>
  </si>
  <si>
    <t>https://assos.bordeaux.fr/association/detail/1178</t>
  </si>
  <si>
    <t>HOCKEY GARONNE SPORT - HGS</t>
  </si>
  <si>
    <t>Développer, promouvoir, animer la pratique du Hockey sur Gazon</t>
  </si>
  <si>
    <t>51 rue de la benauge
                                33100 Bordeaux</t>
  </si>
  <si>
    <t>06 63 94 32 16</t>
  </si>
  <si>
    <t>1552355770-1627</t>
  </si>
  <si>
    <t>https://assos.bordeaux.fr/association/detail/1373</t>
  </si>
  <si>
    <t>STUDIO THÉÂTRE 71</t>
  </si>
  <si>
    <t>Cette association a pour but de proposer un lieu ressource pour les acteurs du spectacle vivant, de promouvoir l'art de l'acteur à travers les arts du spectacle vivant et d'organiser des actions de formation autour du spectacle vivant</t>
  </si>
  <si>
    <t>71 cours Edouard Vaillant
                                33000 Bordeaux</t>
  </si>
  <si>
    <t>06 20 74 44 27</t>
  </si>
  <si>
    <t>www.studio-theatre71.fr</t>
  </si>
  <si>
    <t>1552355843-1660</t>
  </si>
  <si>
    <t>https://assos.bordeaux.fr/association/detail/1340</t>
  </si>
  <si>
    <t>1552353765-675</t>
  </si>
  <si>
    <t>https://assos.bordeaux.fr/association/detail/2326</t>
  </si>
  <si>
    <t>1552354617-1091</t>
  </si>
  <si>
    <t>https://assos.bordeaux.fr/association/detail/1910</t>
  </si>
  <si>
    <t>1552356086-1771</t>
  </si>
  <si>
    <t>https://assos.bordeaux.fr/association/detail/1229</t>
  </si>
  <si>
    <t>1552353081-341</t>
  </si>
  <si>
    <t>https://assos.bordeaux.fr/association/detail/2660</t>
  </si>
  <si>
    <t>1552353536-563</t>
  </si>
  <si>
    <t>https://assos.bordeaux.fr/association/detail/2438</t>
  </si>
  <si>
    <t>1552355670-1580</t>
  </si>
  <si>
    <t>https://assos.bordeaux.fr/association/detail/1420</t>
  </si>
  <si>
    <t>COMPAGNIE FOENIX - FOENIX</t>
  </si>
  <si>
    <t>- la création, la diffusion, la production et la promotion de tout spectacle vivant.
- l’organisation de cours ou de stages liés aux métiers du spectacle vivant et de l’audiovisuel.</t>
  </si>
  <si>
    <t>42 bis cours de l'Argonne
                                33000 Bordeaux</t>
  </si>
  <si>
    <t>06 61 51 72 13</t>
  </si>
  <si>
    <t>www.lepetitplateau.weebly.com</t>
  </si>
  <si>
    <t>1552357295-2307</t>
  </si>
  <si>
    <t>https://assos.bordeaux.fr/association/detail/692</t>
  </si>
  <si>
    <t>LOUONS L'ETERNEL (CHORALE GOSPEL) - L.L</t>
  </si>
  <si>
    <t>Évangélisation par le chant (Chorale gospel) et la promotion de la culture chrétienne</t>
  </si>
  <si>
    <t>Residence du Lac  appt 84 entree D
                                 Avenue de laroque 
                                33300 Bordeaux</t>
  </si>
  <si>
    <t>06 51 20 75 48</t>
  </si>
  <si>
    <t>www.louonsleternel-gospel.fr</t>
  </si>
  <si>
    <t>1552355808-1644</t>
  </si>
  <si>
    <t>https://assos.bordeaux.fr/association/detail/1356</t>
  </si>
  <si>
    <t>JAMIRA</t>
  </si>
  <si>
    <t>Favoriser le vivre ensemble entre les personnes en situation d’exil et la population locale, en utilisant notamment la culture comme langage commun.</t>
  </si>
  <si>
    <t>rue William
                                33600 Pessac</t>
  </si>
  <si>
    <t>06 17 85 35 56</t>
  </si>
  <si>
    <t>www.jamira.fr</t>
  </si>
  <si>
    <t>1552358128-2691</t>
  </si>
  <si>
    <t>https://assos.bordeaux.fr/association/detail/308</t>
  </si>
  <si>
    <t>1552355667-1579</t>
  </si>
  <si>
    <t>https://assos.bordeaux.fr/association/detail/1421</t>
  </si>
  <si>
    <t>1552357143-2239</t>
  </si>
  <si>
    <t>https://assos.bordeaux.fr/association/detail/760</t>
  </si>
  <si>
    <t>JUNIOR MIAGE CONCEPT BORDEAUX - JMC BORDEAUX</t>
  </si>
  <si>
    <t>Junior MIAGE Concept Bordeaux est une association de type Junior-Entreprise composée d’étudiants en MIAGE à l’Université de Bordeaux. Nous proposons des prestations de services informatiques aux startups et entrepreneurs de Bordeaux Métropole.
Un projet ? Une idée ? Nous serons ravis de partager un moment avec vous : 06.63.28.08.00</t>
  </si>
  <si>
    <t>351 Cours de la Libération
                                 Secrétariat de la formation MIAGE, Bâtiment A30 - LABRI
                                33400 Talence</t>
  </si>
  <si>
    <t>06 78 16 59 24</t>
  </si>
  <si>
    <t>Jean-Baptiste Jeannot</t>
  </si>
  <si>
    <t>1552356893-2131</t>
  </si>
  <si>
    <t>https://assos.bordeaux.fr/association/detail/868</t>
  </si>
  <si>
    <t>ASSOCIATION CONTRE LA TUBERCULOSE ET LES MALADIES ENDÉMIQUES - ACTUME</t>
  </si>
  <si>
    <t>1552357124-2231</t>
  </si>
  <si>
    <t>https://assos.bordeaux.fr/association/detail/768</t>
  </si>
  <si>
    <t>1552355111-1322</t>
  </si>
  <si>
    <t>https://assos.bordeaux.fr/association/detail/1678</t>
  </si>
  <si>
    <t>1552353259-428</t>
  </si>
  <si>
    <t>https://assos.bordeaux.fr/association/detail/2573</t>
  </si>
  <si>
    <t>1552354931-1239</t>
  </si>
  <si>
    <t>https://assos.bordeaux.fr/association/detail/1761</t>
  </si>
  <si>
    <t>1552356917-2142</t>
  </si>
  <si>
    <t>https://assos.bordeaux.fr/association/detail/857</t>
  </si>
  <si>
    <t>1552355237-1380</t>
  </si>
  <si>
    <t>https://assos.bordeaux.fr/association/detail/1620</t>
  </si>
  <si>
    <t>1552353837-710</t>
  </si>
  <si>
    <t>https://assos.bordeaux.fr/association/detail/2291</t>
  </si>
  <si>
    <t>1552356539-1976</t>
  </si>
  <si>
    <t>https://assos.bordeaux.fr/association/detail/1023</t>
  </si>
  <si>
    <t>1552355988-1727</t>
  </si>
  <si>
    <t>https://assos.bordeaux.fr/association/detail/1273</t>
  </si>
  <si>
    <t>SIDI BRAHIM DE BORDEAUX ET DU SUD OUEST</t>
  </si>
  <si>
    <t>Association de type "régimentaire" regroupant les anciens chasseurs, à pied, alpins et mécanisés.</t>
  </si>
  <si>
    <t>11 Rue Louison Bobet
                                33170 GRADIGNAN</t>
  </si>
  <si>
    <t>06 61 32 47 34</t>
  </si>
  <si>
    <t>1552352858-232</t>
  </si>
  <si>
    <t>https://assos.bordeaux.fr/association/detail/2769</t>
  </si>
  <si>
    <t>1552358076-2666</t>
  </si>
  <si>
    <t>https://assos.bordeaux.fr/association/detail/333</t>
  </si>
  <si>
    <t>1552353599-594</t>
  </si>
  <si>
    <t>https://assos.bordeaux.fr/association/detail/2407</t>
  </si>
  <si>
    <t>1552352700-155</t>
  </si>
  <si>
    <t>https://assos.bordeaux.fr/association/detail/2846</t>
  </si>
  <si>
    <t>1552353393-493</t>
  </si>
  <si>
    <t>https://assos.bordeaux.fr/association/detail/2508</t>
  </si>
  <si>
    <t>1552355481-1491</t>
  </si>
  <si>
    <t>https://assos.bordeaux.fr/association/detail/1509</t>
  </si>
  <si>
    <t>1552357486-2390</t>
  </si>
  <si>
    <t>https://assos.bordeaux.fr/association/detail/609</t>
  </si>
  <si>
    <t>BORDEAUX FORRÓ FESTIVAL</t>
  </si>
  <si>
    <t>1552355491-1496</t>
  </si>
  <si>
    <t>https://assos.bordeaux.fr/association/detail/1504</t>
  </si>
  <si>
    <t>1552355023-1281</t>
  </si>
  <si>
    <t>https://assos.bordeaux.fr/association/detail/1719</t>
  </si>
  <si>
    <t>KIDS'MILE</t>
  </si>
  <si>
    <t>Notre association humanitaire et solidaire a pour vocation de favoriser l'accès à l'éducation au Sénégal. Cette année, notre équipe de 6 étudiants a pour ambition de collecter des fonds en vue de la construction d'un bâtiment pour une école primaire dans la ville de Ziguinchor. S'ensuivra un trek de 15 jours dans la région de la Casamance pour partager des moments auprès des enfants et des populations locales.</t>
  </si>
  <si>
    <t>2 rue Voltaire
                                33000 Bordeaux</t>
  </si>
  <si>
    <t>06 38 69 43 97</t>
  </si>
  <si>
    <t>Marie Goldbach</t>
  </si>
  <si>
    <t>1552352731-170</t>
  </si>
  <si>
    <t>https://assos.bordeaux.fr/association/detail/2831</t>
  </si>
  <si>
    <t>1552353642-615</t>
  </si>
  <si>
    <t>https://assos.bordeaux.fr/association/detail/2386</t>
  </si>
  <si>
    <t>1552356592-1999</t>
  </si>
  <si>
    <t>https://assos.bordeaux.fr/association/detail/1000</t>
  </si>
  <si>
    <t>LA MAISON DES FEMMES DE BORDEAUX - MDF BX</t>
  </si>
  <si>
    <t>Accueil, écoute, information, orientation, insertion socioprofessionnelle et actions culturelles
Permanences d'accueils et accompagnements de personnes en difficultés et/ou victimes de violences, accès aux droits, ateliers, rencontres/débats, actions de sensibilisation, expositions.</t>
  </si>
  <si>
    <t>27, cours Alsace Lorraine
                                33000 Bordeaux</t>
  </si>
  <si>
    <t>05 56 51 30 95</t>
  </si>
  <si>
    <t>www.maisondesfemmes.net</t>
  </si>
  <si>
    <t>1552354863-1207</t>
  </si>
  <si>
    <t>https://assos.bordeaux.fr/association/detail/1793</t>
  </si>
  <si>
    <t>1552358256-2754</t>
  </si>
  <si>
    <t>https://assos.bordeaux.fr/association/detail/245</t>
  </si>
  <si>
    <t>1552358033-2645</t>
  </si>
  <si>
    <t>https://assos.bordeaux.fr/association/detail/354</t>
  </si>
  <si>
    <t>1552353949-765</t>
  </si>
  <si>
    <t>https://assos.bordeaux.fr/association/detail/2236</t>
  </si>
  <si>
    <t>1552355211-1368</t>
  </si>
  <si>
    <t>https://assos.bordeaux.fr/association/detail/1632</t>
  </si>
  <si>
    <t>LA MAISON DE LOUIS</t>
  </si>
  <si>
    <t>La Maison de Louis a pour objet :
-De créer et gérer une structure d’accueil pour les jeunes avec autisme, âgé de 12 à 25 ans, afin qu’ils progressent dans les tâches fonctionnelles et cognitives et deviennent autonomes
-D’accompagner les familles des personnes avec autisme dans leurs démarches et leurs connaissances de la législation autour de ce handicap
-De faire évoluer la cause et l’acceptation de l’autisme.</t>
  </si>
  <si>
    <t>52 RUE DES BAHUTIERS
                                33000 BORDEAUX</t>
  </si>
  <si>
    <t>36 32 40 97 87</t>
  </si>
  <si>
    <t>LAURENCE GAUSSEN</t>
  </si>
  <si>
    <t>1552355802-1641</t>
  </si>
  <si>
    <t>https://assos.bordeaux.fr/association/detail/1359</t>
  </si>
  <si>
    <t>DROITS DU PIÉTON EN GIRONDE - DDP33</t>
  </si>
  <si>
    <t>1552352575-94</t>
  </si>
  <si>
    <t>https://assos.bordeaux.fr/association/detail/2907</t>
  </si>
  <si>
    <t>1552355864-1670</t>
  </si>
  <si>
    <t>https://assos.bordeaux.fr/association/detail/1330</t>
  </si>
  <si>
    <t>1552356481-1951</t>
  </si>
  <si>
    <t>https://assos.bordeaux.fr/association/detail/1048</t>
  </si>
  <si>
    <t>UN RIEN C'EST TOUT - URCT</t>
  </si>
  <si>
    <t>Soutenir 4 causes nationales (droit à la dignité, enfance &amp; éducation, santé et environnement) en collectant des dons sur achats en ligne et en caisse afin de réaliser des projets solidaires.</t>
  </si>
  <si>
    <t>30 rue desse
                                33000 Bordeaux</t>
  </si>
  <si>
    <t>06 87 46 75 70</t>
  </si>
  <si>
    <t>www.unriencesttout.org</t>
  </si>
  <si>
    <t>1552354516-1042</t>
  </si>
  <si>
    <t>https://assos.bordeaux.fr/association/detail/1959</t>
  </si>
  <si>
    <t>1552355272-1395</t>
  </si>
  <si>
    <t>https://assos.bordeaux.fr/association/detail/1605</t>
  </si>
  <si>
    <t>1552356853-2114</t>
  </si>
  <si>
    <t>https://assos.bordeaux.fr/association/detail/885</t>
  </si>
  <si>
    <t>LA POLKA</t>
  </si>
  <si>
    <t>La production de spectacles vivants et la mise en place de stages de formation artistiques.</t>
  </si>
  <si>
    <t>22 rue de Sète
                                33800 Bordeaux</t>
  </si>
  <si>
    <t>06 11 36 53 03</t>
  </si>
  <si>
    <t>1552355757-1621</t>
  </si>
  <si>
    <t>https://assos.bordeaux.fr/association/detail/1379</t>
  </si>
  <si>
    <t>SOLIDARITÉ ANAÏS JÉROME EVÉNEMENTIEL - SAJE</t>
  </si>
  <si>
    <t>Association proposant des événements culturels et solidaires afin de promouvoir le mieux vivre ensemble.
Avec SAJE vous êtes acteur de votre projet.
Nous proposons une diversité d'activités afin que chacun puisse s'y retrouver de 7 à 77 ans</t>
  </si>
  <si>
    <t>2 esplanade des antilles appt B002 Résidence François Mauriac
                                33600 Pessac</t>
  </si>
  <si>
    <t>06 08 41 71 04</t>
  </si>
  <si>
    <t>1552354023-801</t>
  </si>
  <si>
    <t>https://assos.bordeaux.fr/association/detail/2200</t>
  </si>
  <si>
    <t>1552355405-1456</t>
  </si>
  <si>
    <t>https://assos.bordeaux.fr/association/detail/1544</t>
  </si>
  <si>
    <t>GIRONDE ROUMANIE ÉCHANGES ET CULTURE</t>
  </si>
  <si>
    <t>L'association Gironde-Roumanie Échanges et Culture a pour objet : d’œuvrer au rapprochement entre français et roumains par des échanges culturels ; de promouvoir les deux cultures par tous les moyens appropriés, dans les deux pays, en fonction des circonstances</t>
  </si>
  <si>
    <t>249 bis Rue Lecocq
                                33000 BORDEAUX</t>
  </si>
  <si>
    <t>06 88 88 31 64</t>
  </si>
  <si>
    <t>www.gironderoumanie.fr</t>
  </si>
  <si>
    <t>1552356846-2111</t>
  </si>
  <si>
    <t>https://assos.bordeaux.fr/association/detail/888</t>
  </si>
  <si>
    <t>SOPHROLOGIE BASTIDE</t>
  </si>
  <si>
    <t>Cette association a pour objet de faire découvrir la sophrologie et promouvoir le bien être et l'épanouissement personnel à travers la découverte et la pratique de techniques (respiration, mouvements doux et visualisation) favorisant la relaxation, le développement personnel, la confiance en soi, la gestion des émotions, sous forme de séances collectives ou d'ateliers pour les adultes, enfants, adolescents.</t>
  </si>
  <si>
    <t>12 rue Cenac 
                                33100 Bordeaux</t>
  </si>
  <si>
    <t>06 74 52 10 32</t>
  </si>
  <si>
    <t>1552352491-53</t>
  </si>
  <si>
    <t>https://assos.bordeaux.fr/association/detail/2948</t>
  </si>
  <si>
    <t>1552357414-2358</t>
  </si>
  <si>
    <t>https://assos.bordeaux.fr/association/detail/641</t>
  </si>
  <si>
    <t>ASSOCIATION FRANÇOIS AUPETIT - AFA</t>
  </si>
  <si>
    <t>L'association François Aupetit, est à ce jour l’unique organisation agréée et reconnu d'utilité publique à se consacrer exclusivement au soutien aux malades et à la Recherche sur les MICI (Maladies Inflammatoires Chroniques Intestinales), dont les principales sont la maladie de Crohn et la recto-colite hémorragique.</t>
  </si>
  <si>
    <t>Siège 32 rue de Cambrai
                                75019 Paris</t>
  </si>
  <si>
    <t>06 49 28 70 15</t>
  </si>
  <si>
    <t>Chantal Dufresne</t>
  </si>
  <si>
    <t>www.afa.asso.fr</t>
  </si>
  <si>
    <t>1552355213-1369</t>
  </si>
  <si>
    <t>https://assos.bordeaux.fr/association/detail/1631</t>
  </si>
  <si>
    <t>ENTREPRISES ET CULTURE  - E&amp;C</t>
  </si>
  <si>
    <t>Créer des événements à des fins caritatives, culturels, oenologiques, gastronomiques etc... dans un ou des lieu de partage, de convivialité et d'enrichissement personnel pour organiser des repas partagés solidaires</t>
  </si>
  <si>
    <t>Bruno Latour</t>
  </si>
  <si>
    <t>1552357118-2228</t>
  </si>
  <si>
    <t>https://assos.bordeaux.fr/association/detail/771</t>
  </si>
  <si>
    <t>1552355262-1391</t>
  </si>
  <si>
    <t>https://assos.bordeaux.fr/association/detail/1609</t>
  </si>
  <si>
    <t>ASSOCIATION NATIONALE DES HOSPITALIERS RETRAITÉS - ANHR</t>
  </si>
  <si>
    <t>L'ANHR est une Association au service des hospitaliers retraités, reconnue organisme d'intérêt général. Elle a pour vocation d'être aux côtés de ceux qui pendant de nombreuses années ont consacré leur vie professionnelle au service de l'hôpital public.</t>
  </si>
  <si>
    <t>121 rue de la Béchade
                                 CS 81285
                                33076 BODEAUX CEDEX</t>
  </si>
  <si>
    <t>05 56 69 72 57</t>
  </si>
  <si>
    <t>Maurice TOULLALAN</t>
  </si>
  <si>
    <t>www.retraites-hospitaliers.fr</t>
  </si>
  <si>
    <t>1552354217-896</t>
  </si>
  <si>
    <t>https://assos.bordeaux.fr/association/detail/2105</t>
  </si>
  <si>
    <t>1552353996-788</t>
  </si>
  <si>
    <t>https://assos.bordeaux.fr/association/detail/2213</t>
  </si>
  <si>
    <t>1552352972-288</t>
  </si>
  <si>
    <t>https://assos.bordeaux.fr/association/detail/2713</t>
  </si>
  <si>
    <t>1552353336-466</t>
  </si>
  <si>
    <t>https://assos.bordeaux.fr/association/detail/2535</t>
  </si>
  <si>
    <t>1552353250-424</t>
  </si>
  <si>
    <t>https://assos.bordeaux.fr/association/detail/2577</t>
  </si>
  <si>
    <t>1552354146-861</t>
  </si>
  <si>
    <t>https://assos.bordeaux.fr/association/detail/2140</t>
  </si>
  <si>
    <t>1552357521-2405</t>
  </si>
  <si>
    <t>https://assos.bordeaux.fr/association/detail/594</t>
  </si>
  <si>
    <t>CIE TIBERGHIEN</t>
  </si>
  <si>
    <t>L’association Cie Tiberghien a pour but la promotion du théâtre par un travail de création et de formation, articulant les moyens techniques contemporains d’expression et de communication (musique, vidéo, informatique, audiovisuel) et par la promotion, la diffusion et l’achat de spectacles théâtraux.</t>
  </si>
  <si>
    <t>12 rue de Lescure
                                33000 Bordeaux</t>
  </si>
  <si>
    <t>09 54 05 50 54</t>
  </si>
  <si>
    <t>www.cietiberghien.com</t>
  </si>
  <si>
    <t>1552353130-365</t>
  </si>
  <si>
    <t>https://assos.bordeaux.fr/association/detail/2636</t>
  </si>
  <si>
    <t>1552357214-2271</t>
  </si>
  <si>
    <t>https://assos.bordeaux.fr/association/detail/728</t>
  </si>
  <si>
    <t>SO K DANSE</t>
  </si>
  <si>
    <t>Danses latines : 
Salsa Colombienne
Salsa Cubaine
Bachata
Reggaeton</t>
  </si>
  <si>
    <t>36 rue lafaurie de monbadon
                                33000 Bordeaux</t>
  </si>
  <si>
    <t>06 69 14 71 03</t>
  </si>
  <si>
    <t>www.so-k-danse.fr</t>
  </si>
  <si>
    <t>1552352800-204</t>
  </si>
  <si>
    <t>https://assos.bordeaux.fr/association/detail/2797</t>
  </si>
  <si>
    <t>1552357335-2325</t>
  </si>
  <si>
    <t>https://assos.bordeaux.fr/association/detail/674</t>
  </si>
  <si>
    <t>SCAPHANDRE</t>
  </si>
  <si>
    <t>1552357753-2508</t>
  </si>
  <si>
    <t>https://assos.bordeaux.fr/association/detail/491</t>
  </si>
  <si>
    <t>1552353293-445</t>
  </si>
  <si>
    <t>https://assos.bordeaux.fr/association/detail/2556</t>
  </si>
  <si>
    <t>1552352473-44</t>
  </si>
  <si>
    <t>https://assos.bordeaux.fr/association/detail/2957</t>
  </si>
  <si>
    <t>1552357878-2569</t>
  </si>
  <si>
    <t>https://assos.bordeaux.fr/association/detail/430</t>
  </si>
  <si>
    <t>1552355141-1336</t>
  </si>
  <si>
    <t>https://assos.bordeaux.fr/association/detail/1664</t>
  </si>
  <si>
    <t>1552358140-2697</t>
  </si>
  <si>
    <t>https://assos.bordeaux.fr/association/detail/302</t>
  </si>
  <si>
    <t>1552354381-976</t>
  </si>
  <si>
    <t>https://assos.bordeaux.fr/association/detail/2025</t>
  </si>
  <si>
    <t>1552353968-774</t>
  </si>
  <si>
    <t>https://assos.bordeaux.fr/association/detail/2227</t>
  </si>
  <si>
    <t>1552354922-1235</t>
  </si>
  <si>
    <t>https://assos.bordeaux.fr/association/detail/1765</t>
  </si>
  <si>
    <t>ASSOCIATION DES AMIS ET PARENTS DE PERSONNES HANDICAPÉES MENTALES DE LA GIRONDE - ADAPEI33</t>
  </si>
  <si>
    <t>L'Adapei33 est une association de parents qui accueille et défend les intérêts des personnes en situation de handicap intellectuel, psychique ou avec autisme, à tous les âges et dans tous les domaines de leur vie.</t>
  </si>
  <si>
    <t>39 rue robert caumont 
                                 Bureaux du lac II  Bât.R
                                33049 Bordeaux Cedex</t>
  </si>
  <si>
    <t>05 56 11 11 11</t>
  </si>
  <si>
    <t>www.adapei33.com</t>
  </si>
  <si>
    <t>1552358066-2661</t>
  </si>
  <si>
    <t>https://assos.bordeaux.fr/association/detail/338</t>
  </si>
  <si>
    <t>1552356107-1781</t>
  </si>
  <si>
    <t>https://assos.bordeaux.fr/association/detail/1219</t>
  </si>
  <si>
    <t>1552353450-521</t>
  </si>
  <si>
    <t>https://assos.bordeaux.fr/association/detail/2480</t>
  </si>
  <si>
    <t>1552358211-2732</t>
  </si>
  <si>
    <t>https://assos.bordeaux.fr/association/detail/267</t>
  </si>
  <si>
    <t>1552353730-658</t>
  </si>
  <si>
    <t>https://assos.bordeaux.fr/association/detail/2343</t>
  </si>
  <si>
    <t>1552352710-160</t>
  </si>
  <si>
    <t>https://assos.bordeaux.fr/association/detail/2841</t>
  </si>
  <si>
    <t>1552354267-920</t>
  </si>
  <si>
    <t>https://assos.bordeaux.fr/association/detail/2081</t>
  </si>
  <si>
    <t>1552357195-2262</t>
  </si>
  <si>
    <t>https://assos.bordeaux.fr/association/detail/737</t>
  </si>
  <si>
    <t>VIVRE COMME AVANT - VCA</t>
  </si>
  <si>
    <t>Apporter de l'écoute et du soutien aux personnes opérées du sein.</t>
  </si>
  <si>
    <t>14 rue Corvisart
                                75013 Paris</t>
  </si>
  <si>
    <t>06 37 17 29 50</t>
  </si>
  <si>
    <t>1552357886-2573</t>
  </si>
  <si>
    <t>https://assos.bordeaux.fr/association/detail/426</t>
  </si>
  <si>
    <t>1552356070-1763</t>
  </si>
  <si>
    <t>https://assos.bordeaux.fr/association/detail/1237</t>
  </si>
  <si>
    <t>1552353218-408</t>
  </si>
  <si>
    <t>https://assos.bordeaux.fr/association/detail/2593</t>
  </si>
  <si>
    <t>1552356994-2172</t>
  </si>
  <si>
    <t>https://assos.bordeaux.fr/association/detail/827</t>
  </si>
  <si>
    <t>ASSOCIATION DES ORGANISATIONS POSITIVES DU SUD OUEST - ORGA+</t>
  </si>
  <si>
    <t>• Faire connaître les organisations positives au travers de l’organisation de manifestations (journée annuelle des organisations positives ; afterworks ; formations, diffusion de livres et de plaquettes.
• Faire connaître et fédérer les organisations positives et les intervenants qui les accompagnent.</t>
  </si>
  <si>
    <t>18 allées de Tourny
                                33000 Bordeaux</t>
  </si>
  <si>
    <t>06 07 12 43 38</t>
  </si>
  <si>
    <t>orga-positives.com</t>
  </si>
  <si>
    <t>1552356704-2049</t>
  </si>
  <si>
    <t>https://assos.bordeaux.fr/association/detail/950</t>
  </si>
  <si>
    <t>ASSOCIATION KALINA'GO - ASS KALINA'GO</t>
  </si>
  <si>
    <t>Promotion et diffusion des arts et cultures tropicales et d'Outremer en France et/ou à l'étranger dans le cadre d'événementiels, de cours de danses, ainsi que le soutien à l'émergence artistique et culturelle des artistes auteurs et des porteurs de projets culturels, artistiques ou pédagogiques, sans que cette liste soit exhaustive par notamment la création et l'organisation d'événements de quelque nature que ce soit</t>
  </si>
  <si>
    <t>Athénée municipal 1 place Joseph Wresinski
                                 Boîte aux lettres n°18
                                33000 Bordeaux</t>
  </si>
  <si>
    <t>06 72 22 17 83</t>
  </si>
  <si>
    <t>kalinagoblog.blogspot.com</t>
  </si>
  <si>
    <t>1552354244-909</t>
  </si>
  <si>
    <t>https://assos.bordeaux.fr/association/detail/2092</t>
  </si>
  <si>
    <t>1552355464-1483</t>
  </si>
  <si>
    <t>https://assos.bordeaux.fr/association/detail/1517</t>
  </si>
  <si>
    <t>1552357245-2285</t>
  </si>
  <si>
    <t>https://assos.bordeaux.fr/association/detail/714</t>
  </si>
  <si>
    <t>INTERNATIONAL CLUB OF BORDEAUX - ICB</t>
  </si>
  <si>
    <t>	Faciliter l’intégration et la vie quotidienne de personnes et de familles issues de la communauté internationale sur Bordeaux et sa Métropole
	Eviter l’isolement et le repli de ces personnes sur leur propre communauté
	Développer le réseau d’échange et de solidarité
	Valoriser l’attractivité de la ville de Bordeaux et de sa Métropole à l’international</t>
  </si>
  <si>
    <t>8 place des Quinconces
                                 chez l'ACSO
                                33000 Bordeaux</t>
  </si>
  <si>
    <t>05 56 72 44 46</t>
  </si>
  <si>
    <t>Paula Lamoureux</t>
  </si>
  <si>
    <t>www.icbordeaux.fr</t>
  </si>
  <si>
    <t>1552356444-1935</t>
  </si>
  <si>
    <t>https://assos.bordeaux.fr/association/detail/1064</t>
  </si>
  <si>
    <t>LE GRAIN THEATRE DE LA VOIX</t>
  </si>
  <si>
    <t>1552355647-1569</t>
  </si>
  <si>
    <t>https://assos.bordeaux.fr/association/detail/1431</t>
  </si>
  <si>
    <t>MUSART</t>
  </si>
  <si>
    <t>Cette association a pour but de : promouvoir la musique et les différentes formes d’art par l’organisation de manifestations et événements de formats et genres divers ; promouvoir la scène musicale et artistique de la Région Nouvelle Aquitaine et plus largement de la France ; promouvoir la musique et les différentes formes d’art auprès de tous en proposant un projet social.</t>
  </si>
  <si>
    <t>11 rue saige
                                33000 Bordeaux</t>
  </si>
  <si>
    <t>06 85 61 43 16</t>
  </si>
  <si>
    <t>Nicolas Landreau</t>
  </si>
  <si>
    <t>musartconcept.com</t>
  </si>
  <si>
    <t>1552353062-332</t>
  </si>
  <si>
    <t>https://assos.bordeaux.fr/association/detail/2669</t>
  </si>
  <si>
    <t>1552355067-1302</t>
  </si>
  <si>
    <t>https://assos.bordeaux.fr/association/detail/1698</t>
  </si>
  <si>
    <t>1552357888-2574</t>
  </si>
  <si>
    <t>https://assos.bordeaux.fr/association/detail/425</t>
  </si>
  <si>
    <t>1552352581-97</t>
  </si>
  <si>
    <t>https://assos.bordeaux.fr/association/detail/2904</t>
  </si>
  <si>
    <t>1552355711-1600</t>
  </si>
  <si>
    <t>https://assos.bordeaux.fr/association/detail/1400</t>
  </si>
  <si>
    <t>THÉÂTRE OMBRE ET LUMIÈRE</t>
  </si>
  <si>
    <t>L'association dite, Théâtre Ombre et Lumière, fondée en août 1992 a pour but de développer et promouvoir la vidéo et le cinéma, le théâtre, le conte et les différentes expressions créatrices, culturelles, sociales et artistiques de l'Homme.</t>
  </si>
  <si>
    <t>Résidence Barthès Bât 3-B Appt 334
                                 Boulevard Malartic
                                33170 Gradignan</t>
  </si>
  <si>
    <t>06 62 75 99 44</t>
  </si>
  <si>
    <t>www.theatre-ombreetlumiere.fr</t>
  </si>
  <si>
    <t>1552357373-2341</t>
  </si>
  <si>
    <t>https://assos.bordeaux.fr/association/detail/658</t>
  </si>
  <si>
    <t>CENTRE DE RECHERCHES ET D'ETUDES EN ART-THÉRAPIE, EXPRESSION ET COMMUNICATION ARTISTIQUES - CREATECA</t>
  </si>
  <si>
    <t>Createca a pour but la recherche et le développement des médiations artistiques à visées thérapeutiques. Ses actions prennent trois formes qui se répondent : les Séances d'Art-Thérapie auprès du public, la Formation en Art-Thérapie appliquée et la Recherche.</t>
  </si>
  <si>
    <t>244 rue Pasteur
                                33200 Bordeaux</t>
  </si>
  <si>
    <t>06 14 93 10 42</t>
  </si>
  <si>
    <t>createca.free.fr</t>
  </si>
  <si>
    <t>1552354812-1184</t>
  </si>
  <si>
    <t>https://assos.bordeaux.fr/association/detail/1816</t>
  </si>
  <si>
    <t>1552352862-234</t>
  </si>
  <si>
    <t>https://assos.bordeaux.fr/association/detail/2767</t>
  </si>
  <si>
    <t>1552357239-2282</t>
  </si>
  <si>
    <t>https://assos.bordeaux.fr/association/detail/717</t>
  </si>
  <si>
    <t>1552352532-73</t>
  </si>
  <si>
    <t>https://assos.bordeaux.fr/association/detail/2928</t>
  </si>
  <si>
    <t>1552358095-2675</t>
  </si>
  <si>
    <t>https://assos.bordeaux.fr/association/detail/324</t>
  </si>
  <si>
    <t>1552356307-1873</t>
  </si>
  <si>
    <t>https://assos.bordeaux.fr/association/detail/1126</t>
  </si>
  <si>
    <t>SECTION GYMNASTIQUE VOLONTAIRE MONTESQUIEU - GV MONTESQUIEU</t>
  </si>
  <si>
    <t>Gymnastique Volontaire, détente,  santé et  bien être</t>
  </si>
  <si>
    <t>4 place Longchamps
                                 Lycée Montesquieu
                                33000 Bordeaux</t>
  </si>
  <si>
    <t>06 04 07 37 15</t>
  </si>
  <si>
    <t>Martine LONGIN</t>
  </si>
  <si>
    <t>gvmontesquieubordeaux.weebly.com</t>
  </si>
  <si>
    <t>1552360661-2764</t>
  </si>
  <si>
    <t>https://assos.bordeaux.fr/association/detail/235</t>
  </si>
  <si>
    <t>1552356862-2118</t>
  </si>
  <si>
    <t>https://assos.bordeaux.fr/association/detail/881</t>
  </si>
  <si>
    <t>COMPAGNIE CRAZY R</t>
  </si>
  <si>
    <t>Ecole de Trapèze Volant qui rend accessible l'art du trapèze volant à la pratique amateur et professionnelle. Nous promouvons également toutes les activités en rapport avec les arts de la piste, de la rue, de la scène, du spectacle vivant en créant et participant à des projets et manifestations culturels, artistiques, socio-éducatifs, caritatives, de loisirs, à des échanges internationaux et nationaux.</t>
  </si>
  <si>
    <t>286 boulevard Alfred Daney
                                33300 Bordeaux</t>
  </si>
  <si>
    <t>06 79 98 93 48</t>
  </si>
  <si>
    <t>www.compagniecrazyr.com</t>
  </si>
  <si>
    <t>1552356930-2148</t>
  </si>
  <si>
    <t>https://assos.bordeaux.fr/association/detail/851</t>
  </si>
  <si>
    <t>1552355971-1719</t>
  </si>
  <si>
    <t>https://assos.bordeaux.fr/association/detail/1281</t>
  </si>
  <si>
    <t>TOTOCHE PROD</t>
  </si>
  <si>
    <t>Totoche Prod se donne pour mission de produire (faire exister, créer, concevoir ) des événements visant à promouvoir  la création artistique actuelle - Art contemporain, art numérique, performance &amp; art vidéo - ayant pour thème le corps contemporain. Ces événements posent un regard singulier sur le corps et ses représentations dans les arts visuels actuels à travers des réflexions plastiques et artistiques engagées.</t>
  </si>
  <si>
    <t>5, rue de l'Observance
                                33000 Bordeaux</t>
  </si>
  <si>
    <t>06 64 91 23 82</t>
  </si>
  <si>
    <t>www.totocheprod.fr</t>
  </si>
  <si>
    <t>1552357145-2240</t>
  </si>
  <si>
    <t>https://assos.bordeaux.fr/association/detail/759</t>
  </si>
  <si>
    <t>AMICALE DES LOCATAIRES - ADL PDL</t>
  </si>
  <si>
    <t>Nous favorisons les liens intergénérationnels, ce qui permet de rompre l’isolement. Cela se réalise à travers différentes activités et manifestations.- Médiation Sociale - Veille sociale - Participation aux réunions de cellules de veilles du quartier- Accueil et accompagnement des différents publics et relais d’informations: permanence - Orienter le public vers les différentes structures répondant à leurs besoins</t>
  </si>
  <si>
    <t>5 rue Henri Collet, 
                                 Résidence le Pertuis
                                33300 Bordeaux</t>
  </si>
  <si>
    <t>09 81 32 45 36</t>
  </si>
  <si>
    <t>Annie Longo</t>
  </si>
  <si>
    <t>1552354129-853</t>
  </si>
  <si>
    <t>https://assos.bordeaux.fr/association/detail/2148</t>
  </si>
  <si>
    <t>1552356695-2045</t>
  </si>
  <si>
    <t>https://assos.bordeaux.fr/association/detail/954</t>
  </si>
  <si>
    <t>INNOV'ACTION PÉDAGOGIQUE</t>
  </si>
  <si>
    <t>Innov'Action Pédagogique a pour but la promotion d'idées nouvelles dans le monde de l'enseignement, et de fédérer les initiatives qui existent. Nous organisons des conférences mensuelles et un colloque annuel sur l'enseignement et l'école. Nous avons aussi un blog et des forums en ligne.</t>
  </si>
  <si>
    <t>16 rue Coli
                                33130 Bègles</t>
  </si>
  <si>
    <t>09 86 60 81 70</t>
  </si>
  <si>
    <t>Baptiste Delvallé</t>
  </si>
  <si>
    <t>www.innovactionpedagogique.com</t>
  </si>
  <si>
    <t>1552357571-2424</t>
  </si>
  <si>
    <t>https://assos.bordeaux.fr/association/detail/575</t>
  </si>
  <si>
    <t>NVL - CENTRE DENISE ESCARPIT - NVL - CDE</t>
  </si>
  <si>
    <t>Elle a pour objet la promotion du livre, de la lecture et de la littérature d’enfance et de jeunesse. A cet effet elle publie une revue d'information et de réflexion sur le livre jeunesse , NVL la revue . Et elle gère un centre de ressources humaines et documentaires à destination des médiateurs du livre.</t>
  </si>
  <si>
    <t>85 cours du Maréchal Juin 
                                 CS51247
                                33000 Bordeaux</t>
  </si>
  <si>
    <t>05 56 99 20 60</t>
  </si>
  <si>
    <t>Claudine Charamnac Stupar</t>
  </si>
  <si>
    <t>www.nvl-larevue.fr</t>
  </si>
  <si>
    <t>1552353074-338</t>
  </si>
  <si>
    <t>https://assos.bordeaux.fr/association/detail/2663</t>
  </si>
  <si>
    <t>1552357657-2464</t>
  </si>
  <si>
    <t>https://assos.bordeaux.fr/association/detail/535</t>
  </si>
  <si>
    <t>1552353532-561</t>
  </si>
  <si>
    <t>https://assos.bordeaux.fr/association/detail/2440</t>
  </si>
  <si>
    <t>1552357812-2537</t>
  </si>
  <si>
    <t>https://assos.bordeaux.fr/association/detail/462</t>
  </si>
  <si>
    <t>1552355260-1390</t>
  </si>
  <si>
    <t>https://assos.bordeaux.fr/association/detail/1610</t>
  </si>
  <si>
    <t>COMENFRANCE</t>
  </si>
  <si>
    <t>Ecole de Français Langue Étrangère-Des cours de français général ou thématique (vin, cuisine, culture, actualité, diplomatie) pour tous les niveaux-Préparation DELF/DALF/TCF - Séjours linguistiques -
French Language School-General French or thematic French lessons (wine, cooking, culture, news, diplomacy) for all levels. DELF/DALF/TCF French exam preparation courses-Language stay
Tram A et B - arrêts Hôtel de ville</t>
  </si>
  <si>
    <t>60, rue du Hâ
                                33000 Bordeaux</t>
  </si>
  <si>
    <t>06 84 73 81 18</t>
  </si>
  <si>
    <t>www.comenfrance.net</t>
  </si>
  <si>
    <t>1552353389-491</t>
  </si>
  <si>
    <t>https://assos.bordeaux.fr/association/detail/2510</t>
  </si>
  <si>
    <t>1552354852-1202</t>
  </si>
  <si>
    <t>https://assos.bordeaux.fr/association/detail/1798</t>
  </si>
  <si>
    <t>GAYTE DE CHOEUR</t>
  </si>
  <si>
    <t>Gayté de Chœur est un ensemble vocal amateur, composé d'hommes qui chantent pour faire entendre la voix de la tolérance et de la diversité. Réunis autour de valeurs tant humaines qu’artistiques, les chanteurs de Gayté de Chœur défendent la cause des personnes LGBTQI+. Le caractère universel et humaniste du chant choral se révèle être un formidable levier pour sortir des préjugés et accepter les différences.</t>
  </si>
  <si>
    <t>C/O Le Girofard Centre LGBT Bordeaux Nouvelle-Aquitaine
                                 34 rue Bouquiere
                                33000 Bordeaux</t>
  </si>
  <si>
    <t>06 83 48 56 38</t>
  </si>
  <si>
    <t>www.gaytedechoeur.org</t>
  </si>
  <si>
    <t>1552357469-2382</t>
  </si>
  <si>
    <t>https://assos.bordeaux.fr/association/detail/617</t>
  </si>
  <si>
    <t>JARDIN-ET-ECOTOURISME</t>
  </si>
  <si>
    <t>Jardin-et-écotourisme donne des conseils sur le jardinage naturel. C'est une association nature qui organise aussi des sorties pour découvrir la Nature en Gironde (33) : parcs, forêts, landes, rivière, marais, littoral... Nous agissons également pour la protection de la nature (pose des nichoirs, création de mares, nettoyage de ruisseau, inventaire).</t>
  </si>
  <si>
    <t>9, allée des camélias
                                33700 Mérignac</t>
  </si>
  <si>
    <t>05 56 34 32 47</t>
  </si>
  <si>
    <t>1552354430-1000</t>
  </si>
  <si>
    <t>https://assos.bordeaux.fr/association/detail/2001</t>
  </si>
  <si>
    <t>1552353207-403</t>
  </si>
  <si>
    <t>https://assos.bordeaux.fr/association/detail/2598</t>
  </si>
  <si>
    <t>1552354592-1079</t>
  </si>
  <si>
    <t>https://assos.bordeaux.fr/association/detail/1922</t>
  </si>
  <si>
    <t>1552354668-1116</t>
  </si>
  <si>
    <t>https://assos.bordeaux.fr/association/detail/1885</t>
  </si>
  <si>
    <t>1552358052-2654</t>
  </si>
  <si>
    <t>https://assos.bordeaux.fr/association/detail/345</t>
  </si>
  <si>
    <t>1552354967-1255</t>
  </si>
  <si>
    <t>https://assos.bordeaux.fr/association/detail/1745</t>
  </si>
  <si>
    <t>LES NOMADES DE GRAIN DE SABLE AQUITAINE - GDS-BDX</t>
  </si>
  <si>
    <t>L’association GdS Aquitaine est une filiale régionale créée en 2018 pour promouvoir et soutenir l'action de GdS France qui, depuis 1992, participe au développement de la région du Nord Niger, enclavée et défavorisée, en favorisant la scolarisation des enfants et en aidant les adolescent(e)s dans leurs études secondaires. 
GdS Aquitaine organise des évènements pour recueillir des fonds et de nouvelles adhésions.</t>
  </si>
  <si>
    <t>10 rue Castéja
                                 résidence Palais Gallien
                                33000 BORDEAUX</t>
  </si>
  <si>
    <t>06 50 04 61 92</t>
  </si>
  <si>
    <t>www.graindesable.com</t>
  </si>
  <si>
    <t>1552352944-274</t>
  </si>
  <si>
    <t>https://assos.bordeaux.fr/association/detail/2727</t>
  </si>
  <si>
    <t>1552357257-2290</t>
  </si>
  <si>
    <t>https://assos.bordeaux.fr/association/detail/709</t>
  </si>
  <si>
    <t>CENTRE DE FORMATION ADAGE - CF ADAGE</t>
  </si>
  <si>
    <t>Le Centre de Formation ADAGE propose deux formations professionnelles (une section contemporaine et une section hip hop) sur 2 ans qui préparent au diplôme de « danseur-interprète ». L’enseignement est assuré par une équipe pédagogique composée de professeurs Diplômés d’Etat (DE) ou titulaires du CA ainsi que de nombreux intervenants professionnels (chorégraphes, danseurs interprètes…).</t>
  </si>
  <si>
    <t>29 rue Tombe l'Oly
                                33000 Bordeaux</t>
  </si>
  <si>
    <t>05 56 31 30 32</t>
  </si>
  <si>
    <t>www.cfadage33.fr</t>
  </si>
  <si>
    <t>1552355318-1415</t>
  </si>
  <si>
    <t>https://assos.bordeaux.fr/association/detail/1585</t>
  </si>
  <si>
    <t>1552354743-1152</t>
  </si>
  <si>
    <t>https://assos.bordeaux.fr/association/detail/1849</t>
  </si>
  <si>
    <t>LES CROISEURS D'AQUITAINE</t>
  </si>
  <si>
    <t>Vous avez déjà pratiqué la voile, vous souhaitez vous perfectionner, vous avez l'esprit d'équipe, vous aimez partager ... Rejoignez Les Croiseurs d'Aquitaine pour des navigations côtières et hauturières sur ses voiliers.</t>
  </si>
  <si>
    <t>Bassin à Flot n°2
                                 Quai Ouest
                                33300 BORDEAUX</t>
  </si>
  <si>
    <t>06 77 08 31 07</t>
  </si>
  <si>
    <t>1552358160-2707</t>
  </si>
  <si>
    <t>https://assos.bordeaux.fr/association/detail/292</t>
  </si>
  <si>
    <t>1552354912-1230</t>
  </si>
  <si>
    <t>https://assos.bordeaux.fr/association/detail/1770</t>
  </si>
  <si>
    <t>PARLAY FILMS</t>
  </si>
  <si>
    <t>Réalisation, production et diffusion de projets artistiques, audiovisuels et cinématographiques; sa démarche va dans le sens d'une mutualisation de compétences et de ressources ainsi que l'entraide et la solidarité entre ses membres; elle pourra également valoriser d'autres projets artistique par la réalisation de vidéo promotionnelles.</t>
  </si>
  <si>
    <t>103 cours de la somme
                                33800 Bordeaux</t>
  </si>
  <si>
    <t>06 47 69 94 04</t>
  </si>
  <si>
    <t>1552352487-51</t>
  </si>
  <si>
    <t>https://assos.bordeaux.fr/association/detail/2950</t>
  </si>
  <si>
    <t>1552352495-55</t>
  </si>
  <si>
    <t>https://assos.bordeaux.fr/association/detail/2946</t>
  </si>
  <si>
    <t>1552355572-1535</t>
  </si>
  <si>
    <t>https://assos.bordeaux.fr/association/detail/1465</t>
  </si>
  <si>
    <t>ASSOCIATION OXYGÈNE</t>
  </si>
  <si>
    <t>Nos missions s’inscrivent dans le champ de l’insertion sociale et dans la lutte contre les exclusions et l’isolement en amenant notre public, au travers de nos actions, à retisser du lien social, à retrouver confiance et estime de soi.</t>
  </si>
  <si>
    <t>27-29 quai Richelieu
                                33000 Bordeaux</t>
  </si>
  <si>
    <t>05 56 96 96 63</t>
  </si>
  <si>
    <t>www.oxygene-asso.fr</t>
  </si>
  <si>
    <t>1552355612-1553</t>
  </si>
  <si>
    <t>https://assos.bordeaux.fr/association/detail/1447</t>
  </si>
  <si>
    <t>CADRES ENTRAIDE</t>
  </si>
  <si>
    <t>Cadres Entraide a été créé pour accueillir et accompagner  des cadres demandeurs d’emploi, de toute la région, autour de la démarche « Bilan Projet » (bilan professionnel, définition de cibles professionnelles, conseil, orientation, développement du réseau relationnel….).
Cet accompagnement peut être réalisé de manière individuelle ou collective.</t>
  </si>
  <si>
    <t>Parc d’activité Descartes Bâtiment H - 3 avenue Descartes 
                                33370 Artigues-près-Bordeaux</t>
  </si>
  <si>
    <t>05 56 33 20 90</t>
  </si>
  <si>
    <t>JEAN-PAUL HUET</t>
  </si>
  <si>
    <t>1552352686-148</t>
  </si>
  <si>
    <t>https://assos.bordeaux.fr/association/detail/2853</t>
  </si>
  <si>
    <t>1552354960-1252</t>
  </si>
  <si>
    <t>https://assos.bordeaux.fr/association/detail/1748</t>
  </si>
  <si>
    <t>DESTINATION MULTIMEDIA</t>
  </si>
  <si>
    <t>Oeuvrer pour la réduction de la fracture numérique et lutter contre l'illectronisme auprès de différentes populations.</t>
  </si>
  <si>
    <t>63 rue Saint-Martin
                                95300 PONTOISE</t>
  </si>
  <si>
    <t>01 71 79 88 64</t>
  </si>
  <si>
    <t>1552356298-1869</t>
  </si>
  <si>
    <t>https://assos.bordeaux.fr/association/detail/1130</t>
  </si>
  <si>
    <t>GÉNÉRATIONS FUTURES - GROUPE LOCAL DE BORDEAUX</t>
  </si>
  <si>
    <t>Générations Futures est une association loi 1901 créée en 1996 et reconnue d’intérêt général pour la défense de l’environnement.
Le groupe local de Bordeaux a été créé fin 2015. Ses bénévoles contribuent aux actions d'information sur les risques des pollutions chimiques et de leurs effets sur la santé (particulièrement sur les pesticides), et fait la promotion des alternatives.</t>
  </si>
  <si>
    <t>6 rue Ferrere 
                                 chez Nicolas Nocart
                                33000 Bordeaux</t>
  </si>
  <si>
    <t>06 76 14 77 66</t>
  </si>
  <si>
    <t>bordeaux.generations-futures.fr</t>
  </si>
  <si>
    <t>1552358037-2647</t>
  </si>
  <si>
    <t>https://assos.bordeaux.fr/association/detail/352</t>
  </si>
  <si>
    <t>1552355973-1720</t>
  </si>
  <si>
    <t>https://assos.bordeaux.fr/association/detail/1280</t>
  </si>
  <si>
    <t>TOUT ART FAIRE</t>
  </si>
  <si>
    <t>Tout Art Faire est une association aux idées bouillonnantes et innovantes qui veut rendre la culture accessible à tous. À pied ou à vélo, dans les musées ou lors de conférences, partagez la bonne humeur et la convivialité de nos intervenants qualifiés ET passionnés ! Depuis 2009, dynamisme, enthousiasme et variété sont les clés de notre succès !</t>
  </si>
  <si>
    <t>66 rue de l'école Normale
                                33200 BORDEAUX</t>
  </si>
  <si>
    <t>07 68 48 91 52</t>
  </si>
  <si>
    <t>toutartfaire.com</t>
  </si>
  <si>
    <t>1552356617-2010</t>
  </si>
  <si>
    <t>https://assos.bordeaux.fr/association/detail/989</t>
  </si>
  <si>
    <t>CULTIV'ACTIONS</t>
  </si>
  <si>
    <t>Association culturelle affiliée au master Ingénierie de Projets Culturels et Interculturels de Bordeaux Montaigne</t>
  </si>
  <si>
    <t>Domaine universtaire
                                 Université Michel de Montaigne
                                33607 Pessac</t>
  </si>
  <si>
    <t>06 48 33 27 28</t>
  </si>
  <si>
    <t>1552352790-199</t>
  </si>
  <si>
    <t>https://assos.bordeaux.fr/association/detail/2802</t>
  </si>
  <si>
    <t>1552355884-1679</t>
  </si>
  <si>
    <t>https://assos.bordeaux.fr/association/detail/1321</t>
  </si>
  <si>
    <t>ASSOCIATION DES AMIS DE ST JACQUES DE COMPOSTELLE DE GRADIGNAN</t>
  </si>
  <si>
    <t>Accueil des pèlerins de passage sur la voie de Tours au gîte du Prieuré de Cayac -  préparation au départ des futurs pèlerins de Compostelle - promotion d'actions culturelles autour des chemins de Saint Jacques.</t>
  </si>
  <si>
    <t>1 Rue de Chartrèze
                                 Prieuré de Cayac 
                                33170 Gradignan</t>
  </si>
  <si>
    <t>06 82 00 88 94</t>
  </si>
  <si>
    <t>www.compostellegradignan.fr</t>
  </si>
  <si>
    <t>1552354441-1005</t>
  </si>
  <si>
    <t>https://assos.bordeaux.fr/association/detail/1996</t>
  </si>
  <si>
    <t>1552354666-1115</t>
  </si>
  <si>
    <t>https://assos.bordeaux.fr/association/detail/1886</t>
  </si>
  <si>
    <t>1552357593-2434</t>
  </si>
  <si>
    <t>https://assos.bordeaux.fr/association/detail/565</t>
  </si>
  <si>
    <t>RÉGION NOUVELLE AQUITAINE SOURDS LGBT  - RNAS.LGBT</t>
  </si>
  <si>
    <t>L'Association a pour objet des activités générales de sports pour Sourds LGBT, des conférences générales, de la prévention de santé pour Sourds, des activités culturelles pour Sourds, de l'accompagnement telles que des aides aux victimes Sourds d'homophobie et aides au logement social, organisation de la Gay Pride Sourds Bordeaux.</t>
  </si>
  <si>
    <t>17 RUE DE LA FAIENCERIE
                                33300 BORDEAUX</t>
  </si>
  <si>
    <t>06 34 99 94 62</t>
  </si>
  <si>
    <t>JEREMIE FAUQUEMBERGUE</t>
  </si>
  <si>
    <t>1552356345-1891</t>
  </si>
  <si>
    <t>https://assos.bordeaux.fr/association/detail/1108</t>
  </si>
  <si>
    <t>SAINT AUGUSTIN 2015</t>
  </si>
  <si>
    <t>L’association a pour but d'accueillir et informer les résidents du quartier saint Augustin pour faciliter l’intégration au quartier,
de fédérer les énergies et créer des passerelles avec/entre les autres associations du quartier ou les autres acteurs sociaux
Maintenir les contacts avec les services publics pour participer aux évolutions urbaines.</t>
  </si>
  <si>
    <t>66 Allée des peupliers
                                33000 Bordeaux</t>
  </si>
  <si>
    <t>06 46 56 65 90</t>
  </si>
  <si>
    <t>www.saintaugustinavenir.com</t>
  </si>
  <si>
    <t>1552353832-708</t>
  </si>
  <si>
    <t>https://assos.bordeaux.fr/association/detail/2293</t>
  </si>
  <si>
    <t>1552356548-1980</t>
  </si>
  <si>
    <t>https://assos.bordeaux.fr/association/detail/1019</t>
  </si>
  <si>
    <t>1552353667-627</t>
  </si>
  <si>
    <t>https://assos.bordeaux.fr/association/detail/2374</t>
  </si>
  <si>
    <t>1552353732-659</t>
  </si>
  <si>
    <t>https://assos.bordeaux.fr/association/detail/2342</t>
  </si>
  <si>
    <t>1552356020-1741</t>
  </si>
  <si>
    <t>https://assos.bordeaux.fr/association/detail/1259</t>
  </si>
  <si>
    <t>1552352692-151</t>
  </si>
  <si>
    <t>https://assos.bordeaux.fr/association/detail/2850</t>
  </si>
  <si>
    <t>1552352608-110</t>
  </si>
  <si>
    <t>https://assos.bordeaux.fr/association/detail/2891</t>
  </si>
  <si>
    <t>1552352477-46</t>
  </si>
  <si>
    <t>https://assos.bordeaux.fr/association/detail/2955</t>
  </si>
  <si>
    <t>1552355418-1462</t>
  </si>
  <si>
    <t>https://assos.bordeaux.fr/association/detail/1538</t>
  </si>
  <si>
    <t>1552357293-2306</t>
  </si>
  <si>
    <t>https://assos.bordeaux.fr/association/detail/693</t>
  </si>
  <si>
    <t>ASSOCIATION DES MALADES ET TRANSPLANTÉS HÉPATIQUES DU SUD-OUEST - AMATHSO</t>
  </si>
  <si>
    <t>L'association a pour but de sensibiliser le public sur les maladies hépatiques, la réalité de la transplantation et la solution qu'elle apporte dans certaines affections. De diffuser une information sur toutes les maladies hépatiques et de faire prendre conscience de l'importance de la prévention, du dépistage et de la vaccination pour ce qui concerne les hépatites. Sensibiliser l’opinion au don d'organes.</t>
  </si>
  <si>
    <t>Permanences AMATHSO - Hôpital du Haut Lévêque
                                 Magellan - Espace associations
                                33604 PESSAC</t>
  </si>
  <si>
    <t>05 24 54 90 37</t>
  </si>
  <si>
    <t>www.amathso.org</t>
  </si>
  <si>
    <t>1552356290-1865</t>
  </si>
  <si>
    <t>https://assos.bordeaux.fr/association/detail/1134</t>
  </si>
  <si>
    <t>1552356796-2089</t>
  </si>
  <si>
    <t>https://assos.bordeaux.fr/association/detail/910</t>
  </si>
  <si>
    <t>ASSOCIATION DE L'ENSEIGNEMENT CATHOLIQUE DE GIRONDE - AECG</t>
  </si>
  <si>
    <t>Activité se rapportant à l'éducation, à l'enseignement et à la formation, permettant de favoriser l'action de l'Enseignement Catholique de Gironde.</t>
  </si>
  <si>
    <t>Isabelle du Mas des Bourboux</t>
  </si>
  <si>
    <t>1552356280-1860</t>
  </si>
  <si>
    <t>https://assos.bordeaux.fr/association/detail/1139</t>
  </si>
  <si>
    <t>COMPAGNIE ENUNSEULMOT</t>
  </si>
  <si>
    <t>Vulgariser et défendre la pratique de l'art de l'improvisation théâtrale et du spectacle vivant via la formation et la création.</t>
  </si>
  <si>
    <t>52 rue des Treuils 
                                 La Villa Pia
                                33000 Bordeaux</t>
  </si>
  <si>
    <t>06 13 25 41 89</t>
  </si>
  <si>
    <t>Laetitia Lambert</t>
  </si>
  <si>
    <t>www.compagnieenunseulmot.com</t>
  </si>
  <si>
    <t>1552353724-655</t>
  </si>
  <si>
    <t>https://assos.bordeaux.fr/association/detail/2346</t>
  </si>
  <si>
    <t>1552358275-2763</t>
  </si>
  <si>
    <t>https://assos.bordeaux.fr/association/detail/236</t>
  </si>
  <si>
    <t>1552357689-2478</t>
  </si>
  <si>
    <t>https://assos.bordeaux.fr/association/detail/521</t>
  </si>
  <si>
    <t>PARRAINAGE 33</t>
  </si>
  <si>
    <t>Le parrainage est la construction d’une relation affective privilégiée instituée entre un enfant et un adulte, ou une famille. Il prend la forme de temps partagés entre le parrain et l’enfant. Il repose sur des valeurs d’échanges, de réciprocité, d’enrichissement mutuel et sur la confiance. Il est fondé sur un engagement volontaire. Il se met en place dans l’intérêt de l’enfant à la demande des parents.</t>
  </si>
  <si>
    <t>2 rue Sicard
                                33000 BORDEAUX</t>
  </si>
  <si>
    <t>06 95 01 68 21</t>
  </si>
  <si>
    <t>www.parrainage33.com</t>
  </si>
  <si>
    <t>1552355350-1430</t>
  </si>
  <si>
    <t>https://assos.bordeaux.fr/association/detail/1570</t>
  </si>
  <si>
    <t>1552357927-2593</t>
  </si>
  <si>
    <t>https://assos.bordeaux.fr/association/detail/406</t>
  </si>
  <si>
    <t>1552356979-2166</t>
  </si>
  <si>
    <t>https://assos.bordeaux.fr/association/detail/833</t>
  </si>
  <si>
    <t>COURRIER DE BOVET - CDB</t>
  </si>
  <si>
    <t>Correspondre avec une personne incarcérée en s'engageant pour la durée de sa peine dans un dialogue respectueux et régulier . L'association organise l'anonymat, l'accompagnement du début de la correspondance, la formation et l'information sur l'actualité carcérale.L'adhérent s'engage à participer à la vie de l'association, réunions locales d'échange, visite de prisons ,etc...</t>
  </si>
  <si>
    <t>34 rue Balard
                                 BP 70039 75721 Paris Cedex 15
                                BP 70039
                                75721 Paris</t>
  </si>
  <si>
    <t>01 40 67 11 98</t>
  </si>
  <si>
    <t>1552352602-107</t>
  </si>
  <si>
    <t>https://assos.bordeaux.fr/association/detail/2894</t>
  </si>
  <si>
    <t>1552353974-777</t>
  </si>
  <si>
    <t>https://assos.bordeaux.fr/association/detail/2224</t>
  </si>
  <si>
    <t>1552358054-2655</t>
  </si>
  <si>
    <t>https://assos.bordeaux.fr/association/detail/344</t>
  </si>
  <si>
    <t>1552355119-1326</t>
  </si>
  <si>
    <t>https://assos.bordeaux.fr/association/detail/1674</t>
  </si>
  <si>
    <t>SOEURS D'ENCRE BY ROSE TATTOO</t>
  </si>
  <si>
    <t>- Sensibilisation au tatouage réparateur, par tous les moyens de communication possibles.
- la coordination d'activités, de manifestations artistiques et/ou culturelles, le développement des actions de sensibilisation liées aux bienfaits réparateurs du tatouage artistique.
- organisation de séances de tatouage dans des lieux choisis par l'association.
- organisation de conventions de tatouage spécialisées.</t>
  </si>
  <si>
    <t>83 RUE DE LA COURSE
                                33000 BORDEAUX</t>
  </si>
  <si>
    <t>06 71 19 67 40</t>
  </si>
  <si>
    <t>www.soeursdencre.fr</t>
  </si>
  <si>
    <t>1552353456-524</t>
  </si>
  <si>
    <t>https://assos.bordeaux.fr/association/detail/2477</t>
  </si>
  <si>
    <t>1552353275-436</t>
  </si>
  <si>
    <t>https://assos.bordeaux.fr/association/detail/2565</t>
  </si>
  <si>
    <t>1552354486-1027</t>
  </si>
  <si>
    <t>https://assos.bordeaux.fr/association/detail/1974</t>
  </si>
  <si>
    <t>1552353884-733</t>
  </si>
  <si>
    <t>https://assos.bordeaux.fr/association/detail/2268</t>
  </si>
  <si>
    <t>1552353972-776</t>
  </si>
  <si>
    <t>https://assos.bordeaux.fr/association/detail/2225</t>
  </si>
  <si>
    <t>1552356113-1784</t>
  </si>
  <si>
    <t>https://assos.bordeaux.fr/association/detail/1216</t>
  </si>
  <si>
    <t>1552358029-2643</t>
  </si>
  <si>
    <t>https://assos.bordeaux.fr/association/detail/356</t>
  </si>
  <si>
    <t>1552352555-84</t>
  </si>
  <si>
    <t>https://assos.bordeaux.fr/association/detail/2917</t>
  </si>
  <si>
    <t>1552353279-438</t>
  </si>
  <si>
    <t>https://assos.bordeaux.fr/association/detail/2563</t>
  </si>
  <si>
    <t>1552357937-2598</t>
  </si>
  <si>
    <t>https://assos.bordeaux.fr/association/detail/401</t>
  </si>
  <si>
    <t>1552354314-943</t>
  </si>
  <si>
    <t>https://assos.bordeaux.fr/association/detail/2058</t>
  </si>
  <si>
    <t>1552354082-830</t>
  </si>
  <si>
    <t>https://assos.bordeaux.fr/association/detail/2171</t>
  </si>
  <si>
    <t>1552352684-147</t>
  </si>
  <si>
    <t>https://assos.bordeaux.fr/association/detail/2854</t>
  </si>
  <si>
    <t>1552355730-1609</t>
  </si>
  <si>
    <t>https://assos.bordeaux.fr/association/detail/1391</t>
  </si>
  <si>
    <t>APF FRANCE HANDICAP - DÉLÉGATION 33</t>
  </si>
  <si>
    <t>Nos missions associatives : 
- Favoriser l'égalité des chances et la citoyenneté des personnes en situation de handicap
- Accueillir et accompagner
- Revendiquer et représenter
- Développer et dynamiser.</t>
  </si>
  <si>
    <t>30 rue de Delacroix
                                33200 BORDEAUX</t>
  </si>
  <si>
    <t>05 56 08 67 30</t>
  </si>
  <si>
    <t>apf33.blogs.apf.asso.fr</t>
  </si>
  <si>
    <t>1552354232-903</t>
  </si>
  <si>
    <t>https://assos.bordeaux.fr/association/detail/2098</t>
  </si>
  <si>
    <t>1552354988-1265</t>
  </si>
  <si>
    <t>https://assos.bordeaux.fr/association/detail/1735</t>
  </si>
  <si>
    <t>ASSOCIATION FEMMES D'IMPACT DE LA NOUVELLE AQUITAINE - FINA</t>
  </si>
  <si>
    <t>1552357639-2456</t>
  </si>
  <si>
    <t>https://assos.bordeaux.fr/association/detail/543</t>
  </si>
  <si>
    <t>A2 RUNNING</t>
  </si>
  <si>
    <t>A2 running réunit toutes les personnes qui souhaitent courir en groupe, dans la bonne humeur, l’entraide et surtout sans esprit de compétition.
A2 running rassemble donc, chaque semaine, les mardis et jeudis à 19h30 au Miroir d’eau des coureurs débutants, intermédiaires, confirmés mais aussi des personnes qui courent pour la première fois.</t>
  </si>
  <si>
    <t>16 rue du pas saint georges
                                33000 Bordeaux</t>
  </si>
  <si>
    <t>06 61 39 53 87</t>
  </si>
  <si>
    <t>Alice Cavender</t>
  </si>
  <si>
    <t>www.a2running.com</t>
  </si>
  <si>
    <t>1552353340-468</t>
  </si>
  <si>
    <t>https://assos.bordeaux.fr/association/detail/2533</t>
  </si>
  <si>
    <t>1552353835-709</t>
  </si>
  <si>
    <t>https://assos.bordeaux.fr/association/detail/2292</t>
  </si>
  <si>
    <t>1552357576-2426</t>
  </si>
  <si>
    <t>https://assos.bordeaux.fr/association/detail/573</t>
  </si>
  <si>
    <t>CAISSE SOCIALE DE DÉVELOPPEMENT LOCAL - CSDL</t>
  </si>
  <si>
    <t>La Caisse Sociale a pour objet l'insertion économique et sociale des populations exclues partiellement ou totalement des circuits bancaires classiques et/ou du monde du travail. A ce titre elle peut accorder des microcrédits pour aider à la création ainsi qu'au maintien d'entreprises et d'emplois. Elle dispense également un accompagnement au profit de ses bénéficiaires pendant toute la durée de remboursement.</t>
  </si>
  <si>
    <t>29 rue du Mirail 
                                33000 Bordeaux</t>
  </si>
  <si>
    <t>05 56 33 37 97</t>
  </si>
  <si>
    <t>www.csdl-bordeaux.org</t>
  </si>
  <si>
    <t>1552357460-2378</t>
  </si>
  <si>
    <t>https://assos.bordeaux.fr/association/detail/621</t>
  </si>
  <si>
    <t>INSTITUT EUROPÉEN DE SOPHROLOGIE HUMANISTE - IESH</t>
  </si>
  <si>
    <t>L'IESH a pour but l'Étude, la Recherche, l'Application, la Promotion de la Sophrologie Sociale, Médicale et Sportive et la Formation des Praticiens en Sophrologie dans ses différentes Spécialités.
Séances individuelles enfant et adulte, séances de groupe.
Accompagnement pré et post natal,
Préparation: examens,..embauche professionnelle, gestion du stress, accompagnement durant la maladie,...
Communication, mieux-être</t>
  </si>
  <si>
    <t>147  rue Judaique
                                33000 BORDEAUX</t>
  </si>
  <si>
    <t>06 77 13 45 82</t>
  </si>
  <si>
    <t>Andrés MBOMO</t>
  </si>
  <si>
    <t>www.sophrologiebordeaux.fr</t>
  </si>
  <si>
    <t>1552356956-2157</t>
  </si>
  <si>
    <t>https://assos.bordeaux.fr/association/detail/842</t>
  </si>
  <si>
    <t>ASSOCIATION DE DEVELOPPEMENT NATUREL - A. D. N.</t>
  </si>
  <si>
    <t>Promouvoir la pratique du qi gong, art énergétique chinois millénaire. Le qi gong, grâce à des mouvements pratiqués dans le relâchement, allie le corps et l'esprit pour apporter une détente, à tous les âges et dans tous les milieux.</t>
  </si>
  <si>
    <t>80, rue de Lacanau
                                 La Chêneraie - Bt B
                                33200 BORDEAUX</t>
  </si>
  <si>
    <t>06 62 23 82 55</t>
  </si>
  <si>
    <t>1552356674-2035</t>
  </si>
  <si>
    <t>https://assos.bordeaux.fr/association/detail/964</t>
  </si>
  <si>
    <t>MENSA GRAND AQUITAINE</t>
  </si>
  <si>
    <t>Mensa est une association internationale de personnes à haut potentiel intellectuel fondé à Oxford en 1946, qui a depuis essaimé dans une centaine de pays et compte environ 133 000 membres dans le monde. « Mensa » trouve son origine au lendemain de la seconde guerre mondiale et repose sur un idéal de paix mondiale, indispensable au progrès dans tous les domaines et à son partage dans la société.</t>
  </si>
  <si>
    <t>30 rue François Mauriac
                                33200 Bordeaux</t>
  </si>
  <si>
    <t>06 74 82 42 20</t>
  </si>
  <si>
    <t>mensa-france.net/</t>
  </si>
  <si>
    <t>1552352456-36</t>
  </si>
  <si>
    <t>https://assos.bordeaux.fr/association/detail/2965</t>
  </si>
  <si>
    <t>1552352819-213</t>
  </si>
  <si>
    <t>https://assos.bordeaux.fr/association/detail/2788</t>
  </si>
  <si>
    <t>1552357539-2412</t>
  </si>
  <si>
    <t>https://assos.bordeaux.fr/association/detail/587</t>
  </si>
  <si>
    <t>ASSOCIATION GIRONDINE D'EDUCATION SPÉCIALISÉE ET DE PRÉVENTION SOCIALE - AGEP</t>
  </si>
  <si>
    <t>L’Association a pour objet d’assurer auprès des enfants et de leurs parents toute aide ou action éducative nécessitée par la prévention, l’élucidation et le traitement des difficultés d’ordre psychologique, éducatif et social. Elle procède, soit de sa propre initiative, soit à la requête de l’autorité judiciaire, des administrations et organismes ou des professionnels compétents, soit à la demande des familles.</t>
  </si>
  <si>
    <t>60 rue de Pessac 
                                33000 BORDEAUX</t>
  </si>
  <si>
    <t>05 57 81 78 20</t>
  </si>
  <si>
    <t>agep.asso.fr</t>
  </si>
  <si>
    <t>1552356479-1950</t>
  </si>
  <si>
    <t>https://assos.bordeaux.fr/association/detail/1049</t>
  </si>
  <si>
    <t>CULTURE HORS LIMITES</t>
  </si>
  <si>
    <t>Notre association a pour but de favoriser l'accès aux sorties culturelles pour toutes les personnes en perte d'autonomie (personnes handicapées, personnes âgées, personnes empêchées, isolées) en proposant un accompagnement individuel avec un bénévole qui va chercher la personne à son domicile, va au spectacle avec elle et la ramène à son domicile.L'asso prend en charge la billetterie et les déplacements des bénévoles</t>
  </si>
  <si>
    <t>1552357741-2502</t>
  </si>
  <si>
    <t>https://assos.bordeaux.fr/association/detail/497</t>
  </si>
  <si>
    <t>1552355395-1451</t>
  </si>
  <si>
    <t>https://assos.bordeaux.fr/association/detail/1549</t>
  </si>
  <si>
    <t>AGENCE LOCALE DE L'ENERGIE ET DU CLIMAT MÉTROPOLE BORDELAISE ET GIRONDE - ALEC MB 33</t>
  </si>
  <si>
    <t>1552353902-742</t>
  </si>
  <si>
    <t>https://assos.bordeaux.fr/association/detail/2259</t>
  </si>
  <si>
    <t>1552353029-316</t>
  </si>
  <si>
    <t>https://assos.bordeaux.fr/association/detail/2685</t>
  </si>
  <si>
    <t>1552358015-2636</t>
  </si>
  <si>
    <t>https://assos.bordeaux.fr/association/detail/363</t>
  </si>
  <si>
    <t>1552352806-207</t>
  </si>
  <si>
    <t>https://assos.bordeaux.fr/association/detail/2794</t>
  </si>
  <si>
    <t>1552357749-2506</t>
  </si>
  <si>
    <t>https://assos.bordeaux.fr/association/detail/493</t>
  </si>
  <si>
    <t>1552355797-1639</t>
  </si>
  <si>
    <t>https://assos.bordeaux.fr/association/detail/1361</t>
  </si>
  <si>
    <t>LES MENUTS DES ARTS</t>
  </si>
  <si>
    <t>•	La gestion et l'animation d'un lieu afin de développer et de promouvoir des activités culturelles sous toutes ses formes les plus diverses :
•	L'organisation d'événements et manifestations artistiques et culturelles (ateliers, stages, formation, enseignements, création, expositions)
•	Des échanges culturels avec d'autres associations et collectifs du même type. Partenariat avec convention.</t>
  </si>
  <si>
    <t>47 Rue des Menuts
                                 Association "Les Menuts des Arts"
                                33000 Bordeaux</t>
  </si>
  <si>
    <t>06 22 17 27 66</t>
  </si>
  <si>
    <t>VALERIE GUIGOU</t>
  </si>
  <si>
    <t>1552355003-1272</t>
  </si>
  <si>
    <t>https://assos.bordeaux.fr/association/detail/1728</t>
  </si>
  <si>
    <t>1552355889-1681</t>
  </si>
  <si>
    <t>https://assos.bordeaux.fr/association/detail/1319</t>
  </si>
  <si>
    <t>THE DESK - ART CONTEMPORAIN</t>
  </si>
  <si>
    <t>Promouvoir la création artistique via l'organisation de projets en collaboration avec des artistes plasticiens, notamment dans le domaine des installations, des performances et des ateliers participatifs dans l'espace public urbain et l'espace naturel.</t>
  </si>
  <si>
    <t>27 rue de Preignac
                                33800 Bordeaux</t>
  </si>
  <si>
    <t>06 89 89 34 36</t>
  </si>
  <si>
    <t>www.thedeskart.com</t>
  </si>
  <si>
    <t>1552353742-664</t>
  </si>
  <si>
    <t>https://assos.bordeaux.fr/association/detail/2337</t>
  </si>
  <si>
    <t>1552354914-1231</t>
  </si>
  <si>
    <t>https://assos.bordeaux.fr/association/detail/1769</t>
  </si>
  <si>
    <t>SHOW 2 VENTS - S2V</t>
  </si>
  <si>
    <t>1552355099-1317</t>
  </si>
  <si>
    <t>https://assos.bordeaux.fr/association/detail/1683</t>
  </si>
  <si>
    <t>JOLIE PETITE MAMAN  - J.P.M.</t>
  </si>
  <si>
    <t>Bien être et animations pour tous. Maquillage artistique, bar à sourcils, maquillage classique et conseil sur l’image personnelle. Réflexologie plantaire Thaï. Marches de groupe et randonnées.</t>
  </si>
  <si>
    <t>19 rue d’Austerlitz 
                                33200 Bordeaux</t>
  </si>
  <si>
    <t>Cécile  Techeney</t>
  </si>
  <si>
    <t>ctecheney.wixsite.com/jolie-petite-maman</t>
  </si>
  <si>
    <t>1552354649-1107</t>
  </si>
  <si>
    <t>https://assos.bordeaux.fr/association/detail/1894</t>
  </si>
  <si>
    <t>1552354563-1065</t>
  </si>
  <si>
    <t>https://assos.bordeaux.fr/association/detail/1936</t>
  </si>
  <si>
    <t>1552354545-1056</t>
  </si>
  <si>
    <t>https://assos.bordeaux.fr/association/detail/1945</t>
  </si>
  <si>
    <t>1552354897-1223</t>
  </si>
  <si>
    <t>https://assos.bordeaux.fr/association/detail/1777</t>
  </si>
  <si>
    <t>MOTO-CLUB BORDEAUX - MCB</t>
  </si>
  <si>
    <t>1552355194-1360</t>
  </si>
  <si>
    <t>https://assos.bordeaux.fr/association/detail/1640</t>
  </si>
  <si>
    <t>MIX COLORS UNITED - MCU</t>
  </si>
  <si>
    <t>Promouvoir les danses urbaines</t>
  </si>
  <si>
    <t>Pole Citoyenneté
                                 Chemin des Iris
                                33310 LORMONT</t>
  </si>
  <si>
    <t>07 69 00 14 81</t>
  </si>
  <si>
    <t>1552353342-469</t>
  </si>
  <si>
    <t>https://assos.bordeaux.fr/association/detail/2532</t>
  </si>
  <si>
    <t>1552357833-2547</t>
  </si>
  <si>
    <t>https://assos.bordeaux.fr/association/detail/452</t>
  </si>
  <si>
    <t>1552353212-405</t>
  </si>
  <si>
    <t>https://assos.bordeaux.fr/association/detail/2596</t>
  </si>
  <si>
    <t>1552357455-2376</t>
  </si>
  <si>
    <t>https://assos.bordeaux.fr/association/detail/623</t>
  </si>
  <si>
    <t>THE WILL</t>
  </si>
  <si>
    <t>La Distribution Artistique et la Direction de Casting, ouvertes à tous et destinées à soutenir et promouvoir la création artistique, notamment par le conseil, l’accompagnement, l’expertise de recrutement et la présélections d’artistes, d’amateurs et de figurants; la production et la diffusion d’œuvres audiovisuelles et la mise en place de projets culturels en lien avec son activité de distribution artistique.</t>
  </si>
  <si>
    <t>11 rue Flèche 
                                33300 Bordeaux</t>
  </si>
  <si>
    <t>06 63 83 10 39</t>
  </si>
  <si>
    <t>thewill.fr</t>
  </si>
  <si>
    <t>1552357653-2462</t>
  </si>
  <si>
    <t>https://assos.bordeaux.fr/association/detail/537</t>
  </si>
  <si>
    <t>AUTO DÉFENSE ET ARTS MARTIAUX BORDEAUX  - ADAM BORDEAUX</t>
  </si>
  <si>
    <t>L'association ADAM Bordeaux a pour objet l’enseignement et la pratique des arts martiaux en général dont le Krav-Maga, Judo, Jiu Jitsu Brésilien, Grappling et Mix Martial Arts (MMA).</t>
  </si>
  <si>
    <t>92 cours le Rouzic
                                33100 Bordeaux</t>
  </si>
  <si>
    <t>06 64 11 81 45</t>
  </si>
  <si>
    <t>Sébastien  VICENTINI</t>
  </si>
  <si>
    <t>www.adam-bordeaux.fr</t>
  </si>
  <si>
    <t>1552355037-1288</t>
  </si>
  <si>
    <t>https://assos.bordeaux.fr/association/detail/1712</t>
  </si>
  <si>
    <t>1552356556-1983</t>
  </si>
  <si>
    <t>https://assos.bordeaux.fr/association/detail/1016</t>
  </si>
  <si>
    <t>ARC'ANGECIEL VOYAGES</t>
  </si>
  <si>
    <t>Accompagner toutes personnes confrontées à des problématiques de développement personnel, les aider et les orienter vers des professionnels de différents secteurs. Participer à tous travaux d'étude et de recherche. Organiser des rencontres, conférences, réunions d'information, ateliers personnels ou collectifs.</t>
  </si>
  <si>
    <t>5 Rue René Roy de Clotte
                                33000 Bordeaux</t>
  </si>
  <si>
    <t>06 60 81 35 18</t>
  </si>
  <si>
    <t>1552356568-1988</t>
  </si>
  <si>
    <t>https://assos.bordeaux.fr/association/detail/1011</t>
  </si>
  <si>
    <t>AIR PASSION AQUITAINE - APA</t>
  </si>
  <si>
    <t>La diffusion et le partage des compétences et du savoir-faire technique aérospatial, l'accompagnement à l'orientation professionnelle dans le secteur aérospatial, la promotion de l'histoire aérospatiale.</t>
  </si>
  <si>
    <t>30 rue Marcelin Berthelot
                                 Rés Le Flore, appt 15
                                33200 Bordeaux</t>
  </si>
  <si>
    <t>05 56 02 20 54</t>
  </si>
  <si>
    <t>PIERRE PECASTAINGTS</t>
  </si>
  <si>
    <t>www.airpassion-aquitaine.org</t>
  </si>
  <si>
    <t>1552353429-511</t>
  </si>
  <si>
    <t>https://assos.bordeaux.fr/association/detail/2490</t>
  </si>
  <si>
    <t>1552358199-2726</t>
  </si>
  <si>
    <t>https://assos.bordeaux.fr/association/detail/273</t>
  </si>
  <si>
    <t>1552358148-2701</t>
  </si>
  <si>
    <t>https://assos.bordeaux.fr/association/detail/298</t>
  </si>
  <si>
    <t>1552352980-292</t>
  </si>
  <si>
    <t>https://assos.bordeaux.fr/association/detail/2709</t>
  </si>
  <si>
    <t>1552355835-1656</t>
  </si>
  <si>
    <t>https://assos.bordeaux.fr/association/detail/1344</t>
  </si>
  <si>
    <t>1552354678-1121</t>
  </si>
  <si>
    <t>https://assos.bordeaux.fr/association/detail/1880</t>
  </si>
  <si>
    <t>1552352452-34</t>
  </si>
  <si>
    <t>https://assos.bordeaux.fr/association/detail/2967</t>
  </si>
  <si>
    <t>1552357221-2274</t>
  </si>
  <si>
    <t>https://assos.bordeaux.fr/association/detail/725</t>
  </si>
  <si>
    <t>1552353761-673</t>
  </si>
  <si>
    <t>https://assos.bordeaux.fr/association/detail/2328</t>
  </si>
  <si>
    <t>1552352911-258</t>
  </si>
  <si>
    <t>https://assos.bordeaux.fr/association/detail/2743</t>
  </si>
  <si>
    <t>1552356676-2036</t>
  </si>
  <si>
    <t>https://assos.bordeaux.fr/association/detail/963</t>
  </si>
  <si>
    <t>GROUPEMENT DES EDUCATEURS SANS FRONTIERES - GREF</t>
  </si>
  <si>
    <t>Association de Solidarité Internationale dans le domaine de l'Education</t>
  </si>
  <si>
    <t>99 Boulevard Albert 1er 
                                 Residence Liotard BT C
                                33800 BORDEAUX</t>
  </si>
  <si>
    <t>06 81 17 13 81</t>
  </si>
  <si>
    <t>1552357279-2300</t>
  </si>
  <si>
    <t>https://assos.bordeaux.fr/association/detail/699</t>
  </si>
  <si>
    <t>ASSOCIATION CULTURELLE FRANCO PÉRUVIENNE TAYTA - TAYTA</t>
  </si>
  <si>
    <t>Cette association a pour but de faciliter les échanges culturels et bilatéraux, notamment au niveau gastronomique, entre Pérou  et la France, voir l’Europe, en diffusant les différents expressions et manifestations, ainsi rapprocher les membres des deux cultures avec le but de générer une meilleure intégration et /ou compréhension mutuelle. Facebook : https://www.facebook.com/TaytaBordeaux/</t>
  </si>
  <si>
    <t>35 RUE DUBPURDIEU
                                33800 BORDEAUX</t>
  </si>
  <si>
    <t>06 25 22 57 09</t>
  </si>
  <si>
    <t>GIANCARLO CACHAY SOTELO</t>
  </si>
  <si>
    <t>1552353158-379</t>
  </si>
  <si>
    <t>https://assos.bordeaux.fr/association/detail/2622</t>
  </si>
  <si>
    <t>1552353205-402</t>
  </si>
  <si>
    <t>https://assos.bordeaux.fr/association/detail/2599</t>
  </si>
  <si>
    <t>1552353134-367</t>
  </si>
  <si>
    <t>https://assos.bordeaux.fr/association/detail/2634</t>
  </si>
  <si>
    <t>1552358050-2653</t>
  </si>
  <si>
    <t>https://assos.bordeaux.fr/association/detail/346</t>
  </si>
  <si>
    <t>1552357070-2207</t>
  </si>
  <si>
    <t>https://assos.bordeaux.fr/association/detail/792</t>
  </si>
  <si>
    <t>1552355333-1422</t>
  </si>
  <si>
    <t>https://assos.bordeaux.fr/association/detail/1578</t>
  </si>
  <si>
    <t>DANSE AVEC NOUS</t>
  </si>
  <si>
    <t>Danse avec nous à pour but de promouvoir la Danse en général, tous les styles de danses et univers culturels et artistiques qui sont associés (musique, cinéma, théâtre, peinture ...). 
L'association exerce son activité en France et peut être amenée à produire des événements ou coopérer sur des opérations internationales.</t>
  </si>
  <si>
    <t>79, allée Jean Giono
                                 Rsd Carré Rive Droite, Apt B26
                                33100 Bordeaux</t>
  </si>
  <si>
    <t>06 64 94 68 56</t>
  </si>
  <si>
    <t>MARC PINAUD</t>
  </si>
  <si>
    <t>www.danseavecnousbordeaux.fr</t>
  </si>
  <si>
    <t>1552356889-2129</t>
  </si>
  <si>
    <t>https://assos.bordeaux.fr/association/detail/870</t>
  </si>
  <si>
    <t>1552357641-2457</t>
  </si>
  <si>
    <t>https://assos.bordeaux.fr/association/detail/542</t>
  </si>
  <si>
    <t>LES CYRANOS</t>
  </si>
  <si>
    <t>Les Cyranos est une association ouverte à tous proposant des activités de pratique théâtrale et de découverte du patrimoine. Elle organise notamment des jeux à énigmes de type "chasse au trésor". Elle accorde une attention et une bienveillance particulière aux personnes ayant des difficultés autistiques en soutenant les rencontres à travers des projets artistiques et culturels partagés.</t>
  </si>
  <si>
    <t>34 rue Castéja
                                33000 BORDEAUX</t>
  </si>
  <si>
    <t>06 87 40 39 51</t>
  </si>
  <si>
    <t>lescyranos.fr</t>
  </si>
  <si>
    <t>1552356258-1851</t>
  </si>
  <si>
    <t>https://assos.bordeaux.fr/association/detail/1148</t>
  </si>
  <si>
    <t>1552353142-371</t>
  </si>
  <si>
    <t>https://assos.bordeaux.fr/association/detail/2630</t>
  </si>
  <si>
    <t>1552354799-1178</t>
  </si>
  <si>
    <t>https://assos.bordeaux.fr/association/detail/1822</t>
  </si>
  <si>
    <t>LES MORPHOGENISTES</t>
  </si>
  <si>
    <t>L'Objet de l'association Les Morphogènistes (loi 1901) :
Mener diverses actions culturelles dans le champ des arts numériques.
Elle s’organise autour de trois pôles principaux : la création, la pédagogie et la recherche.</t>
  </si>
  <si>
    <t>35BIS rue de Marmande
                                33800 Bordeaux</t>
  </si>
  <si>
    <t>06 22 37 34 02</t>
  </si>
  <si>
    <t>www.morphogenistes.org</t>
  </si>
  <si>
    <t>1552356700-2047</t>
  </si>
  <si>
    <t>https://assos.bordeaux.fr/association/detail/952</t>
  </si>
  <si>
    <t>Ô PLAFOND - O_Ô</t>
  </si>
  <si>
    <t>L’association dite « ô plafond » a pour objet de favoriser la création, la diffusion autour de la culture et de la permaculture ; de gérer un bar associatif et ainsi créer des manifestions pour encourager sous toutes ses formes la rencontre interdisciplinaire.</t>
  </si>
  <si>
    <t>14 rue Saint Vincent de Paul
                                33800 Bordeaux</t>
  </si>
  <si>
    <t>06 68 09 80 38</t>
  </si>
  <si>
    <t>o.bar.le.plafond.free.fr</t>
  </si>
  <si>
    <t>1552353391-492</t>
  </si>
  <si>
    <t>https://assos.bordeaux.fr/association/detail/2509</t>
  </si>
  <si>
    <t>1552355149-1339</t>
  </si>
  <si>
    <t>https://assos.bordeaux.fr/association/detail/1661</t>
  </si>
  <si>
    <t>CUIVRES DU SUD</t>
  </si>
  <si>
    <t>1552352907-256</t>
  </si>
  <si>
    <t>https://assos.bordeaux.fr/association/detail/2745</t>
  </si>
  <si>
    <t>1552355815-1647</t>
  </si>
  <si>
    <t>https://assos.bordeaux.fr/association/detail/1353</t>
  </si>
  <si>
    <t>ASSOCIATION NOTRE DAME DES BARRAILS</t>
  </si>
  <si>
    <t>L'Association a pour objet d'accueillir dans les lieux qu'elle a à sa disposition, des personnes (avec ou sans addiction) ou des familles en errance (de toutes nationalités ou religions) qui veulent se mettre à l'abri pour changer de vie. Il s'agit de vivre ensemble avec des personnes de bonne volonté pour les aider à se saisir de toutes les possibilités qui leur seront proposées pour faire aboutir leurs projets.</t>
  </si>
  <si>
    <t>14 place Saint Martial
                                 Maison de Marie
                                33300 Bordeaux</t>
  </si>
  <si>
    <t>06 60 04 27 35</t>
  </si>
  <si>
    <t>1552356263-1853</t>
  </si>
  <si>
    <t>https://assos.bordeaux.fr/association/detail/1146</t>
  </si>
  <si>
    <t>L'EPICERIE</t>
  </si>
  <si>
    <t>L’association anime une épicerie solidaire de proximité ouverte à tout public et dans laquelle certaines aides des services sociaux sont utilisables. 
Ancrée dans les réalités sociales, culturelles et économiques du territoire, l'association développe avec ses adhérents des projets autour de la problématique alimentation/précarité/santé. Les activités collectives sont gratuites et menées avec l'appui du bénévolat.</t>
  </si>
  <si>
    <t>6 rue Jules Guesde
                                33800 bordeaux</t>
  </si>
  <si>
    <t>05 56 31 87 81</t>
  </si>
  <si>
    <t>françoise bouvet</t>
  </si>
  <si>
    <t>www.epicerie-solidaire.fr</t>
  </si>
  <si>
    <t>1552353675-631</t>
  </si>
  <si>
    <t>https://assos.bordeaux.fr/association/detail/2370</t>
  </si>
  <si>
    <t>1552356728-2059</t>
  </si>
  <si>
    <t>https://assos.bordeaux.fr/association/detail/940</t>
  </si>
  <si>
    <t>LE MOT À LA BOUCHE</t>
  </si>
  <si>
    <t>Notre association dispense des cours de langues : Anglais, Espagnol, Russe et Français pour les étrangers. Nous nous adressons à un public d'enfants, d'adolescents et d'adultes. Les cours ou ateliers peuvent être ludiques, scolaires ou professionnels selon les besoins de chacun.</t>
  </si>
  <si>
    <t>51 rue de Nuits
                                33100 Bordeaux</t>
  </si>
  <si>
    <t>06 60 94 63 91</t>
  </si>
  <si>
    <t>http:www.lemot.org</t>
  </si>
  <si>
    <t>1552354623-1094</t>
  </si>
  <si>
    <t>https://assos.bordeaux.fr/association/detail/1907</t>
  </si>
  <si>
    <t>1552354293-933</t>
  </si>
  <si>
    <t>https://assos.bordeaux.fr/association/detail/2068</t>
  </si>
  <si>
    <t>1552354330-951</t>
  </si>
  <si>
    <t>https://assos.bordeaux.fr/association/detail/2050</t>
  </si>
  <si>
    <t>1552354144-860</t>
  </si>
  <si>
    <t>https://assos.bordeaux.fr/association/detail/2141</t>
  </si>
  <si>
    <t>1552355609-1552</t>
  </si>
  <si>
    <t>https://assos.bordeaux.fr/association/detail/1448</t>
  </si>
  <si>
    <t>1552357075-2209</t>
  </si>
  <si>
    <t>https://assos.bordeaux.fr/association/detail/790</t>
  </si>
  <si>
    <t>COLLECTIF TROIS TIERS</t>
  </si>
  <si>
    <t>Le Collectif Trois-Tiers, pour tiers-temps, tiers-lieux et habitants, rassemble des passionnés des questions de développement local qui ont pour objectif commun de mettre l’habitant et les usagers au cœur du processus d'évolution des territoires ruraux.</t>
  </si>
  <si>
    <t>35 rue des bahutiers
                                33000 Bordeaux</t>
  </si>
  <si>
    <t>06 72 02 26 66</t>
  </si>
  <si>
    <t>collectiftroistiers.com</t>
  </si>
  <si>
    <t>1552355466-1484</t>
  </si>
  <si>
    <t>https://assos.bordeaux.fr/association/detail/1516</t>
  </si>
  <si>
    <t>1552356421-1926</t>
  </si>
  <si>
    <t>https://assos.bordeaux.fr/association/detail/1073</t>
  </si>
  <si>
    <t>CIB (CLUB INDÉPENDANT BORDELAIS) - CIB</t>
  </si>
  <si>
    <t>Activité : CYCLOTOURISME
Randonnées/découvertes à vélo à la journée chaque jeudi - chaque dimanche - chaque jour férié  
majoritairement au départ de Bordeaux et une fois par mois avec un départ excentré (gare ou autre à 80 kms environ de Bordeaux)</t>
  </si>
  <si>
    <t>37, rue Genesta
                                33200 BORDEAUX</t>
  </si>
  <si>
    <t>06 77 50 84 71</t>
  </si>
  <si>
    <t>Danièle ROBART</t>
  </si>
  <si>
    <t>cib.ffct.org/index.html</t>
  </si>
  <si>
    <t>1552358166-2710</t>
  </si>
  <si>
    <t>https://assos.bordeaux.fr/association/detail/289</t>
  </si>
  <si>
    <t>1552355922-1696</t>
  </si>
  <si>
    <t>https://assos.bordeaux.fr/association/detail/1304</t>
  </si>
  <si>
    <t>ASSOCIATION POUR LE RESPECT DE L'ENVIRONNEMENT SUR LES MANIFESTATIONS CULTURELLES ET SPORTIVES  - AREMACS</t>
  </si>
  <si>
    <t>Aremacs est une association loi 1901 à but non lucratif créée en 2004. Elle a pour objectif de limiter les impacts environnementaux des manifestations sociales, culturelles et sportives en proposant des solutions concrètes aux organisateurs d’événements pour réduire, gérer et valoriser les déchets et en sensibilisant les publics des événements au respect de l’environnement.</t>
  </si>
  <si>
    <t>11 rue des puits descazeaux
                                33000 Bordeaux</t>
  </si>
  <si>
    <t>06 13 95 08 61</t>
  </si>
  <si>
    <t>aremacs.com</t>
  </si>
  <si>
    <t>1552355762-1623</t>
  </si>
  <si>
    <t>https://assos.bordeaux.fr/association/detail/1377</t>
  </si>
  <si>
    <t>TOUS AUX ABRIS !</t>
  </si>
  <si>
    <t>Concevoir et réaliser des abris de protection pour animaux liminaires menacés (oiseaux, chauve-souris, hérissons, abeilles…), dans une démarche sociale participative et pédagogique, ainsi que prospective sur le plan scientifique.
Concevoir et réaliser en atelier partagé du mobilier intérieur et extérieur pour abriter le vivant, afin de favoriser la biodiversité.
Expérimenter une organisation collégiale.</t>
  </si>
  <si>
    <t>31 bis rue Barillet Deschamps
                                33300 Bordeaux</t>
  </si>
  <si>
    <t>06 70 61 84 42</t>
  </si>
  <si>
    <t>tousauxabris.org</t>
  </si>
  <si>
    <t>1552355397-1452</t>
  </si>
  <si>
    <t>https://assos.bordeaux.fr/association/detail/1548</t>
  </si>
  <si>
    <t>PALLIA PLUS</t>
  </si>
  <si>
    <t>Accompagnement et écoute de personnes malades et/ou en fin de vie en soins palliatifs, de leurs familles et proches.</t>
  </si>
  <si>
    <t>30 rue Kléber
                                33200 BORDEAUX</t>
  </si>
  <si>
    <t>05 56 08 24 68</t>
  </si>
  <si>
    <t>www.palliaplus.org</t>
  </si>
  <si>
    <t>1552357751-2507</t>
  </si>
  <si>
    <t>https://assos.bordeaux.fr/association/detail/492</t>
  </si>
  <si>
    <t>1552355554-1526</t>
  </si>
  <si>
    <t>https://assos.bordeaux.fr/association/detail/1474</t>
  </si>
  <si>
    <t>GV PERGOLA STÉHÉLIN</t>
  </si>
  <si>
    <t>Vous souhaitez bouger, vous dépenser, entretenir votre forme, préserver votre capital Santé, maintenir votre autonomie, mieux vieillir, faire de nouvelles rencontres dans une ambiance conviviale ?
N'hésitez plus, contactez-nous et nous vous accueillerons avec plaisir pour 2 séances d'essai gratuites.
Encadrée par six animatrices diplômées et affiliées à la Fédération Française de Gymnastique Volontaire et d'Education Physique + une équipe de bénévoles dynamiques et dévoué(e)s, notre association, détentrice du Label Sport Santé, est active sur notre secteur depuis 50 ans.
Ce club GV est affilié à la FFEPGV et profite d'une longue expérience de l'activité physique et sportive pour les pratiquants adultes de tous âges. Il est ouvert à tous.</t>
  </si>
  <si>
    <t>213 avenue Léon Blum
                                 C/O M. Serge Rous
                                33200 Bordeaux</t>
  </si>
  <si>
    <t>06 75 80 59 46</t>
  </si>
  <si>
    <t>1552357227-2277</t>
  </si>
  <si>
    <t>https://assos.bordeaux.fr/association/detail/722</t>
  </si>
  <si>
    <t>GINGA NAGÔ GIRONDE</t>
  </si>
  <si>
    <t>L'Association Ginga Nagô Gironde, affiliée au Groupe Ginga Nagô, se propose de diffuser et d'enseigner la capoeira et les arts culturels afrobrésiliens.</t>
  </si>
  <si>
    <t>146 avenue du Taillan-Médoc
                                33320 Eysines</t>
  </si>
  <si>
    <t>06 12 14 08 73</t>
  </si>
  <si>
    <t>www.bordeaux-capoeira.fr</t>
  </si>
  <si>
    <t>1552356360-1898</t>
  </si>
  <si>
    <t>https://assos.bordeaux.fr/association/detail/1101</t>
  </si>
  <si>
    <t>HABITAT POUR ACTIFS ET RETRAITÉS AUTONOMES ET SOLIDAIRES - SARAH</t>
  </si>
  <si>
    <t>L’élaboration de projets d’habitat coopératif régi par une charte du vivre ensemble. Pour ce faire, elle facilitera l'élaboration de Sociétés Coopératives de construction ou de toute autre forme juridique adaptée qui construiront un ou des ensembles immobiliers dans la Métropole de Bordeaux.</t>
  </si>
  <si>
    <t>SARAH C23 8 rue Charles Durand
                                33300 Bordeaux</t>
  </si>
  <si>
    <t>06 70 11 30 27</t>
  </si>
  <si>
    <t>Véronique De Poncheville</t>
  </si>
  <si>
    <t>1552358001-2629</t>
  </si>
  <si>
    <t>https://assos.bordeaux.fr/association/detail/370</t>
  </si>
  <si>
    <t>1552352440-28</t>
  </si>
  <si>
    <t>https://assos.bordeaux.fr/association/detail/2973</t>
  </si>
  <si>
    <t>1552354918-1233</t>
  </si>
  <si>
    <t>https://assos.bordeaux.fr/association/detail/1767</t>
  </si>
  <si>
    <t>1552353105-353</t>
  </si>
  <si>
    <t>https://assos.bordeaux.fr/association/detail/2648</t>
  </si>
  <si>
    <t>1552353540-565</t>
  </si>
  <si>
    <t>https://assos.bordeaux.fr/association/detail/2436</t>
  </si>
  <si>
    <t>1552356919-2143</t>
  </si>
  <si>
    <t>https://assos.bordeaux.fr/association/detail/856</t>
  </si>
  <si>
    <t>1552357574-2425</t>
  </si>
  <si>
    <t>https://assos.bordeaux.fr/association/detail/574</t>
  </si>
  <si>
    <t>LES ATELIERS VIVRE ZEN</t>
  </si>
  <si>
    <t>Animation d'atelier DIY autour du bien-être et des produits naturels .
Apprenez à fabriquer vos produits de beautés, ménagés ou divers objets autour de l'écologie ! découvrez les vertus des plantes ...</t>
  </si>
  <si>
    <t>7 RUE JOSEPH BRUNET 
                                33300 BORDEAUX</t>
  </si>
  <si>
    <t>06 24 87 48 51</t>
  </si>
  <si>
    <t>1552352921-263</t>
  </si>
  <si>
    <t>https://assos.bordeaux.fr/association/detail/2738</t>
  </si>
  <si>
    <t>1552353603-596</t>
  </si>
  <si>
    <t>https://assos.bordeaux.fr/association/detail/2405</t>
  </si>
  <si>
    <t>1552354765-1163</t>
  </si>
  <si>
    <t>https://assos.bordeaux.fr/association/detail/1838</t>
  </si>
  <si>
    <t>1552352577-95</t>
  </si>
  <si>
    <t>https://assos.bordeaux.fr/association/detail/2906</t>
  </si>
  <si>
    <t>1552355421-1463</t>
  </si>
  <si>
    <t>https://assos.bordeaux.fr/association/detail/1537</t>
  </si>
  <si>
    <t>JADOPTEUNPROJET.COM</t>
  </si>
  <si>
    <t>1552352974-289</t>
  </si>
  <si>
    <t>https://assos.bordeaux.fr/association/detail/2712</t>
  </si>
  <si>
    <t>1552355806-1643</t>
  </si>
  <si>
    <t>https://assos.bordeaux.fr/association/detail/1357</t>
  </si>
  <si>
    <t>RESTONS CALMES (DANS LA DIGNITÉ !)</t>
  </si>
  <si>
    <t>Restons Calmes ! (Dans la dignité) est l'une des principales ligues d’improvisation théâtrale de Bordeaux. Grâce à l’implication de chacun, le collectif appartient aujourd’hui aux réseaux régional, national et international de l'improvisation.</t>
  </si>
  <si>
    <t>52 rue Surson
                                 appt 26
                                33300 Bordeaux</t>
  </si>
  <si>
    <t>07 52 50 34 13</t>
  </si>
  <si>
    <t>1552354490-1029</t>
  </si>
  <si>
    <t>https://assos.bordeaux.fr/association/detail/1972</t>
  </si>
  <si>
    <t>1552357059-2202</t>
  </si>
  <si>
    <t>https://assos.bordeaux.fr/association/detail/797</t>
  </si>
  <si>
    <t>ASSOCIATION PETITE ENFANCE, ENFANCE ET FAMILLE - APEEF</t>
  </si>
  <si>
    <t>Notre association loi 1901 anime et gère trois établissements, destinés à l'accueil des enfants et de leurs familles pour "favoriser leur bien être et les aider à grandir et à prendre leur place dans la société". L’APEEF organise aussi des formations et intervient au sein de plusieurs écoles pour les activités périscolaires de fin de journée et les accueils de loisirs les mercredis et pendant les vacances.</t>
  </si>
  <si>
    <t>64 rue Magendie
                                33000 Bordeaux</t>
  </si>
  <si>
    <t>05 56 33 86 50</t>
  </si>
  <si>
    <t>apeef.com</t>
  </si>
  <si>
    <t>1552356792-2087</t>
  </si>
  <si>
    <t>https://assos.bordeaux.fr/association/detail/912</t>
  </si>
  <si>
    <t>ASSOCIATION "JE CHERCHE UN JOB" - JC1JOB</t>
  </si>
  <si>
    <t>1552354074-826</t>
  </si>
  <si>
    <t>https://assos.bordeaux.fr/association/detail/2175</t>
  </si>
  <si>
    <t>1552352997-300</t>
  </si>
  <si>
    <t>https://assos.bordeaux.fr/association/detail/2701</t>
  </si>
  <si>
    <t>1552354901-1225</t>
  </si>
  <si>
    <t>https://assos.bordeaux.fr/association/detail/1775</t>
  </si>
  <si>
    <t>PEI LIN WUSHU SPORT ASSOCIATION</t>
  </si>
  <si>
    <t>Association ayant pour objet l'enseignement des arts martiaux chinois,la préparation de spectacle et la réalisation de vidéo amateurs de scène d'actions.</t>
  </si>
  <si>
    <t>188 Rue Pasteur 
                                 Residence le Darvin 
                                33200 Bordeaux Cauderan</t>
  </si>
  <si>
    <t>06 22 87 36 60</t>
  </si>
  <si>
    <t>Xiaocui Han</t>
  </si>
  <si>
    <t>1552357620-2447</t>
  </si>
  <si>
    <t>https://assos.bordeaux.fr/association/detail/552</t>
  </si>
  <si>
    <t>MALOCA</t>
  </si>
  <si>
    <t>L'association maloca a pour objet d'accompagner , conseiller des personnes âgées par le biais d'un service de mandataire ; le but est de réaliser des projets de vie personnalisés et de fournir les réponses en adéquation avec les besoins et désirs des personnes ayant recours à l'association.</t>
  </si>
  <si>
    <t>quai de queyries
                                33300 BORDEAUX</t>
  </si>
  <si>
    <t>06 47 18 02 27</t>
  </si>
  <si>
    <t>solene feydy</t>
  </si>
  <si>
    <t>www.maloca.fr</t>
  </si>
  <si>
    <t>1552356371-1903</t>
  </si>
  <si>
    <t>https://assos.bordeaux.fr/association/detail/1096</t>
  </si>
  <si>
    <t>COMITÉ DE QUARTIER DE LA BARRIÈRE DE TOULOUSE - CAUDERES</t>
  </si>
  <si>
    <t>L'association CAUDERES a pour objet l'adaptation de l'urbanisme au cadre de vie, la défense de l'environnement, la promotion des mobilités douces et de la démocratie participative à la barrière de Toulouse</t>
  </si>
  <si>
    <t>MNE 3 rue de Tauzia 
                                33800 Bordeaux</t>
  </si>
  <si>
    <t>06 99 42 09 49</t>
  </si>
  <si>
    <t>association.cauderes.over-blog.com</t>
  </si>
  <si>
    <t>1552356014-1738</t>
  </si>
  <si>
    <t>https://assos.bordeaux.fr/association/detail/1262</t>
  </si>
  <si>
    <t>ASTRONOMIE SENSORIELLE - AS</t>
  </si>
  <si>
    <t>L’association s’adresse à toute sorte de public et de tout âge .L’objectif de l’association étant de faire découvrir l’astronomie à tout public et particulièrement aux personnes en situation de handicap. Et, par une démarche ludique, faire prendre conscience du handicap. En effet, l’association a pour but d’être accessible à un maximum de personnes, ainsi, les activités sont adaptées aux différentes situations.</t>
  </si>
  <si>
    <t>16 rue André Darbon
                                 Apt. 144
                                33300 Bordeaux</t>
  </si>
  <si>
    <t>07 61 62 18 02</t>
  </si>
  <si>
    <t>www.astronomiesensorielle.fr</t>
  </si>
  <si>
    <t>1552355933-1701</t>
  </si>
  <si>
    <t>https://assos.bordeaux.fr/association/detail/1299</t>
  </si>
  <si>
    <t>EXTRA</t>
  </si>
  <si>
    <t>Extra a pour but d’ouvrir un champ de recherche, de création et de sensibilisation autour de la notion d’Espace liée à l'architecture mais aussi à d'autres champs disciplinaires (paysage, danse,...). L’activité de l’association se décline autour de pôles : éditions et ateliers. Les livres édités sont des supports pédagogiques pour nos ateliers, menés dans une pédagogie du "faire" et de l'expérimentation.</t>
  </si>
  <si>
    <t>13 rue de Cenon
                                33100 Bordeaux</t>
  </si>
  <si>
    <t>06 22 62 83 47</t>
  </si>
  <si>
    <t>www.associationextra.fr</t>
  </si>
  <si>
    <t>1552353101-351</t>
  </si>
  <si>
    <t>https://assos.bordeaux.fr/association/detail/2650</t>
  </si>
  <si>
    <t>1552357776-2519</t>
  </si>
  <si>
    <t>https://assos.bordeaux.fr/association/detail/480</t>
  </si>
  <si>
    <t>1552357358-2335</t>
  </si>
  <si>
    <t>https://assos.bordeaux.fr/association/detail/664</t>
  </si>
  <si>
    <t>ACCOMPAGNER VERS LA RÉUSSITE LES PARENTS ET LES JEUNES - ARPEJ-33</t>
  </si>
  <si>
    <t>Soutenir les familles par : l'accompagnement à la scolarité, à l'orientation et à l'insertion professionnelle ; la mise en place d'activités à caractère éducatif, culturel ou social. Le tout en référence à la pédagogie ignatienne.</t>
  </si>
  <si>
    <t>40 avenue d'Eysines
                                33200 Bordeaux</t>
  </si>
  <si>
    <t>06 80 15 55 97</t>
  </si>
  <si>
    <t>Norbert  Amiet</t>
  </si>
  <si>
    <t>1552355560-1529</t>
  </si>
  <si>
    <t>https://assos.bordeaux.fr/association/detail/1471</t>
  </si>
  <si>
    <t>MERAKI TRIBAL</t>
  </si>
  <si>
    <t>L'association Meraki Tribal a pour but la création d'espace-temps de danse et la diffusion de la danse tribale.</t>
  </si>
  <si>
    <t>22 rue soldat moncourrier 
                                33000 Bordeaux</t>
  </si>
  <si>
    <t>06 22 22 21 67</t>
  </si>
  <si>
    <t>1552354391-981</t>
  </si>
  <si>
    <t>https://assos.bordeaux.fr/association/detail/2020</t>
  </si>
  <si>
    <t>1552353257-427</t>
  </si>
  <si>
    <t>https://assos.bordeaux.fr/association/detail/2574</t>
  </si>
  <si>
    <t>1552356330-1884</t>
  </si>
  <si>
    <t>https://assos.bordeaux.fr/association/detail/1115</t>
  </si>
  <si>
    <t>AES - AES</t>
  </si>
  <si>
    <t>Aide et soutien aux cadres en recherche d'emploi.</t>
  </si>
  <si>
    <t>99 rue Judaïque
                                33000 Bordeaux</t>
  </si>
  <si>
    <t>05 56 24 25 97</t>
  </si>
  <si>
    <t>1552353117-359</t>
  </si>
  <si>
    <t>https://assos.bordeaux.fr/association/detail/2642</t>
  </si>
  <si>
    <t>1552352567-90</t>
  </si>
  <si>
    <t>https://assos.bordeaux.fr/association/detail/2911</t>
  </si>
  <si>
    <t>1552353704-645</t>
  </si>
  <si>
    <t>https://assos.bordeaux.fr/association/detail/2356</t>
  </si>
  <si>
    <t>1552357017-2182</t>
  </si>
  <si>
    <t>https://assos.bordeaux.fr/association/detail/817</t>
  </si>
  <si>
    <t>URBAN VIBRATIONS SCHOOL - UVS</t>
  </si>
  <si>
    <t>l’organisation d’actions solidaires, associations de compétences et mélanges des genres, promotion de l’art et des cultures, aide au développement individuel au travers de la pratique artistique et des échanges culturels, aide à la réalisation de projets, promouvoir la citoyenneté et favoriser les échanges autour des valeurs du vivre ensemble.</t>
  </si>
  <si>
    <t>153 rue François Roganeau
                                BP 20031
                                33028 Bordeaux Cedex</t>
  </si>
  <si>
    <t>05 56 80 95 74</t>
  </si>
  <si>
    <t>www.assouvs.fr</t>
  </si>
  <si>
    <t>1552357674-2471</t>
  </si>
  <si>
    <t>https://assos.bordeaux.fr/association/detail/528</t>
  </si>
  <si>
    <t>ERNEST CIRCUIT-COURT SOLIDARITÉ - ERNEST CCS</t>
  </si>
  <si>
    <t>L'association se donne pour mission de lutter contre une précarité grandissante dans tous les domaines, et contre la détérioration du lien social au travers de la mise en oeuvre, ou de l'animation de réseaux de solidarité locale et du soutien qu'elle apporte à des organisations oeuvrant sur le terrain ; notamment en initiant et en menant directement des actions concrètes de lutte contre la précarité alimentaire.</t>
  </si>
  <si>
    <t>97 rue de Bègles
                                33800 Bordeaux</t>
  </si>
  <si>
    <t>06 50 14 09 92</t>
  </si>
  <si>
    <t>hello-ernest.com/fr</t>
  </si>
  <si>
    <t>1552355775-1629</t>
  </si>
  <si>
    <t>https://assos.bordeaux.fr/association/detail/1371</t>
  </si>
  <si>
    <t>INTERNATIONAL NATURAL VANILLA ORGANISATION - INVO</t>
  </si>
  <si>
    <t>International Natural Vanilla Organisation (INVO) est une association dont le siège est à Bordeaux en France et qui oeuvre pour la promotion de la vanille naturelle. Elle a pour vocation de rassembler les acteurs de la filière de vanille naturelle et de les encourager à un dialogue constructif et équitable sur les questions et les enjeux liés à cette filière.</t>
  </si>
  <si>
    <t>3 rue Tauzia
                                33800 Bordeaux</t>
  </si>
  <si>
    <t>07 82 04 11 97</t>
  </si>
  <si>
    <t>Nathalie Behajaina</t>
  </si>
  <si>
    <t>www.invo-association.org</t>
  </si>
  <si>
    <t>1552356304-1872</t>
  </si>
  <si>
    <t>https://assos.bordeaux.fr/association/detail/1127</t>
  </si>
  <si>
    <t>ASSOCIATION ZEKI - ZEKI</t>
  </si>
  <si>
    <t>Association de lutte contre l'illetrisme</t>
  </si>
  <si>
    <t>Chez M. Christian Sauvaitre, 42 Rue de Cauderès
                                33800 BORDEAUX</t>
  </si>
  <si>
    <t>06 61 57 43 60</t>
  </si>
  <si>
    <t>1552352915-260</t>
  </si>
  <si>
    <t>https://assos.bordeaux.fr/association/detail/2741</t>
  </si>
  <si>
    <t>1552356571-1989</t>
  </si>
  <si>
    <t>https://assos.bordeaux.fr/association/detail/1010</t>
  </si>
  <si>
    <t>MAINTIEN DE LA TRADITION DE DAGPO DRATSANG - M.T.D.D</t>
  </si>
  <si>
    <t>Cette association a pour objet le maintien et la préservation des patrimoines des monastères de Dagpo Dratsang
tant en Inde qu'au Tibet et en Europe.Les ressources excédentaires obtenues au travers des activités prévues par la loi seront exclusivement consacrées au but défini précédemment ,sous forme de reversement à des associations et fondations telles "Entraide Franco Tibétaine" ou" Dagpo Educational Fondation".</t>
  </si>
  <si>
    <t>30 rue La Mothe
                                33800 Bordeaux</t>
  </si>
  <si>
    <t>06 89 75 68 28</t>
  </si>
  <si>
    <t>Monique Cherrad</t>
  </si>
  <si>
    <t>1552358109-2682</t>
  </si>
  <si>
    <t>https://assos.bordeaux.fr/association/detail/317</t>
  </si>
  <si>
    <t>1552355956-1712</t>
  </si>
  <si>
    <t>https://assos.bordeaux.fr/association/detail/1288</t>
  </si>
  <si>
    <t>1552357726-2495</t>
  </si>
  <si>
    <t>https://assos.bordeaux.fr/association/detail/504</t>
  </si>
  <si>
    <t>1552357193-2261</t>
  </si>
  <si>
    <t>https://assos.bordeaux.fr/association/detail/738</t>
  </si>
  <si>
    <t>OFFICE AQUITAIN DE RECHERCHES, D'ETUDES, D'INFORMATION ET DE LIAISON  - OAREIL</t>
  </si>
  <si>
    <t>L'association a pour vocation d'améliorer les conditions de vie sociales et culturelles de tout public.</t>
  </si>
  <si>
    <t>3 rue Lafayette
                                33000 Bordeaux</t>
  </si>
  <si>
    <t>05 56 79 22 78</t>
  </si>
  <si>
    <t>www.oareil.org</t>
  </si>
  <si>
    <t>1552354445-1007</t>
  </si>
  <si>
    <t>https://assos.bordeaux.fr/association/detail/1994</t>
  </si>
  <si>
    <t>1552354453-1011</t>
  </si>
  <si>
    <t>https://assos.bordeaux.fr/association/detail/1990</t>
  </si>
  <si>
    <t>1552353789-687</t>
  </si>
  <si>
    <t>https://assos.bordeaux.fr/association/detail/2314</t>
  </si>
  <si>
    <t>1552357064-2204</t>
  </si>
  <si>
    <t>https://assos.bordeaux.fr/association/detail/795</t>
  </si>
  <si>
    <t>LA RONDE DES QUARTIERS DE BORDEAUX</t>
  </si>
  <si>
    <t>Association de commerçants et artisans</t>
  </si>
  <si>
    <t>102 rue Sainte Catherine
                                33000 Bordeaux</t>
  </si>
  <si>
    <t>05 56 81 12 97</t>
  </si>
  <si>
    <t>www.larondedesquartiersdebordeaux.com</t>
  </si>
  <si>
    <t>1552354369-970</t>
  </si>
  <si>
    <t>https://assos.bordeaux.fr/association/detail/2031</t>
  </si>
  <si>
    <t>1552356502-1959</t>
  </si>
  <si>
    <t>https://assos.bordeaux.fr/association/detail/1040</t>
  </si>
  <si>
    <t>MOLISA</t>
  </si>
  <si>
    <t>L’association Molisa propose des cours d’histoire de l’art, des visites guidées et des voyages culturels à toutes les personnes, actives ou retraitées, désireuses d’enrichir leurs connaissances. Nos activités sont ouvertes à tous, sans prérequis de niveau.</t>
  </si>
  <si>
    <t>38 cours Maréchal Foch
                                33000 Bordeaux</t>
  </si>
  <si>
    <t>06 64 78 26 74</t>
  </si>
  <si>
    <t>molisa.fr</t>
  </si>
  <si>
    <t>1552358189-2721</t>
  </si>
  <si>
    <t>https://assos.bordeaux.fr/association/detail/278</t>
  </si>
  <si>
    <t>1552357092-2216</t>
  </si>
  <si>
    <t>https://assos.bordeaux.fr/association/detail/783</t>
  </si>
  <si>
    <t>1552353042-322</t>
  </si>
  <si>
    <t>https://assos.bordeaux.fr/association/detail/2679</t>
  </si>
  <si>
    <t>1552355295-1404</t>
  </si>
  <si>
    <t>https://assos.bordeaux.fr/association/detail/1596</t>
  </si>
  <si>
    <t>1552353677-632</t>
  </si>
  <si>
    <t>https://assos.bordeaux.fr/association/detail/2369</t>
  </si>
  <si>
    <t>1552355964-1716</t>
  </si>
  <si>
    <t>https://assos.bordeaux.fr/association/detail/1284</t>
  </si>
  <si>
    <t>1552353128-364</t>
  </si>
  <si>
    <t>https://assos.bordeaux.fr/association/detail/2637</t>
  </si>
  <si>
    <t>1552356187-1818</t>
  </si>
  <si>
    <t>https://assos.bordeaux.fr/association/detail/1181</t>
  </si>
  <si>
    <t>LE PROTOCOLE</t>
  </si>
  <si>
    <t>création d’une webradio associative, le développement à l’échelle locale et nationale, ainsi que l’organisation d’évènements culturels en lien avec l’univers musical.</t>
  </si>
  <si>
    <t>1 rue du docteur bert
                                33200 bordeaux</t>
  </si>
  <si>
    <t>06 21 55 20 24</t>
  </si>
  <si>
    <t>1552356509-1962</t>
  </si>
  <si>
    <t>https://assos.bordeaux.fr/association/detail/1037</t>
  </si>
  <si>
    <t>1552357876-2568</t>
  </si>
  <si>
    <t>https://assos.bordeaux.fr/association/detail/431</t>
  </si>
  <si>
    <t>1552354596-1081</t>
  </si>
  <si>
    <t>https://assos.bordeaux.fr/association/detail/1920</t>
  </si>
  <si>
    <t>1552352391-4</t>
  </si>
  <si>
    <t>https://assos.bordeaux.fr/association/detail/2997</t>
  </si>
  <si>
    <t>1552355084-1310</t>
  </si>
  <si>
    <t>https://assos.bordeaux.fr/association/detail/1690</t>
  </si>
  <si>
    <t>JOYEUSE COQUILLE</t>
  </si>
  <si>
    <t>1552357371-2340</t>
  </si>
  <si>
    <t>https://assos.bordeaux.fr/association/detail/659</t>
  </si>
  <si>
    <t>ESPACE EMPLOI AGIRC ARRCO BORDEAUX</t>
  </si>
  <si>
    <t>L’activité de notre association est basée sur l’accompagnement des demandeurs d’emplois longue durée, désireux de retourner vers l’emploi, programme gratuit de 4 mois pendant lesquels nous mettons en œuvre un suivi hebdomadaire et des ateliers. L'Équipe pluridisciplinaire de l'asso : conseillers en insertion professionnelle, psychologue clinicien et intervenante théâtre. Cet accompagnement est un booster à l'emploi.</t>
  </si>
  <si>
    <t>11/13 rue de Gironde
                                 Immeuble la Fabrique
                                33300 BORDEAUX</t>
  </si>
  <si>
    <t>05 57 14 20 25</t>
  </si>
  <si>
    <t>Héloïse LAURENT</t>
  </si>
  <si>
    <t>www.agirc-arrco.fr/action-sociale/demandeurs-emploi/#c1095</t>
  </si>
  <si>
    <t>1552353246-422</t>
  </si>
  <si>
    <t>https://assos.bordeaux.fr/association/detail/2579</t>
  </si>
  <si>
    <t>1552352929-267</t>
  </si>
  <si>
    <t>https://assos.bordeaux.fr/association/detail/2734</t>
  </si>
  <si>
    <t>1552352809-208</t>
  </si>
  <si>
    <t>https://assos.bordeaux.fr/association/detail/2793</t>
  </si>
  <si>
    <t>1552356129-1792</t>
  </si>
  <si>
    <t>https://assos.bordeaux.fr/association/detail/1208</t>
  </si>
  <si>
    <t>1552355208-1367</t>
  </si>
  <si>
    <t>https://assos.bordeaux.fr/association/detail/1633</t>
  </si>
  <si>
    <t>1552356624-2013</t>
  </si>
  <si>
    <t>https://assos.bordeaux.fr/association/detail/986</t>
  </si>
  <si>
    <t>1552357353-2333</t>
  </si>
  <si>
    <t>https://assos.bordeaux.fr/association/detail/666</t>
  </si>
  <si>
    <t>ACCOMPAGNER-CONDUIRE-TRANSMETTRE - ACT</t>
  </si>
  <si>
    <t>En relation avec ses partenaires, ACT s'est fixé pour mission de faciliter l'insertion professionnelle des jeunes et des adultes en les préparant aux entretiens de recrutement (Conseils sur le CV et la LM, Simulations d'entretien) qu'il s'agisse d'un accès à l'emploi, d'une entrée en formation ou d'une admission en stage.</t>
  </si>
  <si>
    <t>Place Saint Christoly
                                 Athénée Père Joseph Wrésinski,  Boîte n°10
                                33000 Bordeaux</t>
  </si>
  <si>
    <t>07 81 10 16 16</t>
  </si>
  <si>
    <t>Pierre Roques</t>
  </si>
  <si>
    <t>www.actgironde.org</t>
  </si>
  <si>
    <t>1552352872-239</t>
  </si>
  <si>
    <t>https://assos.bordeaux.fr/association/detail/2762</t>
  </si>
  <si>
    <t>1552355335-1423</t>
  </si>
  <si>
    <t>https://assos.bordeaux.fr/association/detail/1577</t>
  </si>
  <si>
    <t>INSER-ASAF</t>
  </si>
  <si>
    <t>Notre objectif est multidimensionnelle c’est-à-dire qu’il vise à :
- Lutter contre l’exclusion des plus démunis en apportant tout d’abord des éléments vitaux
- Agir à un autre niveau: social et psychologique. 
- Proposer une aide administrative (domiciliations, instructions et suivi de dossier RSA. 
- Formation</t>
  </si>
  <si>
    <t>198 ROUTE DE TOULOUSE 
                                33130 BEGLES</t>
  </si>
  <si>
    <t>06 28 78 93 61</t>
  </si>
  <si>
    <t>www.inserasaf.com</t>
  </si>
  <si>
    <t>1552358056-2656</t>
  </si>
  <si>
    <t>https://assos.bordeaux.fr/association/detail/343</t>
  </si>
  <si>
    <t>1552355570-1534</t>
  </si>
  <si>
    <t>https://assos.bordeaux.fr/association/detail/1466</t>
  </si>
  <si>
    <t>1552357114-2226</t>
  </si>
  <si>
    <t>https://assos.bordeaux.fr/association/detail/773</t>
  </si>
  <si>
    <t>1552354792-1175</t>
  </si>
  <si>
    <t>https://assos.bordeaux.fr/association/detail/1825</t>
  </si>
  <si>
    <t>1552356970-2162</t>
  </si>
  <si>
    <t>https://assos.bordeaux.fr/association/detail/837</t>
  </si>
  <si>
    <t>ARS ET FIDES</t>
  </si>
  <si>
    <t>Visite d'eglises à Bordeaux   et conférences</t>
  </si>
  <si>
    <t>48 avenue Jean Macé
                                33700 Merignac</t>
  </si>
  <si>
    <t>06 83 50 93 85</t>
  </si>
  <si>
    <t>1552357402-2353</t>
  </si>
  <si>
    <t>https://assos.bordeaux.fr/association/detail/646</t>
  </si>
  <si>
    <t>LOS TREINTA Y TRES - LOS *33*</t>
  </si>
  <si>
    <t>Los "33" est une association loi 1901 de Bordeaux qui regroupe des danseurs passionnés par la salsa, la bachata ou la kizomba ou plusieurs de ces danses ou musique. Elle propose des animations ouvertes à tous telles que : des animations SalBaKiz » au Punta Cana, et à Carcans, le Flasmob International de Rueda de Casino à Bordeaux</t>
  </si>
  <si>
    <t>36 RUE DUPATY
                                33300 BORDEAUX</t>
  </si>
  <si>
    <t>07 52 62 60 12</t>
  </si>
  <si>
    <t>1552356599-2002</t>
  </si>
  <si>
    <t>https://assos.bordeaux.fr/association/detail/997</t>
  </si>
  <si>
    <t>ROSE ASSOCIATION - LA MAISON ROSE</t>
  </si>
  <si>
    <t>La Maison Rose accompagne des hommes et des femmes touchés par le cancer afin d’informer et répondre aux nombreux questionnements que peut susciter la maladie. Ce véritable lieu de vie s’applique à multiplier les moments de rencontres, d’échanges et de réconfort à travers 130 ateliers par mois entièrement gratuits.</t>
  </si>
  <si>
    <t>9 rue de Condé 
                                33000 Bordeaux</t>
  </si>
  <si>
    <t>05 40 12 41 20</t>
  </si>
  <si>
    <t>1552352626-119</t>
  </si>
  <si>
    <t>https://assos.bordeaux.fr/association/detail/2882</t>
  </si>
  <si>
    <t>1552355549-1524</t>
  </si>
  <si>
    <t>https://assos.bordeaux.fr/association/detail/1476</t>
  </si>
  <si>
    <t>1552355157-1343</t>
  </si>
  <si>
    <t>https://assos.bordeaux.fr/association/detail/1657</t>
  </si>
  <si>
    <t>COLLECTIF CLIFFHANGER</t>
  </si>
  <si>
    <t>Créer et produire des spectacles vivants originaux ; produire et diffuser des spectacles professionnels et autres supports d’expression ; permettre à des acteurs d’évoluer dans leur art tout en cultivant un esprit d’invention et de transmission ; mettre en place des ateliers sur des thématiques précises liées aux différentes formes d’écriture, de jeu et d’expression ; organiser des évènements culturels.</t>
  </si>
  <si>
    <t>31 rue Minvielle
                                33000 Bordeaux</t>
  </si>
  <si>
    <t>06 63 98 85 75</t>
  </si>
  <si>
    <t>www.collectifcliffhanger.fr</t>
  </si>
  <si>
    <t>1552358126-2690</t>
  </si>
  <si>
    <t>https://assos.bordeaux.fr/association/detail/309</t>
  </si>
  <si>
    <t>1552357135-2236</t>
  </si>
  <si>
    <t>https://assos.bordeaux.fr/association/detail/763</t>
  </si>
  <si>
    <t>TOUT CEREBROLESE ASSISTANCE - TCA</t>
  </si>
  <si>
    <t>1552352671-141</t>
  </si>
  <si>
    <t>https://assos.bordeaux.fr/association/detail/2860</t>
  </si>
  <si>
    <t>1552356123-1789</t>
  </si>
  <si>
    <t>https://assos.bordeaux.fr/association/detail/1211</t>
  </si>
  <si>
    <t>1552354133-855</t>
  </si>
  <si>
    <t>https://assos.bordeaux.fr/association/detail/2146</t>
  </si>
  <si>
    <t>1552356595-2000</t>
  </si>
  <si>
    <t>https://assos.bordeaux.fr/association/detail/999</t>
  </si>
  <si>
    <t>GRAINE AQUITAINE</t>
  </si>
  <si>
    <t>Graine Aquitaine, association de loi 1901, regroupe des personnes et des structures qui œuvrent pour une éducation à l'environnement. Elle a pour objet d'animer un réseau régional d'acteurs à l'éducation à l'environnement (EE), d'être un interlocuteur pour les projets d'EE, et de concevoir des projets dans les domaines de la formation, de l'animation et de la sensibilisation.</t>
  </si>
  <si>
    <t>8 rue de l'Abbé Gaillard
                                33830 Belin Beliet</t>
  </si>
  <si>
    <t>05 56 88 19 07</t>
  </si>
  <si>
    <t>www.graine-aquitaine.org</t>
  </si>
  <si>
    <t>1552353720-653</t>
  </si>
  <si>
    <t>https://assos.bordeaux.fr/association/detail/2348</t>
  </si>
  <si>
    <t>1552352774-191</t>
  </si>
  <si>
    <t>https://assos.bordeaux.fr/association/detail/2810</t>
  </si>
  <si>
    <t>1552356485-1953</t>
  </si>
  <si>
    <t>https://assos.bordeaux.fr/association/detail/1046</t>
  </si>
  <si>
    <t>ASSOCIATION DES CONCILIATEURS DE JUSTICE DE LA COUR D'APPEL DE BORDEAUX - ACA BORDEAUX</t>
  </si>
  <si>
    <t>Permettre aux justiciables de trouver par la voie de la conciliation une solution à leur litige civil d'un montant inférieur ou égal à 4000€, et éviter une procédure judiciaire.</t>
  </si>
  <si>
    <t>Palais de Justice 
                                 Place de la République 
                                33000 Bordeaux</t>
  </si>
  <si>
    <t>06 80 03 04 52</t>
  </si>
  <si>
    <t>Patrick Tronche</t>
  </si>
  <si>
    <t>1552355012-1276</t>
  </si>
  <si>
    <t>https://assos.bordeaux.fr/association/detail/1724</t>
  </si>
  <si>
    <t>1552355728-1608</t>
  </si>
  <si>
    <t>https://assos.bordeaux.fr/association/detail/1392</t>
  </si>
  <si>
    <t>RICOCHET SONORE</t>
  </si>
  <si>
    <t>Action sociale et culturelle et organisation de manifestations culturelles.</t>
  </si>
  <si>
    <t>19, rue du cloître
                                33800 BORDEAUX</t>
  </si>
  <si>
    <t>06 49 62 41 87</t>
  </si>
  <si>
    <t>www.ricochetsonore.fr</t>
  </si>
  <si>
    <t>1552355217-1371</t>
  </si>
  <si>
    <t>https://assos.bordeaux.fr/association/detail/1629</t>
  </si>
  <si>
    <t>ROTARY CLUB BORDEAUX</t>
  </si>
  <si>
    <t>1552353994-787</t>
  </si>
  <si>
    <t>https://assos.bordeaux.fr/association/detail/2214</t>
  </si>
  <si>
    <t>1552352522-68</t>
  </si>
  <si>
    <t>https://assos.bordeaux.fr/association/detail/2933</t>
  </si>
  <si>
    <t>1552352962-283</t>
  </si>
  <si>
    <t>https://assos.bordeaux.fr/association/detail/2718</t>
  </si>
  <si>
    <t>1552357988-2623</t>
  </si>
  <si>
    <t>https://assos.bordeaux.fr/association/detail/376</t>
  </si>
  <si>
    <t>1552357970-2614</t>
  </si>
  <si>
    <t>https://assos.bordeaux.fr/association/detail/385</t>
  </si>
  <si>
    <t>1552354986-1264</t>
  </si>
  <si>
    <t>https://assos.bordeaux.fr/association/detail/1736</t>
  </si>
  <si>
    <t>KEDGE'BEES</t>
  </si>
  <si>
    <t>Installation et entretien de ruches sur le campus de KEDGE Business School (Talence) et vente du miel récolté, de la cire et des produits dérivés.</t>
  </si>
  <si>
    <t>36 RUE BARREYRE
                                33300 BORDEAUX</t>
  </si>
  <si>
    <t>06 76 16 73 06</t>
  </si>
  <si>
    <t>Marin DUFRAISSE</t>
  </si>
  <si>
    <t>1552354154-865</t>
  </si>
  <si>
    <t>https://assos.bordeaux.fr/association/detail/2136</t>
  </si>
  <si>
    <t>1552357584-2430</t>
  </si>
  <si>
    <t>https://assos.bordeaux.fr/association/detail/569</t>
  </si>
  <si>
    <t>ASSOCIATION HABILITÉE DES JEUNES SAPEURS POMPIERS DE LA BENAUGE - AHJSP BENAUGE</t>
  </si>
  <si>
    <t>L'association a pour but : de regrouper des jeunes à partir de 12 ans, ayant une aptitude médicale qui ne présente aucune contre indication à la pratique du sport, en vue de développer leur esprit de solidarité, de dévouement ainsi que leur sens civique ; de les préparer, par des cours théoriques, pratiques et activités sportives aux épreuves du brevet national de JSP ; de faciliter leur recrutement ultérieur</t>
  </si>
  <si>
    <t>1 rue de la Benauge
                                 Centre de secours de la Benauge
                                33100 BORDEAUX</t>
  </si>
  <si>
    <t>05 56 77 80 46</t>
  </si>
  <si>
    <t>www.jsp-bordeauxbenauge.fr</t>
  </si>
  <si>
    <t>1552363110-2770</t>
  </si>
  <si>
    <t>https://assos.bordeaux.fr/association/detail/228</t>
  </si>
  <si>
    <t>1552355674-1582</t>
  </si>
  <si>
    <t>https://assos.bordeaux.fr/association/detail/1418</t>
  </si>
  <si>
    <t>SAPIN</t>
  </si>
  <si>
    <t>Sapin à pour objet la promotions des arts visuels et numérique partout et pour tous ! Nous intervenons auprès des publics de tout âges dans le cadre d'ateliers ou d’éventements festifs afin d'initier aux pratiques artistiques et de sensibiliser aux enjeux auxquels se confrontent les créatifs dans nos sociétés connectées. Nos champs d'actions recouvrent: l’édition, la vidéo, le dessin animé, le documentaire...</t>
  </si>
  <si>
    <t>2 Impasse Peruchet
                                33670 La Sauve</t>
  </si>
  <si>
    <t>07 68 63 63 28</t>
  </si>
  <si>
    <t>1552353820-702</t>
  </si>
  <si>
    <t>https://assos.bordeaux.fr/association/detail/2299</t>
  </si>
  <si>
    <t>1552356382-1908</t>
  </si>
  <si>
    <t>https://assos.bordeaux.fr/association/detail/1091</t>
  </si>
  <si>
    <t>AMNESTY INTERNATIONAL GROUPE BORDEAUX SUD</t>
  </si>
  <si>
    <t>Amnesty International est un mouvement de plusieurs millions de personnes qui se battent chaque jour et partout dans le monde pour promouvoir et faire respecter l’ensemble des droits humains inscrits dans la DUDH. 
Amnesty est indépendant de tout gouvernement, toute tendance politique, tout intérêt économique et toute croyance religieuse. Permanences Marché des Douves : premier samedi du mois 10h-12h</t>
  </si>
  <si>
    <t>Rue PAUL COURTEAULT
                                BP 10702
                                33006 Bordeaux Cedex</t>
  </si>
  <si>
    <t>05 56 49 22 80</t>
  </si>
  <si>
    <t>www.amnesty.fr/pres-de-chez-vous/bordeaux-sud?previousSearch=%3Faddress%3D33000</t>
  </si>
  <si>
    <t>1552354749-1155</t>
  </si>
  <si>
    <t>https://assos.bordeaux.fr/association/detail/1846</t>
  </si>
  <si>
    <t>1552356913-2140</t>
  </si>
  <si>
    <t>https://assos.bordeaux.fr/association/detail/859</t>
  </si>
  <si>
    <t>COMITE DES MEDAILLES JEUNESSE, SPORTS ET ENGAGEMENT ASSOCIATIF DE LA GIRONDE - CDMJSEA 33</t>
  </si>
  <si>
    <t>Promouvoir le sport et le bénévolat - faire pratiquer le sport au plus grand nombre et susciter un bénévolat au service des sports - regrouper toutes les personnes titulaires d'une distinction officielle décernée par le Ministère de la Jeunesse, des Sports et de la Vie Associative  et les personnes honorées par le Comité Départemental -  maintenir des liens de solidarité et d'amitié -  valorisation du bénévolat</t>
  </si>
  <si>
    <t>153 Rue David Johnston
                                 Maison des Sports et de la Vie Associative
                                33000 BORDEAUX</t>
  </si>
  <si>
    <t>06 63 20 69 70</t>
  </si>
  <si>
    <t>Yves PERPIGNAN</t>
  </si>
  <si>
    <t>www.cdmjsea-gironde.fr</t>
  </si>
  <si>
    <t>1552354191-883</t>
  </si>
  <si>
    <t>https://assos.bordeaux.fr/association/detail/2118</t>
  </si>
  <si>
    <t>1552353767-676</t>
  </si>
  <si>
    <t>https://assos.bordeaux.fr/association/detail/2325</t>
  </si>
  <si>
    <t>1552352673-142</t>
  </si>
  <si>
    <t>https://assos.bordeaux.fr/association/detail/2859</t>
  </si>
  <si>
    <t>1552353638-613</t>
  </si>
  <si>
    <t>https://assos.bordeaux.fr/association/detail/2388</t>
  </si>
  <si>
    <t>1552354021-800</t>
  </si>
  <si>
    <t>https://assos.bordeaux.fr/association/detail/2201</t>
  </si>
  <si>
    <t>1552356714-2053</t>
  </si>
  <si>
    <t>https://assos.bordeaux.fr/association/detail/946</t>
  </si>
  <si>
    <t>MACLA</t>
  </si>
  <si>
    <t>Diffuser l'art et promouvoir la diversité culturelle d'Amérique Latine en devenant une plateforme d’échanges avec diverses communautés en France et l’international. Macla est un espace de convergence pour des activités artistiques.</t>
  </si>
  <si>
    <t>11 rue Segalier 
                                 Résidence le Pradeau
                                33000 Bordeaux</t>
  </si>
  <si>
    <t>06 23 33 21 97</t>
  </si>
  <si>
    <t>Arturo  Perdomo</t>
  </si>
  <si>
    <t>maclart.fr</t>
  </si>
  <si>
    <t>1552352995-299</t>
  </si>
  <si>
    <t>https://assos.bordeaux.fr/association/detail/2702</t>
  </si>
  <si>
    <t>1552358105-2680</t>
  </si>
  <si>
    <t>https://assos.bordeaux.fr/association/detail/319</t>
  </si>
  <si>
    <t>1552355017-1278</t>
  </si>
  <si>
    <t>https://assos.bordeaux.fr/association/detail/1722</t>
  </si>
  <si>
    <t>ALLIANCE GUINÉE AQUITAINE - AGA</t>
  </si>
  <si>
    <t>Cette association à but non lucratif a pour objet de mobiliser des moyens humains et matériels
en vu d’apporter aide, assistance et développement aux populations sur le territoire national
français, sur l’ensemble du territoire national de la république de guinée ainsi qu’à
l’international.</t>
  </si>
  <si>
    <t>9, Rue francois Rabelais
                                33310 Lormont</t>
  </si>
  <si>
    <t>06 51 95 13 79</t>
  </si>
  <si>
    <t>Moulaye HAIDARA</t>
  </si>
  <si>
    <t>1552357008-2178</t>
  </si>
  <si>
    <t>https://assos.bordeaux.fr/association/detail/821</t>
  </si>
  <si>
    <t>VÉLO-CITÉ</t>
  </si>
  <si>
    <t>Promotion et développement du vélo urbain comme moyen de déplacement quotidien. 
Défense des intérêts des cyclistes. 
Les 3 axes de travail de l'association :
- Aménagements &amp; stationnement (expertise et propositions)
- Formation et sensibilisation (vélo-école, ateliers de réparation participatifs...)
- Promotion et événementiel (Fête du vélo, Les lumières de la ville, Bourses aux vélos...)
www.velo-cite.org</t>
  </si>
  <si>
    <t>16 rue Ausone
                                33000 Bordeaux</t>
  </si>
  <si>
    <t>05 56 81 63 89</t>
  </si>
  <si>
    <t>Ludovic  Fouché</t>
  </si>
  <si>
    <t>1552356054-1756</t>
  </si>
  <si>
    <t>https://assos.bordeaux.fr/association/detail/1244</t>
  </si>
  <si>
    <t>JEUNESSE NOUVEAU REGARD  - JNR</t>
  </si>
  <si>
    <t>L'association Jeunesse Nouveau Regard a pour mission de contribuer à l'épanouissement puis à l'éducation des jeunes en mettant en valeur leurs différences qui ne sont autre qu'une diversité de richesse et les encourageant d'apprendre de chacun à travers des échanges créatifs; de favoriser les apprentissages de vie en société en inculquant aux jeunes des valeurs d'unité, de partage, de solidarité et de tolérance...</t>
  </si>
  <si>
    <t>16 rue Professeur André Lambinet
                                 Chez M. N'SOSSOLO DANY Tour 1, Appart. 1, Résidence La Benauge
                                33100 Bordeaux</t>
  </si>
  <si>
    <t>07 87 35 04 49</t>
  </si>
  <si>
    <t>Dany N'SOSSOLO</t>
  </si>
  <si>
    <t>1552356559-1984</t>
  </si>
  <si>
    <t>https://assos.bordeaux.fr/association/detail/1015</t>
  </si>
  <si>
    <t>SOYONS LE CHANGEMENT</t>
  </si>
  <si>
    <t>Cette association a pour objet d’instaurer le changement positif dans la société à travers la formation. Elle assure des formations innovantes auprès de plusieurs publiques, le but étant et de les accompagner vers l’épanouissement en leur donnant les connaissances et compétences nécessaires pour y arriver. Parmi les thèmes traités : l’égalité des chances, l’insertion professionnelle et l’autonomisation des jeunes.</t>
  </si>
  <si>
    <t>87 Quai des Queyries
                                33000 BORDEAUX</t>
  </si>
  <si>
    <t>07 83 03 16 51</t>
  </si>
  <si>
    <t>www.citizchool.com</t>
  </si>
  <si>
    <t>1552356769-2077</t>
  </si>
  <si>
    <t>https://assos.bordeaux.fr/association/detail/922</t>
  </si>
  <si>
    <t>ASSOCIATION POUR LE DÉVELOPPEMENT DE L'ORIENTATION PERSONNELLE ET PROFESSIONNELLE - ADORA</t>
  </si>
  <si>
    <t>L'association Adora mobilise un réseau de professionnels et d'entreprises au service des acteurs de l'orientation, de l'emploi, de l'insertion et de la formation pour permettre à chaque individu de choisir une voie, des études, un parcours.</t>
  </si>
  <si>
    <t>20 rue de Grassi
                                33000 Bordeaux</t>
  </si>
  <si>
    <t>05 56 44 71 98</t>
  </si>
  <si>
    <t>Luc Rauscent</t>
  </si>
  <si>
    <t>www.adora-orientation.org</t>
  </si>
  <si>
    <t>1552356794-2088</t>
  </si>
  <si>
    <t>https://assos.bordeaux.fr/association/detail/911</t>
  </si>
  <si>
    <t>ASSOCIATION POUR UNE ÉDUCATION BUISSONNIÈRE - APEB</t>
  </si>
  <si>
    <t>Mettre à la disposition de tous des accueils collectifs de mineurs.
Proposer des activités se rapportant directement ou indirectement à l'éducation, la formation, la culture, le sport et le loisir.</t>
  </si>
  <si>
    <t>296 avenue Pasteur
                                33185 Le Haillan</t>
  </si>
  <si>
    <t>07 87 40 24 15</t>
  </si>
  <si>
    <t>www.apeb33.com</t>
  </si>
  <si>
    <t>1552352888-247</t>
  </si>
  <si>
    <t>https://assos.bordeaux.fr/association/detail/2754</t>
  </si>
  <si>
    <t>1552352989-296</t>
  </si>
  <si>
    <t>https://assos.bordeaux.fr/association/detail/2705</t>
  </si>
  <si>
    <t>1552354875-1213</t>
  </si>
  <si>
    <t>https://assos.bordeaux.fr/association/detail/1787</t>
  </si>
  <si>
    <t>O SOL DE PORTUGAL</t>
  </si>
  <si>
    <t>1552352845-226</t>
  </si>
  <si>
    <t>https://assos.bordeaux.fr/association/detail/2775</t>
  </si>
  <si>
    <t>1552356434-1931</t>
  </si>
  <si>
    <t>https://assos.bordeaux.fr/association/detail/1068</t>
  </si>
  <si>
    <t>THOTH CIVILISATIONS SANS FRONTIÈRES - THOTHCSF</t>
  </si>
  <si>
    <t>Expressions culturelles, historiques, artistiques et techniques de civilisations du monde entier.</t>
  </si>
  <si>
    <t>1 Place Bardineau
                                33000 Bordeaux</t>
  </si>
  <si>
    <t>06 65 68 77 92</t>
  </si>
  <si>
    <t>Bernard Duguay</t>
  </si>
  <si>
    <t>www.thoth-csf.net</t>
  </si>
  <si>
    <t>1552356041-1751</t>
  </si>
  <si>
    <t>https://assos.bordeaux.fr/association/detail/1249</t>
  </si>
  <si>
    <t>AGIR TOUS POUR LA DIGNITÉ QUART MONDE BORDEAUX - ATD QM</t>
  </si>
  <si>
    <t>ATD Quart Monde a pour but d’éradiquer la misère en agissant sur trois plans : sur le terrain avec les personnes concernées pour obtenir l’application du droit pour tous ; auprès des institutions et parlementaires, pour faire changer les lois (DALO, CMU, RMI…) ; et auprès de l’opinion publique, par des campagnes citoyennes pour faire changer le regard porté sur les plus pauvres.</t>
  </si>
  <si>
    <t>36 rue du Sablonat
                                33200 Bordeaux</t>
  </si>
  <si>
    <t>05 56 33 95 95</t>
  </si>
  <si>
    <t>www.facebook.com/bordeaux.atdquartmonde.5</t>
  </si>
  <si>
    <t>1552356327-1883</t>
  </si>
  <si>
    <t>https://assos.bordeaux.fr/association/detail/1116</t>
  </si>
  <si>
    <t>DISPARATE</t>
  </si>
  <si>
    <t>L'association est une librairie qui a pour but de promouvoir et soutenir la création artistique et graphique, de créer du lien social et du réseau entre les créatifs et le public et les associations. Elle a pour mission de proposer des moyens, d'offrir de la visibilité et de favoriser les rencontres à Bordeaux mais aussi partout ailleurs, en France comme à l'étranger.</t>
  </si>
  <si>
    <t>31 rue Bergeret
                                33000 Bordeaux</t>
  </si>
  <si>
    <t>1552355617-1555</t>
  </si>
  <si>
    <t>https://assos.bordeaux.fr/association/detail/1445</t>
  </si>
  <si>
    <t>FRANCE REIN AQUITAINE</t>
  </si>
  <si>
    <t>Aider et informer les insuffisants rénaux; promouvoir les traitements et leur qualité ; Promouvoir la recherche sur les maladies rénales ; promouvoir la prévention des maladies rénales ; promouvoir le don d'organes</t>
  </si>
  <si>
    <t>41 A rue Blanchard-Latour
                                33000 Bordeaux</t>
  </si>
  <si>
    <t>06 08 31 39 64</t>
  </si>
  <si>
    <t>Michel PERDRISET</t>
  </si>
  <si>
    <t>www.francerein-aquitaine.fr</t>
  </si>
  <si>
    <t>1552354418-994</t>
  </si>
  <si>
    <t>https://assos.bordeaux.fr/association/detail/2007</t>
  </si>
  <si>
    <t>1552353236-417</t>
  </si>
  <si>
    <t>https://assos.bordeaux.fr/association/detail/2584</t>
  </si>
  <si>
    <t>1552357368-2339</t>
  </si>
  <si>
    <t>https://assos.bordeaux.fr/association/detail/660</t>
  </si>
  <si>
    <t>LE TAUZIN, MAISON DE QUARTIER ET CENTRE SOCIAL</t>
  </si>
  <si>
    <t>Le Tauzin, Maison de Quartier et Centre Social, propose des activités pour tous dans le sport, la culture et les loisirs. Enfants, Jeunes, Adultes, Familles, Seniors... Vous trouverez au Tauzin des activités régulières dans sa brochure annuelle, mais aussi de nombreuses propositions de sorties, ateliers, spectacles, animations festives dans le programme de la PARENThèse.</t>
  </si>
  <si>
    <t>50 rue du Tauzin
                                33000 Bordeaux</t>
  </si>
  <si>
    <t>05 56 99 55 10</t>
  </si>
  <si>
    <t>letauzin.com</t>
  </si>
  <si>
    <t>1552356488-1954</t>
  </si>
  <si>
    <t>https://assos.bordeaux.fr/association/detail/1045</t>
  </si>
  <si>
    <t>LES BLOUSES ROSES - COMITÉ DE BORDEAUX</t>
  </si>
  <si>
    <t>Les blouses roses se mobilisent auprès des personnes hospitalisées, enfants, adultes et personnes âgées pour les distraire au travers de nombreuses activités ludiques et créatives.</t>
  </si>
  <si>
    <t>LES BLOUSES ROSES - HOPITAL DES ENFANTS - ACCUEIL DES FRATRIES
                                 PLACE AMELIE RABA LEON
                                33076 BORDEAUX CEDEX</t>
  </si>
  <si>
    <t>05 56 97 58 92</t>
  </si>
  <si>
    <t>Daphné VIDAL</t>
  </si>
  <si>
    <t>1552356250-1847</t>
  </si>
  <si>
    <t>https://assos.bordeaux.fr/association/detail/1152</t>
  </si>
  <si>
    <t>1552356275-1858</t>
  </si>
  <si>
    <t>https://assos.bordeaux.fr/association/detail/1141</t>
  </si>
  <si>
    <t>LA PORTE OUVERTE BORDEAUX</t>
  </si>
  <si>
    <t>La Porte Ouverte est un lieu où toute personne qui le désire peut venir rencontrer quelqu'un à qui parler en face à face. Un lieu qui permet tout simplement d'exister dans l'anonymat, la confidentialité et le non jugement, et ce, gratuitement et sans rendez vous.</t>
  </si>
  <si>
    <t>14 rue Ségalier
                                33000 Bordeaux</t>
  </si>
  <si>
    <t>06 62 56 91 23</t>
  </si>
  <si>
    <t>1552358173-2713</t>
  </si>
  <si>
    <t>https://assos.bordeaux.fr/association/detail/286</t>
  </si>
  <si>
    <t>1552357361-2336</t>
  </si>
  <si>
    <t>https://assos.bordeaux.fr/association/detail/663</t>
  </si>
  <si>
    <t>THÉÂTRE LA LUCARNE</t>
  </si>
  <si>
    <t>Situé à Bordeaux, dans le quartier Saint-Michel, le théâtre La Lucarne a été créé par la compagnie théâtrale L'Oeil après diverses pérégrinations dans les quartiers Saint-Jean, Saint-Pierre et à l'Entrepôt Lainé.
Proposant 70 places, le théâtre accueille chaque année de nombreuses représentations de la compagnie théâtrale L'Oeil mais également d'autres compagnies invitées.</t>
  </si>
  <si>
    <t>3 rue Beyssac
                                33800 Bordeaux</t>
  </si>
  <si>
    <t>05 56 92 25 06</t>
  </si>
  <si>
    <t>Jean-Pierre Terracol</t>
  </si>
  <si>
    <t>theatre-la-lucarne.com</t>
  </si>
  <si>
    <t>1552356533-1973</t>
  </si>
  <si>
    <t>https://assos.bordeaux.fr/association/detail/1026</t>
  </si>
  <si>
    <t>1552357387-2347</t>
  </si>
  <si>
    <t>https://assos.bordeaux.fr/association/detail/652</t>
  </si>
  <si>
    <t>ASSOCIATION NATIONALE DE RETRAITÉS - ANR33</t>
  </si>
  <si>
    <t>Que voulons nous ? Défendre les intérêts des retraités ; préserver activement le système de retraite par répartition pour toutes les générations ; se faire entendre des pouvoirs publics ; développer la solidarité envers nos adhérents, notamment auprès des plus isolés et des plus âgés</t>
  </si>
  <si>
    <t>ANR Gironde 2 rue Serge Mallet 
                                 Résidence Grand Caillou Bat 13
                                33320 EYSINES</t>
  </si>
  <si>
    <t>06 32 46 50 98</t>
  </si>
  <si>
    <t>andré vigeolas</t>
  </si>
  <si>
    <t>www.anr33.fr</t>
  </si>
  <si>
    <t>1552354965-1254</t>
  </si>
  <si>
    <t>https://assos.bordeaux.fr/association/detail/1746</t>
  </si>
  <si>
    <t>RENAISSANCE DE L'ORGUE A BORDEAUX - ROB</t>
  </si>
  <si>
    <t>Promouvoir l'orgue, sa musique et ses musiciens</t>
  </si>
  <si>
    <t>26 rue du Maréchal Gallieni
                                33150 CENON</t>
  </si>
  <si>
    <t>06 62 77 01 19</t>
  </si>
  <si>
    <t>Philippe Clavié</t>
  </si>
  <si>
    <t>www.renaissance-orgue.fr</t>
  </si>
  <si>
    <t>1552355226-1375</t>
  </si>
  <si>
    <t>https://assos.bordeaux.fr/association/detail/1625</t>
  </si>
  <si>
    <t>INITIATIVE BORDEAUX-MUNICH</t>
  </si>
  <si>
    <t>1552357203-2266</t>
  </si>
  <si>
    <t>https://assos.bordeaux.fr/association/detail/733</t>
  </si>
  <si>
    <t>KFÉ DE FAMILLES</t>
  </si>
  <si>
    <t>Espace de rencontre parents - enfants - habitants</t>
  </si>
  <si>
    <t>46 rue de New York
                                33300 BORDEAUX</t>
  </si>
  <si>
    <t>06 58 10 40 81</t>
  </si>
  <si>
    <t>www.kfedesfamilles.fr</t>
  </si>
  <si>
    <t>1552353671-629</t>
  </si>
  <si>
    <t>https://assos.bordeaux.fr/association/detail/2372</t>
  </si>
  <si>
    <t>1552353326-461</t>
  </si>
  <si>
    <t>https://assos.bordeaux.fr/association/detail/2540</t>
  </si>
  <si>
    <t>1552357201-2265</t>
  </si>
  <si>
    <t>https://assos.bordeaux.fr/association/detail/734</t>
  </si>
  <si>
    <t>COMITÉ DÉPARTEMENTAL OLYMPIQUE ET SPORTIF DE GIRONDE - CDOS GIRONDE</t>
  </si>
  <si>
    <t>Le CDOS Gironde est le représentant du CNOSF en Gironde. Il est le représentant des comités départementaux et des clubs en Gironde et est ainsi à l’écoute et au service de ceux-ci. Il a pour mission de développer et favoriser la pratique sportive pour tous dans le respect des valeurs olympiques. Il informe les acteurs du monde sportif et propose un programme de formations diversifié, gratuit et ouvert à tous.</t>
  </si>
  <si>
    <t>Maison Départementale des Sports et de la Vie Associative
                                 153 rue david johnston
                                33000 Bordeaux</t>
  </si>
  <si>
    <t>05 56 00 99 05</t>
  </si>
  <si>
    <t>cdos33.org</t>
  </si>
  <si>
    <t>1552354219-897</t>
  </si>
  <si>
    <t>https://assos.bordeaux.fr/association/detail/2104</t>
  </si>
  <si>
    <t>1552355132-1332</t>
  </si>
  <si>
    <t>https://assos.bordeaux.fr/association/detail/1668</t>
  </si>
  <si>
    <t>ASSOCIATION DES MUSICIENS AMATEURS BORDEAUX-GIRONDE - AMABXG</t>
  </si>
  <si>
    <t>Favoriser la rencontre entre musiciens amateurs adultes  pour pratiquer la musique de chambre ou musiques de différents répertoires en petite formation (duos, trios, quatuors).</t>
  </si>
  <si>
    <t>12 impasse ducouvent
                                33000 BORDEAUX</t>
  </si>
  <si>
    <t>06 26 69 84 18</t>
  </si>
  <si>
    <t>1552355596-1546</t>
  </si>
  <si>
    <t>https://assos.bordeaux.fr/association/detail/1454</t>
  </si>
  <si>
    <t>ENVOL D'AQUITAINE</t>
  </si>
  <si>
    <t>L’association Envol d'Aquitaine fondée le 23 juin 1972 (JO du 8 juillet 1972) 
Agrément DRDJS 33 58 34 83, déclarée à la préfecture de la gironde sous le N° W332002056 est régie par la loi de 1901 ;  a pour but de promouvoir la gymnastique sous toutes ses formes et susciter des liens d’amitié entre ses membres.</t>
  </si>
  <si>
    <t>05 56 91 89 48</t>
  </si>
  <si>
    <t>envoldaquitaine.e-monsite.com</t>
  </si>
  <si>
    <t>1552356865-2119</t>
  </si>
  <si>
    <t>https://assos.bordeaux.fr/association/detail/880</t>
  </si>
  <si>
    <t>BORDEAUX ETUDIANTS CLUBS - BEC ESCRIME</t>
  </si>
  <si>
    <t>Le Bordeaux Etudiants Club Escrime apparaît sous sa forme actuelle en 1964 mais il existe déjà sous le nom du Cercle d'Escrime de Bordeaux depuis 1912.
Un des meilleurs clubs formateurs en France, au BEC Escrime, on pratique une multitude d'activités et à tout âge : escrime ancienne, escrime médiévale, escrime artistique, escrime moderne, escrime handisport, tango escrime, séminaires, stages internationaux, fitness.</t>
  </si>
  <si>
    <t>53 rue Pauline Kergomard
                                33800 Bordeaux</t>
  </si>
  <si>
    <t>07 87 90 19 05</t>
  </si>
  <si>
    <t>www.bec-escrime.fr</t>
  </si>
  <si>
    <t>1552357907-2583</t>
  </si>
  <si>
    <t>https://assos.bordeaux.fr/association/detail/416</t>
  </si>
  <si>
    <t>1552353970-775</t>
  </si>
  <si>
    <t>https://assos.bordeaux.fr/association/detail/2226</t>
  </si>
  <si>
    <t>1552354066-822</t>
  </si>
  <si>
    <t>https://assos.bordeaux.fr/association/detail/2179</t>
  </si>
  <si>
    <t>1552353687-637</t>
  </si>
  <si>
    <t>https://assos.bordeaux.fr/association/detail/2364</t>
  </si>
  <si>
    <t>1552355499-1500</t>
  </si>
  <si>
    <t>https://assos.bordeaux.fr/association/detail/1500</t>
  </si>
  <si>
    <t>1552356459-1942</t>
  </si>
  <si>
    <t>https://assos.bordeaux.fr/association/detail/1057</t>
  </si>
  <si>
    <t>1552356631-2016</t>
  </si>
  <si>
    <t>https://assos.bordeaux.fr/association/detail/983</t>
  </si>
  <si>
    <t>60 000 REBONDS NOUVELLE AQUITAINE</t>
  </si>
  <si>
    <t>Accompagner les entrepreneurs post-liquidation à rebondir vers un nouveau projet professionnel. 60 000 Rebonds œuvre à changer le regard sur l'échec entrepreneurial.</t>
  </si>
  <si>
    <t>EY - Hangar 16 - Entrée 1 quai de Bacalan
                                 CS 20052
                                33070 Bordeaux Cedex</t>
  </si>
  <si>
    <t>06 88 84 99 04</t>
  </si>
  <si>
    <t>www.60000rebonds.com</t>
  </si>
  <si>
    <t>1552354113-845</t>
  </si>
  <si>
    <t>https://assos.bordeaux.fr/association/detail/2156</t>
  </si>
  <si>
    <t>1552355057-1297</t>
  </si>
  <si>
    <t>https://assos.bordeaux.fr/association/detail/1703</t>
  </si>
  <si>
    <t>ABSOLUT BORDEAUX SYSTÉMA - ABS</t>
  </si>
  <si>
    <t>Pratique, enseignement et diffusion d' arts martiaux et de méthodes de bien- étre d' origines russes</t>
  </si>
  <si>
    <t>12, rue GENSAN
                                33000 Bordeaux</t>
  </si>
  <si>
    <t>06 50 70 19 75</t>
  </si>
  <si>
    <t>1552353374-484</t>
  </si>
  <si>
    <t>https://assos.bordeaux.fr/association/detail/2517</t>
  </si>
  <si>
    <t>1552356339-1888</t>
  </si>
  <si>
    <t>https://assos.bordeaux.fr/association/detail/1111</t>
  </si>
  <si>
    <t>REGROUPEMENT SOLIDAIRE DE TOUT LES CÉRÉBROLÉSÉS  - RSTC</t>
  </si>
  <si>
    <t>Sensibiliser un plus large public aux handicaps des cérébrolésés</t>
  </si>
  <si>
    <t>43 rue Paul Berthelot
                                 Bât C1 Apt. 502
                                33300 Bordeaux</t>
  </si>
  <si>
    <t>06 66 14 55 86</t>
  </si>
  <si>
    <t>Mathieu Hipeau</t>
  </si>
  <si>
    <t>1552353220-409</t>
  </si>
  <si>
    <t>https://assos.bordeaux.fr/association/detail/2592</t>
  </si>
  <si>
    <t>1552353792-688</t>
  </si>
  <si>
    <t>https://assos.bordeaux.fr/association/detail/2313</t>
  </si>
  <si>
    <t>1552355367-1438</t>
  </si>
  <si>
    <t>https://assos.bordeaux.fr/association/detail/1562</t>
  </si>
  <si>
    <t>UNION AFRIQUE CARAIBES - UAC</t>
  </si>
  <si>
    <t>Cette association culturelle, à vocation éducative et humanitaire, a pour but de faire découvrir et de promouvoir l'histoire et la culture des pays d'Afrique et des Pays de la Caraïbe au grand public.</t>
  </si>
  <si>
    <t>2 Terrasse du 8 Mai 1945 Résidence Le Ponant
                                 Bâtiment A N°151
                                BP 33000
                                33000 BORDEAUX</t>
  </si>
  <si>
    <t>07 82 99 32 58</t>
  </si>
  <si>
    <t>1552356716-2054</t>
  </si>
  <si>
    <t>https://assos.bordeaux.fr/association/detail/945</t>
  </si>
  <si>
    <t>LE JARDIN DU NOVICIAT - SQUARE AUTOGERÉ</t>
  </si>
  <si>
    <t>1552357205-2267</t>
  </si>
  <si>
    <t>https://assos.bordeaux.fr/association/detail/732</t>
  </si>
  <si>
    <t>ASTRÉE</t>
  </si>
  <si>
    <t>Astrée a pour vocation de contribuer à la restauration du lien social, de rompre l'isolement et de favoriser le mieux-être de personnes en situation de fragilité sociale et/ou personnelle. Elle aide ces personnes à retrouver un équilibre et à prévenir l'aggravation de leur situation.</t>
  </si>
  <si>
    <t>3 rue Duchefdelaville
                                75013 PARIS</t>
  </si>
  <si>
    <t>01 42 27 64 34</t>
  </si>
  <si>
    <t>www.astree.asso.fr</t>
  </si>
  <si>
    <t>1552355489-1495</t>
  </si>
  <si>
    <t>https://assos.bordeaux.fr/association/detail/1505</t>
  </si>
  <si>
    <t>1552354158-867</t>
  </si>
  <si>
    <t>https://assos.bordeaux.fr/association/detail/2134</t>
  </si>
  <si>
    <t>1552357106-2222</t>
  </si>
  <si>
    <t>https://assos.bordeaux.fr/association/detail/777</t>
  </si>
  <si>
    <t>1552353787-686</t>
  </si>
  <si>
    <t>https://assos.bordeaux.fr/association/detail/2315</t>
  </si>
  <si>
    <t>1552352436-26</t>
  </si>
  <si>
    <t>https://assos.bordeaux.fr/association/detail/2975</t>
  </si>
  <si>
    <t>1552356542-1977</t>
  </si>
  <si>
    <t>https://assos.bordeaux.fr/association/detail/1022</t>
  </si>
  <si>
    <t>PLUME'PALETTE - P&amp;P</t>
  </si>
  <si>
    <t>1552357691-2479</t>
  </si>
  <si>
    <t>https://assos.bordeaux.fr/association/detail/520</t>
  </si>
  <si>
    <t>CLUB ATHLÉTIQUE MUNICIPAL DE BORDEAUX - CAM BORDEAUX</t>
  </si>
  <si>
    <t>L'association a pour objet principal l’organisation et le développement des activités physiques et sportives au profit de ses membres, y compris les personnes handicapées motrices et sensorielles.</t>
  </si>
  <si>
    <t>7 rue André Maginot
                                33200 Bordeaux</t>
  </si>
  <si>
    <t>05 56 02 38 38</t>
  </si>
  <si>
    <t>www.cam-bordeaux.com</t>
  </si>
  <si>
    <t>1552353072-337</t>
  </si>
  <si>
    <t>https://assos.bordeaux.fr/association/detail/2664</t>
  </si>
  <si>
    <t>1552352444-30</t>
  </si>
  <si>
    <t>https://assos.bordeaux.fr/association/detail/2971</t>
  </si>
  <si>
    <t>1552354013-796</t>
  </si>
  <si>
    <t>https://assos.bordeaux.fr/association/detail/2205</t>
  </si>
  <si>
    <t>1552353444-518</t>
  </si>
  <si>
    <t>https://assos.bordeaux.fr/association/detail/2483</t>
  </si>
  <si>
    <t>1552355697-1593</t>
  </si>
  <si>
    <t>https://assos.bordeaux.fr/association/detail/1407</t>
  </si>
  <si>
    <t>1552356351-1894</t>
  </si>
  <si>
    <t>https://assos.bordeaux.fr/association/detail/1105</t>
  </si>
  <si>
    <t>CENTRE DE FORMATION D'ETUDES ET D'INFORMATION FEMME AVENIR - CFEI FA</t>
  </si>
  <si>
    <t>Information, formation, promotion des femmes pour qu'elles participent à la vie civique, sociale et culturelle de la France</t>
  </si>
  <si>
    <t>10 Place du Palais
                                33000 Bordeaux</t>
  </si>
  <si>
    <t>06 80 03 73 79</t>
  </si>
  <si>
    <t>Colette Malani</t>
  </si>
  <si>
    <t>1552355117-1325</t>
  </si>
  <si>
    <t>https://assos.bordeaux.fr/association/detail/1675</t>
  </si>
  <si>
    <t>ALADIN</t>
  </si>
  <si>
    <t>1552356597-2001</t>
  </si>
  <si>
    <t>https://assos.bordeaux.fr/association/detail/998</t>
  </si>
  <si>
    <t>VIVRE AVEC - SOLIDARITÉS INTERGÉNÉRATIONNELLES</t>
  </si>
  <si>
    <t>Vivre Avec promeut la cohabitation intergénérationnelle entre jeune et senior. Il s'agit de mettre en relation des seniors disposant d'une chambre libre dans leur domicile, avec des jeunes  en recherche d'un hébergement calme et chaleureux, dans le cadre d'un échange : hébergement contre présence conviviale et sécurisante. L'association accompagne le senior et le jeune tout au long de la cohabitation.</t>
  </si>
  <si>
    <t>40, rue du Sablonat
                                33800 BORDEAUX</t>
  </si>
  <si>
    <t>06 50 72 48 99</t>
  </si>
  <si>
    <t>Jean Bouisson</t>
  </si>
  <si>
    <t>www.logement-solidaire.org</t>
  </si>
  <si>
    <t>1552354465-1017</t>
  </si>
  <si>
    <t>https://assos.bordeaux.fr/association/detail/1984</t>
  </si>
  <si>
    <t>1552356900-2134</t>
  </si>
  <si>
    <t>https://assos.bordeaux.fr/association/detail/865</t>
  </si>
  <si>
    <t>ASSOCIATION VENEZUELA À BORDEAUX</t>
  </si>
  <si>
    <t>Rassembler la communauté vénézuélienne de Bordeaux ainsi que tous les amoureux de ce pays et ce d'où qu'ils viennent. Faire connaître la culture et le patrimoine de Venezuela et de la France et permettre aux membres de l'association d'étudier et de découvrir la richesse de nos deux pays. Nous souhaitons proposer à nos adhérents un espace d'échange , linguistique,culturel, de rencontres .</t>
  </si>
  <si>
    <t>Henri Dunant i
                                 résidence l’Odyssée - bât A2 - app 138, 28, rue Henri Dunant,
                                33100 Bordeaux</t>
  </si>
  <si>
    <t>06 37 76 52 59</t>
  </si>
  <si>
    <t>Leida Gamot</t>
  </si>
  <si>
    <t>1552357462-2379</t>
  </si>
  <si>
    <t>https://assos.bordeaux.fr/association/detail/620</t>
  </si>
  <si>
    <t>BORDEAUX-USA</t>
  </si>
  <si>
    <t>Bordeaux-USA a pour vocation d’établir ou de développer des relations économiques, scientifiques et culturelles entre Bordeaux et tous les états des Etats-Unis ou Villes Américaines sans exclusion, en plus des relations privilégiées avec Los Angeles, ville jumelée avec Bordeaux, ou avec la Californie.
Elle vise d’autre part à perpétuer l’amitié historique entre la France et les Etats Unis d’Amérique en Gironde.</t>
  </si>
  <si>
    <t>38 Allée d'Orléans
                                33000 BORDEAUX</t>
  </si>
  <si>
    <t>06 61 71 77 09</t>
  </si>
  <si>
    <t>www.bordeaux-usa.com</t>
  </si>
  <si>
    <t>1552360709-2767</t>
  </si>
  <si>
    <t>https://assos.bordeaux.fr/association/detail/231</t>
  </si>
  <si>
    <t>1552356586-1996</t>
  </si>
  <si>
    <t>https://assos.bordeaux.fr/association/detail/1003</t>
  </si>
  <si>
    <t>ASSOCIATION SPORTIVE DE SCIENCES PO BORDEAUX</t>
  </si>
  <si>
    <t>1552358062-2659</t>
  </si>
  <si>
    <t>https://assos.bordeaux.fr/association/detail/340</t>
  </si>
  <si>
    <t>1552357021-2184</t>
  </si>
  <si>
    <t>https://assos.bordeaux.fr/association/detail/815</t>
  </si>
  <si>
    <t>LE MÉRIDIEN BORDEAUX</t>
  </si>
  <si>
    <t>Le Méridien Bordeaux est une école de Tai Chi Chuan, art martial doux et complet, voie vers le calme, l’équilibre et la santé. Le mouvement du corps est continu, lent, sans tension ni raideur.  
Cette école enseigne la "Forme 37 pas" de Cheng Man Ching  - la Forme longue (108 postures)  - le Qi Gong et le Dao Yin  - la pratique à deux, poussée des mains (Tui shou)  - les Armes traditionnelles: épée, sabre, éventail.</t>
  </si>
  <si>
    <t>06 14 14 66 78</t>
  </si>
  <si>
    <t>1552358134-2694</t>
  </si>
  <si>
    <t>https://assos.bordeaux.fr/association/detail/305</t>
  </si>
  <si>
    <t>1552355532-1516</t>
  </si>
  <si>
    <t>https://assos.bordeaux.fr/association/detail/1484</t>
  </si>
  <si>
    <t>1552352442-29</t>
  </si>
  <si>
    <t>https://assos.bordeaux.fr/association/detail/2972</t>
  </si>
  <si>
    <t>1552353334-465</t>
  </si>
  <si>
    <t>https://assos.bordeaux.fr/association/detail/2536</t>
  </si>
  <si>
    <t>1552354324-948</t>
  </si>
  <si>
    <t>https://assos.bordeaux.fr/association/detail/2053</t>
  </si>
  <si>
    <t>1552358091-2673</t>
  </si>
  <si>
    <t>https://assos.bordeaux.fr/association/detail/326</t>
  </si>
  <si>
    <t>1552357919-2589</t>
  </si>
  <si>
    <t>https://assos.bordeaux.fr/association/detail/410</t>
  </si>
  <si>
    <t>1552356685-2040</t>
  </si>
  <si>
    <t>https://assos.bordeaux.fr/association/detail/959</t>
  </si>
  <si>
    <t>1552356576-1991</t>
  </si>
  <si>
    <t>https://assos.bordeaux.fr/association/detail/1008</t>
  </si>
  <si>
    <t>H'NORD ECOQUARTIER DE BORDEAUX</t>
  </si>
  <si>
    <t>L’association a pour objet de promouvoir, accompagner et soutenir la réalisation et le fonctionnement de la Coopérative H’Nord, projet d’habitat coopératif à Bordeaux avec une triple dimension écologique, sociale et participative.</t>
  </si>
  <si>
    <t>9 rue Vieillard
                                 Chez Mme Françoise HARF
                                33300 Bordeaux</t>
  </si>
  <si>
    <t>06 82 45 95 26</t>
  </si>
  <si>
    <t>hnord.org</t>
  </si>
  <si>
    <t>1552353167-383</t>
  </si>
  <si>
    <t>https://assos.bordeaux.fr/association/detail/2618</t>
  </si>
  <si>
    <t>1552353728-657</t>
  </si>
  <si>
    <t>https://assos.bordeaux.fr/association/detail/2344</t>
  </si>
  <si>
    <t>1552357817-2539</t>
  </si>
  <si>
    <t>https://assos.bordeaux.fr/association/detail/460</t>
  </si>
  <si>
    <t>1552356115-1785</t>
  </si>
  <si>
    <t>https://assos.bordeaux.fr/association/detail/1215</t>
  </si>
  <si>
    <t>1552355845-1661</t>
  </si>
  <si>
    <t>https://assos.bordeaux.fr/association/detail/1339</t>
  </si>
  <si>
    <t>1552354719-1141</t>
  </si>
  <si>
    <t>https://assos.bordeaux.fr/association/detail/1860</t>
  </si>
  <si>
    <t>1552352399-8</t>
  </si>
  <si>
    <t>https://assos.bordeaux.fr/association/detail/2993</t>
  </si>
  <si>
    <t>1552357041-2193</t>
  </si>
  <si>
    <t>https://assos.bordeaux.fr/association/detail/806</t>
  </si>
  <si>
    <t>BORDEAUX GREETERS</t>
  </si>
  <si>
    <t>Avec les Greeters de Bordeaux, entrez dans le patrimoine du quotidien bordelais!
Découvrez les lieux en marge des circuits classiques en compagnie d'un habitant bénévole passionné par sa ville.
Les maîtres mots : invitation, convivialité, rencontres et échanges.</t>
  </si>
  <si>
    <t>14 bis rue Marie
                                33400 Talence</t>
  </si>
  <si>
    <t>06 13 82 76 93</t>
  </si>
  <si>
    <t>Adrien MAULAY</t>
  </si>
  <si>
    <t>1552357722-2493</t>
  </si>
  <si>
    <t>https://assos.bordeaux.fr/association/detail/506</t>
  </si>
  <si>
    <t>1552353867-725</t>
  </si>
  <si>
    <t>https://assos.bordeaux.fr/association/detail/2276</t>
  </si>
  <si>
    <t>1552352833-220</t>
  </si>
  <si>
    <t>https://assos.bordeaux.fr/association/detail/2781</t>
  </si>
  <si>
    <t>1552354262-918</t>
  </si>
  <si>
    <t>https://assos.bordeaux.fr/association/detail/2083</t>
  </si>
  <si>
    <t>1552354721-1142</t>
  </si>
  <si>
    <t>https://assos.bordeaux.fr/association/detail/1859</t>
  </si>
  <si>
    <t>1552353413-503</t>
  </si>
  <si>
    <t>https://assos.bordeaux.fr/association/detail/2498</t>
  </si>
  <si>
    <t>1552353287-442</t>
  </si>
  <si>
    <t>https://assos.bordeaux.fr/association/detail/2559</t>
  </si>
  <si>
    <t>1552356205-1826</t>
  </si>
  <si>
    <t>https://assos.bordeaux.fr/association/detail/1173</t>
  </si>
  <si>
    <t>CERCLE D'ÉTUDES ET DE CULTURE FRANÇAISES - CECF</t>
  </si>
  <si>
    <t>Diffuser des savoirs et partager des connaissances dans des disciplines très diversifiées</t>
  </si>
  <si>
    <t>27 rue Tanesse 
                                33000 Bordeaux</t>
  </si>
  <si>
    <t>06 77 93 25 70</t>
  </si>
  <si>
    <t>Paule Bloch</t>
  </si>
  <si>
    <t>1552355104-1319</t>
  </si>
  <si>
    <t>https://assos.bordeaux.fr/association/detail/1681</t>
  </si>
  <si>
    <t>MOOVENS</t>
  </si>
  <si>
    <t>Moovens est une association qui dispense des cours de roller (quad et en ligne)
On vous accueille quelles que soient vos motivations à venir rouler : détente et plaisir de la glisse, sport et technique, moyen de déplacement urbain.</t>
  </si>
  <si>
    <t>87 Quai des Queyries
                                33100 Bordeaux</t>
  </si>
  <si>
    <t>07 68 85 28 84</t>
  </si>
  <si>
    <t>moovens.net/cours-roller</t>
  </si>
  <si>
    <t>1552352545-79</t>
  </si>
  <si>
    <t>https://assos.bordeaux.fr/association/detail/2922</t>
  </si>
  <si>
    <t>1552356334-1886</t>
  </si>
  <si>
    <t>https://assos.bordeaux.fr/association/detail/1113</t>
  </si>
  <si>
    <t>CENTRE D'ANIMATION ARGONNE NANSOUTY SAINT GENÈS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</si>
  <si>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Argonne Nansouty St Genès propose un large panel d’activités et anime un pôle cultures urbaines s’articulant notamment autour de la pratique du Hip-hop.</t>
  </si>
  <si>
    <t>1 bis rue Lhérisson
                                33000 Bordeaux</t>
  </si>
  <si>
    <t>05 56 94 70 05</t>
  </si>
  <si>
    <t>1552353595-592</t>
  </si>
  <si>
    <t>https://assos.bordeaux.fr/association/detail/2409</t>
  </si>
  <si>
    <t>1552356767-2076</t>
  </si>
  <si>
    <t>https://assos.bordeaux.fr/association/detail/923</t>
  </si>
  <si>
    <t>LES PREMIÈRES NOUVELLE-AQUITAINE</t>
  </si>
  <si>
    <t>1552353951-766</t>
  </si>
  <si>
    <t>https://assos.bordeaux.fr/association/detail/2235</t>
  </si>
  <si>
    <t>1552352387-2</t>
  </si>
  <si>
    <t>https://assos.bordeaux.fr/association/detail/2999</t>
  </si>
  <si>
    <t>1552353871-727</t>
  </si>
  <si>
    <t>https://assos.bordeaux.fr/association/detail/2274</t>
  </si>
  <si>
    <t>1552354015-797</t>
  </si>
  <si>
    <t>https://assos.bordeaux.fr/association/detail/2204</t>
  </si>
  <si>
    <t>1552356698-2046</t>
  </si>
  <si>
    <t>https://assos.bordeaux.fr/association/detail/953</t>
  </si>
  <si>
    <t>DOCUMENTS D'ARTISTES NOUVELLE-AQUITAINE - DDANA</t>
  </si>
  <si>
    <t>Le site www.dda-aquitaine.org constitue un fonds documentaire dédié aux arts visuels de la région Nouvelle-Aquitaine, il est conçu comme un projet d’édition en ligne. Documents d’artistes Nouvelle-Aquitaine s’inscrit dans une dynamique de collaboration et de mise en réseau des acteurs de l’art contemporain de la région, en vue d’accompagner les artistes dans leur parcours professionnel. 
Membre de la Fabrique Pola.</t>
  </si>
  <si>
    <t>62 rue Fieffé
                                33000 Bordeaux</t>
  </si>
  <si>
    <t>06 16 22 32 32</t>
  </si>
  <si>
    <t>www.dda-aquitaine.org</t>
  </si>
  <si>
    <t>1552355937-1703</t>
  </si>
  <si>
    <t>https://assos.bordeaux.fr/association/detail/1297</t>
  </si>
  <si>
    <t>FORUM DES CULTURES ET DES TRADITIONS - APRELIK - FDCDT</t>
  </si>
  <si>
    <t>Le projet de nos ateliers est de cultiver chez les enfants la sensibilité et l’intérêt à la culture russe par l'intermédiaire de l’apprentissage de la langue et par la participation aux activités artistiques (le dessin, la danse, l'artisanat, le théâtre, et le chant) proposées en russe. Nous organisons également des événements culturels liés au calendrier festif russe.</t>
  </si>
  <si>
    <t>5 impasse Charlie Parker
                                 Résidence Clos des Musiciens
                                33700 Mérignac</t>
  </si>
  <si>
    <t>06 25 20 06 63</t>
  </si>
  <si>
    <t>Lioubov Aguilova-Prieur</t>
  </si>
  <si>
    <t>www.aprelik.fr</t>
  </si>
  <si>
    <t>1552354856-1204</t>
  </si>
  <si>
    <t>https://assos.bordeaux.fr/association/detail/1796</t>
  </si>
  <si>
    <t>1552352614-113</t>
  </si>
  <si>
    <t>https://assos.bordeaux.fr/association/detail/2888</t>
  </si>
  <si>
    <t>1552353183-391</t>
  </si>
  <si>
    <t>https://assos.bordeaux.fr/association/detail/2610</t>
  </si>
  <si>
    <t>1552356393-1913</t>
  </si>
  <si>
    <t>https://assos.bordeaux.fr/association/detail/1086</t>
  </si>
  <si>
    <t>1552357696-2481</t>
  </si>
  <si>
    <t>https://assos.bordeaux.fr/association/detail/518</t>
  </si>
  <si>
    <t>ASSOCIATION DE SOUTIEN SCOLAIRE AUX ENFANTS MALADES - ASSEM</t>
  </si>
  <si>
    <t>L'ASSEM prend en charge la scolarité des jeunes déscolarisés pour des raisons de santé
L'ASSEM organise des cours individuels à l'hôpital ou à domicile afin d'éviter la rupture scolaire et de faciliter le retour en classe . 
les membres de l'ASSEM sont des bénévoles .</t>
  </si>
  <si>
    <t>89 rue des sablières
                                33077 Bordeaux cedex</t>
  </si>
  <si>
    <t>05 56 79 56 88</t>
  </si>
  <si>
    <t>ANNE  BREZILLON</t>
  </si>
  <si>
    <t>www.assem-aquitaine.com</t>
  </si>
  <si>
    <t>1552353966-773</t>
  </si>
  <si>
    <t>https://assos.bordeaux.fr/association/detail/2228</t>
  </si>
  <si>
    <t>1552353941-761</t>
  </si>
  <si>
    <t>https://assos.bordeaux.fr/association/detail/2240</t>
  </si>
  <si>
    <t>1552357578-2427</t>
  </si>
  <si>
    <t>https://assos.bordeaux.fr/association/detail/572</t>
  </si>
  <si>
    <t>BORDEAUX HATHA YOGA ET BIEN ÊTRE</t>
  </si>
  <si>
    <t>Une rencontre avec le Yoga, la méditation, la relaxation (Yoga Nidra), la philosophie Indienne  pour adultes, seniors, femmes enceintes, adolescents et maternelles.</t>
  </si>
  <si>
    <t>43 rue Judaique
                                33000 Bordeaux</t>
  </si>
  <si>
    <t>06 20 17 40 28</t>
  </si>
  <si>
    <t>www.bordeaux-hatha-yoga-bien-etre.com</t>
  </si>
  <si>
    <t>1552355250-1386</t>
  </si>
  <si>
    <t>https://assos.bordeaux.fr/association/detail/1614</t>
  </si>
  <si>
    <t>ATELIER N.O.R.A.  - ART-THÉRAPIE</t>
  </si>
  <si>
    <t>L'association propose des ateliers d'art-thérapie interculturelle et intergénérationnelle par le mouvement dansé et la pleine conscience. Ces ateliers collectifs mensuels de présence active s'adressent à toute personne en recherche de mieux-être et se déroulent à Floirac, studio Jean Jaurès rue de la Paix, le samedi de 10h à 12h. Deux projets d'ateliers hebdomadaires sont en bonne voie de réalisation !</t>
  </si>
  <si>
    <t>42, rue Jacques Duclos
                                33270 Floirac</t>
  </si>
  <si>
    <t>07 68 58 08 29</t>
  </si>
  <si>
    <t>Nathalie Renault</t>
  </si>
  <si>
    <t>www.ateliernorarth.canalblog.com</t>
  </si>
  <si>
    <t>1552353851-717</t>
  </si>
  <si>
    <t>https://assos.bordeaux.fr/association/detail/2284</t>
  </si>
  <si>
    <t>1552355453-1478</t>
  </si>
  <si>
    <t>https://assos.bordeaux.fr/association/detail/1522</t>
  </si>
  <si>
    <t>DESTINATION CONSCIENCE</t>
  </si>
  <si>
    <t>Promouvoir le bien-être physique, moral et intellectuel dans le domaine du développement et de l'épanouissement de la personne.
Organiser des rencontres, des stages et des formations.</t>
  </si>
  <si>
    <t>13 rue Paul Valery
                                 Résidence les Caudéranaises
                                33200 Bordeaux</t>
  </si>
  <si>
    <t>06 98 83 35 10</t>
  </si>
  <si>
    <t>PATRICIA CASTAGNE</t>
  </si>
  <si>
    <t>www.libertedetresoi.fr</t>
  </si>
  <si>
    <t>1552353446-519</t>
  </si>
  <si>
    <t>https://assos.bordeaux.fr/association/detail/2482</t>
  </si>
  <si>
    <t>1552353691-639</t>
  </si>
  <si>
    <t>https://assos.bordeaux.fr/association/detail/2362</t>
  </si>
  <si>
    <t>1552352446-31</t>
  </si>
  <si>
    <t>https://assos.bordeaux.fr/association/detail/2970</t>
  </si>
  <si>
    <t>1552357492-2393</t>
  </si>
  <si>
    <t>https://assos.bordeaux.fr/association/detail/606</t>
  </si>
  <si>
    <t>LES ENFANTS DOSIRIS  - LES ENFANTS DOS</t>
  </si>
  <si>
    <t>Association culturelle crèche Multi accueil’ ( crèche bilingue et langage des signes ) et centre de loisirs</t>
  </si>
  <si>
    <t>190 Rue Lecocq 
                                33000 Bordeaux</t>
  </si>
  <si>
    <t>07 82 57 21 90</t>
  </si>
  <si>
    <t>1552354322-947</t>
  </si>
  <si>
    <t>https://assos.bordeaux.fr/association/detail/2054</t>
  </si>
  <si>
    <t>1552356546-1979</t>
  </si>
  <si>
    <t>https://assos.bordeaux.fr/association/detail/1020</t>
  </si>
  <si>
    <t>1552352935-270</t>
  </si>
  <si>
    <t>https://assos.bordeaux.fr/association/detail/2731</t>
  </si>
  <si>
    <t>1552356629-2015</t>
  </si>
  <si>
    <t>https://assos.bordeaux.fr/association/detail/984</t>
  </si>
  <si>
    <t>DHAGPO BORDEAUX</t>
  </si>
  <si>
    <t>L'organisation de toutes activités ayant trait à l'étude, la préservation et la transmission des traditions et cultures des civilisations himalayennes telles que la philosophie, les sciences, les arts, l'artisanat s'y rattachant, ainsi que l'adaptation et la transmission de ces savoirs à toutes les problématiques du monde actuel. La mise à la disposition du public de tout savoir ayant trait à ces traditions.</t>
  </si>
  <si>
    <t>4 avenue de la République
                                33200 Bordeaux</t>
  </si>
  <si>
    <t>09 54 55 58 89</t>
  </si>
  <si>
    <t>www.dhagpo-bordeaux.org</t>
  </si>
  <si>
    <t>1552352508-61</t>
  </si>
  <si>
    <t>https://assos.bordeaux.fr/association/detail/2940</t>
  </si>
  <si>
    <t>1552352667-139</t>
  </si>
  <si>
    <t>https://assos.bordeaux.fr/association/detail/2862</t>
  </si>
  <si>
    <t>1552357814-2538</t>
  </si>
  <si>
    <t>https://assos.bordeaux.fr/association/detail/461</t>
  </si>
  <si>
    <t>1552355649-1570</t>
  </si>
  <si>
    <t>https://assos.bordeaux.fr/association/detail/1430</t>
  </si>
  <si>
    <t>RETINA FRANCE - RF</t>
  </si>
  <si>
    <t>1552355378-1443</t>
  </si>
  <si>
    <t>https://assos.bordeaux.fr/association/detail/1557</t>
  </si>
  <si>
    <t>1552357272-2297</t>
  </si>
  <si>
    <t>https://assos.bordeaux.fr/association/detail/702</t>
  </si>
  <si>
    <t>1552353744-665</t>
  </si>
  <si>
    <t>https://assos.bordeaux.fr/association/detail/2336</t>
  </si>
  <si>
    <t>1552357597-2436</t>
  </si>
  <si>
    <t>https://assos.bordeaux.fr/association/detail/563</t>
  </si>
  <si>
    <t>CLUB ALPIN FRANÇAIS DE BORDEAUX - CAF</t>
  </si>
  <si>
    <t>1 - Regrouper les personnes physiques qui pratiquent ou encouragent les activités physiques, sportives et de plein air se déroulant en montagne et autres sites naturels ou aménagés, notamment : alpinisme, escalade, randonnée pédestre, ski de randonnée, trail…
2 - Promouvoir, développer, coordonner, organiser la pratique de ces activités et la formation des membres de l’association.</t>
  </si>
  <si>
    <t>96 Cours de la Martinique
                                33000 Bordeaux</t>
  </si>
  <si>
    <t>05 57 87 66 66</t>
  </si>
  <si>
    <t>www.clubalpinbordeaux.ffcam.fr</t>
  </si>
  <si>
    <t>1552355137-1334</t>
  </si>
  <si>
    <t>https://assos.bordeaux.fr/association/detail/1666</t>
  </si>
  <si>
    <t>CERCLE ENTREPRENEURIAL ETUDIANT - CEE</t>
  </si>
  <si>
    <t>Le Cercle Entrepreneurial Etudiant a pour mission de promouvoir la création d'entreprise et le développement de projets au sein de la collectivité bordelaise ainsi que de fédérer la mention Entrepreneuriat à l'Institut des Administrations et des Entreprises de Bordeaux.</t>
  </si>
  <si>
    <t>35 Avenue Abadie
                                33300 Bordeaux</t>
  </si>
  <si>
    <t>06 48 86 61 50</t>
  </si>
  <si>
    <t>1552353027-315</t>
  </si>
  <si>
    <t>https://assos.bordeaux.fr/association/detail/2686</t>
  </si>
  <si>
    <t>1552355598-1547</t>
  </si>
  <si>
    <t>https://assos.bordeaux.fr/association/detail/1453</t>
  </si>
  <si>
    <t>UFC QUE CHOISIR</t>
  </si>
  <si>
    <t>Objet : informer, conseiller et défendre l’intérêt des consommateurs. 
L’UFC Que choisir c'est :
Un réseau de proximité qui vous accompagne, vous assiste et vous conseille
Des enquêtes de terrain et analyses économiques
Des combats judiciaires pour faire sanctionner des pratiques irrégulières ou faire évoluer la jurisprudence
Des actions de lobby pour faire faire avancer vos droits de consommateurs</t>
  </si>
  <si>
    <t>17 Cours Balguerie Stuttenberg
                                33000 BORDEAUX</t>
  </si>
  <si>
    <t>05 56 79 91 94</t>
  </si>
  <si>
    <t>1552354740-1151</t>
  </si>
  <si>
    <t>https://assos.bordeaux.fr/association/detail/1850</t>
  </si>
  <si>
    <t>LES FLEURS DE BACH BORDEAUX - FDBB</t>
  </si>
  <si>
    <t>Cette association a pour objet de transmettre des connaissances, promouvoir, informer et conseiller auprès de tout public, sur la méthode de soin naturelle "Fleurs de Bach" ainsi que d’autres méthodes naturelles sur le thème du bien-être et de la santé, du développement personnel et spirituel. Et de permettre tous les moyens de rencontre avec les homologues en France ou à l’étranger.</t>
  </si>
  <si>
    <t>29 rue Camille Sauvageau
                                33800 Bordeaux</t>
  </si>
  <si>
    <t>07 60 28 73 15</t>
  </si>
  <si>
    <t>Eugenia Di Maio</t>
  </si>
  <si>
    <t>fleursdebachbordeaux.com</t>
  </si>
  <si>
    <t>1552352720-165</t>
  </si>
  <si>
    <t>https://assos.bordeaux.fr/association/detail/2836</t>
  </si>
  <si>
    <t>1552355361-1435</t>
  </si>
  <si>
    <t>https://assos.bordeaux.fr/association/detail/1565</t>
  </si>
  <si>
    <t>1552355409-1458</t>
  </si>
  <si>
    <t>https://assos.bordeaux.fr/association/detail/1542</t>
  </si>
  <si>
    <t>CHAMBRE SYNDICALE DES PROPRIÉTAIRES ET COPROPRIÉTAIRES DE BORDEAUX ET DE LA GIRONDE - UNPI 33</t>
  </si>
  <si>
    <t>L’UNPI est une association de loi 1901 au service des propriétaires et copropriétaires créée en 1893. L’UNPI assure la défense des intérêts des propriétaires privés auprès du Gouvernement, des Parlementaires et de l’Administration.</t>
  </si>
  <si>
    <t>7 Cours de Gourgue
                                33000 Bordeaux</t>
  </si>
  <si>
    <t>05 56 52 57 07</t>
  </si>
  <si>
    <t>Denis Jacques</t>
  </si>
  <si>
    <t>www.33.unpi.org/fr.html</t>
  </si>
  <si>
    <t>1552357618-2446</t>
  </si>
  <si>
    <t>https://assos.bordeaux.fr/association/detail/553</t>
  </si>
  <si>
    <t>LES SURPRISES</t>
  </si>
  <si>
    <t>Promouvoir la musique sous toutes ses formes, du baroque au contemporain</t>
  </si>
  <si>
    <t>24 Rue Stéhélin
                                 Bâtiment A
                                33200 Bordeaux</t>
  </si>
  <si>
    <t>07 85 78 89 00</t>
  </si>
  <si>
    <t>Laurent Courbu</t>
  </si>
  <si>
    <t>1552357314-2316</t>
  </si>
  <si>
    <t>https://assos.bordeaux.fr/association/detail/683</t>
  </si>
  <si>
    <t>JEANNE SIMONE</t>
  </si>
  <si>
    <t>1552352551-82</t>
  </si>
  <si>
    <t>https://assos.bordeaux.fr/association/detail/2919</t>
  </si>
  <si>
    <t>1552357237-2281</t>
  </si>
  <si>
    <t>https://assos.bordeaux.fr/association/detail/718</t>
  </si>
  <si>
    <t>ECHANGE NORD SUD - ENS</t>
  </si>
  <si>
    <t>L’association a pour objet et vocation d’initier une aide au développement durable auprès de populations vulnérables au Nord comme au Sud avec quatre super priorités : - L’éducation ; - La santé ; - La jeunesse ; - Le développement économique.</t>
  </si>
  <si>
    <t>5 rue marcel Bensac
                                33290 parempuyre</t>
  </si>
  <si>
    <t>05 56 35 16 92</t>
  </si>
  <si>
    <t>Pierre Thocaven</t>
  </si>
  <si>
    <t>www.echangenordsud.org</t>
  </si>
  <si>
    <t>1552354062-820</t>
  </si>
  <si>
    <t>https://assos.bordeaux.fr/association/detail/2181</t>
  </si>
  <si>
    <t>1552356986-2169</t>
  </si>
  <si>
    <t>https://assos.bordeaux.fr/association/detail/830</t>
  </si>
  <si>
    <t>DANS SON ENVOL</t>
  </si>
  <si>
    <t>L'association loi 1901 "Dans son Envol" dispense des ateliers de danse : éveil corporel, danse classique et danse contemporaine pour les enfants, les adolescents et les adultes, ainsi que des ateliers d'art-thérapie (danse, chant, écriture, peinture, etc.). L'art-thérapie s'adresse à des personnes atteints de handicaps, pathologies, maladies ou troubles de la communication, de la relation, etc.</t>
  </si>
  <si>
    <t>3, rue Antoine Monier
                                33000 Bordeaux</t>
  </si>
  <si>
    <t>06 79 36 90 52</t>
  </si>
  <si>
    <t>1552357892-2576</t>
  </si>
  <si>
    <t>https://assos.bordeaux.fr/association/detail/423</t>
  </si>
  <si>
    <t>1552357153-2243</t>
  </si>
  <si>
    <t>https://assos.bordeaux.fr/association/detail/756</t>
  </si>
  <si>
    <t>1552358158-2706</t>
  </si>
  <si>
    <t>https://assos.bordeaux.fr/association/detail/293</t>
  </si>
  <si>
    <t>1552357299-2309</t>
  </si>
  <si>
    <t>https://assos.bordeaux.fr/association/detail/690</t>
  </si>
  <si>
    <t>ASSOCIATION BOARD-O</t>
  </si>
  <si>
    <t>Promotion et développement du skateboard sous toutes ses formes.</t>
  </si>
  <si>
    <t>81 quais des chartrons
                                33300 Bordeaux</t>
  </si>
  <si>
    <t>06 62 33 86 60</t>
  </si>
  <si>
    <t>Grégoire Grange</t>
  </si>
  <si>
    <t>www.boardo.fr</t>
  </si>
  <si>
    <t>1552357375-2342</t>
  </si>
  <si>
    <t>https://assos.bordeaux.fr/association/detail/657</t>
  </si>
  <si>
    <t>RADIO CHU</t>
  </si>
  <si>
    <t>Radio CHU est une radio associative reconnue d'intérêt général accueillie au sein du CHU de Bordeaux et destinée aux personnes hospitalisées et leur entourage.Ses principaux objectifs sont de briser la solitude en ouvrant l'hôpital sur l'extérieur et inciter au dialogue, faire oublier la maladie en offrant des moments d'évasions et des occasions de découvertes radiophoniques.</t>
  </si>
  <si>
    <t>Tripode Groupe Pellegrin place Amélie Raba Léon
                                33076 Bordeaux</t>
  </si>
  <si>
    <t>07 83 20 00 28</t>
  </si>
  <si>
    <t>Marie Thérèse Audineau</t>
  </si>
  <si>
    <t>www.chu-bordeaux.fr/Patient-proches/Associations-au-service-des-patients/Radio-CHU</t>
  </si>
  <si>
    <t>1552353007-305</t>
  </si>
  <si>
    <t>https://assos.bordeaux.fr/association/detail/2696</t>
  </si>
  <si>
    <t>1552355516-1508</t>
  </si>
  <si>
    <t>https://assos.bordeaux.fr/association/detail/1492</t>
  </si>
  <si>
    <t>1552356923-2145</t>
  </si>
  <si>
    <t>https://assos.bordeaux.fr/association/detail/854</t>
  </si>
  <si>
    <t>HABITAT ET HUMANISME GIRONDE - HH33</t>
  </si>
  <si>
    <t>Habitat et Humanisme œuvre dans le logement :
- Logement en diffus pour familles en difficultés accompagnées par nos 2 Conseillères en Économie Sociale et Familiale;
- Une pension de famille "Maison Saint-Fort" pour personnes seules accompagnées par 2 éducateurs et des bénévoles en activité collective.
Notre mission est de rendre l'autonomie locative à nos locataires avec le retour à la dignité de la personne.</t>
  </si>
  <si>
    <t>47 Rue Charles Tournemire
                                 Cité des Aubiers
                                33300 Bordeaux</t>
  </si>
  <si>
    <t>05 56 39 98 58</t>
  </si>
  <si>
    <t>1552356814-2096</t>
  </si>
  <si>
    <t>https://assos.bordeaux.fr/association/detail/903</t>
  </si>
  <si>
    <t>BOXING CLUB ALAMELE - BCA</t>
  </si>
  <si>
    <t>Pratique de la boxe éducative, loisir amateur ou professionnel, éducation physique et des sports. Accompagnement à la réinsertion sociale et à la scolarité. Lutte contre la sédentarité et promotion des activités physiques et sportives. Atelier santé sur des thématiques liées au bien être et à la santé (nutrition, tabac, sommeil pratique sportive...). Initiation et découverte de la boxe, animation ring gonflable.</t>
  </si>
  <si>
    <t>18 avenue André Reinson
                                33300 Bordeaux</t>
  </si>
  <si>
    <t>06 51 49 90 35</t>
  </si>
  <si>
    <t>bc-alamele.fr</t>
  </si>
  <si>
    <t>1552357261-2292</t>
  </si>
  <si>
    <t>https://assos.bordeaux.fr/association/detail/707</t>
  </si>
  <si>
    <t>ÉCOLE DES GRANDS PARENTS EUROPÉENS - EGPE</t>
  </si>
  <si>
    <t>Promouvoir les réflexions et recherches sur le rôle des grands-parents dans la famille et dans la société. Privilégier la force du lien des grands-parents avec leurs petits-enfants et leurs enfants. Offrir aux grands-parents un lieu d’écoute, de soutien, d’information. Favoriser les échanges intergénérationnels et interculturels au-delà des frontières. Représenter la génération des grands-parents.</t>
  </si>
  <si>
    <t>rue d'Alzon
                                33000 Bordeaux</t>
  </si>
  <si>
    <t>07 82 14 96 94</t>
  </si>
  <si>
    <t>www.egpebordeauxgironde.fr</t>
  </si>
  <si>
    <t>1552356842-2109</t>
  </si>
  <si>
    <t>https://assos.bordeaux.fr/association/detail/890</t>
  </si>
  <si>
    <t>FÉDÉRATION FRANÇAISE DES MÉTIERS DE L'ASSISTANAT ET DU SECRÉTARIAT - FFMAS GIRONDE</t>
  </si>
  <si>
    <t>Fédérer, représenter les professionnels de la fonction "secrétariat - assistanat" généralistes ou spécialisés, office-managers, adjoints de direction afférents aux métiers du champ professionnel "gestion - administration" (TPE, PME, multinationales, public, privé, indépendants) ainsi que les responsables de l'enseignement et les apprenants. Promouvoir, valoriser le métier, accompagner les professionnels concernés.</t>
  </si>
  <si>
    <t>8 rue cité Conrad 
                                33300 Bordeaux</t>
  </si>
  <si>
    <t>06 88 76 98 80</t>
  </si>
  <si>
    <t>Marie-France Rychener</t>
  </si>
  <si>
    <t>www.ffmas.com</t>
  </si>
  <si>
    <t>1552354893-1221</t>
  </si>
  <si>
    <t>https://assos.bordeaux.fr/association/detail/1779</t>
  </si>
  <si>
    <t>LA PETITE COMMUNE</t>
  </si>
  <si>
    <t>Développer des manifestations et initiatives contribuant à tisser du lien social entre les acteurs locaux
(particuliers, associatifs et/ou collectivités) sur le quartier Chartrons / Grand Parc / Jardin Public ; développer des initiatives fraternelles, solidaires et citoyennes.</t>
  </si>
  <si>
    <t>Rue Rochambeau
                                33000 BORDEAUX</t>
  </si>
  <si>
    <t>06 06 73 72 53</t>
  </si>
  <si>
    <t>lapetitecommune.fr</t>
  </si>
  <si>
    <t>1552357685-2476</t>
  </si>
  <si>
    <t>https://assos.bordeaux.fr/association/detail/523</t>
  </si>
  <si>
    <t>CONTACT AQUITAINE</t>
  </si>
  <si>
    <t>Dialogue entre les parents, les lesbiennes, gays, bi et trans, leurs familles et ami.e.s</t>
  </si>
  <si>
    <t>38 cours du maréchal Foch
                                33000 Bordeaux</t>
  </si>
  <si>
    <t>05 57 35 71 77</t>
  </si>
  <si>
    <t>www.asso-contact.org/asso/33</t>
  </si>
  <si>
    <t>1552354248-911</t>
  </si>
  <si>
    <t>https://assos.bordeaux.fr/association/detail/2090</t>
  </si>
  <si>
    <t>1552352708-159</t>
  </si>
  <si>
    <t>https://assos.bordeaux.fr/association/detail/2842</t>
  </si>
  <si>
    <t>1552352956-280</t>
  </si>
  <si>
    <t>https://assos.bordeaux.fr/association/detail/2721</t>
  </si>
  <si>
    <t>1552356177-1814</t>
  </si>
  <si>
    <t>https://assos.bordeaux.fr/association/detail/1185</t>
  </si>
  <si>
    <t>THÉÂTRE LA BOÎTE À JOUER</t>
  </si>
  <si>
    <t>La Boîte à Jouer accueille des compagnies pour travailler dans ses locaux et propose une programmation nomade qui se balade dans différents quartiers de Bordeaux. Les spectacles sont pour tous les âges (bébés, enfants, ado et tous publics) et de genres multiples (théâtre, marionnette, clown, théâtre-musical...) afin de permettre à toutes personnes de venir selon ses goûts. Ses tarifs sont accessibles.</t>
  </si>
  <si>
    <t>50 rue Lombard
                                33300 bordeaux</t>
  </si>
  <si>
    <t>06 14 36 47 92</t>
  </si>
  <si>
    <t>1552354873-1212</t>
  </si>
  <si>
    <t>https://assos.bordeaux.fr/association/detail/1788</t>
  </si>
  <si>
    <t>1552357976-2617</t>
  </si>
  <si>
    <t>https://assos.bordeaux.fr/association/detail/382</t>
  </si>
  <si>
    <t>1552357176-2253</t>
  </si>
  <si>
    <t>https://assos.bordeaux.fr/association/detail/746</t>
  </si>
  <si>
    <t>1552354891-1220</t>
  </si>
  <si>
    <t>https://assos.bordeaux.fr/association/detail/1780</t>
  </si>
  <si>
    <t>5UN7 - 5UN7</t>
  </si>
  <si>
    <t>Lieu d'art contemporain porté par des artistes pour des artistes, impliqué dans la vie culturelle de la cité et plus largement dans la création contemporaine, accueillant mensuellement des artistes en devenir et confirmés de la Métropole mais aussi sous forme de résidences courtes des artistes français et internationaux, 5UN7, ouvert sur
tous les champs de l'art contemporain dans un engagement attentif et indépendant</t>
  </si>
  <si>
    <t>57 rue de La Rousselle
                                33000 BORDEAUX</t>
  </si>
  <si>
    <t>06 25 58 76 31</t>
  </si>
  <si>
    <t>www.5un7.fr</t>
  </si>
  <si>
    <t>1552354199-887</t>
  </si>
  <si>
    <t>https://assos.bordeaux.fr/association/detail/2114</t>
  </si>
  <si>
    <t>1552352749-179</t>
  </si>
  <si>
    <t>https://assos.bordeaux.fr/association/detail/2822</t>
  </si>
  <si>
    <t>1552355202-1364</t>
  </si>
  <si>
    <t>https://assos.bordeaux.fr/association/detail/1636</t>
  </si>
  <si>
    <t>1552355242-1382</t>
  </si>
  <si>
    <t>https://assos.bordeaux.fr/association/detail/1618</t>
  </si>
  <si>
    <t>AMICALE LAÏQUE DE BACALAN - ALB</t>
  </si>
  <si>
    <t>L'Amicale laïque de Bacalan est née de la volonté de faire vivre un espace d'éducation populaire dans le quartier de Bacalan. 
Elle favorise le lien associatif, l'expression de chacun ainsi que l‘épanouissement de tous à travers des ateliers et des manifestations.</t>
  </si>
  <si>
    <t>2 rue Duquesne
                                33300 Bordeaux</t>
  </si>
  <si>
    <t>05 56 50 85 60</t>
  </si>
  <si>
    <t>amicalebacalan.com</t>
  </si>
  <si>
    <t>1552357328-2322</t>
  </si>
  <si>
    <t>https://assos.bordeaux.fr/association/detail/677</t>
  </si>
  <si>
    <t>SAINT-MARTIN BORDEAUX CULTURAL CONNECTIONS - SMB2C</t>
  </si>
  <si>
    <t>SMB2C est une association de jeunes Saint-Martinois vivants sur Bordeaux et ses alentours.
L’association à but non lucratif a été créée en octobre 2016 suite à un pique-nique sur les quais de Bordeaux.
Nous avons créé cette association dans l’optique de se réunir autour des activités culturelles en rapport avec Saint Martin.</t>
  </si>
  <si>
    <t>26 Rue Mazagran
                                33800 BORDEAUX</t>
  </si>
  <si>
    <t>07 88 94 82 34</t>
  </si>
  <si>
    <t>Terrison BENJAMIN</t>
  </si>
  <si>
    <t>1552356213-1830</t>
  </si>
  <si>
    <t>https://assos.bordeaux.fr/association/detail/1169</t>
  </si>
  <si>
    <t>1552357351-2332</t>
  </si>
  <si>
    <t>https://assos.bordeaux.fr/association/detail/667</t>
  </si>
  <si>
    <t>MONTS ET MERVEILLES</t>
  </si>
  <si>
    <t>Monts et merveilles a pour but de développer des actions artistiques fondées sur le contexte et la relation.</t>
  </si>
  <si>
    <t>09 51 55 08 93</t>
  </si>
  <si>
    <t>montsetmerveilles.eu</t>
  </si>
  <si>
    <t>1552354389-980</t>
  </si>
  <si>
    <t>https://assos.bordeaux.fr/association/detail/2021</t>
  </si>
  <si>
    <t>1552355352-1431</t>
  </si>
  <si>
    <t>https://assos.bordeaux.fr/association/detail/1569</t>
  </si>
  <si>
    <t>1552354639-1102</t>
  </si>
  <si>
    <t>https://assos.bordeaux.fr/association/detail/1899</t>
  </si>
  <si>
    <t>1552352899-252</t>
  </si>
  <si>
    <t>https://assos.bordeaux.fr/association/detail/2749</t>
  </si>
  <si>
    <t>1552354728-1145</t>
  </si>
  <si>
    <t>https://assos.bordeaux.fr/association/detail/1856</t>
  </si>
  <si>
    <t>JEUNES EUROPÉENS - BORDEAUX - JEB</t>
  </si>
  <si>
    <t>Depuis 2003, les Jeunes Européens - Bordeaux font la promotion du projet européen, à Bordeaux et en Gironde.
Plusieurs milliers de jeunes sont rassemblés au sein des Jeunes Européens dans le but de promouvoir une Europe plus politique et plus intégrée, mais aussi de susciter un intérêt des citoyens pour les questions européennes.</t>
  </si>
  <si>
    <t>125 cours d'Alsace et Lorraine
                                 Centre d'informations - Europe Direct
                                33000 Bordeaux</t>
  </si>
  <si>
    <t>06 04 19 65 14</t>
  </si>
  <si>
    <t>1552353521-556</t>
  </si>
  <si>
    <t>https://assos.bordeaux.fr/association/detail/2445</t>
  </si>
  <si>
    <t>1552355339-1425</t>
  </si>
  <si>
    <t>https://assos.bordeaux.fr/association/detail/1575</t>
  </si>
  <si>
    <t>1552352966-285</t>
  </si>
  <si>
    <t>https://assos.bordeaux.fr/association/detail/2716</t>
  </si>
  <si>
    <t>1552357096-2218</t>
  </si>
  <si>
    <t>https://assos.bordeaux.fr/association/detail/781</t>
  </si>
  <si>
    <t>1552353083-342</t>
  </si>
  <si>
    <t>https://assos.bordeaux.fr/association/detail/2659</t>
  </si>
  <si>
    <t>1552354703-1133</t>
  </si>
  <si>
    <t>https://assos.bordeaux.fr/association/detail/1868</t>
  </si>
  <si>
    <t>1552357392-2349</t>
  </si>
  <si>
    <t>https://assos.bordeaux.fr/association/detail/650</t>
  </si>
  <si>
    <t>UNION DÉPARTEMENTALE DES ASSOCIATIONS FAMILIALES DE LA GIRONDE - UDAF 33</t>
  </si>
  <si>
    <t>L'UDAF de la Gironde
- Représente les intérêts des familles par ses nombreuses représentations assurées par des délégués familiaux et mène l’action politique locale et départementale en faveur des familles.
- Elles observe les besoins des familles
- Elle développe et gère de nombreux services aux familles.</t>
  </si>
  <si>
    <t>25 rue Francis Martin
                                 CS 11243
                                33075 Bordeaux Cedex</t>
  </si>
  <si>
    <t>05 56 01 42 64</t>
  </si>
  <si>
    <t>www.udaf33.fr</t>
  </si>
  <si>
    <t>1552353585-587</t>
  </si>
  <si>
    <t>https://assos.bordeaux.fr/association/detail/2414</t>
  </si>
  <si>
    <t>1552355512-1506</t>
  </si>
  <si>
    <t>https://assos.bordeaux.fr/association/detail/1494</t>
  </si>
  <si>
    <t>L'ACADÉMIE DE LA COULEUR</t>
  </si>
  <si>
    <t>Association qui a pour objet la promotion de la couleur, trait d'union entre chercheurs, industriels, praticiens et utilisateurs de la couleur</t>
  </si>
  <si>
    <t>23 quai des Chartrons
                                33000 BORDEAUX</t>
  </si>
  <si>
    <t>06 32 88 66 67</t>
  </si>
  <si>
    <t>Marie-Pierre SERVANTIE</t>
  </si>
  <si>
    <t>1552354590-1078</t>
  </si>
  <si>
    <t>https://assos.bordeaux.fr/association/detail/1923</t>
  </si>
  <si>
    <t>1552355292-1403</t>
  </si>
  <si>
    <t>https://assos.bordeaux.fr/association/detail/1597</t>
  </si>
  <si>
    <t>1552353814-699</t>
  </si>
  <si>
    <t>https://assos.bordeaux.fr/association/detail/2302</t>
  </si>
  <si>
    <t>1552352704-157</t>
  </si>
  <si>
    <t>https://assos.bordeaux.fr/association/detail/2844</t>
  </si>
  <si>
    <t>1552354859-1205</t>
  </si>
  <si>
    <t>https://assos.bordeaux.fr/association/detail/1795</t>
  </si>
  <si>
    <t>ASSOCIATION VINOSMOSE</t>
  </si>
  <si>
    <t>L'association a créée et commercialisé un vin de marque bordelais</t>
  </si>
  <si>
    <t>8 parvis des chartrons
                                33000 Bordeaux</t>
  </si>
  <si>
    <t>07 61 60 44 29</t>
  </si>
  <si>
    <t>1552357821-2541</t>
  </si>
  <si>
    <t>https://assos.bordeaux.fr/association/detail/458</t>
  </si>
  <si>
    <t>1552352780-194</t>
  </si>
  <si>
    <t>https://assos.bordeaux.fr/association/detail/2807</t>
  </si>
  <si>
    <t>1552355903-1688</t>
  </si>
  <si>
    <t>https://assos.bordeaux.fr/association/detail/1312</t>
  </si>
  <si>
    <t>1552355220-1372</t>
  </si>
  <si>
    <t>https://assos.bordeaux.fr/association/detail/1628</t>
  </si>
  <si>
    <t>PÔLE MAGNETIC</t>
  </si>
  <si>
    <t>Plateforme créative et récréative, épicentre d'un nouveau souffle artistique, le ArtLab a pour ambition de décloisonner les pratiques polymorphes et de cristalliser les énergies autour d’une ligne contemporaine, figurative ou onirique, lyrique ou subversive.</t>
  </si>
  <si>
    <t>1 place Avisseau
                                33300 BORDEAUX</t>
  </si>
  <si>
    <t>09 54 17 46 43</t>
  </si>
  <si>
    <t>www.polemagnetic.fr</t>
  </si>
  <si>
    <t>1552356644-2022</t>
  </si>
  <si>
    <t>https://assos.bordeaux.fr/association/detail/977</t>
  </si>
  <si>
    <t>ASSOCIATION MARIE DE LUZE - MDL</t>
  </si>
  <si>
    <t>L'association a pour but d'accueillir et d'accompagner des jeunes filles qui lui sont confiées et de leur permettre de se reconstruire dans un cadre sécurisant et d'envisager un projet de vie. Elle gère actuellement un établissement composé de 3 pôles dans le cadre de la protection de l'enfance.</t>
  </si>
  <si>
    <t>85 rue Laroche
                                33000 Bordeaux</t>
  </si>
  <si>
    <t>05 57 87 22 22</t>
  </si>
  <si>
    <t>1552354301-937</t>
  </si>
  <si>
    <t>https://assos.bordeaux.fr/association/detail/2064</t>
  </si>
  <si>
    <t>1552354306-939</t>
  </si>
  <si>
    <t>https://assos.bordeaux.fr/association/detail/2062</t>
  </si>
  <si>
    <t>1552357366-2338</t>
  </si>
  <si>
    <t>https://assos.bordeaux.fr/association/detail/661</t>
  </si>
  <si>
    <t>LES P'TITS GRATTEURS</t>
  </si>
  <si>
    <t>L’association Les P’tits Gratteurs anime l’espace public de Bordeaux Sud depuis 2001. Elle organise tout au long de l’année, en lien avec les acteurs culturels et sociaux du territoire, des animations et événements culturels et de loisirs, gratuits et ouverts à tous.</t>
  </si>
  <si>
    <t>07 82 79 10 09</t>
  </si>
  <si>
    <t>lesptitsgratteurs.fr</t>
  </si>
  <si>
    <t>1552358003-2630</t>
  </si>
  <si>
    <t>https://assos.bordeaux.fr/association/detail/369</t>
  </si>
  <si>
    <t>1552357171-2251</t>
  </si>
  <si>
    <t>https://assos.bordeaux.fr/association/detail/748</t>
  </si>
  <si>
    <t>FAITS DE COEUR'S - FAITSDECOEUR'S</t>
  </si>
  <si>
    <t>L'association a pour objet la mise en place d'actions de solidarité destinées aux personnes agées et aux personnes en situations d'aidants familiaux.</t>
  </si>
  <si>
    <t>27 rue Veyssière
                                33800 BORDEAUX</t>
  </si>
  <si>
    <t>06 48 53 07 78</t>
  </si>
  <si>
    <t>CHANTAL FRATTI</t>
  </si>
  <si>
    <t>1552354058-818</t>
  </si>
  <si>
    <t>https://assos.bordeaux.fr/association/detail/2183</t>
  </si>
  <si>
    <t>1552355344-1427</t>
  </si>
  <si>
    <t>https://assos.bordeaux.fr/association/detail/1573</t>
  </si>
  <si>
    <t>1552354289-931</t>
  </si>
  <si>
    <t>https://assos.bordeaux.fr/association/detail/2070</t>
  </si>
  <si>
    <t>1552353298-447</t>
  </si>
  <si>
    <t>https://assos.bordeaux.fr/association/detail/2554</t>
  </si>
  <si>
    <t>1552357068-2206</t>
  </si>
  <si>
    <t>https://assos.bordeaux.fr/association/detail/793</t>
  </si>
  <si>
    <t>ASSOCIATION KURDE ROJAVA GIRONDE</t>
  </si>
  <si>
    <t>L'association KURDE ROJAVA GIRONDE se charge d'organiser, d'initier et de soutenir les activités suivantes : accueil, accompagnement de migrants, réfugiés et autres, favoriser leur intégration par des actions éducatives, culturelles et sportives. Elle organise des manifestations, des collectes en vue de financer ces actions.</t>
  </si>
  <si>
    <t>38, rue raymond poincaré
                                 appt: 20
                                33100 Bordeaux</t>
  </si>
  <si>
    <t>06 88 15 36 69</t>
  </si>
  <si>
    <t>Badia Hassan</t>
  </si>
  <si>
    <t>1552352804-206</t>
  </si>
  <si>
    <t>https://assos.bordeaux.fr/association/detail/2795</t>
  </si>
  <si>
    <t>1552356763-2074</t>
  </si>
  <si>
    <t>https://assos.bordeaux.fr/association/detail/925</t>
  </si>
  <si>
    <t>RHIZOME</t>
  </si>
  <si>
    <t>Rhizome est une association qui propose un service de collecte et de valorisation des déchets organiques par micro-méthanisation pour les particuliers et les professionnelles.</t>
  </si>
  <si>
    <t>15 rue claude taffanel
                                33800 Bordeaux</t>
  </si>
  <si>
    <t>06 43 05 91 77</t>
  </si>
  <si>
    <t>adrien kapper</t>
  </si>
  <si>
    <t>1552352811-209</t>
  </si>
  <si>
    <t>https://assos.bordeaux.fr/association/detail/2792</t>
  </si>
  <si>
    <t>1552357765-2514</t>
  </si>
  <si>
    <t>https://assos.bordeaux.fr/association/detail/485</t>
  </si>
  <si>
    <t>1552357297-2308</t>
  </si>
  <si>
    <t>https://assos.bordeaux.fr/association/detail/691</t>
  </si>
  <si>
    <t>ENTRAIDE &amp; ENTREPRENEURS - E &amp; E</t>
  </si>
  <si>
    <t>Soutien bénévole apporté aux entrepreneurs en difficulté dans le but d'éviter les procédures collectives, les pertes d'emploi et de savoir faire. Ils sont accompagnés par un coach spécialisé pour retrouver leur potentiel décisionnel et par un parrainage technique et logistique afin que leur activité soit sauvegardée dans sa pérennité et son intégrité.</t>
  </si>
  <si>
    <t>19, rue Gabriel Léglise
                                33200 BORDEAUX</t>
  </si>
  <si>
    <t>06 07 98 68 76</t>
  </si>
  <si>
    <t>Claudine Pery</t>
  </si>
  <si>
    <t>http:/www.eefrance.fr</t>
  </si>
  <si>
    <t>1552353759-672</t>
  </si>
  <si>
    <t>https://assos.bordeaux.fr/association/detail/2329</t>
  </si>
  <si>
    <t>1552356105-1780</t>
  </si>
  <si>
    <t>https://assos.bordeaux.fr/association/detail/1220</t>
  </si>
  <si>
    <t>1552355694-1592</t>
  </si>
  <si>
    <t>https://assos.bordeaux.fr/association/detail/1408</t>
  </si>
  <si>
    <t>1552354434-1002</t>
  </si>
  <si>
    <t>https://assos.bordeaux.fr/association/detail/1999</t>
  </si>
  <si>
    <t>1552355643-1567</t>
  </si>
  <si>
    <t>https://assos.bordeaux.fr/association/detail/1433</t>
  </si>
  <si>
    <t>ENTR-AUTRES</t>
  </si>
  <si>
    <t>1552356620-2011</t>
  </si>
  <si>
    <t>https://assos.bordeaux.fr/association/detail/988</t>
  </si>
  <si>
    <t>CENTRE D'ANIMATION BORDEAUX SUD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</si>
  <si>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Bordeaux Sud propose un large panel d’activités en lien avec de nombreux partenaires.</t>
  </si>
  <si>
    <t>13 rue du Professeur Devaux
                                33800 BORDEAUX</t>
  </si>
  <si>
    <t>05 56 85 76 96</t>
  </si>
  <si>
    <t>1552355065-1301</t>
  </si>
  <si>
    <t>https://assos.bordeaux.fr/association/detail/1699</t>
  </si>
  <si>
    <t>1552356733-2061</t>
  </si>
  <si>
    <t>https://assos.bordeaux.fr/association/detail/938</t>
  </si>
  <si>
    <t>RACING CLUB DE BORDEAUX MÉTROPOLE - RCBM</t>
  </si>
  <si>
    <t>L'association Racing Club de Bordeaux Métropole a pour objet principalement la pratique du football et plus généralement les activités physiques et de loisirs. Développement de notre pratique sportive et développement du Club sur le plan social et éducatif.</t>
  </si>
  <si>
    <t>Chemin de Suzon
                                33400 TALENCE</t>
  </si>
  <si>
    <t>06 64 94 32 95</t>
  </si>
  <si>
    <t>Olivier Somps</t>
  </si>
  <si>
    <t>1552358130-2692</t>
  </si>
  <si>
    <t>https://assos.bordeaux.fr/association/detail/307</t>
  </si>
  <si>
    <t>1552353267-432</t>
  </si>
  <si>
    <t>https://assos.bordeaux.fr/association/detail/2569</t>
  </si>
  <si>
    <t>1552352467-41</t>
  </si>
  <si>
    <t>https://assos.bordeaux.fr/association/detail/2960</t>
  </si>
  <si>
    <t>1552353802-693</t>
  </si>
  <si>
    <t>https://assos.bordeaux.fr/association/detail/2308</t>
  </si>
  <si>
    <t>1552356774-2079</t>
  </si>
  <si>
    <t>https://assos.bordeaux.fr/association/detail/920</t>
  </si>
  <si>
    <t>RÉCUP'R</t>
  </si>
  <si>
    <t>Récup'R est un atelier participatif et solidaire qui incite à l'auto-réparation en mécanique vélo et en couture. Son but est la réduction des déchets par le réemploi. Cette recyclerie donne à ses adhérents l'accès à des outils, du matériel d'occasion et des conseils. Récup'r propose également différentes animations : vélos rigolos, atelier mobile cycle, création couture, sensibilisation à l'environnement...</t>
  </si>
  <si>
    <t>4 rue des Terres de Borde
                                33800 Bordeaux</t>
  </si>
  <si>
    <t>05 54 49 11 71</t>
  </si>
  <si>
    <t>recupr.org</t>
  </si>
  <si>
    <t>1552357342-2328</t>
  </si>
  <si>
    <t>https://assos.bordeaux.fr/association/detail/671</t>
  </si>
  <si>
    <t>1552354680-1122</t>
  </si>
  <si>
    <t>https://assos.bordeaux.fr/association/detail/1879</t>
  </si>
  <si>
    <t>1552354168-872</t>
  </si>
  <si>
    <t>https://assos.bordeaux.fr/association/detail/2129</t>
  </si>
  <si>
    <t>1552354400-985</t>
  </si>
  <si>
    <t>https://assos.bordeaux.fr/association/detail/2016</t>
  </si>
  <si>
    <t>1552352553-83</t>
  </si>
  <si>
    <t>https://assos.bordeaux.fr/association/detail/2918</t>
  </si>
  <si>
    <t>1552352397-7</t>
  </si>
  <si>
    <t>https://assos.bordeaux.fr/association/detail/2994</t>
  </si>
  <si>
    <t>1552355583-1540</t>
  </si>
  <si>
    <t>https://assos.bordeaux.fr/association/detail/1460</t>
  </si>
  <si>
    <t>A.V.E.C LES LIENS DU CŒUR</t>
  </si>
  <si>
    <t>Unique structure composée de médecins, patients, accompagnants et familles de patients. Entreprise à œuvrer ensemble pour l’amélioration des conditions de vie des personnes atteintes de malformations cardiaques (cardiopathies congénitales - du fœtus à l’âge adulte). Les liens du cœur a pour missions : accompagner les patients et leur famille, sensibiliser et former, agir pour l'innovation et la recherche.</t>
  </si>
  <si>
    <t>Hôpital Haut Lévêque 
                                 Avenue de Magellan
                                33600 Pessac</t>
  </si>
  <si>
    <t>06 62 43 13 44</t>
  </si>
  <si>
    <t>JEAN BENOIT THAMBO</t>
  </si>
  <si>
    <t>1552354252-913</t>
  </si>
  <si>
    <t>https://assos.bordeaux.fr/association/detail/2088</t>
  </si>
  <si>
    <t>1552357534-2410</t>
  </si>
  <si>
    <t>https://assos.bordeaux.fr/association/detail/589</t>
  </si>
  <si>
    <t>AVOIRUNPCGRATUIT - A1PCG</t>
  </si>
  <si>
    <t>L'association A1PcG basée à Mérignac 33700,  récupère tous vos composants informatique, Pc portable, bureau, particulier, professionnel, entreprise &amp; association, nous les remettons en état pour les mettre à disposition aux personnes démunies GRATUITEMENT...!!!</t>
  </si>
  <si>
    <t>Mr Barateau
                                 BP 50 052
                                33703 Mérignac Cedex</t>
  </si>
  <si>
    <t>06 66 62 19 61</t>
  </si>
  <si>
    <t>Philippe BARATEAU</t>
  </si>
  <si>
    <t>www.a1pcg.fr</t>
  </si>
  <si>
    <t>1552355997-1731</t>
  </si>
  <si>
    <t>https://assos.bordeaux.fr/association/detail/1269</t>
  </si>
  <si>
    <t>CCC33</t>
  </si>
  <si>
    <t>1552353538-564</t>
  </si>
  <si>
    <t>https://assos.bordeaux.fr/association/detail/2437</t>
  </si>
  <si>
    <t>1552355866-1671</t>
  </si>
  <si>
    <t>https://assos.bordeaux.fr/association/detail/1329</t>
  </si>
  <si>
    <t>1552353925-753</t>
  </si>
  <si>
    <t>https://assos.bordeaux.fr/association/detail/2248</t>
  </si>
  <si>
    <t>1552356074-1765</t>
  </si>
  <si>
    <t>https://assos.bordeaux.fr/association/detail/1235</t>
  </si>
  <si>
    <t>RELAIS HANDICAP INTERNATIONAL DE BORDEAUX - HI33</t>
  </si>
  <si>
    <t>1552357274-2298</t>
  </si>
  <si>
    <t>https://assos.bordeaux.fr/association/detail/701</t>
  </si>
  <si>
    <t>1552354999-1270</t>
  </si>
  <si>
    <t>https://assos.bordeaux.fr/association/detail/1730</t>
  </si>
  <si>
    <t>1552353908-745</t>
  </si>
  <si>
    <t>https://assos.bordeaux.fr/association/detail/2256</t>
  </si>
  <si>
    <t>1552356711-2052</t>
  </si>
  <si>
    <t>https://assos.bordeaux.fr/association/detail/947</t>
  </si>
  <si>
    <t>100 PROPOS SANS RÉPONSE</t>
  </si>
  <si>
    <t>100 propos sans réponse, compagnie de théâtre, a pour objet la création et la production de spectacles vivants et l'organisation d'activités en lien avec les arts de la scène.</t>
  </si>
  <si>
    <t>108 rue prunier
                                33300 Bordeaux</t>
  </si>
  <si>
    <t>06 85 34 24 42</t>
  </si>
  <si>
    <t>1552356962-2159</t>
  </si>
  <si>
    <t>https://assos.bordeaux.fr/association/detail/840</t>
  </si>
  <si>
    <t>ENSEMBLE ORCHESTRAL MOLTO ASSAÏ - MOLTO ASSAÏ</t>
  </si>
  <si>
    <t>L’association a pour objet d’offrir aux musiciens amateurs de la région une pratique orchestrale de qualité et de promouvoir la musique en favorisant l’accès de tous à des œuvres classiques ou contemporaines, qu’ils soient musiciens ou auditeurs.</t>
  </si>
  <si>
    <t>37 rue Gaston Lespiault
                                33000 Bordeaux</t>
  </si>
  <si>
    <t>06 78 18 00 96</t>
  </si>
  <si>
    <t>www.moltoassai.fr</t>
  </si>
  <si>
    <t>1552356999-2174</t>
  </si>
  <si>
    <t>https://assos.bordeaux.fr/association/detail/825</t>
  </si>
  <si>
    <t>ASSOCIATION RÉNOVATION</t>
  </si>
  <si>
    <t>L’Association Rénovation est spécialisée dans la prise en charge d’enfants, d’adolescents et d’adultes affectés par des troubles du comportement et des maladies psychiques. Elle se présente comme une alternative à l’isolement ou l’enfermement et comme une tentative pour permettre à chacun d’intervenir comme sujet parlant et de prendre en main son destin.</t>
  </si>
  <si>
    <t>68 rue des Pins Francs
                                33200 BORDEAUX</t>
  </si>
  <si>
    <t>05 56 02 00 31</t>
  </si>
  <si>
    <t>1552356282-1861</t>
  </si>
  <si>
    <t>https://assos.bordeaux.fr/association/detail/1138</t>
  </si>
  <si>
    <t>PALESTINE33, GROUPE LOCAL DE L'AFPS (ASSOCIATION FRANCE PALESTINE SOLIDARITÉ)</t>
  </si>
  <si>
    <t>Palestine33 a pour but d’apporter un soutien tant moral que matériel au peuple palestinien qui se bat contre l'apartheid, la colonisation, les spoliations, pour que le droit s'impose enfin.
Nos moyens d’action sont notamment des campagnes de souscription pour financer des acteurs locaux, l'information de la population girondine par des conférences, expositions, publications et autres formes d’intervention publique.</t>
  </si>
  <si>
    <t>27, rue de Belgique
                                33800 BORDEAUX</t>
  </si>
  <si>
    <t>06 49 63 40 14</t>
  </si>
  <si>
    <t>1552357628-2451</t>
  </si>
  <si>
    <t>https://assos.bordeaux.fr/association/detail/548</t>
  </si>
  <si>
    <t>1552356997-2173</t>
  </si>
  <si>
    <t>https://assos.bordeaux.fr/association/detail/826</t>
  </si>
  <si>
    <t>LA TRIBUNE MONTESQUIEU</t>
  </si>
  <si>
    <t>La Tribune Montesquieu est une association étudiante ayant pour objectif de libérer la parole par l'écriture, l'éloquence et le débat. Nous éditons un journal rédigé par les étudiants, organisons des procès fictifs, participons au championnat de France de débat et d'éloquence et organisons des ateliers théâtre/improvisation chaque semaine.</t>
  </si>
  <si>
    <t>Université de Bordeaux - 16 avenue Léon Duguit
                                 bureau A17
                                33608 Bordeaux</t>
  </si>
  <si>
    <t>06 89 30 06 32</t>
  </si>
  <si>
    <t>Anna Pasternatzky</t>
  </si>
  <si>
    <t>1552354571-1069</t>
  </si>
  <si>
    <t>https://assos.bordeaux.fr/association/detail/1932</t>
  </si>
  <si>
    <t>1552354332-952</t>
  </si>
  <si>
    <t>https://assos.bordeaux.fr/association/detail/2049</t>
  </si>
  <si>
    <t>1552353156-378</t>
  </si>
  <si>
    <t>https://assos.bordeaux.fr/association/detail/2623</t>
  </si>
  <si>
    <t>1552357529-2408</t>
  </si>
  <si>
    <t>https://assos.bordeaux.fr/association/detail/591</t>
  </si>
  <si>
    <t>THÉÂTRE EN MIETTES</t>
  </si>
  <si>
    <t>Le Théâtre en Miettes a pour objet la promotion et le développement de la création théâtrale, la diffusion et l'animation culturelle dans un but d'éducation populaire. Avec 4 domaines d'interventions (Compagnie Théâtrale, École de Théâtre, Centre de formation professionnelle, salle de spectacle), le Théâtre en miettes couvre de manière transversale ses objectifs d'actions et d'éducations culturelles.</t>
  </si>
  <si>
    <t>40 rue Joséphine
                                33300 BORDEAUX</t>
  </si>
  <si>
    <t>05 56 43 06 31</t>
  </si>
  <si>
    <t>www.theatreenmiettes.fr/BPJEPS.htmll</t>
  </si>
  <si>
    <t>1552354355-963</t>
  </si>
  <si>
    <t>https://assos.bordeaux.fr/association/detail/2038</t>
  </si>
  <si>
    <t>1552354761-1161</t>
  </si>
  <si>
    <t>https://assos.bordeaux.fr/association/detail/1840</t>
  </si>
  <si>
    <t>1552353663-625</t>
  </si>
  <si>
    <t>https://assos.bordeaux.fr/association/detail/2376</t>
  </si>
  <si>
    <t>1552354653-1109</t>
  </si>
  <si>
    <t>https://assos.bordeaux.fr/association/detail/1892</t>
  </si>
  <si>
    <t>1552358081-2668</t>
  </si>
  <si>
    <t>https://assos.bordeaux.fr/association/detail/331</t>
  </si>
  <si>
    <t>1552355899-1686</t>
  </si>
  <si>
    <t>https://assos.bordeaux.fr/association/detail/1314</t>
  </si>
  <si>
    <t>1552354512-1040</t>
  </si>
  <si>
    <t>https://assos.bordeaux.fr/association/detail/1961</t>
  </si>
  <si>
    <t>1552354473-1021</t>
  </si>
  <si>
    <t>https://assos.bordeaux.fr/association/detail/1980</t>
  </si>
  <si>
    <t>1552354084-831</t>
  </si>
  <si>
    <t>https://assos.bordeaux.fr/association/detail/2170</t>
  </si>
  <si>
    <t>1552354279-926</t>
  </si>
  <si>
    <t>https://assos.bordeaux.fr/association/detail/2075</t>
  </si>
  <si>
    <t>1552357676-2472</t>
  </si>
  <si>
    <t>https://assos.bordeaux.fr/association/detail/527</t>
  </si>
  <si>
    <t>1552355875-1675</t>
  </si>
  <si>
    <t>https://assos.bordeaux.fr/association/detail/1325</t>
  </si>
  <si>
    <t>HAPPE:N</t>
  </si>
  <si>
    <t>L’association dite HAPPE:N fondée en Septembre 2009 a pour but de favoriser la promotion de la vie culturelle de la Communauté Urbaine de Bordeaux et d'Aquitaine, ainsi que la visibilité des artistes locaux.</t>
  </si>
  <si>
    <t>34 rue du Cloître
                                33000 Bordeaux</t>
  </si>
  <si>
    <t>06 33 15 87 41</t>
  </si>
  <si>
    <t>1552354549-1058</t>
  </si>
  <si>
    <t>https://assos.bordeaux.fr/association/detail/1943</t>
  </si>
  <si>
    <t>1552353847-715</t>
  </si>
  <si>
    <t>https://assos.bordeaux.fr/association/detail/2286</t>
  </si>
  <si>
    <t>1552352714-162</t>
  </si>
  <si>
    <t>https://assos.bordeaux.fr/association/detail/2839</t>
  </si>
  <si>
    <t>1552357457-2377</t>
  </si>
  <si>
    <t>https://assos.bordeaux.fr/association/detail/622</t>
  </si>
  <si>
    <t>COLLECTIF LESCURE LE LIEU SANS NOM</t>
  </si>
  <si>
    <t>Cette association a pour but d'animer et de gérer un lieu mutualisé de diffusion et d'accompagnement à la création artistique et culturelle.</t>
  </si>
  <si>
    <t>1552352768-188</t>
  </si>
  <si>
    <t>https://assos.bordeaux.fr/association/detail/2813</t>
  </si>
  <si>
    <t>1552354101-839</t>
  </si>
  <si>
    <t>https://assos.bordeaux.fr/association/detail/2162</t>
  </si>
  <si>
    <t>1552354285-929</t>
  </si>
  <si>
    <t>https://assos.bordeaux.fr/association/detail/2072</t>
  </si>
  <si>
    <t>1552357099-2219</t>
  </si>
  <si>
    <t>https://assos.bordeaux.fr/association/detail/780</t>
  </si>
  <si>
    <t>LOCAL'ATTITUDE : DU JARDIN À L'ÉPICERIE - LOCAL'ATTITUDE</t>
  </si>
  <si>
    <t>Face à la précarité grandissante des populations des quartiers nord de Bordeaux, depuis 2012, habitants, bénévoles et équipes des 3 centres sociaux
(GP Intencité, Foyer Fraternel et Bordeaux Nord) ont souhaité voir naître un nouveau lieu ouvert à tous, afin d’apporter une réponse pour faire face aux enjeux liés à l'alimentation et favoriser la mixité et le lien social.</t>
  </si>
  <si>
    <t>5 Rue Etienne Huyard 
                                 Centre Commercial Counord 
                                33300 Bordeaux</t>
  </si>
  <si>
    <t>1552353775-680</t>
  </si>
  <si>
    <t>https://assos.bordeaux.fr/association/detail/2321</t>
  </si>
  <si>
    <t>1552352901-253</t>
  </si>
  <si>
    <t>https://assos.bordeaux.fr/association/detail/2748</t>
  </si>
  <si>
    <t>1552354674-1119</t>
  </si>
  <si>
    <t>https://assos.bordeaux.fr/association/detail/1882</t>
  </si>
  <si>
    <t>1552357410-2356</t>
  </si>
  <si>
    <t>https://assos.bordeaux.fr/association/detail/643</t>
  </si>
  <si>
    <t>LATINO MEX BORDEAUX - LMB</t>
  </si>
  <si>
    <t>Diffuser, partager et faire découvrir la culture, les traditions, les festivités et les coutumes de l’Amérique Latine, en particulière la culture mexicain, à travers des événements festifs et culturels. Aider les ressortissants latino-américains arrivant à Bordeaux à s’intégrer socialement et culturellement dans la société française. Soutenir et promouvoir la création d’entreprises latino-américaines.</t>
  </si>
  <si>
    <t>255, Rue Mandron
                                 Appt. 75
                                33000 Bordeaux</t>
  </si>
  <si>
    <t>06 33 09 12 12</t>
  </si>
  <si>
    <t>Erick VALDEZ</t>
  </si>
  <si>
    <t>1552354402-986</t>
  </si>
  <si>
    <t>https://assos.bordeaux.fr/association/detail/2015</t>
  </si>
  <si>
    <t>1552355325-1418</t>
  </si>
  <si>
    <t>https://assos.bordeaux.fr/association/detail/1582</t>
  </si>
  <si>
    <t>AMIS D'ICI ET D'AILLEURS</t>
  </si>
  <si>
    <t>Promouvoir les rencontres et les échanges culturels de personnes de toutes nationalités afin de promouvoir une entraide conviviale favorisant l'intégration et véhiculant un sens civique ainsi qu'une bonne moralité dans notre ville et quartier autour de l'art, peinture, sculpture, dessin, musique, édition de revues, expositions et conférences de l'histoire de Bordeaux, dégustation de plats d'ici et d'ailleurs...etc...</t>
  </si>
  <si>
    <t>67, avenue du Général de Gaule
                                47230 LAVARDAC</t>
  </si>
  <si>
    <t>06 06 62 93 63</t>
  </si>
  <si>
    <t>ROSE BAYANG KOUMIGNE</t>
  </si>
  <si>
    <t>1552352418-17</t>
  </si>
  <si>
    <t>https://assos.bordeaux.fr/association/detail/2984</t>
  </si>
  <si>
    <t>1552356788-2085</t>
  </si>
  <si>
    <t>https://assos.bordeaux.fr/association/detail/914</t>
  </si>
  <si>
    <t>COLLECTIF JESUISNOIRDEMONDE</t>
  </si>
  <si>
    <t>Le Collectif a pour objet la recherche et la création artistiques, la production et la
diffusion de spectacles vivants, la conduite d’actions culturelles, la sensibilisation
aux pratiques artistiques afin de combattre la fatalité et les discriminations sociales.</t>
  </si>
  <si>
    <t>4 bis Avenue du Professeur Vincent 
                                BP 30034
                                33305 Lormont Cedex</t>
  </si>
  <si>
    <t>06 84 97 45 49</t>
  </si>
  <si>
    <t>www.jesuisnoirdemonde.fr</t>
  </si>
  <si>
    <t>1552356778-2081</t>
  </si>
  <si>
    <t>https://assos.bordeaux.fr/association/detail/918</t>
  </si>
  <si>
    <t>SOCIÉTÉ ARCHÉOLOGIQUE DE BORDEAUX - SAB</t>
  </si>
  <si>
    <t>Assurer la conservation des antiquités, surveiller les chantiers, organiser des conférences sur des sujets archéologiques et de mise en valeur du patrimoine girondin, organiser des publications sur les mêmes sujets, proposer des visites de sites archéologiques ou patrimoniaux.</t>
  </si>
  <si>
    <t>1  place Bardineau
                                 Hotel des Sociétés Savantes
                                33000 Bordeaux</t>
  </si>
  <si>
    <t>06 63 77 03 28</t>
  </si>
  <si>
    <t>www.societe-archeologique-bordeaux.fr</t>
  </si>
  <si>
    <t>1552354672-1118</t>
  </si>
  <si>
    <t>https://assos.bordeaux.fr/association/detail/1883</t>
  </si>
  <si>
    <t>1552355630-1561</t>
  </si>
  <si>
    <t>https://assos.bordeaux.fr/association/detail/1439</t>
  </si>
  <si>
    <t>1552355860-1668</t>
  </si>
  <si>
    <t>https://assos.bordeaux.fr/association/detail/1332</t>
  </si>
  <si>
    <t>1552356446-1936</t>
  </si>
  <si>
    <t>https://assos.bordeaux.fr/association/detail/1063</t>
  </si>
  <si>
    <t>A VÉLO SANS AGE  - AVSA</t>
  </si>
  <si>
    <t>Proposer aux résidents d'Ehpad des sorties en triporteur dans l'environnement proche ou plus éloigné (avec transfert en mini-bus), voir dans leur quartier d'origine. Sous la responsabilité du personnel soignant, en coordination avec l'animatrice et selon un planning, afin de prévoir l'encadrement bénévole, pour le pilotage du vélo. Redonner le sourire par le vent dans les cheveux!</t>
  </si>
  <si>
    <t>06 83 22 80 32</t>
  </si>
  <si>
    <t>1552352792-200</t>
  </si>
  <si>
    <t>https://assos.bordeaux.fr/association/detail/2801</t>
  </si>
  <si>
    <t>1552355600-1548</t>
  </si>
  <si>
    <t>https://assos.bordeaux.fr/association/detail/1452</t>
  </si>
  <si>
    <t>ABRAZO Y CAMINATA</t>
  </si>
  <si>
    <t>Promouvoir la pratique du tango argentin par l'organisation de cours, stages et soirées.</t>
  </si>
  <si>
    <t>64 rue roland garros
                                33160 Saint Médard en Jalles</t>
  </si>
  <si>
    <t>06 79 74 39 03</t>
  </si>
  <si>
    <t>Eric Tellier-Bitsch</t>
  </si>
  <si>
    <t>www.abrazoycaminata.fr</t>
  </si>
  <si>
    <t>1552353289-443</t>
  </si>
  <si>
    <t>https://assos.bordeaux.fr/association/detail/2558</t>
  </si>
  <si>
    <t>1552353564-577</t>
  </si>
  <si>
    <t>https://assos.bordeaux.fr/association/detail/2424</t>
  </si>
  <si>
    <t>1552357772-2517</t>
  </si>
  <si>
    <t>https://assos.bordeaux.fr/association/detail/482</t>
  </si>
  <si>
    <t>1552357745-2504</t>
  </si>
  <si>
    <t>https://assos.bordeaux.fr/association/detail/495</t>
  </si>
  <si>
    <t>SOSSA</t>
  </si>
  <si>
    <t>Karma police Arrest this man He talks in maths He buzzes like a fridge He's like a detuned radio Karma police Arrest this girl Her Hitler hairdo Is making me feel ill And we have crashed her party This is what you'll get This is what you'll get This is what you'll get When you mess with us Karma police I've given all I can It's not enough I've given all I can But we're still on the payroll This is what you'll get</t>
  </si>
  <si>
    <t>10 place lafargue 
                                33000 Bordeaux</t>
  </si>
  <si>
    <t>06 25 14 85 74</t>
  </si>
  <si>
    <t>fr.wikipedia.org/wiki/Zin%C3%A9dine_Zidane</t>
  </si>
  <si>
    <t>1552354121-849</t>
  </si>
  <si>
    <t>https://assos.bordeaux.fr/association/detail/2152</t>
  </si>
  <si>
    <t>1552357249-2287</t>
  </si>
  <si>
    <t>https://assos.bordeaux.fr/association/detail/712</t>
  </si>
  <si>
    <t>1552353364-479</t>
  </si>
  <si>
    <t>https://assos.bordeaux.fr/association/detail/2522</t>
  </si>
  <si>
    <t>1552358177-2715</t>
  </si>
  <si>
    <t>https://assos.bordeaux.fr/association/detail/284</t>
  </si>
  <si>
    <t>1552353873-728</t>
  </si>
  <si>
    <t>https://assos.bordeaux.fr/association/detail/2273</t>
  </si>
  <si>
    <t>1552355578-1538</t>
  </si>
  <si>
    <t>https://assos.bordeaux.fr/association/detail/1462</t>
  </si>
  <si>
    <t>1552356909-2138</t>
  </si>
  <si>
    <t>https://assos.bordeaux.fr/association/detail/861</t>
  </si>
  <si>
    <t>L'ATELIER CHORÉGRAPHIQUE - L.A.C.</t>
  </si>
  <si>
    <t>L'enseignement artistique et culturel pour le développement de projets créatifs originaux, à travers la DANSE dans ses diverses modalités</t>
  </si>
  <si>
    <t>17 Bis cours Edouard Vaillant
                                33300 BORDEAUX</t>
  </si>
  <si>
    <t>06 13 90 13 01</t>
  </si>
  <si>
    <t>www.latelierchoregraphique.fr</t>
  </si>
  <si>
    <t>1552354187-881</t>
  </si>
  <si>
    <t>https://assos.bordeaux.fr/association/detail/2120</t>
  </si>
  <si>
    <t>1552355063-1300</t>
  </si>
  <si>
    <t>https://assos.bordeaux.fr/association/detail/1700</t>
  </si>
  <si>
    <t>1552356018-1740</t>
  </si>
  <si>
    <t>https://assos.bordeaux.fr/association/detail/1260</t>
  </si>
  <si>
    <t>BELL'ITALIA</t>
  </si>
  <si>
    <t>Cours d'italien avec des professeurs italiens expérimentés.</t>
  </si>
  <si>
    <t>17 rue des Remparts
                                33000 Bordeaux</t>
  </si>
  <si>
    <t>06 07 17 35 95</t>
  </si>
  <si>
    <t>Bernard Marquette</t>
  </si>
  <si>
    <t>1552352706-158</t>
  </si>
  <si>
    <t>https://assos.bordeaux.fr/association/detail/2843</t>
  </si>
  <si>
    <t>1552357057-2201</t>
  </si>
  <si>
    <t>https://assos.bordeaux.fr/association/detail/798</t>
  </si>
  <si>
    <t>1552352876-241</t>
  </si>
  <si>
    <t>https://assos.bordeaux.fr/association/detail/2760</t>
  </si>
  <si>
    <t>1552354647-1106</t>
  </si>
  <si>
    <t>https://assos.bordeaux.fr/association/detail/1895</t>
  </si>
  <si>
    <t>1552354527-1047</t>
  </si>
  <si>
    <t>https://assos.bordeaux.fr/association/detail/1954</t>
  </si>
  <si>
    <t>1552353348-471</t>
  </si>
  <si>
    <t>https://assos.bordeaux.fr/association/detail/2530</t>
  </si>
  <si>
    <t>1552355841-1659</t>
  </si>
  <si>
    <t>https://assos.bordeaux.fr/association/detail/1341</t>
  </si>
  <si>
    <t>1552355839-1658</t>
  </si>
  <si>
    <t>https://assos.bordeaux.fr/association/detail/1342</t>
  </si>
  <si>
    <t>1552354814-1185</t>
  </si>
  <si>
    <t>https://assos.bordeaux.fr/association/detail/1815</t>
  </si>
  <si>
    <t>1552354518-1043</t>
  </si>
  <si>
    <t>https://assos.bordeaux.fr/association/detail/1958</t>
  </si>
  <si>
    <t>1552358267-2759</t>
  </si>
  <si>
    <t>https://assos.bordeaux.fr/association/detail/240</t>
  </si>
  <si>
    <t>1552354732-1147</t>
  </si>
  <si>
    <t>https://assos.bordeaux.fr/association/detail/1854</t>
  </si>
  <si>
    <t>1552354696-1130</t>
  </si>
  <si>
    <t>https://assos.bordeaux.fr/association/detail/1871</t>
  </si>
  <si>
    <t>1552355950-1709</t>
  </si>
  <si>
    <t>https://assos.bordeaux.fr/association/detail/1291</t>
  </si>
  <si>
    <t>W415236524</t>
  </si>
  <si>
    <t>dazfzaf</t>
  </si>
  <si>
    <t>10 rue Jean Carmet
                                33600 Pessac</t>
  </si>
  <si>
    <t>06 83 85 44 39</t>
  </si>
  <si>
    <t>1552352923-264</t>
  </si>
  <si>
    <t>https://assos.bordeaux.fr/association/detail/2737</t>
  </si>
  <si>
    <t>1552357819-2540</t>
  </si>
  <si>
    <t>https://assos.bordeaux.fr/association/detail/459</t>
  </si>
  <si>
    <t>1552357995-2626</t>
  </si>
  <si>
    <t>https://assos.bordeaux.fr/association/detail/373</t>
  </si>
  <si>
    <t>1552356292-1866</t>
  </si>
  <si>
    <t>https://assos.bordeaux.fr/association/detail/1133</t>
  </si>
  <si>
    <t>CENTRE DES PRATIQUES ARTISTIQUES ET RECHERCHES CHORÉGRAPHIQUE LATELIER14 - CPARC</t>
  </si>
  <si>
    <t>Pratique Artistique   et  Recherche  Chorégraphique Danse</t>
  </si>
  <si>
    <t>14 cours evrard de fayolle
                                33000 Bordeaux</t>
  </si>
  <si>
    <t>06 62 30 21 84</t>
  </si>
  <si>
    <t>www.latelier14-danse.com</t>
  </si>
  <si>
    <t>1552357034-2190</t>
  </si>
  <si>
    <t>https://assos.bordeaux.fr/association/detail/809</t>
  </si>
  <si>
    <t>LA MAISON DES FAMILLES DE BORDEAUX - MDF</t>
  </si>
  <si>
    <t>La Maison des Familles est une maison ouverte aux familles et habitants du quartier, gratuit. Elle se veut un lieu de répit et de lien, où le vivre ensemble, le respect de l'autre dans sa différence est une valeur. Un lieu où le parent est le premier éducateur de son enfant et enfin un lieu où les projets collectifs peuvent voir le jour.</t>
  </si>
  <si>
    <t>107 - 109 rue Kleber
                                33800 Bordeaux</t>
  </si>
  <si>
    <t>07 62 10 40 99</t>
  </si>
  <si>
    <t>1552356653-2026</t>
  </si>
  <si>
    <t>https://assos.bordeaux.fr/association/detail/973</t>
  </si>
  <si>
    <t>LES MAINS POUR LE DIRE</t>
  </si>
  <si>
    <t>Langue des signes Française, accompagnement des familles en situation de handicap, spectacles adaptés, ateliers, formations</t>
  </si>
  <si>
    <t>13, rue Edouard Colonne
                                33300 Bordeaux</t>
  </si>
  <si>
    <t>06 85 97 88 90</t>
  </si>
  <si>
    <t>1552357831-2546</t>
  </si>
  <si>
    <t>https://assos.bordeaux.fr/association/detail/453</t>
  </si>
  <si>
    <t>1552353330-463</t>
  </si>
  <si>
    <t>https://assos.bordeaux.fr/association/detail/2538</t>
  </si>
  <si>
    <t>1552352583-98</t>
  </si>
  <si>
    <t>https://assos.bordeaux.fr/association/detail/2903</t>
  </si>
  <si>
    <t>1552355327-1419</t>
  </si>
  <si>
    <t>https://assos.bordeaux.fr/association/detail/1581</t>
  </si>
  <si>
    <t>A P'TITS PAS</t>
  </si>
  <si>
    <t>1552355139-1335</t>
  </si>
  <si>
    <t>https://assos.bordeaux.fr/association/detail/1665</t>
  </si>
  <si>
    <t>1552352927-266</t>
  </si>
  <si>
    <t>https://assos.bordeaux.fr/association/detail/2735</t>
  </si>
  <si>
    <t>1552356740-2064</t>
  </si>
  <si>
    <t>https://assos.bordeaux.fr/association/detail/935</t>
  </si>
  <si>
    <t>COLLECTIF GENRE</t>
  </si>
  <si>
    <t>1552353695-641</t>
  </si>
  <si>
    <t>https://assos.bordeaux.fr/association/detail/2360</t>
  </si>
  <si>
    <t>1552357802-2532</t>
  </si>
  <si>
    <t>https://assos.bordeaux.fr/association/detail/467</t>
  </si>
  <si>
    <t>1552353238-418</t>
  </si>
  <si>
    <t>https://assos.bordeaux.fr/association/detail/2583</t>
  </si>
  <si>
    <t>1552357405-2354</t>
  </si>
  <si>
    <t>https://assos.bordeaux.fr/association/detail/645</t>
  </si>
  <si>
    <t>TOURING PÉDESTRE BORDELAIS - TPB</t>
  </si>
  <si>
    <t>Association à objet sportif, affiliée à la Fédération Française de randonnée. Elle a pour but de proposer à ses adhérents des randonnées tous les dimanches et jeudis de longueurs variées (de 10 à 25 km), conduites par des animateurs qualifiés, des randonnées à thème. De septembre à fin Juin</t>
  </si>
  <si>
    <t>59 RUE DE BRACH
                                33000 BORDEAUX</t>
  </si>
  <si>
    <t>06 35 95 13 82</t>
  </si>
  <si>
    <t>Michèle LETREUX-RIGAUD</t>
  </si>
  <si>
    <t>1552353611-600</t>
  </si>
  <si>
    <t>https://assos.bordeaux.fr/association/detail/2401</t>
  </si>
  <si>
    <t>1552356160-1807</t>
  </si>
  <si>
    <t>https://assos.bordeaux.fr/association/detail/1193</t>
  </si>
  <si>
    <t>CLUB DE CANNE ET BÂTON D'AQUITAINE - CCBA</t>
  </si>
  <si>
    <t>Le CCBA est un club sportif destiné à faire découvrir et pratiquer la canne de combat, un art martial français.</t>
  </si>
  <si>
    <t>12 rue de Bègles
                                 Appartement 5
                                33800 Bordeaux</t>
  </si>
  <si>
    <t>06 10 28 12 95</t>
  </si>
  <si>
    <t>Sébastien Boursier</t>
  </si>
  <si>
    <t>1552352829-218</t>
  </si>
  <si>
    <t>https://assos.bordeaux.fr/association/detail/2783</t>
  </si>
  <si>
    <t>1552353630-609</t>
  </si>
  <si>
    <t>https://assos.bordeaux.fr/association/detail/2392</t>
  </si>
  <si>
    <t>1552355967-1717</t>
  </si>
  <si>
    <t>https://assos.bordeaux.fr/association/detail/1283</t>
  </si>
  <si>
    <t>FORRO BORDEAUX</t>
  </si>
  <si>
    <t>Promouvoir et développer la culture, l'esprit et la pratique de la danse de Bal brésilienne "Forró".</t>
  </si>
  <si>
    <t>129 cours du Médoc
                                 Résidence Saint Estèphe Appt 11- Bâtiment A
                                33300 BORDEAUX</t>
  </si>
  <si>
    <t>06 13 77 01 48</t>
  </si>
  <si>
    <t>Anne FREDEFON</t>
  </si>
  <si>
    <t>www.forrobordeaux.fr</t>
  </si>
  <si>
    <t>1552354007-793</t>
  </si>
  <si>
    <t>https://assos.bordeaux.fr/association/detail/2208</t>
  </si>
  <si>
    <t>1552355686-1588</t>
  </si>
  <si>
    <t>https://assos.bordeaux.fr/association/detail/1412</t>
  </si>
  <si>
    <t>VIVRE À CAUDÉRAN</t>
  </si>
  <si>
    <t>Organiser des événements culturels, festifs, éducatifs pour le quartier de Caudéran : fête de l’escargot, printemps de Caudéran, Tour de Gironde, Grand Prix Cycliste de Caudéran….</t>
  </si>
  <si>
    <t>28 rue Rabot
                                33200 Bordeaux</t>
  </si>
  <si>
    <t>1552357964-2611</t>
  </si>
  <si>
    <t>https://assos.bordeaux.fr/association/detail/388</t>
  </si>
  <si>
    <t>1552354183-879</t>
  </si>
  <si>
    <t>https://assos.bordeaux.fr/association/detail/2122</t>
  </si>
  <si>
    <t>1552355113-1323</t>
  </si>
  <si>
    <t>https://assos.bordeaux.fr/association/detail/1677</t>
  </si>
  <si>
    <t>AFRISOL ECO DÉVELOPPEMENT - AED</t>
  </si>
  <si>
    <t>apporter un soutien par tout moyen direct ou indirect à la réalisation de projets, dans les pays en voie de développement. Ces projets peuvent se faire notamment en lien avec les partenaires locaux et sont destinés à améliorer les conditions de vie des habitants à des fins d’éco-développement local</t>
  </si>
  <si>
    <t>23 cours de Québec
                                 Porte 316
                                33300 BORDEAUX</t>
  </si>
  <si>
    <t>06 07 84 14 25</t>
  </si>
  <si>
    <t>Francois BAUDIN</t>
  </si>
  <si>
    <t>www.afrisol-eco-developpement.fr</t>
  </si>
  <si>
    <t>1552356343-1890</t>
  </si>
  <si>
    <t>https://assos.bordeaux.fr/association/detail/1109</t>
  </si>
  <si>
    <t>LES MARMAILLONS</t>
  </si>
  <si>
    <t>Cette association a pour objet d'être une compagnie amatrice d'enseignement de l'improvisation théâtrale à visée récréative qui produira à titre occasionnel des spectacles à l'entrée libre et à l'entrée payante.</t>
  </si>
  <si>
    <t>49 rue Eugène ténot
                                33800 Bordeaux</t>
  </si>
  <si>
    <t>06 74 41 53 04</t>
  </si>
  <si>
    <t>1552357188-2259</t>
  </si>
  <si>
    <t>https://assos.bordeaux.fr/association/detail/740</t>
  </si>
  <si>
    <t>ASSOCIATION DES MALADES ET OPÉRÉS CARDIAQUES - AMOC</t>
  </si>
  <si>
    <t>Nous savons que 1 personne sur 3 meurt d'un souci cardiovasculaire, que nous ne sommes que 3% en France à connaître les gestes qui sauvent. Aussi, par son dynamisme, l'AMOC est à l'écoute de tous les usagers et patients (infarctus du myocarde,stressés, stents, coronariens ou valvés, obèses, diabétiques, accidents vasculaires cérébraux…), nous pouvons par la prévention éviter ces accidents. Rejoignez-nous.</t>
  </si>
  <si>
    <t>55 ave du Maréchal de Lattre de Tassigny
                                33700 BORDEAUX</t>
  </si>
  <si>
    <t>06 86 07 16 71</t>
  </si>
  <si>
    <t>Michelle Remignon</t>
  </si>
  <si>
    <t>www.amoc-asso.com</t>
  </si>
  <si>
    <t>1552353148-374</t>
  </si>
  <si>
    <t>https://assos.bordeaux.fr/association/detail/2627</t>
  </si>
  <si>
    <t>1552356856-2115</t>
  </si>
  <si>
    <t>https://assos.bordeaux.fr/association/detail/884</t>
  </si>
  <si>
    <t>MONOQUINI</t>
  </si>
  <si>
    <t>Promotion des arts audiovisuels et des cinémas de traverse.
Programmation / diffusion / médiation.</t>
  </si>
  <si>
    <t>1552353669-628</t>
  </si>
  <si>
    <t>https://assos.bordeaux.fr/association/detail/2373</t>
  </si>
  <si>
    <t>1552354829-1192</t>
  </si>
  <si>
    <t>https://assos.bordeaux.fr/association/detail/1808</t>
  </si>
  <si>
    <t>ACRO SWING DUO</t>
  </si>
  <si>
    <t>L'association Acro Swing Duo a pour but de promouvoir les arts du mouvement. Nous proposons des cours hebdomadaires d'Acroyoga, de Danse Partnering, d'Equilibres sur les Mains, de Stretching, de Massage thaï et d'Acroyoga parents/enfants. Nous organisons également des stages ponctuels pour ces différentes activités.</t>
  </si>
  <si>
    <t>8 rue de Port
                                33800 Bordeaux</t>
  </si>
  <si>
    <t>06 70 77 93 67</t>
  </si>
  <si>
    <t>www.facebook.com/acroswingduo</t>
  </si>
  <si>
    <t>1552355657-1574</t>
  </si>
  <si>
    <t>https://assos.bordeaux.fr/association/detail/1426</t>
  </si>
  <si>
    <t>1552356942-2153</t>
  </si>
  <si>
    <t>https://assos.bordeaux.fr/association/detail/846</t>
  </si>
  <si>
    <t>ASSOCIATION SAMBA MWANAS - SAMBAMWANAS</t>
  </si>
  <si>
    <t>Samba Mwanas est une organisation d'origine gabonaise ,à vocation humanitaire,
Samba ( accueil chaleureux )
Mwanas (enfant).
Sympathisants, Membres et Bénévoles: 
- Œuvre pour la protection et la promotion des droits de l’enfant et du jeune de 3 à 21 ans. 
- Lutte contre toutes formes de violence et abus sexuels .
- Accompagne les Mineurs non accompagnés(MNA) dans leur parcours d'intégration en République Française.</t>
  </si>
  <si>
    <t>3rue de la Rosière 
                                 Appt 09 / Bat C
                                33320 Eysines / Bordeaux</t>
  </si>
  <si>
    <t>07 53 14 03 90</t>
  </si>
  <si>
    <t>HORTENSE NNAME</t>
  </si>
  <si>
    <t>sambamwanas.wordpress.com</t>
  </si>
  <si>
    <t>1552355576-1537</t>
  </si>
  <si>
    <t>https://assos.bordeaux.fr/association/detail/1463</t>
  </si>
  <si>
    <t>1552355323-1417</t>
  </si>
  <si>
    <t>https://assos.bordeaux.fr/association/detail/1583</t>
  </si>
  <si>
    <t>IMP'ACT</t>
  </si>
  <si>
    <t>Association de médiation et de prévention sociale qui utilise le théâtre de l'invisible comme un outil d'expression collective</t>
  </si>
  <si>
    <t>10 rue Carbonneau
                                33800 BORDEAUX</t>
  </si>
  <si>
    <t>07 68 90 13 63</t>
  </si>
  <si>
    <t>impactheatre.com</t>
  </si>
  <si>
    <t>1552355651-1571</t>
  </si>
  <si>
    <t>https://assos.bordeaux.fr/association/detail/1429</t>
  </si>
  <si>
    <t>1552354557-1062</t>
  </si>
  <si>
    <t>https://assos.bordeaux.fr/association/detail/1939</t>
  </si>
  <si>
    <t>1552356973-2163</t>
  </si>
  <si>
    <t>https://assos.bordeaux.fr/association/detail/836</t>
  </si>
  <si>
    <t>TROISIEME PORTE À GAUCHE</t>
  </si>
  <si>
    <t>La Troisième Porte à gauche est une structure associative de production de documentaires de création, composée de producteurs, d’auteurs, de vidéastes, de techniciens de l’image et du son. Créée en 2005, la structure a pris le temps de grandir, ce temps était nécessaire pour fédérer les énergies autour du projet d’oeuvrer pour un développement social par l’image et le cinéma documentaire.</t>
  </si>
  <si>
    <t>72 bis, rue des menuts
                                33800 bordeaux</t>
  </si>
  <si>
    <t>09 54 47 47 73</t>
  </si>
  <si>
    <t>www.troisiemeporteagauche.com</t>
  </si>
  <si>
    <t>1552357266-2294</t>
  </si>
  <si>
    <t>https://assos.bordeaux.fr/association/detail/705</t>
  </si>
  <si>
    <t>FENÊTRE SUR RUE</t>
  </si>
  <si>
    <t>L'association a pour but la recherche, la création, l'animation et la diffusion artistique entre ses membres et dans le public. Pour ce faire toutes les actions de FenÊtre sur rue sont menées par des artistes en activité : plasticiens, peintres, graveurs, sculpteurs, vidéaste, etc. Ces artistes de proximité interviennent dans de multiples lieux de vie ou alternatifs permettant la découverte et l'expression artistique</t>
  </si>
  <si>
    <t>11 rue Thiac
                                33000 BORDEAUX</t>
  </si>
  <si>
    <t>06 71 05 43 73</t>
  </si>
  <si>
    <t>www.fenetre-sur-rue.com</t>
  </si>
  <si>
    <t>1552356453-1939</t>
  </si>
  <si>
    <t>https://assos.bordeaux.fr/association/detail/1060</t>
  </si>
  <si>
    <t>LIVIN'JAZZ</t>
  </si>
  <si>
    <t>1552355587-1542</t>
  </si>
  <si>
    <t>https://assos.bordeaux.fr/association/detail/1458</t>
  </si>
  <si>
    <t>ESPOIR 33</t>
  </si>
  <si>
    <t>L’association Espoir 33 a pour but d’accueillir et d’accompagner des personnes en situation de handicap psychique avec ou sans handicap associé.
Elle intervient notamment par la promotion de projets innovants, portant sur la création et la gestion d’établissements et de services dédiés à cette cause.</t>
  </si>
  <si>
    <t>16 Cours Gambetta
                                33150 CENON</t>
  </si>
  <si>
    <t>05 56 40 43 35</t>
  </si>
  <si>
    <t>http:/www.espoir33.fr</t>
  </si>
  <si>
    <t>1552354029-804</t>
  </si>
  <si>
    <t>https://assos.bordeaux.fr/association/detail/2197</t>
  </si>
  <si>
    <t>1552354929-1238</t>
  </si>
  <si>
    <t>https://assos.bordeaux.fr/association/detail/1762</t>
  </si>
  <si>
    <t>1552356642-2021</t>
  </si>
  <si>
    <t>https://assos.bordeaux.fr/association/detail/978</t>
  </si>
  <si>
    <t>ANGELSTREE - PROGRAMME BROADWAY DANCE FACTORY</t>
  </si>
  <si>
    <t>Cette association a pour but de promouvoir la pratique de la comédie musicale en développant 2 valeurs principales : la bienveillance, par rapport à soi-même, par rapport à son corps, et par rapport aux autres. Et la collaboration entre personnes avec des compétences/pratiques/sexe/âges etc… différents</t>
  </si>
  <si>
    <t>6 rue Ramonet
                                33000 Bordeaux</t>
  </si>
  <si>
    <t>06 85 03 06 72</t>
  </si>
  <si>
    <t>www.broadwaydancefactory.com</t>
  </si>
  <si>
    <t>1552353685-636</t>
  </si>
  <si>
    <t>https://assos.bordeaux.fr/association/detail/2365</t>
  </si>
  <si>
    <t>1552353474-533</t>
  </si>
  <si>
    <t>https://assos.bordeaux.fr/association/detail/2468</t>
  </si>
  <si>
    <t>1552354971-1257</t>
  </si>
  <si>
    <t>https://assos.bordeaux.fr/association/detail/1743</t>
  </si>
  <si>
    <t>1552354150-863</t>
  </si>
  <si>
    <t>https://assos.bordeaux.fr/association/detail/2138</t>
  </si>
  <si>
    <t>1552357610-2442</t>
  </si>
  <si>
    <t>https://assos.bordeaux.fr/association/detail/557</t>
  </si>
  <si>
    <t>ATELIER DES BEAUX ARTS SUP BORDEAUX - ADBA</t>
  </si>
  <si>
    <t>Promotion et valorisation culturelle et éducationnelle des arts visuels. Education - Formation initiale et continue - Sensibilisation aux pratiques artistique en arts plastiques. Pour tout public</t>
  </si>
  <si>
    <t>59 Cours de la Martinique
                                33000 Bordeaux</t>
  </si>
  <si>
    <t>05 56 20 92 96</t>
  </si>
  <si>
    <t>Pascale ROUX</t>
  </si>
  <si>
    <t>1552358228-2740</t>
  </si>
  <si>
    <t>https://assos.bordeaux.fr/association/detail/259</t>
  </si>
  <si>
    <t>1552356417-1924</t>
  </si>
  <si>
    <t>https://assos.bordeaux.fr/association/detail/1075</t>
  </si>
  <si>
    <t>CAHIERS D'ARCHIVES</t>
  </si>
  <si>
    <t>Aide et recherches généalogiques basées sur les archives, l'histoire, en s'appuyant sur les outils informatiques.</t>
  </si>
  <si>
    <t>29, rue Famatina
                                33200 Bordeaux</t>
  </si>
  <si>
    <t>06 11 87 60 57</t>
  </si>
  <si>
    <t>www.cahiersdarchives.fr</t>
  </si>
  <si>
    <t>1552352745-177</t>
  </si>
  <si>
    <t>https://assos.bordeaux.fr/association/detail/2824</t>
  </si>
  <si>
    <t>1552356809-2094</t>
  </si>
  <si>
    <t>https://assos.bordeaux.fr/association/detail/905</t>
  </si>
  <si>
    <t>L'A. COSMOPOLITAINE</t>
  </si>
  <si>
    <t>L’A Cosmopolitaine est une association culturelle, éducative, lieu privilégié d’échanges, de rencontres, d’information et d’expression. Actuellement elle met en avant les traditions antillaises grâce à ses bénévoles : percussions gwo ka, soirée léwoz, chants, soirée chanté noël, danses quadrille et gwo ka, commémoration des abolitions de l'esclavage, cuisine interculturelle, bal gran Moun, atelier créatif,  ...</t>
  </si>
  <si>
    <t>33 rue Bouthier
                                 Tania SAINT-LEGER Présidente
                                33100 BORDEAUX</t>
  </si>
  <si>
    <t>06 33 83 43 45</t>
  </si>
  <si>
    <t>Tania SAINT-LEGER</t>
  </si>
  <si>
    <t>www.lacosmopolitaine.fr</t>
  </si>
  <si>
    <t>1552353843-713</t>
  </si>
  <si>
    <t>https://assos.bordeaux.fr/association/detail/2288</t>
  </si>
  <si>
    <t>1552360707-2766</t>
  </si>
  <si>
    <t>https://assos.bordeaux.fr/association/detail/232</t>
  </si>
  <si>
    <t>1552354443-1006</t>
  </si>
  <si>
    <t>https://assos.bordeaux.fr/association/detail/1995</t>
  </si>
  <si>
    <t>1552357933-2596</t>
  </si>
  <si>
    <t>https://assos.bordeaux.fr/association/detail/403</t>
  </si>
  <si>
    <t>1552355895-1684</t>
  </si>
  <si>
    <t>https://assos.bordeaux.fr/association/detail/1316</t>
  </si>
  <si>
    <t>SOCIÉTÉ BORDELAISE D'AQUARELLE - SBA</t>
  </si>
  <si>
    <t>La promotion de l’aquarelle, notamment par le biais d’organisation d’événements, de manifestations, expositions</t>
  </si>
  <si>
    <t>112 rue Mac Carthy
                                 Résidence Poincare Appt 103
                                33200 Bordeaux</t>
  </si>
  <si>
    <t>06 71 24 92 24</t>
  </si>
  <si>
    <t>Veronique Legros Sosa</t>
  </si>
  <si>
    <t>1552352827-217</t>
  </si>
  <si>
    <t>https://assos.bordeaux.fr/association/detail/2784</t>
  </si>
  <si>
    <t>1552356921-2144</t>
  </si>
  <si>
    <t>https://assos.bordeaux.fr/association/detail/855</t>
  </si>
  <si>
    <t>ASSOCIATION NATIONALE LE REFUGE - LE REFUGE</t>
  </si>
  <si>
    <t>L'ASSOCIATION LE REFUGE A POUR OBJET DE PREVENIR ET LUTTER CONTRE L'ISOLEMENT ET LE SUICIDE DES JEUNES LGBT, DE 18 A 25 ANS, VICTIMES D'HOMOPHOBIE OU DE TRANSPHOBIE ET EN SITUATION DE RUPTURE FAMILIALE. ELLE HEBERGE ET ACCOMPAGNE CES JEUNES VERS LEUR RECONSTRUCTION EMOTIONNELLE ET MATERIELLE.</t>
  </si>
  <si>
    <t>35 RUE DES MENUTS
                                33000 BORDEAUX</t>
  </si>
  <si>
    <t>07 70 49 64 71</t>
  </si>
  <si>
    <t>NICOLAS NOGUIER</t>
  </si>
  <si>
    <t>1552356550-1981</t>
  </si>
  <si>
    <t>https://assos.bordeaux.fr/association/detail/1018</t>
  </si>
  <si>
    <t>CONSEIL POUR LA JUSTICE L'EGALITÉ ET LA PAIX</t>
  </si>
  <si>
    <t>Vivre Ensemble, Humanitaire, Citoyenneté, Culture, Vie Sociale, Vie Etudiante, etc.</t>
  </si>
  <si>
    <t>17 rue Edouard Faure
                                33000 Bordeaux</t>
  </si>
  <si>
    <t>03 88 84 49 30</t>
  </si>
  <si>
    <t>Tuba Turkoglu</t>
  </si>
  <si>
    <t>cojep.fr</t>
  </si>
  <si>
    <t>1552352761-185</t>
  </si>
  <si>
    <t>https://assos.bordeaux.fr/association/detail/2816</t>
  </si>
  <si>
    <t>1552354477-1023</t>
  </si>
  <si>
    <t>https://assos.bordeaux.fr/association/detail/1978</t>
  </si>
  <si>
    <t>1552357874-2567</t>
  </si>
  <si>
    <t>https://assos.bordeaux.fr/association/detail/432</t>
  </si>
  <si>
    <t>1552357416-2359</t>
  </si>
  <si>
    <t>https://assos.bordeaux.fr/association/detail/640</t>
  </si>
  <si>
    <t>UNION SPORTIVE LES CHARTRONS MAISON DE QUARTIER - U.S.C.</t>
  </si>
  <si>
    <t>Sports Loisirs et Culture- L'association dite « Union Sportive les Chartrons » fondée en 1908, a pour but de créer entre toutes les personnes membres du club, une association sportive et culturelle regroupant diverses sections et activités.
L'association est labellisée Maison de Quartier par la Ville de Bordeaux.
Elle propose une trentaine d'activités sportives, culturelles et d'animation sur Bordeaux Maritime.</t>
  </si>
  <si>
    <t>5 rue Lucien FAURE
                                 Maison de Quartier
                                33300 BORDEAUX</t>
  </si>
  <si>
    <t>05 56 69 08 56</t>
  </si>
  <si>
    <t>ERIC COT</t>
  </si>
  <si>
    <t>www.uschartrons.com</t>
  </si>
  <si>
    <t>1552355556-1527</t>
  </si>
  <si>
    <t>https://assos.bordeaux.fr/association/detail/1473</t>
  </si>
  <si>
    <t>1552354831-1193</t>
  </si>
  <si>
    <t>https://assos.bordeaux.fr/association/detail/1807</t>
  </si>
  <si>
    <t>L'ATELIER DU RIRE</t>
  </si>
  <si>
    <t>cette association a pour but d'améliorer le mieux être personnel et les relations humaines notamment en :
faisant connaitre la méthode du rire sans raison du docteur Madan Kataria afin d'apporter de la jois de vivre, de la bonne humeur et du bien être,
connectant les gens à travers le rire,
trouvant du bonheur à rendre les autres heureux et en apportant de l'amour inconditionnel.</t>
  </si>
  <si>
    <t>26 rue Condillac
                                 chez wigi
                                33000 BORDEAUX</t>
  </si>
  <si>
    <t>06 07 72 42 33</t>
  </si>
  <si>
    <t>clubrireetbienetre33.com</t>
  </si>
  <si>
    <t>1552357896-2578</t>
  </si>
  <si>
    <t>https://assos.bordeaux.fr/association/detail/421</t>
  </si>
  <si>
    <t>1552357662-2466</t>
  </si>
  <si>
    <t>https://assos.bordeaux.fr/association/detail/533</t>
  </si>
  <si>
    <t>E-GRAINE NOUVELLE AQUITAINE - EGNA</t>
  </si>
  <si>
    <t>Notre association d'éducation à la Citoyenneté Mondiale cherche à cultiver l'envie d'agir auprès de tou.te.s pour que chacun.e puisse être artisan.te d'un monde solidaire et responsable. Par la pédagogie active nous souhaitons développer l'esprit critique pour amener les citoyen.ne.s de tous âges à faire des choix de société en conscience.</t>
  </si>
  <si>
    <t>06 25 09 40 02</t>
  </si>
  <si>
    <t>www.e-graine.org</t>
  </si>
  <si>
    <t>1552354009-794</t>
  </si>
  <si>
    <t>https://assos.bordeaux.fr/association/detail/2207</t>
  </si>
  <si>
    <t>1552358254-2753</t>
  </si>
  <si>
    <t>https://assos.bordeaux.fr/association/detail/246</t>
  </si>
  <si>
    <t>1552355007-1274</t>
  </si>
  <si>
    <t>https://assos.bordeaux.fr/association/detail/1726</t>
  </si>
  <si>
    <t>SWALLOOWS</t>
  </si>
  <si>
    <t>Développer la philanthropie par des projets entrepreneuriaux et associatifs, par la mobilisation des citoyens et des institutions du territoire. 
Nous oeuvrons pour le développement de la philanthropie et la démocratisation du don en France. Rendre la philanthropie accessible à tous. Créer une motivation inédite de la philanthropie par de nouveaux outils numériques.</t>
  </si>
  <si>
    <t>28 RUE CEREY
                                33200 BORDEAUX</t>
  </si>
  <si>
    <t>06 51 32 91 44</t>
  </si>
  <si>
    <t>FABIEN LEMARCHAND</t>
  </si>
  <si>
    <t>1552357724-2494</t>
  </si>
  <si>
    <t>https://assos.bordeaux.fr/association/detail/505</t>
  </si>
  <si>
    <t>1552355014-1277</t>
  </si>
  <si>
    <t>https://assos.bordeaux.fr/association/detail/1723</t>
  </si>
  <si>
    <t>ASSOCIATION JEUNESSE ET ENTREPRISES NOUVELLE-AQUITAINE, CLUB DE BORDEAUX - AJE</t>
  </si>
  <si>
    <t>rapprocher les jeunes des entreprises et les entreprises des jeunes, avec le relais des enseignants et des parents d'élèves</t>
  </si>
  <si>
    <t>18 avenue Louis Barthou
                                33200 Bordeaux</t>
  </si>
  <si>
    <t>06 72 22 51 23</t>
  </si>
  <si>
    <t>1552354422-996</t>
  </si>
  <si>
    <t>https://assos.bordeaux.fr/association/detail/2005</t>
  </si>
  <si>
    <t>1552353710-648</t>
  </si>
  <si>
    <t>https://assos.bordeaux.fr/association/detail/2353</t>
  </si>
  <si>
    <t>1552357382-2345</t>
  </si>
  <si>
    <t>https://assos.bordeaux.fr/association/detail/654</t>
  </si>
  <si>
    <t>IDI INTERACTION D'IDÉES - IDI</t>
  </si>
  <si>
    <t>la mise en place de projets de pratiques artistiques contemporaines destinés à tous les publics, afin de promouvoir la création collective et multiculturelle.</t>
  </si>
  <si>
    <t>245 boulevard Godard
                                33110 Le Bouscat</t>
  </si>
  <si>
    <t>06 63 90 93 55</t>
  </si>
  <si>
    <t>www.idi-asso.org</t>
  </si>
  <si>
    <t>1552356406-1919</t>
  </si>
  <si>
    <t>https://assos.bordeaux.fr/association/detail/1080</t>
  </si>
  <si>
    <t>OBJECTIF FIT</t>
  </si>
  <si>
    <t>Mise en place des solutions visant à lutter contre le surpoids et ses conséquences métaboliques, physiques, psychiques et sociales.</t>
  </si>
  <si>
    <t>4 passage Sarget
                                33000 Bordeaux</t>
  </si>
  <si>
    <t>06 17 96 59 88</t>
  </si>
  <si>
    <t>Estelle Bourse</t>
  </si>
  <si>
    <t>1552355732-1610</t>
  </si>
  <si>
    <t>https://assos.bordeaux.fr/association/detail/1390</t>
  </si>
  <si>
    <t>1552356154-1804</t>
  </si>
  <si>
    <t>https://assos.bordeaux.fr/association/detail/1196</t>
  </si>
  <si>
    <t>JARDIN PARTAGÉ DU PARC RIVIÈRE : J2PR</t>
  </si>
  <si>
    <t>Gestion d'un jardin partagé mis à sa disposition par la ville de Bordeaux dans le parc Rivière</t>
  </si>
  <si>
    <t>Résidence Tivoli
                                 Entrée D - App 259 - 179 rue Camille Godard
                                33000 BORDEAUX</t>
  </si>
  <si>
    <t>06 10 77 92 35</t>
  </si>
  <si>
    <t>1552355794-1638</t>
  </si>
  <si>
    <t>https://assos.bordeaux.fr/association/detail/1362</t>
  </si>
  <si>
    <t>1552356099-1777</t>
  </si>
  <si>
    <t>https://assos.bordeaux.fr/association/detail/1223</t>
  </si>
  <si>
    <t>1552355992-1729</t>
  </si>
  <si>
    <t>https://assos.bordeaux.fr/association/detail/1271</t>
  </si>
  <si>
    <t>FAMILLES EN GIRONDE</t>
  </si>
  <si>
    <t>Notre mission est de développer entre les familles, sans distinction de confessions, d'opinions politiques, de catégories professionnelles, de nationalité, de dimension de famille, ni d'origine géographique, un esprit d'entraide et de solidarité et de gérer dans ce but des services d'intérêt général.</t>
  </si>
  <si>
    <t>Cours de l'intendance
                                BP 14
                                33000 Bordeaux</t>
  </si>
  <si>
    <t>05 56 51 17 17</t>
  </si>
  <si>
    <t>www.association-familles-gironde.fr</t>
  </si>
  <si>
    <t>1552356037-1749</t>
  </si>
  <si>
    <t>https://assos.bordeaux.fr/association/detail/1251</t>
  </si>
  <si>
    <t>SECOURS CATHOLIQUE - CARITAS FRANCE DE LA GIRONDE - SCCF</t>
  </si>
  <si>
    <t>1552352591-102</t>
  </si>
  <si>
    <t>https://assos.bordeaux.fr/association/detail/2899</t>
  </si>
  <si>
    <t>1552352849-228</t>
  </si>
  <si>
    <t>https://assos.bordeaux.fr/association/detail/2773</t>
  </si>
  <si>
    <t>1552352459-37</t>
  </si>
  <si>
    <t>https://assos.bordeaux.fr/association/detail/2964</t>
  </si>
  <si>
    <t>1552357443-2371</t>
  </si>
  <si>
    <t>https://assos.bordeaux.fr/association/detail/628</t>
  </si>
  <si>
    <t>DELICATEZEN</t>
  </si>
  <si>
    <t>L'association a pour but de favoriser et d'accompagner des personnes dans leur démarche de développement personnel par l'application de différentes techniques introspectives, artistiques et créatives. L'association pourra étendre ses activités dans le sens le plus large pour satisfaire au mieux la demande ou les besoins de ces accompagnements.</t>
  </si>
  <si>
    <t>25 rue Gaspard Philippe
                                 Chez Madame SINE
                                33800 BORDEAUX</t>
  </si>
  <si>
    <t>06 74 18 05 86</t>
  </si>
  <si>
    <t>1552354348-960</t>
  </si>
  <si>
    <t>https://assos.bordeaux.fr/association/detail/2041</t>
  </si>
  <si>
    <t>1552353403-498</t>
  </si>
  <si>
    <t>https://assos.bordeaux.fr/association/detail/2503</t>
  </si>
  <si>
    <t>1552357225-2276</t>
  </si>
  <si>
    <t>https://assos.bordeaux.fr/association/detail/723</t>
  </si>
  <si>
    <t>1552353865-724</t>
  </si>
  <si>
    <t>https://assos.bordeaux.fr/association/detail/2277</t>
  </si>
  <si>
    <t>1552353542-566</t>
  </si>
  <si>
    <t>https://assos.bordeaux.fr/association/detail/2435</t>
  </si>
  <si>
    <t>1552357270-2296</t>
  </si>
  <si>
    <t>https://assos.bordeaux.fr/association/detail/703</t>
  </si>
  <si>
    <t>GANAPATI</t>
  </si>
  <si>
    <t>Afin de contribuer à la connaissance et à la découverte des différents aspects de la civilisation et de la culture indienne, notre association "Ganapati" a organisé plusieurs événements culturels à  Bordeaux et dans les environs : des conférences et échanges concernant la littérature indienne, les religions et l'histoire ancienne et moderne, les arts plastiques et la musique.</t>
  </si>
  <si>
    <t>6 rue Vauban
                                 Chez Bauer
                                33000 Bordeaux</t>
  </si>
  <si>
    <t>05 56 52 56 47</t>
  </si>
  <si>
    <t>Annemarie Lévy</t>
  </si>
  <si>
    <t>1552354818-1187</t>
  </si>
  <si>
    <t>https://assos.bordeaux.fr/association/detail/1813</t>
  </si>
  <si>
    <t>1552355705-1597</t>
  </si>
  <si>
    <t>https://assos.bordeaux.fr/association/detail/1403</t>
  </si>
  <si>
    <t>1552354619-1092</t>
  </si>
  <si>
    <t>https://assos.bordeaux.fr/association/detail/1909</t>
  </si>
  <si>
    <t>1552357683-2475</t>
  </si>
  <si>
    <t>https://assos.bordeaux.fr/association/detail/524</t>
  </si>
  <si>
    <t>AQUITAINE CULTURE - AC</t>
  </si>
  <si>
    <t>Pôle de coopération entre Culture &amp; Entreprises en Nouvelle-Aquitaine 
Développement de projets d’innovation sociale
Services d’intermédiation et ingénierie de projets de coopération
Formation continue des professionnels de la culture et de la création</t>
  </si>
  <si>
    <t>50 Place des Martyrs de la Résistance
                                33000  Bordeaux</t>
  </si>
  <si>
    <t>09 82 51 00 86</t>
  </si>
  <si>
    <t>www.aquitaineculture.org</t>
  </si>
  <si>
    <t>1552354406-988</t>
  </si>
  <si>
    <t>https://assos.bordeaux.fr/association/detail/2013</t>
  </si>
  <si>
    <t>1552356399-1916</t>
  </si>
  <si>
    <t>https://assos.bordeaux.fr/association/detail/1083</t>
  </si>
  <si>
    <t>ASSOCIATION BORDEAUX ROCK</t>
  </si>
  <si>
    <t>Promouvoir la musique rock de Bordeaux et de la région à travers des actions culturelles.</t>
  </si>
  <si>
    <t>6 rue Pierre de Coubertin
                                33000 Bordeaux</t>
  </si>
  <si>
    <t>05 56 81 16 92</t>
  </si>
  <si>
    <t>1552357612-2443</t>
  </si>
  <si>
    <t>https://assos.bordeaux.fr/association/detail/556</t>
  </si>
  <si>
    <t>HABITAT PARTICIPATIF NOUVELLE AQUITAINE - HAPANA</t>
  </si>
  <si>
    <t>Promouvoir et développer l'habitat participatif en Nouvelle Aquitaine. Aide à l'émergence et au démarrage de projets. Conseils et formations auprès d'individuels, de groupes et de structures. Veille, essaimage et coopération ales les acteurs locaux et régionaux.</t>
  </si>
  <si>
    <t>3-5, rue Tauzia
                                33800 BORDEAUX</t>
  </si>
  <si>
    <t>07 83 31 49 84</t>
  </si>
  <si>
    <t>www.hapana.org</t>
  </si>
  <si>
    <t>1552356989-2170</t>
  </si>
  <si>
    <t>https://assos.bordeaux.fr/association/detail/829</t>
  </si>
  <si>
    <t>ANJE AQUITAINE</t>
  </si>
  <si>
    <t>Association de promotion de l’entrepreneuriat et de soutien aux porteurs de projets et jeunes entrepreneurs.</t>
  </si>
  <si>
    <t>19 Rue du Chai des Farines
                                 19 rue Chai des Farines
                                33000 Bordeaux</t>
  </si>
  <si>
    <t>06 50 99 77 33</t>
  </si>
  <si>
    <t>Abdessamad BAAZIZI</t>
  </si>
  <si>
    <t>1552353201-400</t>
  </si>
  <si>
    <t>https://assos.bordeaux.fr/association/detail/2601</t>
  </si>
  <si>
    <t>1552356364-1900</t>
  </si>
  <si>
    <t>https://assos.bordeaux.fr/association/detail/1099</t>
  </si>
  <si>
    <t>1552354916-1232</t>
  </si>
  <si>
    <t>https://assos.bordeaux.fr/association/detail/1768</t>
  </si>
  <si>
    <t>LUTINE</t>
  </si>
  <si>
    <t>L'association Lutine, gère l'école Sport Dance Complex, créé en 2014, ce studio, dédié aux arts aériens, la pole dance, le hamac, le tissu, le cerceau et au bien-être le yoga, stretching.
Créer des vernissages avec des artistes bordelais lors de présentation de nos disciplines.</t>
  </si>
  <si>
    <t>82 bis cour du médoc
                                33300 BORDEAUX</t>
  </si>
  <si>
    <t>06 25 60 03 99</t>
  </si>
  <si>
    <t>1552353937-759</t>
  </si>
  <si>
    <t>https://assos.bordeaux.fr/association/detail/2242</t>
  </si>
  <si>
    <t>1552357550-2416</t>
  </si>
  <si>
    <t>https://assos.bordeaux.fr/association/detail/583</t>
  </si>
  <si>
    <t>AUDITION &amp; ECOUTE 33 - AE33</t>
  </si>
  <si>
    <t>Aider, informer les personnes atteintes de pathologies auditives, sensibiliser les pouvoirs publics sur les conséquences &amp; la gravité de ces pathologies &amp; la nécessité d'une meilleure prise en charge médicale, sociale, psychologique &amp; financière, réaliser des actions de prévention sur les risques auditifs auprès du public, promouvoir tout ce qui permet aux déficients auditifs de conserver  une vie sociale &amp; autonome.</t>
  </si>
  <si>
    <t>17 rue de Metz
                                 les Horizons clairs (B-10) - 17 rue de Metz
                                33000 BORDEAUX</t>
  </si>
  <si>
    <t>06 60 21 77 02</t>
  </si>
  <si>
    <t>Odile COLCOMBET</t>
  </si>
  <si>
    <t>ae-33.blogspot.fr</t>
  </si>
  <si>
    <t>1552356566-1987</t>
  </si>
  <si>
    <t>https://assos.bordeaux.fr/association/detail/1012</t>
  </si>
  <si>
    <t>BORDEAUX 5 DE COEUR</t>
  </si>
  <si>
    <t>Conscient qu’un lien social étroit entre les hommes est nécessaire à la vie en société notre association veut inciter les habitants du 5ème quartier de Bordeaux à se rencontrer et à travailler ensemble. Il y va d'un intérêt général et collectif mais aussi d’un objectif souhaitable pour tous notamment pour les plus isolés.</t>
  </si>
  <si>
    <t>36 bis Rue Cadroin
                                33000 Bordeaux</t>
  </si>
  <si>
    <t>06 60 77 63 81</t>
  </si>
  <si>
    <t>1552352534-74</t>
  </si>
  <si>
    <t>https://assos.bordeaux.fr/association/detail/2927</t>
  </si>
  <si>
    <t>1552353976-778</t>
  </si>
  <si>
    <t>https://assos.bordeaux.fr/association/detail/2223</t>
  </si>
  <si>
    <t>1552357849-2555</t>
  </si>
  <si>
    <t>https://assos.bordeaux.fr/association/detail/444</t>
  </si>
  <si>
    <t>1552357678-2473</t>
  </si>
  <si>
    <t>https://assos.bordeaux.fr/association/detail/526</t>
  </si>
  <si>
    <t>MAISON DE LA NATURE ET DE L'ENVIRONNEMENT BORDEAUX-AQUITAINE - MNE</t>
  </si>
  <si>
    <t>La Maison de la Nature et de l'Environnement Bordeaux-Aquitaine regroupe 40 associations et collectifs de protection de l'environnement, du cadre de vie et du développement durable actifs sur le territoire de la Gironde autour de thématiques variées (climat, agriculture, mobilités, déchets, habitat, biodiversité etc.) et des typologies d'actions complémentaires (sensibilisation, plaidoyer, mobilisation).</t>
  </si>
  <si>
    <t>www.mne-bordeauxaquitaine.org</t>
  </si>
  <si>
    <t>1552355443-1473</t>
  </si>
  <si>
    <t>https://assos.bordeaux.fr/association/detail/1527</t>
  </si>
  <si>
    <t>FORMEAUJARDIN - FAJ</t>
  </si>
  <si>
    <t>Organiser des activité physiques, énergétiques et sportives pour ses membres : séances en groupe de cardio et renforcement musculaire, yoga et randonnées mais aussi des séances individuelles sur rendez-vous de shiatsu, en salle mais aussi en plein air.</t>
  </si>
  <si>
    <t>3 rue du Cerf-Volant
                                33000 Bordeaux</t>
  </si>
  <si>
    <t>06 61 56 51 69</t>
  </si>
  <si>
    <t>formeaujardin.com</t>
  </si>
  <si>
    <t>1552357497-2395</t>
  </si>
  <si>
    <t>https://assos.bordeaux.fr/association/detail/604</t>
  </si>
  <si>
    <t>FMI CRÉATIVITÉ _ AMBASSADE DE LA VIE LOCALE - FMIC - AVL</t>
  </si>
  <si>
    <t>Nous engageons une démarche de partenariat qui favorise la réussite de l’engagement, de l’initiative et de la responsabilité : matériel et outil, personnes ressources, formation et services gestion, secrétariat (administration, service de paye, communication ,  etc…)
Apporter notre soutien à ceux qui sont engagés quand ils sont confrontés à de questions ou des difficultés qu'ils ne peuvent affronter seuls.</t>
  </si>
  <si>
    <t>LA RUCHE
                                 66 RUE ABBÉ DE L'ÉPÉE
                                33000 BORDEAUX</t>
  </si>
  <si>
    <t>06 59 03 31 58</t>
  </si>
  <si>
    <t>ambassadevielocale.wordpress.com</t>
  </si>
  <si>
    <t>1552352409-13</t>
  </si>
  <si>
    <t>https://assos.bordeaux.fr/association/detail/2988</t>
  </si>
  <si>
    <t>1552354508-1038</t>
  </si>
  <si>
    <t>https://assos.bordeaux.fr/association/detail/1963</t>
  </si>
  <si>
    <t>1552356189-1819</t>
  </si>
  <si>
    <t>https://assos.bordeaux.fr/association/detail/1180</t>
  </si>
  <si>
    <t>CENTRE RÉGIONAL D'ÉCO-ÉNERGÉTIQUE D'AQUITAINE - CREAQ</t>
  </si>
  <si>
    <t>Le Centre Régional Eco-Energétique d’AQuitaine assure l’information neutre et objective sur la transition énergétique en Aquitaine : promotion des énergies renouvelables, maîtrise de l'énergie, efficacité énergétique dans le logement.</t>
  </si>
  <si>
    <t>5 rue Tauzia
                                33800 Bordeaux</t>
  </si>
  <si>
    <t>05 57 95 09 63</t>
  </si>
  <si>
    <t>Dominique Prost</t>
  </si>
  <si>
    <t>www.creaq.org</t>
  </si>
  <si>
    <t>1552354937-1242</t>
  </si>
  <si>
    <t>https://assos.bordeaux.fr/association/detail/1758</t>
  </si>
  <si>
    <t>1552357558-2419</t>
  </si>
  <si>
    <t>https://assos.bordeaux.fr/association/detail/580</t>
  </si>
  <si>
    <t>UFAL BORDEAUX - UFAL BORDEAUX</t>
  </si>
  <si>
    <t>L'UFAL Bordeaux a pour objet, dans le cadre d'une société laïque plus libre, plus juste et plus solidaire, de regrouper et de représenter, tant auprès de l'UFAL 33 que de l'UFAL Nationale, les familles adérentes au mouvement UFAL au niveau de son territoire de compétence et d'en assurer la représentation locale pour tous les comaines couverts par son objet auprès de toutes les instances institutionnelles.</t>
  </si>
  <si>
    <t>17 cours de Québec
                                 Appt 107
                                33300 BORDEAUX</t>
  </si>
  <si>
    <t>06 84 36 16 91</t>
  </si>
  <si>
    <t>Aude DARCHY</t>
  </si>
  <si>
    <t>www.ufal.org</t>
  </si>
  <si>
    <t>1552353544-567</t>
  </si>
  <si>
    <t>https://assos.bordeaux.fr/association/detail/2434</t>
  </si>
  <si>
    <t>1552355125-1329</t>
  </si>
  <si>
    <t>https://assos.bordeaux.fr/association/detail/1671</t>
  </si>
  <si>
    <t>1552353185-392</t>
  </si>
  <si>
    <t>https://assos.bordeaux.fr/association/detail/2609</t>
  </si>
  <si>
    <t>1552352770-189</t>
  </si>
  <si>
    <t>https://assos.bordeaux.fr/association/detail/2812</t>
  </si>
  <si>
    <t>1552356461-1943</t>
  </si>
  <si>
    <t>https://assos.bordeaux.fr/association/detail/1056</t>
  </si>
  <si>
    <t>1552354610-1088</t>
  </si>
  <si>
    <t>https://assos.bordeaux.fr/association/detail/1913</t>
  </si>
  <si>
    <t>1552353927-754</t>
  </si>
  <si>
    <t>https://assos.bordeaux.fr/association/detail/2247</t>
  </si>
  <si>
    <t>1552353650-619</t>
  </si>
  <si>
    <t>https://assos.bordeaux.fr/association/detail/2382</t>
  </si>
  <si>
    <t>1552357308-2313</t>
  </si>
  <si>
    <t>https://assos.bordeaux.fr/association/detail/686</t>
  </si>
  <si>
    <t>VSART BORDEAUX</t>
  </si>
  <si>
    <t>1552356954-2156</t>
  </si>
  <si>
    <t>https://assos.bordeaux.fr/association/detail/843</t>
  </si>
  <si>
    <t>COMITÉ TONDU CARREIRE</t>
  </si>
  <si>
    <t>Organiser et animer des manifestations festives au sein du quartier</t>
  </si>
  <si>
    <t>93 rue des Carmes
                                33000 BORDEAUX</t>
  </si>
  <si>
    <t>05 56 98 52 52</t>
  </si>
  <si>
    <t>1552355537-1518</t>
  </si>
  <si>
    <t>https://assos.bordeaux.fr/association/detail/1482</t>
  </si>
  <si>
    <t>TEST 14.09.2018</t>
  </si>
  <si>
    <t>Le prix de l'initiative piloté par le LABB est une subvention pour soutenir de jeunes associations dans la réalisation de projets innovants. Renseignements au 05 56 10 34 07. Cap associations, c'est le grand carrefour annuel des associations. Venez à la rencontre de plus de 300 associations engagées dans tous les domaines. Inscrivez votre association dans le tout nouvel annuaire des activités associatives bordelaises</t>
  </si>
  <si>
    <t>25 cours Pasteur
                                33000 Bordeaux</t>
  </si>
  <si>
    <t>06 23 15 48 77</t>
  </si>
  <si>
    <t>Ds Lala</t>
  </si>
  <si>
    <t>www.bordeaux.fr/o65495/le-labb</t>
  </si>
  <si>
    <t>1552356553-1982</t>
  </si>
  <si>
    <t>https://assos.bordeaux.fr/association/detail/1017</t>
  </si>
  <si>
    <t>TEDX IN BORDEAUX</t>
  </si>
  <si>
    <t>Cette association a pour objet d’assurer l'organisation et le bon fonctionnement de l’évènement TEDxBordeaux dans le cadre de la licence TED délivrée à l’un de ses adhérents membres actifs ; organisation de manifestations annexes en lien avec le programme TED et TEDxBordeaux.</t>
  </si>
  <si>
    <t>20 passage de la villa
                                33000 Bordeaux</t>
  </si>
  <si>
    <t>06 18 00 51 47</t>
  </si>
  <si>
    <t>www.tedxbordeaux.com</t>
  </si>
  <si>
    <t>1552353683-635</t>
  </si>
  <si>
    <t>https://assos.bordeaux.fr/association/detail/2366</t>
  </si>
  <si>
    <t>1552357425-2363</t>
  </si>
  <si>
    <t>https://assos.bordeaux.fr/association/detail/636</t>
  </si>
  <si>
    <t>DYNAM'EAU</t>
  </si>
  <si>
    <t>Cette association a pour but d’apporter une aide aux populations en difficulté dans les domaines de l'eau, de l’assainissement et de l’environnement. Elle peut également mener des actions de sensibilisations à l’éducation au développement sur le thème de l’eau et la solidarité international.</t>
  </si>
  <si>
    <t>362 cours de la somme
                                33800 Bordeaux</t>
  </si>
  <si>
    <t>06 74 19 18 01</t>
  </si>
  <si>
    <t>MAxime  Ghesquiere</t>
  </si>
  <si>
    <t>dynameau.org</t>
  </si>
  <si>
    <t>1552357980-2619</t>
  </si>
  <si>
    <t>https://assos.bordeaux.fr/association/detail/380</t>
  </si>
  <si>
    <t>1552357169-2250</t>
  </si>
  <si>
    <t>https://assos.bordeaux.fr/association/detail/749</t>
  </si>
  <si>
    <t>1552356356-1896</t>
  </si>
  <si>
    <t>https://assos.bordeaux.fr/association/detail/1103</t>
  </si>
  <si>
    <t>AMBASSADE DES ÉMOTIONS - ADE</t>
  </si>
  <si>
    <t>Mise en place de séminaires, conférences, ateliers, animations, installations interactives fixes, expositions itinérantes autour des débordements émotionnels, pour tous les âges, dans l'objectif de mieux vivre ensemble à travers des outils culturels dynamiques, ludiques et créatifs.</t>
  </si>
  <si>
    <t>37 RUE DE SOLFERINO
                                33000 BORDEAUX</t>
  </si>
  <si>
    <t>06 61 75 75 97</t>
  </si>
  <si>
    <t>Sylvie Hazebroucq</t>
  </si>
  <si>
    <t>www.infirmerie-a-emotions.com/infirmerie-a-emotions.html</t>
  </si>
  <si>
    <t>1552355848-1662</t>
  </si>
  <si>
    <t>https://assos.bordeaux.fr/association/detail/1338</t>
  </si>
  <si>
    <t>1552354338-955</t>
  </si>
  <si>
    <t>https://assos.bordeaux.fr/association/detail/2046</t>
  </si>
  <si>
    <t>1552358187-2720</t>
  </si>
  <si>
    <t>https://assos.bordeaux.fr/association/detail/279</t>
  </si>
  <si>
    <t>1552358244-2748</t>
  </si>
  <si>
    <t>https://assos.bordeaux.fr/association/detail/251</t>
  </si>
  <si>
    <t>1552355040-1289</t>
  </si>
  <si>
    <t>https://assos.bordeaux.fr/association/detail/1711</t>
  </si>
  <si>
    <t>TERTIO</t>
  </si>
  <si>
    <t>L'association a pour but de favoriser et d'organiser des temps d'échange, de rencontres et des activités susceptibles de créer du lien social et de l'entraide mutuelle entre des personnes adultes porteuses de Troubles du Spectre de l'Autisme.</t>
  </si>
  <si>
    <t>6 Rue Paul Verlaine
                                33000 BORDEAUX</t>
  </si>
  <si>
    <t>07 62 52 52 15</t>
  </si>
  <si>
    <t>1552353712-649</t>
  </si>
  <si>
    <t>https://assos.bordeaux.fr/association/detail/2352</t>
  </si>
  <si>
    <t>1552352925-265</t>
  </si>
  <si>
    <t>https://assos.bordeaux.fr/association/detail/2736</t>
  </si>
  <si>
    <t>1552354484-1026</t>
  </si>
  <si>
    <t>https://assos.bordeaux.fr/association/detail/1975</t>
  </si>
  <si>
    <t>1552358179-2716</t>
  </si>
  <si>
    <t>https://assos.bordeaux.fr/association/detail/283</t>
  </si>
  <si>
    <t>1552357112-2225</t>
  </si>
  <si>
    <t>https://assos.bordeaux.fr/association/detail/774</t>
  </si>
  <si>
    <t>1552353644-616</t>
  </si>
  <si>
    <t>https://assos.bordeaux.fr/association/detail/2385</t>
  </si>
  <si>
    <t>1552355958-1713</t>
  </si>
  <si>
    <t>https://assos.bordeaux.fr/association/detail/1287</t>
  </si>
  <si>
    <t>1552352514-64</t>
  </si>
  <si>
    <t>https://assos.bordeaux.fr/association/detail/2937</t>
  </si>
  <si>
    <t>1552357324-2320</t>
  </si>
  <si>
    <t>https://assos.bordeaux.fr/association/detail/679</t>
  </si>
  <si>
    <t>LES JOURNÉES DE LA NUTRITION - JDLN</t>
  </si>
  <si>
    <t>Promouvoir la connaissance de la nutrition en Aquitaine, réunir, informer et aider les patients atteints de la maladie de l'obésité.</t>
  </si>
  <si>
    <t>26 rue Louis Beydts   
                                 Apt. 33
                                33310 Lormont</t>
  </si>
  <si>
    <t>06 10 49 64 44</t>
  </si>
  <si>
    <t>Hélène Dupouy</t>
  </si>
  <si>
    <t>1552355909-1691</t>
  </si>
  <si>
    <t>https://assos.bordeaux.fr/association/detail/1309</t>
  </si>
  <si>
    <t>1552354943-1244</t>
  </si>
  <si>
    <t>https://assos.bordeaux.fr/association/detail/1756</t>
  </si>
  <si>
    <t>1552357984-2621</t>
  </si>
  <si>
    <t>https://assos.bordeaux.fr/association/detail/378</t>
  </si>
  <si>
    <t>1552354195-885</t>
  </si>
  <si>
    <t>https://assos.bordeaux.fr/association/detail/2116</t>
  </si>
  <si>
    <t>1552353697-642</t>
  </si>
  <si>
    <t>https://assos.bordeaux.fr/association/detail/2359</t>
  </si>
  <si>
    <t>1552356494-1956</t>
  </si>
  <si>
    <t>https://assos.bordeaux.fr/association/detail/1043</t>
  </si>
  <si>
    <t>ICRONOS-AFIFA - ICRONOS</t>
  </si>
  <si>
    <t>Promotion de l'archéologie par l'image plus particulièrement par l'organisation de festivals internationaux de films à caractère archéologique.</t>
  </si>
  <si>
    <t>207 rue Pelleport
                                33800 Bordeaux</t>
  </si>
  <si>
    <t>06 77 06 76 50</t>
  </si>
  <si>
    <t>Max  Schvoerer</t>
  </si>
  <si>
    <t>1552354350-961</t>
  </si>
  <si>
    <t>https://assos.bordeaux.fr/association/detail/2040</t>
  </si>
  <si>
    <t>1552357291-2305</t>
  </si>
  <si>
    <t>https://assos.bordeaux.fr/association/detail/694</t>
  </si>
  <si>
    <t>EQUIPE SAINT VINCENT DE BORDEAUX - ESV DE BORDEAUX</t>
  </si>
  <si>
    <t>Une équipe de femmes bénévoles, qui vient en aide aux familles en difficultés, contribuant à restaurer du lien social par des actions concrètes de proximité. Notre équipe bordelaise dépend d'une Fédération Nationale basée à Paris.</t>
  </si>
  <si>
    <t>250, rue de Bègles
                                33800 Bordeaux</t>
  </si>
  <si>
    <t>05 56 94 56 57</t>
  </si>
  <si>
    <t>Catherine DELAUGEAS</t>
  </si>
  <si>
    <t>www.equipes-saint-vincent.com</t>
  </si>
  <si>
    <t>1552352733-171</t>
  </si>
  <si>
    <t>https://assos.bordeaux.fr/association/detail/2830</t>
  </si>
  <si>
    <t>1552354529-1048</t>
  </si>
  <si>
    <t>https://assos.bordeaux.fr/association/detail/1953</t>
  </si>
  <si>
    <t>1552356152-1803</t>
  </si>
  <si>
    <t>https://assos.bordeaux.fr/association/detail/1197</t>
  </si>
  <si>
    <t>ASSOCIATION ORGAVI (ORNANO-GAVINIÈS-ST VICTOR) - ORGAVI</t>
  </si>
  <si>
    <t>Orgavi est l'association des commerçants du quartier Ornano - Gaviniès - Saint Victor. Elle organise plusieurs manifestations par an afin d'animer le quartier : Festi Folies au printemps : animations pour les enfants offertes, repas préparé par des restaurateurs bénévoles du quartier suivi d'une soirée musicale, un loto à l'automne et en Décembre un Arbre de Noël pour les enfants du quartier.</t>
  </si>
  <si>
    <t>268 bis rue d'Ornano
                                33000 BORDEAUX</t>
  </si>
  <si>
    <t>06 07 69 66 86</t>
  </si>
  <si>
    <t>Christophe  VIAUD</t>
  </si>
  <si>
    <t>1552355047-1292</t>
  </si>
  <si>
    <t>https://assos.bordeaux.fr/association/detail/1708</t>
  </si>
  <si>
    <t>AROEVEN BORDEAUX</t>
  </si>
  <si>
    <t>L’AROEVEN Aquitaine, association d’éducation populaire et complémentaire de l’école, s’inscrit dans un mouvement d’action et de recherche pédagogiques qui milite pour une éducation permanente et globale.</t>
  </si>
  <si>
    <t>114 rue Georges Bonnac
                                 Tour Paul Victor de Sèze
                                33000 Bordeaux</t>
  </si>
  <si>
    <t>05 40 54 70 40</t>
  </si>
  <si>
    <t>www.aroeven-bordeaux.fr</t>
  </si>
  <si>
    <t>1552354297-935</t>
  </si>
  <si>
    <t>https://assos.bordeaux.fr/association/detail/2066</t>
  </si>
  <si>
    <t>1552356235-1840</t>
  </si>
  <si>
    <t>https://assos.bordeaux.fr/association/detail/1159</t>
  </si>
  <si>
    <t>AQUITAINE PARTAGE - RCF BORDEAUX</t>
  </si>
  <si>
    <t>Radiodiffusion d'émissions d'inspiration chrétienne</t>
  </si>
  <si>
    <t>145, rue St Genès
                                33000 BORDEAUX</t>
  </si>
  <si>
    <t>05 56 56 68 00</t>
  </si>
  <si>
    <t>Bernard d'Echallens</t>
  </si>
  <si>
    <t>1552357800-2531</t>
  </si>
  <si>
    <t>https://assos.bordeaux.fr/association/detail/468</t>
  </si>
  <si>
    <t>1552354502-1035</t>
  </si>
  <si>
    <t>https://assos.bordeaux.fr/association/detail/1966</t>
  </si>
  <si>
    <t>1552353122-361</t>
  </si>
  <si>
    <t>https://assos.bordeaux.fr/association/detail/2640</t>
  </si>
  <si>
    <t>1552357626-2450</t>
  </si>
  <si>
    <t>https://assos.bordeaux.fr/association/detail/549</t>
  </si>
  <si>
    <t>GO GAGNANT À L'ORAL</t>
  </si>
  <si>
    <t>Accompagner les lycéens, étudiants et jeunes diplômés à préparer leurs entretiens de motivation, afin d'intégrer une école, une formation sélective, un stage ou un premier emploi. Accompagner toute personne porteuse d'un projet nécessitant une présentation orale de sa motivation. Notre objectif : donner du sens au projet professionnel de chacun, et favoriser l'insertion des candidats dans le tissu économique local.</t>
  </si>
  <si>
    <t>177 rue de Pessac
                                33000 BORDEAUX</t>
  </si>
  <si>
    <t>06 06 63 07 66</t>
  </si>
  <si>
    <t>www.go-gagnantaloral.fr</t>
  </si>
  <si>
    <t>1552353757-671</t>
  </si>
  <si>
    <t>https://assos.bordeaux.fr/association/detail/2330</t>
  </si>
  <si>
    <t>1552353464-528</t>
  </si>
  <si>
    <t>https://assos.bordeaux.fr/association/detail/2473</t>
  </si>
  <si>
    <t>1552354080-829</t>
  </si>
  <si>
    <t>https://assos.bordeaux.fr/association/detail/2172</t>
  </si>
  <si>
    <t>1552353011-307</t>
  </si>
  <si>
    <t>https://assos.bordeaux.fr/association/detail/2694</t>
  </si>
  <si>
    <t>1552356050-1754</t>
  </si>
  <si>
    <t>https://assos.bordeaux.fr/association/detail/1246</t>
  </si>
  <si>
    <t>DEALERS DE SCIENCE  - DDS</t>
  </si>
  <si>
    <t>A pour objet principal la pratique de la médiation scientifique dans le cadre du parcours « Médiation des sciences » du master mention Information et Médiation Scientifique et Technique porté par l’Université Bordeaux Montaigne et l’Université de Bordeaux, Sciences. Elle a aussi pour but de valoriser ce master et de créer un un lien entre les différentes promotions du master à des fins de partage d’expériences.</t>
  </si>
  <si>
    <t>UFR STC Université Bordeaux Montaigne
                                 19 esplanade des Antilles
                                33600 Pessac</t>
  </si>
  <si>
    <t>06 16 46 18 45</t>
  </si>
  <si>
    <t>Lucile Del Campo</t>
  </si>
  <si>
    <t>1552353320-458</t>
  </si>
  <si>
    <t>https://assos.bordeaux.fr/association/detail/2543</t>
  </si>
  <si>
    <t>1552355790-1636</t>
  </si>
  <si>
    <t>https://assos.bordeaux.fr/association/detail/1364</t>
  </si>
  <si>
    <t>L'ASCENSEUR VÉGÉTAL</t>
  </si>
  <si>
    <t>1552357199-2264</t>
  </si>
  <si>
    <t>https://assos.bordeaux.fr/association/detail/735</t>
  </si>
  <si>
    <t>GRANDIR ENSEMBLE - CENTRE PAPILLON</t>
  </si>
  <si>
    <t>le centre papillon lieu ressource d'accompagnement à la Parentalité et à l'Handiparentalité pour tous les parents et futurs-parents et jusqu'au 9 ans de l'enfant. Une équipe pluridisciplinaire de professionnels du secteur de la santé et de la petite enfance vous accueille, vous écoute et vous soutient dans votre rôle. Découvrez nos actions sur www.centre-papillon.fr</t>
  </si>
  <si>
    <t>127 avenue Emile Counord Apt 5 Résidence ARC-EN-CIEL
                                33300 Bordeaux</t>
  </si>
  <si>
    <t>09 82 27 95 31</t>
  </si>
  <si>
    <t>www.centre-papillon.fr</t>
  </si>
  <si>
    <t>1552357160-2246</t>
  </si>
  <si>
    <t>https://assos.bordeaux.fr/association/detail/753</t>
  </si>
  <si>
    <t>ÉVEILLEZ LES BÉBÉS - CRÈCHE COUCOU</t>
  </si>
  <si>
    <t>La crèche associative est ouverte à Bordeaux, 4 rue François Daunes, sous le nom de "Coucou", à l’initiative de l’association "Éveillez les bébés" et dispose de 30 places dont 10 places peuvent être consacrées à de l’accueil occasionnel. La crèche Coucou bénéficie du concours financier de la CAF de la Gironde et de la ville de Bordeaux. Elle est adhérente du réseau ACEPP.</t>
  </si>
  <si>
    <t>4 rue François Daunes
                                33000 Bordeaux</t>
  </si>
  <si>
    <t>05 56 51 41 96</t>
  </si>
  <si>
    <t>crechecoucoubordeaux.over-blog.com</t>
  </si>
  <si>
    <t>1552357649-2460</t>
  </si>
  <si>
    <t>https://assos.bordeaux.fr/association/detail/539</t>
  </si>
  <si>
    <t>ENTENTE DES GÉNÉRATIONS POUR L'EMPLOI ET L'ENTREPRISE - EGEE</t>
  </si>
  <si>
    <t>L'association : Entente des Générations pour l’Emploi et l’Entreprise, en abrégé “ EGEE ”, fondée en 1982, a pour objet la transmission intergénérationnelle des savoirs professionnels et de l’expérience dans le cadre du bénévolat de compétences à vocation sociale.</t>
  </si>
  <si>
    <t>96, rue de la Liberté
                                33200 Bordeaux</t>
  </si>
  <si>
    <t>07 83 54 29 33</t>
  </si>
  <si>
    <t>www.egee.asso.fr</t>
  </si>
  <si>
    <t>1552356858-2116</t>
  </si>
  <si>
    <t>https://assos.bordeaux.fr/association/detail/883</t>
  </si>
  <si>
    <t>L'ÈRE H</t>
  </si>
  <si>
    <t>Aider les étudiants et les jeunes diplômés dans la recherche d'un stage, emploi à travers l'élaboration d'un réseau social et professionnel ; fédérer les professionnels et les étudiants en permettant de créer du lien entre les anciennes promotions, la promotion en cours et les professeurs intervenants dans l'enseignement des ressources humaines.</t>
  </si>
  <si>
    <t>35 Avenue Abadie
                                 IAE - association L'ère H
                                33000 Bordeaux</t>
  </si>
  <si>
    <t>06 52 17 06 11</t>
  </si>
  <si>
    <t>Khalil Ait Said</t>
  </si>
  <si>
    <t>lereh.jimdo.com</t>
  </si>
  <si>
    <t>1552353804-694</t>
  </si>
  <si>
    <t>https://assos.bordeaux.fr/association/detail/2307</t>
  </si>
  <si>
    <t>1552355228-1376</t>
  </si>
  <si>
    <t>https://assos.bordeaux.fr/association/detail/1624</t>
  </si>
  <si>
    <t>BONNE ROOTS</t>
  </si>
  <si>
    <t>accompagnement au bien-être - soins alternatifs et complémentaires à la prise en charge conventionnelle dans une vision holistique de la personne-</t>
  </si>
  <si>
    <t>145 rue de Capeyron
                                33200 Bordeaux</t>
  </si>
  <si>
    <t>06 81 30 03 21</t>
  </si>
  <si>
    <t>Kim Byeol Maffre</t>
  </si>
  <si>
    <t>1552354254-914</t>
  </si>
  <si>
    <t>https://assos.bordeaux.fr/association/detail/2087</t>
  </si>
  <si>
    <t>1552356911-2139</t>
  </si>
  <si>
    <t>https://assos.bordeaux.fr/association/detail/860</t>
  </si>
  <si>
    <t>1552352825-216</t>
  </si>
  <si>
    <t>https://assos.bordeaux.fr/association/detail/2785</t>
  </si>
  <si>
    <t>1552355386-1447</t>
  </si>
  <si>
    <t>https://assos.bordeaux.fr/association/detail/1553</t>
  </si>
  <si>
    <t>1552353861-722</t>
  </si>
  <si>
    <t>https://assos.bordeaux.fr/association/detail/2279</t>
  </si>
  <si>
    <t>1552357880-2570</t>
  </si>
  <si>
    <t>https://assos.bordeaux.fr/association/detail/429</t>
  </si>
  <si>
    <t>1552352984-294</t>
  </si>
  <si>
    <t>https://assos.bordeaux.fr/association/detail/2707</t>
  </si>
  <si>
    <t>1552356627-2014</t>
  </si>
  <si>
    <t>https://assos.bordeaux.fr/association/detail/985</t>
  </si>
  <si>
    <t>CENTRE RESSOURCE POUR L'ENFANT L'ADULTE ET LA FAMILLE - CREAF</t>
  </si>
  <si>
    <t>centre de thérapie systémique. Une équipe de psychologues, propose des suivi en individuel, pour le couple et la famille</t>
  </si>
  <si>
    <t>67 RUE CHEVALIER
                                 1 ETAGE
                                33000 BORDEAUX</t>
  </si>
  <si>
    <t>05 56 06 19 54</t>
  </si>
  <si>
    <t>creaf-bordeaux.org</t>
  </si>
  <si>
    <t>1552354451-1010</t>
  </si>
  <si>
    <t>https://assos.bordeaux.fr/association/detail/1991</t>
  </si>
  <si>
    <t>1552354600-1083</t>
  </si>
  <si>
    <t>https://assos.bordeaux.fr/association/detail/1918</t>
  </si>
  <si>
    <t>1552356935-2150</t>
  </si>
  <si>
    <t>https://assos.bordeaux.fr/association/detail/849</t>
  </si>
  <si>
    <t>ASTROPOPHE</t>
  </si>
  <si>
    <t>Astropophe est un collectif ouvert sur les arts, centré sur le théâtre, qui a pour ambition de faire vivre des expériences aux spectateurs en mettant son intimité au cœur de la création. Réfléchisseurs, insatisfaits, conscients, honnêtes et curieux, Astropophe souhaite embarquer le public à travers différents prismes, en utilisant la poésie et le comique, afin de faire résonner ses propos en dehors des murs.</t>
  </si>
  <si>
    <t>21 rue bauducheu
                                33800 Bordeaux</t>
  </si>
  <si>
    <t>06 29 70 48 04</t>
  </si>
  <si>
    <t>1552354992-1267</t>
  </si>
  <si>
    <t>https://assos.bordeaux.fr/association/detail/1733</t>
  </si>
  <si>
    <t>ASSOCIATION POUR LA RÉALISATION CONCERTÉE EN COLLECTIF D’INITIATIVES POUR L’ENCADREMENT EDUCATIF ET DE LOISIRS. - ARC EN CIEL</t>
  </si>
  <si>
    <t>l’association a pour objet :
- Le développement de loisirs éducatifs à destination de la jeunesse
- La recherche, l’organisation et la gestion d’activités culturelles et de loisirs, développant l’initiative individuelle et le sens de la collectivité
- La formation de ses membres à ces objectifs
L'association organise des séjours de vacances et des formations BAFA</t>
  </si>
  <si>
    <t>66 rue abbé de l'épée
                                 La Ruche
                                33000 Bordeaux</t>
  </si>
  <si>
    <t>06 64 88 08 70</t>
  </si>
  <si>
    <t>www.arcenciel-formationsbafa.com</t>
  </si>
  <si>
    <t>1552354203-889</t>
  </si>
  <si>
    <t>https://assos.bordeaux.fr/association/detail/2112</t>
  </si>
  <si>
    <t>1552356103-1779</t>
  </si>
  <si>
    <t>https://assos.bordeaux.fr/association/detail/1221</t>
  </si>
  <si>
    <t>1552352403-10</t>
  </si>
  <si>
    <t>https://assos.bordeaux.fr/association/detail/2991</t>
  </si>
  <si>
    <t>1552355547-1523</t>
  </si>
  <si>
    <t>https://assos.bordeaux.fr/association/detail/1477</t>
  </si>
  <si>
    <t>1552356315-1877</t>
  </si>
  <si>
    <t>https://assos.bordeaux.fr/association/detail/1122</t>
  </si>
  <si>
    <t>CENTRE D'ANIMATION SARAH BERNHARDT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</si>
  <si>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Sarah Bernhardt, au cœur du quartier Ginko, propose un large panel d’activités en lien avec de nombreux partenaires.</t>
  </si>
  <si>
    <t>33 cours du Québec
                                33300 Bordeaux</t>
  </si>
  <si>
    <t>05 56 04 61 80</t>
  </si>
  <si>
    <t>1552356133-1794</t>
  </si>
  <si>
    <t>https://assos.bordeaux.fr/association/detail/1206</t>
  </si>
  <si>
    <t>1552354888-1219</t>
  </si>
  <si>
    <t>https://assos.bordeaux.fr/association/detail/1781</t>
  </si>
  <si>
    <t>MASCARADE</t>
  </si>
  <si>
    <t>Association socio-culturelle, organisation de concerts, soirées et d'ateliers culturels.</t>
  </si>
  <si>
    <t>65 passage des graves
                                33000 bordeaux</t>
  </si>
  <si>
    <t>07 60 45 80 05</t>
  </si>
  <si>
    <t>1552353763-674</t>
  </si>
  <si>
    <t>https://assos.bordeaux.fr/association/detail/2327</t>
  </si>
  <si>
    <t>1552357006-2177</t>
  </si>
  <si>
    <t>https://assos.bordeaux.fr/association/detail/822</t>
  </si>
  <si>
    <t>AQUINUM</t>
  </si>
  <si>
    <t>Aquinum est l'association des professionnels du numérique en Aquitaine qui fédère et anime une communauté de près de 450 professionnels / ou futurs professionnels (comme les étudiants) du numérique : développeurs, rédacteurs, graphistes, consultants, vidéastes, programmateurs, community manager, formateurs, spécialistes du référencement, etc.</t>
  </si>
  <si>
    <t>12 rue des faussets
                                33000 Bordeaux</t>
  </si>
  <si>
    <t>07 82 07 04 27</t>
  </si>
  <si>
    <t>Marc / Céline LANGLOIS / LEROY</t>
  </si>
  <si>
    <t>www.aquinum.fr</t>
  </si>
  <si>
    <t>1552355641-1566</t>
  </si>
  <si>
    <t>https://assos.bordeaux.fr/association/detail/1434</t>
  </si>
  <si>
    <t>VISITEURS DES MALADES EN ÉTABLISSEMENTS HOSPITALIERS DE LA GIRONDE - VMEH33</t>
  </si>
  <si>
    <t>Visite des malades dans les établissements hospitaliers est une association humanitaire de proximité, apolitique et non confessionnelle. Nous sommes présents également dans les cliniques, les maisons de convalescence, de rééducation, et les maisons de retraite. Nous sommes là pour partager, réconforter, apporter une présence dans ces moments difficiles tant auprès des personnes fragilisées que de leur entourage.</t>
  </si>
  <si>
    <t>95 rue Ernest Renan
                                 Maison de Retraite Terre Nègre
                                33081 Bordeaux</t>
  </si>
  <si>
    <t>06 87 56 57 36</t>
  </si>
  <si>
    <t>1552357743-2503</t>
  </si>
  <si>
    <t>https://assos.bordeaux.fr/association/detail/496</t>
  </si>
  <si>
    <t>1552355483-1492</t>
  </si>
  <si>
    <t>https://assos.bordeaux.fr/association/detail/1508</t>
  </si>
  <si>
    <t>1552357714-2489</t>
  </si>
  <si>
    <t>https://assos.bordeaux.fr/association/detail/510</t>
  </si>
  <si>
    <t>BORDEAUX OPEN AIR - BOA</t>
  </si>
  <si>
    <t>Bordeaux Open Air est un festival de musique électronique ayant lieu plusieurs dimanches lors de la période estivale sur Bordeaux &amp; sa Métropole. Gratuit, multi générationnel et vecteur de lien social, BOA a pour ambition de développer sa région via l'échange &amp; la culture électronique.</t>
  </si>
  <si>
    <t>11 place Fernand Lafargue
                                33000 BORDEAUX</t>
  </si>
  <si>
    <t>06 18 22 82 22</t>
  </si>
  <si>
    <t>htp://www.bordeauxopenair.fr</t>
  </si>
  <si>
    <t>1552352538-76</t>
  </si>
  <si>
    <t>https://assos.bordeaux.fr/association/detail/2925</t>
  </si>
  <si>
    <t>1552357544-2414</t>
  </si>
  <si>
    <t>https://assos.bordeaux.fr/association/detail/585</t>
  </si>
  <si>
    <t>ASSOCIATION ACCOMPAGNEMENT COOPÉRER AFRIQUE  - ACA2</t>
  </si>
  <si>
    <t>Cette association a pour objectif principal le développement des soins palliatifs et de l’accompagnement bénévole dans les pays du continent africain, dans une dynamique de réciprocité et d’autonomie. Cette association a notamment pour objectif secondaire le soutien de programmes et de structures spécifiques de soins palliatifs et d’accompagnement bénévole.</t>
  </si>
  <si>
    <t>207 COURS BALGUERIE
                                33300 BORDEAUX</t>
  </si>
  <si>
    <t>06 15 45 66 97</t>
  </si>
  <si>
    <t>BENOIT BURUCOA</t>
  </si>
  <si>
    <t>1552354606-1086</t>
  </si>
  <si>
    <t>https://assos.bordeaux.fr/association/detail/1915</t>
  </si>
  <si>
    <t>1552353863-723</t>
  </si>
  <si>
    <t>https://assos.bordeaux.fr/association/detail/2278</t>
  </si>
  <si>
    <t>1552357356-2334</t>
  </si>
  <si>
    <t>https://assos.bordeaux.fr/association/detail/665</t>
  </si>
  <si>
    <t>JEUNES-SCIENCE BORDEAUX - JSB</t>
  </si>
  <si>
    <t>Jeunes-Science Bordeaux propose depuis 1958 des activités sur les Sciences et Techniques aux jeunes de 9 à 25 ans.</t>
  </si>
  <si>
    <t>208 rue Carle-Vernet
                                33800 Bordeaux</t>
  </si>
  <si>
    <t>05 56 85 75 15</t>
  </si>
  <si>
    <t>Charles TRESSENS</t>
  </si>
  <si>
    <t>1552352759-184</t>
  </si>
  <si>
    <t>https://assos.bordeaux.fr/association/detail/2817</t>
  </si>
  <si>
    <t>1552356066-1761</t>
  </si>
  <si>
    <t>https://assos.bordeaux.fr/association/detail/1239</t>
  </si>
  <si>
    <t>COUPDPOUCE</t>
  </si>
  <si>
    <t>AIDE A DOMICILE
- aide au repas
- aide aux courses
- aide à l'entretien du domicile
- accompagnement extérieur</t>
  </si>
  <si>
    <t>59 rue Monsarrat
                                33800 BORDEAUX</t>
  </si>
  <si>
    <t>05 57 95 83 49</t>
  </si>
  <si>
    <t>1552356182-1816</t>
  </si>
  <si>
    <t>https://assos.bordeaux.fr/association/detail/1183</t>
  </si>
  <si>
    <t>GREENPEACE</t>
  </si>
  <si>
    <t>La protection de l'environnement et de la planète notamment : la lutte contre la menace nucléaire et la promotion du désarmement et de la paix ; la promotion des énergies renouvelables et des économies d’énergie ; la lutte contre la pollution des océans, du sol, du sous-sol, de l'air, de l'eau, de la biosphère, du climat, des sites et paysages ; la défense des consommateurs en matière d'environnement, de santé.</t>
  </si>
  <si>
    <t>06 89 71 88 46</t>
  </si>
  <si>
    <t>www.greenpeace.fr/bordeaux</t>
  </si>
  <si>
    <t>1552357004-2176</t>
  </si>
  <si>
    <t>https://assos.bordeaux.fr/association/detail/823</t>
  </si>
  <si>
    <t>ASSOCIATION PROMOTION INSERTION SPORT - APIS</t>
  </si>
  <si>
    <t>L'association APIS intervient sur le quartier de Bordeaux Maritime depuis plus de 15 ans dans le but de favoriser l'accès au Sport pour tous. Sa vocation sociale et éducative en fait un acteur majeur du développement de ce territoire. A travers ses sections sportives Handball et Football et ses activités multisports, elle est créatrice de lien social, lutte contre les discriminations et favorise la mixité.</t>
  </si>
  <si>
    <t>Maison des Droits de l'Homme et du Citoyen, Le Dôme Avenue de Thouars
                                33400 TALENCE</t>
  </si>
  <si>
    <t>05 24 72 23 09</t>
  </si>
  <si>
    <t>1552353507-549</t>
  </si>
  <si>
    <t>https://assos.bordeaux.fr/association/detail/2452</t>
  </si>
  <si>
    <t>1552357982-2620</t>
  </si>
  <si>
    <t>https://assos.bordeaux.fr/association/detail/379</t>
  </si>
  <si>
    <t>1552357395-2350</t>
  </si>
  <si>
    <t>https://assos.bordeaux.fr/association/detail/649</t>
  </si>
  <si>
    <t>ASSOCIATION POUR LA RÉADAPTATION ET L'INTÉGRATION - ARI</t>
  </si>
  <si>
    <t>L’association a pour but d’accompagner des personnes en situation de handicap psychique ou porteuses de TSA, en leur fournissant, ainsi qu’à leur famille, l’aide thérapeutique, socio-éducative et sociale susceptible de favoriser leur insertion sociale et professionnelle.(...) Conformément à ses buts, l’association assure la gestion technique, administrative et financière d’établissements et de services.</t>
  </si>
  <si>
    <t>261 avenue Thiers
                                BP 60003
                                33015 BORDEAUX CEDEX</t>
  </si>
  <si>
    <t>05 56 33 23 90</t>
  </si>
  <si>
    <t>François BRIDIER</t>
  </si>
  <si>
    <t>www.ari-accompagnement.fr</t>
  </si>
  <si>
    <t>1552354148-862</t>
  </si>
  <si>
    <t>https://assos.bordeaux.fr/association/detail/2139</t>
  </si>
  <si>
    <t>1552356822-2100</t>
  </si>
  <si>
    <t>https://assos.bordeaux.fr/association/detail/899</t>
  </si>
  <si>
    <t>EKOLO[GEEK]</t>
  </si>
  <si>
    <t>Sensibilisation et mobilisation aux éco-gestes (eau, énergie, déchets et consommation) sur le web (site &amp; réseaux sociaux) et le terrain (événements, péri- et scolaire...) auprès du jeune, grand public et des professionnels.
Notre association est dynamisée grâce à nos salarié·e·s, volontaire et de plus d'une trentaine de bénévoles.</t>
  </si>
  <si>
    <t>3 rue de Tauzia
                                 Maison de la Nature et de l'Environnement de Bordeaux-Aquitaine
                                33800 BORDEAUX</t>
  </si>
  <si>
    <t>06 74 97 10 08</t>
  </si>
  <si>
    <t>www.ekologeek.com</t>
  </si>
  <si>
    <t>1552354172-874</t>
  </si>
  <si>
    <t>https://assos.bordeaux.fr/association/detail/2127</t>
  </si>
  <si>
    <t>1552355412-1459</t>
  </si>
  <si>
    <t>https://assos.bordeaux.fr/association/detail/1541</t>
  </si>
  <si>
    <t>ALLIANCE VITA</t>
  </si>
  <si>
    <t>Alliance VITA a pour objet l'aide aux personnes confrontées aux épreuves de la vie (par le biais de ses deux services d'écoute SOS bébé et SOS fin de vie), et la sensibilisation du public et des décideurs au respect de la vie et de la dignité de tout être humain, à tous les stades de son existence. Elle décrypte l'actualité bioéthique et forme le grand public à ces enjeux.</t>
  </si>
  <si>
    <t>17 rue Yves du Manoir
                                33160 Saint Médard en Jalles</t>
  </si>
  <si>
    <t>06 62 13 14 60</t>
  </si>
  <si>
    <t>www.alliancevita.org</t>
  </si>
  <si>
    <t>1552357045-2195</t>
  </si>
  <si>
    <t>https://assos.bordeaux.fr/association/detail/804</t>
  </si>
  <si>
    <t>AGEAC CSF CANAILLOUS</t>
  </si>
  <si>
    <t>AGEAC CSF Canaillous est une association de 3 établissements et services d'accueil des jeunes enfants.</t>
  </si>
  <si>
    <t>13 RUE LAFFITEAU
                                33800 BORDEAUX</t>
  </si>
  <si>
    <t>06 87 27 05 54</t>
  </si>
  <si>
    <t>1552354952-1248</t>
  </si>
  <si>
    <t>https://assos.bordeaux.fr/association/detail/1752</t>
  </si>
  <si>
    <t>HF BORDEAUX</t>
  </si>
  <si>
    <t>1552357032-2189</t>
  </si>
  <si>
    <t>https://assos.bordeaux.fr/association/detail/810</t>
  </si>
  <si>
    <t>ASSOCIATION PARENTS ENFANTS SOLEIL</t>
  </si>
  <si>
    <t>Une Maison "comme à la maison" pour accueillir les parents d'enfants hospitalisés. 
Ouverte en 2001, la Maison des Parents Ronald McDonald de Bordeaux, gérée par l'association Parents Enfants Soleil, est une maison "comme à la maison" située dans l'enceinte de l'hôpital Pellegrin. Composée de 17 chambres, elle permet de conserver l'unité familiale tout au long de l'hospitalisation.</t>
  </si>
  <si>
    <t>Place Amélie Raba Léon 
                                 Groupe Hospitalier Pellegrin 
                                33000 Bordeaux</t>
  </si>
  <si>
    <t>05 56 56 04 66</t>
  </si>
  <si>
    <t>Franck Boutaric</t>
  </si>
  <si>
    <t>www.fondation-ronald-mcdonald.fr/vous-aider/maison-bordeaux</t>
  </si>
  <si>
    <t>1552358136-2695</t>
  </si>
  <si>
    <t>https://assos.bordeaux.fr/association/detail/304</t>
  </si>
  <si>
    <t>1552358207-2730</t>
  </si>
  <si>
    <t>https://assos.bordeaux.fr/association/detail/269</t>
  </si>
  <si>
    <t>1552353560-575</t>
  </si>
  <si>
    <t>https://assos.bordeaux.fr/association/detail/2426</t>
  </si>
  <si>
    <t>1552353273-435</t>
  </si>
  <si>
    <t>https://assos.bordeaux.fr/association/detail/2566</t>
  </si>
  <si>
    <t>1552352483-49</t>
  </si>
  <si>
    <t>https://assos.bordeaux.fr/association/detail/2952</t>
  </si>
  <si>
    <t>1552352698-154</t>
  </si>
  <si>
    <t>https://assos.bordeaux.fr/association/detail/2847</t>
  </si>
  <si>
    <t>1552357344-2329</t>
  </si>
  <si>
    <t>https://assos.bordeaux.fr/association/detail/670</t>
  </si>
  <si>
    <t>LA CLÉ DU QUAI - CDQ</t>
  </si>
  <si>
    <t>Mettre en mouvement ! Fondée en 2010, La Clé Du Quai est une association qui a pour but de partager avec ses adhérents la passion du théâtre, de la danse-théâtre et de la danse contemporaine, à travers ses cours et ses stages ; la création de sa compagnie professionnelle ; l'organisation de son Festival "Le Bruit des Corps" ; et la gestion du "Tchaï", son café associatif culturel.</t>
  </si>
  <si>
    <t>49 rue du Mirail
                                33000 Bordeaux</t>
  </si>
  <si>
    <t>06 88 02 81 99</t>
  </si>
  <si>
    <t>www.lacleduquai.com</t>
  </si>
  <si>
    <t>1552353295-446</t>
  </si>
  <si>
    <t>https://assos.bordeaux.fr/association/detail/2555</t>
  </si>
  <si>
    <t>1552353136-368</t>
  </si>
  <si>
    <t>https://assos.bordeaux.fr/association/detail/2633</t>
  </si>
  <si>
    <t>1552358097-2676</t>
  </si>
  <si>
    <t>https://assos.bordeaux.fr/association/detail/323</t>
  </si>
  <si>
    <t>1552357131-2234</t>
  </si>
  <si>
    <t>https://assos.bordeaux.fr/association/detail/765</t>
  </si>
  <si>
    <t>1552353800-692</t>
  </si>
  <si>
    <t>https://assos.bordeaux.fr/association/detail/2309</t>
  </si>
  <si>
    <t>1552355167-1348</t>
  </si>
  <si>
    <t>https://assos.bordeaux.fr/association/detail/1652</t>
  </si>
  <si>
    <t>1552354221-898</t>
  </si>
  <si>
    <t>https://assos.bordeaux.fr/association/detail/2103</t>
  </si>
  <si>
    <t>1552354228-901</t>
  </si>
  <si>
    <t>https://assos.bordeaux.fr/association/detail/2100</t>
  </si>
  <si>
    <t>1552357999-2628</t>
  </si>
  <si>
    <t>https://assos.bordeaux.fr/association/detail/371</t>
  </si>
  <si>
    <t>1552355287-1401</t>
  </si>
  <si>
    <t>https://assos.bordeaux.fr/association/detail/1599</t>
  </si>
  <si>
    <t>1552354070-824</t>
  </si>
  <si>
    <t>https://assos.bordeaux.fr/association/detail/2177</t>
  </si>
  <si>
    <t>1552354170-873</t>
  </si>
  <si>
    <t>https://assos.bordeaux.fr/association/detail/2128</t>
  </si>
  <si>
    <t>1552354375-973</t>
  </si>
  <si>
    <t>https://assos.bordeaux.fr/association/detail/2028</t>
  </si>
  <si>
    <t>1552358201-2727</t>
  </si>
  <si>
    <t>https://assos.bordeaux.fr/association/detail/272</t>
  </si>
  <si>
    <t>1552356731-2060</t>
  </si>
  <si>
    <t>https://assos.bordeaux.fr/association/detail/939</t>
  </si>
  <si>
    <t>AMIS DE SAINT-JACQUES DE COMPOSTELLE EN AQUITAINE</t>
  </si>
  <si>
    <t>Accueil des pèlerins dans le refuge associatif, préparer les futurs pèlerins à la grande itinérance, promouvoir la culture jacquaire</t>
  </si>
  <si>
    <t>Amis de Saint Jacques de Compostelle en Aquitaine, 4 rue blanqui
                                33110 le bouscat</t>
  </si>
  <si>
    <t>06 04 47 12 23</t>
  </si>
  <si>
    <t>www.saint-jacques-aquitaine.com</t>
  </si>
  <si>
    <t>1552352952-278</t>
  </si>
  <si>
    <t>https://assos.bordeaux.fr/association/detail/2723</t>
  </si>
  <si>
    <t>1552356582-1994</t>
  </si>
  <si>
    <t>https://assos.bordeaux.fr/association/detail/1005</t>
  </si>
  <si>
    <t>BANQUE ALIMENTAIRE DE BORDEAUX ET DE LA GIRONDE - BABG</t>
  </si>
  <si>
    <t>La BABG a pour objet, dans une démarche de solidarité, d'apporter une aide alimentaire aux personnes les plus démunies en partenariat avec des Associations et Organismes sociaux. Cette aide vise à promouvoir une alimentation de qualité et créatrice de lien, facteur de retour à une vie normale pour ces personnes.</t>
  </si>
  <si>
    <t>15, rue Bougainville
                                33000 Bordeaux</t>
  </si>
  <si>
    <t>05 56 43 10 63</t>
  </si>
  <si>
    <t>Pierre POUGET</t>
  </si>
  <si>
    <t>www.banquealimentaire33.org</t>
  </si>
  <si>
    <t>1552356088-1772</t>
  </si>
  <si>
    <t>https://assos.bordeaux.fr/association/detail/1228</t>
  </si>
  <si>
    <t>1552355975-1721</t>
  </si>
  <si>
    <t>https://assos.bordeaux.fr/association/detail/1279</t>
  </si>
  <si>
    <t>CHANTECLER BORDEAUX - SCBNL</t>
  </si>
  <si>
    <t>Chantecler est une association à but non lucratif proposant des activités sur tous les temps jeunesse (CAL, périscolaire et interclasses), mais aussi : 18 activités sportives , 15 activités fitness et gym, 7 activités bien-être, 13 activités culture, 1 pôle jeux, 1 école de musique et 4 écoles de danse (classique, modern jazz, hip-hop et africaine)</t>
  </si>
  <si>
    <t>2 IMPASSE SAINTE-ELISABETH
                                33000 BORDEAUX</t>
  </si>
  <si>
    <t>05 57 87 02 57</t>
  </si>
  <si>
    <t>www.maisondequartierchantecler.fr</t>
  </si>
  <si>
    <t>1552353785-685</t>
  </si>
  <si>
    <t>https://assos.bordeaux.fr/association/detail/2316</t>
  </si>
  <si>
    <t>1552354694-1129</t>
  </si>
  <si>
    <t>https://assos.bordeaux.fr/association/detail/1872</t>
  </si>
  <si>
    <t>1552356738-2063</t>
  </si>
  <si>
    <t>https://assos.bordeaux.fr/association/detail/936</t>
  </si>
  <si>
    <t>SANTÉ UN DROIT POUR TOUS</t>
  </si>
  <si>
    <t>Défense de l'hôpital public, défense de la santé solidaire, lutte contre les dépassements d'honoraires.</t>
  </si>
  <si>
    <t>6 rue de Balaclava
                                33800 Bordeaux</t>
  </si>
  <si>
    <t>06 14 55 54 78</t>
  </si>
  <si>
    <t>1552355069-1303</t>
  </si>
  <si>
    <t>https://assos.bordeaux.fr/association/detail/1697</t>
  </si>
  <si>
    <t>ASSOCIATION FAMILLES LAÏQUES  BASTIDE - AFLB</t>
  </si>
  <si>
    <t>1552355829-1653</t>
  </si>
  <si>
    <t>https://assos.bordeaux.fr/association/detail/1347</t>
  </si>
  <si>
    <t>1552354156-866</t>
  </si>
  <si>
    <t>https://assos.bordeaux.fr/association/detail/2135</t>
  </si>
  <si>
    <t>1552355682-1586</t>
  </si>
  <si>
    <t>https://assos.bordeaux.fr/association/detail/1414</t>
  </si>
  <si>
    <t>1552357827-2544</t>
  </si>
  <si>
    <t>https://assos.bordeaux.fr/association/detail/455</t>
  </si>
  <si>
    <t>1552353454-523</t>
  </si>
  <si>
    <t>https://assos.bordeaux.fr/association/detail/2478</t>
  </si>
  <si>
    <t>1552355636-1564</t>
  </si>
  <si>
    <t>https://assos.bordeaux.fr/association/detail/1436</t>
  </si>
  <si>
    <t>1552354565-1066</t>
  </si>
  <si>
    <t>https://assos.bordeaux.fr/association/detail/1935</t>
  </si>
  <si>
    <t>1552353726-656</t>
  </si>
  <si>
    <t>https://assos.bordeaux.fr/association/detail/2345</t>
  </si>
  <si>
    <t>1552355786-1634</t>
  </si>
  <si>
    <t>https://assos.bordeaux.fr/association/detail/1366</t>
  </si>
  <si>
    <t>GASR33 GROUPEMENT DES ASSOCIATIONS POUR LA SÉCURITÉ ROUTIÈRE DE GIRONDE - GASR33</t>
  </si>
  <si>
    <t>Constituer tête de réseau visant la thématique sécurité routière
Développer une synergie de compétences à travers un réseau de partenaires
Initier des actions de prévention routière à destination de tous les publics
Structurer une conférence permanente pour améliorer la sécurité routière en Gironde et le sort des victimes de la route
Mutualiser, autant que faire se peut, les moyens de ses partenaires</t>
  </si>
  <si>
    <t>153, Rue David Jonhston
                                33000 BORDEAUX</t>
  </si>
  <si>
    <t>05 56 23 34 96</t>
  </si>
  <si>
    <t>www.gasr33.com</t>
  </si>
  <si>
    <t>1552354004-792</t>
  </si>
  <si>
    <t>https://assos.bordeaux.fr/association/detail/2209</t>
  </si>
  <si>
    <t>1552355931-1700</t>
  </si>
  <si>
    <t>https://assos.bordeaux.fr/association/detail/1300</t>
  </si>
  <si>
    <t>HALLES DE BOURBON - H2B</t>
  </si>
  <si>
    <t>L’association les Halles de Bourbon (H2B) est née en 2016 dans un quartier en pleine mutation, entre le cours Edouard Vaillant et la rue Lucien Faure. L’association s’est développée par la rencontre de quelques habitants partageant le souhait de construire une âme de quartier, en favorisant le lien social autour d’une vie de quartier, riche, conviviale et dans un environnement vert.</t>
  </si>
  <si>
    <t>6 rue Charles Durand
                                 Résidence La Factory Apt. B14
                                33300 Bordeaux</t>
  </si>
  <si>
    <t>06 29 86 75 18</t>
  </si>
  <si>
    <t>1552354387-979</t>
  </si>
  <si>
    <t>https://assos.bordeaux.fr/association/detail/2022</t>
  </si>
  <si>
    <t>1552354886-1218</t>
  </si>
  <si>
    <t>https://assos.bordeaux.fr/association/detail/1782</t>
  </si>
  <si>
    <t>ART ET COMPAGNIE PAS BÊTE LA MOUCHE - ART &amp; CIE PBLM</t>
  </si>
  <si>
    <t>1552357102-2220</t>
  </si>
  <si>
    <t>https://assos.bordeaux.fr/association/detail/779</t>
  </si>
  <si>
    <t>ALTER INSERTION</t>
  </si>
  <si>
    <t>Alter Insertion est une association d'intermédiation et de gestion locative reconnue d'intérêt général et qui a pour objet de susciter, faciliter ou participer à toute initiative en faveur de l'insertion en milieu ordinaire de personnes handicapées / cérébrolésées sur la Gironde mais aussi sur le territoire national.</t>
  </si>
  <si>
    <t>30 rue du Commerce
                                33800 Bordeaux</t>
  </si>
  <si>
    <t>09 75 85 45 65</t>
  </si>
  <si>
    <t>Rodolphe Peter</t>
  </si>
  <si>
    <t>www.alterinsertion.org</t>
  </si>
  <si>
    <t>1552353048-325</t>
  </si>
  <si>
    <t>https://assos.bordeaux.fr/association/detail/2676</t>
  </si>
  <si>
    <t>1552354320-946</t>
  </si>
  <si>
    <t>https://assos.bordeaux.fr/association/detail/2055</t>
  </si>
  <si>
    <t>1552352903-254</t>
  </si>
  <si>
    <t>https://assos.bordeaux.fr/association/detail/2747</t>
  </si>
  <si>
    <t>1552358019-2638</t>
  </si>
  <si>
    <t>https://assos.bordeaux.fr/association/detail/361</t>
  </si>
  <si>
    <t>1552353440-516</t>
  </si>
  <si>
    <t>https://assos.bordeaux.fr/association/detail/2485</t>
  </si>
  <si>
    <t>1552352434-25</t>
  </si>
  <si>
    <t>https://assos.bordeaux.fr/association/detail/2976</t>
  </si>
  <si>
    <t>1552354561-1064</t>
  </si>
  <si>
    <t>https://assos.bordeaux.fr/association/detail/1937</t>
  </si>
  <si>
    <t>1552353316-456</t>
  </si>
  <si>
    <t>https://assos.bordeaux.fr/association/detail/2545</t>
  </si>
  <si>
    <t>1552357931-2595</t>
  </si>
  <si>
    <t>https://assos.bordeaux.fr/association/detail/404</t>
  </si>
  <si>
    <t>1552355982-1724</t>
  </si>
  <si>
    <t>https://assos.bordeaux.fr/association/detail/1276</t>
  </si>
  <si>
    <t>COLLECTIF COMMENTC'ESTMAINTENANT? - COLLECTIF CCM</t>
  </si>
  <si>
    <t>Le collectif CCM expérimente des formes toutes différentes car attachées à l’instant présent, à l’instinctif, au décalage et à la mise en action du corps dans son environnement, là où il est au moment où il s’exprime ; la performance, sous des formes modulables, est le langage du collectif. Ces formes sont ce qu’il souhaite transmettre pour apporter son regard sur les choses qui l'environnent et le construisent.</t>
  </si>
  <si>
    <t>43 rue Gouffrand
                                33300 Bordeaux</t>
  </si>
  <si>
    <t>06 08 82 82 16</t>
  </si>
  <si>
    <t>collectifccm.wixsite.com/collectifccm</t>
  </si>
  <si>
    <t>1552353269-433</t>
  </si>
  <si>
    <t>https://assos.bordeaux.fr/association/detail/2568</t>
  </si>
  <si>
    <t>1552357490-2392</t>
  </si>
  <si>
    <t>https://assos.bordeaux.fr/association/detail/607</t>
  </si>
  <si>
    <t>ACCUEIL ET INSERTION DES MIGRANTS ET EXILÉS - AIME</t>
  </si>
  <si>
    <t>L'association AIME (Accueil et Insertion des Migrants et Exilés) a pour vocation d'aider les migrants qui le souhaitent à suivre une formation universitaire. Dans ce cadre, l'association AIME oriente, forme au Français Langue Etrangère avec l'objectif d'atteindre le niveau B2 exigé pour l'inscription et met en relation des étudiants bénévoles avec les migrants pour assurer un pont social.</t>
  </si>
  <si>
    <t>Chez Université de Bordeaux
                                 3 Ter Place de la Victoire
                                33076 BORDEAUX</t>
  </si>
  <si>
    <t>06 88 98 79 71</t>
  </si>
  <si>
    <t>reseau-aime.fr</t>
  </si>
  <si>
    <t>1552357207-2268</t>
  </si>
  <si>
    <t>https://assos.bordeaux.fr/association/detail/731</t>
  </si>
  <si>
    <t>GYMNASTIQUE VOLONTAIRE BORDEAUX CHAUFFOUR - GV CHAUFFOUR</t>
  </si>
  <si>
    <t>pratique de la gymnastique volontaire adaptée à la demande des adhérents aujourd'hui majoritairement séniors.</t>
  </si>
  <si>
    <t>rue de Pessac
                                33000 Bordeaux</t>
  </si>
  <si>
    <t>06 16 88 59 12</t>
  </si>
  <si>
    <t>1552354213-894</t>
  </si>
  <si>
    <t>https://assos.bordeaux.fr/association/detail/2107</t>
  </si>
  <si>
    <t>1552356101-1778</t>
  </si>
  <si>
    <t>https://assos.bordeaux.fr/association/detail/1222</t>
  </si>
  <si>
    <t>1552354910-1229</t>
  </si>
  <si>
    <t>https://assos.bordeaux.fr/association/detail/1771</t>
  </si>
  <si>
    <t>"UNE VIE - UN PROJET" - UVUP</t>
  </si>
  <si>
    <t>Association de Loi 1901 œuvrant pour l’information, l’orientation, l’accueil, l’accompagnement des personnes majeures porteuses d’un Trouble du Spectre Autistique dans le cadre des démarches administratives sociales et juridiques auprès des Instances et Institutions Publiques gérant le handicap.</t>
  </si>
  <si>
    <t>298 rue d'Ornano
                                33000 Bordeaux</t>
  </si>
  <si>
    <t>06 27 49 76 17</t>
  </si>
  <si>
    <t>"Une Vie - KONTE</t>
  </si>
  <si>
    <t>1552357730-2497</t>
  </si>
  <si>
    <t>https://assos.bordeaux.fr/association/detail/502</t>
  </si>
  <si>
    <t>1552356376-1905</t>
  </si>
  <si>
    <t>https://assos.bordeaux.fr/association/detail/1094</t>
  </si>
  <si>
    <t>ATLAS, IMPROS DU MONDE</t>
  </si>
  <si>
    <t>Tisser des liens entre les différentes cultures par la pratique de l'improvisation théâtrale, afin de faire dialoguer les réalités d'ici et d'ailleurs. Organiser des ateliers et des spectacles d'improvisation interculturelle et multilingue. Proposer des prestations autour de l'intégration sociale et culturelle.  Ouvert à toute personne quelles que soient ses origines et son expérience en improvisation théâtrale.</t>
  </si>
  <si>
    <t>135 rue Saint Catherine
                                33000 Bordeaux</t>
  </si>
  <si>
    <t>06 95 27 91 27</t>
  </si>
  <si>
    <t>Charlotte  Galliot</t>
  </si>
  <si>
    <t>atlasimpro.com</t>
  </si>
  <si>
    <t>1552353434-513</t>
  </si>
  <si>
    <t>https://assos.bordeaux.fr/association/detail/2488</t>
  </si>
  <si>
    <t>1552352680-145</t>
  </si>
  <si>
    <t>https://assos.bordeaux.fr/association/detail/2856</t>
  </si>
  <si>
    <t>1552356499-1958</t>
  </si>
  <si>
    <t>https://assos.bordeaux.fr/association/detail/1041</t>
  </si>
  <si>
    <t>1552357755-2509</t>
  </si>
  <si>
    <t>https://assos.bordeaux.fr/association/detail/490</t>
  </si>
  <si>
    <t>1552353882-732</t>
  </si>
  <si>
    <t>https://assos.bordeaux.fr/association/detail/2269</t>
  </si>
  <si>
    <t>1552354635-1100</t>
  </si>
  <si>
    <t>https://assos.bordeaux.fr/association/detail/1901</t>
  </si>
  <si>
    <t>1552353839-711</t>
  </si>
  <si>
    <t>https://assos.bordeaux.fr/association/detail/2290</t>
  </si>
  <si>
    <t>1552355281-1398</t>
  </si>
  <si>
    <t>https://assos.bordeaux.fr/association/detail/1602</t>
  </si>
  <si>
    <t>1552353472-532</t>
  </si>
  <si>
    <t>https://assos.bordeaux.fr/association/detail/2469</t>
  </si>
  <si>
    <t>1552357868-2564</t>
  </si>
  <si>
    <t>https://assos.bordeaux.fr/association/detail/435</t>
  </si>
  <si>
    <t>1552356199-1823</t>
  </si>
  <si>
    <t>https://assos.bordeaux.fr/association/detail/1176</t>
  </si>
  <si>
    <t>1552356882-2126</t>
  </si>
  <si>
    <t>https://assos.bordeaux.fr/association/detail/873</t>
  </si>
  <si>
    <t>PASSERELLES ET COMPÉTENCES - PETC</t>
  </si>
  <si>
    <t>Passerelles et Compétences a pour vocation de développer et promouvoir le « bénévolat de compétences », une forme simple et efficace de solidarité. Plus précisément, l’objectif est de développer le bénévolat de compétences en mettant en relation des associations de solidarité et des bénévoles experts pour développer les projets des associations et permettre aux personnes de se mobiliser pour un monde solidaire.</t>
  </si>
  <si>
    <t>43 rue Bertrand de Goth
                                33800 Bordeaux</t>
  </si>
  <si>
    <t>07 60 08 79 61</t>
  </si>
  <si>
    <t>www.passerellesetcompetences.org</t>
  </si>
  <si>
    <t>1552355978-1722</t>
  </si>
  <si>
    <t>https://assos.bordeaux.fr/association/detail/1278</t>
  </si>
  <si>
    <t>LA COMPAGNIE CHRONIQUE</t>
  </si>
  <si>
    <t>Notre troupe entièrement composée de bénévoles donne l'opportunité de « faire du théâtre » à ceux qui n'en ont jamais fait, de faire du théâtre à ceux qui en ont déjà fait mais surtout de faire du théâtre avec ceux qui souhaitent en faire. 
C'est en voulant promouvoir le théâtre amateur engagé et esthétique qu'un vrai groupe avec des vrai gens se retrouve une fois par mois pour le plaisir de jouer.</t>
  </si>
  <si>
    <t>14 rue chantecrit 
                                 Apt 21
                                33300 Bordeaux</t>
  </si>
  <si>
    <t>06 87 59 60 67</t>
  </si>
  <si>
    <t>Txomin Olazabal</t>
  </si>
  <si>
    <t>www.compagniechronique.com</t>
  </si>
  <si>
    <t>1552356932-2149</t>
  </si>
  <si>
    <t>https://assos.bordeaux.fr/association/detail/850</t>
  </si>
  <si>
    <t>1552353115-358</t>
  </si>
  <si>
    <t>https://assos.bordeaux.fr/association/detail/2643</t>
  </si>
  <si>
    <t>1552358224-2738</t>
  </si>
  <si>
    <t>https://assos.bordeaux.fr/association/detail/261</t>
  </si>
  <si>
    <t>1552353255-426</t>
  </si>
  <si>
    <t>https://assos.bordeaux.fr/association/detail/2575</t>
  </si>
  <si>
    <t>1552355945-1707</t>
  </si>
  <si>
    <t>https://assos.bordeaux.fr/association/detail/1293</t>
  </si>
  <si>
    <t>1552355059-1298</t>
  </si>
  <si>
    <t>https://assos.bordeaux.fr/association/detail/1702</t>
  </si>
  <si>
    <t>ASSOCIATION DE DÉFENSE DES MUSIQUES ALTERNATIVES EN AQUITAINE - ADMAA</t>
  </si>
  <si>
    <t>ADMAA a pour objectif premier de contribuer au développement de la culture émergente locale, par le biais d’une dynamisation des tissus associatifs locaux, poursuivis par l’intermédiaire du développement d’une programmation musicale innovante, associant aussi bien d’importants spectacles d’artistes internationaux que des groupes locaux en développement. Allez Les Filles est l'organisateur du festival estival Relache.</t>
  </si>
  <si>
    <t>9, rue Teulère
                                33000 BORDEAUX</t>
  </si>
  <si>
    <t>07 84 91 30 66</t>
  </si>
  <si>
    <t>1552355522-1511</t>
  </si>
  <si>
    <t>https://assos.bordeaux.fr/association/detail/1489</t>
  </si>
  <si>
    <t>1552354717-1140</t>
  </si>
  <si>
    <t>https://assos.bordeaux.fr/association/detail/1861</t>
  </si>
  <si>
    <t>1552354757-1159</t>
  </si>
  <si>
    <t>https://assos.bordeaux.fr/association/detail/1842</t>
  </si>
  <si>
    <t>ASSOCIATION CULTURELLE FRANCO-PORTUGAISE  RADIO OS LATINOS 33 - RADIOOSLATINOS3</t>
  </si>
  <si>
    <t>emettre des ondes de radio via web en diffusant de la musique ,multi media,conferences,ceremonies,fetes en representation de la communaute franco portugaise;participer a des evenements artistiques;organiser par des tiers:foire,salon expositions,festival etc</t>
  </si>
  <si>
    <t>14 Rue Des Freres Portmann 
                                 Residence H3 14 eme Etage Appart 1407 
                                33300 Bordeaux</t>
  </si>
  <si>
    <t>06 11 72 50 26</t>
  </si>
  <si>
    <t>Jose  Almeida Pereira</t>
  </si>
  <si>
    <t>1552356965-2160</t>
  </si>
  <si>
    <t>https://assos.bordeaux.fr/association/detail/839</t>
  </si>
  <si>
    <t>EBB ENTREPRISE BIEN-ÊTRE BORDEAUX - EBB</t>
  </si>
  <si>
    <t>Promouvoir le bien-être dans les entreprises au niveau régional.
Établir des partenariats avec des institutions publiques ou privées dont la mission est en lien avec la pratique et la déontologie des professionnels du bien-être 
Tisser un réseau solidaire avec les associations accompagnant les professionnels ( reconversion ...)
Sensibiliser les entreprise à l'amélioration de la qualité de vie au travail</t>
  </si>
  <si>
    <t>8 rue Périnot Le Vinci A
                                33200 Bordeaux</t>
  </si>
  <si>
    <t>06 30 74 10 69</t>
  </si>
  <si>
    <t>LAETITIA VALENTIN</t>
  </si>
  <si>
    <t>entreprisebienetre.wixsite.com/monsite</t>
  </si>
  <si>
    <t>1552357567-2422</t>
  </si>
  <si>
    <t>https://assos.bordeaux.fr/association/detail/577</t>
  </si>
  <si>
    <t>TOOBORDO - TOOBORDO</t>
  </si>
  <si>
    <t>Depuis 2012, tooBordo est média numérique de proximité qui a pour ambition de faire connaître les acteurs associatifs qui dynamisent le quotidien de nos quartiers et permettre à tous les publics (jeunes, seniors, personnes handicapées...) de découvrir la pratique de ce média grâce à des ateliers radio mobiles ludiques et pédagogiques.</t>
  </si>
  <si>
    <t>31 rue  des chênes lièges
                                33000 Bordeaux</t>
  </si>
  <si>
    <t>06 74 31 20 37</t>
  </si>
  <si>
    <t>www.toobordo.net</t>
  </si>
  <si>
    <t>1552354584-1075</t>
  </si>
  <si>
    <t>https://assos.bordeaux.fr/association/detail/1926</t>
  </si>
  <si>
    <t>1552356366-1901</t>
  </si>
  <si>
    <t>https://assos.bordeaux.fr/association/detail/1098</t>
  </si>
  <si>
    <t>EÍNAÏ</t>
  </si>
  <si>
    <t>Eínaï a pour objet de promouvoir une réflexion élargie sur la culture à partir de centres d’intérêts individuels. Ceci dans les domaines de l’art (peinture, littérature, musique, danse, théâtre, cinéma), la philosophie, l'anthropologie et l’exploration de tous les domaines propres aux relations humaines.</t>
  </si>
  <si>
    <t>16 cours Saint Louis
                                 Apt 58
                                33300 Bordeaux</t>
  </si>
  <si>
    <t>06 12 93 35 46</t>
  </si>
  <si>
    <t>1552355155-1342</t>
  </si>
  <si>
    <t>https://assos.bordeaux.fr/association/detail/1658</t>
  </si>
  <si>
    <t>FÉDÉRATION DÉPARTEMENTALE DES ASSOCIATIONS AGRÉÉES DE PÊCHE ET DE PROTECTION DU MILIEU AQUATIQUE DE LA GIRONDE - FDAAPPMA33</t>
  </si>
  <si>
    <t>La fédération a pour objet le développement durable de la pêche amateur, la mise en œuvre d’actions de promotion du loisir-pêche par toutes mesures adaptées, en cohérence avec les orientations nationales et la protection des milieux aquatiques, la mise en valeur et la surveillance du domaine piscicole départemental.</t>
  </si>
  <si>
    <t>10 ZA du Lapin
                                33750 BEYCHAC ET CAILLAU</t>
  </si>
  <si>
    <t>05 56 92 59 48</t>
  </si>
  <si>
    <t>Daniel BOURDIE</t>
  </si>
  <si>
    <t>www.peche33.com</t>
  </si>
  <si>
    <t>1552355447-1475</t>
  </si>
  <si>
    <t>https://assos.bordeaux.fr/association/detail/1525</t>
  </si>
  <si>
    <t>1552352659-135</t>
  </si>
  <si>
    <t>https://assos.bordeaux.fr/association/detail/2866</t>
  </si>
  <si>
    <t>1552353023-313</t>
  </si>
  <si>
    <t>https://assos.bordeaux.fr/association/detail/2688</t>
  </si>
  <si>
    <t>1552355355-1432</t>
  </si>
  <si>
    <t>https://assos.bordeaux.fr/association/detail/1568</t>
  </si>
  <si>
    <t>ALCOOL ASSISTANCE GIRONDE</t>
  </si>
  <si>
    <t>Association à but d'accompagner les personnes en situation de dépendance (alcool, drogues, jeux, sexe, sport, nourriture etc) ainsi que leur entourage. Pour cela des espaces de paroles ont lieu tous les mardis de 19h à 21h à l'Athénée Municipale de Bordeaux ( place st Christoly ). Il est également possible de rencontrer quelqu'un en entretien individuel avant de venir au groupe ne vous convient pas. 0632559651</t>
  </si>
  <si>
    <t>95 rue de bégles
                                33800 Bordeaux</t>
  </si>
  <si>
    <t>06 32 55 96 51</t>
  </si>
  <si>
    <t>1552354436-1003</t>
  </si>
  <si>
    <t>https://assos.bordeaux.fr/association/detail/1998</t>
  </si>
  <si>
    <t>1552357707-2486</t>
  </si>
  <si>
    <t>https://assos.bordeaux.fr/association/detail/513</t>
  </si>
  <si>
    <t>ACTIFS 33 - ACTIFS 33</t>
  </si>
  <si>
    <t>Les missions principales sont:
- l'accompagnement des demandeurs d'emploi
- l'aide au recrutement
- l'accompagnement VAE
- l'aide à la création et à la reprise d'entreprise
- organisme de formation: formations anglais, français FLS, bureautique, Compta-gestion, confiance en soi
-</t>
  </si>
  <si>
    <t>176 rue Achard
                                 ZA Achard- Bâtiment D1
                                33300 Bordeaux</t>
  </si>
  <si>
    <t>05 56 95 62 85</t>
  </si>
  <si>
    <t>Philippe Bousquet</t>
  </si>
  <si>
    <t>actifs33.wordpress.com</t>
  </si>
  <si>
    <t>1552354684-1124</t>
  </si>
  <si>
    <t>https://assos.bordeaux.fr/association/detail/1877</t>
  </si>
  <si>
    <t>1552357499-2396</t>
  </si>
  <si>
    <t>https://assos.bordeaux.fr/association/detail/603</t>
  </si>
  <si>
    <t>1552355308-1410</t>
  </si>
  <si>
    <t>https://assos.bordeaux.fr/association/detail/1590</t>
  </si>
  <si>
    <t>ENFANTS ET SANTÉ - ECS</t>
  </si>
  <si>
    <t>1552357738-2501</t>
  </si>
  <si>
    <t>https://assos.bordeaux.fr/association/detail/498</t>
  </si>
  <si>
    <t>1552357178-2254</t>
  </si>
  <si>
    <t>https://assos.bordeaux.fr/association/detail/745</t>
  </si>
  <si>
    <t>ACTION-RECHERCHE-DÉVELOPPEMENT - ARD</t>
  </si>
  <si>
    <t>Promouvoir la recherche pour le développement, développer des actions visant à renforcer les capacités des femmes, initier des actions pour venir en aide aux populations en situation de pauvreté en participant activement à l'élaboration et la mise en oeuvre des projets de recherche appliquée</t>
  </si>
  <si>
    <t>49 rue de Bordeaux
                                33700 Mérignac</t>
  </si>
  <si>
    <t>06 13 05 52 52</t>
  </si>
  <si>
    <t>1552356252-1848</t>
  </si>
  <si>
    <t>https://assos.bordeaux.fr/association/detail/1151</t>
  </si>
  <si>
    <t>LA FLÈCHE DE BORDEAUX - LFB</t>
  </si>
  <si>
    <t>L'association a pour objet la pratique de l'éducation physique, les sports individuels ou collectifs, l'épanouissement et le bien-être de la personne ainsi que les activités socioculturelles ou culturelles.</t>
  </si>
  <si>
    <t>21 rue Ulysse Despaux
                                33800 Bordeaux</t>
  </si>
  <si>
    <t>05 56 92 04 43</t>
  </si>
  <si>
    <t>1552356939-2152</t>
  </si>
  <si>
    <t>https://assos.bordeaux.fr/association/detail/847</t>
  </si>
  <si>
    <t>LA FLAMBEE</t>
  </si>
  <si>
    <t>L'association a pour objet la mise en œuvre de projets à vocation artistique et/ou d'éducation populaire, dans un cadre amateur ou professionnel, comprenant la création, la diffusion, la production et la médiation d'objets artistiques ou d'autres types d'actions culturelles. L'association vise à rassembler différentes esthétiques à travers un fonctionnement collectif et mutualisé.</t>
  </si>
  <si>
    <t>140 cours de la Marne
                                33800 BORDEAUX</t>
  </si>
  <si>
    <t>06 86 54 63 75</t>
  </si>
  <si>
    <t>www.laflambee.org</t>
  </si>
  <si>
    <t>1552354117-847</t>
  </si>
  <si>
    <t>https://assos.bordeaux.fr/association/detail/2154</t>
  </si>
  <si>
    <t>1552356016-1739</t>
  </si>
  <si>
    <t>https://assos.bordeaux.fr/association/detail/1261</t>
  </si>
  <si>
    <t>LES AMIS DE L'OASIS DU COQ À L'ÂME</t>
  </si>
  <si>
    <t>Soutenir la construction et la vie d'un éco-lieu</t>
  </si>
  <si>
    <t>73 rue Caména d'Almeida
                                33000 Bordeaux</t>
  </si>
  <si>
    <t>06 07 05 04 96</t>
  </si>
  <si>
    <t>1552355097-1316</t>
  </si>
  <si>
    <t>https://assos.bordeaux.fr/association/detail/1684</t>
  </si>
  <si>
    <t>1552357796-2529</t>
  </si>
  <si>
    <t>https://assos.bordeaux.fr/association/detail/470</t>
  </si>
  <si>
    <t>1552357241-2283</t>
  </si>
  <si>
    <t>https://assos.bordeaux.fr/association/detail/716</t>
  </si>
  <si>
    <t>1552352463-39</t>
  </si>
  <si>
    <t>https://assos.bordeaux.fr/association/detail/2962</t>
  </si>
  <si>
    <t>1552357716-2490</t>
  </si>
  <si>
    <t>https://assos.bordeaux.fr/association/detail/509</t>
  </si>
  <si>
    <t>PHOTO CLUB DE BORDEAUX</t>
  </si>
  <si>
    <t>Le Photoclub de Bordeaux est une association loi 1901 visant à promouvoir la photographie. Tous niveaux, tous âges, mais une volonté commune de progresser dans la découverte, la prise de vue et le traitement de photographies. Les activités du club s’organisent autour de séances d’échanges et d’un forum internet privé. Le fonctionnement est basé sur la convivialité et l’entre-aide.</t>
  </si>
  <si>
    <t>10 avenue Bel Air
                                33200 Bordeaux</t>
  </si>
  <si>
    <t>06 25 95 05 48</t>
  </si>
  <si>
    <t>Claude Roussillon</t>
  </si>
  <si>
    <t>photoclubdebordeaux.com</t>
  </si>
  <si>
    <t>1552353458-525</t>
  </si>
  <si>
    <t>https://assos.bordeaux.fr/association/detail/2476</t>
  </si>
  <si>
    <t>1552356522-1968</t>
  </si>
  <si>
    <t>https://assos.bordeaux.fr/association/detail/1031</t>
  </si>
  <si>
    <t>1552357866-2563</t>
  </si>
  <si>
    <t>https://assos.bordeaux.fr/association/detail/436</t>
  </si>
  <si>
    <t>1552352696-153</t>
  </si>
  <si>
    <t>https://assos.bordeaux.fr/association/detail/2848</t>
  </si>
  <si>
    <t>1552357774-2518</t>
  </si>
  <si>
    <t>https://assos.bordeaux.fr/association/detail/481</t>
  </si>
  <si>
    <t>1552354439-1004</t>
  </si>
  <si>
    <t>https://assos.bordeaux.fr/association/detail/1997</t>
  </si>
  <si>
    <t>1552357825-2543</t>
  </si>
  <si>
    <t>https://assos.bordeaux.fr/association/detail/456</t>
  </si>
  <si>
    <t>1552354962-1253</t>
  </si>
  <si>
    <t>https://assos.bordeaux.fr/association/detail/1747</t>
  </si>
  <si>
    <t>1552352632-122</t>
  </si>
  <si>
    <t>https://assos.bordeaux.fr/association/detail/2879</t>
  </si>
  <si>
    <t>1552358216-2734</t>
  </si>
  <si>
    <t>https://assos.bordeaux.fr/association/detail/265</t>
  </si>
  <si>
    <t>1552352600-106</t>
  </si>
  <si>
    <t>https://assos.bordeaux.fr/association/detail/2895</t>
  </si>
  <si>
    <t>1552356321-1880</t>
  </si>
  <si>
    <t>https://assos.bordeaux.fr/association/detail/1119</t>
  </si>
  <si>
    <t>AIDE À LA JEUNESSE DU CONGO - AJC</t>
  </si>
  <si>
    <t>Investir durablement dans l'avenir des étudiants de l'université de l'Uélé en RDC en leur accordant des bourses d'études.</t>
  </si>
  <si>
    <t>20 RUE DES AYRES
                                33000 BORDEAUX</t>
  </si>
  <si>
    <t>07 53 91 06 97</t>
  </si>
  <si>
    <t>Antoine TINGBA</t>
  </si>
  <si>
    <t>1552356078-1767</t>
  </si>
  <si>
    <t>https://assos.bordeaux.fr/association/detail/1233</t>
  </si>
  <si>
    <t>9 ÈME TEMPS</t>
  </si>
  <si>
    <t>L’association 9ème temps a vu le jour en janvier 2017. Nous sommes onze jeunes danseurs enthousiastes, âgés de 20 à 28 ans.
Notre objectif premier est de développer la culture dansée à travers différents évènements tels que des spectacles, des stages, des ateliers et autres rencontres avec divers publics : enfants, adultes, professionnels et non-initiés …</t>
  </si>
  <si>
    <t>06 59 15 84 11</t>
  </si>
  <si>
    <t>KLARA MORHAIN</t>
  </si>
  <si>
    <t>1552354318-945</t>
  </si>
  <si>
    <t>https://assos.bordeaux.fr/association/detail/2056</t>
  </si>
  <si>
    <t>1552353618-603</t>
  </si>
  <si>
    <t>https://assos.bordeaux.fr/association/detail/2398</t>
  </si>
  <si>
    <t>1552357794-2528</t>
  </si>
  <si>
    <t>https://assos.bordeaux.fr/association/detail/471</t>
  </si>
  <si>
    <t>1552356742-2065</t>
  </si>
  <si>
    <t>https://assos.bordeaux.fr/association/detail/934</t>
  </si>
  <si>
    <t>ASSOCIATION DE FAMILLES DE TRAUMATISÉS CRÂNIENS ET CÉRÉBROLÉSÉS DE GIRONDE - AFTC  GIRONDE</t>
  </si>
  <si>
    <t>Aide , soutien et  écoute des familles et des traumatisés crâniens et cérébrolésés</t>
  </si>
  <si>
    <t>Noèle Mme  BOISGUERIN</t>
  </si>
  <si>
    <t>1552360705-2765</t>
  </si>
  <si>
    <t>https://assos.bordeaux.fr/association/detail/233</t>
  </si>
  <si>
    <t>1552358089-2672</t>
  </si>
  <si>
    <t>https://assos.bordeaux.fr/association/detail/327</t>
  </si>
  <si>
    <t>1552353283-440</t>
  </si>
  <si>
    <t>https://assos.bordeaux.fr/association/detail/2561</t>
  </si>
  <si>
    <t>1552354002-791</t>
  </si>
  <si>
    <t>https://assos.bordeaux.fr/association/detail/2210</t>
  </si>
  <si>
    <t>1552353203-401</t>
  </si>
  <si>
    <t>https://assos.bordeaux.fr/association/detail/2600</t>
  </si>
  <si>
    <t>1552356218-1832</t>
  </si>
  <si>
    <t>https://assos.bordeaux.fr/association/detail/1167</t>
  </si>
  <si>
    <t>ASSOCIATION GESTALT-THÉRAPIE INITIATIVE RETROUVÉE - AGIR</t>
  </si>
  <si>
    <t>Promouvoir le développement de la gestalt-thérapie par un travail sur la relation interpersonnelle</t>
  </si>
  <si>
    <t>19 RUE CRAMPEL
                                33800 BORDEAUX</t>
  </si>
  <si>
    <t>06 22 41 37 89</t>
  </si>
  <si>
    <t>1552355741-1614</t>
  </si>
  <si>
    <t>https://assos.bordeaux.fr/association/detail/1386</t>
  </si>
  <si>
    <t>1552355025-1282</t>
  </si>
  <si>
    <t>https://assos.bordeaux.fr/association/detail/1718</t>
  </si>
  <si>
    <t>1552352465-40</t>
  </si>
  <si>
    <t>https://assos.bordeaux.fr/association/detail/2961</t>
  </si>
  <si>
    <t>1552354383-977</t>
  </si>
  <si>
    <t>https://assos.bordeaux.fr/association/detail/2024</t>
  </si>
  <si>
    <t>1552356353-1895</t>
  </si>
  <si>
    <t>https://assos.bordeaux.fr/association/detail/1104</t>
  </si>
  <si>
    <t>LES PETITS FRÈRES DES PAUVRES - PFP</t>
  </si>
  <si>
    <t>L'association les petits frères des Pauvres a pour objet l'accueil, l'aide et l'accompagnement dans une relation fraternelle  et désintéressée, des personnes, en priorité de plus de 50 ans, souffrant de pauvreté, de solitude, d'exclusion, de précarité, de maladie grave, par des moyens et dans des conditions adaptées à chacune d'elles.
L'association sensibilise et alerte également l'opinion et les pouvoirs publics.</t>
  </si>
  <si>
    <t>7 rue Bouquière
                                33000 BORDEAUX</t>
  </si>
  <si>
    <t>05 56 79 29 05</t>
  </si>
  <si>
    <t>www.petitsfreresdespauvres.fr</t>
  </si>
  <si>
    <t>1552355551-1525</t>
  </si>
  <si>
    <t>https://assos.bordeaux.fr/association/detail/1475</t>
  </si>
  <si>
    <t>1552353421-507</t>
  </si>
  <si>
    <t>https://assos.bordeaux.fr/association/detail/2494</t>
  </si>
  <si>
    <t>1552357480-2387</t>
  </si>
  <si>
    <t>https://assos.bordeaux.fr/association/detail/612</t>
  </si>
  <si>
    <t>1552356323-1881</t>
  </si>
  <si>
    <t>https://assos.bordeaux.fr/association/detail/1118</t>
  </si>
  <si>
    <t>SOS RACISME GIRONDE</t>
  </si>
  <si>
    <t>d'entreprendre, faire entreprendre toute action par toutes formes de moyens susceptible de résoudre les problèmes de discrimination, d'antisémitisme et de racisme ( sensibilisation, information,formation, vigilance)
SOS Racisme s'est développée sur l'ensemble du territoire a la suite d'une mobilisation massive de citoyens dans les années 1980 ayant pour volonté de faire progresser l’Égalité des droits.</t>
  </si>
  <si>
    <t>20 rue bergeret
                                33000 Bordeaux</t>
  </si>
  <si>
    <t>07 83 49 01 87</t>
  </si>
  <si>
    <t>1552354312-942</t>
  </si>
  <si>
    <t>https://assos.bordeaux.fr/association/detail/2059</t>
  </si>
  <si>
    <t>1552357835-2548</t>
  </si>
  <si>
    <t>https://assos.bordeaux.fr/association/detail/451</t>
  </si>
  <si>
    <t>1552353740-663</t>
  </si>
  <si>
    <t>https://assos.bordeaux.fr/association/detail/2338</t>
  </si>
  <si>
    <t>1552355196-1361</t>
  </si>
  <si>
    <t>https://assos.bordeaux.fr/association/detail/1639</t>
  </si>
  <si>
    <t>FÉDÉRATION GIRONDINE DE GÉNÉALOGIE - FGG</t>
  </si>
  <si>
    <t>L'association a pour vocation de venir en aide bénévolement aux personnes qui recherchent leurs ancêtres.</t>
  </si>
  <si>
    <t>Archives Départementales de la Gironde
                                 72/78 cours Balguerie Sttutenberg
                                33300 BORDEAUX</t>
  </si>
  <si>
    <t>05 56 28 12 67</t>
  </si>
  <si>
    <t>Francis CHASSAGNAC</t>
  </si>
  <si>
    <t>fggen33.free.fr</t>
  </si>
  <si>
    <t>1552353546-568</t>
  </si>
  <si>
    <t>https://assos.bordeaux.fr/association/detail/2433</t>
  </si>
  <si>
    <t>1552355726-1607</t>
  </si>
  <si>
    <t>https://assos.bordeaux.fr/association/detail/1393</t>
  </si>
  <si>
    <t>1552354135-856</t>
  </si>
  <si>
    <t>https://assos.bordeaux.fr/association/detail/2145</t>
  </si>
  <si>
    <t>1552356851-2113</t>
  </si>
  <si>
    <t>https://assos.bordeaux.fr/association/detail/886</t>
  </si>
  <si>
    <t>ASSOCIATION TERRITOIRES &amp; INNOVATION SOCIALE - ATIS</t>
  </si>
  <si>
    <t>L'association ATIS accompagne l'émergence de projets d'innovation sociale et entreprises de l'économie sociale et solidaire en Nouvelle-Aquitaine.</t>
  </si>
  <si>
    <t>90 rue Malbec
                                33800 Bordeaux</t>
  </si>
  <si>
    <t>06 60 49 56 60</t>
  </si>
  <si>
    <t>atis-asso.org</t>
  </si>
  <si>
    <t>1552352422-19</t>
  </si>
  <si>
    <t>https://assos.bordeaux.fr/association/detail/2982</t>
  </si>
  <si>
    <t>1552356527-1970</t>
  </si>
  <si>
    <t>https://assos.bordeaux.fr/association/detail/1029</t>
  </si>
  <si>
    <t>CLUB D'EXPLORATION SOUS-MARINE D'AQUITAINE - CESMA</t>
  </si>
  <si>
    <t>Club de plongée sous-marine, d'apnée et de nages avec palmes.
Formation, loisir et compétition</t>
  </si>
  <si>
    <t>69 Avenue d'ARES
                                33200 Bordeaux</t>
  </si>
  <si>
    <t>05 56 99 46 26</t>
  </si>
  <si>
    <t>cesma-plongee.fr</t>
  </si>
  <si>
    <t>1552353001-302</t>
  </si>
  <si>
    <t>https://assos.bordeaux.fr/association/detail/2699</t>
  </si>
  <si>
    <t>1552357259-2291</t>
  </si>
  <si>
    <t>https://assos.bordeaux.fr/association/detail/708</t>
  </si>
  <si>
    <t>HAÏTI EN VIE</t>
  </si>
  <si>
    <t>1552353892-737</t>
  </si>
  <si>
    <t>https://assos.bordeaux.fr/association/detail/2264</t>
  </si>
  <si>
    <t>1552352931-268</t>
  </si>
  <si>
    <t>https://assos.bordeaux.fr/association/detail/2733</t>
  </si>
  <si>
    <t>1552353681-634</t>
  </si>
  <si>
    <t>https://assos.bordeaux.fr/association/detail/2367</t>
  </si>
  <si>
    <t>1552352763-186</t>
  </si>
  <si>
    <t>https://assos.bordeaux.fr/association/detail/2815</t>
  </si>
  <si>
    <t>1552357603-2439</t>
  </si>
  <si>
    <t>https://assos.bordeaux.fr/association/detail/560</t>
  </si>
  <si>
    <t>1552353417-505</t>
  </si>
  <si>
    <t>https://assos.bordeaux.fr/association/detail/2496</t>
  </si>
  <si>
    <t>1552355684-1587</t>
  </si>
  <si>
    <t>https://assos.bordeaux.fr/association/detail/1413</t>
  </si>
  <si>
    <t>1552352610-111</t>
  </si>
  <si>
    <t>https://assos.bordeaux.fr/association/detail/2890</t>
  </si>
  <si>
    <t>1552353632-610</t>
  </si>
  <si>
    <t>https://assos.bordeaux.fr/association/detail/2391</t>
  </si>
  <si>
    <t>1552356831-2104</t>
  </si>
  <si>
    <t>https://assos.bordeaux.fr/association/detail/895</t>
  </si>
  <si>
    <t>NDG HOME</t>
  </si>
  <si>
    <t>Encourager l'entrepreneuriat des jeunes diplômés.</t>
  </si>
  <si>
    <t>29 rue Adèle Esquiros
                                33500 Libourne</t>
  </si>
  <si>
    <t>07 60 20 72 92</t>
  </si>
  <si>
    <t>Mantila Tauzin</t>
  </si>
  <si>
    <t>1552352559-86</t>
  </si>
  <si>
    <t>https://assos.bordeaux.fr/association/detail/2915</t>
  </si>
  <si>
    <t>1552358164-2709</t>
  </si>
  <si>
    <t>https://assos.bordeaux.fr/association/detail/290</t>
  </si>
  <si>
    <t>1552355416-1461</t>
  </si>
  <si>
    <t>https://assos.bordeaux.fr/association/detail/1539</t>
  </si>
  <si>
    <t>1552353818-701</t>
  </si>
  <si>
    <t>https://assos.bordeaux.fr/association/detail/2300</t>
  </si>
  <si>
    <t>1552357223-2275</t>
  </si>
  <si>
    <t>https://assos.bordeaux.fr/association/detail/724</t>
  </si>
  <si>
    <t>1552353781-683</t>
  </si>
  <si>
    <t>https://assos.bordeaux.fr/association/detail/2318</t>
  </si>
  <si>
    <t>1552353338-467</t>
  </si>
  <si>
    <t>https://assos.bordeaux.fr/association/detail/2534</t>
  </si>
  <si>
    <t>1552354035-807</t>
  </si>
  <si>
    <t>https://assos.bordeaux.fr/association/detail/2194</t>
  </si>
  <si>
    <t>1552356179-1815</t>
  </si>
  <si>
    <t>https://assos.bordeaux.fr/association/detail/1184</t>
  </si>
  <si>
    <t>AAMI BÈGLES</t>
  </si>
  <si>
    <t>1552353442-517</t>
  </si>
  <si>
    <t>https://assos.bordeaux.fr/association/detail/2484</t>
  </si>
  <si>
    <t>1552355621-1557</t>
  </si>
  <si>
    <t>https://assos.bordeaux.fr/association/detail/1443</t>
  </si>
  <si>
    <t>REGARDS CROISÉS</t>
  </si>
  <si>
    <t>L'engagement éco-solidaire : la convivialité, la solidarité, l’entraide, l’économie circulaire, équitable, solidaire, le développement durable 
​L'interculturalité : les échanges interculturels, la mixité sociale, culturelle et intergénérationnelle, la communication bienveillante et non-violente, l’éducation populaire
​Les liens humain-nature : la pédagogie du dehors, la découverte et et le respect à la nature</t>
  </si>
  <si>
    <t>17 rue Lamothe Pichon
                                33000 Bordeaux</t>
  </si>
  <si>
    <t>06 74 43 82 65</t>
  </si>
  <si>
    <t>www.regardscroises.net</t>
  </si>
  <si>
    <t>1552353171-385</t>
  </si>
  <si>
    <t>https://assos.bordeaux.fr/association/detail/2616</t>
  </si>
  <si>
    <t>1552357086-2213</t>
  </si>
  <si>
    <t>https://assos.bordeaux.fr/association/detail/786</t>
  </si>
  <si>
    <t>LETTRES DU MONDE</t>
  </si>
  <si>
    <t>Promotion et diffusion des littératures étrangères en Nouvelle-Aquitaine</t>
  </si>
  <si>
    <t>9 rue Etobon Chenebier
                                33100 Bordeaux</t>
  </si>
  <si>
    <t>09 53 08 50 10</t>
  </si>
  <si>
    <t>lettresdumonde33.com</t>
  </si>
  <si>
    <t>1552354871-1211</t>
  </si>
  <si>
    <t>https://assos.bordeaux.fr/association/detail/1789</t>
  </si>
  <si>
    <t>LA VIE DES SENS - LVDS</t>
  </si>
  <si>
    <t>Assurer des actions de :
Sensibilistation et prévention des risques auditifs auprès de différentes populations ( scolaires, etudiants, professionnels, personnes agées, ...) via la diffusion de Serious Games utilisables sur PC, Smartphone ou tablettes tactiles.
Animer des session de formation et de sensibilisation dans des colleges, lycées, écoles, entreprises.</t>
  </si>
  <si>
    <t>41, rue Malleret - Apt 24
                                33000 Bordeaux</t>
  </si>
  <si>
    <t>05 57 30 93 92</t>
  </si>
  <si>
    <t>Pascal QUIL</t>
  </si>
  <si>
    <t>www.laviedessens.org</t>
  </si>
  <si>
    <t>1552358209-2731</t>
  </si>
  <si>
    <t>https://assos.bordeaux.fr/association/detail/268</t>
  </si>
  <si>
    <t>1552356833-2105</t>
  </si>
  <si>
    <t>https://assos.bordeaux.fr/association/detail/894</t>
  </si>
  <si>
    <t>LA CHIFFONNE RIT</t>
  </si>
  <si>
    <t>Aider, développer, promouvoir les activités artisanales, artistiques et l'économie locale de Bordeaux Métropole et de la région par
1/ L’accès à un espace de travail 
2/ Le partage, la mise en commun des savoir-faire, techniques et talents pour favoriser la création
3/ La mise en valeur de chaque individu en lui donnant sa place au sein d'un collectif</t>
  </si>
  <si>
    <t>77 rue Reinette
                                33100 BORDEAUX</t>
  </si>
  <si>
    <t>05 24 54 70 47</t>
  </si>
  <si>
    <t>www.lachiffonnerit.com</t>
  </si>
  <si>
    <t>1552356009-1736</t>
  </si>
  <si>
    <t>https://assos.bordeaux.fr/association/detail/1264</t>
  </si>
  <si>
    <t>TASHI DELEK BORDEAUX - TDB</t>
  </si>
  <si>
    <t>L'association a pour but de contribuer à faire connaître l'histoire, la culture et la civilisation du peuple tibétain, informer et communiquer sur la situation au Tibet.</t>
  </si>
  <si>
    <t>44 rue Moulinié
                                33000 Bordeaux</t>
  </si>
  <si>
    <t>06 83 62 37 61</t>
  </si>
  <si>
    <t>1552353144-372</t>
  </si>
  <si>
    <t>https://assos.bordeaux.fr/association/detail/2629</t>
  </si>
  <si>
    <t>1552358242-2747</t>
  </si>
  <si>
    <t>https://assos.bordeaux.fr/association/detail/252</t>
  </si>
  <si>
    <t>1552355267-1393</t>
  </si>
  <si>
    <t>https://assos.bordeaux.fr/association/detail/1607</t>
  </si>
  <si>
    <t>ASS'TECH</t>
  </si>
  <si>
    <t>Portée par les étudiants de Gestion Urbaine et Solidarités, Ass’Tech est une association fondée en 1997. Si son rôle principal est d’organiser, au fil des ans, le Festival des Solidarités, nos actions sont multiples. Mettre en en place des voyages d’études, sensibiliser notre entourage à des thématiques qui nous tiennent à coeur... Ass’Tech est ouverte  à toute initiative pour tendre vers un monde meilleur !</t>
  </si>
  <si>
    <t>1 rue Jacques Ellul
                                 IUT Bordeaux Montaigne
                                33000 Bordeaux</t>
  </si>
  <si>
    <t>06 41 06 15 23</t>
  </si>
  <si>
    <t>1552352831-219</t>
  </si>
  <si>
    <t>https://assos.bordeaux.fr/association/detail/2782</t>
  </si>
  <si>
    <t>1552352549-81</t>
  </si>
  <si>
    <t>https://assos.bordeaux.fr/association/detail/2920</t>
  </si>
  <si>
    <t>1552355414-1460</t>
  </si>
  <si>
    <t>https://assos.bordeaux.fr/association/detail/1540</t>
  </si>
  <si>
    <t>LA MAISON SOUDANAISE À BORDEAUX  - LMSB</t>
  </si>
  <si>
    <t>Association socioculturelle pour un but de faire connaitre la culture et la tradition du soudan à Bordeaux</t>
  </si>
  <si>
    <t>1 place Jean Cayrol 
                                33300 Bordeaux</t>
  </si>
  <si>
    <t>06 13 32 83 94</t>
  </si>
  <si>
    <t>1552357138-2237</t>
  </si>
  <si>
    <t>https://assos.bordeaux.fr/association/detail/762</t>
  </si>
  <si>
    <t>COQS ROUGES BORDEAUX - CRB</t>
  </si>
  <si>
    <t>Les Coqs Rouges, c’est une association historique du centre-ville de Bordeaux. Créée en 1891, elle demeure encore aujourd’hui, un vecteur important de lien social du centre-ville bordelais, de par sa dynamique sur les plans sportif et culturel, et ses valeurs spirituelles. Notre association offre une large palette d’activités sportives, culturelles et artistiques, pour petits et grands, en compétition ou loisir.</t>
  </si>
  <si>
    <t>14 Place Sainte-Eulalie
                                33000 BORDEAUX</t>
  </si>
  <si>
    <t>05 56 91 59 68</t>
  </si>
  <si>
    <t>Gilles Chaligné</t>
  </si>
  <si>
    <t>www.coqsrouges.fr</t>
  </si>
  <si>
    <t>1552353550-570</t>
  </si>
  <si>
    <t>https://assos.bordeaux.fr/association/detail/2431</t>
  </si>
  <si>
    <t>1552354236-905</t>
  </si>
  <si>
    <t>https://assos.bordeaux.fr/association/detail/2096</t>
  </si>
  <si>
    <t>1552354670-1117</t>
  </si>
  <si>
    <t>https://assos.bordeaux.fr/association/detail/1884</t>
  </si>
  <si>
    <t>1552357072-2208</t>
  </si>
  <si>
    <t>https://assos.bordeaux.fr/association/detail/791</t>
  </si>
  <si>
    <t>1552356362-1899</t>
  </si>
  <si>
    <t>https://assos.bordeaux.fr/association/detail/1100</t>
  </si>
  <si>
    <t>ARC EN CIEL THÉÂTRE AQUITAINE - ACTA</t>
  </si>
  <si>
    <t>La production de spectacles vivants, la diffusion, le développement et l'étude des actions de théâtre-forum institutionnel menées en direction des populations,
par la mise en place de manifestations, animations, actions de formation ou d'interventions locales ou coordonnées nationales, publications, stages, sans que cette liste soit limitative.</t>
  </si>
  <si>
    <t>22 cours Reverseaux
                                17100 Saintes</t>
  </si>
  <si>
    <t>06 72 76 13 45</t>
  </si>
  <si>
    <t>1552357286-2303</t>
  </si>
  <si>
    <t>https://assos.bordeaux.fr/association/detail/696</t>
  </si>
  <si>
    <t>FGM</t>
  </si>
  <si>
    <t>Cette association a pour but:
•	d’organiser des animations, activités culturelles et de loisirs, telles, par exemple, que sorties à moto en France comme à l’étranger, kermesses, animations, fêtes….
•	de concevoir, fabriquer, ou faire fabriquer, et vendre des vêtements, pins, patches et autres objets en relation avec l’association, 
•	de développer des relations avec d’autres organisations ou associations, notamment m</t>
  </si>
  <si>
    <t>86 Cours Marc Nouaux 
                                 APT 19
                                33000 BORDEAUX</t>
  </si>
  <si>
    <t>06 32 06 95 50</t>
  </si>
  <si>
    <t>1552353722-654</t>
  </si>
  <si>
    <t>https://assos.bordeaux.fr/association/detail/2347</t>
  </si>
  <si>
    <t>1552356296-1868</t>
  </si>
  <si>
    <t>https://assos.bordeaux.fr/association/detail/1131</t>
  </si>
  <si>
    <t>1552353013-308</t>
  </si>
  <si>
    <t>https://assos.bordeaux.fr/association/detail/2693</t>
  </si>
  <si>
    <t>1552353405-499</t>
  </si>
  <si>
    <t>https://assos.bordeaux.fr/association/detail/2502</t>
  </si>
  <si>
    <t>1552354017-798</t>
  </si>
  <si>
    <t>https://assos.bordeaux.fr/association/detail/2203</t>
  </si>
  <si>
    <t>1552354559-1063</t>
  </si>
  <si>
    <t>https://assos.bordeaux.fr/association/detail/1938</t>
  </si>
  <si>
    <t>1552356156-1805</t>
  </si>
  <si>
    <t>https://assos.bordeaux.fr/association/detail/1195</t>
  </si>
  <si>
    <t>1552354068-823</t>
  </si>
  <si>
    <t>https://assos.bordeaux.fr/association/detail/2178</t>
  </si>
  <si>
    <t>1552356378-1906</t>
  </si>
  <si>
    <t>https://assos.bordeaux.fr/association/detail/1093</t>
  </si>
  <si>
    <t>AMICALE DES RETRAITÉS UGRR-ISICA DE BORDEAUX</t>
  </si>
  <si>
    <t>Proposer des moments de partage afin de lutter contre l'isolement des personnes retraitées 
Solidarité - Activités Loisirs - Chorale - Bowling - Sorties : culturelles - patrimoine - théâtre 
Voyages.</t>
  </si>
  <si>
    <t>Résidence services - 16 rue Maryse Bastié - Appartement 116
                                33300 BORDEAUX</t>
  </si>
  <si>
    <t>06 01 78 08 04</t>
  </si>
  <si>
    <t>1552355678-1584</t>
  </si>
  <si>
    <t>https://assos.bordeaux.fr/association/detail/1416</t>
  </si>
  <si>
    <t>JONATHAN PIERRES VIVANTES, ASSOCIATION DÉPARTEMENTALE DE LA GIRONDE - JPV</t>
  </si>
  <si>
    <t>Accueil des parents, frères et soeurs endeuillés (par le décès d'un enfant). Accueil par des écoutants bénévoles eux-mêmes endeuillés.</t>
  </si>
  <si>
    <t>UDAF - 25 rue Francis Martin
                                33000 BORDEAUX</t>
  </si>
  <si>
    <t>06 64 66 24 62</t>
  </si>
  <si>
    <t>www.anjpv.org</t>
  </si>
  <si>
    <t>1552353491-541</t>
  </si>
  <si>
    <t>https://assos.bordeaux.fr/association/detail/2460</t>
  </si>
  <si>
    <t>1552354404-987</t>
  </si>
  <si>
    <t>https://assos.bordeaux.fr/association/detail/2014</t>
  </si>
  <si>
    <t>1552353900-741</t>
  </si>
  <si>
    <t>https://assos.bordeaux.fr/association/detail/2260</t>
  </si>
  <si>
    <t>1552353673-630</t>
  </si>
  <si>
    <t>https://assos.bordeaux.fr/association/detail/2371</t>
  </si>
  <si>
    <t>1552357587-2431</t>
  </si>
  <si>
    <t>https://assos.bordeaux.fr/association/detail/568</t>
  </si>
  <si>
    <t>KOIDOUKAI</t>
  </si>
  <si>
    <t>Le Koidoukai est la première troupe de yosakoi à avoir été créée en France ! Le yosakoi est une danse venue du Japon. Ouverte à tous, elle est dynamique et énergique. La troupe s'entraîne une fois par semaine et participe à des événements autour du Japon dans le Sud-Ouest et au-delà ! Nous visons également les Jeux Olympiques de 2020 pour nous participer à la cérémonie  de clôture à Tokyo !</t>
  </si>
  <si>
    <t>12 rue Lapie
                                 résidence tapis vert appartement 14
                                33200 Bordeaux</t>
  </si>
  <si>
    <t>06 05 40 83 81</t>
  </si>
  <si>
    <t>koidoukai.jimdo.com/la-troupe-koidoukai</t>
  </si>
  <si>
    <t>1552357230-2278</t>
  </si>
  <si>
    <t>https://assos.bordeaux.fr/association/detail/721</t>
  </si>
  <si>
    <t>LA 58ÈME</t>
  </si>
  <si>
    <t>La 58ème, association et fédération d’associations, a été créée le 28 juin 2010 et fédère la vie associative à Darwin. Elle rassemble aujourd’hui une cinquantaine d’associations et a pour objet de participer à la valorisation des initiatives et pratiques culturelles, sportives, solidaires, sociales, citoyennes et environnementales.</t>
  </si>
  <si>
    <t>87 quai des Queyries 
                                 Darwin Ecosystème
                                33100 Bordeaux</t>
  </si>
  <si>
    <t>caserneniel.org</t>
  </si>
  <si>
    <t>1552355920-1695</t>
  </si>
  <si>
    <t>https://assos.bordeaux.fr/association/detail/1305</t>
  </si>
  <si>
    <t>W437789764</t>
  </si>
  <si>
    <t>Cccx</t>
  </si>
  <si>
    <t>jhjhjk
                                33600 Pessac</t>
  </si>
  <si>
    <t>1552352964-284</t>
  </si>
  <si>
    <t>https://assos.bordeaux.fr/association/detail/2717</t>
  </si>
  <si>
    <t>1552354115-846</t>
  </si>
  <si>
    <t>https://assos.bordeaux.fr/association/detail/2155</t>
  </si>
  <si>
    <t>1552356668-2033</t>
  </si>
  <si>
    <t>https://assos.bordeaux.fr/association/detail/966</t>
  </si>
  <si>
    <t>ARTS MARTIAUX TRADITIONNELS BORDELAIS - AMTB</t>
  </si>
  <si>
    <t>L'association AMTB a pour objet la pratique de la méthode Wa-Jutsu, issue des arts martiaux traditionnels japonais et pratiquée dans l'esprit traditionnel du Budo.
Cette méthode est non compétitive, ne nécessite pas d'aptitudes physiques particulières. La progression est adaptée à tous les âges, depuis les enfants à partir de 6 ans jusqu'aux adultes vétérans.</t>
  </si>
  <si>
    <t>6, rue Lavoisier
                                33200 Bordeaux</t>
  </si>
  <si>
    <t>06 72 19 73 89</t>
  </si>
  <si>
    <t>www.arts-martiaux-traditionnels-bordeaux.fr</t>
  </si>
  <si>
    <t>1552352892-249</t>
  </si>
  <si>
    <t>https://assos.bordeaux.fr/association/detail/2752</t>
  </si>
  <si>
    <t>1552356127-1791</t>
  </si>
  <si>
    <t>https://assos.bordeaux.fr/association/detail/1209</t>
  </si>
  <si>
    <t>1552354310-941</t>
  </si>
  <si>
    <t>https://assos.bordeaux.fr/association/detail/2060</t>
  </si>
  <si>
    <t>1552356309-1874</t>
  </si>
  <si>
    <t>https://assos.bordeaux.fr/association/detail/1125</t>
  </si>
  <si>
    <t>1552357709-2487</t>
  </si>
  <si>
    <t>https://assos.bordeaux.fr/association/detail/512</t>
  </si>
  <si>
    <t>ARTS MARTIAUX SHAOLIN-BORDEAUX</t>
  </si>
  <si>
    <t>Association sportive pour développer la pratique -de loisir et/ou de compétition- des Arts Martiaux chinois sous l’égide de sa fédération nationale, en proposant des cours de Kung Fu, des cours de Taichi et de Qi Gong. Favoriser le développement économique local par la création d’emplois dans le secteur sportif, socio-culturel et de loisir.</t>
  </si>
  <si>
    <t>4 rue Cazenave 
                                33100 Bordeaux</t>
  </si>
  <si>
    <t>05 56 86 95 46</t>
  </si>
  <si>
    <t>www.shaolin-bordeaux.fr</t>
  </si>
  <si>
    <t>1552354658-1111</t>
  </si>
  <si>
    <t>https://assos.bordeaux.fr/association/detail/1890</t>
  </si>
  <si>
    <t>1552354533-1050</t>
  </si>
  <si>
    <t>https://assos.bordeaux.fr/association/detail/1951</t>
  </si>
  <si>
    <t>1552354346-959</t>
  </si>
  <si>
    <t>https://assos.bordeaux.fr/association/detail/2042</t>
  </si>
  <si>
    <t>1552356687-2041</t>
  </si>
  <si>
    <t>https://assos.bordeaux.fr/association/detail/958</t>
  </si>
  <si>
    <t>1552356044-1752</t>
  </si>
  <si>
    <t>https://assos.bordeaux.fr/association/detail/1248</t>
  </si>
  <si>
    <t>SYPRES</t>
  </si>
  <si>
    <t>promouvoir les rites funéraires laïques</t>
  </si>
  <si>
    <t>223 cours de l'Yser
                                33000 Bordeaux</t>
  </si>
  <si>
    <t>06 67 12 20 82</t>
  </si>
  <si>
    <t>1552354753-1157</t>
  </si>
  <si>
    <t>https://assos.bordeaux.fr/association/detail/1844</t>
  </si>
  <si>
    <t>1552357943-2601</t>
  </si>
  <si>
    <t>https://assos.bordeaux.fr/association/detail/398</t>
  </si>
  <si>
    <t>1552355764-1624</t>
  </si>
  <si>
    <t>https://assos.bordeaux.fr/association/detail/1376</t>
  </si>
  <si>
    <t>1552355676-1583</t>
  </si>
  <si>
    <t>https://assos.bordeaux.fr/association/detail/1417</t>
  </si>
  <si>
    <t>LA MARGE ROUSSE</t>
  </si>
  <si>
    <t>Produire et diffuser des créations artistiques rattachées au domaine du spectacle vivant et plus particulièrement du théâtre et de la lecture dans un esprit d’éducation populaire.
Promouvoir la rencontre des professionnels et des amateurs du spectacle vivant autour de la mise en place de projets artistiques à vocation solidaire et collective.
Sensibiliser les publics à la découverte et à la pratique du théâtre</t>
  </si>
  <si>
    <t>29 rue Ausone
                                33000 Bordeaux</t>
  </si>
  <si>
    <t>06 85 24 89 56</t>
  </si>
  <si>
    <t>lamargerousse.com</t>
  </si>
  <si>
    <t>1552355743-1615</t>
  </si>
  <si>
    <t>https://assos.bordeaux.fr/association/detail/1385</t>
  </si>
  <si>
    <t>1552356068-1762</t>
  </si>
  <si>
    <t>https://assos.bordeaux.fr/association/detail/1238</t>
  </si>
  <si>
    <t>INSUP FORMATION</t>
  </si>
  <si>
    <t>Insup Formation est un organisme de formation présent en Nouvelle-Aquitaine et en Vendée. Nos missions depuis près de 40 ans consiste à soutenir les entreprises du territoire dans leur politique de formation, faciliter l’accès de tous à la formation, accompagner salariés et demandeurs d'emploi dans leur projet professionnel, aider chaque individu à trouver ou retrouver sa place dans la société-le marché du travail.</t>
  </si>
  <si>
    <t>37 rue Labottière
                                33000 Bordeaux</t>
  </si>
  <si>
    <t>05 56 01 31 70</t>
  </si>
  <si>
    <t>Michel Férillot</t>
  </si>
  <si>
    <t>insup.org</t>
  </si>
  <si>
    <t>1552355837-1657</t>
  </si>
  <si>
    <t>https://assos.bordeaux.fr/association/detail/1343</t>
  </si>
  <si>
    <t>1552356702-2048</t>
  </si>
  <si>
    <t>https://assos.bordeaux.fr/association/detail/951</t>
  </si>
  <si>
    <t>L’ESPRIT GAMBETTA</t>
  </si>
  <si>
    <t>Développement du lien social dans le quartier Gambetta de Bordeaux : création d'une commission des commerçants et pérennisation de l’équipe communication. 
Protection du patrimoine et bon partage de l’espace public : lutte contre les pollutions atmosphériques et sonores, valorisation du patrimoine architectural et paysagé et vigilance sur le respect des réglementations pour faciliter le bien vivre ensemble.</t>
  </si>
  <si>
    <t>1 rue du Palais Gallien
                                33000 BORDEAUX</t>
  </si>
  <si>
    <t>06 61 47 87 73</t>
  </si>
  <si>
    <t>Patrick Bosc</t>
  </si>
  <si>
    <t>sosplacegambetta.fr</t>
  </si>
  <si>
    <t>1552353747-666</t>
  </si>
  <si>
    <t>https://assos.bordeaux.fr/association/detail/2335</t>
  </si>
  <si>
    <t>1552355346-1428</t>
  </si>
  <si>
    <t>https://assos.bordeaux.fr/association/detail/1572</t>
  </si>
  <si>
    <t>1552357655-2463</t>
  </si>
  <si>
    <t>https://assos.bordeaux.fr/association/detail/536</t>
  </si>
  <si>
    <t>ASSOCIATION - REGARD 9 - REGARD 9</t>
  </si>
  <si>
    <t>L'objet de l'association Regard 9 est de promouvoir, soutenir et favoriser toutes initiatives d'ordre culturel, social et/ou récréatif en faveur de la bande dessinée, de l'illustration, du livre en général et de ses auteurs</t>
  </si>
  <si>
    <t>15 rue Profeseur demons
                                33000 Bordeaux</t>
  </si>
  <si>
    <t>06 15 53 29 26</t>
  </si>
  <si>
    <t>9-33.fr</t>
  </si>
  <si>
    <t>1552353009-306</t>
  </si>
  <si>
    <t>https://assos.bordeaux.fr/association/detail/2695</t>
  </si>
  <si>
    <t>1552355475-1488</t>
  </si>
  <si>
    <t>https://assos.bordeaux.fr/association/detail/1512</t>
  </si>
  <si>
    <t>CENTRE D'ACCUEIL D'INFORMATION ET D'ORIENTATION - CAIO</t>
  </si>
  <si>
    <t>Le Centre d'Accueil d'Information et d'Orientation (CAIO) comprend le service "Plateforme d'Accueil des Personnes en Errance" (PAPE) qui consiste à organiser dans un lieu unique l'accueil, l'information, l'orientation et l'accompagnement social des ménages de plus de 18 ans, seul ou en couple, avec ou sans enfant, sans résidence stable sur la ville de Bordeaux.</t>
  </si>
  <si>
    <t>6 rue du Noviciat
                                 CS 71343
                                33080 BORDEAUX CEDEX</t>
  </si>
  <si>
    <t>05 56 33 47 80</t>
  </si>
  <si>
    <t>1552358079-2667</t>
  </si>
  <si>
    <t>https://assos.bordeaux.fr/association/detail/332</t>
  </si>
  <si>
    <t>1552355530-1515</t>
  </si>
  <si>
    <t>https://assos.bordeaux.fr/association/detail/1485</t>
  </si>
  <si>
    <t>1552353783-684</t>
  </si>
  <si>
    <t>https://assos.bordeaux.fr/association/detail/2317</t>
  </si>
  <si>
    <t>1552356829-2103</t>
  </si>
  <si>
    <t>https://assos.bordeaux.fr/association/detail/896</t>
  </si>
  <si>
    <t>DANCE IN WEST</t>
  </si>
  <si>
    <t>Promouvoir et développer la danse sur Bordeaux et ses alentours par des interventions régulières. Organiser des événements régionaux, nationaux et internationaux permettant l'extension et l'épanouissement de la danse à travers des manifestations ouvertes au grand public et facilitant l'échange en toute convivialité.</t>
  </si>
  <si>
    <t>7a chemin de BOS
                                33185 Le Haillan</t>
  </si>
  <si>
    <t>06 61 18 71 43</t>
  </si>
  <si>
    <t>Elise Nguyen Ba</t>
  </si>
  <si>
    <t>www.danceinwest.fr</t>
  </si>
  <si>
    <t>1552354201-888</t>
  </si>
  <si>
    <t>https://assos.bordeaux.fr/association/detail/2113</t>
  </si>
  <si>
    <t>1552353515-553</t>
  </si>
  <si>
    <t>https://assos.bordeaux.fr/association/detail/2448</t>
  </si>
  <si>
    <t>1552355850-1663</t>
  </si>
  <si>
    <t>https://assos.bordeaux.fr/association/detail/1337</t>
  </si>
  <si>
    <t>1552353620-604</t>
  </si>
  <si>
    <t>https://assos.bordeaux.fr/association/detail/2397</t>
  </si>
  <si>
    <t>1552352624-118</t>
  </si>
  <si>
    <t>https://assos.bordeaux.fr/association/detail/2883</t>
  </si>
  <si>
    <t>1552353222-410</t>
  </si>
  <si>
    <t>https://assos.bordeaux.fr/association/detail/2591</t>
  </si>
  <si>
    <t>1552353751-668</t>
  </si>
  <si>
    <t>https://assos.bordeaux.fr/association/detail/2333</t>
  </si>
  <si>
    <t>1552352569-91</t>
  </si>
  <si>
    <t>https://assos.bordeaux.fr/association/detail/2910</t>
  </si>
  <si>
    <t>1552355999-1732</t>
  </si>
  <si>
    <t>https://assos.bordeaux.fr/association/detail/1268</t>
  </si>
  <si>
    <t>AUX CAPTIFS LA LIBÉRATION</t>
  </si>
  <si>
    <t>Dans un esprit à orientation chrétienne, l'association a pour objet la tournée-rue, l'accueil des personnes de la rue, principalement prostituées, visant à la sortie de l'exclusion et à la réinsertion sociale et professionnelle.</t>
  </si>
  <si>
    <t>10 rue de la Seiglière
                                33800 Bordeaux</t>
  </si>
  <si>
    <t>07 68 68 22 73</t>
  </si>
  <si>
    <t>1552353064-333</t>
  </si>
  <si>
    <t>https://assos.bordeaux.fr/association/detail/2668</t>
  </si>
  <si>
    <t>1552352504-59</t>
  </si>
  <si>
    <t>https://assos.bordeaux.fr/association/detail/2942</t>
  </si>
  <si>
    <t>1552356895-2132</t>
  </si>
  <si>
    <t>https://assos.bordeaux.fr/association/detail/867</t>
  </si>
  <si>
    <t>ASSOCIATION CULTURELLE TRÉSORS D'IRAN - ACTI</t>
  </si>
  <si>
    <t>Contribution à la promotion de la civilisation iranienne et à la diffusion des cultures d’Iran ainsi que la contribution au développement et à la promotion de la production intellectuelle et culturelle liée à l’ensemble des questions culturelles d’Iran en France et à l'étranger. Contribution à la promotion de l’intégration et la cohésion sociale à travers des projets d’entre aide et des actions humanitaires.</t>
  </si>
  <si>
    <t>55 Avenue du Maréchal de Lattre de Tassigny
                                 la Maison des Associations de Mérignac
                                33700 Mérignac</t>
  </si>
  <si>
    <t>06 84 53 82 05</t>
  </si>
  <si>
    <t>1552356095-1775</t>
  </si>
  <si>
    <t>https://assos.bordeaux.fr/association/detail/1225</t>
  </si>
  <si>
    <t>1552352634-123</t>
  </si>
  <si>
    <t>https://assos.bordeaux.fr/association/detail/2878</t>
  </si>
  <si>
    <t>1552354379-975</t>
  </si>
  <si>
    <t>https://assos.bordeaux.fr/association/detail/2026</t>
  </si>
  <si>
    <t>1552353189-394</t>
  </si>
  <si>
    <t>https://assos.bordeaux.fr/association/detail/2607</t>
  </si>
  <si>
    <t>1552356047-1753</t>
  </si>
  <si>
    <t>https://assos.bordeaux.fr/association/detail/1247</t>
  </si>
  <si>
    <t>BORDEAUX ENTREPRENEURS</t>
  </si>
  <si>
    <t>Bordeaux Entrepreneurs a pour vocation est de soutenir l’écosystème entrepreneurial et d’accompagner le développement des startups dans la région bordelaise.
Avec aujourd'hui plus de 100 startups adhérentes, Bordeaux Entrepreneurs se fixe des objectifs très concrets pour les créateurs d’entreprises et les sociétés souhaitant se développer ou s’implanter dans la région : ateliers, conférences, événements, etc.</t>
  </si>
  <si>
    <t>74 Avenue Thiers
                                 (Coworking Héméra)
                                33100 Bordeaux</t>
  </si>
  <si>
    <t>Alexandre de Roumefort</t>
  </si>
  <si>
    <t>www.bordeaux-entrepreneurs.com</t>
  </si>
  <si>
    <t>1552358220-2736</t>
  </si>
  <si>
    <t>https://assos.bordeaux.fr/association/detail/263</t>
  </si>
  <si>
    <t>1552352939-272</t>
  </si>
  <si>
    <t>https://assos.bordeaux.fr/association/detail/2729</t>
  </si>
  <si>
    <t>1552353481-536</t>
  </si>
  <si>
    <t>https://assos.bordeaux.fr/association/detail/2465</t>
  </si>
  <si>
    <t>1552354747-1154</t>
  </si>
  <si>
    <t>https://assos.bordeaux.fr/association/detail/1847</t>
  </si>
  <si>
    <t>COACHING NOMADE "SUR LES AILES DE LA VIE...ET DANS L'ACTION"</t>
  </si>
  <si>
    <t>De développer des actions de coaching à destination de ceux qui en ont besoin sans disposer des moyens et qui sont soit porteur de projet de création d'entreprise ou d'activité, soit créateur ou repreneur (depuis moins de 2 ans). Les bénéficiaires des actions de coaching sont appréciés sur dossier. Les actions sont des actions de soutien personnel et d'appui à la communication, au marketing et à la créativité.</t>
  </si>
  <si>
    <t>5, allée de Tourny
                                33000 BORDEAUX</t>
  </si>
  <si>
    <t>07 66 20 62 19</t>
  </si>
  <si>
    <t>www.coaching-nomade.fr</t>
  </si>
  <si>
    <t>1552355306-1409</t>
  </si>
  <si>
    <t>https://assos.bordeaux.fr/association/detail/1591</t>
  </si>
  <si>
    <t>COMPAGNIE LA MARGINAIRE</t>
  </si>
  <si>
    <t>- La production et la diffusion d’événements artistiques initiés par Romie Esteves
- La  promotion et la recherche artistique autour de l’art lyrique en collaboration avec d’autres structures
- la formation artistique ainsi que toutes les activités susceptibles de faciliter la réalisation et la promotion de l’art lyrique.</t>
  </si>
  <si>
    <t>10 rue Rose
                                33300 Bordeaux</t>
  </si>
  <si>
    <t>06 60 22 22 39</t>
  </si>
  <si>
    <t>www.romie-esteves.com/compagnie-la-marginaire</t>
  </si>
  <si>
    <t>1552357847-2554</t>
  </si>
  <si>
    <t>https://assos.bordeaux.fr/association/detail/445</t>
  </si>
  <si>
    <t>1552356313-1876</t>
  </si>
  <si>
    <t>https://assos.bordeaux.fr/association/detail/1123</t>
  </si>
  <si>
    <t>CENTRE D'ANIMATION MONSÉJOUR - ASSOCIATION DES CENTRES D'ANIMATION DE QUARTIERS DE BORDEAUX - ACAQB</t>
  </si>
  <si>
    <t>L’association des centres d’animation de quartiers de Bordeaux (ACAQB), se compose aujourd’hui de 11 centres d’animation à vocation sociale et culturelle répartis sur les deux rives de Bordeaux. Le centre d’animation Monséjour, au cœur de Caudéran, propose un large panel d’activités et anime un pôle d’excellence arts plastiques et artisanat d’art.</t>
  </si>
  <si>
    <t>Rue François Coppée
                                33200 Bordeaux</t>
  </si>
  <si>
    <t>05 56 97 58 10</t>
  </si>
  <si>
    <t>1552353964-772</t>
  </si>
  <si>
    <t>https://assos.bordeaux.fr/association/detail/2229</t>
  </si>
  <si>
    <t>1552354844-1199</t>
  </si>
  <si>
    <t>https://assos.bordeaux.fr/association/detail/1801</t>
  </si>
  <si>
    <t>1552355632-1562</t>
  </si>
  <si>
    <t>https://assos.bordeaux.fr/association/detail/1438</t>
  </si>
  <si>
    <t>1552352851-229</t>
  </si>
  <si>
    <t>https://assos.bordeaux.fr/association/detail/2772</t>
  </si>
  <si>
    <t>1552355872-1674</t>
  </si>
  <si>
    <t>https://assos.bordeaux.fr/association/detail/1326</t>
  </si>
  <si>
    <t>ASSOCIATION BORDEAUX NIHONGO HOSHU JUGYOKO</t>
  </si>
  <si>
    <t>1552354494-1031</t>
  </si>
  <si>
    <t>https://assos.bordeaux.fr/association/detail/1970</t>
  </si>
  <si>
    <t>1552358156-2705</t>
  </si>
  <si>
    <t>https://assos.bordeaux.fr/association/detail/294</t>
  </si>
  <si>
    <t>1552355653-1572</t>
  </si>
  <si>
    <t>https://assos.bordeaux.fr/association/detail/1428</t>
  </si>
  <si>
    <t>1552356505-1960</t>
  </si>
  <si>
    <t>https://assos.bordeaux.fr/association/detail/1039</t>
  </si>
  <si>
    <t>IN PEACE EVENT</t>
  </si>
  <si>
    <t>In Peace Event est une association humanitaire et événementielle créée en 2014 et basée au coeur du quartier La Bastide à Bordeaux.</t>
  </si>
  <si>
    <t>9 rue de Pineau
                                33100 Bordeaux</t>
  </si>
  <si>
    <t>07 68 56 00 25</t>
  </si>
  <si>
    <t>Owayss Majnani</t>
  </si>
  <si>
    <t>inpeaceevent.org</t>
  </si>
  <si>
    <t>1552354207-891</t>
  </si>
  <si>
    <t>https://assos.bordeaux.fr/association/detail/2110</t>
  </si>
  <si>
    <t>1552355115-1324</t>
  </si>
  <si>
    <t>https://assos.bordeaux.fr/association/detail/1676</t>
  </si>
  <si>
    <t>LES HÉBERGEURS SOLIDAIRES DE BORDEAUX - HSB</t>
  </si>
  <si>
    <t>Les Hébergeurs Solidaires de Bordeaux ont pour vocation d’accueillir et d’héberger dans la dignité les enfants en danger, dits mineurs non-accompagnés, en attente d’une prise en charge du département et/ou de l’Etat, au sein du territoire girondin à travers la mise en place d’un réseau d’hébergement temporaire d’accueillants bénévoles; une mise en lien avec les associations du territoire, des actions de plaidoyer...</t>
  </si>
  <si>
    <t>10 Rue Causserouge
                                33000 BORDEAUX</t>
  </si>
  <si>
    <t>07 69 56 96 12</t>
  </si>
  <si>
    <t>1552354479-1024</t>
  </si>
  <si>
    <t>https://assos.bordeaux.fr/association/detail/1977</t>
  </si>
  <si>
    <t>1552357806-2534</t>
  </si>
  <si>
    <t>https://assos.bordeaux.fr/association/detail/465</t>
  </si>
  <si>
    <t>1552354975-1259</t>
  </si>
  <si>
    <t>https://assos.bordeaux.fr/association/detail/1741</t>
  </si>
  <si>
    <t>1552355672-1581</t>
  </si>
  <si>
    <t>https://assos.bordeaux.fr/association/detail/1419</t>
  </si>
  <si>
    <t>1552356849-2112</t>
  </si>
  <si>
    <t>https://assos.bordeaux.fr/association/detail/887</t>
  </si>
  <si>
    <t>ASSOCIATION MALADIES CHRONIQUES, SPORT &amp; BIEN ÊTRE - AMCSB</t>
  </si>
  <si>
    <t>Cette association a pour but de permettre aux personnes atteintes de maladies chroniques de pratiquer une activité physique.</t>
  </si>
  <si>
    <t>10 rue Gaston Marchou 
                                 chez Melle Gaëlle Gaudin
                                33000 Bordeaux</t>
  </si>
  <si>
    <t>06 51 68 50 30</t>
  </si>
  <si>
    <t>Laurence Colombel</t>
  </si>
  <si>
    <t>1552356801-2091</t>
  </si>
  <si>
    <t>https://assos.bordeaux.fr/association/detail/908</t>
  </si>
  <si>
    <t>RESTOS DU COEUR DE GIRONDE</t>
  </si>
  <si>
    <t>Apporter une assistance bénévole aux personnes démunies
Notamment dans le domaine alimentaire par l’accès à des repas gratuits 
et par la participation à leur insertion sociale et économique.
Ainsi qu’à toute action contre la pauvreté sous toutes ses formes .</t>
  </si>
  <si>
    <t>Rue Robert Mathieu
                                 ZI de Fret
                                33521 BRUGES</t>
  </si>
  <si>
    <t>07 83 68 39 54</t>
  </si>
  <si>
    <t>1552354224-899</t>
  </si>
  <si>
    <t>https://assos.bordeaux.fr/association/detail/2102</t>
  </si>
  <si>
    <t>1552352469-42</t>
  </si>
  <si>
    <t>https://assos.bordeaux.fr/association/detail/2959</t>
  </si>
  <si>
    <t>1552357792-2527</t>
  </si>
  <si>
    <t>https://assos.bordeaux.fr/association/detail/472</t>
  </si>
  <si>
    <t>1552355176-1352</t>
  </si>
  <si>
    <t>https://assos.bordeaux.fr/association/detail/1648</t>
  </si>
  <si>
    <t>1552355497-1499</t>
  </si>
  <si>
    <t>https://assos.bordeaux.fr/association/detail/1501</t>
  </si>
  <si>
    <t>1552353806-695</t>
  </si>
  <si>
    <t>https://assos.bordeaux.fr/association/detail/2306</t>
  </si>
  <si>
    <t>1552352725-167</t>
  </si>
  <si>
    <t>https://assos.bordeaux.fr/association/detail/2834</t>
  </si>
  <si>
    <t>1552353244-421</t>
  </si>
  <si>
    <t>https://assos.bordeaux.fr/association/detail/2580</t>
  </si>
  <si>
    <t>1552354373-972</t>
  </si>
  <si>
    <t>https://assos.bordeaux.fr/association/detail/2029</t>
  </si>
  <si>
    <t>1552354899-1224</t>
  </si>
  <si>
    <t>https://assos.bordeaux.fr/association/detail/1776</t>
  </si>
  <si>
    <t>1552352516-65</t>
  </si>
  <si>
    <t>https://assos.bordeaux.fr/association/detail/2936</t>
  </si>
  <si>
    <t>1552354598-1082</t>
  </si>
  <si>
    <t>https://assos.bordeaux.fr/association/detail/1919</t>
  </si>
  <si>
    <t>1552355509-1505</t>
  </si>
  <si>
    <t>https://assos.bordeaux.fr/association/detail/1495</t>
  </si>
  <si>
    <t>1552352432-24</t>
  </si>
  <si>
    <t>https://assos.bordeaux.fr/association/detail/2977</t>
  </si>
  <si>
    <t>1552353914-748</t>
  </si>
  <si>
    <t>https://assos.bordeaux.fr/association/detail/2253</t>
  </si>
  <si>
    <t>1552356657-2028</t>
  </si>
  <si>
    <t>https://assos.bordeaux.fr/association/detail/971</t>
  </si>
  <si>
    <t>LA MAISON DE SOI</t>
  </si>
  <si>
    <t>L'association La Maison de Soi a pour vocation d'offrir des espaces dédiés à la pratique de Bien-être , de Santé et d'évolution personnelle .L'activité principale est la Biodanza .Elle se pratique en groupe et invite à se libérer  du stress ,de blocages physiques et psychiques grâce à des propositions de danses et mouvements sur des musique du monde . Aucun pas enseigné , plaisir , joie ,profondeur,convivialité</t>
  </si>
  <si>
    <t>161 rue Fernand Audeguil
                                33000 Bordeaux</t>
  </si>
  <si>
    <t>06 88 69 19 87</t>
  </si>
  <si>
    <t>www.biodanzabordeaux.com</t>
  </si>
  <si>
    <t>1552353300-448</t>
  </si>
  <si>
    <t>https://assos.bordeaux.fr/association/detail/2553</t>
  </si>
  <si>
    <t>1552355342-1426</t>
  </si>
  <si>
    <t>https://assos.bordeaux.fr/association/detail/1574</t>
  </si>
  <si>
    <t>COMPAGNIE LES SOUTERRAINES</t>
  </si>
  <si>
    <t>L'objet de l'association est de favoriser, développer, et promouvoir la création artistique par : 
la production de spectacles et d'événements culturels, l'activité de formation et la mise en place de stages, la mise en place d'activités de recherche sur le travail psycho, physico-émotionnel et vocal de l'acteur, la diffusion et la promotion de spectacles vivants et/ou de manifestations culturelles.</t>
  </si>
  <si>
    <t>199 RUE PELLEPORT
                                33800 BORDEAUX</t>
  </si>
  <si>
    <t>06 84 39 13 28</t>
  </si>
  <si>
    <t>1552353415-504</t>
  </si>
  <si>
    <t>https://assos.bordeaux.fr/association/detail/2497</t>
  </si>
  <si>
    <t>1552353961-771</t>
  </si>
  <si>
    <t>https://assos.bordeaux.fr/association/detail/2230</t>
  </si>
  <si>
    <t>1552353779-682</t>
  </si>
  <si>
    <t>https://assos.bordeaux.fr/association/detail/2319</t>
  </si>
  <si>
    <t>1552355239-1381</t>
  </si>
  <si>
    <t>https://assos.bordeaux.fr/association/detail/1619</t>
  </si>
  <si>
    <t>1552355279-1397</t>
  </si>
  <si>
    <t>https://assos.bordeaux.fr/association/detail/1603</t>
  </si>
  <si>
    <t>L'ATELIER BUDGETAIRE</t>
  </si>
  <si>
    <t>Prévention de l'exclusion financière, par des actions d'information et d'accompagnements sur les thématiques en lien avec le budget.</t>
  </si>
  <si>
    <t>29 rue du Mirail
                                33000 Bordeaux</t>
  </si>
  <si>
    <t>05 56 94 68 18</t>
  </si>
  <si>
    <t>www.latelierbudgetaire.org</t>
  </si>
  <si>
    <t>1552356803-2092</t>
  </si>
  <si>
    <t>https://assos.bordeaux.fr/association/detail/907</t>
  </si>
  <si>
    <t>BORDEAUX TEATRO ITALIANO - BTI</t>
  </si>
  <si>
    <t>Etudier la langue et la culture italienne à travers la pratique du théâtre en italien
Organiser et promouvoir des activités à caractère culturel : spectacles, échanges, rencontres,ateliers</t>
  </si>
  <si>
    <t>53 rue Raymond Lavigne
                                 Botanica 314
                                33100 Bordeaux</t>
  </si>
  <si>
    <t>05 56 78 30 97</t>
  </si>
  <si>
    <t>1552357624-2449</t>
  </si>
  <si>
    <t>https://assos.bordeaux.fr/association/detail/550</t>
  </si>
  <si>
    <t>CHANT LIBRE</t>
  </si>
  <si>
    <t>Production et diffusion du spectacle vivant lyrique, théâtral et chorégraphique mélant différents arts de la scène</t>
  </si>
  <si>
    <t>62, rue Hortense
                                33100 Bordeaux</t>
  </si>
  <si>
    <t>06 61 99 75 96</t>
  </si>
  <si>
    <t>www.chant-libre.org</t>
  </si>
  <si>
    <t>1552356395-1914</t>
  </si>
  <si>
    <t>https://assos.bordeaux.fr/association/detail/1085</t>
  </si>
  <si>
    <t>1552355399-1453</t>
  </si>
  <si>
    <t>https://assos.bordeaux.fr/association/detail/1547</t>
  </si>
  <si>
    <t>1552354699-1131</t>
  </si>
  <si>
    <t>https://assos.bordeaux.fr/association/detail/1870</t>
  </si>
  <si>
    <t>1552358214-2733</t>
  </si>
  <si>
    <t>https://assos.bordeaux.fr/association/detail/266</t>
  </si>
  <si>
    <t>1552353794-689</t>
  </si>
  <si>
    <t>https://assos.bordeaux.fr/association/detail/2312</t>
  </si>
  <si>
    <t>1552354295-934</t>
  </si>
  <si>
    <t>https://assos.bordeaux.fr/association/detail/2067</t>
  </si>
  <si>
    <t>1552353318-457</t>
  </si>
  <si>
    <t>https://assos.bordeaux.fr/association/detail/2544</t>
  </si>
  <si>
    <t>split1</t>
  </si>
  <si>
    <t>split2</t>
  </si>
  <si>
    <t>pas d'adresse</t>
  </si>
  <si>
    <t>71 avenue du Parc de Lescure</t>
  </si>
  <si>
    <t>035 Bordeaux</t>
  </si>
  <si>
    <t>70 rue des vivants</t>
  </si>
  <si>
    <t>100 Bordeaux</t>
  </si>
  <si>
    <t>22 route de Cavignac</t>
  </si>
  <si>
    <t>133 Galgon</t>
  </si>
  <si>
    <t>93 rue de la Tour d'Auvergne</t>
  </si>
  <si>
    <t>200 Bordeaux</t>
  </si>
  <si>
    <t>Résidence Barthèse Bat 3-B Appt 334</t>
  </si>
  <si>
    <t>170 Gradignan</t>
  </si>
  <si>
    <t>2 Terrasse du 8 Mai 1945 Résidence Le Ponant</t>
  </si>
  <si>
    <t>000 Bordeaux</t>
  </si>
  <si>
    <t>26 rue Louis Beydts</t>
  </si>
  <si>
    <t>310 Lormont</t>
  </si>
  <si>
    <t>code postal</t>
  </si>
  <si>
    <t xml:space="preserve">86 Cours Victor Hugo
                                </t>
  </si>
  <si>
    <t>33000</t>
  </si>
  <si>
    <t xml:space="preserve">30 rue du Parlement Saint Pierre
                                </t>
  </si>
  <si>
    <t xml:space="preserve">8 Rue de Blois   
                                 Chez M. Langella
                                </t>
  </si>
  <si>
    <t>33600</t>
  </si>
  <si>
    <t xml:space="preserve">5 place, Amédée St Germain
                                </t>
  </si>
  <si>
    <t>33800</t>
  </si>
  <si>
    <t xml:space="preserve">Place de l'Europe
                                BP 44
                                </t>
  </si>
  <si>
    <t>33030</t>
  </si>
  <si>
    <t xml:space="preserve">436 av de Verdun
                                </t>
  </si>
  <si>
    <t>33700</t>
  </si>
  <si>
    <t xml:space="preserve">9 bis cours Edouard Vaillant
                                </t>
  </si>
  <si>
    <t>33300</t>
  </si>
  <si>
    <t xml:space="preserve">3 chemin du Grand Port
                                </t>
  </si>
  <si>
    <t>33880</t>
  </si>
  <si>
    <t xml:space="preserve">BP 24
                                BP 24
                                </t>
  </si>
  <si>
    <t>33034</t>
  </si>
  <si>
    <t/>
  </si>
  <si>
    <t xml:space="preserve">06 Place Philippe Lebon
                                </t>
  </si>
  <si>
    <t xml:space="preserve">10 impasse Manes
                                 Chez Mme Dubernet
                                </t>
  </si>
  <si>
    <t>33110</t>
  </si>
  <si>
    <t xml:space="preserve">49 rue Brizard
                                </t>
  </si>
  <si>
    <t xml:space="preserve">Bld Alfred DANEY
                                 Quai ouest Bassin à flot n° 2
                                </t>
  </si>
  <si>
    <t xml:space="preserve">11 rue du Palais Gallien, Appt A314
                                </t>
  </si>
  <si>
    <t xml:space="preserve">22 rue professeur lannelongue
                                </t>
  </si>
  <si>
    <t xml:space="preserve">47 rue Jean Soula
                                </t>
  </si>
  <si>
    <t xml:space="preserve">10 rue Carpenteyre
                                </t>
  </si>
  <si>
    <t xml:space="preserve">176 rue Achard
                                 Zone d'activités Achard - Bât F1
                                </t>
  </si>
  <si>
    <t>33</t>
  </si>
  <si>
    <t xml:space="preserve">6 rue Gaspard philippe
                                </t>
  </si>
  <si>
    <t xml:space="preserve">Hôtel de Bordeaux métropole 
                                 Esplanade Charles de Gaulle 
                                </t>
  </si>
  <si>
    <t>33045</t>
  </si>
  <si>
    <t xml:space="preserve">40 rue Laffiteau
                                 Chez Astrolabe
                                </t>
  </si>
  <si>
    <t xml:space="preserve">Rue Claude Bonnier 
                                </t>
  </si>
  <si>
    <t xml:space="preserve">5 rue Marengo
                                </t>
  </si>
  <si>
    <t xml:space="preserve">71 cours Edouard Vaillant
                                </t>
  </si>
  <si>
    <t xml:space="preserve">10 rue de la Moulinatte
                                </t>
  </si>
  <si>
    <t>33130</t>
  </si>
  <si>
    <t xml:space="preserve">7 rue la Motte Picquet
                                </t>
  </si>
  <si>
    <t xml:space="preserve">2 rue Frédéric Bastiat
                                </t>
  </si>
  <si>
    <t>33100</t>
  </si>
  <si>
    <t xml:space="preserve">36 allée Haussmann
                                </t>
  </si>
  <si>
    <t xml:space="preserve"> Rue Kléber
                                </t>
  </si>
  <si>
    <t xml:space="preserve">55 rue Galin
                                </t>
  </si>
  <si>
    <t xml:space="preserve">13 Rue Charles Perrault
                                </t>
  </si>
  <si>
    <t>33370</t>
  </si>
  <si>
    <t xml:space="preserve">147 avenue de Labarde
                                </t>
  </si>
  <si>
    <t xml:space="preserve">58, rue Schoelcher
                                </t>
  </si>
  <si>
    <t xml:space="preserve">153 rue David Johnston 
                                </t>
  </si>
  <si>
    <t xml:space="preserve">le pti salon 60 rue bonnefin
                                </t>
  </si>
  <si>
    <t xml:space="preserve">6 rue Jean Bedouret
                                </t>
  </si>
  <si>
    <t xml:space="preserve">21 bis avenue de brivazac
                                </t>
  </si>
  <si>
    <t xml:space="preserve">23 impasse Sully
                                </t>
  </si>
  <si>
    <t xml:space="preserve">380 cours de la Somme
                                </t>
  </si>
  <si>
    <t xml:space="preserve">6 rue de Ségur
                                </t>
  </si>
  <si>
    <t xml:space="preserve">14 rue Saint Nicolas
                                </t>
  </si>
  <si>
    <t xml:space="preserve">17 allée Eugène Delacroix
                                 Apt 18
                                </t>
  </si>
  <si>
    <t xml:space="preserve">48, rue Kléber
                                </t>
  </si>
  <si>
    <t xml:space="preserve">10 Esplanade des Antilles, Maison des Sciences de l'Homme
                                </t>
  </si>
  <si>
    <t>33607</t>
  </si>
  <si>
    <t xml:space="preserve">26, rue Marius Olivier
                                </t>
  </si>
  <si>
    <t xml:space="preserve">20 Quai Lawton
                                 CS50100
                                </t>
  </si>
  <si>
    <t xml:space="preserve">40 Allées d'Orléans
                                 Immeuble Le Splendide
                                </t>
  </si>
  <si>
    <t xml:space="preserve">148 boulevard du Président Franklin Roosevelt
                                </t>
  </si>
  <si>
    <t xml:space="preserve">8 RUE DU CHASSELAS
                                </t>
  </si>
  <si>
    <t xml:space="preserve">680 Cours de la libération 
                                 KEDGE Business School
                                </t>
  </si>
  <si>
    <t>33405</t>
  </si>
  <si>
    <t xml:space="preserve">169, rue Palais Gallien
                                </t>
  </si>
  <si>
    <t xml:space="preserve">8 rue Maryse Bastié
                                 apt 14
                                </t>
  </si>
  <si>
    <t xml:space="preserve">11 rue Erik Satie
                                </t>
  </si>
  <si>
    <t>33200</t>
  </si>
  <si>
    <t xml:space="preserve">8 Rue de Barsac
                                </t>
  </si>
  <si>
    <t xml:space="preserve">184 rue fondaudège
                                </t>
  </si>
  <si>
    <t xml:space="preserve">Impasse du grand Barrail
                                </t>
  </si>
  <si>
    <t>33710</t>
  </si>
  <si>
    <t xml:space="preserve">18 rue Auguste Merillon
                                </t>
  </si>
  <si>
    <t xml:space="preserve">164 rue Stéhélin
                                </t>
  </si>
  <si>
    <t xml:space="preserve">.
                                </t>
  </si>
  <si>
    <t xml:space="preserve">Boulevard Jacques Chaban-Delmas
                                </t>
  </si>
  <si>
    <t>33520</t>
  </si>
  <si>
    <t xml:space="preserve">31 rue Lachassaigne chez Mme DAO DUC Sylvie 
                                </t>
  </si>
  <si>
    <t xml:space="preserve">12 Avenue des 40 Journaux 
                                 appt 162
                                </t>
  </si>
  <si>
    <t xml:space="preserve">Residence de la mairie
                                 Bat 14 apt 9
                                </t>
  </si>
  <si>
    <t xml:space="preserve">3 rue de Tauzia
                                </t>
  </si>
  <si>
    <t xml:space="preserve">62bis rue paul antin
                                </t>
  </si>
  <si>
    <t xml:space="preserve">84 rue Amédée St Germain
                                 La Laiterie
                                </t>
  </si>
  <si>
    <t xml:space="preserve">http://www.we-job.com/
                                </t>
  </si>
  <si>
    <t xml:space="preserve">17 rue Calvimont
                                 Coté Cour
                                </t>
  </si>
  <si>
    <t xml:space="preserve">85 rue Camille GODARD
                                </t>
  </si>
  <si>
    <t xml:space="preserve">40 rue Laffiteau
                                </t>
  </si>
  <si>
    <t xml:space="preserve">28 avenue André Reinson, Résidence Canopée, Bat F Appt 617, 4è étage
                                </t>
  </si>
  <si>
    <t xml:space="preserve">106 Rue Joseph cruchon
                                </t>
  </si>
  <si>
    <t>33380</t>
  </si>
  <si>
    <t xml:space="preserve">185 Cours Balguerie Stuttenberg
                                 Appartement 124
                                </t>
  </si>
  <si>
    <t xml:space="preserve">406 boulevard du président Wilson
                                </t>
  </si>
  <si>
    <t xml:space="preserve">412 avenue de verdun
                                </t>
  </si>
  <si>
    <t xml:space="preserve">96, rue de la Benauge
                                </t>
  </si>
  <si>
    <t xml:space="preserve">19 place des Basques
                                 Addeo-Orchestre Papageno
                                </t>
  </si>
  <si>
    <t xml:space="preserve">fédération du secours populaire 95 quai de paludate// 6 rue Belcier
                                </t>
  </si>
  <si>
    <t xml:space="preserve">1 avenue Brémontier
                                </t>
  </si>
  <si>
    <t>33950</t>
  </si>
  <si>
    <t xml:space="preserve">Résidence du Lac, Apt 289, Entrée R, Avenue Laroque
                                </t>
  </si>
  <si>
    <t xml:space="preserve">96 rue de la Benauge
                                BP 14
                                </t>
  </si>
  <si>
    <t xml:space="preserve">74 rue Joséphine
                                 Ecole Dupaty
                                </t>
  </si>
  <si>
    <t xml:space="preserve">72, rue Emile Fourcand
                                </t>
  </si>
  <si>
    <t xml:space="preserve">15 place Renaudel
                                </t>
  </si>
  <si>
    <t xml:space="preserve">60 cours Aristide Briand
                                </t>
  </si>
  <si>
    <t xml:space="preserve">16 rue St James
                                </t>
  </si>
  <si>
    <t xml:space="preserve">Bordeaux Backgammon Club
                                 91 rue Ducau chez Mr et Mme CAILLEAU Julien
                                </t>
  </si>
  <si>
    <t xml:space="preserve">40 rue du Sablonat
                                </t>
  </si>
  <si>
    <t xml:space="preserve">38, cours des Aubiers
                                </t>
  </si>
  <si>
    <t xml:space="preserve">12, avenue Pujade
                                </t>
  </si>
  <si>
    <t>33360</t>
  </si>
  <si>
    <t xml:space="preserve">351 Boulevard du président Wilson
                                </t>
  </si>
  <si>
    <t>33073</t>
  </si>
  <si>
    <t xml:space="preserve">109 rue Belleville
                                </t>
  </si>
  <si>
    <t xml:space="preserve">rue des sablières
                                </t>
  </si>
  <si>
    <t xml:space="preserve">31 rue BORIE 
                                </t>
  </si>
  <si>
    <t xml:space="preserve">1 place saint Christophe, Athénée Père Joseph Wresinski
                                BP 16
                                </t>
  </si>
  <si>
    <t xml:space="preserve">66 rue abbé de l'épée
                                 La ruche
                                </t>
  </si>
  <si>
    <t xml:space="preserve">11 cours louis fargue
                                </t>
  </si>
  <si>
    <t xml:space="preserve">22 Rue Elvina Sivan
                                </t>
  </si>
  <si>
    <t xml:space="preserve">11 rue joseph cugnot
                                 zi du phare
                                </t>
  </si>
  <si>
    <t xml:space="preserve">5 RUE DUFAU  
                                </t>
  </si>
  <si>
    <t xml:space="preserve">23 rue de l'Eglise 
                                </t>
  </si>
  <si>
    <t xml:space="preserve">Résidence de saltus 
                                 3 allée de saltus 
                                </t>
  </si>
  <si>
    <t>33480</t>
  </si>
  <si>
    <t>33035</t>
  </si>
  <si>
    <t xml:space="preserve">37 rue Jean Claudeville
                                </t>
  </si>
  <si>
    <t xml:space="preserve">7 avenue Albert 1er   
                                 Résidence Bourranville Apt. 3 
                                </t>
  </si>
  <si>
    <t xml:space="preserve">52 rue Béranger R.D.C
                                </t>
  </si>
  <si>
    <t xml:space="preserve">23, rue Gouffrand
                                </t>
  </si>
  <si>
    <t xml:space="preserve">10 rue brascassat
                                </t>
  </si>
  <si>
    <t xml:space="preserve">1 Rue Jacques Camille Paris
                                 appt 17
                                </t>
  </si>
  <si>
    <t xml:space="preserve">Place Saint Christoly
                                </t>
  </si>
  <si>
    <t xml:space="preserve">13 rue Charles Domercq
                                </t>
  </si>
  <si>
    <t xml:space="preserve">369 QUATER AVENUE DE VERDUN 
                                 APPARTEMENT C11 
                                </t>
  </si>
  <si>
    <t xml:space="preserve">41 rue Bernard Adour
                                </t>
  </si>
  <si>
    <t>000 Bordeaux</t>
  </si>
  <si>
    <t xml:space="preserve">25 Rue du Docteur Jacques Monod
                                </t>
  </si>
  <si>
    <t>33160</t>
  </si>
  <si>
    <t xml:space="preserve">680 Cours de la Libération
                                </t>
  </si>
  <si>
    <t xml:space="preserve">21, avenue Félix Faure
                                </t>
  </si>
  <si>
    <t xml:space="preserve">89 quai des Chartrons
                                </t>
  </si>
  <si>
    <t xml:space="preserve"> rue Paul Louis Lande
                                </t>
  </si>
  <si>
    <t xml:space="preserve">213 rue SAINTE CATHERINE
                                </t>
  </si>
  <si>
    <t xml:space="preserve">66 rue Abbé de l'Epée
                                </t>
  </si>
  <si>
    <t xml:space="preserve">12 rue Charlevoix de Villers
                                </t>
  </si>
  <si>
    <t xml:space="preserve">5 place Camille Julian
                                 Cinéma Utopia
                                </t>
  </si>
  <si>
    <t xml:space="preserve">12 rue de Treytins rés haut hippodrome
                                 bat 12 appt 315
                                BP 315
                                </t>
  </si>
  <si>
    <t>33320</t>
  </si>
  <si>
    <t xml:space="preserve">83 rue Charles Martin
                                </t>
  </si>
  <si>
    <t xml:space="preserve">84 BIS AVENUE THIERS
                                </t>
  </si>
  <si>
    <t xml:space="preserve">96 rue de la Béchade
                                </t>
  </si>
  <si>
    <t xml:space="preserve">92 rue de Pessac
                                </t>
  </si>
  <si>
    <t xml:space="preserve">Association phénix ecoute et paroles ,10 avenue Bel-Air 
                                 1 etage
                                </t>
  </si>
  <si>
    <t xml:space="preserve">130 avenue Louis Barthou
                                 LE LABB
                                </t>
  </si>
  <si>
    <t xml:space="preserve">34 rue de Chouiney 
                                </t>
  </si>
  <si>
    <t>33170</t>
  </si>
  <si>
    <t xml:space="preserve">1 rue Erik Satie, Clos Montesquieu
                                </t>
  </si>
  <si>
    <t xml:space="preserve">ATHÉNÉE Père Joseph Wresinski place saint christoly
                                 Boite 36
                                </t>
  </si>
  <si>
    <t xml:space="preserve">118 rue héron
                                </t>
  </si>
  <si>
    <t xml:space="preserve">29 rue de la Paix  
                                </t>
  </si>
  <si>
    <t xml:space="preserve">324 chemin du Bois d'Aubigney
                                </t>
  </si>
  <si>
    <t>33290</t>
  </si>
  <si>
    <t xml:space="preserve">134 rue de Begles. 
                                 Appt 8
                                </t>
  </si>
  <si>
    <t xml:space="preserve">127 avenue Emile Counord
                                 Immeuble Arc-en-Ciel
                                </t>
  </si>
  <si>
    <t xml:space="preserve">8 rue Gambetta
                                </t>
  </si>
  <si>
    <t xml:space="preserve">38 Rue Peyronnet
                                 Association Bout à Bout 
                                </t>
  </si>
  <si>
    <t xml:space="preserve">39 rue Hermitage de l'hippodrome
                                </t>
  </si>
  <si>
    <t xml:space="preserve">136 Rue Hortense
                                </t>
  </si>
  <si>
    <t xml:space="preserve">Esplanade des Antilles 
                                 UFR STC Local F104
                                </t>
  </si>
  <si>
    <t xml:space="preserve">7-11 rue joseph brunet
                                </t>
  </si>
  <si>
    <t xml:space="preserve">ANVP Maison des associations  
                                  55 Avenue du Maréchal de Lattre de Tassigny
                                </t>
  </si>
  <si>
    <t xml:space="preserve">Rue Jean Sabarots 
                                </t>
  </si>
  <si>
    <t xml:space="preserve">42 cours Anatole France
                                </t>
  </si>
  <si>
    <t xml:space="preserve">5 place Ravezies
                                </t>
  </si>
  <si>
    <t xml:space="preserve">84 cours Aristide Briand
                                </t>
  </si>
  <si>
    <t xml:space="preserve">16 bis rue jean jaures
                                </t>
  </si>
  <si>
    <t xml:space="preserve">24 rue andre Hible
                                </t>
  </si>
  <si>
    <t xml:space="preserve">25 rue Permentade
                                 Centre d'animation St Michel
                                </t>
  </si>
  <si>
    <t xml:space="preserve">42 rue du bocage 
                                </t>
  </si>
  <si>
    <t xml:space="preserve">2 rue Raymond Poincaré
                                 La Calypso entrée 1
                                </t>
  </si>
  <si>
    <t xml:space="preserve">Cours du maréchal Foch
                                </t>
  </si>
  <si>
    <t xml:space="preserve">76 rue de Pessac
                                </t>
  </si>
  <si>
    <t xml:space="preserve">125 cours Alsace et Lorraine
                                </t>
  </si>
  <si>
    <t xml:space="preserve">8 rue de la Concorde
                                </t>
  </si>
  <si>
    <t xml:space="preserve">59 rue Camille Sauvageau
                                </t>
  </si>
  <si>
    <t xml:space="preserve">7 Chemin de Maransin
                                </t>
  </si>
  <si>
    <t>33440</t>
  </si>
  <si>
    <t xml:space="preserve">9 rue Fernand Philippart
                                </t>
  </si>
  <si>
    <t xml:space="preserve">144 rue Durcy
                                 Appart B34
                                </t>
  </si>
  <si>
    <t xml:space="preserve">11 rue du Cloitre
                                </t>
  </si>
  <si>
    <t xml:space="preserve">5 place Amédée Larrieu 
                                </t>
  </si>
  <si>
    <t xml:space="preserve">56 bis rue Amédée Saint Germain
                                </t>
  </si>
  <si>
    <t xml:space="preserve">139 rue Joseph Brunet
                                </t>
  </si>
  <si>
    <t xml:space="preserve">8 square Saint Estephe
                                </t>
  </si>
  <si>
    <t xml:space="preserve">2 Terrasse du 8 Mai 1945
                                 Résident Le Ponant
                                </t>
  </si>
  <si>
    <t xml:space="preserve">24 rue du 14 juillet
                                </t>
  </si>
  <si>
    <t>33400</t>
  </si>
  <si>
    <t xml:space="preserve">fzefef
                                </t>
  </si>
  <si>
    <t xml:space="preserve">9 rue henri EXPERT
                                </t>
  </si>
  <si>
    <t xml:space="preserve">37 rue Borie 
                                </t>
  </si>
  <si>
    <t xml:space="preserve">1 rue de L'Estragon Apt 91
                                </t>
  </si>
  <si>
    <t xml:space="preserve">82 rue fondaudege
                                </t>
  </si>
  <si>
    <t xml:space="preserve">103 cours d'Albret
                                </t>
  </si>
  <si>
    <t xml:space="preserve">25 rue BOYER
                                </t>
  </si>
  <si>
    <t xml:space="preserve">Athénées père joseph wresinski 1 place saint christoly
                                 Boites aux lettres n4
                                </t>
  </si>
  <si>
    <t xml:space="preserve">36 rue Robert Schuman
                                </t>
  </si>
  <si>
    <t xml:space="preserve">15 rue Professeur Demons
                                </t>
  </si>
  <si>
    <t xml:space="preserve">2 rue du 144ème régiment infanterie
                                </t>
  </si>
  <si>
    <t xml:space="preserve">1 Rue Fernand Cazères
                                </t>
  </si>
  <si>
    <t xml:space="preserve">chez Gregory Charruyer 111 cours de la sommes
                                </t>
  </si>
  <si>
    <t xml:space="preserve">90 cours du Medoc
                                </t>
  </si>
  <si>
    <t xml:space="preserve">6-8 rue de Mérignac
                                </t>
  </si>
  <si>
    <t xml:space="preserve">Le LAAB 279 cours de la Somme
                                </t>
  </si>
  <si>
    <t xml:space="preserve">2 bis rue Charles Lamoureux 
                                </t>
  </si>
  <si>
    <t xml:space="preserve">41 rue Durieu de Maisonneuve
                                 GACI
                                </t>
  </si>
  <si>
    <t xml:space="preserve">6 rue Xavier Arsène-Henry
                                </t>
  </si>
  <si>
    <t xml:space="preserve">7 rue du Palais de l'Ombrière
                                </t>
  </si>
  <si>
    <t xml:space="preserve">43, rue Alberto Santos Dumont
                                 Le Moulin de Caupian
                                </t>
  </si>
  <si>
    <t xml:space="preserve">7 rue Jules Perrens
                                </t>
  </si>
  <si>
    <t xml:space="preserve">31 rue Grateloup
                                </t>
  </si>
  <si>
    <t xml:space="preserve">7 rue Henri Expert
                                 Appt 18
                                </t>
  </si>
  <si>
    <t xml:space="preserve">CNMO-SI de Bordeaux - DIRISI - Caserne Xaintrailles
                                 112 boulevard du Maréchal Leclerc
                                </t>
  </si>
  <si>
    <t xml:space="preserve">109 chemin Lafitte
                                </t>
  </si>
  <si>
    <t xml:space="preserve">85 Cours Victor Hugo
                                </t>
  </si>
  <si>
    <t xml:space="preserve">24, rue André Caverne
                                </t>
  </si>
  <si>
    <t xml:space="preserve">11 rue erik satie
                                </t>
  </si>
  <si>
    <t xml:space="preserve">27 Allee de la Lande
                                </t>
  </si>
  <si>
    <t>33610</t>
  </si>
  <si>
    <t xml:space="preserve">226 boulevard Albert 1er
                                </t>
  </si>
  <si>
    <t xml:space="preserve">328 rue Pasteur
                                 Résidence Brasilia
                                </t>
  </si>
  <si>
    <t xml:space="preserve">10 rue de taris
                                </t>
  </si>
  <si>
    <t xml:space="preserve">4 place général sarrail
                                </t>
  </si>
  <si>
    <t xml:space="preserve">91, rue Solle
                                </t>
  </si>
  <si>
    <t xml:space="preserve">57 rue Mouneyra
                                 Chez Signe
                                </t>
  </si>
  <si>
    <t xml:space="preserve">130 Cours de la Somme
                                </t>
  </si>
  <si>
    <t xml:space="preserve">Université de Bordeaux - Atelier Ukulélé - Service Culture
                                 16, avenue Léon Duguit - CS 50057
                                </t>
  </si>
  <si>
    <t>33608</t>
  </si>
  <si>
    <t xml:space="preserve">c/o URISA
                                 99 rue Judaïque
                                </t>
  </si>
  <si>
    <t xml:space="preserve">40 rue Nicolas Beaujon 
                                </t>
  </si>
  <si>
    <t xml:space="preserve">4 rue du mulet
                                </t>
  </si>
  <si>
    <t xml:space="preserve">1 Place Jean Jaurès
                                </t>
  </si>
  <si>
    <t xml:space="preserve">13 Allée Jean Giono
                                </t>
  </si>
  <si>
    <t xml:space="preserve">Champlain
                                 numéro 10
                                </t>
  </si>
  <si>
    <t xml:space="preserve">34 Rue Mandron
                                </t>
  </si>
  <si>
    <t xml:space="preserve">34 rue Dutour
                                </t>
  </si>
  <si>
    <t xml:space="preserve">24 rue Paul Claudel 
                                </t>
  </si>
  <si>
    <t xml:space="preserve">191 RUE DE LA BENAUGE
                                </t>
  </si>
  <si>
    <t xml:space="preserve">TECHNOCLUB 02 AVENUE DE LA POTERIE 
                                 BATIMENT B 
                                </t>
  </si>
  <si>
    <t xml:space="preserve">13 rue des pêcheurs
                                 BAT A
                                </t>
  </si>
  <si>
    <t>33270</t>
  </si>
  <si>
    <t xml:space="preserve">76 Boulevard Jules Simon
                                </t>
  </si>
  <si>
    <t xml:space="preserve">13bis cours St Louis
                                </t>
  </si>
  <si>
    <t xml:space="preserve">6 quai de Paludate
                                </t>
  </si>
  <si>
    <t xml:space="preserve">39 bis rue DURIEU DE MAISONNEUVES
                                 Délégation ECTI GIRONDE
                                </t>
  </si>
  <si>
    <t xml:space="preserve">12 rue Vandebrande
                                </t>
  </si>
  <si>
    <t xml:space="preserve">44 allée Haussmann
                                 Apt. 44
                                </t>
  </si>
  <si>
    <t xml:space="preserve">16, rue saint James
                                </t>
  </si>
  <si>
    <t xml:space="preserve">rue Francisco Ferrer
                                </t>
  </si>
  <si>
    <t>33076</t>
  </si>
  <si>
    <t xml:space="preserve">2 rue Charlevoix de Villers
                                </t>
  </si>
  <si>
    <t xml:space="preserve">52 rue des Treuils
                                 France Alzheimer Gironde
                                </t>
  </si>
  <si>
    <t>33082</t>
  </si>
  <si>
    <t xml:space="preserve">164, avenue Charles de Gaulle
                                </t>
  </si>
  <si>
    <t xml:space="preserve">25 RUE PORTE DIJEAUX
                                 3 etage
                                </t>
  </si>
  <si>
    <t xml:space="preserve">L'ateul de Gaya 
                                 13 rue Teulère
                                </t>
  </si>
  <si>
    <t xml:space="preserve">97 rue malbec 
                                 97 rue malbec
                                </t>
  </si>
  <si>
    <t xml:space="preserve">Be well Boite 1 - 1 place Saint Christoly
                                 Athénée Municipal Père Joseph Wresinski 
                                </t>
  </si>
  <si>
    <t xml:space="preserve">c/o LABB - Athénée Père Joseph Wresinski - BàL 12
                                 Place Saint Christoly
                                </t>
  </si>
  <si>
    <t xml:space="preserve">3, rue de Tauzia
                                </t>
  </si>
  <si>
    <t>33133</t>
  </si>
  <si>
    <t xml:space="preserve">50 rue du Tauzin
                                </t>
  </si>
  <si>
    <t xml:space="preserve">22 rue de Ouagadougou 
                                 Hall A  Apt. 404
                                </t>
  </si>
  <si>
    <t xml:space="preserve">67 Rue Goya
                                </t>
  </si>
  <si>
    <t xml:space="preserve">223 rue Achard
                                </t>
  </si>
  <si>
    <t xml:space="preserve">9 rue Montmejean 
                                </t>
  </si>
  <si>
    <t xml:space="preserve">13 RUE THIAC
                                </t>
  </si>
  <si>
    <t xml:space="preserve">5 Rue Buffon 
                                </t>
  </si>
  <si>
    <t xml:space="preserve">80 rue Wustenberg
                                </t>
  </si>
  <si>
    <t xml:space="preserve">10 rue du sablonat
                                </t>
  </si>
  <si>
    <t xml:space="preserve">Pavillon 4, Hôpital Xavier Arnozan. Avenue du Haut-Lévèque
                                </t>
  </si>
  <si>
    <t xml:space="preserve">127 rue du Doctur Albert Barraud
                                </t>
  </si>
  <si>
    <t xml:space="preserve">C/° M de Labarre
                                 78 Cours de Luze
                                </t>
  </si>
  <si>
    <t xml:space="preserve">47 rue Gaston Lespiault
                                </t>
  </si>
  <si>
    <t xml:space="preserve">50 Rue Eugène Leroy
                                 Apt. 153
                                </t>
  </si>
  <si>
    <t xml:space="preserve">129 cours Edouard Vaillant
                                </t>
  </si>
  <si>
    <t xml:space="preserve">26 rue Condillac
                                </t>
  </si>
  <si>
    <t xml:space="preserve">76 rue du Général de Castelnau
                                </t>
  </si>
  <si>
    <t xml:space="preserve">18 rue de Barbut
                                </t>
  </si>
  <si>
    <t xml:space="preserve">356 route de Toulouse
                                 Résidence Carré de Jade
                                </t>
  </si>
  <si>
    <t xml:space="preserve">13 rue Prosper
                                </t>
  </si>
  <si>
    <t xml:space="preserve">5 Rue Duffour Dubergier
                                </t>
  </si>
  <si>
    <t xml:space="preserve">18 rue Nuyens
                                </t>
  </si>
  <si>
    <t xml:space="preserve">7 sente des Mousses
                                 Appartement 41
                                </t>
  </si>
  <si>
    <t xml:space="preserve">Place St-Christoly 
                                 Boîte aux lettres n°28
                                </t>
  </si>
  <si>
    <t xml:space="preserve">20, rue Marc Sangnier,
                                BP 20
                                </t>
  </si>
  <si>
    <t xml:space="preserve">49 rue Pierre Trébod
                                </t>
  </si>
  <si>
    <t xml:space="preserve">1 rue Abel Antoune 
                                 Résidence Godard Bât. A1 
                                </t>
  </si>
  <si>
    <t xml:space="preserve">Hangar 20, Quai de Bacalan
                                </t>
  </si>
  <si>
    <t xml:space="preserve">11 rue de l'hermitage
                                </t>
  </si>
  <si>
    <t xml:space="preserve">10 rue de la Jalle
                                </t>
  </si>
  <si>
    <t xml:space="preserve">123 cours Journu Auber
                                </t>
  </si>
  <si>
    <t xml:space="preserve">rue Elie Gintrac
                                </t>
  </si>
  <si>
    <t xml:space="preserve">7 rue des maquis 
                                </t>
  </si>
  <si>
    <t xml:space="preserve">14 rue de la Réole
                                </t>
  </si>
  <si>
    <t xml:space="preserve">123 rue mouneyra
                                </t>
  </si>
  <si>
    <t xml:space="preserve">123 rue Lagrange
                                BP 14
                                </t>
  </si>
  <si>
    <t xml:space="preserve">6 RUE RABBIN COHEN
                                </t>
  </si>
  <si>
    <t xml:space="preserve">32 rue Armand Leroi
                                </t>
  </si>
  <si>
    <t xml:space="preserve">Salle Jean Dauguet rue de la Benauge
                                </t>
  </si>
  <si>
    <t xml:space="preserve">BAL n°1 - LABB Bordeaux Caudéran
                                 MAIRIE DE CAUDERAN - 130 Av. Louis Barthou
                                </t>
  </si>
  <si>
    <t xml:space="preserve">61 cours Pasteur
                                </t>
  </si>
  <si>
    <t xml:space="preserve">32 rue marcelin berthelot
                                 appt 102
                                </t>
  </si>
  <si>
    <t xml:space="preserve">10 rue Paul Doumer
                                </t>
  </si>
  <si>
    <t xml:space="preserve">39, rue de l'Hermitage
                                </t>
  </si>
  <si>
    <t xml:space="preserve">20 rue Pasteur
                                </t>
  </si>
  <si>
    <t xml:space="preserve">7 rue Joseph Brunet 
                                </t>
  </si>
  <si>
    <t xml:space="preserve">96 rue Abbé de l'Épée
                                </t>
  </si>
  <si>
    <t xml:space="preserve">75 rue Blanqui
                                 Appartement 5
                                </t>
  </si>
  <si>
    <t xml:space="preserve">30 RUE DE TOULON
                                </t>
  </si>
  <si>
    <t xml:space="preserve">1 bis rue des Cordeliers
                                </t>
  </si>
  <si>
    <t xml:space="preserve">Place de l'Europe
                                BP 40004
                                </t>
  </si>
  <si>
    <t xml:space="preserve">32 rue Auguste Poirson
                                </t>
  </si>
  <si>
    <t xml:space="preserve">4 impasse de la Merci
                                 Apt. 46
                                </t>
  </si>
  <si>
    <t xml:space="preserve">175 rue Georges Bonnac
                                </t>
  </si>
  <si>
    <t xml:space="preserve">74 rue des Menuts
                                </t>
  </si>
  <si>
    <t xml:space="preserve">9 rue des Capérans 
                                </t>
  </si>
  <si>
    <t xml:space="preserve">34 rue Bouquiere
                                </t>
  </si>
  <si>
    <t xml:space="preserve">5 place Paul Doumer
                                </t>
  </si>
  <si>
    <t>33720</t>
  </si>
  <si>
    <t xml:space="preserve">11 cours Louis Fargue
                                </t>
  </si>
  <si>
    <t xml:space="preserve">28 bis rue Jean-Baptiste Charcot
                                </t>
  </si>
  <si>
    <t xml:space="preserve"> cours de Québec
                                 Maison Polyvalente Sarah Bernhardt
                                </t>
  </si>
  <si>
    <t xml:space="preserve">50 rue Joliot Curie
                                </t>
  </si>
  <si>
    <t>33185</t>
  </si>
  <si>
    <t xml:space="preserve">2 RUE RAYMOND LAVIGNE 
                                 RIVES DE GARONNE 1 
                                </t>
  </si>
  <si>
    <t xml:space="preserve">121 avenue Alsace Lorraine 
                                </t>
  </si>
  <si>
    <t xml:space="preserve">2 rue Sicard
                                </t>
  </si>
  <si>
    <t xml:space="preserve">28 rue jean descas
                                </t>
  </si>
  <si>
    <t xml:space="preserve">OCAC Château Palmer
                                 Rue Arisitide Briand
                                </t>
  </si>
  <si>
    <t>33150</t>
  </si>
  <si>
    <t xml:space="preserve">86 rue joseph Faure
                                </t>
  </si>
  <si>
    <t xml:space="preserve">le Dôme
                                 221 avenue de Thouars
                                </t>
  </si>
  <si>
    <t xml:space="preserve">3 Avenue Descartes
                                </t>
  </si>
  <si>
    <t xml:space="preserve">29 rue Albert Pitres
                                </t>
  </si>
  <si>
    <t xml:space="preserve">4 bis rue des Douves
                                </t>
  </si>
  <si>
    <t xml:space="preserve">36 rue du Sablonat
                                </t>
  </si>
  <si>
    <t xml:space="preserve">c/o Bertrand Pons
                                 10 place Pierre-Jacques Dormoy
                                </t>
  </si>
  <si>
    <t xml:space="preserve">20 quai de Bacalan
                                </t>
  </si>
  <si>
    <t xml:space="preserve">Parvis des Archives
                                </t>
  </si>
  <si>
    <t xml:space="preserve">MNE 3 rue Tauzia
                                </t>
  </si>
  <si>
    <t xml:space="preserve">6 rue Jules Guesde
                                </t>
  </si>
  <si>
    <t xml:space="preserve">41 cours Le Rouzic
                                </t>
  </si>
  <si>
    <t xml:space="preserve">87 rue de la pelouse de Douet
                                </t>
  </si>
  <si>
    <t xml:space="preserve">20 rue Lacour
                                </t>
  </si>
  <si>
    <t xml:space="preserve">14 lieu dit les chailles de bignac
                                </t>
  </si>
  <si>
    <t>33230</t>
  </si>
  <si>
    <t xml:space="preserve">26 rue du Commandant Arnould
                                </t>
  </si>
  <si>
    <t xml:space="preserve">90 Rue Malbec
                                </t>
  </si>
  <si>
    <t xml:space="preserve">14, Pierre Noguey
                                </t>
  </si>
  <si>
    <t xml:space="preserve">132 cours de l'yser
                                </t>
  </si>
  <si>
    <t xml:space="preserve">70 rue du château d'eau
                                 Ecole Anatole France
                                </t>
  </si>
  <si>
    <t xml:space="preserve">3 Ter Place de la Victoire
                                </t>
  </si>
  <si>
    <t xml:space="preserve">5, rue de la Rousselle
                                </t>
  </si>
  <si>
    <t xml:space="preserve">16 chemin Lalaurie
                                </t>
  </si>
  <si>
    <t>33140</t>
  </si>
  <si>
    <t xml:space="preserve">25 Cours du Général de Gaulle
                                 Bâtiment O
                                </t>
  </si>
  <si>
    <t xml:space="preserve">6 rue Ramonet
                                </t>
  </si>
  <si>
    <t xml:space="preserve">3-5 rue de Tauzia
                                </t>
  </si>
  <si>
    <t xml:space="preserve">ISIC-IUP Université Michel de Montaigne
                                 Domaine Universitaire
                                </t>
  </si>
  <si>
    <t xml:space="preserve">23 rue Edouard Branly, N° 63
                                 Résidence de la Benauge - 
                                </t>
  </si>
  <si>
    <t xml:space="preserve">10 rue Jean Jacques Rabaud
                                </t>
  </si>
  <si>
    <t xml:space="preserve">26 rue des caperans
                                </t>
  </si>
  <si>
    <t xml:space="preserve">79 cours de la Somme
                                 Etage 1
                                </t>
  </si>
  <si>
    <t xml:space="preserve">rue Aristide Briand - BP77,
                                 Château Palmer
                                BP 77
                                </t>
  </si>
  <si>
    <t xml:space="preserve">23 Rue de Freycinet
                                </t>
  </si>
  <si>
    <t xml:space="preserve">Centre Ville
                                </t>
  </si>
  <si>
    <t xml:space="preserve">16 rue Saint James
                                </t>
  </si>
  <si>
    <t xml:space="preserve">38 rue Jean Pagès
                                </t>
  </si>
  <si>
    <t xml:space="preserve">6 Les Landes 
                                 Chouraki Fabien
                                </t>
  </si>
  <si>
    <t>33620</t>
  </si>
  <si>
    <t xml:space="preserve">UFOLEP-ULCR, Chateau Betailhe, 
                                 72 Avenue de l'Eglise Romane
                                </t>
  </si>
  <si>
    <t xml:space="preserve">9-11 allée des Peupliers
                                </t>
  </si>
  <si>
    <t xml:space="preserve">35 allee de peygaillard
                                </t>
  </si>
  <si>
    <t xml:space="preserve">4 bis Avenue Thiers
                                </t>
  </si>
  <si>
    <t xml:space="preserve">chez Louis COSSON 6, Rue Arnaud-Miqueu
                                 Villa Saint Pierre
                                </t>
  </si>
  <si>
    <t xml:space="preserve">48 rue bouquiere
                                </t>
  </si>
  <si>
    <t xml:space="preserve">19 rue François Mauriac
                                 Résidence Haut Vigneau bât A3 apt. 325
                                </t>
  </si>
  <si>
    <t xml:space="preserve">17 rue Baudin
                                </t>
  </si>
  <si>
    <t xml:space="preserve">380 cours de la somme
                                </t>
  </si>
  <si>
    <t xml:space="preserve">25 rue Permentade
                                </t>
  </si>
  <si>
    <t xml:space="preserve">134 cours Saint-Louis
                                 Résidence clos saint-louis bât 4 apt. 412
                                </t>
  </si>
  <si>
    <t xml:space="preserve">6 Rue Des Girondins
                                </t>
  </si>
  <si>
    <t xml:space="preserve">224 rue du jardin public
                                 appartement 10
                                </t>
  </si>
  <si>
    <t xml:space="preserve">21 quai de bacalan
                                </t>
  </si>
  <si>
    <t xml:space="preserve">37 rue Jules Mabit
                                </t>
  </si>
  <si>
    <t xml:space="preserve">23 rue du Hâ 
                                </t>
  </si>
  <si>
    <t xml:space="preserve">27 rue Charlevoix de Villers
                                </t>
  </si>
  <si>
    <t xml:space="preserve">32 rue Marcelin Berthelot
                                </t>
  </si>
  <si>
    <t xml:space="preserve">17/19 place Jean Cayrol
                                 Boulangerie "Secrets de pains"
                                </t>
  </si>
  <si>
    <t xml:space="preserve">68 RUE EMILE COMBES
                                </t>
  </si>
  <si>
    <t xml:space="preserve">40 rue Joséphine
                                </t>
  </si>
  <si>
    <t xml:space="preserve">8, rue Borie
                                </t>
  </si>
  <si>
    <t xml:space="preserve">153 rue Georges Mandel
                                </t>
  </si>
  <si>
    <t xml:space="preserve">23 cours de quebec 
                                 A 319    Bat CA 
                                </t>
  </si>
  <si>
    <t xml:space="preserve">Rue du Dr Roux
                                </t>
  </si>
  <si>
    <t xml:space="preserve">11 allée Ausone
                                 Domaine Universitaire
                                </t>
  </si>
  <si>
    <t xml:space="preserve">79 cours des Aubiers 
                                </t>
  </si>
  <si>
    <t xml:space="preserve">43 rue Saint Nicolas
                                </t>
  </si>
  <si>
    <t xml:space="preserve">52 rue Eugène Le Roy
                                </t>
  </si>
  <si>
    <t xml:space="preserve">29 rue des sablières
                                </t>
  </si>
  <si>
    <t xml:space="preserve">36-38 rue Saint-James
                                </t>
  </si>
  <si>
    <t xml:space="preserve">65 rue Elie Gintrac 
                                </t>
  </si>
  <si>
    <t xml:space="preserve">10 RUE JEAN CARMET
                                </t>
  </si>
  <si>
    <t xml:space="preserve">Ehpad Bon Secours -  rue Sainte Marie
                                </t>
  </si>
  <si>
    <t xml:space="preserve">120 rue Héron
                                </t>
  </si>
  <si>
    <t xml:space="preserve">10 rue des Treuils
                                 lycée François Magendie
                                </t>
  </si>
  <si>
    <t xml:space="preserve">1 square Gustave Courbet
                                 Bat. A
                                </t>
  </si>
  <si>
    <t xml:space="preserve">5 rue de Mandavit
                                </t>
  </si>
  <si>
    <t xml:space="preserve">57 rue Paul courteault
                                </t>
  </si>
  <si>
    <t xml:space="preserve">17, rue Maxime Lalanne
                                </t>
  </si>
  <si>
    <t xml:space="preserve">38 rue Tillet
                                </t>
  </si>
  <si>
    <t xml:space="preserve">1 place Saint-Christoly
                                </t>
  </si>
  <si>
    <t xml:space="preserve">114 Avenue Thiers
                                </t>
  </si>
  <si>
    <t xml:space="preserve">15 rue Felix Faure
                                 Maison 44, chez Christine Chanton
                                </t>
  </si>
  <si>
    <t xml:space="preserve">9 rue Clément Ader
                                </t>
  </si>
  <si>
    <t>33560</t>
  </si>
  <si>
    <t xml:space="preserve">171 rue Naujac
                                </t>
  </si>
  <si>
    <t xml:space="preserve">20 rue des Fauvettes
                                </t>
  </si>
  <si>
    <t xml:space="preserve">1 chemin de Laroque
                                </t>
  </si>
  <si>
    <t>33410</t>
  </si>
  <si>
    <t xml:space="preserve">9 rue des Capérans 
                                BP 46
                                </t>
  </si>
  <si>
    <t>33025</t>
  </si>
  <si>
    <t xml:space="preserve">16 rue Chabrely
                                </t>
  </si>
  <si>
    <t xml:space="preserve">176-182 rue Guillaume Leblanc
                                </t>
  </si>
  <si>
    <t xml:space="preserve">41 rue st joseph
                                </t>
  </si>
  <si>
    <t xml:space="preserve">31 rue Lachassaigne
                                </t>
  </si>
  <si>
    <t xml:space="preserve">319 cours du Maréchal Gallieni
                                </t>
  </si>
  <si>
    <t xml:space="preserve">91 Rue Nuyens
                                </t>
  </si>
  <si>
    <t xml:space="preserve">37 cours de Quebec 
                                 Apt. 707 Bât. G chez Chaumont Cédric
                                </t>
  </si>
  <si>
    <t xml:space="preserve">bordeaux
                                </t>
  </si>
  <si>
    <t xml:space="preserve">127 rue Charles Tournemire
                                </t>
  </si>
  <si>
    <t xml:space="preserve">62 rue Fieffé 
                                </t>
  </si>
  <si>
    <t xml:space="preserve">7 Quai de Brienne
                                </t>
  </si>
  <si>
    <t xml:space="preserve">39 rue Lachassaigne
                                </t>
  </si>
  <si>
    <t xml:space="preserve">3 rue Aristide Briand 
                                </t>
  </si>
  <si>
    <t xml:space="preserve">23 rue Raymond Poincaré
                                </t>
  </si>
  <si>
    <t xml:space="preserve">26 rue du Loret
                                </t>
  </si>
  <si>
    <t xml:space="preserve">51 rue de la benauge
                                </t>
  </si>
  <si>
    <t xml:space="preserve">42 bis cours de l'Argonne
                                </t>
  </si>
  <si>
    <t xml:space="preserve">Residence du Lac  appt 84 entree D
                                 Avenue de laroque 
                                </t>
  </si>
  <si>
    <t xml:space="preserve">rue William
                                </t>
  </si>
  <si>
    <t xml:space="preserve">351 Cours de la Libération
                                 Secrétariat de la formation MIAGE, Bâtiment A30 - LABRI
                                </t>
  </si>
  <si>
    <t xml:space="preserve">11 Rue Louison Bobet
                                </t>
  </si>
  <si>
    <t xml:space="preserve">2 rue Voltaire
                                </t>
  </si>
  <si>
    <t xml:space="preserve">27, cours Alsace Lorraine
                                </t>
  </si>
  <si>
    <t xml:space="preserve">52 RUE DES BAHUTIERS
                                </t>
  </si>
  <si>
    <t xml:space="preserve">30 rue desse
                                </t>
  </si>
  <si>
    <t xml:space="preserve">22 rue de Sète
                                </t>
  </si>
  <si>
    <t xml:space="preserve">2 esplanade des antilles appt B002 Résidence François Mauriac
                                </t>
  </si>
  <si>
    <t xml:space="preserve">249 bis Rue Lecocq
                                </t>
  </si>
  <si>
    <t xml:space="preserve">12 rue Cenac 
                                </t>
  </si>
  <si>
    <t xml:space="preserve">121 rue de la Béchade
                                 CS 81285
                                </t>
  </si>
  <si>
    <t xml:space="preserve">12 rue de Lescure
                                </t>
  </si>
  <si>
    <t xml:space="preserve">36 rue lafaurie de monbadon
                                </t>
  </si>
  <si>
    <t xml:space="preserve">39 rue robert caumont 
                                 Bureaux du lac II  Bât.R
                                </t>
  </si>
  <si>
    <t>33049</t>
  </si>
  <si>
    <t xml:space="preserve">18 allées de Tourny
                                </t>
  </si>
  <si>
    <t xml:space="preserve">Athénée municipal 1 place Joseph Wresinski
                                 Boîte aux lettres n°18
                                </t>
  </si>
  <si>
    <t xml:space="preserve">8 place des Quinconces
                                 chez l'ACSO
                                </t>
  </si>
  <si>
    <t xml:space="preserve">11 rue saige
                                </t>
  </si>
  <si>
    <t xml:space="preserve">244 rue Pasteur
                                </t>
  </si>
  <si>
    <t xml:space="preserve">4 place Longchamps
                                 Lycée Montesquieu
                                </t>
  </si>
  <si>
    <t xml:space="preserve">286 boulevard Alfred Daney
                                </t>
  </si>
  <si>
    <t xml:space="preserve">5, rue de l'Observance
                                </t>
  </si>
  <si>
    <t xml:space="preserve">5 rue Henri Collet, 
                                 Résidence le Pertuis
                                </t>
  </si>
  <si>
    <t xml:space="preserve">16 rue Coli
                                </t>
  </si>
  <si>
    <t xml:space="preserve">85 cours du Maréchal Juin 
                                 CS51247
                                </t>
  </si>
  <si>
    <t xml:space="preserve">60, rue du Hâ
                                </t>
  </si>
  <si>
    <t xml:space="preserve">C/O Le Girofard Centre LGBT Bordeaux Nouvelle-Aquitaine
                                 34 rue Bouquiere
                                </t>
  </si>
  <si>
    <t xml:space="preserve">9, allée des camélias
                                </t>
  </si>
  <si>
    <t xml:space="preserve">10 rue Castéja
                                 résidence Palais Gallien
                                </t>
  </si>
  <si>
    <t xml:space="preserve">29 rue Tombe l'Oly
                                </t>
  </si>
  <si>
    <t xml:space="preserve">Bassin à Flot n°2
                                 Quai Ouest
                                </t>
  </si>
  <si>
    <t xml:space="preserve">103 cours de la somme
                                </t>
  </si>
  <si>
    <t xml:space="preserve">27-29 quai Richelieu
                                </t>
  </si>
  <si>
    <t xml:space="preserve">Parc d’activité Descartes Bâtiment H - 3 avenue Descartes 
                                </t>
  </si>
  <si>
    <t xml:space="preserve">6 rue Ferrere 
                                 chez Nicolas Nocart
                                </t>
  </si>
  <si>
    <t xml:space="preserve">66 rue de l'école Normale
                                </t>
  </si>
  <si>
    <t xml:space="preserve">Domaine universtaire
                                 Université Michel de Montaigne
                                </t>
  </si>
  <si>
    <t xml:space="preserve">1 Rue de Chartrèze
                                 Prieuré de Cayac 
                                </t>
  </si>
  <si>
    <t xml:space="preserve">17 RUE DE LA FAIENCERIE
                                </t>
  </si>
  <si>
    <t xml:space="preserve">66 Allée des peupliers
                                </t>
  </si>
  <si>
    <t xml:space="preserve">Permanences AMATHSO - Hôpital du Haut Lévêque
                                 Magellan - Espace associations
                                </t>
  </si>
  <si>
    <t>33604</t>
  </si>
  <si>
    <t xml:space="preserve">52 rue des Treuils 
                                 La Villa Pia
                                </t>
  </si>
  <si>
    <t xml:space="preserve">83 RUE DE LA COURSE
                                </t>
  </si>
  <si>
    <t xml:space="preserve">30 rue de Delacroix
                                </t>
  </si>
  <si>
    <t xml:space="preserve">16 rue du pas saint georges
                                </t>
  </si>
  <si>
    <t xml:space="preserve">29 rue du Mirail 
                                </t>
  </si>
  <si>
    <t xml:space="preserve">147  rue Judaique
                                </t>
  </si>
  <si>
    <t xml:space="preserve">80, rue de Lacanau
                                 La Chêneraie - Bt B
                                </t>
  </si>
  <si>
    <t xml:space="preserve">30 rue François Mauriac
                                </t>
  </si>
  <si>
    <t xml:space="preserve">60 rue de Pessac 
                                </t>
  </si>
  <si>
    <t xml:space="preserve">47 Rue des Menuts
                                 Association "Les Menuts des Arts"
                                </t>
  </si>
  <si>
    <t xml:space="preserve">27 rue de Preignac
                                </t>
  </si>
  <si>
    <t xml:space="preserve">19 rue d’Austerlitz 
                                </t>
  </si>
  <si>
    <t xml:space="preserve">Pole Citoyenneté
                                 Chemin des Iris
                                </t>
  </si>
  <si>
    <t>33310</t>
  </si>
  <si>
    <t xml:space="preserve">11 rue Flèche 
                                </t>
  </si>
  <si>
    <t xml:space="preserve">92 cours le Rouzic
                                </t>
  </si>
  <si>
    <t xml:space="preserve">5 Rue René Roy de Clotte
                                </t>
  </si>
  <si>
    <t xml:space="preserve">30 rue Marcelin Berthelot
                                 Rés Le Flore, appt 15
                                </t>
  </si>
  <si>
    <t xml:space="preserve">99 Boulevard Albert 1er 
                                 Residence Liotard BT C
                                </t>
  </si>
  <si>
    <t xml:space="preserve">35 RUE DUBPURDIEU
                                </t>
  </si>
  <si>
    <t xml:space="preserve">79, allée Jean Giono
                                 Rsd Carré Rive Droite, Apt B26
                                </t>
  </si>
  <si>
    <t xml:space="preserve">34 rue Castéja
                                </t>
  </si>
  <si>
    <t xml:space="preserve">35BIS rue de Marmande
                                </t>
  </si>
  <si>
    <t xml:space="preserve">14 rue Saint Vincent de Paul
                                </t>
  </si>
  <si>
    <t xml:space="preserve">14 place Saint Martial
                                 Maison de Marie
                                </t>
  </si>
  <si>
    <t xml:space="preserve">51 rue de Nuits
                                </t>
  </si>
  <si>
    <t xml:space="preserve">35 rue des bahutiers
                                </t>
  </si>
  <si>
    <t xml:space="preserve">37, rue Genesta
                                </t>
  </si>
  <si>
    <t xml:space="preserve">11 rue des puits descazeaux
                                </t>
  </si>
  <si>
    <t xml:space="preserve">31 bis rue Barillet Deschamps
                                </t>
  </si>
  <si>
    <t xml:space="preserve">30 rue Kléber
                                </t>
  </si>
  <si>
    <t xml:space="preserve">213 avenue Léon Blum
                                 C/O M. Serge Rous
                                </t>
  </si>
  <si>
    <t xml:space="preserve">146 avenue du Taillan-Médoc
                                </t>
  </si>
  <si>
    <t xml:space="preserve">SARAH C23 8 rue Charles Durand
                                </t>
  </si>
  <si>
    <t xml:space="preserve">7 RUE JOSEPH BRUNET 
                                </t>
  </si>
  <si>
    <t xml:space="preserve">52 rue Surson
                                 appt 26
                                </t>
  </si>
  <si>
    <t xml:space="preserve">64 rue Magendie
                                </t>
  </si>
  <si>
    <t xml:space="preserve">188 Rue Pasteur 
                                 Residence le Darvin 
                                </t>
  </si>
  <si>
    <t xml:space="preserve">quai de queyries
                                </t>
  </si>
  <si>
    <t xml:space="preserve">MNE 3 rue de Tauzia 
                                </t>
  </si>
  <si>
    <t xml:space="preserve">16 rue André Darbon
                                 Apt. 144
                                </t>
  </si>
  <si>
    <t xml:space="preserve">13 rue de Cenon
                                </t>
  </si>
  <si>
    <t xml:space="preserve">40 avenue d'Eysines
                                </t>
  </si>
  <si>
    <t xml:space="preserve">22 rue soldat moncourrier 
                                </t>
  </si>
  <si>
    <t xml:space="preserve">99 rue Judaïque
                                </t>
  </si>
  <si>
    <t xml:space="preserve">153 rue François Roganeau
                                BP 20031
                                </t>
  </si>
  <si>
    <t>33028</t>
  </si>
  <si>
    <t xml:space="preserve">97 rue de Bègles
                                </t>
  </si>
  <si>
    <t xml:space="preserve">3 rue Tauzia
                                </t>
  </si>
  <si>
    <t xml:space="preserve">Chez M. Christian Sauvaitre, 42 Rue de Cauderès
                                </t>
  </si>
  <si>
    <t xml:space="preserve">30 rue La Mothe
                                </t>
  </si>
  <si>
    <t xml:space="preserve">3 rue Lafayette
                                </t>
  </si>
  <si>
    <t xml:space="preserve">102 rue Sainte Catherine
                                </t>
  </si>
  <si>
    <t xml:space="preserve">38 cours Maréchal Foch
                                </t>
  </si>
  <si>
    <t xml:space="preserve">1 rue du docteur bert
                                </t>
  </si>
  <si>
    <t xml:space="preserve">11/13 rue de Gironde
                                 Immeuble la Fabrique
                                </t>
  </si>
  <si>
    <t xml:space="preserve">Place Saint Christoly
                                 Athénée Père Joseph Wrésinski,  Boîte n°10
                                </t>
  </si>
  <si>
    <t xml:space="preserve">198 ROUTE DE TOULOUSE 
                                </t>
  </si>
  <si>
    <t xml:space="preserve">48 avenue Jean Macé
                                </t>
  </si>
  <si>
    <t xml:space="preserve">36 RUE DUPATY
                                </t>
  </si>
  <si>
    <t xml:space="preserve">9 rue de Condé 
                                </t>
  </si>
  <si>
    <t xml:space="preserve">31 rue Minvielle
                                </t>
  </si>
  <si>
    <t xml:space="preserve">8 rue de l'Abbé Gaillard
                                </t>
  </si>
  <si>
    <t>33830</t>
  </si>
  <si>
    <t xml:space="preserve">Palais de Justice 
                                 Place de la République 
                                </t>
  </si>
  <si>
    <t xml:space="preserve">19, rue du cloître
                                </t>
  </si>
  <si>
    <t xml:space="preserve">36 RUE BARREYRE
                                </t>
  </si>
  <si>
    <t xml:space="preserve">1 rue de la Benauge
                                 Centre de secours de la Benauge
                                </t>
  </si>
  <si>
    <t xml:space="preserve">2 Impasse Peruchet
                                </t>
  </si>
  <si>
    <t>33670</t>
  </si>
  <si>
    <t xml:space="preserve">Rue PAUL COURTEAULT
                                BP 10702
                                </t>
  </si>
  <si>
    <t>33006</t>
  </si>
  <si>
    <t xml:space="preserve">153 Rue David Johnston
                                 Maison des Sports et de la Vie Associative
                                </t>
  </si>
  <si>
    <t xml:space="preserve">11 rue Segalier 
                                 Résidence le Pradeau
                                </t>
  </si>
  <si>
    <t xml:space="preserve">9, Rue francois Rabelais
                                </t>
  </si>
  <si>
    <t xml:space="preserve">16 rue Ausone
                                </t>
  </si>
  <si>
    <t xml:space="preserve">16 rue Professeur André Lambinet
                                 Chez M. N'SOSSOLO DANY Tour 1, Appart. 1, Résidence La Benauge
                                </t>
  </si>
  <si>
    <t xml:space="preserve">87 Quai des Queyries
                                </t>
  </si>
  <si>
    <t xml:space="preserve">20 rue de Grassi
                                </t>
  </si>
  <si>
    <t xml:space="preserve">296 avenue Pasteur
                                </t>
  </si>
  <si>
    <t xml:space="preserve">1 Place Bardineau
                                </t>
  </si>
  <si>
    <t xml:space="preserve">31 rue Bergeret
                                </t>
  </si>
  <si>
    <t xml:space="preserve">41 A rue Blanchard-Latour
                                </t>
  </si>
  <si>
    <t xml:space="preserve">LES BLOUSES ROSES - HOPITAL DES ENFANTS - ACCUEIL DES FRATRIES
                                 PLACE AMELIE RABA LEON
                                </t>
  </si>
  <si>
    <t xml:space="preserve">14 rue Ségalier
                                </t>
  </si>
  <si>
    <t xml:space="preserve">3 rue Beyssac
                                </t>
  </si>
  <si>
    <t xml:space="preserve">ANR Gironde 2 rue Serge Mallet 
                                 Résidence Grand Caillou Bat 13
                                </t>
  </si>
  <si>
    <t xml:space="preserve">26 rue du Maréchal Gallieni
                                </t>
  </si>
  <si>
    <t xml:space="preserve">46 rue de New York
                                </t>
  </si>
  <si>
    <t xml:space="preserve">Maison Départementale des Sports et de la Vie Associative
                                 153 rue david johnston
                                </t>
  </si>
  <si>
    <t xml:space="preserve">12 impasse ducouvent
                                </t>
  </si>
  <si>
    <t xml:space="preserve">53 rue Pauline Kergomard
                                </t>
  </si>
  <si>
    <t xml:space="preserve">EY - Hangar 16 - Entrée 1 quai de Bacalan
                                 CS 20052
                                </t>
  </si>
  <si>
    <t>33070</t>
  </si>
  <si>
    <t xml:space="preserve">12, rue GENSAN
                                </t>
  </si>
  <si>
    <t xml:space="preserve">43 rue Paul Berthelot
                                 Bât C1 Apt. 502
                                </t>
  </si>
  <si>
    <t xml:space="preserve">7 rue André Maginot
                                </t>
  </si>
  <si>
    <t xml:space="preserve">10 Place du Palais
                                </t>
  </si>
  <si>
    <t xml:space="preserve">40, rue du Sablonat
                                </t>
  </si>
  <si>
    <t xml:space="preserve">Henri Dunant i
                                 résidence l’Odyssée - bât A2 - app 138, 28, rue Henri Dunant,
                                </t>
  </si>
  <si>
    <t xml:space="preserve">38 Allée d'Orléans
                                </t>
  </si>
  <si>
    <t xml:space="preserve">9 rue Vieillard
                                 Chez Mme Françoise HARF
                                </t>
  </si>
  <si>
    <t xml:space="preserve">14 bis rue Marie
                                </t>
  </si>
  <si>
    <t xml:space="preserve">27 rue Tanesse 
                                </t>
  </si>
  <si>
    <t xml:space="preserve">1 bis rue Lhérisson
                                </t>
  </si>
  <si>
    <t xml:space="preserve">62 rue Fieffé
                                </t>
  </si>
  <si>
    <t xml:space="preserve">5 impasse Charlie Parker
                                 Résidence Clos des Musiciens
                                </t>
  </si>
  <si>
    <t xml:space="preserve">89 rue des sablières
                                </t>
  </si>
  <si>
    <t>33077</t>
  </si>
  <si>
    <t xml:space="preserve">43 rue Judaique
                                </t>
  </si>
  <si>
    <t xml:space="preserve">42, rue Jacques Duclos
                                </t>
  </si>
  <si>
    <t xml:space="preserve">13 rue Paul Valery
                                 Résidence les Caudéranaises
                                </t>
  </si>
  <si>
    <t xml:space="preserve">190 Rue Lecocq 
                                </t>
  </si>
  <si>
    <t xml:space="preserve">4 avenue de la République
                                </t>
  </si>
  <si>
    <t xml:space="preserve">96 Cours de la Martinique
                                </t>
  </si>
  <si>
    <t xml:space="preserve">35 Avenue Abadie
                                </t>
  </si>
  <si>
    <t xml:space="preserve">17 Cours Balguerie Stuttenberg
                                </t>
  </si>
  <si>
    <t xml:space="preserve">29 rue Camille Sauvageau
                                </t>
  </si>
  <si>
    <t xml:space="preserve">7 Cours de Gourgue
                                </t>
  </si>
  <si>
    <t xml:space="preserve">24 Rue Stéhélin
                                 Bâtiment A
                                </t>
  </si>
  <si>
    <t xml:space="preserve">5 rue marcel Bensac
                                </t>
  </si>
  <si>
    <t xml:space="preserve">3, rue Antoine Monier
                                </t>
  </si>
  <si>
    <t xml:space="preserve">81 quais des chartrons
                                </t>
  </si>
  <si>
    <t xml:space="preserve">Tripode Groupe Pellegrin place Amélie Raba Léon
                                </t>
  </si>
  <si>
    <t xml:space="preserve">47 Rue Charles Tournemire
                                 Cité des Aubiers
                                </t>
  </si>
  <si>
    <t xml:space="preserve">18 avenue André Reinson
                                </t>
  </si>
  <si>
    <t xml:space="preserve">rue d'Alzon
                                </t>
  </si>
  <si>
    <t xml:space="preserve">8 rue cité Conrad 
                                </t>
  </si>
  <si>
    <t xml:space="preserve">Rue Rochambeau
                                </t>
  </si>
  <si>
    <t xml:space="preserve">38 cours du maréchal Foch
                                </t>
  </si>
  <si>
    <t xml:space="preserve">50 rue Lombard
                                </t>
  </si>
  <si>
    <t xml:space="preserve">57 rue de La Rousselle
                                </t>
  </si>
  <si>
    <t xml:space="preserve">2 rue Duquesne
                                </t>
  </si>
  <si>
    <t xml:space="preserve">26 Rue Mazagran
                                </t>
  </si>
  <si>
    <t xml:space="preserve">125 cours d'Alsace et Lorraine
                                 Centre d'informations - Europe Direct
                                </t>
  </si>
  <si>
    <t xml:space="preserve">25 rue Francis Martin
                                 CS 11243
                                </t>
  </si>
  <si>
    <t>33075</t>
  </si>
  <si>
    <t xml:space="preserve">23 quai des Chartrons
                                </t>
  </si>
  <si>
    <t xml:space="preserve">8 parvis des chartrons
                                </t>
  </si>
  <si>
    <t xml:space="preserve">1 place Avisseau
                                </t>
  </si>
  <si>
    <t xml:space="preserve">85 rue Laroche
                                </t>
  </si>
  <si>
    <t xml:space="preserve">27 rue Veyssière
                                </t>
  </si>
  <si>
    <t xml:space="preserve">38, rue raymond poincaré
                                 appt: 20
                                </t>
  </si>
  <si>
    <t xml:space="preserve">15 rue claude taffanel
                                </t>
  </si>
  <si>
    <t xml:space="preserve">19, rue Gabriel Léglise
                                </t>
  </si>
  <si>
    <t xml:space="preserve">13 rue du Professeur Devaux
                                </t>
  </si>
  <si>
    <t xml:space="preserve">Chemin de Suzon
                                </t>
  </si>
  <si>
    <t xml:space="preserve">4 rue des Terres de Borde
                                </t>
  </si>
  <si>
    <t xml:space="preserve">Hôpital Haut Lévêque 
                                 Avenue de Magellan
                                </t>
  </si>
  <si>
    <t xml:space="preserve">Mr Barateau
                                 BP 50 052
                                </t>
  </si>
  <si>
    <t>33703</t>
  </si>
  <si>
    <t xml:space="preserve">108 rue prunier
                                </t>
  </si>
  <si>
    <t xml:space="preserve">37 rue Gaston Lespiault
                                </t>
  </si>
  <si>
    <t xml:space="preserve">68 rue des Pins Francs
                                </t>
  </si>
  <si>
    <t xml:space="preserve">27, rue de Belgique
                                </t>
  </si>
  <si>
    <t xml:space="preserve">Université de Bordeaux - 16 avenue Léon Duguit
                                 bureau A17
                                </t>
  </si>
  <si>
    <t xml:space="preserve">34 rue du Cloître
                                </t>
  </si>
  <si>
    <t xml:space="preserve">5 Rue Etienne Huyard 
                                 Centre Commercial Counord 
                                </t>
  </si>
  <si>
    <t xml:space="preserve">255, Rue Mandron
                                 Appt. 75
                                </t>
  </si>
  <si>
    <t xml:space="preserve">4 bis Avenue du Professeur Vincent 
                                BP 30034
                                </t>
  </si>
  <si>
    <t>33305</t>
  </si>
  <si>
    <t xml:space="preserve">1  place Bardineau
                                 Hotel des Sociétés Savantes
                                </t>
  </si>
  <si>
    <t xml:space="preserve">64 rue roland garros
                                </t>
  </si>
  <si>
    <t xml:space="preserve">10 place lafargue 
                                </t>
  </si>
  <si>
    <t xml:space="preserve">17 Bis cours Edouard Vaillant
                                </t>
  </si>
  <si>
    <t xml:space="preserve">17 rue des Remparts
                                </t>
  </si>
  <si>
    <t xml:space="preserve">10 rue Jean Carmet
                                </t>
  </si>
  <si>
    <t xml:space="preserve">14 cours evrard de fayolle
                                </t>
  </si>
  <si>
    <t xml:space="preserve">107 - 109 rue Kleber
                                </t>
  </si>
  <si>
    <t xml:space="preserve">13, rue Edouard Colonne
                                </t>
  </si>
  <si>
    <t xml:space="preserve">59 RUE DE BRACH
                                </t>
  </si>
  <si>
    <t xml:space="preserve">12 rue de Bègles
                                 Appartement 5
                                </t>
  </si>
  <si>
    <t xml:space="preserve">129 cours du Médoc
                                 Résidence Saint Estèphe Appt 11- Bâtiment A
                                </t>
  </si>
  <si>
    <t xml:space="preserve">28 rue Rabot
                                </t>
  </si>
  <si>
    <t xml:space="preserve">23 cours de Québec
                                 Porte 316
                                </t>
  </si>
  <si>
    <t xml:space="preserve">49 rue Eugène ténot
                                </t>
  </si>
  <si>
    <t xml:space="preserve">55 ave du Maréchal de Lattre de Tassigny
                                </t>
  </si>
  <si>
    <t xml:space="preserve">8 rue de Port
                                </t>
  </si>
  <si>
    <t xml:space="preserve">3rue de la Rosière 
                                 Appt 09 / Bat C
                                </t>
  </si>
  <si>
    <t xml:space="preserve">10 rue Carbonneau
                                </t>
  </si>
  <si>
    <t xml:space="preserve">72 bis, rue des menuts
                                </t>
  </si>
  <si>
    <t xml:space="preserve">11 rue Thiac
                                </t>
  </si>
  <si>
    <t xml:space="preserve">16 Cours Gambetta
                                </t>
  </si>
  <si>
    <t xml:space="preserve">59 Cours de la Martinique
                                </t>
  </si>
  <si>
    <t xml:space="preserve">29, rue Famatina
                                </t>
  </si>
  <si>
    <t xml:space="preserve"> rue Bouthier
                                 Tania SAINT-LEGER Présidente
                                </t>
  </si>
  <si>
    <t xml:space="preserve">112 rue Mac Carthy
                                 Résidence Poincare Appt 103
                                </t>
  </si>
  <si>
    <t xml:space="preserve">35 RUE DES MENUTS
                                </t>
  </si>
  <si>
    <t xml:space="preserve">17 rue Edouard Faure
                                </t>
  </si>
  <si>
    <t xml:space="preserve">5 rue Lucien FAURE
                                 Maison de Quartier
                                </t>
  </si>
  <si>
    <t xml:space="preserve">26 rue Condillac
                                 chez wigi
                                </t>
  </si>
  <si>
    <t xml:space="preserve">28 RUE CEREY
                                </t>
  </si>
  <si>
    <t xml:space="preserve">18 avenue Louis Barthou
                                </t>
  </si>
  <si>
    <t xml:space="preserve">245 boulevard Godard
                                </t>
  </si>
  <si>
    <t xml:space="preserve">4 passage Sarget
                                </t>
  </si>
  <si>
    <t xml:space="preserve">Résidence Tivoli
                                 Entrée D - App 259 - 179 rue Camille Godard
                                </t>
  </si>
  <si>
    <t xml:space="preserve">Cours de l'intendance
                                BP 14
                                </t>
  </si>
  <si>
    <t xml:space="preserve">25 rue Gaspard Philippe
                                 Chez Madame SINE
                                </t>
  </si>
  <si>
    <t xml:space="preserve">6 rue Vauban
                                 Chez Bauer
                                </t>
  </si>
  <si>
    <t xml:space="preserve">50 Place des Martyrs de la Résistance
                                </t>
  </si>
  <si>
    <t xml:space="preserve">6 rue Pierre de Coubertin
                                </t>
  </si>
  <si>
    <t xml:space="preserve">3-5, rue Tauzia
                                </t>
  </si>
  <si>
    <t xml:space="preserve">19 Rue du Chai des Farines
                                 19 rue Chai des Farines
                                </t>
  </si>
  <si>
    <t xml:space="preserve">82 bis cour du médoc
                                </t>
  </si>
  <si>
    <t xml:space="preserve">17 rue de Metz
                                 les Horizons clairs (B-10) - 17 rue de Metz
                                </t>
  </si>
  <si>
    <t xml:space="preserve">36 bis Rue Cadroin
                                </t>
  </si>
  <si>
    <t xml:space="preserve">3 rue du Cerf-Volant
                                </t>
  </si>
  <si>
    <t xml:space="preserve">LA RUCHE
                                 66 RUE ABBÉ DE L'ÉPÉE
                                </t>
  </si>
  <si>
    <t xml:space="preserve">5 rue Tauzia
                                </t>
  </si>
  <si>
    <t xml:space="preserve">17 cours de Québec
                                 Appt 107
                                </t>
  </si>
  <si>
    <t xml:space="preserve">93 rue des Carmes
                                </t>
  </si>
  <si>
    <t xml:space="preserve">25 cours Pasteur
                                </t>
  </si>
  <si>
    <t xml:space="preserve">20 passage de la villa
                                </t>
  </si>
  <si>
    <t xml:space="preserve">362 cours de la somme
                                </t>
  </si>
  <si>
    <t xml:space="preserve">37 RUE DE SOLFERINO
                                </t>
  </si>
  <si>
    <t xml:space="preserve">6 Rue Paul Verlaine
                                </t>
  </si>
  <si>
    <t xml:space="preserve">207 rue Pelleport
                                </t>
  </si>
  <si>
    <t xml:space="preserve">250, rue de Bègles
                                </t>
  </si>
  <si>
    <t xml:space="preserve">268 bis rue d'Ornano
                                </t>
  </si>
  <si>
    <t xml:space="preserve">114 rue Georges Bonnac
                                 Tour Paul Victor de Sèze
                                </t>
  </si>
  <si>
    <t xml:space="preserve">145, rue St Genès
                                </t>
  </si>
  <si>
    <t xml:space="preserve">177 rue de Pessac
                                </t>
  </si>
  <si>
    <t xml:space="preserve">UFR STC Université Bordeaux Montaigne
                                 19 esplanade des Antilles
                                </t>
  </si>
  <si>
    <t xml:space="preserve">127 avenue Emile Counord Apt 5 Résidence ARC-EN-CIEL
                                </t>
  </si>
  <si>
    <t xml:space="preserve">4 rue François Daunes
                                </t>
  </si>
  <si>
    <t xml:space="preserve">96, rue de la Liberté
                                </t>
  </si>
  <si>
    <t xml:space="preserve">35 Avenue Abadie
                                 IAE - association L'ère H
                                </t>
  </si>
  <si>
    <t xml:space="preserve">145 rue de Capeyron
                                </t>
  </si>
  <si>
    <t xml:space="preserve">67 RUE CHEVALIER
                                 1 ETAGE
                                </t>
  </si>
  <si>
    <t xml:space="preserve">21 rue bauducheu
                                </t>
  </si>
  <si>
    <t xml:space="preserve">66 rue abbé de l'épée
                                 La Ruche
                                </t>
  </si>
  <si>
    <t xml:space="preserve"> cours du Québec
                                </t>
  </si>
  <si>
    <t xml:space="preserve">65 passage des graves
                                </t>
  </si>
  <si>
    <t xml:space="preserve">12 rue des faussets
                                </t>
  </si>
  <si>
    <t xml:space="preserve">95 rue Ernest Renan
                                 Maison de Retraite Terre Nègre
                                </t>
  </si>
  <si>
    <t>33081</t>
  </si>
  <si>
    <t xml:space="preserve">11 place Fernand Lafargue
                                </t>
  </si>
  <si>
    <t xml:space="preserve">207 COURS BALGUERIE
                                </t>
  </si>
  <si>
    <t xml:space="preserve">208 rue Carle-Vernet
                                </t>
  </si>
  <si>
    <t xml:space="preserve">59 rue Monsarrat
                                </t>
  </si>
  <si>
    <t xml:space="preserve">Maison des Droits de l'Homme et du Citoyen, Le Dôme Avenue de Thouars
                                </t>
  </si>
  <si>
    <t xml:space="preserve">261 avenue Thiers
                                BP 60003
                                </t>
  </si>
  <si>
    <t>33015</t>
  </si>
  <si>
    <t xml:space="preserve">3 rue de Tauzia
                                 Maison de la Nature et de l'Environnement de Bordeaux-Aquitaine
                                </t>
  </si>
  <si>
    <t xml:space="preserve">17 rue Yves du Manoir
                                </t>
  </si>
  <si>
    <t xml:space="preserve">13 RUE LAFFITEAU
                                </t>
  </si>
  <si>
    <t xml:space="preserve">Place Amélie Raba Léon 
                                 Groupe Hospitalier Pellegrin 
                                </t>
  </si>
  <si>
    <t xml:space="preserve">49 rue du Mirail
                                </t>
  </si>
  <si>
    <t xml:space="preserve">Amis de Saint Jacques de Compostelle en Aquitaine, 4 rue blanqui
                                </t>
  </si>
  <si>
    <t xml:space="preserve">15, rue Bougainville
                                </t>
  </si>
  <si>
    <t xml:space="preserve">2 IMPASSE SAINTE-ELISABETH
                                </t>
  </si>
  <si>
    <t xml:space="preserve">6 rue de Balaclava
                                </t>
  </si>
  <si>
    <t xml:space="preserve">153, Rue David Jonhston
                                </t>
  </si>
  <si>
    <t xml:space="preserve">6 rue Charles Durand
                                 Résidence La Factory Apt. B14
                                </t>
  </si>
  <si>
    <t xml:space="preserve">30 rue du Commerce
                                </t>
  </si>
  <si>
    <t xml:space="preserve">43 rue Gouffrand
                                </t>
  </si>
  <si>
    <t xml:space="preserve">Chez Université de Bordeaux
                                 3 Ter Place de la Victoire
                                </t>
  </si>
  <si>
    <t xml:space="preserve">rue de Pessac
                                </t>
  </si>
  <si>
    <t xml:space="preserve">298 rue d'Ornano
                                </t>
  </si>
  <si>
    <t xml:space="preserve">135 rue Saint Catherine
                                </t>
  </si>
  <si>
    <t xml:space="preserve">43 rue Bertrand de Goth
                                </t>
  </si>
  <si>
    <t xml:space="preserve">14 rue chantecrit 
                                 Apt 21
                                </t>
  </si>
  <si>
    <t xml:space="preserve">9, rue Teulère
                                </t>
  </si>
  <si>
    <t xml:space="preserve">14 Rue Des Freres Portmann 
                                 Residence H3 14 eme Etage Appart 1407 
                                </t>
  </si>
  <si>
    <t xml:space="preserve">8 rue Périnot Le Vinci A
                                </t>
  </si>
  <si>
    <t xml:space="preserve">31 rue  des chênes lièges
                                </t>
  </si>
  <si>
    <t xml:space="preserve">16 cours Saint Louis
                                 Apt 58
                                </t>
  </si>
  <si>
    <t xml:space="preserve">10 ZA du Lapin
                                </t>
  </si>
  <si>
    <t>33750</t>
  </si>
  <si>
    <t xml:space="preserve">95 rue de bégles
                                </t>
  </si>
  <si>
    <t xml:space="preserve">176 rue Achard
                                 ZA Achard- Bâtiment D1
                                </t>
  </si>
  <si>
    <t xml:space="preserve">49 rue de Bordeaux
                                </t>
  </si>
  <si>
    <t xml:space="preserve">21 rue Ulysse Despaux
                                </t>
  </si>
  <si>
    <t xml:space="preserve">140 cours de la Marne
                                </t>
  </si>
  <si>
    <t xml:space="preserve">73 rue Caména d'Almeida
                                </t>
  </si>
  <si>
    <t xml:space="preserve">10 avenue Bel Air
                                </t>
  </si>
  <si>
    <t xml:space="preserve">20 RUE DES AYRES
                                </t>
  </si>
  <si>
    <t xml:space="preserve">19 RUE CRAMPEL
                                </t>
  </si>
  <si>
    <t xml:space="preserve">7 rue Bouquière
                                </t>
  </si>
  <si>
    <t xml:space="preserve">20 rue bergeret
                                </t>
  </si>
  <si>
    <t xml:space="preserve">Archives Départementales de la Gironde
                                 72/78 cours Balguerie Sttutenberg
                                </t>
  </si>
  <si>
    <t xml:space="preserve">90 rue Malbec
                                </t>
  </si>
  <si>
    <t xml:space="preserve">69 Avenue d'ARES
                                </t>
  </si>
  <si>
    <t xml:space="preserve">29 rue Adèle Esquiros
                                </t>
  </si>
  <si>
    <t>33500</t>
  </si>
  <si>
    <t xml:space="preserve">17 rue Lamothe Pichon
                                </t>
  </si>
  <si>
    <t xml:space="preserve">9 rue Etobon Chenebier
                                </t>
  </si>
  <si>
    <t xml:space="preserve">41, rue Malleret - Apt 24
                                </t>
  </si>
  <si>
    <t xml:space="preserve">77 rue Reinette
                                </t>
  </si>
  <si>
    <t xml:space="preserve">44 rue Moulinié
                                </t>
  </si>
  <si>
    <t xml:space="preserve">1 rue Jacques Ellul
                                 IUT Bordeaux Montaigne
                                </t>
  </si>
  <si>
    <t xml:space="preserve">1 place Jean Cayrol 
                                </t>
  </si>
  <si>
    <t xml:space="preserve">14 Place Sainte-Eulalie
                                </t>
  </si>
  <si>
    <t xml:space="preserve">86 Cours Marc Nouaux 
                                 APT 19
                                </t>
  </si>
  <si>
    <t xml:space="preserve">Résidence services - 16 rue Maryse Bastié - Appartement 116
                                </t>
  </si>
  <si>
    <t xml:space="preserve">UDAF - 25 rue Francis Martin
                                </t>
  </si>
  <si>
    <t xml:space="preserve">12 rue Lapie
                                 résidence tapis vert appartement 14
                                </t>
  </si>
  <si>
    <t xml:space="preserve">87 quai des Queyries 
                                 Darwin Ecosystème
                                </t>
  </si>
  <si>
    <t xml:space="preserve">jhjhjk
                                </t>
  </si>
  <si>
    <t xml:space="preserve">6, rue Lavoisier
                                </t>
  </si>
  <si>
    <t xml:space="preserve">4 rue Cazenave 
                                </t>
  </si>
  <si>
    <t xml:space="preserve">223 cours de l'Yser
                                </t>
  </si>
  <si>
    <t xml:space="preserve">29 rue Ausone
                                </t>
  </si>
  <si>
    <t xml:space="preserve">37 rue Labottière
                                </t>
  </si>
  <si>
    <t xml:space="preserve">1 rue du Palais Gallien
                                </t>
  </si>
  <si>
    <t xml:space="preserve">15 rue Profeseur demons
                                </t>
  </si>
  <si>
    <t xml:space="preserve">6 rue du Noviciat
                                 CS 71343
                                </t>
  </si>
  <si>
    <t>33080</t>
  </si>
  <si>
    <t xml:space="preserve">7a chemin de BOS
                                </t>
  </si>
  <si>
    <t xml:space="preserve">10 rue de la Seiglière
                                </t>
  </si>
  <si>
    <t xml:space="preserve">55 Avenue du Maréchal de Lattre de Tassigny
                                 la Maison des Associations de Mérignac
                                </t>
  </si>
  <si>
    <t xml:space="preserve">74 Avenue Thiers
                                 (Coworking Héméra)
                                </t>
  </si>
  <si>
    <t xml:space="preserve">5, allée de Tourny
                                </t>
  </si>
  <si>
    <t xml:space="preserve">10 rue Rose
                                </t>
  </si>
  <si>
    <t xml:space="preserve">Rue François Coppée
                                </t>
  </si>
  <si>
    <t xml:space="preserve">9 rue de Pineau
                                </t>
  </si>
  <si>
    <t xml:space="preserve">10 Rue Causserouge
                                </t>
  </si>
  <si>
    <t xml:space="preserve">10 rue Gaston Marchou 
                                 chez Melle Gaëlle Gaudin
                                </t>
  </si>
  <si>
    <t xml:space="preserve">Rue Robert Mathieu
                                 ZI de Fret
                                </t>
  </si>
  <si>
    <t>33521</t>
  </si>
  <si>
    <t xml:space="preserve">161 rue Fernand Audeguil
                                </t>
  </si>
  <si>
    <t xml:space="preserve">199 RUE PELLEPORT
                                </t>
  </si>
  <si>
    <t xml:space="preserve">29 rue du Mirail
                                </t>
  </si>
  <si>
    <t xml:space="preserve">53 rue Raymond Lavigne
                                 Botanica 314
                                </t>
  </si>
  <si>
    <t xml:space="preserve">62, rue Hortense
                                </t>
  </si>
  <si>
    <t xml:space="preserve">86 Cours Victor Hugo                                                                                                </t>
  </si>
  <si>
    <t xml:space="preserve">30 rue du Parlement Saint Pierre                                                                                                </t>
  </si>
  <si>
    <t xml:space="preserve">8 Rue de Blois                                    Chez M. Langella                                                                                                             </t>
  </si>
  <si>
    <t xml:space="preserve">5 place, Amédée St Germain                                                                                                </t>
  </si>
  <si>
    <t xml:space="preserve">Place de l'Europe                                                                BP 44                                </t>
  </si>
  <si>
    <t xml:space="preserve">436 av de Verdun                                                                                                </t>
  </si>
  <si>
    <t xml:space="preserve">9 bis cours Edouard Vaillant                                                                                                </t>
  </si>
  <si>
    <t xml:space="preserve">3 chemin du Grand Port                                                                                                </t>
  </si>
  <si>
    <t xml:space="preserve">BP 24                                                                BP 24                                </t>
  </si>
  <si>
    <t xml:space="preserve">06 Place Philippe Lebon                                                                                                </t>
  </si>
  <si>
    <t xml:space="preserve">10 impasse Manes                                 Chez Mme Dubernet                                                                                                             </t>
  </si>
  <si>
    <t xml:space="preserve">49 rue Brizard                                                                                                </t>
  </si>
  <si>
    <t xml:space="preserve">Bld Alfred DANEY                                 Quai ouest Bassin à flot n° 2                                                                                                             </t>
  </si>
  <si>
    <t xml:space="preserve">11 rue du Palais Gallien, Appt A314                                                                                                </t>
  </si>
  <si>
    <t xml:space="preserve">22 rue professeur lannelongue                                                                                                </t>
  </si>
  <si>
    <t xml:space="preserve">47 rue Jean Soula                                                                                                </t>
  </si>
  <si>
    <t xml:space="preserve">10 rue Carpenteyre                                                                                                </t>
  </si>
  <si>
    <t xml:space="preserve">176 rue Achard                                 Zone d'activités Achard - Bât F1                                                                                                             </t>
  </si>
  <si>
    <t>2 rue de Savoie                                                                                                75006 Paris</t>
  </si>
  <si>
    <t xml:space="preserve">6 rue Gaspard philippe                                                                                                </t>
  </si>
  <si>
    <t xml:space="preserve">Hôtel de Bordeaux métropole                                  Esplanade Charles de Gaulle                                                                                                              </t>
  </si>
  <si>
    <t xml:space="preserve">40 rue Laffiteau                                 Chez Astrolabe                                                                                                             </t>
  </si>
  <si>
    <t xml:space="preserve">Rue Claude Bonnier                                                                                                 </t>
  </si>
  <si>
    <t xml:space="preserve">5 rue Marengo                                                                                                </t>
  </si>
  <si>
    <t xml:space="preserve">71 cours Edouard Vaillant                                                                                                </t>
  </si>
  <si>
    <t xml:space="preserve">10 rue de la Moulinatte                                                                                                </t>
  </si>
  <si>
    <t xml:space="preserve">7 rue la Motte Picquet                                                                                                </t>
  </si>
  <si>
    <t xml:space="preserve">2 rue Frédéric Bastiat                                                                                                </t>
  </si>
  <si>
    <t xml:space="preserve">36 allée Haussmann                                                                                                </t>
  </si>
  <si>
    <t xml:space="preserve"> Rue Kléber                                                                                                </t>
  </si>
  <si>
    <t xml:space="preserve">55 rue Galin                                                                                                </t>
  </si>
  <si>
    <t xml:space="preserve">13 Rue Charles Perrault                                                                                                </t>
  </si>
  <si>
    <t xml:space="preserve">147 avenue de Labarde                                                                                                </t>
  </si>
  <si>
    <t xml:space="preserve">58, rue Schoelcher                                                                                                </t>
  </si>
  <si>
    <t xml:space="preserve">153 rue David Johnston                                                                                                 </t>
  </si>
  <si>
    <t xml:space="preserve">le pti salon 60 rue bonnefin                                                                                                </t>
  </si>
  <si>
    <t xml:space="preserve">6 rue Jean Bedouret                                                                                                </t>
  </si>
  <si>
    <t xml:space="preserve">21 bis avenue de brivazac                                                                                                </t>
  </si>
  <si>
    <t xml:space="preserve">23 impasse Sully                                                                                                </t>
  </si>
  <si>
    <t xml:space="preserve">380 cours de la Somme                                                                                                </t>
  </si>
  <si>
    <t xml:space="preserve">6 rue de Ségur                                                                                                </t>
  </si>
  <si>
    <t xml:space="preserve">14 rue Saint Nicolas                                                                                                </t>
  </si>
  <si>
    <t xml:space="preserve">17 allée Eugène Delacroix                                 Apt 18                                                                                                             </t>
  </si>
  <si>
    <t xml:space="preserve">48, rue Kléber                                                                                                </t>
  </si>
  <si>
    <t xml:space="preserve">10 Esplanade des Antilles, Maison des Sciences de l'Homme                                                                                                </t>
  </si>
  <si>
    <t xml:space="preserve">26, rue Marius Olivier                                                                                                </t>
  </si>
  <si>
    <t xml:space="preserve">20 Quai Lawton                                 CS50100                                                                                                             </t>
  </si>
  <si>
    <t xml:space="preserve">40 Allées d'Orléans                                 Immeuble Le Splendide                                                                                                             </t>
  </si>
  <si>
    <t xml:space="preserve">148 boulevard du Président Franklin Roosevelt                                                                                                </t>
  </si>
  <si>
    <t xml:space="preserve">8 RUE DU CHASSELAS                                                                                                </t>
  </si>
  <si>
    <t xml:space="preserve">680 Cours de la libération                                  KEDGE Business School                                                                                                             </t>
  </si>
  <si>
    <t xml:space="preserve">169, rue Palais Gallien                                                                                                </t>
  </si>
  <si>
    <t xml:space="preserve">8 rue Maryse Bastié                                 apt 14                                                                                                             </t>
  </si>
  <si>
    <t xml:space="preserve">11 rue Erik Satie                                                                                                </t>
  </si>
  <si>
    <t xml:space="preserve">8 Rue de Barsac                                                                                                </t>
  </si>
  <si>
    <t xml:space="preserve">184 rue fondaudège                                                                                                </t>
  </si>
  <si>
    <t xml:space="preserve">Impasse du grand Barrail                                                                                                </t>
  </si>
  <si>
    <t xml:space="preserve">18 rue Auguste Merillon                                                                                                </t>
  </si>
  <si>
    <t xml:space="preserve">164 rue Stéhélin                                                                                                </t>
  </si>
  <si>
    <t xml:space="preserve">.                                                                                                </t>
  </si>
  <si>
    <t xml:space="preserve">Boulevard Jacques Chaban-Delmas                                                                                                </t>
  </si>
  <si>
    <t xml:space="preserve">31 rue Lachassaigne chez Mme DAO DUC Sylvie                                                                                                 </t>
  </si>
  <si>
    <t xml:space="preserve">12 Avenue des 40 Journaux                                  appt 162                                                                                                             </t>
  </si>
  <si>
    <t xml:space="preserve">Residence de la mairie                                 Bat 14 apt 9                                                                                                             </t>
  </si>
  <si>
    <t xml:space="preserve">3 rue de Tauzia                                                                                                </t>
  </si>
  <si>
    <t xml:space="preserve">62bis rue paul antin                                                                                                </t>
  </si>
  <si>
    <t xml:space="preserve">84 rue Amédée St Germain                                 La Laiterie                                                                                                             </t>
  </si>
  <si>
    <t xml:space="preserve">http://www.we-job.com/                                                                                                </t>
  </si>
  <si>
    <t xml:space="preserve">17 rue Calvimont                                 Coté Cour                                                                                                             </t>
  </si>
  <si>
    <t xml:space="preserve">85 rue Camille GODARD                                                                                                </t>
  </si>
  <si>
    <t xml:space="preserve">40 rue Laffiteau                                                                                                </t>
  </si>
  <si>
    <t xml:space="preserve">28 avenue André Reinson, Résidence Canopée, Bat F Appt 617, 4è étage                                                                                                </t>
  </si>
  <si>
    <t xml:space="preserve">106 Rue Joseph cruchon                                                                                                </t>
  </si>
  <si>
    <t xml:space="preserve">185 Cours Balguerie Stuttenberg                                 Appartement 124                                                                                                             </t>
  </si>
  <si>
    <t>13 rue l'abbé Groult                                                                                                75015 PARIS</t>
  </si>
  <si>
    <t xml:space="preserve">406 boulevard du président Wilson                                                                                                </t>
  </si>
  <si>
    <t xml:space="preserve">412 avenue de verdun                                                                                                </t>
  </si>
  <si>
    <t xml:space="preserve">96, rue de la Benauge                                                                                                </t>
  </si>
  <si>
    <t xml:space="preserve">19 place des Basques                                 Addeo-Orchestre Papageno                                                                                                             </t>
  </si>
  <si>
    <t xml:space="preserve">fédération du secours populaire 95 quai de paludate// 6 rue Belcier                                                                                                </t>
  </si>
  <si>
    <t xml:space="preserve">1 avenue Brémontier                                                                                                </t>
  </si>
  <si>
    <t xml:space="preserve">Résidence du Lac, Apt 289, Entrée R, Avenue Laroque                                                                                                </t>
  </si>
  <si>
    <t xml:space="preserve">96 rue de la Benauge                                                                BP 14                                </t>
  </si>
  <si>
    <t xml:space="preserve">74 rue Joséphine                                 Ecole Dupaty                                                                                                             </t>
  </si>
  <si>
    <t xml:space="preserve">72, rue Emile Fourcand                                                                                                </t>
  </si>
  <si>
    <t xml:space="preserve">15 place Renaudel                                                                                                </t>
  </si>
  <si>
    <t xml:space="preserve">60 cours Aristide Briand                                                                                                </t>
  </si>
  <si>
    <t xml:space="preserve">16 rue St James                                                                                                </t>
  </si>
  <si>
    <t xml:space="preserve">Bordeaux Backgammon Club                                 91 rue Ducau chez Mr et Mme CAILLEAU Julien                                                                                                             </t>
  </si>
  <si>
    <t xml:space="preserve">40 rue du Sablonat                                                                                                </t>
  </si>
  <si>
    <t xml:space="preserve">38, cours des Aubiers                                                                                                </t>
  </si>
  <si>
    <t xml:space="preserve">12, avenue Pujade                                                                                                </t>
  </si>
  <si>
    <t xml:space="preserve">351 Boulevard du président Wilson                                                                                                </t>
  </si>
  <si>
    <t xml:space="preserve">109 rue Belleville                                                                                                </t>
  </si>
  <si>
    <t xml:space="preserve">rue des sablières                                                                                                </t>
  </si>
  <si>
    <t xml:space="preserve">31 rue BORIE                                                                                                 </t>
  </si>
  <si>
    <t xml:space="preserve">1 place saint Christophe, Athénée Père Joseph Wresinski                                                                BP 16                                </t>
  </si>
  <si>
    <t xml:space="preserve">66 rue abbé de l'épée                                 La ruche                                                                                                             </t>
  </si>
  <si>
    <t xml:space="preserve">11 cours louis fargue                                                                                                </t>
  </si>
  <si>
    <t xml:space="preserve">22 Rue Elvina Sivan                                                                                                </t>
  </si>
  <si>
    <t xml:space="preserve">11 rue joseph cugnot                                 zi du phare                                                                                                             </t>
  </si>
  <si>
    <t xml:space="preserve">5 RUE DUFAU                                                                                                  </t>
  </si>
  <si>
    <t xml:space="preserve">23 rue de l'Eglise                                                                                                 </t>
  </si>
  <si>
    <t xml:space="preserve">Résidence de saltus                                  3 allée de saltus                                                                                                              </t>
  </si>
  <si>
    <t xml:space="preserve">37 rue Jean Claudeville                                                                                                </t>
  </si>
  <si>
    <t xml:space="preserve">7 avenue Albert 1er                                    Résidence Bourranville Apt. 3                                                                                                              </t>
  </si>
  <si>
    <t xml:space="preserve">52 rue Béranger R.D.C                                                                                                </t>
  </si>
  <si>
    <t xml:space="preserve">23, rue Gouffrand                                                                                                </t>
  </si>
  <si>
    <t>50 rue Cortambert                                                                                                75016 Paris</t>
  </si>
  <si>
    <t xml:space="preserve">10 rue brascassat                                                                                                </t>
  </si>
  <si>
    <t xml:space="preserve">1 Rue Jacques Camille Paris                                 appt 17                                                                                                             </t>
  </si>
  <si>
    <t xml:space="preserve">Place Saint Christoly                                                                                                </t>
  </si>
  <si>
    <t xml:space="preserve">13 rue Charles Domercq                                                                                                </t>
  </si>
  <si>
    <t xml:space="preserve">369 QUATER AVENUE DE VERDUN                                  APPARTEMENT C11                                                                                                              </t>
  </si>
  <si>
    <t xml:space="preserve">41 rue Bernard Adour                                                                                                </t>
  </si>
  <si>
    <t xml:space="preserve">25 Rue du Docteur Jacques Monod                                                                                                </t>
  </si>
  <si>
    <t xml:space="preserve">680 Cours de la Libération                                                                                                </t>
  </si>
  <si>
    <t xml:space="preserve">21, avenue Félix Faure                                                                                                </t>
  </si>
  <si>
    <t xml:space="preserve">89 quai des Chartrons                                                                                                </t>
  </si>
  <si>
    <t xml:space="preserve"> rue Paul Louis Lande                                                                                                </t>
  </si>
  <si>
    <t xml:space="preserve">213 rue SAINTE CATHERINE                                                                                                </t>
  </si>
  <si>
    <t xml:space="preserve">66 rue Abbé de l'Epée                                                                                                </t>
  </si>
  <si>
    <t xml:space="preserve">12 rue Charlevoix de Villers                                                                                                </t>
  </si>
  <si>
    <t xml:space="preserve">5 place Camille Julian                                 Cinéma Utopia                                                                                                             </t>
  </si>
  <si>
    <t xml:space="preserve">12 rue de Treytins rés haut hippodrome                                 bat 12 appt 315                                                                             BP 315                                </t>
  </si>
  <si>
    <t xml:space="preserve">83 rue Charles Martin                                                                                                </t>
  </si>
  <si>
    <t xml:space="preserve">84 BIS AVENUE THIERS                                                                                                </t>
  </si>
  <si>
    <t xml:space="preserve">96 rue de la Béchade                                                                                                </t>
  </si>
  <si>
    <t xml:space="preserve">92 rue de Pessac                                                                                                </t>
  </si>
  <si>
    <t xml:space="preserve">Association phénix ecoute et paroles ,10 avenue Bel-Air                                  1 etage                                                                                                             </t>
  </si>
  <si>
    <t>125 Bd Saint Denis                                                                                                92400 COURBEVOIE</t>
  </si>
  <si>
    <t xml:space="preserve">130 avenue Louis Barthou                                 LE LABB                                                                                                             </t>
  </si>
  <si>
    <t xml:space="preserve">34 rue de Chouiney                                                                                                 </t>
  </si>
  <si>
    <t xml:space="preserve">1 rue Erik Satie, Clos Montesquieu                                                                                                </t>
  </si>
  <si>
    <t xml:space="preserve">ATHÉNÉE Père Joseph Wresinski place saint christoly                                 Boite 36                                                                                                             </t>
  </si>
  <si>
    <t xml:space="preserve">118 rue héron                                                                                                </t>
  </si>
  <si>
    <t xml:space="preserve">29 rue de la Paix                                                                                                  </t>
  </si>
  <si>
    <t xml:space="preserve">324 chemin du Bois d'Aubigney                                                                                                </t>
  </si>
  <si>
    <t xml:space="preserve">134 rue de Begles.                                  Appt 8                                                                                                             </t>
  </si>
  <si>
    <t xml:space="preserve">127 avenue Emile Counord                                 Immeuble Arc-en-Ciel                                                                                                             </t>
  </si>
  <si>
    <t xml:space="preserve">8 rue Gambetta                                                                                                </t>
  </si>
  <si>
    <t xml:space="preserve">38 Rue Peyronnet                                 Association Bout à Bout                                                                                                              </t>
  </si>
  <si>
    <t xml:space="preserve">39 rue Hermitage de l'hippodrome                                                                                                </t>
  </si>
  <si>
    <t xml:space="preserve">136 Rue Hortense                                                                                                </t>
  </si>
  <si>
    <t xml:space="preserve">Esplanade des Antilles                                  UFR STC Local F104                                                                                                             </t>
  </si>
  <si>
    <t xml:space="preserve">7-11 rue joseph brunet                                                                                                </t>
  </si>
  <si>
    <t xml:space="preserve">ANVP Maison des associations                                    55 Avenue du Maréchal de Lattre de Tassigny                                                                                                             </t>
  </si>
  <si>
    <t xml:space="preserve">Rue Jean Sabarots                                                                                                 </t>
  </si>
  <si>
    <t xml:space="preserve">42 cours Anatole France                                                                                                </t>
  </si>
  <si>
    <t xml:space="preserve">5 place Ravezies                                                                                                </t>
  </si>
  <si>
    <t xml:space="preserve">84 cours Aristide Briand                                                                                                </t>
  </si>
  <si>
    <t xml:space="preserve">16 bis rue jean jaures                                                                                                </t>
  </si>
  <si>
    <t xml:space="preserve">24 rue andre Hible                                                                                                </t>
  </si>
  <si>
    <t xml:space="preserve">25 rue Permentade                                 Centre d'animation St Michel                                                                                                             </t>
  </si>
  <si>
    <t xml:space="preserve">42 rue du bocage                                                                                                 </t>
  </si>
  <si>
    <t xml:space="preserve">2 rue Raymond Poincaré                                 La Calypso entrée 1                                                                                                             </t>
  </si>
  <si>
    <t xml:space="preserve">Cours du maréchal Foch                                                                                                </t>
  </si>
  <si>
    <t xml:space="preserve">76 rue de Pessac                                                                                                </t>
  </si>
  <si>
    <t xml:space="preserve">125 cours Alsace et Lorraine                                                                                                </t>
  </si>
  <si>
    <t xml:space="preserve">8 rue de la Concorde                                                                                                </t>
  </si>
  <si>
    <t xml:space="preserve">59 rue Camille Sauvageau                                                                                                </t>
  </si>
  <si>
    <t xml:space="preserve">7 Chemin de Maransin                                                                                                </t>
  </si>
  <si>
    <t xml:space="preserve">9 rue Fernand Philippart                                                                                                </t>
  </si>
  <si>
    <t xml:space="preserve">144 rue Durcy                                 Appart B34                                                                                                             </t>
  </si>
  <si>
    <t xml:space="preserve">11 rue du Cloitre                                                                                                </t>
  </si>
  <si>
    <t xml:space="preserve">5 place Amédée Larrieu                                                                                                 </t>
  </si>
  <si>
    <t xml:space="preserve">56 bis rue Amédée Saint Germain                                                                                                </t>
  </si>
  <si>
    <t xml:space="preserve">139 rue Joseph Brunet                                                                                                </t>
  </si>
  <si>
    <t xml:space="preserve">8 square Saint Estephe                                                                                                </t>
  </si>
  <si>
    <t xml:space="preserve">2 Terrasse du 8 Mai 1945                                 Résident Le Ponant                                                                                                             </t>
  </si>
  <si>
    <t xml:space="preserve">24 rue du 14 juillet                                                                                                </t>
  </si>
  <si>
    <t xml:space="preserve">fzefef                                                                                                </t>
  </si>
  <si>
    <t xml:space="preserve">9 rue henri EXPERT                                                                                                </t>
  </si>
  <si>
    <t xml:space="preserve">37 rue Borie                                                                                                 </t>
  </si>
  <si>
    <t xml:space="preserve">1 rue de L'Estragon Apt 91                                                                                                </t>
  </si>
  <si>
    <t xml:space="preserve">82 rue fondaudege                                                                                                </t>
  </si>
  <si>
    <t xml:space="preserve">103 cours d'Albret                                                                                                </t>
  </si>
  <si>
    <t xml:space="preserve">25 rue BOYER                                                                                                </t>
  </si>
  <si>
    <t xml:space="preserve">Athénées père joseph wresinski 1 place saint christoly                                 Boites aux lettres n4                                                                                                             </t>
  </si>
  <si>
    <t xml:space="preserve">36 rue Robert Schuman                                                                                                </t>
  </si>
  <si>
    <t xml:space="preserve">15 rue Professeur Demons                                                                                                </t>
  </si>
  <si>
    <t xml:space="preserve">2 rue du 144ème régiment infanterie                                                                                                </t>
  </si>
  <si>
    <t xml:space="preserve">1 Rue Fernand Cazères                                                                                                </t>
  </si>
  <si>
    <t xml:space="preserve">chez Gregory Charruyer 111 cours de la sommes                                                                                                </t>
  </si>
  <si>
    <t xml:space="preserve">90 cours du Medoc                                                                                                </t>
  </si>
  <si>
    <t xml:space="preserve">6-8 rue de Mérignac                                                                                                </t>
  </si>
  <si>
    <t xml:space="preserve">Le LAAB 279 cours de la Somme                                                                                                </t>
  </si>
  <si>
    <t xml:space="preserve">2 bis rue Charles Lamoureux                                                                                                 </t>
  </si>
  <si>
    <t xml:space="preserve">41 rue Durieu de Maisonneuve                                 GACI                                                                                                             </t>
  </si>
  <si>
    <t xml:space="preserve">6 rue Xavier Arsène-Henry                                                                                                </t>
  </si>
  <si>
    <t xml:space="preserve">7 rue du Palais de l'Ombrière                                                                                                </t>
  </si>
  <si>
    <t xml:space="preserve">43, rue Alberto Santos Dumont                                 Le Moulin de Caupian                                                                                                             </t>
  </si>
  <si>
    <t xml:space="preserve">7 rue Jules Perrens                                                                                                </t>
  </si>
  <si>
    <t xml:space="preserve">31 rue Grateloup                                                                                                </t>
  </si>
  <si>
    <t xml:space="preserve">7 rue Henri Expert                                 Appt 18                                                                                                             </t>
  </si>
  <si>
    <t xml:space="preserve">CNMO-SI de Bordeaux - DIRISI - Caserne Xaintrailles                                 112 boulevard du Maréchal Leclerc                                                                                                             </t>
  </si>
  <si>
    <t xml:space="preserve">109 chemin Lafitte                                                                                                </t>
  </si>
  <si>
    <t xml:space="preserve">85 Cours Victor Hugo                                                                                                </t>
  </si>
  <si>
    <t xml:space="preserve">24, rue André Caverne                                                                                                </t>
  </si>
  <si>
    <t xml:space="preserve">11 rue erik satie                                                                                                </t>
  </si>
  <si>
    <t xml:space="preserve">27 Allee de la Lande                                                                                                                                               </t>
  </si>
  <si>
    <t xml:space="preserve">226 boulevard Albert 1er                                                                                                </t>
  </si>
  <si>
    <t xml:space="preserve">328 rue Pasteur                                 Résidence Brasilia                                                                                                             </t>
  </si>
  <si>
    <t xml:space="preserve">10 rue de taris                                                                                                </t>
  </si>
  <si>
    <t xml:space="preserve">4 place général sarrail                                                                                                </t>
  </si>
  <si>
    <t xml:space="preserve">91, rue Solle                                                                                                </t>
  </si>
  <si>
    <t xml:space="preserve">57 rue Mouneyra                                 Chez Signe                                                                                                             </t>
  </si>
  <si>
    <t xml:space="preserve">130 Cours de la Somme                                                                                                </t>
  </si>
  <si>
    <t xml:space="preserve">Université de Bordeaux - Atelier Ukulélé - Service Culture                                 16, avenue Léon Duguit - CS 50057                                                                                                             </t>
  </si>
  <si>
    <t xml:space="preserve">c/o URISA                                 99 rue Judaïque                                                                                                             </t>
  </si>
  <si>
    <t xml:space="preserve">40 rue Nicolas Beaujon                                                                                                 </t>
  </si>
  <si>
    <t xml:space="preserve">4 rue du mulet                                                                                                </t>
  </si>
  <si>
    <t xml:space="preserve">1 Place Jean Jaurès                                                                                                </t>
  </si>
  <si>
    <t xml:space="preserve">13 Allée Jean Giono                                                                                                </t>
  </si>
  <si>
    <t xml:space="preserve">Champlain                                 numéro 10                                                                                                             </t>
  </si>
  <si>
    <t xml:space="preserve">34 Rue Mandron                                                                                                </t>
  </si>
  <si>
    <t xml:space="preserve">34 rue Dutour                                                                                                </t>
  </si>
  <si>
    <t xml:space="preserve">24 rue Paul Claudel                                                                                                 </t>
  </si>
  <si>
    <t xml:space="preserve">191 RUE DE LA BENAUGE                                                                                                </t>
  </si>
  <si>
    <t xml:space="preserve">TECHNOCLUB 02 AVENUE DE LA POTERIE                                  BATIMENT B                                                                                                              </t>
  </si>
  <si>
    <t xml:space="preserve">13 rue des pêcheurs                                 BAT A                                                                                                             </t>
  </si>
  <si>
    <t xml:space="preserve">76 Boulevard Jules Simon                                                                                                </t>
  </si>
  <si>
    <t xml:space="preserve">13bis cours St Louis                                                                                                </t>
  </si>
  <si>
    <t xml:space="preserve">6 quai de Paludate                                                                                                </t>
  </si>
  <si>
    <t xml:space="preserve">39 bis rue DURIEU DE MAISONNEUVES                                 Délégation ECTI GIRONDE                                                                                                             </t>
  </si>
  <si>
    <t xml:space="preserve">12 rue Vandebrande                                                                                                </t>
  </si>
  <si>
    <t xml:space="preserve">44 allée Haussmann                                 Apt. 44                                                                                                             </t>
  </si>
  <si>
    <t xml:space="preserve">16, rue saint James                                                                                                </t>
  </si>
  <si>
    <t xml:space="preserve">rue Francisco Ferrer                                                                                                </t>
  </si>
  <si>
    <t xml:space="preserve">2 rue Charlevoix de Villers                                                                                                </t>
  </si>
  <si>
    <t>Cours Charles Bricaud                                                                BP 19                                22028 BORDEAUX CEDEX</t>
  </si>
  <si>
    <t xml:space="preserve">52 rue des Treuils                                 France Alzheimer Gironde                                                                                                             </t>
  </si>
  <si>
    <t>22 rue Jean Laurent                                                                                                78110 Le Vesinet</t>
  </si>
  <si>
    <t xml:space="preserve">164, avenue Charles de Gaulle                                                                                                </t>
  </si>
  <si>
    <t xml:space="preserve">25 RUE PORTE DIJEAUX                                 3 etage                                                                                                             </t>
  </si>
  <si>
    <t xml:space="preserve">L'ateul de Gaya                                  13 rue Teulère                                                                                                             </t>
  </si>
  <si>
    <t xml:space="preserve">97 rue malbec                                  97 rue malbec                                                                                                             </t>
  </si>
  <si>
    <t xml:space="preserve">Be well Boite 1 - 1 place Saint Christoly                                 Athénée Municipal Père Joseph Wresinski                                                                                                              </t>
  </si>
  <si>
    <t xml:space="preserve">c/o LABB - Athénée Père Joseph Wresinski - BàL 12                                 Place Saint Christoly                                                                                                             </t>
  </si>
  <si>
    <t xml:space="preserve">3, rue de Tauzia                                                                                                </t>
  </si>
  <si>
    <t xml:space="preserve">50 rue du Tauzin                                                                                                </t>
  </si>
  <si>
    <t xml:space="preserve">22 rue de Ouagadougou                                  Hall A  Apt. 404                                                                                                             </t>
  </si>
  <si>
    <t xml:space="preserve">67 Rue Goya                                                                                                </t>
  </si>
  <si>
    <t xml:space="preserve">223 rue Achard                                                                                                </t>
  </si>
  <si>
    <t xml:space="preserve">9 rue Montmejean                                                                                                 </t>
  </si>
  <si>
    <t xml:space="preserve">13 RUE THIAC                                                                                                </t>
  </si>
  <si>
    <t xml:space="preserve">5 Rue Buffon                                                                                                 </t>
  </si>
  <si>
    <t xml:space="preserve">80 rue Wustenberg                                                                                                </t>
  </si>
  <si>
    <t xml:space="preserve">10 rue du sablonat                                                                                                </t>
  </si>
  <si>
    <t xml:space="preserve">Pavillon 4, Hôpital Xavier Arnozan. Avenue du Haut-Lévèque                                                                                                </t>
  </si>
  <si>
    <t xml:space="preserve">127 rue du Doctur Albert Barraud                                                                                                </t>
  </si>
  <si>
    <t xml:space="preserve">C/° M de Labarre                                 78 Cours de Luze                                                                                                             </t>
  </si>
  <si>
    <t xml:space="preserve">47 rue Gaston Lespiault                                                                                                </t>
  </si>
  <si>
    <t xml:space="preserve">50 Rue Eugène Leroy                                 Apt. 153                                                                                                             </t>
  </si>
  <si>
    <t xml:space="preserve">129 cours Edouard Vaillant                                                                                                </t>
  </si>
  <si>
    <t xml:space="preserve">26 rue Condillac                                                                                                </t>
  </si>
  <si>
    <t xml:space="preserve">76 rue du Général de Castelnau                                                                                                </t>
  </si>
  <si>
    <t xml:space="preserve">18 rue de Barbut                                                                                                </t>
  </si>
  <si>
    <t xml:space="preserve">356 route de Toulouse                                 Résidence Carré de Jade                                                                                                             </t>
  </si>
  <si>
    <t xml:space="preserve">13 rue Prosper                                                                                                </t>
  </si>
  <si>
    <t xml:space="preserve">5 Rue Duffour Dubergier                                                                                                </t>
  </si>
  <si>
    <t xml:space="preserve">18 rue Nuyens                                                                                                </t>
  </si>
  <si>
    <t xml:space="preserve">7 sente des Mousses                                 Appartement 41                                                                                                             </t>
  </si>
  <si>
    <t xml:space="preserve">Place St-Christoly                                  Boîte aux lettres n°28                                                                                                             </t>
  </si>
  <si>
    <t xml:space="preserve">20, rue Marc Sangnier,                                                                BP 20                                </t>
  </si>
  <si>
    <t xml:space="preserve">49 rue Pierre Trébod                                                                                                </t>
  </si>
  <si>
    <t xml:space="preserve">1 rue Abel Antoune                                  Résidence Godard Bât. A1                                                                                                              </t>
  </si>
  <si>
    <t xml:space="preserve">Hangar 20, Quai de Bacalan                                                                                                </t>
  </si>
  <si>
    <t xml:space="preserve">11 rue de l'hermitage                                                                                                </t>
  </si>
  <si>
    <t xml:space="preserve">10 rue de la Jalle                                                                                                </t>
  </si>
  <si>
    <t xml:space="preserve">123 cours Journu Auber                                                                                                </t>
  </si>
  <si>
    <t xml:space="preserve">rue Elie Gintrac                                                                                                </t>
  </si>
  <si>
    <t xml:space="preserve">7 rue des maquis                                                                                                 </t>
  </si>
  <si>
    <t xml:space="preserve">14 rue de la Réole                                                                                                </t>
  </si>
  <si>
    <t xml:space="preserve">123 rue mouneyra                                                                                                </t>
  </si>
  <si>
    <t xml:space="preserve">123 rue Lagrange                                                                BP 14                                </t>
  </si>
  <si>
    <t xml:space="preserve">6 RUE RABBIN COHEN                                                                                                </t>
  </si>
  <si>
    <t xml:space="preserve">32 rue Armand Leroi                                                                                                </t>
  </si>
  <si>
    <t xml:space="preserve">Salle Jean Dauguet rue de la Benauge                                                                                                </t>
  </si>
  <si>
    <t xml:space="preserve">BAL n°1 - LABB Bordeaux Caudéran                                 MAIRIE DE CAUDERAN - 130 Av. Louis Barthou                                                                                                             </t>
  </si>
  <si>
    <t xml:space="preserve">61 cours Pasteur                                                                                                </t>
  </si>
  <si>
    <t xml:space="preserve">32 rue marcelin berthelot                                 appt 102                                                                                                             </t>
  </si>
  <si>
    <t xml:space="preserve">10 rue Paul Doumer                                                                                                </t>
  </si>
  <si>
    <t xml:space="preserve">39, rue de l'Hermitage                                                                                                </t>
  </si>
  <si>
    <t xml:space="preserve">20 rue Pasteur                                                                                                </t>
  </si>
  <si>
    <t xml:space="preserve">7 rue Joseph Brunet                                                                                                 </t>
  </si>
  <si>
    <t xml:space="preserve">96 rue Abbé de l'Épée                                                                                                </t>
  </si>
  <si>
    <t xml:space="preserve">75 rue Blanqui                                 Appartement 5                                                                                                             </t>
  </si>
  <si>
    <t xml:space="preserve">30 RUE DE TOULON                                                                                                </t>
  </si>
  <si>
    <t xml:space="preserve">1 bis rue des Cordeliers                                                                                                </t>
  </si>
  <si>
    <t xml:space="preserve">Place de l'Europe                                                                BP 40004                                </t>
  </si>
  <si>
    <t xml:space="preserve">32 rue Auguste Poirson                                                                                                </t>
  </si>
  <si>
    <t xml:space="preserve">4 impasse de la Merci                                 Apt. 46                                                                                                             </t>
  </si>
  <si>
    <t xml:space="preserve">175 rue Georges Bonnac                                                                                                </t>
  </si>
  <si>
    <t xml:space="preserve">74 rue des Menuts                                                                                                </t>
  </si>
  <si>
    <t xml:space="preserve">9 rue des Capérans                                                                                                 </t>
  </si>
  <si>
    <t xml:space="preserve">34 rue Bouquiere                                                                                                </t>
  </si>
  <si>
    <t xml:space="preserve">5 place Paul Doumer                                                                                                </t>
  </si>
  <si>
    <t xml:space="preserve">11 cours Louis Fargue                                                                                                </t>
  </si>
  <si>
    <t xml:space="preserve">28 bis rue Jean-Baptiste Charcot                                                                                                </t>
  </si>
  <si>
    <t xml:space="preserve"> cours de Québec                                 Maison Polyvalente Sarah Bernhardt                                                                                                             </t>
  </si>
  <si>
    <t xml:space="preserve">50 rue Joliot Curie                                                                                                </t>
  </si>
  <si>
    <t xml:space="preserve">2 RUE RAYMOND LAVIGNE                                  RIVES DE GARONNE 1                                                                                                              </t>
  </si>
  <si>
    <t xml:space="preserve">121 avenue Alsace Lorraine                                                                                                 </t>
  </si>
  <si>
    <t xml:space="preserve">2 rue Sicard                                                                                                </t>
  </si>
  <si>
    <t xml:space="preserve">28 rue jean descas                                                                                                </t>
  </si>
  <si>
    <t>2 rue Farman                                 Technoclub C                                                                                                             31700 BLAGNAC</t>
  </si>
  <si>
    <t xml:space="preserve">OCAC Château Palmer                                 Rue Arisitide Briand                                                                                                             </t>
  </si>
  <si>
    <t xml:space="preserve">86 rue joseph Faure                                                                                                </t>
  </si>
  <si>
    <t xml:space="preserve">le Dôme                                 221 avenue de Thouars                                                                                                             </t>
  </si>
  <si>
    <t xml:space="preserve">3 Avenue Descartes                                                                                                </t>
  </si>
  <si>
    <t xml:space="preserve">29 rue Albert Pitres                                                                                                </t>
  </si>
  <si>
    <t xml:space="preserve">4 bis rue des Douves                                                                                                </t>
  </si>
  <si>
    <t xml:space="preserve">36 rue du Sablonat                                                                                                </t>
  </si>
  <si>
    <t xml:space="preserve">c/o Bertrand Pons                                 10 place Pierre-Jacques Dormoy                                                                                                             </t>
  </si>
  <si>
    <t xml:space="preserve">20 quai de Bacalan                                                                                                </t>
  </si>
  <si>
    <t xml:space="preserve">Parvis des Archives                                                                                                </t>
  </si>
  <si>
    <t xml:space="preserve">MNE 3 rue Tauzia                                                                                                </t>
  </si>
  <si>
    <t xml:space="preserve">6 rue Jules Guesde                                                                                                </t>
  </si>
  <si>
    <t xml:space="preserve">41 cours Le Rouzic                                                                                                </t>
  </si>
  <si>
    <t xml:space="preserve">87 rue de la pelouse de Douet                                                                                                </t>
  </si>
  <si>
    <t xml:space="preserve">20 rue Lacour                                                                                                </t>
  </si>
  <si>
    <t xml:space="preserve">14 lieu dit les chailles de bignac                                                                                                </t>
  </si>
  <si>
    <t xml:space="preserve">26 rue du Commandant Arnould                                                                                                </t>
  </si>
  <si>
    <t xml:space="preserve">90 Rue Malbec                                                                                                </t>
  </si>
  <si>
    <t xml:space="preserve">14, Pierre Noguey                                                                                                </t>
  </si>
  <si>
    <t xml:space="preserve">132 cours de l'yser                                                                                                </t>
  </si>
  <si>
    <t xml:space="preserve">70 rue du château d'eau                                 Ecole Anatole France                                                                                                             </t>
  </si>
  <si>
    <t xml:space="preserve">3 Ter Place de la Victoire                                                                                                </t>
  </si>
  <si>
    <t xml:space="preserve">5, rue de la Rousselle                                                                                                </t>
  </si>
  <si>
    <t xml:space="preserve">16 chemin Lalaurie                                                                                                </t>
  </si>
  <si>
    <t xml:space="preserve">25 Cours du Général de Gaulle                                 Bâtiment O                                                                                                             </t>
  </si>
  <si>
    <t xml:space="preserve">6 rue Ramonet                                                                                                </t>
  </si>
  <si>
    <t xml:space="preserve">3-5 rue de Tauzia                                                                                                </t>
  </si>
  <si>
    <t xml:space="preserve">ISIC-IUP Université Michel de Montaigne                                 Domaine Universitaire                                                                                                             </t>
  </si>
  <si>
    <t xml:space="preserve">23 rue Edouard Branly, N° 63                                 Résidence de la Benauge -                                                                                                              </t>
  </si>
  <si>
    <t xml:space="preserve">10 rue Jean Jacques Rabaud                                                                                                </t>
  </si>
  <si>
    <t xml:space="preserve">26 rue des caperans                                                                                                </t>
  </si>
  <si>
    <t xml:space="preserve">79 cours de la Somme                                 Etage 1                                                                                                             </t>
  </si>
  <si>
    <t>Hôpital Avicenne                                 125  rue de Stalingrad                                                                                                             93000 BOBIGNY</t>
  </si>
  <si>
    <t xml:space="preserve">rue Aristide Briand - BP77,                                 Château Palmer                                                                             BP 77                                </t>
  </si>
  <si>
    <t xml:space="preserve">23 Rue de Freycinet                                                                                                </t>
  </si>
  <si>
    <t xml:space="preserve">Centre Ville                                                                                                </t>
  </si>
  <si>
    <t xml:space="preserve">16 rue Saint James                                                                                                </t>
  </si>
  <si>
    <t xml:space="preserve">38 rue Jean Pagès                                                                                                </t>
  </si>
  <si>
    <t xml:space="preserve">6 Les Landes                                  Chouraki Fabien                                                                                                             </t>
  </si>
  <si>
    <t xml:space="preserve">UFOLEP-ULCR, Chateau Betailhe,                                  72 Avenue de l'Eglise Romane                                                                                                             </t>
  </si>
  <si>
    <t xml:space="preserve">9-11 allée des Peupliers                                                                                                </t>
  </si>
  <si>
    <t xml:space="preserve">35 allee de peygaillard                                                                                                </t>
  </si>
  <si>
    <t xml:space="preserve">4 bis Avenue Thiers                                                                                                </t>
  </si>
  <si>
    <t xml:space="preserve">chez Louis COSSON 6, Rue Arnaud-Miqueu                                 Villa Saint Pierre                                                                                                             </t>
  </si>
  <si>
    <t xml:space="preserve">48 rue bouquiere                                                                                                </t>
  </si>
  <si>
    <t xml:space="preserve">19 rue François Mauriac                                 Résidence Haut Vigneau bât A3 apt. 325                                                                                                             </t>
  </si>
  <si>
    <t xml:space="preserve">17 rue Baudin                                                                                                </t>
  </si>
  <si>
    <t xml:space="preserve">380 cours de la somme                                                                                                </t>
  </si>
  <si>
    <t xml:space="preserve">25 rue Permentade                                                                                                </t>
  </si>
  <si>
    <t xml:space="preserve">134 cours Saint-Louis                                 Résidence clos saint-louis bât 4 apt. 412                                                                                                             </t>
  </si>
  <si>
    <t xml:space="preserve">6 Rue Des Girondins                                                                                                </t>
  </si>
  <si>
    <t xml:space="preserve">224 rue du jardin public                                 appartement 10                                                                                                             </t>
  </si>
  <si>
    <t xml:space="preserve">21 quai de bacalan                                                                                                </t>
  </si>
  <si>
    <t xml:space="preserve">37 rue Jules Mabit                                                                                                </t>
  </si>
  <si>
    <t xml:space="preserve">23 rue du Hâ                                                                                                 </t>
  </si>
  <si>
    <t xml:space="preserve">27 rue Charlevoix de Villers                                                                                                </t>
  </si>
  <si>
    <t xml:space="preserve">32 rue Marcelin Berthelot                                                                                                </t>
  </si>
  <si>
    <t xml:space="preserve">17/19 place Jean Cayrol                                 Boulangerie "Secrets de pains"                                                                                                             </t>
  </si>
  <si>
    <t xml:space="preserve">68 RUE EMILE COMBES                                                                                                </t>
  </si>
  <si>
    <t xml:space="preserve">40 rue Joséphine                                                                                                </t>
  </si>
  <si>
    <t xml:space="preserve">8, rue Borie                                                                                                </t>
  </si>
  <si>
    <t xml:space="preserve">153 rue Georges Mandel                                                                                                </t>
  </si>
  <si>
    <t xml:space="preserve">23 cours de quebec                                  A 319    Bat CA                                                                                                              </t>
  </si>
  <si>
    <t xml:space="preserve">Rue du Dr Roux                                                                                                </t>
  </si>
  <si>
    <t xml:space="preserve">11 allée Ausone                                 Domaine Universitaire                                                                                                             </t>
  </si>
  <si>
    <t xml:space="preserve">79 cours des Aubiers                                                                                                 </t>
  </si>
  <si>
    <t xml:space="preserve">43 rue Saint Nicolas                                                                                                </t>
  </si>
  <si>
    <t xml:space="preserve">52 rue Eugène Le Roy                                                                                                </t>
  </si>
  <si>
    <t xml:space="preserve">29 rue des sablières                                                                                                </t>
  </si>
  <si>
    <t xml:space="preserve">36-38 rue Saint-James                                                                                                </t>
  </si>
  <si>
    <t xml:space="preserve">65 rue Elie Gintrac                                                                                                 </t>
  </si>
  <si>
    <t xml:space="preserve">10 RUE JEAN CARMET                                                                                                </t>
  </si>
  <si>
    <t xml:space="preserve">Ehpad Bon Secours -  rue Sainte Marie                                                                                                </t>
  </si>
  <si>
    <t xml:space="preserve">120 rue Héron                                                                                                </t>
  </si>
  <si>
    <t xml:space="preserve">10 rue des Treuils                                 lycée François Magendie                                                                                                             </t>
  </si>
  <si>
    <t xml:space="preserve">1 square Gustave Courbet                                 Bat. A                                                                                                             </t>
  </si>
  <si>
    <t xml:space="preserve">5 rue de Mandavit                                                                                                </t>
  </si>
  <si>
    <t xml:space="preserve">57 rue Paul courteault                                                                                                </t>
  </si>
  <si>
    <t xml:space="preserve">17, rue Maxime Lalanne                                                                                                </t>
  </si>
  <si>
    <t xml:space="preserve">38 rue Tillet                                                                                                </t>
  </si>
  <si>
    <t xml:space="preserve">1 place Saint-Christoly                                                                                                </t>
  </si>
  <si>
    <t xml:space="preserve">114 Avenue Thiers                                                                                                </t>
  </si>
  <si>
    <t xml:space="preserve">15 rue Felix Faure                                 Maison 44, chez Christine Chanton                                                                                                             </t>
  </si>
  <si>
    <t xml:space="preserve">9 rue Clément Ader                                                                                                </t>
  </si>
  <si>
    <t xml:space="preserve">171 rue Naujac                                                                                                </t>
  </si>
  <si>
    <t xml:space="preserve">20 rue des Fauvettes                                                                                                </t>
  </si>
  <si>
    <t xml:space="preserve">1 chemin de Laroque                                                                                                </t>
  </si>
  <si>
    <t xml:space="preserve">9 rue des Capérans                                                                 BP 46                                </t>
  </si>
  <si>
    <t xml:space="preserve">16 rue Chabrely                                                                                                </t>
  </si>
  <si>
    <t xml:space="preserve">176-182 rue Guillaume Leblanc                                                                                                </t>
  </si>
  <si>
    <t xml:space="preserve">41 rue st joseph                                                                                                </t>
  </si>
  <si>
    <t xml:space="preserve">31 rue Lachassaigne                                                                                                </t>
  </si>
  <si>
    <t xml:space="preserve">319 cours du Maréchal Gallieni                                                                                                </t>
  </si>
  <si>
    <t xml:space="preserve">91 Rue Nuyens                                                                                                </t>
  </si>
  <si>
    <t xml:space="preserve">37 cours de Quebec                                  Apt. 707 Bât. G chez Chaumont Cédric                                                                                                             </t>
  </si>
  <si>
    <t xml:space="preserve">bordeaux                                                                                                </t>
  </si>
  <si>
    <t xml:space="preserve">127 rue Charles Tournemire                                                                                                </t>
  </si>
  <si>
    <t xml:space="preserve">62 rue Fieffé                                                                                                 </t>
  </si>
  <si>
    <t xml:space="preserve">7 Quai de Brienne                                                                                                </t>
  </si>
  <si>
    <t xml:space="preserve">39 rue Lachassaigne                                                                                                </t>
  </si>
  <si>
    <t xml:space="preserve">3 rue Aristide Briand                                                                                                 </t>
  </si>
  <si>
    <t xml:space="preserve">23 rue Raymond Poincaré                                                                                                </t>
  </si>
  <si>
    <t xml:space="preserve">26 rue du Loret                                                                                                </t>
  </si>
  <si>
    <t xml:space="preserve">51 rue de la benauge                                                                                                </t>
  </si>
  <si>
    <t xml:space="preserve">42 bis cours de l'Argonne                                                                                                </t>
  </si>
  <si>
    <t xml:space="preserve">Residence du Lac  appt 84 entree D                                 Avenue de laroque                                                                                                              </t>
  </si>
  <si>
    <t xml:space="preserve">rue William                                                                                                </t>
  </si>
  <si>
    <t xml:space="preserve">351 Cours de la Libération                                 Secrétariat de la formation MIAGE, Bâtiment A30 - LABRI                                                                                                             </t>
  </si>
  <si>
    <t xml:space="preserve">11 Rue Louison Bobet                                                                                                </t>
  </si>
  <si>
    <t xml:space="preserve">2 rue Voltaire                                                                                                </t>
  </si>
  <si>
    <t xml:space="preserve">27, cours Alsace Lorraine                                                                                                </t>
  </si>
  <si>
    <t xml:space="preserve">52 RUE DES BAHUTIERS                                                                                                </t>
  </si>
  <si>
    <t xml:space="preserve">30 rue desse                                                                                                </t>
  </si>
  <si>
    <t xml:space="preserve">22 rue de Sète                                                                                                </t>
  </si>
  <si>
    <t xml:space="preserve">2 esplanade des antilles appt B002 Résidence François Mauriac                                                                                                </t>
  </si>
  <si>
    <t xml:space="preserve">249 bis Rue Lecocq                                                                                                </t>
  </si>
  <si>
    <t xml:space="preserve">12 rue Cenac                                                                                                 </t>
  </si>
  <si>
    <t>Siège 32 rue de Cambrai                                                                                                75019 Paris</t>
  </si>
  <si>
    <t xml:space="preserve">121 rue de la Béchade                                 CS 81285                                                                                                             </t>
  </si>
  <si>
    <t xml:space="preserve">12 rue de Lescure                                                                                                </t>
  </si>
  <si>
    <t xml:space="preserve">36 rue lafaurie de monbadon                                                                                                </t>
  </si>
  <si>
    <t xml:space="preserve">39 rue robert caumont                                  Bureaux du lac II  Bât.R                                                                                                             </t>
  </si>
  <si>
    <t>14 rue Corvisart                                                                                                75013 Paris</t>
  </si>
  <si>
    <t xml:space="preserve">18 allées de Tourny                                                                                                </t>
  </si>
  <si>
    <t xml:space="preserve">Athénée municipal 1 place Joseph Wresinski                                 Boîte aux lettres n°18                                                                                                             </t>
  </si>
  <si>
    <t xml:space="preserve">8 place des Quinconces                                 chez l'ACSO                                                                                                             </t>
  </si>
  <si>
    <t xml:space="preserve">11 rue saige                                                                                                </t>
  </si>
  <si>
    <t xml:space="preserve">244 rue Pasteur                                                                                                </t>
  </si>
  <si>
    <t xml:space="preserve">4 place Longchamps                                 Lycée Montesquieu                                                                                                             </t>
  </si>
  <si>
    <t xml:space="preserve">286 boulevard Alfred Daney                                                                                                </t>
  </si>
  <si>
    <t xml:space="preserve">5, rue de l'Observance                                                                                                </t>
  </si>
  <si>
    <t xml:space="preserve">5 rue Henri Collet,                                  Résidence le Pertuis                                                                                                             </t>
  </si>
  <si>
    <t xml:space="preserve">16 rue Coli                                                                                                </t>
  </si>
  <si>
    <t xml:space="preserve">85 cours du Maréchal Juin                                  CS51247                                                                                                             </t>
  </si>
  <si>
    <t xml:space="preserve">60, rue du Hâ                                                                                                </t>
  </si>
  <si>
    <t xml:space="preserve">C/O Le Girofard Centre LGBT Bordeaux Nouvelle-Aquitaine                                 34 rue Bouquiere                                                                                                             </t>
  </si>
  <si>
    <t xml:space="preserve">9, allée des camélias                                                                                                </t>
  </si>
  <si>
    <t xml:space="preserve">10 rue Castéja                                 résidence Palais Gallien                                                                                                             </t>
  </si>
  <si>
    <t xml:space="preserve">29 rue Tombe l'Oly                                                                                                </t>
  </si>
  <si>
    <t xml:space="preserve">Bassin à Flot n°2                                 Quai Ouest                                                                                                             </t>
  </si>
  <si>
    <t xml:space="preserve">103 cours de la somme                                                                                                </t>
  </si>
  <si>
    <t xml:space="preserve">27-29 quai Richelieu                                                                                                </t>
  </si>
  <si>
    <t xml:space="preserve">Parc d’activité Descartes Bâtiment H - 3 avenue Descartes                                                                                                 </t>
  </si>
  <si>
    <t>63 rue Saint-Martin                                                                                                95300 PONTOISE</t>
  </si>
  <si>
    <t xml:space="preserve">6 rue Ferrere                                  chez Nicolas Nocart                                                                                                             </t>
  </si>
  <si>
    <t xml:space="preserve">66 rue de l'école Normale                                                                                                </t>
  </si>
  <si>
    <t xml:space="preserve">Domaine universtaire                                 Université Michel de Montaigne                                                                                                             </t>
  </si>
  <si>
    <t xml:space="preserve">1 Rue de Chartrèze                                 Prieuré de Cayac                                                                                                              </t>
  </si>
  <si>
    <t xml:space="preserve">17 RUE DE LA FAIENCERIE                                                                                                </t>
  </si>
  <si>
    <t xml:space="preserve">66 Allée des peupliers                                                                                                </t>
  </si>
  <si>
    <t xml:space="preserve">Permanences AMATHSO - Hôpital du Haut Lévêque                                 Magellan - Espace associations                                                                                                             </t>
  </si>
  <si>
    <t xml:space="preserve">52 rue des Treuils                                  La Villa Pia                                                                                                             </t>
  </si>
  <si>
    <t>34 rue Balard                                 BP 70039 75721 Paris Cedex 15                                                                             BP 70039                                75721 Paris</t>
  </si>
  <si>
    <t xml:space="preserve">83 RUE DE LA COURSE                                                                                                </t>
  </si>
  <si>
    <t xml:space="preserve">30 rue de Delacroix                                                                                                </t>
  </si>
  <si>
    <t xml:space="preserve">16 rue du pas saint georges                                                                                                </t>
  </si>
  <si>
    <t xml:space="preserve">29 rue du Mirail                                                                                                 </t>
  </si>
  <si>
    <t xml:space="preserve">147  rue Judaique                                                                                                </t>
  </si>
  <si>
    <t xml:space="preserve">80, rue de Lacanau                                 La Chêneraie - Bt B                                                                                                             </t>
  </si>
  <si>
    <t xml:space="preserve">30 rue François Mauriac                                                                                                </t>
  </si>
  <si>
    <t xml:space="preserve">60 rue de Pessac                                                                                                 </t>
  </si>
  <si>
    <t xml:space="preserve">47 Rue des Menuts                                 Association "Les Menuts des Arts"                                                                                                             </t>
  </si>
  <si>
    <t xml:space="preserve">27 rue de Preignac                                                                                                </t>
  </si>
  <si>
    <t xml:space="preserve">19 rue d’Austerlitz                                                                                                 </t>
  </si>
  <si>
    <t xml:space="preserve">Pole Citoyenneté                                 Chemin des Iris                                                                                                             </t>
  </si>
  <si>
    <t xml:space="preserve">11 rue Flèche                                                                                                 </t>
  </si>
  <si>
    <t xml:space="preserve">92 cours le Rouzic                                                                                                </t>
  </si>
  <si>
    <t xml:space="preserve">5 Rue René Roy de Clotte                                                                                                </t>
  </si>
  <si>
    <t xml:space="preserve">30 rue Marcelin Berthelot                                 Rés Le Flore, appt 15                                                                                                             </t>
  </si>
  <si>
    <t xml:space="preserve">99 Boulevard Albert 1er                                  Residence Liotard BT C                                                                                                             </t>
  </si>
  <si>
    <t xml:space="preserve">35 RUE DUBPURDIEU                                                                                                </t>
  </si>
  <si>
    <t xml:space="preserve">79, allée Jean Giono                                 Rsd Carré Rive Droite, Apt B26                                                                                                             </t>
  </si>
  <si>
    <t xml:space="preserve">34 rue Castéja                                                                                                </t>
  </si>
  <si>
    <t xml:space="preserve">35BIS rue de Marmande                                                                                                </t>
  </si>
  <si>
    <t xml:space="preserve">14 rue Saint Vincent de Paul                                                                                                </t>
  </si>
  <si>
    <t xml:space="preserve">14 place Saint Martial                                 Maison de Marie                                                                                                             </t>
  </si>
  <si>
    <t xml:space="preserve">51 rue de Nuits                                                                                                </t>
  </si>
  <si>
    <t xml:space="preserve">35 rue des bahutiers                                                                                                </t>
  </si>
  <si>
    <t xml:space="preserve">37, rue Genesta                                                                                                </t>
  </si>
  <si>
    <t xml:space="preserve">11 rue des puits descazeaux                                                                                                </t>
  </si>
  <si>
    <t xml:space="preserve">31 bis rue Barillet Deschamps                                                                                                </t>
  </si>
  <si>
    <t xml:space="preserve">30 rue Kléber                                                                                                </t>
  </si>
  <si>
    <t xml:space="preserve">213 avenue Léon Blum                                 C/O M. Serge Rous                                                                                                             </t>
  </si>
  <si>
    <t xml:space="preserve">146 avenue du Taillan-Médoc                                                                                                </t>
  </si>
  <si>
    <t xml:space="preserve">SARAH C23 8 rue Charles Durand                                                                                                </t>
  </si>
  <si>
    <t xml:space="preserve">7 RUE JOSEPH BRUNET                                                                                                 </t>
  </si>
  <si>
    <t xml:space="preserve">52 rue Surson                                 appt 26                                                                                                             </t>
  </si>
  <si>
    <t xml:space="preserve">64 rue Magendie                                                                                                </t>
  </si>
  <si>
    <t xml:space="preserve">188 Rue Pasteur                                  Residence le Darvin                                                                                                              </t>
  </si>
  <si>
    <t xml:space="preserve">quai de queyries                                                                                                </t>
  </si>
  <si>
    <t xml:space="preserve">MNE 3 rue de Tauzia                                                                                                 </t>
  </si>
  <si>
    <t xml:space="preserve">16 rue André Darbon                                 Apt. 144                                                                                                             </t>
  </si>
  <si>
    <t xml:space="preserve">13 rue de Cenon                                                                                                </t>
  </si>
  <si>
    <t xml:space="preserve">40 avenue d'Eysines                                                                                                </t>
  </si>
  <si>
    <t xml:space="preserve">22 rue soldat moncourrier                                                                                                 </t>
  </si>
  <si>
    <t xml:space="preserve">99 rue Judaïque                                                                                                </t>
  </si>
  <si>
    <t xml:space="preserve">153 rue François Roganeau                                                                BP 20031                                </t>
  </si>
  <si>
    <t xml:space="preserve">97 rue de Bègles                                                                                                </t>
  </si>
  <si>
    <t xml:space="preserve">3 rue Tauzia                                                                                                </t>
  </si>
  <si>
    <t xml:space="preserve">Chez M. Christian Sauvaitre, 42 Rue de Cauderès                                                                                                </t>
  </si>
  <si>
    <t xml:space="preserve">30 rue La Mothe                                                                                                </t>
  </si>
  <si>
    <t xml:space="preserve">3 rue Lafayette                                                                                                </t>
  </si>
  <si>
    <t xml:space="preserve">102 rue Sainte Catherine                                                                                                </t>
  </si>
  <si>
    <t xml:space="preserve">38 cours Maréchal Foch                                                                                                </t>
  </si>
  <si>
    <t xml:space="preserve">1 rue du docteur bert                                                                                                </t>
  </si>
  <si>
    <t xml:space="preserve">11/13 rue de Gironde                                 Immeuble la Fabrique                                                                                                             </t>
  </si>
  <si>
    <t xml:space="preserve">Place Saint Christoly                                 Athénée Père Joseph Wrésinski,  Boîte n°10                                                                                                             </t>
  </si>
  <si>
    <t xml:space="preserve">198 ROUTE DE TOULOUSE                                                                                                 </t>
  </si>
  <si>
    <t xml:space="preserve">48 avenue Jean Macé                                                                                                </t>
  </si>
  <si>
    <t xml:space="preserve">36 RUE DUPATY                                                                                                </t>
  </si>
  <si>
    <t xml:space="preserve">9 rue de Condé                                                                                                 </t>
  </si>
  <si>
    <t xml:space="preserve">31 rue Minvielle                                                                                                </t>
  </si>
  <si>
    <t xml:space="preserve">8 rue de l'Abbé Gaillard                                                                                                </t>
  </si>
  <si>
    <t xml:space="preserve">Palais de Justice                                  Place de la République                                                                                                              </t>
  </si>
  <si>
    <t xml:space="preserve">19, rue du cloître                                                                                                </t>
  </si>
  <si>
    <t xml:space="preserve">36 RUE BARREYRE                                                                                                </t>
  </si>
  <si>
    <t xml:space="preserve">1 rue de la Benauge                                 Centre de secours de la Benauge                                                                                                             </t>
  </si>
  <si>
    <t xml:space="preserve">2 Impasse Peruchet                                                                                                </t>
  </si>
  <si>
    <t xml:space="preserve">Rue PAUL COURTEAULT                                                                BP 10702                                </t>
  </si>
  <si>
    <t xml:space="preserve">153 Rue David Johnston                                 Maison des Sports et de la Vie Associative                                                                                                             </t>
  </si>
  <si>
    <t xml:space="preserve">11 rue Segalier                                  Résidence le Pradeau                                                                                                             </t>
  </si>
  <si>
    <t xml:space="preserve">9, Rue francois Rabelais                                                                                                </t>
  </si>
  <si>
    <t xml:space="preserve">16 rue Ausone                                                                                                </t>
  </si>
  <si>
    <t xml:space="preserve">16 rue Professeur André Lambinet                                 Chez M. N'SOSSOLO DANY Tour 1, Appart. 1, Résidence La Benauge                                                                                                             </t>
  </si>
  <si>
    <t xml:space="preserve">87 Quai des Queyries                                                                                                </t>
  </si>
  <si>
    <t xml:space="preserve">20 rue de Grassi                                                                                                </t>
  </si>
  <si>
    <t xml:space="preserve">296 avenue Pasteur                                                                                                </t>
  </si>
  <si>
    <t xml:space="preserve">1 Place Bardineau                                                                                                </t>
  </si>
  <si>
    <t xml:space="preserve">31 rue Bergeret                                                                                                </t>
  </si>
  <si>
    <t xml:space="preserve">41 A rue Blanchard-Latour                                                                                                </t>
  </si>
  <si>
    <t xml:space="preserve">LES BLOUSES ROSES - HOPITAL DES ENFANTS - ACCUEIL DES FRATRIES                                 PLACE AMELIE RABA LEON                                                                                                             </t>
  </si>
  <si>
    <t xml:space="preserve">14 rue Ségalier                                                                                                </t>
  </si>
  <si>
    <t xml:space="preserve">3 rue Beyssac                                                                                                </t>
  </si>
  <si>
    <t xml:space="preserve">ANR Gironde 2 rue Serge Mallet                                  Résidence Grand Caillou Bat 13                                                                                                             </t>
  </si>
  <si>
    <t xml:space="preserve">26 rue du Maréchal Gallieni                                                                                                </t>
  </si>
  <si>
    <t xml:space="preserve">46 rue de New York                                                                                                </t>
  </si>
  <si>
    <t xml:space="preserve">Maison Départementale des Sports et de la Vie Associative                                 153 rue david johnston                                                                                                             </t>
  </si>
  <si>
    <t xml:space="preserve">12 impasse ducouvent                                                                                                </t>
  </si>
  <si>
    <t xml:space="preserve">53 rue Pauline Kergomard                                                                                                </t>
  </si>
  <si>
    <t xml:space="preserve">EY - Hangar 16 - Entrée 1 quai de Bacalan                                 CS 20052                                                                                                             </t>
  </si>
  <si>
    <t xml:space="preserve">12, rue GENSAN                                                                                                </t>
  </si>
  <si>
    <t xml:space="preserve">43 rue Paul Berthelot                                 Bât C1 Apt. 502                                                                                                             </t>
  </si>
  <si>
    <t>3 rue Duchefdelaville                                                                                                75013 PARIS</t>
  </si>
  <si>
    <t xml:space="preserve">7 rue André Maginot                                                                                                </t>
  </si>
  <si>
    <t xml:space="preserve">10 Place du Palais                                                                                                </t>
  </si>
  <si>
    <t xml:space="preserve">40, rue du Sablonat                                                                                                </t>
  </si>
  <si>
    <t xml:space="preserve">Henri Dunant i                                 résidence l’Odyssée - bât A2 - app 138, 28, rue Henri Dunant,                                                                                                             </t>
  </si>
  <si>
    <t xml:space="preserve">38 Allée d'Orléans                                                                                                </t>
  </si>
  <si>
    <t xml:space="preserve">9 rue Vieillard                                 Chez Mme Françoise HARF                                                                                                             </t>
  </si>
  <si>
    <t xml:space="preserve">14 bis rue Marie                                                                                                </t>
  </si>
  <si>
    <t xml:space="preserve">27 rue Tanesse                                                                                                 </t>
  </si>
  <si>
    <t xml:space="preserve">1 bis rue Lhérisson                                                                                                </t>
  </si>
  <si>
    <t xml:space="preserve">62 rue Fieffé                                                                                                </t>
  </si>
  <si>
    <t xml:space="preserve">5 impasse Charlie Parker                                 Résidence Clos des Musiciens                                                                                                             </t>
  </si>
  <si>
    <t xml:space="preserve">89 rue des sablières                                                                                                </t>
  </si>
  <si>
    <t xml:space="preserve">43 rue Judaique                                                                                                </t>
  </si>
  <si>
    <t xml:space="preserve">42, rue Jacques Duclos                                                                                                </t>
  </si>
  <si>
    <t xml:space="preserve">13 rue Paul Valery                                 Résidence les Caudéranaises                                                                                                             </t>
  </si>
  <si>
    <t xml:space="preserve">190 Rue Lecocq                                                                                                 </t>
  </si>
  <si>
    <t xml:space="preserve">4 avenue de la République                                                                                                </t>
  </si>
  <si>
    <t xml:space="preserve">96 Cours de la Martinique                                                                                                </t>
  </si>
  <si>
    <t xml:space="preserve">35 Avenue Abadie                                                                                                </t>
  </si>
  <si>
    <t xml:space="preserve">17 Cours Balguerie Stuttenberg                                                                                                </t>
  </si>
  <si>
    <t xml:space="preserve">29 rue Camille Sauvageau                                                                                                </t>
  </si>
  <si>
    <t xml:space="preserve">7 Cours de Gourgue                                                                                                </t>
  </si>
  <si>
    <t xml:space="preserve">24 Rue Stéhélin                                 Bâtiment A                                                                                                             </t>
  </si>
  <si>
    <t xml:space="preserve">5 rue marcel Bensac                                                                                                </t>
  </si>
  <si>
    <t xml:space="preserve">3, rue Antoine Monier                                                                                                </t>
  </si>
  <si>
    <t xml:space="preserve">81 quais des chartrons                                                                                                </t>
  </si>
  <si>
    <t xml:space="preserve">Tripode Groupe Pellegrin place Amélie Raba Léon                                                                                                </t>
  </si>
  <si>
    <t xml:space="preserve">47 Rue Charles Tournemire                                 Cité des Aubiers                                                                                                             </t>
  </si>
  <si>
    <t xml:space="preserve">18 avenue André Reinson                                                                                                </t>
  </si>
  <si>
    <t xml:space="preserve">rue d'Alzon                                                                                                </t>
  </si>
  <si>
    <t xml:space="preserve">8 rue cité Conrad                                                                                                 </t>
  </si>
  <si>
    <t xml:space="preserve">Rue Rochambeau                                                                                                </t>
  </si>
  <si>
    <t xml:space="preserve">38 cours du maréchal Foch                                                                                                </t>
  </si>
  <si>
    <t xml:space="preserve">50 rue Lombard                                                                                                </t>
  </si>
  <si>
    <t xml:space="preserve">57 rue de La Rousselle                                                                                                </t>
  </si>
  <si>
    <t xml:space="preserve">2 rue Duquesne                                                                                                </t>
  </si>
  <si>
    <t xml:space="preserve">26 Rue Mazagran                                                                                                </t>
  </si>
  <si>
    <t xml:space="preserve">125 cours d'Alsace et Lorraine                                 Centre d'informations - Europe Direct                                                                                                             </t>
  </si>
  <si>
    <t xml:space="preserve">25 rue Francis Martin                                 CS 11243                                                                                                             </t>
  </si>
  <si>
    <t xml:space="preserve">23 quai des Chartrons                                                                                                </t>
  </si>
  <si>
    <t xml:space="preserve">8 parvis des chartrons                                                                                                </t>
  </si>
  <si>
    <t xml:space="preserve">1 place Avisseau                                                                                                </t>
  </si>
  <si>
    <t xml:space="preserve">85 rue Laroche                                                                                                </t>
  </si>
  <si>
    <t xml:space="preserve">27 rue Veyssière                                                                                                </t>
  </si>
  <si>
    <t xml:space="preserve">38, rue raymond poincaré                                 appt: 20                                                                                                             </t>
  </si>
  <si>
    <t xml:space="preserve">15 rue claude taffanel                                                                                                </t>
  </si>
  <si>
    <t xml:space="preserve">19, rue Gabriel Léglise                                                                                                </t>
  </si>
  <si>
    <t xml:space="preserve">13 rue du Professeur Devaux                                                                                                </t>
  </si>
  <si>
    <t xml:space="preserve">Chemin de Suzon                                                                                                </t>
  </si>
  <si>
    <t xml:space="preserve">4 rue des Terres de Borde                                                                                                </t>
  </si>
  <si>
    <t xml:space="preserve">Hôpital Haut Lévêque                                  Avenue de Magellan                                                                                                             </t>
  </si>
  <si>
    <t xml:space="preserve">Mr Barateau                                 BP 50 052                                                                                                             </t>
  </si>
  <si>
    <t xml:space="preserve">108 rue prunier                                                                                                </t>
  </si>
  <si>
    <t xml:space="preserve">37 rue Gaston Lespiault                                                                                                </t>
  </si>
  <si>
    <t xml:space="preserve">68 rue des Pins Francs                                                                                                </t>
  </si>
  <si>
    <t xml:space="preserve">27, rue de Belgique                                                                                                </t>
  </si>
  <si>
    <t xml:space="preserve">Université de Bordeaux - 16 avenue Léon Duguit                                 bureau A17                                                                                                             </t>
  </si>
  <si>
    <t xml:space="preserve">34 rue du Cloître                                                                                                </t>
  </si>
  <si>
    <t xml:space="preserve">5 Rue Etienne Huyard                                  Centre Commercial Counord                                                                                                              </t>
  </si>
  <si>
    <t xml:space="preserve">255, Rue Mandron                                 Appt. 75                                                                                                             </t>
  </si>
  <si>
    <t>67, avenue du Général de Gaule                                                                                                47230 LAVARDAC</t>
  </si>
  <si>
    <t xml:space="preserve">4 bis Avenue du Professeur Vincent                                                                 BP 30034                                </t>
  </si>
  <si>
    <t xml:space="preserve">1  place Bardineau                                 Hotel des Sociétés Savantes                                                                                                             </t>
  </si>
  <si>
    <t xml:space="preserve">64 rue roland garros                                                                                                </t>
  </si>
  <si>
    <t xml:space="preserve">10 place lafargue                                                                                                 </t>
  </si>
  <si>
    <t xml:space="preserve">17 Bis cours Edouard Vaillant                                                                                                </t>
  </si>
  <si>
    <t xml:space="preserve">17 rue des Remparts                                                                                                </t>
  </si>
  <si>
    <t xml:space="preserve">10 rue Jean Carmet                                                                                                </t>
  </si>
  <si>
    <t xml:space="preserve">14 cours evrard de fayolle                                                                                                </t>
  </si>
  <si>
    <t xml:space="preserve">107 - 109 rue Kleber                                                                                                </t>
  </si>
  <si>
    <t xml:space="preserve">13, rue Edouard Colonne                                                                                                </t>
  </si>
  <si>
    <t xml:space="preserve">59 RUE DE BRACH                                                                                                </t>
  </si>
  <si>
    <t xml:space="preserve">12 rue de Bègles                                 Appartement 5                                                                                                             </t>
  </si>
  <si>
    <t xml:space="preserve">129 cours du Médoc                                 Résidence Saint Estèphe Appt 11- Bâtiment A                                                                                                             </t>
  </si>
  <si>
    <t xml:space="preserve">28 rue Rabot                                                                                                </t>
  </si>
  <si>
    <t xml:space="preserve">23 cours de Québec                                 Porte 316                                                                                                             </t>
  </si>
  <si>
    <t xml:space="preserve">49 rue Eugène ténot                                                                                                </t>
  </si>
  <si>
    <t xml:space="preserve">55 ave du Maréchal de Lattre de Tassigny                                                                                                </t>
  </si>
  <si>
    <t xml:space="preserve">8 rue de Port                                                                                                </t>
  </si>
  <si>
    <t xml:space="preserve">3rue de la Rosière                                  Appt 09 / Bat C                                                                                                             </t>
  </si>
  <si>
    <t xml:space="preserve">10 rue Carbonneau                                                                                                </t>
  </si>
  <si>
    <t xml:space="preserve">72 bis, rue des menuts                                                                                                </t>
  </si>
  <si>
    <t xml:space="preserve">11 rue Thiac                                                                                                </t>
  </si>
  <si>
    <t xml:space="preserve">16 Cours Gambetta                                                                                                </t>
  </si>
  <si>
    <t xml:space="preserve">59 Cours de la Martinique                                                                                                </t>
  </si>
  <si>
    <t xml:space="preserve">29, rue Famatina                                                                                                </t>
  </si>
  <si>
    <t xml:space="preserve"> rue Bouthier                                 Tania SAINT-LEGER Présidente                                                                                                             </t>
  </si>
  <si>
    <t xml:space="preserve">112 rue Mac Carthy                                 Résidence Poincare Appt 103                                                                                                             </t>
  </si>
  <si>
    <t xml:space="preserve">35 RUE DES MENUTS                                                                                                </t>
  </si>
  <si>
    <t xml:space="preserve">17 rue Edouard Faure                                                                                                </t>
  </si>
  <si>
    <t xml:space="preserve">5 rue Lucien FAURE                                 Maison de Quartier                                                                                                             </t>
  </si>
  <si>
    <t xml:space="preserve">26 rue Condillac                                 chez wigi                                                                                                             </t>
  </si>
  <si>
    <t xml:space="preserve">28 RUE CEREY                                                                                                </t>
  </si>
  <si>
    <t xml:space="preserve">18 avenue Louis Barthou                                                                                                </t>
  </si>
  <si>
    <t xml:space="preserve">245 boulevard Godard                                                                                                </t>
  </si>
  <si>
    <t xml:space="preserve">4 passage Sarget                                                                                                </t>
  </si>
  <si>
    <t xml:space="preserve">Résidence Tivoli                                 Entrée D - App 259 - 179 rue Camille Godard                                                                                                             </t>
  </si>
  <si>
    <t xml:space="preserve">Cours de l'intendance                                                                BP 14                                </t>
  </si>
  <si>
    <t xml:space="preserve">25 rue Gaspard Philippe                                 Chez Madame SINE                                                                                                             </t>
  </si>
  <si>
    <t xml:space="preserve">6 rue Vauban                                 Chez Bauer                                                                                                             </t>
  </si>
  <si>
    <t xml:space="preserve">50 Place des Martyrs de la Résistance                                                                                                </t>
  </si>
  <si>
    <t xml:space="preserve">6 rue Pierre de Coubertin                                                                                                </t>
  </si>
  <si>
    <t xml:space="preserve">3-5, rue Tauzia                                                                                                </t>
  </si>
  <si>
    <t xml:space="preserve">19 Rue du Chai des Farines                                 19 rue Chai des Farines                                                                                                             </t>
  </si>
  <si>
    <t xml:space="preserve">82 bis cour du médoc                                                                                                </t>
  </si>
  <si>
    <t xml:space="preserve">17 rue de Metz                                 les Horizons clairs (B-10) - 17 rue de Metz                                                                                                             </t>
  </si>
  <si>
    <t xml:space="preserve">36 bis Rue Cadroin                                                                                                </t>
  </si>
  <si>
    <t xml:space="preserve">3 rue du Cerf-Volant                                                                                                </t>
  </si>
  <si>
    <t xml:space="preserve">LA RUCHE                                 66 RUE ABBÉ DE L'ÉPÉE                                                                                                             </t>
  </si>
  <si>
    <t xml:space="preserve">5 rue Tauzia                                                                                                </t>
  </si>
  <si>
    <t xml:space="preserve">17 cours de Québec                                 Appt 107                                                                                                             </t>
  </si>
  <si>
    <t xml:space="preserve">93 rue des Carmes                                                                                                </t>
  </si>
  <si>
    <t xml:space="preserve">25 cours Pasteur                                                                                                </t>
  </si>
  <si>
    <t xml:space="preserve">20 passage de la villa                                                                                                </t>
  </si>
  <si>
    <t xml:space="preserve">362 cours de la somme                                                                                                </t>
  </si>
  <si>
    <t xml:space="preserve">37 RUE DE SOLFERINO                                                                                                </t>
  </si>
  <si>
    <t xml:space="preserve">6 Rue Paul Verlaine                                                                                                </t>
  </si>
  <si>
    <t xml:space="preserve">207 rue Pelleport                                                                                                </t>
  </si>
  <si>
    <t xml:space="preserve">250, rue de Bègles                                                                                                </t>
  </si>
  <si>
    <t xml:space="preserve">268 bis rue d'Ornano                                                                                                </t>
  </si>
  <si>
    <t xml:space="preserve">114 rue Georges Bonnac                                 Tour Paul Victor de Sèze                                                                                                             </t>
  </si>
  <si>
    <t xml:space="preserve">145, rue St Genès                                                                                                </t>
  </si>
  <si>
    <t xml:space="preserve">177 rue de Pessac                                                                                                </t>
  </si>
  <si>
    <t xml:space="preserve">UFR STC Université Bordeaux Montaigne                                 19 esplanade des Antilles                                                                                                             </t>
  </si>
  <si>
    <t xml:space="preserve">127 avenue Emile Counord Apt 5 Résidence ARC-EN-CIEL                                                                                                </t>
  </si>
  <si>
    <t xml:space="preserve">4 rue François Daunes                                                                                                </t>
  </si>
  <si>
    <t xml:space="preserve">96, rue de la Liberté                                                                                                </t>
  </si>
  <si>
    <t xml:space="preserve">35 Avenue Abadie                                 IAE - association L'ère H                                                                                                             </t>
  </si>
  <si>
    <t xml:space="preserve">145 rue de Capeyron                                                                                                </t>
  </si>
  <si>
    <t xml:space="preserve">67 RUE CHEVALIER                                 1 ETAGE                                                                                                             </t>
  </si>
  <si>
    <t xml:space="preserve">21 rue bauducheu                                                                                                </t>
  </si>
  <si>
    <t xml:space="preserve">66 rue abbé de l'épée                                 La Ruche                                                                                                             </t>
  </si>
  <si>
    <t xml:space="preserve"> cours du Québec                                                                                                </t>
  </si>
  <si>
    <t xml:space="preserve">65 passage des graves                                                                                                </t>
  </si>
  <si>
    <t xml:space="preserve">12 rue des faussets                                                                                                </t>
  </si>
  <si>
    <t xml:space="preserve">95 rue Ernest Renan                                 Maison de Retraite Terre Nègre                                                                                                             </t>
  </si>
  <si>
    <t xml:space="preserve">11 place Fernand Lafargue                                                                                                </t>
  </si>
  <si>
    <t xml:space="preserve">207 COURS BALGUERIE                                                                                                </t>
  </si>
  <si>
    <t xml:space="preserve">208 rue Carle-Vernet                                                                                                </t>
  </si>
  <si>
    <t xml:space="preserve">59 rue Monsarrat                                                                                                </t>
  </si>
  <si>
    <t xml:space="preserve">Maison des Droits de l'Homme et du Citoyen, Le Dôme Avenue de Thouars                                                                                                </t>
  </si>
  <si>
    <t xml:space="preserve">261 avenue Thiers                                                                BP 60003                                </t>
  </si>
  <si>
    <t xml:space="preserve">3 rue de Tauzia                                 Maison de la Nature et de l'Environnement de Bordeaux-Aquitaine                                                                                                             </t>
  </si>
  <si>
    <t xml:space="preserve">17 rue Yves du Manoir                                                                                                </t>
  </si>
  <si>
    <t xml:space="preserve">13 RUE LAFFITEAU                                                                                                </t>
  </si>
  <si>
    <t xml:space="preserve">Place Amélie Raba Léon                                  Groupe Hospitalier Pellegrin                                                                                                              </t>
  </si>
  <si>
    <t xml:space="preserve">49 rue du Mirail                                                                                                </t>
  </si>
  <si>
    <t xml:space="preserve">Amis de Saint Jacques de Compostelle en Aquitaine, 4 rue blanqui                                                                                                </t>
  </si>
  <si>
    <t xml:space="preserve">15, rue Bougainville                                                                                                </t>
  </si>
  <si>
    <t xml:space="preserve">2 IMPASSE SAINTE-ELISABETH                                                                                                </t>
  </si>
  <si>
    <t xml:space="preserve">6 rue de Balaclava                                                                                                </t>
  </si>
  <si>
    <t xml:space="preserve">153, Rue David Jonhston                                                                                                </t>
  </si>
  <si>
    <t xml:space="preserve">6 rue Charles Durand                                 Résidence La Factory Apt. B14                                                                                                             </t>
  </si>
  <si>
    <t xml:space="preserve">30 rue du Commerce                                                                                                </t>
  </si>
  <si>
    <t xml:space="preserve">43 rue Gouffrand                                                                                                </t>
  </si>
  <si>
    <t xml:space="preserve">Chez Université de Bordeaux                                 3 Ter Place de la Victoire                                                                                                             </t>
  </si>
  <si>
    <t xml:space="preserve">rue de Pessac                                                                                                </t>
  </si>
  <si>
    <t xml:space="preserve">298 rue d'Ornano                                                                                                </t>
  </si>
  <si>
    <t xml:space="preserve">135 rue Saint Catherine                                                                                                </t>
  </si>
  <si>
    <t xml:space="preserve">43 rue Bertrand de Goth                                                                                                </t>
  </si>
  <si>
    <t xml:space="preserve">14 rue chantecrit                                  Apt 21                                                                                                             </t>
  </si>
  <si>
    <t xml:space="preserve">9, rue Teulère                                                                                                </t>
  </si>
  <si>
    <t xml:space="preserve">14 Rue Des Freres Portmann                                  Residence H3 14 eme Etage Appart 1407                                                                                                              </t>
  </si>
  <si>
    <t xml:space="preserve">8 rue Périnot Le Vinci A                                                                                                </t>
  </si>
  <si>
    <t xml:space="preserve">31 rue  des chênes lièges                                                                                                </t>
  </si>
  <si>
    <t xml:space="preserve">16 cours Saint Louis                                 Apt 58                                                                                                             </t>
  </si>
  <si>
    <t xml:space="preserve">10 ZA du Lapin                                                                                                </t>
  </si>
  <si>
    <t xml:space="preserve">95 rue de bégles                                                                                                </t>
  </si>
  <si>
    <t xml:space="preserve">176 rue Achard                                 ZA Achard- Bâtiment D1                                                                                                             </t>
  </si>
  <si>
    <t xml:space="preserve">49 rue de Bordeaux                                                                                                </t>
  </si>
  <si>
    <t xml:space="preserve">21 rue Ulysse Despaux                                                                                                </t>
  </si>
  <si>
    <t xml:space="preserve">140 cours de la Marne                                                                                                </t>
  </si>
  <si>
    <t xml:space="preserve">73 rue Caména d'Almeida                                                                                                </t>
  </si>
  <si>
    <t xml:space="preserve">10 avenue Bel Air                                                                                                </t>
  </si>
  <si>
    <t xml:space="preserve">20 RUE DES AYRES                                                                                                </t>
  </si>
  <si>
    <t xml:space="preserve">19 RUE CRAMPEL                                                                                                </t>
  </si>
  <si>
    <t xml:space="preserve">7 rue Bouquière                                                                                                </t>
  </si>
  <si>
    <t xml:space="preserve">20 rue bergeret                                                                                                </t>
  </si>
  <si>
    <t xml:space="preserve">Archives Départementales de la Gironde                                 72/78 cours Balguerie Sttutenberg                                                                                                             </t>
  </si>
  <si>
    <t xml:space="preserve">90 rue Malbec                                                                                                </t>
  </si>
  <si>
    <t xml:space="preserve">69 Avenue d'ARES                                                                                                </t>
  </si>
  <si>
    <t xml:space="preserve">29 rue Adèle Esquiros                                                                                                </t>
  </si>
  <si>
    <t xml:space="preserve">17 rue Lamothe Pichon                                                                                                </t>
  </si>
  <si>
    <t xml:space="preserve">9 rue Etobon Chenebier                                                                                                </t>
  </si>
  <si>
    <t xml:space="preserve">41, rue Malleret - Apt 24                                                                                                </t>
  </si>
  <si>
    <t xml:space="preserve">77 rue Reinette                                                                                                </t>
  </si>
  <si>
    <t xml:space="preserve">44 rue Moulinié                                                                                                </t>
  </si>
  <si>
    <t xml:space="preserve">1 rue Jacques Ellul                                 IUT Bordeaux Montaigne                                                                                                             </t>
  </si>
  <si>
    <t xml:space="preserve">1 place Jean Cayrol                                                                                                 </t>
  </si>
  <si>
    <t xml:space="preserve">14 Place Sainte-Eulalie                                                                                                </t>
  </si>
  <si>
    <t>22 cours Reverseaux                                                                                                17100 Saintes</t>
  </si>
  <si>
    <t xml:space="preserve">86 Cours Marc Nouaux                                  APT 19                                                                                                             </t>
  </si>
  <si>
    <t xml:space="preserve">Résidence services - 16 rue Maryse Bastié - Appartement 116                                                                                                </t>
  </si>
  <si>
    <t xml:space="preserve">UDAF - 25 rue Francis Martin                                                                                                </t>
  </si>
  <si>
    <t xml:space="preserve">12 rue Lapie                                 résidence tapis vert appartement 14                                                                                                             </t>
  </si>
  <si>
    <t xml:space="preserve">87 quai des Queyries                                  Darwin Ecosystème                                                                                                             </t>
  </si>
  <si>
    <t xml:space="preserve">jhjhjk                                                                                                </t>
  </si>
  <si>
    <t xml:space="preserve">6, rue Lavoisier                                                                                                </t>
  </si>
  <si>
    <t xml:space="preserve">4 rue Cazenave                                                                                                 </t>
  </si>
  <si>
    <t xml:space="preserve">223 cours de l'Yser                                                                                                </t>
  </si>
  <si>
    <t xml:space="preserve">29 rue Ausone                                                                                                </t>
  </si>
  <si>
    <t xml:space="preserve">37 rue Labottière                                                                                                </t>
  </si>
  <si>
    <t xml:space="preserve">1 rue du Palais Gallien                                                                                                </t>
  </si>
  <si>
    <t xml:space="preserve">15 rue Profeseur demons                                                                                                </t>
  </si>
  <si>
    <t xml:space="preserve">6 rue du Noviciat                                 CS 71343                                                                                                             </t>
  </si>
  <si>
    <t xml:space="preserve">7a chemin de BOS                                                                                                </t>
  </si>
  <si>
    <t xml:space="preserve">10 rue de la Seiglière                                                                                                </t>
  </si>
  <si>
    <t xml:space="preserve">55 Avenue du Maréchal de Lattre de Tassigny                                 la Maison des Associations de Mérignac                                                                                                             </t>
  </si>
  <si>
    <t xml:space="preserve">74 Avenue Thiers                                 (Coworking Héméra)                                                                                                             </t>
  </si>
  <si>
    <t xml:space="preserve">5, allée de Tourny                                                                                                </t>
  </si>
  <si>
    <t xml:space="preserve">10 rue Rose                                                                                                </t>
  </si>
  <si>
    <t xml:space="preserve">Rue François Coppée                                                                                                </t>
  </si>
  <si>
    <t xml:space="preserve">9 rue de Pineau                                                                                                </t>
  </si>
  <si>
    <t xml:space="preserve">10 Rue Causserouge                                                                                                </t>
  </si>
  <si>
    <t xml:space="preserve">10 rue Gaston Marchou                                  chez Melle Gaëlle Gaudin                                                                                                             </t>
  </si>
  <si>
    <t xml:space="preserve">Rue Robert Mathieu                                 ZI de Fret                                                                                                             </t>
  </si>
  <si>
    <t xml:space="preserve">161 rue Fernand Audeguil                                                                                                </t>
  </si>
  <si>
    <t xml:space="preserve">199 RUE PELLEPORT                                                                                                </t>
  </si>
  <si>
    <t xml:space="preserve">29 rue du Mirail                                                                                                </t>
  </si>
  <si>
    <t xml:space="preserve">53 rue Raymond Lavigne                                 Botanica 314                                                                                                             </t>
  </si>
  <si>
    <t xml:space="preserve">62, rue Hortense                                                                                                </t>
  </si>
  <si>
    <t>COUNTA of nom</t>
  </si>
  <si>
    <t>Grand Total</t>
  </si>
  <si>
    <t>nom des bénéficiaires</t>
  </si>
  <si>
    <t>Montant du fonds de concours ou de la subvention (numéraire)</t>
  </si>
  <si>
    <t>Prestations en nature</t>
  </si>
  <si>
    <t>avec/sans</t>
  </si>
  <si>
    <t>OPERA NATIONAL DE BORDEAUX</t>
  </si>
  <si>
    <t>ASSOCIATION DES CENTRES D'ANIMATION DE QUARTIERS DE BORDEAUX - ACAQB</t>
  </si>
  <si>
    <t>Communication, locaux, équipements sportifs,</t>
  </si>
  <si>
    <t>CCAS DE BORDEAUX</t>
  </si>
  <si>
    <t>ECOLE D'ENSEIGNEMENT SUPÉRIEUR D'ART DE BORDEAUX - ESAB</t>
  </si>
  <si>
    <t>ASSOCIATION PITCHOUN</t>
  </si>
  <si>
    <t>Locaux</t>
  </si>
  <si>
    <t>THEATRE NATIONAL DE BORDEAUX EN AQUITAINE - TNBA</t>
  </si>
  <si>
    <t>Communication, locaux</t>
  </si>
  <si>
    <t>ASSOCIATION PETITE ENFANCE ENFANCE ET FAMILLE - APEEF</t>
  </si>
  <si>
    <t>Locaux, matériel pour manifestations</t>
  </si>
  <si>
    <t xml:space="preserve">UNION SAINT-BRUNO </t>
  </si>
  <si>
    <t>Locaux, équipements sportifs, matériel pour</t>
  </si>
  <si>
    <t xml:space="preserve">SPORTING CHANTECLER BORDEAUX NORD LE LAC </t>
  </si>
  <si>
    <t>AVANT GARDE ET JEANNE D'ARC DE BORDEAUX CAUDERAN - AGJA BORDEAUX CAUDERAN</t>
  </si>
  <si>
    <t xml:space="preserve">UNION SPORTIVE LES CHARTRONS </t>
  </si>
  <si>
    <t xml:space="preserve">LES JEUNES DE SAINT AUGUSTIN - JSA </t>
  </si>
  <si>
    <t xml:space="preserve">UNION SAINT JEAN - MAISON DE QUARTIER </t>
  </si>
  <si>
    <t xml:space="preserve">STADE BORDELAIS ASPTT </t>
  </si>
  <si>
    <t>ARC EN REVE</t>
  </si>
  <si>
    <t>Communication, matériel pour manifestations, locaux</t>
  </si>
  <si>
    <t>MAISON DE L'EMPLOI, DE L'INSERTION ECONOMIQUE ET DE L'ENTREPRISE DE BORDEAUX</t>
  </si>
  <si>
    <t>CLUB PYRENEES AQUITAINE, ASSOCIATION SPORTIVE, EDUCATIVE ET CULTURELLE</t>
  </si>
  <si>
    <t>P'TIT BOUT'CHOU</t>
  </si>
  <si>
    <t>Matériel pour manifestations</t>
  </si>
  <si>
    <t>ASSOCIATION BRINS D'EVEIL</t>
  </si>
  <si>
    <t>ASSOCIATION DE GESTION ET D'ANIMATION DES CRECHES C.S.F. (AGEAC/CSF)</t>
  </si>
  <si>
    <t>MISSION LOCALE BORDEAUX AVENIR JEUNES</t>
  </si>
  <si>
    <t>GP INTENCITE CENTRE SOCIAL ET CULTUREL DU GRAND PARC</t>
  </si>
  <si>
    <t>INTERLUDE</t>
  </si>
  <si>
    <t xml:space="preserve">CENTRE SOCIAL ET FAMILIAL BORDEAUX NORD </t>
  </si>
  <si>
    <t>AMICALE LAIQUE DAVID JOHNSTON LAGRANGE ALBERT BARRAUD NAUJAC</t>
  </si>
  <si>
    <t>Equipements sportifs</t>
  </si>
  <si>
    <t>SASP UNION BORDEAUX BEGLES</t>
  </si>
  <si>
    <t>FOYER FRATERNEL</t>
  </si>
  <si>
    <t>FESTIVAL DES ARTS DE BORDEAUX</t>
  </si>
  <si>
    <t>ASSOCIATION DU COMITE DES OEUVRES SOCIALES DES MUNICIPAUX DE BORDEAUX - ACOSMB</t>
  </si>
  <si>
    <t>POLE D'ENSEIGNEMENT SUPERIEUR DE LA MUSIQUE ET DE LA DANSE DE BORDEAUX AQUITAINE - PESMD</t>
  </si>
  <si>
    <t>AUTEUIL PETITE ENFANCE</t>
  </si>
  <si>
    <t>LES COQS ROUGES</t>
  </si>
  <si>
    <t>Equipements sportifs, matériel pour manifestations</t>
  </si>
  <si>
    <t>BORDEAUX GRANDS EVENEMENTS (BGE)</t>
  </si>
  <si>
    <t>GESTION DU CENTRE DE LOISIRS DE LA POSTE ALEMA</t>
  </si>
  <si>
    <t>ASSOCIATION PETITS BOUCHONS</t>
  </si>
  <si>
    <t>ASSOCIATION POUR L'INNOVATION EN MATIERE D'INTEGRATION</t>
  </si>
  <si>
    <t>BOXERS DE BORDEAUX</t>
  </si>
  <si>
    <t>SASP JSA BORDEAUX METROPOLE</t>
  </si>
  <si>
    <t xml:space="preserve">CLUB ATHLETIQUE MUNICIPAL DE BORDEAUX - CAM </t>
  </si>
  <si>
    <t>LES ENFANTS D'OSIRIS</t>
  </si>
  <si>
    <t xml:space="preserve">PARALLELES ATTITUDES DIFFUSION - ROCKSCHOOL </t>
  </si>
  <si>
    <t>Locaux, matériel pour manifestations, matériel</t>
  </si>
  <si>
    <t xml:space="preserve">BORDEAUX ETUDIANTS CLUB - BEC </t>
  </si>
  <si>
    <t>EVEILLEZ LES BEBES</t>
  </si>
  <si>
    <t>LES PARENTS DE CAUDERAN</t>
  </si>
  <si>
    <t>LUCILANN</t>
  </si>
  <si>
    <t>BORDEAUX GIRONDE INVESTISSEMENT</t>
  </si>
  <si>
    <t xml:space="preserve">LA MANUFACTURE ATLANTIQUE </t>
  </si>
  <si>
    <t>Communication, locaux, matériel pour</t>
  </si>
  <si>
    <t>GROUPEMENT D'INTERET PUBLIC BORDEAUX MEDIATION</t>
  </si>
  <si>
    <t>ESCALES LITTERAIRES BORDEAUX AQUITAINE</t>
  </si>
  <si>
    <t>Communication, locaux, matériel pour manifestations</t>
  </si>
  <si>
    <t>ASSOCIATION LA COCCINELLE</t>
  </si>
  <si>
    <t>O'PTIMÔMES LOISIRS</t>
  </si>
  <si>
    <t xml:space="preserve">GIRONDINS DE BORDEAUX BASTIDE HANDBALL CLUB </t>
  </si>
  <si>
    <t xml:space="preserve">LES GIRONDINS DE BORDEAUX </t>
  </si>
  <si>
    <t>NUAGE BLEU</t>
  </si>
  <si>
    <t>OGEC LYCEE BEL ORME</t>
  </si>
  <si>
    <t xml:space="preserve">VILLA PRIMROSE </t>
  </si>
  <si>
    <t>Communication, équipements sportifs, matériel pour</t>
  </si>
  <si>
    <t xml:space="preserve">EMULATION NAUTIQUE DE BORDEAUX </t>
  </si>
  <si>
    <t>CAISSE SOCIALE DE DEVELOPPEMENT LOCAL</t>
  </si>
  <si>
    <t>COS VILLA PIA - EHPAD LES DAMES DE LA FOI</t>
  </si>
  <si>
    <t>GLOB THEATRE</t>
  </si>
  <si>
    <t>MAISON DES JEUNES ET DE LA CULTURE CENTRE DE LOISIRS DES DEUX VILLES - MJC CL2V</t>
  </si>
  <si>
    <t>ECOLE SUPERIEURE DE THEATRE BORDEAUX AQUITAINE - ESTBA</t>
  </si>
  <si>
    <t>UNIS CITE</t>
  </si>
  <si>
    <t>FOOTBALL CLUB DES GIRONDINS DE BORDEAUX - FCGB</t>
  </si>
  <si>
    <t>UNION BORDEAUX METROPOLE - UBM</t>
  </si>
  <si>
    <t>Locaux, équipements sportifs</t>
  </si>
  <si>
    <t>AMICALE DES ETABLISSEMENTS SCOLAIRES LAIQUES DE BACALAN - ALB</t>
  </si>
  <si>
    <t>BORDEAUX MERIGNAC VOLLEY</t>
  </si>
  <si>
    <t>LA HALLE DES DOUVES</t>
  </si>
  <si>
    <t>SOLIHA, SOLIDAIRES POUR L'HABITAT, GIRONDE</t>
  </si>
  <si>
    <t xml:space="preserve">SEMER LE DOUTE </t>
  </si>
  <si>
    <t>HALTE 33</t>
  </si>
  <si>
    <t>RESEAU PAUL BERT CENTRE SOCIAL ET CULTUREL</t>
  </si>
  <si>
    <t>AGENCE D'URBANISME BORDEAUX METROPOLE AQUITAINE (A'URBA)</t>
  </si>
  <si>
    <t>LA CAISSE A OUTILS</t>
  </si>
  <si>
    <t>LA MEMOIRE DE BORDEAUX METROPOLE</t>
  </si>
  <si>
    <t>Locaux, matériel informatique</t>
  </si>
  <si>
    <t>MAISON DE L'EUROPE BORDEAUX-AQUITAINE (MEBA)</t>
  </si>
  <si>
    <t>ASSOCIATION LAIQUE LE PRADO</t>
  </si>
  <si>
    <t>LES PETITS DEBROUILLARDS AQUITAINE</t>
  </si>
  <si>
    <t>FONDATION D'AUTEUIL AQUITAINE</t>
  </si>
  <si>
    <t>THEATRE DU PONT TOURNANT</t>
  </si>
  <si>
    <t>REGIE DE QUARTIER HABITER BACALAN</t>
  </si>
  <si>
    <t>ASSOCIATION DE DEFENSE DES MUSIQUES ALTERNATIVES EN AQUITAINE - ADMAA (ALLEZ LES FILLES)</t>
  </si>
  <si>
    <t>Communication, matériel pour manifestations</t>
  </si>
  <si>
    <t>ASSOCIATION UNION BORDEAUX BEGLES</t>
  </si>
  <si>
    <t>LA CITE DU VIN</t>
  </si>
  <si>
    <t>LE SERVICE GAGNANT</t>
  </si>
  <si>
    <t>MAIRES RESPONSABLES METROPOLES FRANCOPHONES - AIMF</t>
  </si>
  <si>
    <t>CENTRE D'INFORMATION JEUNESSE AQUITAINE - CIJA</t>
  </si>
  <si>
    <t>ECOLE DE CIRQUE DE BORDEAUX, CENTRE CULTUREL DES ARTS DU CIRQUE</t>
  </si>
  <si>
    <t>MAISON DE NOLAN</t>
  </si>
  <si>
    <t>ASSOCIATION GIRONDINE D'EDUCATION SPECIALISEE ET DE PREVENTION SOCIALE - AGEP</t>
  </si>
  <si>
    <t>ATELIER GRAPHITE</t>
  </si>
  <si>
    <t>COMPAGNIE DES MARCHES DE L'ETE</t>
  </si>
  <si>
    <t>MUSIQUES DE NUIT - DIFFUSION</t>
  </si>
  <si>
    <t>CONGRES ET EXPOSITIONS DE BORDEAUX</t>
  </si>
  <si>
    <t>ASSOCIATION PROMOTION INSERTION SPORT EN AQUITAINE - APIS</t>
  </si>
  <si>
    <t xml:space="preserve">MIGRATIONS CULTURELLES AQUITAINE - AFRIQUES (MC2A) </t>
  </si>
  <si>
    <t>ASSOCIATION DU LIEN INTERCULTUREL FAMILIAL ET SOCIAL - ALIFS</t>
  </si>
  <si>
    <t>MANA</t>
  </si>
  <si>
    <t>GROUPEMENT D'INTERET PUBLIC DE LA REUSSITE EDUCATIVE DE BORDEAUX</t>
  </si>
  <si>
    <t>QUATUORS A BORDEAUX</t>
  </si>
  <si>
    <t>FORUM AVIGNON</t>
  </si>
  <si>
    <t>TRANSFERT</t>
  </si>
  <si>
    <t>CIE LE SOLEIL BLEU</t>
  </si>
  <si>
    <t>PROMO-FEMMES SAINT MICHEL</t>
  </si>
  <si>
    <t>ENSEMBLE PYGMALION</t>
  </si>
  <si>
    <t>BANQUE ALIMENTAIRE DE BORDEAUX ET DE LA GIRONDE</t>
  </si>
  <si>
    <t>ANPAA - ASSOCIATION NATIONALE DE PREVENTION EN ALCOOLOGIE ET EN ADDICTOLOGIE</t>
  </si>
  <si>
    <t>BORDEAUX GIRONDE HOCKEY SUR GLACE</t>
  </si>
  <si>
    <t>DIACONAT DE BORDEAUX</t>
  </si>
  <si>
    <t>RESEAU AQUITAIN DEVELOPPEMENT SOLIDARITE INTERNATIONALE</t>
  </si>
  <si>
    <t>LES JARDINS D'AUJOURD'HUI</t>
  </si>
  <si>
    <t>MASCARETS</t>
  </si>
  <si>
    <t>URBAN VIBRATIONS SCHOOL</t>
  </si>
  <si>
    <t>BORDEAUX SPORTS DE GLACE</t>
  </si>
  <si>
    <t>COLLECTIF DE RESSOURCES BORDEAUX-NORD</t>
  </si>
  <si>
    <t>ASSOCIATION SPORTIVE CHARLES MARTIN - USEP</t>
  </si>
  <si>
    <t>ASSOCIATION FAMILIALE LAIQUE DE BORDEAUX NORD - AFL</t>
  </si>
  <si>
    <t>ECLATS</t>
  </si>
  <si>
    <t xml:space="preserve">ORGAN PHANTOM </t>
  </si>
  <si>
    <t>ASSOCIATION POUR UNE EDUCATION BUISSONNIERE</t>
  </si>
  <si>
    <t>INSTITUT FRANCAIS</t>
  </si>
  <si>
    <t>TRAFIC</t>
  </si>
  <si>
    <t>IPPO (INFORMATION, PREVENTION, PROXIMITE, ORIENTATION)</t>
  </si>
  <si>
    <t>COMPAGNIE REVOLUTION DANCE</t>
  </si>
  <si>
    <t xml:space="preserve">LE SPORTING-CLUB DE LA BASTIDIENNE </t>
  </si>
  <si>
    <t>ZEBRA 3</t>
  </si>
  <si>
    <t>LE KIOSQUE CULTURE</t>
  </si>
  <si>
    <t>OUVRE LE CHIEN (DANS L'IMMEDIAT)</t>
  </si>
  <si>
    <t xml:space="preserve">ACADEMIE YOUNUS </t>
  </si>
  <si>
    <t>ACINQBYS_ESPACE 29 A5BIS</t>
  </si>
  <si>
    <t>LA BOITE A JOUER</t>
  </si>
  <si>
    <t>RACING CLUB DE BORDEAUX METROPOLE</t>
  </si>
  <si>
    <t>VENUS</t>
  </si>
  <si>
    <t>POLE MAGNETIC</t>
  </si>
  <si>
    <t>AQUINUM - ASSOCIATION DES PROFESSIONNELS DU NUMERIQUE EN AQUITAINE</t>
  </si>
  <si>
    <t>BORDEAUX SERVICE SOLIDARITE</t>
  </si>
  <si>
    <t>INCUBATEUR AU FEMININ BORDEAUX AQUITAINE</t>
  </si>
  <si>
    <t>CENTRE JEAN VIGO EVENEMENTS</t>
  </si>
  <si>
    <t>COMITE D'ETUDE ET D'INFORMATION SUR DROGUE (PREV. ET TRAITEMENT TOXICOMANIES ET AUTRES ADDICTIONS)</t>
  </si>
  <si>
    <t>AIM ACTIONS INTER MEDIATION</t>
  </si>
  <si>
    <t>UNION SPORTIVE JEUNES DE SAINT-AUGUSTIN - CLUB PYRENEES-AQUITAINE (US JSA-CPA)</t>
  </si>
  <si>
    <t>9-33</t>
  </si>
  <si>
    <t>CIRQUE ECLAIR ECOLE CIRQUE D'AQUITAINE</t>
  </si>
  <si>
    <t>SURF INSERTION</t>
  </si>
  <si>
    <t>LE KFE DES FAMILLES</t>
  </si>
  <si>
    <t>COMPAGNIE PAUL LES OISEAUX</t>
  </si>
  <si>
    <t>COMPAGNIE THEATRE L'OEIL DE LA LUCARNE</t>
  </si>
  <si>
    <t>N'A QU'UN OEIL</t>
  </si>
  <si>
    <t>YAKAFAUCON</t>
  </si>
  <si>
    <t>SOCIETE ARCHEOLOGIQUE DE BORDEAUX</t>
  </si>
  <si>
    <t>LYCEE PROFESSIONNEL JEHAN DUPERIER</t>
  </si>
  <si>
    <t>COMPAGNONS BATISSEURS AQUITAINE</t>
  </si>
  <si>
    <t>FEDERATION DES SOCIETES CARNAVALESQUES DE L'AGGLOMERATION BORDELAISE</t>
  </si>
  <si>
    <t>GROUPE ANAMORPHOSE</t>
  </si>
  <si>
    <t>L'ATELIER REMUMENAGE</t>
  </si>
  <si>
    <t>LYCEE VITICOLE-CFPPA CHATEAU DILLON (EPLEFPA)</t>
  </si>
  <si>
    <t>CLUB DES ENTREPRISES DE BORDEAUX</t>
  </si>
  <si>
    <t>ASSOCIATION DE SOUTIEN AUX INVENTIONS LIBRES (ASIL)</t>
  </si>
  <si>
    <t>FAMILLES EN GIRONDE - FEDERATION DE LA GIRONDE</t>
  </si>
  <si>
    <t>ASSOCIATION ALCHIMIST</t>
  </si>
  <si>
    <t>AMOS</t>
  </si>
  <si>
    <t>BRUIT DU FRIGO</t>
  </si>
  <si>
    <t>CARTOONING FOR PEACE</t>
  </si>
  <si>
    <t>CONSEIL DEPARTEMENTAL DES ASSOCIATIONS FAMILIALES LAIQUES DE LA GIRONDE - CDAFAL 33</t>
  </si>
  <si>
    <t>ENTREPRISE INTERMEDIAIRE DE PRODUCTION ET DE FORMATION - EIPF</t>
  </si>
  <si>
    <t>FONDS REGIONAL D'ART CONTEMPORAIN - COLLECTION AQUITAINE</t>
  </si>
  <si>
    <t>Communication</t>
  </si>
  <si>
    <t>LA FABRIQUE POLA</t>
  </si>
  <si>
    <t>UNION DEPARTEMENTALE DES CADRES DE LA GIRONDE</t>
  </si>
  <si>
    <t>CENTRE SOCIAL BAGATELLE DISPENSAIRE DE BAGATELLE</t>
  </si>
  <si>
    <t>MAISON DES ADOLESCENTS DE LA GIRONDE</t>
  </si>
  <si>
    <t>BORDEAUX ROCK</t>
  </si>
  <si>
    <t>EINSTEIN ON THE BEACH</t>
  </si>
  <si>
    <t>ITINERAIRES DES PHOTOGRAPHES VOYAGEURS</t>
  </si>
  <si>
    <t>LE 308</t>
  </si>
  <si>
    <t>LES LEOPARDS DE GUYENNE</t>
  </si>
  <si>
    <t>OPERA PAGAI</t>
  </si>
  <si>
    <t xml:space="preserve">BORDEAUX ATHLETIC CLUB </t>
  </si>
  <si>
    <t xml:space="preserve">ENVOL D'AQUITAINE </t>
  </si>
  <si>
    <t>LA COMA</t>
  </si>
  <si>
    <t>YAWATA ASSOCIATION DES ECHANGES DE PROCEDES ARTISTIQUES</t>
  </si>
  <si>
    <t>INSTITUT D'ETUDES POLITIQUES SCIENCES PO</t>
  </si>
  <si>
    <t>AQUITEC</t>
  </si>
  <si>
    <t>INFODROITS</t>
  </si>
  <si>
    <t>MAISON DE L'INITIATIVE ET DE L'ENTREPRENEURIAT - MIE</t>
  </si>
  <si>
    <t>TRAVAUX PUBLICS COMPAGNIE</t>
  </si>
  <si>
    <t>LE 4 DE BORDEAUX</t>
  </si>
  <si>
    <t>CENTRE CULTUREL ET D'ANIMATION DES JEUNES - YAVNE</t>
  </si>
  <si>
    <t>BOXING CLUB BORDELAIS</t>
  </si>
  <si>
    <t>CENTRE DE PREVENTION ET DE LOISIRS DES JEUNES DE BORDEAUX - CPLJ Bordeaux</t>
  </si>
  <si>
    <t>COMPAGNIE PRESENCE MICHEL CAHUZAC</t>
  </si>
  <si>
    <t>COULEURS GARONNE</t>
  </si>
  <si>
    <t>AMIS DE L'ORCHESTRE D'HARMONIE DE BORDEAUX</t>
  </si>
  <si>
    <t>AIR ROLLER (ATTENTION INERTIE RENOUVELABLE)</t>
  </si>
  <si>
    <t>ASSOCIATION DES COMMERCANTS ET RIVERAINS DU QUARTIER VICTOIRE</t>
  </si>
  <si>
    <t>COLLECTIF OS'O</t>
  </si>
  <si>
    <t>CONTRÔLE Z AQUITAINE</t>
  </si>
  <si>
    <t>CHAMBRE DES METIERS DE LA GIRONDE</t>
  </si>
  <si>
    <t>JEUNES SCIENCE BORDEAUX</t>
  </si>
  <si>
    <t>ACIDD, ASSOCIATION COMMUNICATION ET INFORMATION POUR LE DEVELOPPEMENT DURABLE</t>
  </si>
  <si>
    <t>ASSOCIATION EMMAUS AQUITAINE BORDEAUX FONDATEUR ABBE PIERRE</t>
  </si>
  <si>
    <t>CENTRE D'ACTION ET DE PREVENTION CONTRE LA RADICALISATION LIEE A L'ISLAMISME (CAPRI)</t>
  </si>
  <si>
    <t>CENTRE RENCONTRES ACTION CULTURELLE BEGLES-CREAC</t>
  </si>
  <si>
    <t>IUFN</t>
  </si>
  <si>
    <t>L'OUMIGMAG</t>
  </si>
  <si>
    <t>MOUVEMENT ATD QUART MONDE</t>
  </si>
  <si>
    <t>NEW BASKET ATTITUDE</t>
  </si>
  <si>
    <t>PERMANENCES DE LA LITTERATURE</t>
  </si>
  <si>
    <t>Communication, matériel informatique</t>
  </si>
  <si>
    <t>PROXIMA CENTAURI</t>
  </si>
  <si>
    <t>RESEAU ENTREPRENDRE AQUITAINE</t>
  </si>
  <si>
    <t>RESTAURANTS DU COEUR - RELAIS DU COEUR DE LA GIRONDE</t>
  </si>
  <si>
    <t>SOCIETE PHILOMATHIQUE DE BORDEAUX</t>
  </si>
  <si>
    <t>STADE BASTIDE BORDEAUX BENAUGE - S3B</t>
  </si>
  <si>
    <t>TERRE ET OCEAN</t>
  </si>
  <si>
    <t>SEW &amp; LAINE</t>
  </si>
  <si>
    <t>ARESVI</t>
  </si>
  <si>
    <t>CULTURES DU COEUR GIRONDE</t>
  </si>
  <si>
    <t>RECHERCHES ET SOLIDARITES</t>
  </si>
  <si>
    <t>DROP DE BETON</t>
  </si>
  <si>
    <t>LES VIVRES DE L'ART</t>
  </si>
  <si>
    <t>SOCIETE DE SAINT-VINCENT-DE-PAUL - CONSEIL DEPARTEMENTAL DE LA GIRONDE</t>
  </si>
  <si>
    <t>ASSOCIATION DES COMMERCANTS DE CAUDERAN SAINT AMAND</t>
  </si>
  <si>
    <t>INSTITUT FRANCAIS DE GEORGIE</t>
  </si>
  <si>
    <t>L'AGENCE CREATIVE</t>
  </si>
  <si>
    <t xml:space="preserve">LA FLECHE DE BORDEAUX </t>
  </si>
  <si>
    <t>LIGUE INTERNATIONALE CONTRE LE RACISME ET L'ANTISEMITISME - SECTION BORDEAUX &amp; GIRONDE - LICRA</t>
  </si>
  <si>
    <t>ZEKI</t>
  </si>
  <si>
    <t>ASSOCIATION DES BROCANTEURS DES CHARTRONS - ABC</t>
  </si>
  <si>
    <t>CLUB SERVICES 33</t>
  </si>
  <si>
    <t>LANGUES EN SCÈNE</t>
  </si>
  <si>
    <t>AMICALE DES PARENTS D'ELEVES DE L'ECOLE STEHELIN</t>
  </si>
  <si>
    <t>BORDEAUX CHANSON</t>
  </si>
  <si>
    <t>ASSOCIATION DES COMMERCANTS "BARRIERE DE PESSAC" BORDEAUX-TALENCE</t>
  </si>
  <si>
    <t>HOCKEY GARONNE SPORT</t>
  </si>
  <si>
    <t>VILLAGE DE LA GROSSE CLOCHE</t>
  </si>
  <si>
    <t>CENTRE DE VOILE DE BORDEAUX-LAC</t>
  </si>
  <si>
    <t>BORDEAUX ACCUEILLE</t>
  </si>
  <si>
    <t>COMITE REGIONAL UFOLEP AQUITAINE</t>
  </si>
  <si>
    <t>COMPAGNIE DES LUBIES</t>
  </si>
  <si>
    <t>CRYPSUM</t>
  </si>
  <si>
    <t>DEFI</t>
  </si>
  <si>
    <t>L'ENVERS</t>
  </si>
  <si>
    <t>LA COMPAGNIE BOUGRELAS</t>
  </si>
  <si>
    <t>LE COKTAIL</t>
  </si>
  <si>
    <t>THEATRE POPULAIRE JOB</t>
  </si>
  <si>
    <t>UNION DEPARTEMENTALE DES ASSOCIATIONS DE COMBATTANTS ET VICTIMES DE GUERRE DE LA GIRONDE (UDAC)</t>
  </si>
  <si>
    <t>APSARAS</t>
  </si>
  <si>
    <t>UNION BORDEAUX NORD DES ASSOCIATIONS DE PREVENTION SPECIALISEE</t>
  </si>
  <si>
    <t>ACADEMIE DES SCIENCES, BELLES LETTRES ET ARTS DE BORDEAUX</t>
  </si>
  <si>
    <t>GRAND PORT MARITIME DE BORDEAUX</t>
  </si>
  <si>
    <t>AQUITAINE ACTIVE</t>
  </si>
  <si>
    <t>LE GIROFARD</t>
  </si>
  <si>
    <t>ASSOCIATION DES COMMERCANTS DE SAINT-AUGUSTIN</t>
  </si>
  <si>
    <t>KAN-KRA TEAM</t>
  </si>
  <si>
    <t>CALK - COMITE D'ANIMATION LAFONTAINE KLEBER</t>
  </si>
  <si>
    <t>RECUP'R</t>
  </si>
  <si>
    <t>ASSOCIATION RENAISSANCE DES CITES D'EUROPE</t>
  </si>
  <si>
    <t>BORDEAUX OPEN AIR</t>
  </si>
  <si>
    <t>CENTRE D'INFORMATION SUR LES DROITS DES FEMMES ET DES FAMILLES DE LA GIRONDE</t>
  </si>
  <si>
    <t>CENTRE REGIONAL D'ECO-ENERGETIQUE D'AQUITAINE - CREAQ</t>
  </si>
  <si>
    <t>IMPACTS AQUITAINE</t>
  </si>
  <si>
    <t>LA TIERCE</t>
  </si>
  <si>
    <t>LOGEA</t>
  </si>
  <si>
    <t>FOYER SOCIO-EDUCATIF HORTICOLE</t>
  </si>
  <si>
    <t>VIVRE A CAUDERAN</t>
  </si>
  <si>
    <t>UNION DEPARTEMENTALE CONSOMMATION LOGEMENT ET CADRE DE VIE</t>
  </si>
  <si>
    <t>ACTIMAGE</t>
  </si>
  <si>
    <t>TOMBES DU CIEL</t>
  </si>
  <si>
    <t>TUTTI</t>
  </si>
  <si>
    <t>VERY CHEAP PRODUCTION</t>
  </si>
  <si>
    <t xml:space="preserve">LE FESTIN </t>
  </si>
  <si>
    <t>RUE BOUFFARD - ASSOCIATION DES COMMERCANTS</t>
  </si>
  <si>
    <t>UNION FRANCAISE SANTE BUCCO-DENTAIRE 33</t>
  </si>
  <si>
    <t>AGENCE LOCALE DE L'ENERGIE ET DU CLIMAT (ALEC)</t>
  </si>
  <si>
    <t>COMPAGNIE FOND VERT</t>
  </si>
  <si>
    <t>COMPAGNIE LE GRAIN</t>
  </si>
  <si>
    <t>J'ADORE CE QUE VOUS FAITES</t>
  </si>
  <si>
    <t>LA CHIFFONE RIT</t>
  </si>
  <si>
    <t>LA MAISON DES FAMILLES DE BORDEAUX</t>
  </si>
  <si>
    <t>MAISON DES FEMMES DE BORDEAUX</t>
  </si>
  <si>
    <t>MANDORA</t>
  </si>
  <si>
    <t>RENAISSANCE DE L'ORGUE A BORDEAUX</t>
  </si>
  <si>
    <t>ASSOCIATION JUDAIQUE ST SEURIN</t>
  </si>
  <si>
    <t>CDANSLABOITE</t>
  </si>
  <si>
    <t>ASSOCIATION DES COMMERCANTS DU GRAND PARC</t>
  </si>
  <si>
    <t>AIDES AQUITAINE</t>
  </si>
  <si>
    <t>ASSOCIATION CULTURELLE DU MARCHE DES CHARTRONS</t>
  </si>
  <si>
    <t>GRANDIR ENSEMBLE</t>
  </si>
  <si>
    <t>MERCI GERTRUDE</t>
  </si>
  <si>
    <t>VELO CITE</t>
  </si>
  <si>
    <t>ACCOMPAGNEMENT PSYCHOLOGIQUE ET MEDIATION INTERCULTURELLE - AMI</t>
  </si>
  <si>
    <t>ADORA</t>
  </si>
  <si>
    <t>AGORA DES ARTS</t>
  </si>
  <si>
    <t>ASSOCIATION DU PATRIMOINE ISRAELITE D'AQUITAINE</t>
  </si>
  <si>
    <t>ASSOCIATION GENERATION DUPATY</t>
  </si>
  <si>
    <t>ASSOCIATION OXYGENE</t>
  </si>
  <si>
    <t>BOXING CLUB ALAMELE</t>
  </si>
  <si>
    <t>CLUB REGIONAL DES ENTREPRISES POUR L'INSERTION DE GIRONDE</t>
  </si>
  <si>
    <t>COMPAGNIE HORS SÉRIE</t>
  </si>
  <si>
    <t>CROUS DE BORDEAUX (CENTRE REGIONAL DES OEUVRES UNIVERSITAIRES ET SCOLAIRES)</t>
  </si>
  <si>
    <t>FEDERATION FRANCAISE D'ATHLETISME</t>
  </si>
  <si>
    <t>GUYENNE HANDI-NAGES</t>
  </si>
  <si>
    <t>LE DESSOUS DES BALANCOIRES</t>
  </si>
  <si>
    <t>LE PAIN DE L'AMITIE</t>
  </si>
  <si>
    <t>LES DISQUES DU FENNEC</t>
  </si>
  <si>
    <t>MAISON DE SANTE PROTESTANTE DE BORDEAUX BAGATELLE</t>
  </si>
  <si>
    <t>UNIVERSITE SCIENCES TECHNOLOGIES LILLE 1 - CUEEP</t>
  </si>
  <si>
    <t>WIMOOV</t>
  </si>
  <si>
    <t>BORDEAUX METROPOLE</t>
  </si>
  <si>
    <t>ASSOCIATION DES COMMERCANTS DE LA BARRIERE JUDAIQUE</t>
  </si>
  <si>
    <t>ASPOM JUDO CLUB</t>
  </si>
  <si>
    <t>ASSOCIATION DES COMMERCANTS DU CENTRE COMMERCIAL MERIADECK</t>
  </si>
  <si>
    <t>LE LABO, REVELATEUR D'IMAGES</t>
  </si>
  <si>
    <t>ASSOCIATION SPORTIVE DU GOLF DE BORDEAUX LAC</t>
  </si>
  <si>
    <t>ATELIER D'ECO SOLIDAIRE</t>
  </si>
  <si>
    <t>ACCORDERIE BORDEAUX SUD</t>
  </si>
  <si>
    <t>ALLIANCE DEPARTEMENT 33, JUSQU'AU BOUT ACCOMPAGNER LA VIE...</t>
  </si>
  <si>
    <t>EN ROUTE POUR TRAVAILLER</t>
  </si>
  <si>
    <t>L'ESPRIT DU PIANO</t>
  </si>
  <si>
    <t>LA TRIBALE DEMARCHE</t>
  </si>
  <si>
    <t>MAM LES LUCIOLES</t>
  </si>
  <si>
    <t>ASSOCIATION DES COMMERCANTS DE LA RUE DES REMPARTS</t>
  </si>
  <si>
    <t>ASSOCIATION DES EXPLOITANTS DU CENTRE COMMERCIAL QUAI DES MARQUES</t>
  </si>
  <si>
    <t>SAINT CHRISTOLY GIE</t>
  </si>
  <si>
    <t>Ô PLAFOND Entreprises</t>
  </si>
  <si>
    <t>FOOT BALL CLUB BORDEAUX AQUITAINE 33</t>
  </si>
  <si>
    <t>ASSOCIATION DES ECLAIREUSES ET ECLAIREURS DE FRANCE - REGION AQUITAINE</t>
  </si>
  <si>
    <t>AMICALE DES LOCATAIRES DU PORT DE LA LUNE</t>
  </si>
  <si>
    <t>AR'KHAN</t>
  </si>
  <si>
    <t>ASSOCIATION DE GESTION DES CENTRES PSYCHANALYTIQUES DE CONSULTATIONS ET DE TRAITEMENT (CPCT)</t>
  </si>
  <si>
    <t>ASSOCIATION DE SOLIDARITE AVEC TOUS LES IMMIGRES - BORDEAUX (ASTI BORDEAUX)</t>
  </si>
  <si>
    <t>ASSOCIATION DES COMMERÇANTS DU QUARTIER SAINT MICHEL AUTOUR DE LA FLECHE</t>
  </si>
  <si>
    <t>ASSOCIATION LES CREANTS</t>
  </si>
  <si>
    <t>ASSOCIATION SPORT EMPLOI</t>
  </si>
  <si>
    <t>BORDEAUX-BASTIDE-ESCRIME</t>
  </si>
  <si>
    <t xml:space="preserve">BREV’ART </t>
  </si>
  <si>
    <t>DATCHA</t>
  </si>
  <si>
    <t>DRISSE</t>
  </si>
  <si>
    <t>ECOM33</t>
  </si>
  <si>
    <t>ELLIPTIQUE DYNAMO</t>
  </si>
  <si>
    <t>EQUIPE SAINT VINCENT BORDEAUX CENTRE</t>
  </si>
  <si>
    <t>GROUPE 33</t>
  </si>
  <si>
    <t>JEUNES MUSULMANS DE LA GIRONDE - JMG</t>
  </si>
  <si>
    <t>L'ATELIER DES BAINS DOUCHES</t>
  </si>
  <si>
    <t>LE QUAI AUX LIVRES</t>
  </si>
  <si>
    <t>LES AMIS DU GRAND THEATRE - OPERA DE BORDEAUX</t>
  </si>
  <si>
    <t>MA PTITE MAM ECOLO</t>
  </si>
  <si>
    <t>MOUVEMENT AUTONOME DE DETOURNEMENT EURISTIQUE (MADE)</t>
  </si>
  <si>
    <t>MOUVEMENT DU 8 OCTOBRE</t>
  </si>
  <si>
    <t>NOS REVES PRODUCTIONS</t>
  </si>
  <si>
    <t>OLA</t>
  </si>
  <si>
    <t>PLUME PALETTE</t>
  </si>
  <si>
    <t>SKIN JACKIN BORDEAUX</t>
  </si>
  <si>
    <t>SUR MESURE</t>
  </si>
  <si>
    <t>UNISPHERES</t>
  </si>
  <si>
    <t>COMMERCANTS DU VILLAGE NANSOUTY</t>
  </si>
  <si>
    <t>POMME D'API</t>
  </si>
  <si>
    <t>BORDEAUX MARITIME SAUVETAGE &amp; SECOURISME - BM2S</t>
  </si>
  <si>
    <t>ASSOCIATION BORDEAUX-COMPOSTELLE HOSPITALITE SAINT-JACQUES</t>
  </si>
  <si>
    <t>ASSOCIATION PROMOTION DU GRAND SAINT-MICHEL</t>
  </si>
  <si>
    <t>BASTIDE BENAUGE FUTSAL</t>
  </si>
  <si>
    <t>COMPAGNIE DES LIMBES</t>
  </si>
  <si>
    <t>LA CHEVRE NOIRE</t>
  </si>
  <si>
    <t>SCRIPT</t>
  </si>
  <si>
    <t>UNION SPORTIVE VILLENAVAISE CYCLISME</t>
  </si>
  <si>
    <t>UNIVERSITE DE BORDEAUX</t>
  </si>
  <si>
    <t>VOLONTAIRES BORDEAUX 98</t>
  </si>
  <si>
    <t>JEUNE CHAMBRE ECONOMIQUE DE BORDEAUX</t>
  </si>
  <si>
    <t>ASSOCIATION BORDEAUX GAMES</t>
  </si>
  <si>
    <t>ASSOCIATION DES PARALYSES DE FRANCE - APF</t>
  </si>
  <si>
    <t>BORDEAUX-GIRONDE-QUEBEC</t>
  </si>
  <si>
    <t>LA CABANE A GRATTER</t>
  </si>
  <si>
    <t>AMIS DE L'HOTEL DE LALANDE</t>
  </si>
  <si>
    <t>ASSOCIATION DEPARTEMENTALE POUR INFORMATION AU LOGEMENT 33 - ADIL33</t>
  </si>
  <si>
    <t>A PETIT PAS</t>
  </si>
  <si>
    <t>APPRENTISSA'JEU</t>
  </si>
  <si>
    <t>ASSOCIATION DES COMMERCANTS ET ARTISANS LES BERGES DU LAC</t>
  </si>
  <si>
    <t>ASSOCIATION L'ALTERNATIVE-KOUABO</t>
  </si>
  <si>
    <t>ASSOCIATION NATIONALE DES JEUNES ENTREPRENEURS D AQUITAINE</t>
  </si>
  <si>
    <t>ASSOCIATION NATIONALE LE REFUGE</t>
  </si>
  <si>
    <t>ASSOCIATION PETRONILLE</t>
  </si>
  <si>
    <t>ASSOCIATION RAYMONDE ROUSSELLE</t>
  </si>
  <si>
    <t>BACALAN TENNIS CLUB - BTC</t>
  </si>
  <si>
    <t>BADMINTON CLUB BARBEY</t>
  </si>
  <si>
    <t>BORDEAUX FOOTBALL AMERICAIN - LES LIONS DE BORDEAUX</t>
  </si>
  <si>
    <t>CATHEDRA</t>
  </si>
  <si>
    <t>CIE L'ESPECE FABULATRICE</t>
  </si>
  <si>
    <t>CIMADE - SERVICE OECUMENIQUE D'ENTRAIDE</t>
  </si>
  <si>
    <t>CLUB ALPIN FRANCAIS DE BORDEAUX</t>
  </si>
  <si>
    <t>COMPAGNIE BIVOUAC</t>
  </si>
  <si>
    <t>COMPAGNIE ILLICITE FABIO LOPEZ</t>
  </si>
  <si>
    <t>COMPAGNIE REG'ART</t>
  </si>
  <si>
    <t>D'ASQUES ET D'AILLEURS</t>
  </si>
  <si>
    <t>DOCUMENTS D'ARTISTES</t>
  </si>
  <si>
    <t>ENSEMBLE VOCAL SAGITTARIUS</t>
  </si>
  <si>
    <t>EURROM</t>
  </si>
  <si>
    <t>FENETRE SUR RUE</t>
  </si>
  <si>
    <t>FRANCE BENEVOLAT BORDEAUX GIRONDE</t>
  </si>
  <si>
    <t>INCITE - BORDEAUX CUB</t>
  </si>
  <si>
    <t>INFO SECTES AQUITAINE</t>
  </si>
  <si>
    <t>JE CHERCHE UN JOB</t>
  </si>
  <si>
    <t>JUDO CLUB BACALANAIS</t>
  </si>
  <si>
    <t>L'ART HACHE SCENE</t>
  </si>
  <si>
    <t>L'ILE AUX OURSONS</t>
  </si>
  <si>
    <t>LA BOITE A SEL</t>
  </si>
  <si>
    <t>LA MAISON DU DIABETE ET DE LA NUTRITION</t>
  </si>
  <si>
    <t>LA NUIT VENUE</t>
  </si>
  <si>
    <t>LA PETITE PALUCHE</t>
  </si>
  <si>
    <t>LES GINKOBILOBIENS</t>
  </si>
  <si>
    <t>LIGUE DE L'ENSEIGNEMENT</t>
  </si>
  <si>
    <t>MEDECINS DU MONDE</t>
  </si>
  <si>
    <t>POINT DE FUITE</t>
  </si>
  <si>
    <t>SACREE MARMAILLE</t>
  </si>
  <si>
    <t>TENNIS CLUB BORDEAUX BASTIDE</t>
  </si>
  <si>
    <t>TIMELESS BALLET</t>
  </si>
  <si>
    <t>Matériel informatique</t>
  </si>
  <si>
    <t>VIVRE AVEC - SOLIDARITES INTERGENERATIONNELLES</t>
  </si>
  <si>
    <t>ASSOCIATION DU PARC D'ACTIVITE DE BORDEAUX NORD</t>
  </si>
  <si>
    <t>GENERATIONS TAUZIN</t>
  </si>
  <si>
    <t>LES PETITS FRERES DES PAUVRES DE BORDEAUX</t>
  </si>
  <si>
    <t>AQUITAINE CULTURE</t>
  </si>
  <si>
    <t>ASSOCIATION DES COMMERCANTS RUE VOLTAIRE</t>
  </si>
  <si>
    <t>COMMERCANTS DE LA RUE DU TEMPLE</t>
  </si>
  <si>
    <t>AMICALE LAIQUE BORDEAUX CENTRE</t>
  </si>
  <si>
    <t>AQUITAINE PARTAGE</t>
  </si>
  <si>
    <t>ASSOCIATION HABILITEE DES JEUNES SAPEURS POMPIERS DE LA BENAUGE</t>
  </si>
  <si>
    <t>ASSOCIATION PALLIA PLUS</t>
  </si>
  <si>
    <t>ASSOCIATION POUR L'ETUDE ET LA PREVENTION DU SUICIDE EN AQUITAINE</t>
  </si>
  <si>
    <t>BORDEAUX BASTIDE BOXE</t>
  </si>
  <si>
    <t>BORDEAUX CRITERIUM CYCLISTE INTERNATIONAL - BCCI</t>
  </si>
  <si>
    <t>CERCLE ARTISTIQUE SAINT AUGUSTIN (CASA)</t>
  </si>
  <si>
    <t>COLLECTIF INTERASSOCIATIF SANTE AQUITAINE (CISSA)</t>
  </si>
  <si>
    <t>GROUPEMENT POUR L'INSERTION DES HANDICAPES PHYSIQUES D'AQUITAINE - GIHP AQUITAINE</t>
  </si>
  <si>
    <t>INSTANT LIBRE</t>
  </si>
  <si>
    <t>LA COMPAGNIE DES PETITES SECOUSSES</t>
  </si>
  <si>
    <t>LA PREVENTION ROUTIERE</t>
  </si>
  <si>
    <t>LES AMIS DE SUPERCOOP</t>
  </si>
  <si>
    <t>MEDIATHEQUE DES MALADES DES HOPITAUX DE BORDEAUX</t>
  </si>
  <si>
    <t>MOI NON PLUS</t>
  </si>
  <si>
    <t>ORIGAMI</t>
  </si>
  <si>
    <t>OZIMAGES</t>
  </si>
  <si>
    <t>PHENIX ECOUTE ET PAROLES</t>
  </si>
  <si>
    <t>SOCIETE D'HORTICULTURE, D'ARBORICULTURE ET DE VITICULTURE DE CAUDERAN</t>
  </si>
  <si>
    <t>SOS AMITIE - REGION DE BORDEAUX AQUITAINE</t>
  </si>
  <si>
    <t>UNION DEPARTEMENTALE DE LA CONFEDERATION SYNDICALE DES FAMILLES EN GIRONDE</t>
  </si>
  <si>
    <t>USEP ELEMENTAIRE FLORNOY</t>
  </si>
  <si>
    <t>ACTIFS 33</t>
  </si>
  <si>
    <t>LES ECHOS DU LAC</t>
  </si>
  <si>
    <t>TOOBORDO</t>
  </si>
  <si>
    <t>ASSOCIATION DES COMMERCANTS DE LA RUE SAINT-SERNIN</t>
  </si>
  <si>
    <t>COMPAGNONS DU TOUR FRANCE DES DEVOIRS UNIS</t>
  </si>
  <si>
    <t>DROLE DE SCENE</t>
  </si>
  <si>
    <t>SOCIETE DES MEILLEURS OUVRIERS DE FRANCE GROUPE DE LA GIRONDE</t>
  </si>
  <si>
    <t>ASSOCIATION DE LA RUE NOTRE DAME DES CHARTRONS</t>
  </si>
  <si>
    <t>ASSOCIATION DES COMMERCANTS DE LA RUE JJ ROUSSEAU</t>
  </si>
  <si>
    <t>A PART ENTIERE</t>
  </si>
  <si>
    <t>AIDE AUX AIDANTS DU PAVILLON</t>
  </si>
  <si>
    <t>AIKIDO BORDEAUX BASTIDE</t>
  </si>
  <si>
    <t>AMIS D'ARS ET FIDES BORDEAUX</t>
  </si>
  <si>
    <t>ASSOCIATION COEXISTER</t>
  </si>
  <si>
    <t>ASSOCIATION ESPACE 33</t>
  </si>
  <si>
    <t>ASSOCIATION NATIONALE DES AMIS DE JEAN MOULIN</t>
  </si>
  <si>
    <t>AUTISME GIRONDE</t>
  </si>
  <si>
    <t>CAMPE</t>
  </si>
  <si>
    <t>CENTRE ACCUEIL CONSULTATION INFORMATION SEXUALITE</t>
  </si>
  <si>
    <t>CHANTIERS TRAMASSET</t>
  </si>
  <si>
    <t>COLLEGE JACQUES ELLUL</t>
  </si>
  <si>
    <t>COMITE DE BIENFAISANCE ET DE DEFENSE DES INTERETS DU QUARTIER CAUDERAN-SUD</t>
  </si>
  <si>
    <t>COMPAGNIE JEANNE SIMONE</t>
  </si>
  <si>
    <t>CORP'ART FRANCE</t>
  </si>
  <si>
    <t>ENTENTE DES GENERATIONS POUR L’EMPLOI ET L’ENTREPRISE - EGEE</t>
  </si>
  <si>
    <t>FEDERATION NATIONALE DES ANCIENS DES FORCES FRANCAISES EN ALLEMAGNE ET EN AUTRICHE</t>
  </si>
  <si>
    <t>FEDERATION SOS RACISME GIRONDE-AQUITAINE</t>
  </si>
  <si>
    <t>FONDAUDEGEMENT VOTRE</t>
  </si>
  <si>
    <t>KINO SESSION</t>
  </si>
  <si>
    <t>L'AGENCE DE GEOGRAPHIE AFFECTIVE</t>
  </si>
  <si>
    <t>L'AUBERGE MUSICALE</t>
  </si>
  <si>
    <t>LA CHAMBRE BLEUE</t>
  </si>
  <si>
    <t>LA GROSSE SITUATION</t>
  </si>
  <si>
    <t>LA MANNE EUROPE</t>
  </si>
  <si>
    <t>LA RESERVE</t>
  </si>
  <si>
    <t>MEMOIRES ET PARTAGES</t>
  </si>
  <si>
    <t>MOUVEMENT FRANCAIS POUR LE PLANNING FAMILIAL - ASSOCIATION DEPARTEMENTALE DE LA GIRONDE</t>
  </si>
  <si>
    <t>OBSERVATOIRE DE L'IMMOBILIER D'ENTREPRISE BX METROPOLE</t>
  </si>
  <si>
    <t>PENSION DE FAMILLE</t>
  </si>
  <si>
    <t>RESEAU D'ECHANGES INTERCULTURELS</t>
  </si>
  <si>
    <t>RUELLE (RELAIS URBAIN D'ECHANGES ET DE LUTTE CONTRE L'EXPLOITATION)</t>
  </si>
  <si>
    <t>SAVATE BOXE FRANÇAISE DE BORDEAUX - SBFB</t>
  </si>
  <si>
    <t>SCELMAA SOUTIEN, CULTURE ET LOISIRS DES MAGHREBINS, ALGERIENS EN AQUITAINE</t>
  </si>
  <si>
    <t>SMART COMPAGNIE</t>
  </si>
  <si>
    <t>SOCIETE HISTORIQUE DE BORDEAUX</t>
  </si>
  <si>
    <t>SURFRIDER FOUNDATION EUROPE SIEGE</t>
  </si>
  <si>
    <t>THEATRE EN MIETTES</t>
  </si>
  <si>
    <t>UNION LIBRE 2016</t>
  </si>
  <si>
    <t>60 000 REBONDS</t>
  </si>
  <si>
    <t>GEOCACHING ET TOURISME EN AQUITAINE</t>
  </si>
  <si>
    <t>LES AMIS DE SAINTE GENEVIEVE (ASG)</t>
  </si>
  <si>
    <t>MAISON CULTURELLE COREENNE DE BORDEAUX</t>
  </si>
  <si>
    <t>PART-AGE</t>
  </si>
  <si>
    <t>COMMERCANTS, DES RIVERAINS ET SYMPATISANTS DU QUARTIER GAMBETTA</t>
  </si>
  <si>
    <t xml:space="preserve">ASSOPOURQUOIPAS33 </t>
  </si>
  <si>
    <t>CLUB DES PARISIENS DE BORDEAUX</t>
  </si>
  <si>
    <t>L'AIGLON CENTRE DE JEUNESSE</t>
  </si>
  <si>
    <t>MAITRISE DE BX PETITS CHANTEURS DE BORDEAUX</t>
  </si>
  <si>
    <t>PAUPIETTE</t>
  </si>
  <si>
    <t>COMITE DE QUARTIER BRACH VINCENNES</t>
  </si>
  <si>
    <t>COMITE DES FETES ET DE BIENFAIS. DU QUARTIER NANSOUTY</t>
  </si>
  <si>
    <t>INSTITUT DON BOSCO</t>
  </si>
  <si>
    <t>ECHANGE NORD-SUD</t>
  </si>
  <si>
    <t>ADRIA</t>
  </si>
  <si>
    <t>AFRICAFRANCE</t>
  </si>
  <si>
    <t>APEC (33PASSAJE )</t>
  </si>
  <si>
    <t>ASSOCIATION DES COMMERCANTS ET ARTISANS DU QUARTIER REPUBLIQUE</t>
  </si>
  <si>
    <t>ASSOCIATION DES COMMERCANTS ORNANO - GAVINIES - St VICTOR</t>
  </si>
  <si>
    <t>ASSOCIATION POUR L'ANIMATION ET LES LOISIRS DES PERSONNES AGEES - APALPA</t>
  </si>
  <si>
    <t>ASSOCIATION SPORTIVE DES SOURDS DE BORDEAUX - ASSB 33</t>
  </si>
  <si>
    <t>BETTY BLUES THEATRE ET MUSIQUE</t>
  </si>
  <si>
    <t>CIE COIN TRANQUILLE-MANUELLA AZEVEDO</t>
  </si>
  <si>
    <t>CLUB D'ENTREPRISES MERIADECK</t>
  </si>
  <si>
    <t>COMITE DE QUARTIER MARECHAUX/POINCARE</t>
  </si>
  <si>
    <t>COOP ALPHA COOPERATIVE D'ACTIVITES ET D'EMPLOI 33</t>
  </si>
  <si>
    <t>COUP DE POUCE AVENIR</t>
  </si>
  <si>
    <t>GROUPEMENT DES INTELLECTUELS, AVEUGLES OU AMBLYOPES</t>
  </si>
  <si>
    <t>IDEE D'ENSEMBLE</t>
  </si>
  <si>
    <t>INSTITUT DES AFRIQUES</t>
  </si>
  <si>
    <t>L'OUVRE BOITE</t>
  </si>
  <si>
    <t>LE CAFE HISTORIQUE</t>
  </si>
  <si>
    <t>LES JOURNEES DE LA NUTRITION - JDLN</t>
  </si>
  <si>
    <t>MAISON DUPEUX</t>
  </si>
  <si>
    <t>OGEC SAINTE THERESE</t>
  </si>
  <si>
    <t>PETITES SOEURS DES PAUVRES</t>
  </si>
  <si>
    <t>R'2 JEUX (RECYCLAGE DE JEUX)</t>
  </si>
  <si>
    <t>SOLIDARITE BAYTI</t>
  </si>
  <si>
    <t>UNION DEPARTEMENTALE DES ASSOCIATIONS FAMILIALES - UDAF</t>
  </si>
  <si>
    <t>UNION REGIONALE DES INGENIEURS ET DES SCIENTIFIQUES D'AQUITAINE - URISA</t>
  </si>
  <si>
    <t>ENQUETE</t>
  </si>
  <si>
    <t>CENTRE DE RESSOURCES D'ECOLOGIE PEDAGOGIQUE D'AQUITAINE - CREPAQ</t>
  </si>
  <si>
    <t>COMITE GIRONDIN D'ORGANISATION DU CONCOURS UN DES MEILLEURS OUVRIERS DE FRANCE</t>
  </si>
  <si>
    <t>USEP ECOLE PRIMAIRE LAC 1</t>
  </si>
  <si>
    <t>DES JARDINS, DES VOISINS</t>
  </si>
  <si>
    <t>DUENDE ANDALUZ</t>
  </si>
  <si>
    <t>LA BELLE ESTAMPE</t>
  </si>
  <si>
    <t>LES COLCHIQUES DE CONDORCET</t>
  </si>
  <si>
    <t>5UN7</t>
  </si>
  <si>
    <t>AMADEUS</t>
  </si>
  <si>
    <t>AMICALE DES ANCIENS DE LA LEGION ETRANGERE</t>
  </si>
  <si>
    <t>AMICALE DU PATRONAGE LAIQUE ET DU CONSEIL DE PARENTS D'ELEVES DU GROUPE SCOLAIRE NUYENS</t>
  </si>
  <si>
    <t>ARTS MARTIAUX SHAOLIN BORDEAUX</t>
  </si>
  <si>
    <t>ASSOCIATION DES AUDITEURS INSTITUT HAUTES ETUDES DEFENSE NATIONALE REGION AQUITAINE - AQUI IHEDN</t>
  </si>
  <si>
    <t>ASSOCIATION POUR LA CONNAISSANCE DU MONDE VEGETAL</t>
  </si>
  <si>
    <t>ASSOCIATION REFEED</t>
  </si>
  <si>
    <t>ASSOCIATION SPORTIVE DU BARREAU DE BORDEAUX</t>
  </si>
  <si>
    <t>BORDEAUX BRIDGE CLUB ESPRIT DES LOIS</t>
  </si>
  <si>
    <t>BORDEAUX CITE TANGO BCT</t>
  </si>
  <si>
    <t>BORDEAUX HANDISPORT TENNIS</t>
  </si>
  <si>
    <t>BORDEAUX YOUNG BUSINESS CLUB - BYBC</t>
  </si>
  <si>
    <t>CENTRE HA 32</t>
  </si>
  <si>
    <t>CLUB PETANQUE GRAND PARC</t>
  </si>
  <si>
    <t>COLLECTIF FETE DU JEU DE BORDEAUX</t>
  </si>
  <si>
    <t>COMITE ANIMATION DU QUARTIER TONDU-CARREIRE</t>
  </si>
  <si>
    <t>COMITE DE BIENFAISANCE ET DE DEFENSE DU QUARTIER SIMIOT</t>
  </si>
  <si>
    <t>COMITE DEPARTEMENTAL OLYMPIQUE ET SPORTIF DE LA GIRONDE</t>
  </si>
  <si>
    <t>COMITE DES FETES DE BACALAN, BLANQUI ET CLAVEAU</t>
  </si>
  <si>
    <t>COMITE FEMININ GIRONDE POUR LA PREVENTION ET LE DEPISTAGE DES CANCERS</t>
  </si>
  <si>
    <t>CONSERVATOIRE DE LA LANGUE RUSSE ET DE SES FETES TRADITIONNELLES</t>
  </si>
  <si>
    <t>CREAF</t>
  </si>
  <si>
    <t>ENSEMBLE ORCHESTRAL MOLTO ASSAI</t>
  </si>
  <si>
    <t>ENSEMBLE VOCAL DE BORDEAUX</t>
  </si>
  <si>
    <t>FEDERATION DES RADIOS ASSOCIATIVES DE LA GIRONDE - FEDERA 33</t>
  </si>
  <si>
    <t>GIP CDAD 33</t>
  </si>
  <si>
    <t>GROUPEMENT DE BORDEAUX DES ANCIENS PORTE-DRAPEAUX VOLONTAIRES REGION MILITAIRE DEFENSE AQUITAINE</t>
  </si>
  <si>
    <t>INSTITUT DES CONDUITES ALIMENTAIRES (ICAL)</t>
  </si>
  <si>
    <t>L'OVERGROUND</t>
  </si>
  <si>
    <t>LES CLOWNS STETHOSCOPES</t>
  </si>
  <si>
    <t>MAGIK'HOPITAL AQUITAINE</t>
  </si>
  <si>
    <t>OGEC ECOLE SPECIA ST FERDINAND</t>
  </si>
  <si>
    <t>OSONS, ICI ET MAINTENANT (OIM)</t>
  </si>
  <si>
    <t>PHILOSPHERES</t>
  </si>
  <si>
    <t>POLAR EN CABANES - LES AMIS DE CHESTER HIMES EN AQUITAINE, A ARCACHON ET SUR LE BASSIN (ACHAAB)</t>
  </si>
  <si>
    <t>SLAPZINE</t>
  </si>
  <si>
    <t>STAGIAIRES ET ETUDIANTS AFRICAINS EN FRANCE</t>
  </si>
  <si>
    <t>VELOPHONIE</t>
  </si>
  <si>
    <t>DES LOUPS DANS LES MURS</t>
  </si>
  <si>
    <t>ASSOCIATION DES COMMERCANTS DU CENTRE COMMERCIAL DES BASTIDES</t>
  </si>
  <si>
    <t>CAMPUS CHARTRONS</t>
  </si>
  <si>
    <t>RECREATION INFORMATIQUE TECHNIQUE ARTS APPLIQUES</t>
  </si>
  <si>
    <t>UNION REGIONALE D'AQUITAINE DE L'UNION EUROPEENNE FEMININE SECTION FRANÇAISE</t>
  </si>
  <si>
    <t>OCCE DE LA GIRONDE</t>
  </si>
  <si>
    <t>ASSOCIATION EKOLO[GEEK]</t>
  </si>
  <si>
    <t>ASSOCIATION LE VILLAGE BORDEAUX SUD</t>
  </si>
  <si>
    <t>ASSOCIATION SALAM ET RAHMA</t>
  </si>
  <si>
    <t>BURDIGALA PHOTOS CLUB</t>
  </si>
  <si>
    <t>CHANTE ECOLE</t>
  </si>
  <si>
    <t>COLLECTIF DES ORGANISATIONS DE SOLIDARITE INTERNATIONALE ISSUES DES MIGRATIONS EN AQUITAINE (COSIM)</t>
  </si>
  <si>
    <t>COLLECTIF PARENTS INDEPENDANTS COLLEGE EMILE COMBES BORDEAUX</t>
  </si>
  <si>
    <t>FEDERATION REGIONALE DU SUD-OUEST DES CAMARADES DE COMBAT</t>
  </si>
  <si>
    <t>INTENDANT DU LYCEE MICHEL MONTAIGNE</t>
  </si>
  <si>
    <t>LA PORTE OUVERTE DE BORDEAUX</t>
  </si>
  <si>
    <t>LE CHOEUR DES ECLUSES</t>
  </si>
  <si>
    <t>LE CHOEUR MELUSINE</t>
  </si>
  <si>
    <t>LES BLOUSES ROSES</t>
  </si>
  <si>
    <t>LES FILS DU TONAIRES</t>
  </si>
  <si>
    <t>MIX COLOR UNITED - M.C.U.</t>
  </si>
  <si>
    <t>MOUVEMENT ETUDIANT REPUBLICAIN POUR LE DEBAT ET L'ENGAGEMENT</t>
  </si>
  <si>
    <t>PETANQUE REPUBLIQUE</t>
  </si>
  <si>
    <t>RUGBYTOTS</t>
  </si>
  <si>
    <t>VIVONS LA BASTIDE</t>
  </si>
  <si>
    <t>ASSOCIATION RHIN ET DANUBE ANCIENS DE LA PREMIERE ARMEE FRANCAISE DU DEPARTEMENT DE LA GIRONDE</t>
  </si>
  <si>
    <t>COMITE DE L'ACCOMPAGNEMENT DE L'URBANISME, DEFENSE ENVIRONNEMENT ET RESPECT DE LA SECURITE-CAUDERES</t>
  </si>
  <si>
    <t>COMITE DEPARTEMENTAL DE L'ASSOCIATION DE DEFENSE DES MALADES INVALIDES ET HANDICAPES</t>
  </si>
  <si>
    <t>FEDERATION DES ASSOCIATIONS FAMILIALES CATHOLIQUES - AFC</t>
  </si>
  <si>
    <t>LIBER LANGUE CULTURE CREATION</t>
  </si>
  <si>
    <t>ASSOCIO ASSOCIATION DES ETUDIANTS EN SOCIOLOGIE DE L'UNIVERSITE VICTOR SEGALEN</t>
  </si>
  <si>
    <t>EUROFEEL</t>
  </si>
  <si>
    <t>INTERNATIONAL CLUB OF BORDEAUX (ICB)</t>
  </si>
  <si>
    <t>PEP'S BAND</t>
  </si>
  <si>
    <t>UNION NATIONALE DES COMBATTANTS DE BORDEAUX-CAUDERAN-LE BOUSCAT (UNC)</t>
  </si>
  <si>
    <t>S.A.D.I. QUARTIER BORDEAUX SAINT GENES</t>
  </si>
  <si>
    <t>ASSOCIATION DEFENSE DES RESIDENTS DES QUARTIERS BORDEAUX METROPOLE</t>
  </si>
  <si>
    <t>BORDEAUX ROLLERBLADING ASSOCIATION - BRA</t>
  </si>
  <si>
    <t>LA CIGOGNE DES CAPUS</t>
  </si>
  <si>
    <t>OMEGA ZELLES</t>
  </si>
  <si>
    <t>OPTIMISATION MEMOIRE</t>
  </si>
  <si>
    <t>RESTONS CALMES ! (DANS LA DIGNITE)</t>
  </si>
  <si>
    <t>AMELIORATION DES CONDITIONS DE VIE DES ENFANTS ADOLESCENTS HOSPITALISES</t>
  </si>
  <si>
    <t>A L EAU MUSIC</t>
  </si>
  <si>
    <t>ADDAH 33</t>
  </si>
  <si>
    <t>AGIR POUR UN COMMERE EQUITABLE ET SOLIDAIRE EN AQUITAINE - ACESA</t>
  </si>
  <si>
    <t>AMBASSADE REGIONALE DES CONFRERIES DE PRODUITS DE TERROIR ET DU GOUT</t>
  </si>
  <si>
    <t>AMICALE DES ANCIENS DES TROUPES DE MARINE DE BORDEAUX ET D'AQUITAINE</t>
  </si>
  <si>
    <t>ASSOCIATION DES MEMBRES LA LEGION D'HONNEUR DECORES AU PERIL DE LEUR VIE SECTION AQUITAINE OUEST</t>
  </si>
  <si>
    <t>ASSOCIATION POUR LA READAPTATION ET L'INTEGRATION - ARI</t>
  </si>
  <si>
    <t>ASSOCIATION REGIONALE DES DIPLOMES D'UNIVERSITE D'AQUITAINE - ARDUA</t>
  </si>
  <si>
    <t>ASSOCIATION SCOLAIRE ECOLE CONDORCET 33 (ASEC 33)</t>
  </si>
  <si>
    <t>ASSOCIATION SPORTIVE COLLEGE EDOUARD VAILLANT</t>
  </si>
  <si>
    <t>ASSOCIATION UNION NATIONALE DES COMBATTANTS DE BORDEAUX-CENTRE</t>
  </si>
  <si>
    <t>BORDEAUX PIPE BAND</t>
  </si>
  <si>
    <t>COMITE DE QUARTIER DANGUILHEM-EMILE ZOLA-BARRIERE DE PESSAC</t>
  </si>
  <si>
    <t>COMITE DES FETES DE BIENFAISANCE ET DES INTERETS DE ST-GENES TALENCE BORDEAUX</t>
  </si>
  <si>
    <t>CONSEIL DEPARTEMENTAL DES PARENTS D'ELEVES DES ECOLES PUBLIQUES DE LA GIRONDE</t>
  </si>
  <si>
    <t>DIZGUYS</t>
  </si>
  <si>
    <t>ETUDIANTS MAROCAINS DE BORDEAUX - EMB</t>
  </si>
  <si>
    <t>FEDE ALIENOR</t>
  </si>
  <si>
    <t>FEMMES SOLIDAIRES DU LAC</t>
  </si>
  <si>
    <t>FOYER SOCIO EDUCATIF SPORTIF COLLEGE BLANQUI</t>
  </si>
  <si>
    <t>GENEPI - GROUPEMENT ETUDIANT NATIONAL D'ENSEIGNEMENT AUX PERSONNES INCARCEREES</t>
  </si>
  <si>
    <t>GIRONDE INFIRMES MOTEURS CEREBRAUX</t>
  </si>
  <si>
    <t>GROUPE D'ACCOMPAGNEMENTS ET DE LOISIRS ADAPTÉS</t>
  </si>
  <si>
    <t>INCROYABLES COMESTIBLES BORDEAUX</t>
  </si>
  <si>
    <t>L'A COSMOPOLITAINE « COSMODANCE »</t>
  </si>
  <si>
    <t>L'OUTIL EN MAIN DE LA GIRONDE</t>
  </si>
  <si>
    <t>LA REVERB'</t>
  </si>
  <si>
    <t>LE COURRIER DE BOVET</t>
  </si>
  <si>
    <t>LES 13 LUNES</t>
  </si>
  <si>
    <t>LES ARCHERS DE GUYENNE</t>
  </si>
  <si>
    <t>LES BLESSES MULTIPLES ET IMPOTENTS DE GUERRE SECTION DE LA GIRONDE</t>
  </si>
  <si>
    <t>LES JARDINS DE POINCARE</t>
  </si>
  <si>
    <t>OBLIC SOLUTION</t>
  </si>
  <si>
    <t>PETANQUE-CLUB DES TROIS</t>
  </si>
  <si>
    <t>POKER SOURDS BORDEAUX</t>
  </si>
  <si>
    <t>SOCIETE D'ENTRAIDE DE LA MEDAILLE MILITAIRE 12EME SECTION DE BORDEAUX</t>
  </si>
  <si>
    <t>TRETEAUX DE GUYENNE</t>
  </si>
  <si>
    <t>TRISOMIE 21 GIRONDE</t>
  </si>
  <si>
    <t>UNION DES ASSOCIATIONS POUR UNE MAISON DES SOURDS UAMS 33</t>
  </si>
  <si>
    <t>UNION NATIONALE DE FAMILLES ET AMIS DE PERSONNES MALADES</t>
  </si>
  <si>
    <t>VIE ET TRAVAIL A BORDEAUX BACALAN</t>
  </si>
  <si>
    <t>VIE LIBRE</t>
  </si>
  <si>
    <t>LAC 2 SPORTS SCOLAIRES</t>
  </si>
  <si>
    <t>ASSOCIATION DES PSYCHOLOGUES ETUDIANTS (APE)</t>
  </si>
  <si>
    <t>ASSOCIATION POUR LA JEUNESSE, LES INITIATIVES ET LE RESEAU DE L'ENGAGEMENT - AJIRE</t>
  </si>
  <si>
    <t>ASSOCIATION REPUBLICAINE DES ANCIENS COMBATTANTS ET VICTIMES DE LA GUERRE - ARAC</t>
  </si>
  <si>
    <t>C'EST PAR ISIC (INSTIUT DES SCIENCES DE L'INFORMATION ET DE LA COMMUNICATION)</t>
  </si>
  <si>
    <t>CROIX DE GUERRE ET VALEUR MILITAIRE</t>
  </si>
  <si>
    <t>LE TERROIR</t>
  </si>
  <si>
    <t>LYSIAS-BORDEAUX</t>
  </si>
  <si>
    <t>U-TOPOS</t>
  </si>
  <si>
    <t>UNION DEPARTEMENTALE DES SOUS-OFFICIERS EN RETRAITE DE LA GIRONDE (UDSOR)</t>
  </si>
  <si>
    <t>UNION NATIONALE DES COMBATTANTS DE BORDEAUX RIVE-DROITE - UNC</t>
  </si>
  <si>
    <t>ACCOMPAGNER CONDUIRE TRANSMETTRE - ACT</t>
  </si>
  <si>
    <t>AMICALE DES PARACHUTISTES DU SUD-OUEST</t>
  </si>
  <si>
    <t>ASSOCIATION DE DEFENSE DES INTERETS DU QUARTIER DE BACALAN - ADIQ</t>
  </si>
  <si>
    <t>ASSOCIATION NATIONALE DES VISITEURS DE PRISON - ANVP</t>
  </si>
  <si>
    <t>BORDEAUX OPERETTES</t>
  </si>
  <si>
    <t>IMAD IBN ZIATEN POUR LA JEUNESSE ET LA PAIE</t>
  </si>
  <si>
    <t>MAISON ACCUEIL ET INFORMATION 33</t>
  </si>
  <si>
    <t>SOCIETE ASTRONOMIQUE DE BORDEAUX</t>
  </si>
  <si>
    <t>SOCIETE DE PHILOSOPHIE DE BORDEAUX</t>
  </si>
  <si>
    <t>ASSOCIATION NATIONALE MEMBRES DE L'ORDRE NATIONAL DU MERITE - SECTION DEPARTEMENTALE DE LA GIRONDE</t>
  </si>
  <si>
    <t>ASSOCIATION REGIONALE D'AQUITAINE DES COMBATTANTS VOLONTAIRES DE LA RESISTANCE</t>
  </si>
  <si>
    <t>OFFICE AQUITAIN DE RECHERCHES, ETUDES, INFORMATION ET LIAISON SUR PROBLEMES PERSONNES AGEES-OAREIL</t>
  </si>
  <si>
    <t>SOLIDARITE ANAIS JEROME EVENEMENTIEL - SAJE</t>
  </si>
  <si>
    <t>CERCLE D'ETUDES ET DE CULTURE FRANÇAISES (CECF)</t>
  </si>
  <si>
    <t>LE POQUELIN THEATRE</t>
  </si>
  <si>
    <t>COLLECTIF BORDEAUX-MARINOPOLE</t>
  </si>
  <si>
    <t>RESEAU CANOPE SITE DE POITIERS - CNDP Autres</t>
  </si>
  <si>
    <t>"BAMBINO BERTHELOT" ASSOCIATION DE PARENTS D'ELEVES DE L'ECOLE MATERNELLE BERTHELOT A BORDEAUX</t>
  </si>
  <si>
    <t>1001 JEUNES BORDELAIS</t>
  </si>
  <si>
    <t>2AA</t>
  </si>
  <si>
    <t>2SI2LA</t>
  </si>
  <si>
    <t>4 CATS</t>
  </si>
  <si>
    <t>A TRAVERS CHANT</t>
  </si>
  <si>
    <t>A2RUNNING</t>
  </si>
  <si>
    <t>ABALONE CHASSE BORDEAUX</t>
  </si>
  <si>
    <t>ABEILLES BORDELAISES</t>
  </si>
  <si>
    <t>ACADEMIE BUSHIKAI KARATE DO</t>
  </si>
  <si>
    <t>ACADEMIE PROSPECTIVE NOUVELLES TECHNOLOGIES</t>
  </si>
  <si>
    <t>ACCOMPAGNEMENT ET RECHERCHE PSYCHO-SOCIO EDUCATIFS POUR LES JEUNES (ARPEJE)</t>
  </si>
  <si>
    <t>ACHATS GROUPES ASSOCIATIF POUR L'ECONOMIE SOLIDAIRE DE BORDEAUX - AGAPES</t>
  </si>
  <si>
    <t>ACTA GIRONDE - AGIR CONTRE LA TORTURE DES ANIMAUX</t>
  </si>
  <si>
    <t>ACTION CONTRE LA FAIM</t>
  </si>
  <si>
    <t>ACTION INTERNATIONALE POUR LA PAIX ET LE DEVELOPPEMENT</t>
  </si>
  <si>
    <t>AD LUCEM THEATRE</t>
  </si>
  <si>
    <t>AEP SAINT PROJET</t>
  </si>
  <si>
    <t>AGENCE REGIONALE DE SANTE NOUVELLE AQUITAINE</t>
  </si>
  <si>
    <t>AIGUILLES ET CALAME</t>
  </si>
  <si>
    <t>ALAM AMIS DU LIVRE ANCIEN ET MODERNE</t>
  </si>
  <si>
    <t>ALGERIENS DE L'AQUITAINE</t>
  </si>
  <si>
    <t>ALLIANCE FRANCAISE DE BORDEAUX AQUITAINE</t>
  </si>
  <si>
    <t>ALPTIS</t>
  </si>
  <si>
    <t>AMEPI</t>
  </si>
  <si>
    <t>AMICALE BORDELAISE TRACTION AVANT CITROEN</t>
  </si>
  <si>
    <t>AMICALE COMORIENNE DE BORDEAUX</t>
  </si>
  <si>
    <t>AMICALE DE LA RESIDENCE DU LAC</t>
  </si>
  <si>
    <t>AMICALE DES ANCIENS DE MARIE-BRIZARD - AAMB</t>
  </si>
  <si>
    <t>AMICALE DES ANCIENS DES NOUVELLES GALERIES DE BORDEAUX</t>
  </si>
  <si>
    <t>AMICALE DES ANCIENS GUERILLEROS ESPAGNOLS EN FRANCE-FFI - SECTION DE LA GIRONDE</t>
  </si>
  <si>
    <t>AMICALE DES AVEYRONNAIS DE BORDEAUX ET GIRONDE</t>
  </si>
  <si>
    <t>AMICALE DES PHILIPPEVILLOIS, CONSTANTINOIS ET LEURS AMIS - APCA</t>
  </si>
  <si>
    <t>AMICALE DES RETRAITES U.G.R.R. - I.S.I.C.A. DE BORDEAUX</t>
  </si>
  <si>
    <t>AMICALE LAIQUE DU GROUPE SCOLAIRE LEONARD-LENOIR - MONTAUD - NUITS</t>
  </si>
  <si>
    <t>AMICALE LAIQUE LEONARD LENOIR</t>
  </si>
  <si>
    <t>AMICALE NATIONALE DES RETRAITES DE L'AUDIOVISUEL</t>
  </si>
  <si>
    <t>AMIS DU CAPC MUSEE</t>
  </si>
  <si>
    <t>AMITIES FRANCAISES</t>
  </si>
  <si>
    <t>AMITIES GENEALOGIQUES BORDELAISES</t>
  </si>
  <si>
    <t>AMNESTY INTERNATIONAL GROUPE 234 DE BORDEAUX CENTRE</t>
  </si>
  <si>
    <t>AMOR DEL TANGO</t>
  </si>
  <si>
    <t>ANCIENS BASTIDIENS-CLUB</t>
  </si>
  <si>
    <t>ANIMATIONS VILLAGE SAINT-SEURIN</t>
  </si>
  <si>
    <t>APNEE 33</t>
  </si>
  <si>
    <t>APPEL DES CENT POUR LA PAIX COLLECTIF BORDELAIS</t>
  </si>
  <si>
    <t>APPRENDRE AVEC MONTESSORI AUJOURD'HUI</t>
  </si>
  <si>
    <t>APPRENTIS D'AUTEUIL - DELEGATION AQUITAINE</t>
  </si>
  <si>
    <t>AQUATIC BORDEAUX CAUDERAN CLUB - AB2C</t>
  </si>
  <si>
    <t>AQUITAINE PLONGEE SPORT NAUTIQUE APSN</t>
  </si>
  <si>
    <t>AQUITAINE PREFI-CRESS</t>
  </si>
  <si>
    <t>ARCHIMUSE - BORDEAUX</t>
  </si>
  <si>
    <t>AREPT</t>
  </si>
  <si>
    <t>ART EN ACTION - TIC-TAC THEATRE</t>
  </si>
  <si>
    <t>ART EN PRODUCTION</t>
  </si>
  <si>
    <t>ART MEDIUM EN SCENES</t>
  </si>
  <si>
    <t>ART PASTEL</t>
  </si>
  <si>
    <t>ARTISANS DU MONDE BORDEAUX</t>
  </si>
  <si>
    <t>ARTS CROISES</t>
  </si>
  <si>
    <t>ARTS ET COMMUNICATION DU MONDE - ACM</t>
  </si>
  <si>
    <t>ARTS ET LETTRES DE FRANCE ASSOCIATION CULTURELLE INTERNATIONALE</t>
  </si>
  <si>
    <t>ARTS ET SCIENCES</t>
  </si>
  <si>
    <t>ARTS MARTIAUX ET BIEN ETRE</t>
  </si>
  <si>
    <t>ARTS MARTIAUX TRADITIONNELS BORDELAIS</t>
  </si>
  <si>
    <t>ASAD DE BORDEAUX, ASSOCIATION SERVICES D’AIDE A DOMICILE DE BORDEAUX</t>
  </si>
  <si>
    <t>ASC BNP PARIBAS BX TT</t>
  </si>
  <si>
    <t>ASPER 33</t>
  </si>
  <si>
    <t>ASSOCIATION "LA BOULANGERIE"</t>
  </si>
  <si>
    <t>ASSOCIATION AFRICAN SOLIDARITE FRANCE (AASF)</t>
  </si>
  <si>
    <t>ASSOCIATION AMITIE LAO MEKONG DE LA GIRONDE</t>
  </si>
  <si>
    <t>ASSOCIATION AQUITAINE DE QUILLES FINLANDAISES (QUIF)</t>
  </si>
  <si>
    <t>ASSOCIATION ARTS &amp; RENCONTRES</t>
  </si>
  <si>
    <t>ASSOCIATION AUTONOME DES PARENTS D'ELEVES DE BORDEAUX : ECOLES JEAN COCTEAU</t>
  </si>
  <si>
    <t>ASSOCIATION BI-IZARRAK (LES DEUX ETOILES)</t>
  </si>
  <si>
    <t>ASSOCIATION BORDEAUX - USA</t>
  </si>
  <si>
    <t>ASSOCIATION BORDEAUX CULTURE GRAPPLING (ABC GRAPPLING)</t>
  </si>
  <si>
    <t>ASSOCIATION BORDEAUX QUINCONCES</t>
  </si>
  <si>
    <t>ASSOCIATION BORDEAUX-TANESSE</t>
  </si>
  <si>
    <t>ASSOCIATION BORDELAISE DE TAEKWONDO INTERNATIONAL ATLANTICA</t>
  </si>
  <si>
    <t>ASSOCIATION BULGARE CULTURELLE - ABC</t>
  </si>
  <si>
    <t>ASSOCIATION COMUNIDAD</t>
  </si>
  <si>
    <t>ASSOCIATION CONTRE LA TUBERCULOSE ET LES MALADIES ENDEMIQUES - ACTUME</t>
  </si>
  <si>
    <t>ASSOCIATION COOPERATIVE DE L'INSTITUT UNIVERSITAIRE DE TECHNOLOGIE</t>
  </si>
  <si>
    <t>ASSOCIATION CREMATISTE DE LA GIRONDE</t>
  </si>
  <si>
    <t>ASSOCIATION CULTURE ET MUSIQUE DE L'ESTUAIRE - ACME</t>
  </si>
  <si>
    <t>ASSOCIATION CULTURELLE DES ALEVIS DE GIRONDE</t>
  </si>
  <si>
    <t>ASSOCIATION CULTURELLE DES ELEVES DU LYCEE MONTESQUIEU - ACELM</t>
  </si>
  <si>
    <t>ASSOCIATION CULTURELLE DES KABYLES DE BORDEAUX (ACKB)</t>
  </si>
  <si>
    <t>ASSOCIATION D'AQUITAINE DES AMIS D'ALGERIANIE</t>
  </si>
  <si>
    <t>ASSOCIATION DAVID ET JONATHAN</t>
  </si>
  <si>
    <t>ASSOCIATION DE CARDIOLOGIE D'AQUITAINE</t>
  </si>
  <si>
    <t>ASSOCIATION DE DEFENSE DES RESIDENTS DE LA GALERIE (ADREGA)</t>
  </si>
  <si>
    <t>ASSOCIATION DE DEVELOPPEMENT NATUREL (A.D.N.)</t>
  </si>
  <si>
    <t>ASSOCIATION DE FAMILLES DE TRAUMATISES CRANIENS AVENIR - AFTC AVENIR</t>
  </si>
  <si>
    <t>ASSOCIATION DE L'AIDE FAMILIALE POPULAIRE - U.D.C.S.F.</t>
  </si>
  <si>
    <t>ASSOCIATION DE L'ECOLE COREENNE DE BORDEAUX - AECB</t>
  </si>
  <si>
    <t>ASSOCIATION DE LA FONDATION ETUDIANTE POUR LA VILLE - AFEV</t>
  </si>
  <si>
    <t>ASSOCIATION DE LOCATAIRES SEM-LM</t>
  </si>
  <si>
    <t>ASSOCIATION DE MEDECINE PHYSIQUE ET READAPTATION D'AQUITAINE (AMPRA)</t>
  </si>
  <si>
    <t>ASSOCIATION DE PARENTS D'ELEVES DE L'ENSEIGNEMENT LIBRE SAINT-MICHEL/SAINT-GENES</t>
  </si>
  <si>
    <t>ASSOCIATION DE PATIENTS POUR PREVENTION TRAITEMENT LUTTE CONTRE MALADIE CHRONIQUE L'OBESITE (ALOA)</t>
  </si>
  <si>
    <t>ASSOCIATION DE PREFIGURATION DE LA COOPERATIVE DE PRESTATAIRES RESPONSABLES SUD-OUEST</t>
  </si>
  <si>
    <t>ASSOCIATION DE PREFIGURATION D’UNE PLATEFORME D’AQUITAINE POUR LE COMMERCE EQUITABLE (LA PLACE)</t>
  </si>
  <si>
    <t>ASSOCIATION DE RIVERAINS BASTIDE-ID</t>
  </si>
  <si>
    <t>ASSOCIATION DE SOLIDARITE BORDEAUX</t>
  </si>
  <si>
    <t>ASSOCIATION DE SOPHROLOGIE EXISTENTIELLE DE BORDEAUX</t>
  </si>
  <si>
    <t>ASSOCIATION DEPART. AMIS ET PARENTS DE PERS. HANDICAPEES MENTALES - LES PAPILLONS BLANCS (ADAPEI)</t>
  </si>
  <si>
    <t>ASSOCIATION DEPARTEMENTALE APAJH DE LA GIRONDE</t>
  </si>
  <si>
    <t>ASSOCIATION DEPARTEMENTALE DE L'OFFICE CENTRAL DE LA COOPERATION A L'ECOLE DE LA GIRONDE - AD-OCCE</t>
  </si>
  <si>
    <t>ASSOCIATION DEPARTEMENTALE DES CONJOINTS SURVIVANTS ET PARENTS D'ORPHELINS DE LA GIRONDE - FAVEC 33</t>
  </si>
  <si>
    <t>ASSOCIATION DEPARTEMENTALE DES PARENTS D'ELEVES DE L'ENSEIGNEMENT PUBLIC DE LA GIRONDE - PEEP AD 33</t>
  </si>
  <si>
    <t>ASSOCIATION DES AMIS D'ELIANE LAVAIL</t>
  </si>
  <si>
    <t>ASSOCIATION DES CITES DU SECOURS CATHOLIQUE - DELEGATION BORDEAUX</t>
  </si>
  <si>
    <t>ASSOCIATION DES COMMERCANTS BORDEAUX RIVE DROITE (BRD)</t>
  </si>
  <si>
    <t>ASSOCIATION DES COMMERCANTS CAUDERAN CENTRE</t>
  </si>
  <si>
    <t>ASSOCIATION DES COMMERCANTS ET ARTISANS DU QUARTIER SAINT MICHEL</t>
  </si>
  <si>
    <t>ASSOCIATION DES COMMERCANTS ET ARTISANS DU QUARTIER STEHELIN</t>
  </si>
  <si>
    <t>ASSOCIATION DES COMMERCANTS ET PROFESSIONNELS DE L'ART DE LA RUE BOUFFARD</t>
  </si>
  <si>
    <t>ASSOCIATION DES COREENS DE BORDEAUX (ACB)</t>
  </si>
  <si>
    <t>ASSOCIATION DES DAMES DU CALVAIRE DE BORDEAUX - MAISON DE SANTE MARIE GALENE</t>
  </si>
  <si>
    <t>ASSOCIATION DES DONNEURS DE VOIX</t>
  </si>
  <si>
    <t>ASSOCIATION DES ELEVES AVOCATS ALIENOR 2015 - ADEAA</t>
  </si>
  <si>
    <t>ASSOCIATION DES ELEVES INGENIEURS DE L'ECOLE NATIONALE SUPERIEURE DES ARTS ET METIERS - AE ENSAM</t>
  </si>
  <si>
    <t>ASSOCIATION DES ELEVES-AVOCATS ALIENOR 2016</t>
  </si>
  <si>
    <t>ASSOCIATION DES ETUDIANTS EN PSYCHOLOGIE DU TRAVAIL ET ERGONOMIE DES SYSTEMES</t>
  </si>
  <si>
    <t>ASSOCIATION DES ETUDIANTS REUNIONNAIS A BORDEAUX - AERB</t>
  </si>
  <si>
    <t>ASSOCIATION DES FAMILLES D'ENFANTS DE LA POSTE ET D'ORANGE - AFEH</t>
  </si>
  <si>
    <t>ASSOCIATION DES GROUPES BIBLIQUES ET UNIVERSITAIRES DE FRANCE - AGBUF-GBU</t>
  </si>
  <si>
    <t>ASSOCIATION DES GUIDES INTERPRETES ET CONFERENCIERS D'AQUITAINE - AGICA</t>
  </si>
  <si>
    <t>ASSOCIATION DES MAIRES DE LA GIRONDE</t>
  </si>
  <si>
    <t>ASSOCIATION DES MUSULMANS DE BORDEAUX NORD (A.M.B.N.)</t>
  </si>
  <si>
    <t>ASSOCIATION DES MUSULMANS DE LA GIRONDE</t>
  </si>
  <si>
    <t>ASSOCIATION DES PARENTS D'ELEVES DE L'ENSEIGNEMENT PUBLIC DU LYCEE CAMILLE JULLIAN</t>
  </si>
  <si>
    <t>ASSOCIATION DES PROFESSIONNELS AQUITAINS DE LA COMMUNICATION (APACOM)</t>
  </si>
  <si>
    <t>ASSOCIATION DES PSYCHOMOTRICIENS DE LA GIRONDE</t>
  </si>
  <si>
    <t>ASSOCIATION DES RESIDENCES DE L'ILOT BONNAC</t>
  </si>
  <si>
    <t>ASSOCIATION DES RETRAITES IRSEA D'AQUITAINE (A.R.I.A.).</t>
  </si>
  <si>
    <t>ASSOCIATION DES RIVERAINS DE LA PLACE MITCHELL</t>
  </si>
  <si>
    <t>ASSOCIATION DES RIVERAINS DU QUARTIER ORNANO-GAVINIES</t>
  </si>
  <si>
    <t>ASSOCIATION DES STAGIAIRES ET ETUDIANTS CAMEROUNAIS DE BORDEAUX (ASECB)</t>
  </si>
  <si>
    <t>ASSOCIATION DES ŒUVRES GIRONDINES DE PROTECTION DE L'ENFANCE</t>
  </si>
  <si>
    <t>ASSOCIATION DU PERSONNEL DE L'OPERA NATIONAL DE BORDEAUX</t>
  </si>
  <si>
    <t>ASSOCIATION DU SOUVENIR DES FUSILLES DE SOUGE</t>
  </si>
  <si>
    <t>ASSOCIATION DU VELO TOUTES VIGNES (AVTV)</t>
  </si>
  <si>
    <t>ASSOCIATION ECOPOLES</t>
  </si>
  <si>
    <t>ASSOCIATION EDUCATIVE D'INSERTION SOCIALE (AEIS)</t>
  </si>
  <si>
    <t>ASSOCIATION EMMAUS GIRONDE</t>
  </si>
  <si>
    <t>ASSOCIATION ETUDIANTE CULTURELLE BOIS DE ROSE</t>
  </si>
  <si>
    <t>ASSOCIATION FAMILIALE CATHOLIQUE BORDEAUX SAINTE-EULALIE VICTOIRE</t>
  </si>
  <si>
    <t>ASSOCIATION FORMATION ET EDUCATION PERMANENTE DE TIVOLI - AFEPT</t>
  </si>
  <si>
    <t>ASSOCIATION FRANCAISE DE PERSONNES SOUFFRANT DE TROUBLES OBSESSIONNELS COMPULSIFS AFTOC</t>
  </si>
  <si>
    <t>ASSOCIATION FRANCAISE DES FUNDRAISERS - GROUPE AQUITAINE</t>
  </si>
  <si>
    <t>ASSOCIATION FRANCO-BRESILIENNE POUR LA RECHERCHE DE L'EQUILIBRE - AFBRE</t>
  </si>
  <si>
    <t>ASSOCIATION FRANCO-KURDE</t>
  </si>
  <si>
    <t>ASSOCIATION France - UKRAINE</t>
  </si>
  <si>
    <t>ASSOCIATION GENERALE DES LOCATAIRES</t>
  </si>
  <si>
    <t>ASSOCIATION GENERALE INTERVENANTS RETRAITES POUR ACTIONS BENEVOLES DE COOPERATION ET DEVELOPPEMENT</t>
  </si>
  <si>
    <t>ASSOCIATION GIRONDINE DES ACTIVITES PROTEGEES - SPORT - LOISIRS (AGAP - SPORT - LOISIRS)</t>
  </si>
  <si>
    <t>ASSOCIATION GOLF D'ENTREPRISES INTER-ENTREPRISES GOLF DE BORDEAUX - IEGB</t>
  </si>
  <si>
    <t>ASSOCIATION INTERNATIONALE POUR LA CULTURE, LE DEVELOPPEMENT ET LA PAIX (AICDP)</t>
  </si>
  <si>
    <t>ASSOCIATION INTERPROFESSIONNELLE BIO REGIONALE (AQUITAINE/LIMOUSIN/POITOU-CHARENTES OU EQUIVALENT)</t>
  </si>
  <si>
    <t>ASSOCIATION JEUNESSE FUTSAL (A.J.F.)</t>
  </si>
  <si>
    <t>ASSOCIATION LE MERLE MOQUEUR</t>
  </si>
  <si>
    <t>ASSOCIATION LEA - UNIVERSITE BORDEAUX MONTAIGNE</t>
  </si>
  <si>
    <t>ASSOCIATION MALADIE CHRONIQUE SPORT BIEN ETRE</t>
  </si>
  <si>
    <t>ASSOCIATION MARIE DE LUZE</t>
  </si>
  <si>
    <t>ASSOCIATION MUSICALARUE</t>
  </si>
  <si>
    <t>ASSOCIATION NATIONALE DES ANCIENS ET AMIS DE L'INDOCHINE ET DU SOUVENIR INDOCHINOIS</t>
  </si>
  <si>
    <t>ASSOCIATION NATIONALE DES RETRAITES DE LA POSTE ET DE France TELECOM</t>
  </si>
  <si>
    <t>ASSOCIATION NATIONALE DES RETRAITES HOSPITALIERS</t>
  </si>
  <si>
    <t>ASSOCIATION NATIONALE POUR LES ENFANTS INTELLECTUELLEMENT PRECOCES DE L'AQUITAINE - ANPEIP</t>
  </si>
  <si>
    <t>ASSOCIATION PAROLE BEGAIEMENT - APB - DELEGATION DEPARTEMENTALE</t>
  </si>
  <si>
    <t>ASSOCIATION POUR L'ENTRAIDE CONTRE LA RECHUTE DE DEPRESSION - AERD</t>
  </si>
  <si>
    <t>ASSOCIATION POUR L'ENVIRONNEMENT ET LA SECURITE EN AQUITAINE - APESA</t>
  </si>
  <si>
    <t>ASSOCIATION POUR L'UNIFICATION DU DROIT DES AFFAIRES EN EUROPE (AUDE)</t>
  </si>
  <si>
    <t>ASSOCIATION POUR LA DEFENSE DE LA FAMILLE ET DE L'INDIVIDU (ADFI)</t>
  </si>
  <si>
    <t>ASSOCIATION POUR LA PROMOTION DES ARTISTES ET CULTURES DU MONDE APAC</t>
  </si>
  <si>
    <t>ASSOCIATION POUR LA RECHERCHE CLINIQUE DE BORDEAUX NORD - ARCBN</t>
  </si>
  <si>
    <t>ASSOCIATION POUR LA SURVEILLANCE DE LA QUALITE DE L'AIR EN AQUITAINE - AIRAQ</t>
  </si>
  <si>
    <t>ASSOCIATION POUR LA VALORISATION EN RELATION AVEC LES PROFESSIONNELS REGION AQUITAINE</t>
  </si>
  <si>
    <t>ASSOCIATION POUR LE DEVELOPPEMENT DES ACTIVITES PHYSIQUES ADAPTEES - ADAPA</t>
  </si>
  <si>
    <t>ASSOCIATION POUR LE DEVELOPPEMENT L'INSERTION ET L'ACCOMPAGNEMENT PERSONNES HANDICAPEES - ADIAPH</t>
  </si>
  <si>
    <t>ASSOCIATION POUR LE DROIT A L'INITIATIVE ECONOMIQUE - ADIE</t>
  </si>
  <si>
    <t>ASSOCIATION POUR LES FOUILLES ARCHEOLOGIQUES NATIONALES - AFAN</t>
  </si>
  <si>
    <t>ASSOCIATION PSYCHANALYTIQUE DES THERAPEUTES FAMILIAUX D'AQUITAINE - APSYFA</t>
  </si>
  <si>
    <t>ASSOCIATION RENOVATION</t>
  </si>
  <si>
    <t>ASSOCIATION RUN FEMINA TOUR</t>
  </si>
  <si>
    <t>ASSOCIATION SOCIALE POUR L'EMPLOI - ASPE</t>
  </si>
  <si>
    <t>ASSOCIATION SOCIO CULTURELLE DE L'ECOLE DE REEDUCATION PROFESSIONNELLE - ASCERP</t>
  </si>
  <si>
    <t>ASSOCIATION SOCIO CULTURELLE LE TAYTA</t>
  </si>
  <si>
    <t>ASSOCIATION SOLIDARTE EMPLOI (ASE) - ADELPHE</t>
  </si>
  <si>
    <t>ASSOCIATION SPORTIVE BANQUE POPULAIRE DU SUD-OUEST</t>
  </si>
  <si>
    <t>ASSOCIATION SPORTIVE COLBERT ASC</t>
  </si>
  <si>
    <t>ASSOCIATION SPORTIVE CULTURELLE DU GAN (ASC GAN)</t>
  </si>
  <si>
    <t>ASSOCIATION SPORTIVE DE LA POLICE JUDICIAIRE DE BORDEAUX</t>
  </si>
  <si>
    <t>ASSOCIATION SPORTIVE DES ANCIENS ET AMIS DE L'ECOLE NORMALE D'INSTITUTEURS (ASAAENI)</t>
  </si>
  <si>
    <t>ASSOCIATION SPORTIVE ET CULTURELLE DE MAYOTTE</t>
  </si>
  <si>
    <t>ASSOCIATION SPORTIVE FC PORTO DE BORDEAUX</t>
  </si>
  <si>
    <t>ASSOCIATION SPORTIVE KASHIRA AIKIDO</t>
  </si>
  <si>
    <t>ASSOCIATION SPORTIVE KUNG-FU WUSHU DE BACALAN</t>
  </si>
  <si>
    <t>ASSOCIATION SPORTIVE LOVENTA AUTOMATIQUE</t>
  </si>
  <si>
    <t>ASSOCIATION SPORTIVE SALINIERES</t>
  </si>
  <si>
    <t>ASSOCIATION TERRITOIRES ET INNOVATION SOCIALE (ATIS)</t>
  </si>
  <si>
    <t>ASSOCIATION THEATR'ACTIF</t>
  </si>
  <si>
    <t>ASSOCIATION VENEZUELA A BORDEAUX</t>
  </si>
  <si>
    <t>ASSOENCORE</t>
  </si>
  <si>
    <t>ATELIER 14 CENTRE DE PRATIQUES ARTISTIQUES ET DE RECHERCHES CHOREGRAPHIQUES</t>
  </si>
  <si>
    <t>ATELIER D’ASTROLOGIE D’AQUITAINE</t>
  </si>
  <si>
    <t>ATELIER VOCAL D'AQUITAINE</t>
  </si>
  <si>
    <t>ATELIERS LIBRES D'AQUITAINE</t>
  </si>
  <si>
    <t>ATELIERS TLC</t>
  </si>
  <si>
    <t>ATLANTIC OLDTIMER.COM</t>
  </si>
  <si>
    <t>AU-DELA DES DUNES</t>
  </si>
  <si>
    <t>AUDITION ET ECOUTE 33 - ASSOCIATION DES PERSONNES ATTEINTES DE PATHOLOGIE AUDITIVE DE LA GIRONDE</t>
  </si>
  <si>
    <t>AUDITION SOLIDAIRE FRANCE SENEGAL</t>
  </si>
  <si>
    <t>BASTIDE EN SCENES</t>
  </si>
  <si>
    <t>BELLIBULLE</t>
  </si>
  <si>
    <t>BENEVOLES EN ACTION</t>
  </si>
  <si>
    <t>BIBLIOTHECA</t>
  </si>
  <si>
    <t>BIEN-ETRE &amp; BONHEUR DE VIVRE - BBV</t>
  </si>
  <si>
    <t>BIO D'AQUITAINE</t>
  </si>
  <si>
    <t>BIO'GUSTIN</t>
  </si>
  <si>
    <t>BOK DIEUF</t>
  </si>
  <si>
    <t>BORD'EAUX LOISIR PECHE</t>
  </si>
  <si>
    <t>BORDEAUX AQUITAINE AERONAUTIQUE ET SPATIAL</t>
  </si>
  <si>
    <t>BORDEAUX BACKGAMMON CLUB</t>
  </si>
  <si>
    <t>BORDEAUX CAUDERAN BRIDGE CLUB (BCBC)</t>
  </si>
  <si>
    <t xml:space="preserve">BORDEAUX DANCE'IN CLUB </t>
  </si>
  <si>
    <t>BORDEAUX DEMAIN</t>
  </si>
  <si>
    <t>BORDEAUX FUTSAL CLUB</t>
  </si>
  <si>
    <t>BORDEAUX INTER CHALLENGE - BIC</t>
  </si>
  <si>
    <t>BORDEAUX MAYOTTE 101</t>
  </si>
  <si>
    <t>BORDEAUX NIHONGO HOSHU JUGYOKO (ECOLE COMPLEMENTAIRE JAPONAISE DE BORDEAUX)</t>
  </si>
  <si>
    <t>BORDEAUX PALMES AVENTURE</t>
  </si>
  <si>
    <t>BORDEAUX SPORTS</t>
  </si>
  <si>
    <t>BORDEAUX TEATRO ITALIANO BTI</t>
  </si>
  <si>
    <t>BORDEAUX WOMEN'S CLUB</t>
  </si>
  <si>
    <t>BORDEAUX Y NOV CAMPUS</t>
  </si>
  <si>
    <t>BORDELAIS ASSOCIATIFS FALUCHARDS</t>
  </si>
  <si>
    <t>BOULEVARD DES POTES</t>
  </si>
  <si>
    <t>BOXING CLUB BACALANAIS</t>
  </si>
  <si>
    <t>BRASS BAND BORGIAQ</t>
  </si>
  <si>
    <t>BURDIGALA CORPORATION</t>
  </si>
  <si>
    <t>BURDIGALA SAVATE-CLUB</t>
  </si>
  <si>
    <t>C.F.A. - CENTRE DE FORMATION ADAGE</t>
  </si>
  <si>
    <t>C.O.D. FORMATION (FORMASUP CAMPUS)</t>
  </si>
  <si>
    <t>CAC33</t>
  </si>
  <si>
    <t>CALICONTE</t>
  </si>
  <si>
    <t>CANCER SUPPORT FRANCE BORDEAUX &amp; REGION (CSF BORDEAUX &amp; REGION)</t>
  </si>
  <si>
    <t>CAP AND CO</t>
  </si>
  <si>
    <t>CAP CARREIRE : CULTURES, ANIMATIONS ET PARTAGES</t>
  </si>
  <si>
    <t>CAP DE VIE</t>
  </si>
  <si>
    <t>CARABINS DE BORDEAUX</t>
  </si>
  <si>
    <t>CDISCOUNT@SPORT</t>
  </si>
  <si>
    <t>CENTRE ATLANTIC</t>
  </si>
  <si>
    <t>CENTRE CULTUREL TURC DE BORDEAUX ET SES ENVIRONS</t>
  </si>
  <si>
    <t>CENTRE D'ETUDES DE L'AUTO CONNAISSANCE</t>
  </si>
  <si>
    <t>CENTRE D'INFORMATION METAPSYCHIQUE - CDIM</t>
  </si>
  <si>
    <t>CENTRE DE LIAISON DES EQUIPES DE RECHERCHE, CLER AMOUR ET FAMILLES</t>
  </si>
  <si>
    <t>CENTRE DE MUSICOTHERAPIE DE LA GIRONDE</t>
  </si>
  <si>
    <t>CENTRE DE RECHERCHE ET D'INFORMATION POUR LE DEVELOPPEMENT - CRID</t>
  </si>
  <si>
    <t>CENTRE DE SOPHROLOGIE DYNAMIQUE DE BORDEAUX</t>
  </si>
  <si>
    <t>CENTRE DES ETUDES DE LA REPUBLIQUE DEMOCRATIQUE</t>
  </si>
  <si>
    <t>CENTRE DES FESTIVALS FRANCE-RUSSIE</t>
  </si>
  <si>
    <t>CENTRE ENTREPRISE COMMUNICATION AVANCEE - CECA</t>
  </si>
  <si>
    <t>CENTRE REGIONAL D'AQUITAINE D'ETUDES ET D'ACTIONS SUR LES HANDICAPS ET LES INADAPTATIONS - CREAHI</t>
  </si>
  <si>
    <t>CERCLE BORDELAIS DE SANTE (C.B.S.)</t>
  </si>
  <si>
    <t>CERCLE D'AIDE A LA VIE PAR LA VOIE SPIRITUELLE-FRANCE</t>
  </si>
  <si>
    <t>CERCLE D'ETUDES RUSSES</t>
  </si>
  <si>
    <t>CERCLE DES COIFFEURS CREATEURS</t>
  </si>
  <si>
    <t>CERCLE DES ESCRIMEURS BORDELAIS (CEB)</t>
  </si>
  <si>
    <t>CERCLE JEAN BAPTISTE LYNCH</t>
  </si>
  <si>
    <t>CERCLE OENOPHILE AQUITAIN</t>
  </si>
  <si>
    <t>CERCLE PHILATELIQUE BORDEAUX AQUITAINE</t>
  </si>
  <si>
    <t>CERCLE POLITEIA</t>
  </si>
  <si>
    <t>CERCLE POLITZER</t>
  </si>
  <si>
    <t>CHAMBRE PROFESSIONNELLE DES AGENTS COMMERCIAUX DU SUD-OUEST</t>
  </si>
  <si>
    <t>CHEMIN DES ETOILES - CDE</t>
  </si>
  <si>
    <t>CHEMINS DE VIES</t>
  </si>
  <si>
    <t>CHEVRE FOOTBALL CLUB - CFC</t>
  </si>
  <si>
    <t>CINERESEAUX</t>
  </si>
  <si>
    <t>CLAC</t>
  </si>
  <si>
    <t>CLAIR-OBSCUR</t>
  </si>
  <si>
    <t>CLUB 41 FRANCAIS BORDEAUX N° 110</t>
  </si>
  <si>
    <t>CLUB 89</t>
  </si>
  <si>
    <t>CLUB AFRIQUE EN PERSPECTIVES</t>
  </si>
  <si>
    <t>CLUB AMICAL CHAUFFOUR</t>
  </si>
  <si>
    <t>CLUB ATHLETIQUE DU PORT AUTONOME DE BORDEAUX</t>
  </si>
  <si>
    <t>CLUB BORDEAUX-CAMEROUN-FRANCE</t>
  </si>
  <si>
    <t>CLUB BORDELAIS DU CHOCOLAT "CHOCO PASSION"</t>
  </si>
  <si>
    <t>CLUB BOULISTE ALBERT 1er</t>
  </si>
  <si>
    <t>CLUB D'ENTREPRISES BORDEAUX EURATLANTIQUE</t>
  </si>
  <si>
    <t>CLUB D'EXPLORATION SOUS MARINE D'AQUITAINE - CESMA</t>
  </si>
  <si>
    <t>CLUB D'ULTIMATE DE BORDEAUX - 33 TOURS</t>
  </si>
  <si>
    <t>CLUB DE CANNE ET BATON D'AQUITAINE</t>
  </si>
  <si>
    <t>CLUB DE LA PRESSE DE BORDEAUX</t>
  </si>
  <si>
    <t>CLUB DES RANDONNEURS DU PYLA ET DU BASSIN D'ARCACHON</t>
  </si>
  <si>
    <t>CLUB ERASMUS ET MUNDUS</t>
  </si>
  <si>
    <t>CLUB INDEPENDANT BORDELAIS</t>
  </si>
  <si>
    <t>CLUB PHILOSOPHIQUE PENSEE ET AVENIR</t>
  </si>
  <si>
    <t>CLUB « BON GOUT D'AQUITAINE »</t>
  </si>
  <si>
    <t>COJEP BORDEAUX - CONSEIL POUR LA JUSTICE, L'EGALITE ET LA PAIX</t>
  </si>
  <si>
    <t>COLIBRI 33</t>
  </si>
  <si>
    <t>COLLECTIF 33 : LA SANTE UN DROIT POUR TOUS</t>
  </si>
  <si>
    <t>COLLECTIF DES ASSOCIATIONS D'OUTRE-MER EN AQUITAINE DIT C.A.O.M.A.</t>
  </si>
  <si>
    <t>COLLECTIF GIRONDIN DES ASSOCIATIONS AUTOUR DE L'AUTISME (CG3A)</t>
  </si>
  <si>
    <t>COLORS INC</t>
  </si>
  <si>
    <t>COMITE ACTION PALESTINE</t>
  </si>
  <si>
    <t>COMITE AQUITAIN DE L'ASSOCIATION FRANCAISE DES HEMOPHILES</t>
  </si>
  <si>
    <t>COMITE BORDEAUX BRISTOL</t>
  </si>
  <si>
    <t>COMITE BORDEAUX SUD</t>
  </si>
  <si>
    <t>COMITE D'ANIMATION, DE BIENFAISANCE ET DE DEFENSE DES INTERETS DU QUARTIER NANSOUTY</t>
  </si>
  <si>
    <t>COMITE DE DEFENSE DES INTERETS DES HABITANTS DU LOTISSEMENT JASMIN ET ANNEXES</t>
  </si>
  <si>
    <t>COMITE DE DEFENSE DES TAXIS DE LA GIRONDE</t>
  </si>
  <si>
    <t>COMITE DE LIAISON DES ACTEURS DE LA PROMOTION DANS LE SUD-OUEST - CLAP SUD-OUEST</t>
  </si>
  <si>
    <t>COMITE DE QUARTIER DE CAUDERAN - CQC</t>
  </si>
  <si>
    <t>COMITE DEPARTEMENTAL DE CYCLISME</t>
  </si>
  <si>
    <t>COMITE DEPARTEMENTAL DE L'UNION FRANÇAISE DES OEUVRES LAIQUES D'EDUCATION PHYSIQUE - UFOLEP</t>
  </si>
  <si>
    <t>COMITE DEPARTEMENTAL DE L'UNION SPORTIVE DE L'ENSEIGNEMENT DU PREMIER DEGRE DE LA GIRONDE - USEP 33</t>
  </si>
  <si>
    <t>COMITE DEPARTEMENTAL DE NATATION DE LA GIRONDE</t>
  </si>
  <si>
    <t>COMITE DEPARTEMENTAL DU SPORT ADAPTE DE LA GIRONDE (CDSA 33)</t>
  </si>
  <si>
    <t>COMITE GIRONDIN DE COURSE D'ORIENTATION</t>
  </si>
  <si>
    <t>COMITE MIRABEAU BORDELAIS 2017</t>
  </si>
  <si>
    <t>COMITE PALESTINE 33</t>
  </si>
  <si>
    <t>COMITE REGIONAL DES ASSOCIATIONS DE JEUNESSE ET D'EDUCATION POPULAIRE AQUITAINE (CRAJEP AQUITAINE)</t>
  </si>
  <si>
    <t>COMITE REGIONAL HANDISPORT D'AQUITAINE</t>
  </si>
  <si>
    <t>COMITE REPRESENTATIF DES IDENTITES SOURDES</t>
  </si>
  <si>
    <t>COMMANDERIE DU BONTEMPS MEDOC ET GRAVES - SAUTERNES ET BARSAC</t>
  </si>
  <si>
    <t>COMMUNAUTE CAMEROUNAISE DE BORDEAUX (CCB)</t>
  </si>
  <si>
    <t>COMMUNIC'ARTE</t>
  </si>
  <si>
    <t>COMPAGNIE DONC Y CHOCS</t>
  </si>
  <si>
    <t>COMPAGNIE ELVIRE 40</t>
  </si>
  <si>
    <t>COMPAGNIE EN APARTE</t>
  </si>
  <si>
    <t>COMPAGNIE INDIRA</t>
  </si>
  <si>
    <t>COMPAGNIE JEUNE TALENT</t>
  </si>
  <si>
    <t>COMPAGNIE REVOLUTION</t>
  </si>
  <si>
    <t>COMPETENCES EN TEMPS PARTAGE GUYENNE - CTP GUYENNE</t>
  </si>
  <si>
    <t>COMPTOIR DE LA CULTURE BRESILIENNE</t>
  </si>
  <si>
    <t>CONSEIL DEPARTEMENTAL DE LA GIRONDE</t>
  </si>
  <si>
    <t>CONVENTION DE LA DIASPORA GABONAISE</t>
  </si>
  <si>
    <t>COORDINATION POUR PROMOUVOIR LES COMPETENCES ET LE VOLONTARIAT AQUITAINE - CPCV AQUITAINE</t>
  </si>
  <si>
    <t>COULEUR COREE</t>
  </si>
  <si>
    <t>CREASSEMBLE</t>
  </si>
  <si>
    <t>CRESUS GIRONDE</t>
  </si>
  <si>
    <t>CRISTINAREY</t>
  </si>
  <si>
    <t>CROISSANT FERTILE</t>
  </si>
  <si>
    <t>CROIX ROUGE FRANÇAISE - DELEGATION LOCALE</t>
  </si>
  <si>
    <t>CTE ETS SEXTANT AVIONIQUE</t>
  </si>
  <si>
    <t>CULTURE ET BIBLIOTHEQUES POUR TOUS</t>
  </si>
  <si>
    <t>CULTURE-S</t>
  </si>
  <si>
    <t>CULTURES DES ARTS CREOLES ET DU MONDE 33 (CACM33)</t>
  </si>
  <si>
    <t>D'SIGN</t>
  </si>
  <si>
    <t>DE VOLTES ET D'ASSAUTS</t>
  </si>
  <si>
    <t>DEALERS DE SCIENCE</t>
  </si>
  <si>
    <t>DEFENSE DE LA LANGUE FRANCAISE, ASSOCIATION DE BORDEAUX</t>
  </si>
  <si>
    <t>DISCO SOUPE</t>
  </si>
  <si>
    <t>DIVAN D'OUEST</t>
  </si>
  <si>
    <t>DIVERSCITES</t>
  </si>
  <si>
    <t>DLIBERETS</t>
  </si>
  <si>
    <t>DOJO</t>
  </si>
  <si>
    <t>DOULEURS SANS FRONTIERES - DSF</t>
  </si>
  <si>
    <t>DRAG RACING TEAM - DRT</t>
  </si>
  <si>
    <t>DU CHIEN DANS LES DENTS</t>
  </si>
  <si>
    <t>DU SOLEIL DANS LES PIEDS</t>
  </si>
  <si>
    <t>DULCENE</t>
  </si>
  <si>
    <t>DV2G (THEATRE VICTOIRE)</t>
  </si>
  <si>
    <t>ECHIQUIER BORDELAIS</t>
  </si>
  <si>
    <t>ECOLE DES GRANDS-PARENTS EUROPEENS BORDEAUX-GIRONDE - EGPE BORDEAUX-GIRONDE</t>
  </si>
  <si>
    <t>ECOLE ESSENTIALISTE</t>
  </si>
  <si>
    <t>ECOLE MUNICIPALE DE NATATION</t>
  </si>
  <si>
    <t>ECOUTE S'IL PLEUT</t>
  </si>
  <si>
    <t>ECOUTER SON CORPS</t>
  </si>
  <si>
    <t>EINAI</t>
  </si>
  <si>
    <t>ELLES CONNECT</t>
  </si>
  <si>
    <t>EN MARCHE</t>
  </si>
  <si>
    <t>ENDOFRANCE</t>
  </si>
  <si>
    <t>ENFANCE ET FAMILLES D'ADOPTION DE LA GIRONDE - ASSOCIATION DES FOYERS ADOPTIFS DE GIRONDE (EFA 33)</t>
  </si>
  <si>
    <t>ENSEMBLE OSKAR ALBERTO</t>
  </si>
  <si>
    <t>ENSEMBLE UN</t>
  </si>
  <si>
    <t>ENSEMBLE VOCAL JUBILATE</t>
  </si>
  <si>
    <t>ENTRAIDE SCOLAIRE AMICALE (ESA)</t>
  </si>
  <si>
    <t>ESCAPADES 33</t>
  </si>
  <si>
    <t>ESKUALDUNEN BILTZARRA - BORDELEKO ESKUAL ETXEA ou MAISON BASQUE DE BORDEAUX</t>
  </si>
  <si>
    <t>ESPACE DECOUVERTE MADAGASCAR</t>
  </si>
  <si>
    <t>ESPACE INTER HANDICAP EUROPEEN A HAUTEUR D'HOMME</t>
  </si>
  <si>
    <t>ESPACES MARX AQUITAINE BORDEAUX GIRONDE EXPLORER CONFRONTER INNOVER</t>
  </si>
  <si>
    <t>ESPRIT ETUDIANT-MONTESQUIEU</t>
  </si>
  <si>
    <t>ETUDIANTS MUSULMANS DE FRANCE BORDEAUX - EMF BORDEAUX</t>
  </si>
  <si>
    <t>EUROPEAN MENTORING &amp; COACHING COUNCIL, L'ASSOCIATION EUROPEENNE DE COACHING</t>
  </si>
  <si>
    <t>EXPLORER LE SENTIR</t>
  </si>
  <si>
    <t>FAIS UN VOEU MAKE-A -WISH ® FRANCE</t>
  </si>
  <si>
    <t>FAIT DE CI DE SOI</t>
  </si>
  <si>
    <t>FC CARTES ET SERVICES</t>
  </si>
  <si>
    <t>FEDERATION ADDICTION</t>
  </si>
  <si>
    <t>FEDERATION ADMR GIRONDE</t>
  </si>
  <si>
    <t>FEDERATION DE LA GIRONDE POUR LA PECHE ET LA PROTECTION MILIEU AQUATIQUE (FDAAPPMA DE LA GIRONDE)</t>
  </si>
  <si>
    <t>FEDERATION DE PSYCHANALYSE CONTEMPORAINE - FPC</t>
  </si>
  <si>
    <t>FEDERATION DEPARTEMENTALE DU SECOURS POPULAIRE FRANCAIS</t>
  </si>
  <si>
    <t>FEDERATION DES DESIGNERS EN AQUITAINE (FDA)</t>
  </si>
  <si>
    <t>FEDERATION DES MANDATAIRES JUDICIAIRES INDEPENDANTS A PROTECTION MAJEURS AQUITAINE (FMJI AQUITAINE)</t>
  </si>
  <si>
    <t>FEDERATION FRANCAISE DE NATATION</t>
  </si>
  <si>
    <t>FEDERATION FRANCAISE DES PSYCHOLOGUES ET DE PSYCHOLOGIE - FFPP</t>
  </si>
  <si>
    <t>FEDERATION GIRONDINE DE GENEALOGIE - FGG</t>
  </si>
  <si>
    <t>FEDERATION MUSULMANE DE LA GIRONDE</t>
  </si>
  <si>
    <t>FEDERATION NATIONALE D'AIDE AUX INSUFFISANTS RENAUX D'AQUITAINE - FNAIR AQUITANE</t>
  </si>
  <si>
    <t>FEDERATION NATIONALE DES SERVICES SOCIAUX SPECIALISES DE PROTECTION DE L'ENFANCE - FN3S</t>
  </si>
  <si>
    <t>FEDERATION POUR LA RECHERCHE SUR LE CERVEAU - CAMPAGNE DU NEURODON 2004</t>
  </si>
  <si>
    <t>FEDERATION REGIONALE DES DECORES DU TRAVAIL NOUVELLE-AQUITAINE (FRDT)</t>
  </si>
  <si>
    <t>FEDERATION SYNDICALE UNITAIRE 33 - FSU 33</t>
  </si>
  <si>
    <t>FEMMES INTERNATIONALES MURS BRISES</t>
  </si>
  <si>
    <t>FISH AND SHOES</t>
  </si>
  <si>
    <t>FITNESS FREESTYLE</t>
  </si>
  <si>
    <t>FOIRE AUX PLAISIRS DE BORDEAUX</t>
  </si>
  <si>
    <t>FONDA SUD-OUEST</t>
  </si>
  <si>
    <t>FONDATION DU PATRIMOINE - DELEGATION AQUITAINE</t>
  </si>
  <si>
    <t>FONDATION MAISON DE LA GENDARMERIE</t>
  </si>
  <si>
    <t>FOOT LOISIRS DOCKERS DE BORDEAUX</t>
  </si>
  <si>
    <t>FOOTBALL CLUB DE LA PRESSE BORDELAISE</t>
  </si>
  <si>
    <t>FOOTBALL-CLUB BORDEAUX OCEAN</t>
  </si>
  <si>
    <t>FOOTBALL-CLUB ROUGE</t>
  </si>
  <si>
    <t>FORUM DES CULTURES ET DES TRADITIONS</t>
  </si>
  <si>
    <t>FOYER SOCIO-EDUCATIF DU COLLEGE ALAIN FOURNIER</t>
  </si>
  <si>
    <t>FRANCE ALZHEIMER GIRONDE</t>
  </si>
  <si>
    <t>FRANCE AMERIQUE LATINE COMITE BORDEAUX GIRONDE</t>
  </si>
  <si>
    <t>FRANCE PLUS GIRONDE</t>
  </si>
  <si>
    <t>France PARKINSON</t>
  </si>
  <si>
    <t>GABON, SOLIDARITE ET PAIX</t>
  </si>
  <si>
    <t>GASP'ART</t>
  </si>
  <si>
    <t>GAZELLISSIMES</t>
  </si>
  <si>
    <t>GEAR LOCKER</t>
  </si>
  <si>
    <t>GEM "LES NEUROFESTIFS 33"</t>
  </si>
  <si>
    <t>GIRONDE ROUMANIE ECHANGES ET CULTURE</t>
  </si>
  <si>
    <t>GIRONDINS DE BORDEAUX TIR</t>
  </si>
  <si>
    <t>GRAIN DE SABLE</t>
  </si>
  <si>
    <t>GRAINES DE SOLIDARITE</t>
  </si>
  <si>
    <t>GROUPE ATTAC 33</t>
  </si>
  <si>
    <t>GROUPE D'ETUDE POUR L'INSERTION SOCIALE DES PERSONNES PORTEUSES D'UNE TRISOMIE 21 - GEIST 21</t>
  </si>
  <si>
    <t>GROUPE LOCAL ACTION DES CHRETIENS POUR L'ABOLITION DE LA TORTURE DE BORDEAUX</t>
  </si>
  <si>
    <t>GROUPE PASSERELLE</t>
  </si>
  <si>
    <t>GROUPE VOCAL ARPEGE DE BORDEAUX</t>
  </si>
  <si>
    <t>GROUPEMENT DES RETRAITES EDUCATEURS SANS FRONTIERES - GREF</t>
  </si>
  <si>
    <t>GYMNASTIQUE VOLONTAIRE BORDEAUX BASTIDE</t>
  </si>
  <si>
    <t>GYMNASTIQUE VOLONTAIRE BORDEAUX LOUCHEUR</t>
  </si>
  <si>
    <t>GYMNASTIQUE VOLONTAIRE CHAUFFOUR</t>
  </si>
  <si>
    <t>GYMNASTIQUE VOLONTAIRE LESCURE</t>
  </si>
  <si>
    <t>GYMNASTIQUE VOLONTAIRE PERGOLA STEHELIN</t>
  </si>
  <si>
    <t>GYMNASTIQUE VOLONTAIRE QUARTIER ST NICOLAS</t>
  </si>
  <si>
    <t>H NORD ECOQUARTIER DE BORDEAUX - H NORD</t>
  </si>
  <si>
    <t>HABAD LOUBAVITCH BORDEAUX</t>
  </si>
  <si>
    <t>HABITATS JEUNES SIMONE NOAILLES</t>
  </si>
  <si>
    <t>HAITI EN VIE</t>
  </si>
  <si>
    <t>HALEIWA</t>
  </si>
  <si>
    <t>HANDICAP INTERNATIONAL</t>
  </si>
  <si>
    <t>HANDISPORT 33 AMICALE SPORTIVE DES HANDICAPES PHYSIQUES D'AQUITAINE - ASHPA</t>
  </si>
  <si>
    <t>HARMONIE STRETCH ET DETENTE</t>
  </si>
  <si>
    <t>HISTOIRE(S) DE LA BASTIDE</t>
  </si>
  <si>
    <t>HORS BORD</t>
  </si>
  <si>
    <t>ICRONOS</t>
  </si>
  <si>
    <t>IDEH - INITIATIVES POUR LE DEVELOPPEMENT HUMAIN</t>
  </si>
  <si>
    <t>ILOT DES MOTS</t>
  </si>
  <si>
    <t>INNER WHEEL CLUB DE BORDEAUX MEDOC</t>
  </si>
  <si>
    <t>INSTANCE REGIONALE D'EDUCATION ET DE PROMOTION SANTE NOUVELLE-AQUITAINE (IREPS NOUVELLE-AQUITAINE)</t>
  </si>
  <si>
    <t>INSTANTS BORDELAIS</t>
  </si>
  <si>
    <t>INSTITUT BERGONIE</t>
  </si>
  <si>
    <t>INSTITUT DE FORMATION ET D'APPUI AUX INITIATIVES DE DEVELOPPEMENT - IFAID AQUITAINE</t>
  </si>
  <si>
    <t>INSTITUT DE JOURNALISME BORDEAUX AQUITAINE</t>
  </si>
  <si>
    <t>INSTITUT MACONNIQUE D'AQUITAINE</t>
  </si>
  <si>
    <t>INSTITUT MEDICO-PEDAGOGIQUE SAINT JOSEPH</t>
  </si>
  <si>
    <t>INSTITUT REGIONAL DES SOURDS ET DES AVEUGLES - IRSA</t>
  </si>
  <si>
    <t>IRON SPORT BORDEAUX</t>
  </si>
  <si>
    <t>ITAL'ICI</t>
  </si>
  <si>
    <t>JARDIN ET ECOTOURISME</t>
  </si>
  <si>
    <t>JETER L'ENCRE</t>
  </si>
  <si>
    <t>JEUNE ACADEMIE VOCALE D'AQUITAINE</t>
  </si>
  <si>
    <t>JEUNE BALLET D AQUITAINE</t>
  </si>
  <si>
    <t>JUDO-CLUB GIRONDIN OMNISPORTS</t>
  </si>
  <si>
    <t>KALINA'GO</t>
  </si>
  <si>
    <t>KARAVAN BORDELAISE</t>
  </si>
  <si>
    <t>KAZ ANANDA</t>
  </si>
  <si>
    <t>KEEP A BREAST EUROPE FOUNDATION</t>
  </si>
  <si>
    <t>KI E KI</t>
  </si>
  <si>
    <t>KILOMBO KINTWADI</t>
  </si>
  <si>
    <t>KPOP DANCE MOVE BORDEAUX - KDM BORDEAUX</t>
  </si>
  <si>
    <t>KUNG-FU WUSHU ACADEMIE (KFWA)</t>
  </si>
  <si>
    <t>L'AMICALE DES CHINOIS DU SUD-OUEST (ADCSO)</t>
  </si>
  <si>
    <t>L'ASSOCIATION DES BISSAU-GUINEENS</t>
  </si>
  <si>
    <t>L'ASSOCIATION SLAVE</t>
  </si>
  <si>
    <t>L'ASSOS DIET</t>
  </si>
  <si>
    <t>L'ATELIER CHOREGRAPHIQUE</t>
  </si>
  <si>
    <t>L'ATELIER VIDEO PIRATE</t>
  </si>
  <si>
    <t>L'ATEUL</t>
  </si>
  <si>
    <t>L'AUTRE - ASSOCIATION DES ETUDIANTS EN ANTHROPOLOGIE SOCIALE ET CULTURELLE</t>
  </si>
  <si>
    <t>L'ERE H</t>
  </si>
  <si>
    <t>L'ESTEY</t>
  </si>
  <si>
    <t>L'INSTITUT BORDELAIS DE STYLISME MODELISME</t>
  </si>
  <si>
    <t>L'OLYMPIQUE-CLUB BORDELAIS - OCB</t>
  </si>
  <si>
    <t>L'ORANGEADE</t>
  </si>
  <si>
    <t>L'OSTAU OCCITAN</t>
  </si>
  <si>
    <t>LA CIGOGNE</t>
  </si>
  <si>
    <t>LA CLE DU QUAI</t>
  </si>
  <si>
    <t>LA COMPAGNIE "LES FOUS DE LA RAMPE"</t>
  </si>
  <si>
    <t>LA COMPAGNIE DES FIGURES</t>
  </si>
  <si>
    <t>LA COMPAGNIE GARONOTES</t>
  </si>
  <si>
    <t>LA COUR DES ENFANTS</t>
  </si>
  <si>
    <t>LA DAME A LA LICORNE</t>
  </si>
  <si>
    <t>LA GALERIE EPHEMERE</t>
  </si>
  <si>
    <t>LA GYM SUEDOISE BORDEAUX</t>
  </si>
  <si>
    <t>LA HOULETTE</t>
  </si>
  <si>
    <t>LA MAIN A L’OREILLE</t>
  </si>
  <si>
    <t>LA MAISON DE MARIE</t>
  </si>
  <si>
    <t>LA MANIF POUR TOUS 33</t>
  </si>
  <si>
    <t>LA MARMAILLE</t>
  </si>
  <si>
    <t>LA MOBYLETTE</t>
  </si>
  <si>
    <t>LA PARENTELE</t>
  </si>
  <si>
    <t>LA PLUME ET L'OREILLE</t>
  </si>
  <si>
    <t>LA ROUTE DES VINS - ECOLE DE COMMERCE EUROPEENNE</t>
  </si>
  <si>
    <t>LABE'ART</t>
  </si>
  <si>
    <t>LACLE - LA MAISON DES PARENTS ET DES MINEURS</t>
  </si>
  <si>
    <t>LADAPT LIGUE ADAPTATION DIMINUES PHYSIQUE AU TRAVAIL</t>
  </si>
  <si>
    <t>LADIES' CIRCLE BORDEAUX 20</t>
  </si>
  <si>
    <t>LAFEDERATION 33</t>
  </si>
  <si>
    <t>LATINO MEX BORDEAUX</t>
  </si>
  <si>
    <t>LAXMI GIRONDE</t>
  </si>
  <si>
    <t>LE CANNELE D'ADRESSES</t>
  </si>
  <si>
    <t>LE CHAINON MANQUANT</t>
  </si>
  <si>
    <t>LE CHOEUR VOYAGEUR</t>
  </si>
  <si>
    <t>LE LABO DES HISTOIRES section Sud-Atlantique</t>
  </si>
  <si>
    <t>LE LABO DES LETTRES</t>
  </si>
  <si>
    <t>LE LYS ET LE LEOPARD</t>
  </si>
  <si>
    <t>LE P'TIT BOUT DE QUARTIER</t>
  </si>
  <si>
    <t>LE PETIT INSTITUT DE CHINE : ECOLE D'ARTS MARTIAUX ET CULTURE CHINOISE</t>
  </si>
  <si>
    <t>LE RELAIS GIRONDE</t>
  </si>
  <si>
    <t>LE THEATRE DES EGREGORES</t>
  </si>
  <si>
    <t>LEGATO CIE</t>
  </si>
  <si>
    <t>LEO CLUB BORDEAUX INTERNATIONAL - LBI</t>
  </si>
  <si>
    <t>LES AMIS AQUITAINS DES SEMAINES SOCIALES DE France</t>
  </si>
  <si>
    <t>LES AMIS DE BORDEAUX-SUD</t>
  </si>
  <si>
    <t>LES AMIS DE LA RUE KLEBER</t>
  </si>
  <si>
    <t>LES AMIS DE LA TERRE GIRONDE</t>
  </si>
  <si>
    <t>LES ANCIENS DE BACALAN CLAVEAU</t>
  </si>
  <si>
    <t>LES ANNALES DE L'ESPRIT</t>
  </si>
  <si>
    <t>LES BORDELUCHES</t>
  </si>
  <si>
    <t>LES BRUITS DE LA RUE</t>
  </si>
  <si>
    <t>LES COQUELICOTS</t>
  </si>
  <si>
    <t>LES COUCOUS</t>
  </si>
  <si>
    <t>LES DOSSIERS D'AQUITAINE ET D'AILLEURS</t>
  </si>
  <si>
    <t>LES ENTREPRENEURS ET DIRIGEANTS CHRETIENS</t>
  </si>
  <si>
    <t>LES FEES REIKI</t>
  </si>
  <si>
    <t>LES FEES RUE</t>
  </si>
  <si>
    <t>LES FILLES D'A COTE</t>
  </si>
  <si>
    <t>LES GOUPILS</t>
  </si>
  <si>
    <t>LES HABITANTS ET RIVERAINS DU QUARTIER SAINT-GENES-BOURSE DU TRAVAIL - COSTEDOAT</t>
  </si>
  <si>
    <t>LES IMPROVISATEURS ANONYMES</t>
  </si>
  <si>
    <t>LES INDEPENDANTS PLASTICIENS DE BORDEAUX</t>
  </si>
  <si>
    <t>LES INSTRUMENTS ANCIENS DE BORDEAUX</t>
  </si>
  <si>
    <t>LES JOIES HUMAINES</t>
  </si>
  <si>
    <t>LES MUSCLES BORDELAIS</t>
  </si>
  <si>
    <t>LES PETITS TRETEAUX</t>
  </si>
  <si>
    <t>LES PRODUCTIONS DE L'ANGE</t>
  </si>
  <si>
    <t>LES RIVERAINS DU STADE PROMIS</t>
  </si>
  <si>
    <t>LES ROSES DE DAMAS</t>
  </si>
  <si>
    <t>LES VAILLANTS DE SAINT SEURIN</t>
  </si>
  <si>
    <t>LES Z'ARPETES</t>
  </si>
  <si>
    <t>LESBIAN &amp; GAY PRIDE BORDEAUX DITE AUSSI LGP BORDEAUX</t>
  </si>
  <si>
    <t>LIBRE PENSEE</t>
  </si>
  <si>
    <t>LICHORE</t>
  </si>
  <si>
    <t>LIGUE CONTRE LE CANCER</t>
  </si>
  <si>
    <t>LIGUE D'AQUITAINE DE HANDBALL</t>
  </si>
  <si>
    <t>LIGUE D'AQUITAINE DE VOLLEY BALL</t>
  </si>
  <si>
    <t>LIGUE FRANÇAISE POUR LA DEFENSE DROITS DE L'HOMME ET DU CITOYEN (LDH) ET LIGUE DROITS DE L'HOMME</t>
  </si>
  <si>
    <t>LIGUE NATIONAL DE RUGBY</t>
  </si>
  <si>
    <t>LIONS BORDEAUX SAINT AUGUSTIN</t>
  </si>
  <si>
    <t>LIONS CLUB BORDEAUX - EUROPE - DISTRICT 103 SUD-OUEST</t>
  </si>
  <si>
    <t>LIONS CLUB BORDEAUX LE BOUSCAT</t>
  </si>
  <si>
    <t>LIONS CLUB BORDEAUX RIVE-GAUCHE</t>
  </si>
  <si>
    <t>LIONS CLUB BORDEAUX TOURNY</t>
  </si>
  <si>
    <t>LIONS CLUB DE BORDEAUX LA FAYETTE</t>
  </si>
  <si>
    <t>LIONS-CLUB DE BORDEAUX CAUDERAN</t>
  </si>
  <si>
    <t>LOS TREINTA Y TRES</t>
  </si>
  <si>
    <t>LOUONS L'ETERNEL</t>
  </si>
  <si>
    <t>LUNA D'AIGA</t>
  </si>
  <si>
    <t>LUPUS DE FRANCE</t>
  </si>
  <si>
    <t>L’ASSOCIATION POUR LE MAINTIEN DE L’AGRICULTURE PAYSANNE DITE "L’AMAP CAUDERANAISE"</t>
  </si>
  <si>
    <t>MACCABI SPORTS DE BORDEAUX</t>
  </si>
  <si>
    <t>MADE IN MOVEMENT</t>
  </si>
  <si>
    <t>MAGNETOGRAMMES ASSOCIATION</t>
  </si>
  <si>
    <t>MAISON D'ALGERIE EN AQUITAINE</t>
  </si>
  <si>
    <t>MAISON DE LA NATURE ET DE L'ENVIRONNEMENT</t>
  </si>
  <si>
    <t>MAISON DES METIERS DE L'IMPRIMERIE</t>
  </si>
  <si>
    <t>MAISON DES SOURDS DE LA GIRONDE - MS 33</t>
  </si>
  <si>
    <t>MAJ</t>
  </si>
  <si>
    <t>MAM'OURS</t>
  </si>
  <si>
    <t>MANTA PLONGEE</t>
  </si>
  <si>
    <t>MARATHON JOB EUROPA</t>
  </si>
  <si>
    <t>MAROC, DEVOIRS ET DROITS</t>
  </si>
  <si>
    <t>MAWA DE GIRONDE</t>
  </si>
  <si>
    <t>MBOLO ASSOCIATION DES GABONAIS DE LA GIRONDE</t>
  </si>
  <si>
    <t>MELTING SIGNES</t>
  </si>
  <si>
    <t>MENSA AQUITAINE</t>
  </si>
  <si>
    <t>MHIGE INSEEC - MISSION INTER GRANDES ECOLES DE L'INSEEC</t>
  </si>
  <si>
    <t>MINE DE RIEN</t>
  </si>
  <si>
    <t>MIRAIL INFORMATIQUE</t>
  </si>
  <si>
    <t>MOTO CLUB HEXAGON BORDEAUX</t>
  </si>
  <si>
    <t>MOTS ET MATIERES(S)</t>
  </si>
  <si>
    <t>MOUVEMENT EUROPEEN FRANCE-GIRONDE</t>
  </si>
  <si>
    <t>MUSICA IN CATHEDRA</t>
  </si>
  <si>
    <t>MUSIQUE MUNICIPALE</t>
  </si>
  <si>
    <t>MUSIQUES EN ROUTE</t>
  </si>
  <si>
    <t>MY KARTEL</t>
  </si>
  <si>
    <t>NACAO PALMARES CAPOEIRA DE BORDEAUX</t>
  </si>
  <si>
    <t>NIRE LAGUNA THOMAS</t>
  </si>
  <si>
    <t>NOTRE DAME DE BARRAILS</t>
  </si>
  <si>
    <t>NOTRE ITALIE</t>
  </si>
  <si>
    <t>NOUS CITOYENS</t>
  </si>
  <si>
    <t>NOUS VOULONS LIRE !</t>
  </si>
  <si>
    <t>NOUVEAU COMITE FOIRE AUX PLAISIRS</t>
  </si>
  <si>
    <t>NOUVELLE DONNE</t>
  </si>
  <si>
    <t>OCCS</t>
  </si>
  <si>
    <t>OCTANDRE</t>
  </si>
  <si>
    <t>OFFICE ARTISTIQUE DE REGION AQUITAINE</t>
  </si>
  <si>
    <t>OFFICIERS DE RESERVE</t>
  </si>
  <si>
    <t>OKIWI</t>
  </si>
  <si>
    <t>ONG QUISHUAR</t>
  </si>
  <si>
    <t>OPERA BASTIDE</t>
  </si>
  <si>
    <t>OPUS 33</t>
  </si>
  <si>
    <t>ORGANISATION SOCIO-CULTURELLE DE BORDEAUX IV OSB IV</t>
  </si>
  <si>
    <t>OSEZ LE FEMINISME 33 !</t>
  </si>
  <si>
    <t>OUI A LA VIE</t>
  </si>
  <si>
    <t>PALLIAQUITAINE</t>
  </si>
  <si>
    <t>PARTI OUVRIER INDEPENDANT DEMOCRATIQUE DE LA GIRONDE - POID33</t>
  </si>
  <si>
    <t>PASSERELLES ET COMPETENCES</t>
  </si>
  <si>
    <t>PAUSE-CAFE</t>
  </si>
  <si>
    <t>PENA FLAMENCA COPAS Y COMPAS</t>
  </si>
  <si>
    <t>PENA MADRIDISTA DE BORDEAUX</t>
  </si>
  <si>
    <t>PERCEPTA - TAI CHI CHUAN ET DEVELOPPEMENT PERSONNEL</t>
  </si>
  <si>
    <t>PERES &amp; FILS RUGBY 33</t>
  </si>
  <si>
    <t>PETANQUE BACALANAISE</t>
  </si>
  <si>
    <t>PETANQUE CLUB EMILE COMBES</t>
  </si>
  <si>
    <t>PEUPLES SOLIDAIRES</t>
  </si>
  <si>
    <t>PHENIX DE BELCIER</t>
  </si>
  <si>
    <t>PICTUR'ART</t>
  </si>
  <si>
    <t>PLAN INTERNATIONAL FRANCE - PLAN FRANCE</t>
  </si>
  <si>
    <t>PLANETE BORDEAUX</t>
  </si>
  <si>
    <t>PLATEFORME AQUITAINE DE COMMERCE EQUITABLE - PLACE</t>
  </si>
  <si>
    <t>PLENI'OM</t>
  </si>
  <si>
    <t>POINT RENCONTRE DE BORDEAUX</t>
  </si>
  <si>
    <t>POLIFONIA ELIANE LAVAIL</t>
  </si>
  <si>
    <t>POLYCAP 33</t>
  </si>
  <si>
    <t>POUR UN COMMERCE ETHIQUE DE L'ART, RENCONTRES, TOURISME - PUCEART</t>
  </si>
  <si>
    <t>POUR UN SOURIRE D'ENFANT AQUITAINE</t>
  </si>
  <si>
    <t>PRISME</t>
  </si>
  <si>
    <t>PROF'APA</t>
  </si>
  <si>
    <t>PROJETS HORS LES MURS - PHM</t>
  </si>
  <si>
    <t>PROMETHEE</t>
  </si>
  <si>
    <t>RASSEMBLEMENT DU PEUPLE SOUVERAIN POUR UNE FRANCE INDEPENDANTE ET UNE REPUBLIQUE SOCIALE</t>
  </si>
  <si>
    <t>REBATIR LA FRANCE</t>
  </si>
  <si>
    <t>REG'ARTS D'AILLEURS</t>
  </si>
  <si>
    <t>REGGAE SUN SKA</t>
  </si>
  <si>
    <t>RELAIS AMICAL MALAKOFF MEDERIC BORDEAUX AQUITAINE</t>
  </si>
  <si>
    <t>RESEAU AQUITAIN DES MUSIQUES ACTUELLES - RAMA</t>
  </si>
  <si>
    <t>RESEAU FRANCAIS SUR L’ENTENTE DE VOIX (REV FRANCE)</t>
  </si>
  <si>
    <t>RESEAUX ADOS GIRONDE</t>
  </si>
  <si>
    <t>RIVE DROITE 2000</t>
  </si>
  <si>
    <t>ROLLER DERBY BORDEAUX CLUB</t>
  </si>
  <si>
    <t>ROSE ATTITUDE BORDEAUX</t>
  </si>
  <si>
    <t>ROTARY CLUB DE BORDEAUX-OUEST</t>
  </si>
  <si>
    <t>ROTARY-CLUB DE BORDEAUX-SUD</t>
  </si>
  <si>
    <t>SAAPERLIPOPETTE</t>
  </si>
  <si>
    <t>SAINT MARTIN BORDEAUX CULTURAL CONNECTIONS</t>
  </si>
  <si>
    <t>SALAM</t>
  </si>
  <si>
    <t>SASP FOOTBALL CLUB DES GIRONDINS DE BORDEAUX</t>
  </si>
  <si>
    <t>SCOUTS ET GUIDES DE FRANCE - Section de Tarbes</t>
  </si>
  <si>
    <t>SECOURS CATHOLIQUE-CARITAS FRANCE (DELEGATION DE LA GIRONDE)</t>
  </si>
  <si>
    <t>SECUCAF BORDEAUX FOOTBALL D'ENTREPRISE</t>
  </si>
  <si>
    <t>SERVICE DEPARTEMENTAL D'INCENDIE ET DE SECOURS DE LA GIRONDE</t>
  </si>
  <si>
    <t>SERVICE UNIVERSITAIRE DES ACTIVITES PHYSIQUES ET SPORTIVES (SUAPS)</t>
  </si>
  <si>
    <t>SIDACTION</t>
  </si>
  <si>
    <t>SOCIETE BORDELAISE D'AQUARELLE</t>
  </si>
  <si>
    <t>SOCIETE D'ENTRAIDE DES MEMBRES DE LA LEGION D'HONNEUR COMITE DE BORDEAUX SECTEUR CAUDERAN</t>
  </si>
  <si>
    <t>SOCIETE D'HISTOIRE DE BORDEAUX</t>
  </si>
  <si>
    <t>SOCIETE DE GEOGRAPHIE DE BORDEAUX</t>
  </si>
  <si>
    <t>SOCIETE DES AMIS DU MUSEE DES BEAUX-ARTS DE BORDEAUX</t>
  </si>
  <si>
    <t>SOCIETE DES BIBLIOPHILES DE GUYENNE</t>
  </si>
  <si>
    <t>SOCIETE DES COMPAGNONS DU TOUR DE France DU DEVOIR EGALITAIRE - CHAMBRE COMPAGNONALE DE BORDEAUX</t>
  </si>
  <si>
    <t>SOCIETE DES FETES CAUDERANAISES</t>
  </si>
  <si>
    <t>SOCIETE DES NEUROSCIENCES</t>
  </si>
  <si>
    <t>SOCIETE SYMPHONIQUE DE BORDEAUX-CAUDERAN</t>
  </si>
  <si>
    <t>SOLIDARITE-LOGEMENT BORDEAUX-BOULEVARDS</t>
  </si>
  <si>
    <t>SOMATO-PSYCHO-PEDAGOGIE EN AQUITAINE</t>
  </si>
  <si>
    <t>SONG LONG BORDEAUX</t>
  </si>
  <si>
    <t>SOS PLACE GAMBETTA</t>
  </si>
  <si>
    <t>SOUTIEN, CULTURE ET LOISIRS DES MAGHREBINS ET ALGERIENS EN AQUITAINE - SCELMAA</t>
  </si>
  <si>
    <t>SPECIAL OLYMPICS FRANCE (SOF)</t>
  </si>
  <si>
    <t>SPHERE CPP BORDEAUX</t>
  </si>
  <si>
    <t>STELLA MONTIS</t>
  </si>
  <si>
    <t>STOP AND GO DANCE 33</t>
  </si>
  <si>
    <t>SUKHALI - AIDE AU DEVELOPPEMENT LOCAL PAR LES FEMMES AU SENEGAL</t>
  </si>
  <si>
    <t>SURVIE GIRONDE</t>
  </si>
  <si>
    <t>SYNDICAT DES QUARTIERS BELCIER, CARLE VERNET</t>
  </si>
  <si>
    <t>T.E.A. TIME - TALENTUEUX EMOTIFS ANONYMES</t>
  </si>
  <si>
    <t>TANGO BORDEAUX</t>
  </si>
  <si>
    <t>TANGO HOY</t>
  </si>
  <si>
    <t>TANGO MILONGUERO BORDEAUX</t>
  </si>
  <si>
    <t>TANGO NOMADE</t>
  </si>
  <si>
    <t>TASHI DELEK BORDEAUX ASSOCIATION GIRONDINE POUR LE TIBET</t>
  </si>
  <si>
    <t>TATHATA- VRINDHAM AQUITAINE</t>
  </si>
  <si>
    <t>TEMPS DE PAROLE ASSOCIATION SANTE ET SECURITE PROFESSIONNELLES</t>
  </si>
  <si>
    <t>TENNIS CLUB DE BORDEAUX</t>
  </si>
  <si>
    <t>TERANGA</t>
  </si>
  <si>
    <t>TERANUI TAHITI</t>
  </si>
  <si>
    <t>TERIYA</t>
  </si>
  <si>
    <t>TERRA FEES</t>
  </si>
  <si>
    <t>THEATR'ACTION</t>
  </si>
  <si>
    <t>THEATRE DE L'ESCALE</t>
  </si>
  <si>
    <t>THEATRE DES TAFURS</t>
  </si>
  <si>
    <t>THEATRE FEMINA</t>
  </si>
  <si>
    <t>THEATRE-EDUCATION-AQUITAINE</t>
  </si>
  <si>
    <t>THEATRIUM</t>
  </si>
  <si>
    <t>THIANT GUI</t>
  </si>
  <si>
    <t>THOTH CIVILISATION SANS FRONTIERES</t>
  </si>
  <si>
    <t>TOURING PEDESTRE BORDELAIS</t>
  </si>
  <si>
    <t>TRACE UNE DIAGONALE</t>
  </si>
  <si>
    <t>TRANZIT KREOL</t>
  </si>
  <si>
    <t>TRAUMATISES CRANIENS ASSISTANCE</t>
  </si>
  <si>
    <t>TREMPLIN UTC</t>
  </si>
  <si>
    <t>ULCR</t>
  </si>
  <si>
    <t>ULTRAS BB</t>
  </si>
  <si>
    <t>UNICEF</t>
  </si>
  <si>
    <t>UNION ALCOOLIQUES ANONYMES</t>
  </si>
  <si>
    <t>UNION AU DEVELOPPEMENT AFRICAIN - UDA</t>
  </si>
  <si>
    <t>UNION COOP DE LA PAGE BLANCHE</t>
  </si>
  <si>
    <t>UNION DEPARTEMENTALE CFDT DE LA GIRONDE</t>
  </si>
  <si>
    <t>UNION DES AVEUGLES ET DEFICIENTS VISUELS</t>
  </si>
  <si>
    <t>UNION DES TRAVAILLEURS IVOIRIENS DE FRANCE - UTIF</t>
  </si>
  <si>
    <t>UNION GENERALE SPORTIVE DE L'ENSEIGNEMENT LIBRE DE LA GIRONDE</t>
  </si>
  <si>
    <t>UNION GIRONDINE DES RETRAITES MILITAIRES, ANCIENS MILITAIRES ET DE LEURS CONJOINTS (URM 33)</t>
  </si>
  <si>
    <t>UNION NATIONALE DES AMIS ET FAMILLES DE MALADES PSYCHIQUES - UNAFAM</t>
  </si>
  <si>
    <t>UNION NATIONALE DU SPORT SCOLAIRE - DIRECTION REGIONALE</t>
  </si>
  <si>
    <t>UNION REGIONALE PACT HABITAT ET DEVELOPPEMENT DE LA REGION AQUITAINE</t>
  </si>
  <si>
    <t>UNIVERSEUL</t>
  </si>
  <si>
    <t>UNIVERSITE BORDEAUX MONTAIGNE BORDEAUX III - BIBLIOTHEQUE FRANCO-ALLEMANDE (BIFA)</t>
  </si>
  <si>
    <t>UNIVERSITE POPULAIRE DE BORDEAUX - UPB</t>
  </si>
  <si>
    <t>URPS - AQUITAINE</t>
  </si>
  <si>
    <t>UTOPIA</t>
  </si>
  <si>
    <t>V'INSEEC BORDEAUX, VINS ET SPIRITUEUX</t>
  </si>
  <si>
    <t>VA K BAND</t>
  </si>
  <si>
    <t>VACANCES ANIMATION LOISIRS TOURISME DE LA GIRONDE</t>
  </si>
  <si>
    <t>VACANCES TOURISME FAMILLES - VTF</t>
  </si>
  <si>
    <t>VAHINE ORA</t>
  </si>
  <si>
    <t>VARIANCE MELODIE</t>
  </si>
  <si>
    <t>VILLA 88</t>
  </si>
  <si>
    <t>VILLAGE D'AUDEGE</t>
  </si>
  <si>
    <t>VISIONS CROISEES</t>
  </si>
  <si>
    <t>VISIONS PARTAGEES</t>
  </si>
  <si>
    <t>VISITE DES MALADES DANS LES ETABLISSEMENTS HOSPITALIERS DU DEPARTEMENT DE LA GIRONDE - VMEH</t>
  </si>
  <si>
    <t>VIVRE COMME AVANT</t>
  </si>
  <si>
    <t>VOCATION SOCIOLOGUE</t>
  </si>
  <si>
    <t>VOVINAM VIET VO DAO-CLUB DE BORDEAUX</t>
  </si>
  <si>
    <t>WISE</t>
  </si>
  <si>
    <t>WOUXIA CLAN</t>
  </si>
  <si>
    <t>YA DLA JOIE ET DL'EMPLOI (YDLJE)</t>
  </si>
  <si>
    <t>YOBALEMA</t>
  </si>
  <si>
    <t>YOGA ET YOGA</t>
  </si>
  <si>
    <t>YOGALBEDO</t>
  </si>
  <si>
    <t>YOGHINY</t>
  </si>
  <si>
    <t>ZANSHIN CLUB</t>
  </si>
  <si>
    <t>COUNTA of nom des bénéficiaires</t>
  </si>
  <si>
    <t>AVEC</t>
  </si>
  <si>
    <t>MEDIAN of Montant du fonds de concours ou de la subvention (numéraire)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</si>
</sst>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font>
      <u/>
      <color rgb="FF0000FF"/>
    </font>
    <font>
      <u/>
      <color rgb="FF0000FF"/>
    </font>
    <font>
      <color rgb="FF000000"/>
      <name val="'Arial'"/>
    </font>
    <font>
      <b/>
      <name val="Arial"/>
    </font>
    <font>
      <name val="Arial"/>
    </font>
    <font>
      <b/>
      <color rgb="FFFFFFFF"/>
    </font>
  </fonts>
  <fills count="2">
    <fill>
      <patternFill patternType="none"/>
    </fill>
    <fill>
      <patternFill patternType="lightGray"/>
    </fill>
  </fills>
  <borders count="7">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shrinkToFit="0" wrapText="1"/>
    </xf>
    <xf borderId="0" fillId="0" fontId="2" numFmtId="0" xfId="0" applyAlignment="1" applyFont="1">
      <alignment readingOrder="0" shrinkToFit="0" wrapText="0"/>
    </xf>
    <xf borderId="0" fillId="0" fontId="3" numFmtId="0" xfId="0" applyAlignment="1" applyFont="1">
      <alignment readingOrder="0" shrinkToFit="0" wrapText="1"/>
    </xf>
    <xf borderId="0" fillId="0" fontId="1" numFmtId="0" xfId="0" applyAlignment="1" applyFont="1">
      <alignment shrinkToFit="0" wrapText="0"/>
    </xf>
    <xf borderId="0" fillId="0" fontId="4" numFmtId="0" xfId="0" applyAlignment="1" applyFont="1">
      <alignment readingOrder="0" shrinkToFit="0"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1" numFmtId="10" xfId="0" applyFont="1" applyNumberFormat="1"/>
    <xf borderId="1" fillId="0" fontId="7" numFmtId="0" xfId="0" applyAlignment="1" applyBorder="1" applyFont="1">
      <alignment horizontal="center" readingOrder="0"/>
    </xf>
    <xf borderId="2" fillId="0" fontId="7" numFmtId="0" xfId="0" applyAlignment="1" applyBorder="1" applyFont="1">
      <alignment horizontal="center" readingOrder="0"/>
    </xf>
    <xf borderId="3" fillId="0" fontId="7" numFmtId="0" xfId="0" applyAlignment="1" applyBorder="1" applyFont="1">
      <alignment horizontal="center" readingOrder="0"/>
    </xf>
    <xf borderId="4" fillId="0" fontId="1" numFmtId="0" xfId="0" applyAlignment="1" applyBorder="1" applyFont="1">
      <alignment readingOrder="0"/>
    </xf>
    <xf borderId="5" fillId="0" fontId="1" numFmtId="0" xfId="0" applyAlignment="1" applyBorder="1" applyFont="1">
      <alignment readingOrder="0"/>
    </xf>
    <xf borderId="5" fillId="0" fontId="1" numFmtId="0" xfId="0" applyBorder="1" applyFont="1"/>
    <xf borderId="6" fillId="0" fontId="1" numFmtId="0" xfId="0" applyAlignment="1" applyBorder="1" applyFont="1">
      <alignment readingOrder="0"/>
    </xf>
  </cellXfs>
  <cellStyles count="1">
    <cellStyle xfId="0" name="Normal" builtinId="0"/>
  </cellStyles>
  <dxfs count="10">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2">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 count="3" pivot="0" name="Detail1-Cadre de vie environnem-style">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SUM of Montant du fonds de concours ou de la subvention (numéraire) vs. categorie</a:t>
            </a:r>
          </a:p>
        </c:rich>
      </c:tx>
      <c:overlay val="0"/>
    </c:title>
    <c:plotArea>
      <c:layout/>
      <c:barChart>
        <c:barDir val="col"/>
        <c:ser>
          <c:idx val="0"/>
          <c:order val="0"/>
          <c:tx>
            <c:strRef>
              <c:f>'Pivot Table 2'!$B$1</c:f>
            </c:strRef>
          </c:tx>
          <c:spPr>
            <a:solidFill>
              <a:srgbClr val="4285F4"/>
            </a:solidFill>
            <a:ln cmpd="sng">
              <a:solidFill>
                <a:srgbClr val="000000"/>
              </a:solidFill>
            </a:ln>
          </c:spPr>
          <c:cat>
            <c:strRef>
              <c:f>'Pivot Table 2'!$A$2:$A$7</c:f>
            </c:strRef>
          </c:cat>
          <c:val>
            <c:numRef>
              <c:f>'Pivot Table 2'!$B$2:$B$7</c:f>
              <c:numCache/>
            </c:numRef>
          </c:val>
        </c:ser>
        <c:axId val="670663917"/>
        <c:axId val="698386853"/>
      </c:barChart>
      <c:catAx>
        <c:axId val="6706639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categorie</a:t>
                </a:r>
              </a:p>
            </c:rich>
          </c:tx>
          <c:overlay val="0"/>
        </c:title>
        <c:numFmt formatCode="General" sourceLinked="1"/>
        <c:majorTickMark val="none"/>
        <c:minorTickMark val="none"/>
        <c:spPr/>
        <c:txPr>
          <a:bodyPr/>
          <a:lstStyle/>
          <a:p>
            <a:pPr lvl="0">
              <a:defRPr b="0">
                <a:solidFill>
                  <a:srgbClr val="000000"/>
                </a:solidFill>
                <a:latin typeface="Roboto"/>
              </a:defRPr>
            </a:pPr>
          </a:p>
        </c:txPr>
        <c:crossAx val="698386853"/>
      </c:catAx>
      <c:valAx>
        <c:axId val="698386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SUM of Montant du fonds de concours ou de la subvention (numéraire)</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70663917"/>
      </c:valAx>
    </c:plotArea>
    <c:legend>
      <c:legendPos val="r"/>
      <c:overlay val="0"/>
      <c:txPr>
        <a:bodyPr/>
        <a:lstStyle/>
        <a:p>
          <a:pPr lvl="0">
            <a:defRPr b="0">
              <a:solidFill>
                <a:srgbClr val="000000"/>
              </a:solidFill>
              <a:latin typeface="Roboto"/>
            </a:defRPr>
          </a:pPr>
        </a:p>
      </c:txPr>
    </c:legend>
    <c:plotVisOnly val="1"/>
  </c:chart>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1171575</xdr:colOff>
      <xdr:row>9</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904" sheet="step8"/>
  </cacheSource>
  <cacheFields>
    <cacheField name="web-scraper-start-url" numFmtId="0">
      <sharedItems>
        <s v="https://assos.bordeaux.fr/association/detail/1857"/>
        <s v="https://assos.bordeaux.fr/association/detail/634"/>
        <s v="https://assos.bordeaux.fr/association/detail/955"/>
        <s v="https://assos.bordeaux.fr/association/detail/588"/>
        <s v="https://assos.bordeaux.fr/association/detail/680"/>
        <s v="https://assos.bordeaux.fr/association/detail/1132"/>
        <s v="https://assos.bordeaux.fr/association/detail/1394"/>
        <s v="https://assos.bordeaux.fr/association/detail/1820"/>
        <s v="https://assos.bordeaux.fr/association/detail/515"/>
        <s v="https://assos.bordeaux.fr/association/detail/713"/>
        <s v="https://assos.bordeaux.fr/association/detail/615"/>
        <s v="https://assos.bordeaux.fr/association/detail/1405"/>
        <s v="https://assos.bordeaux.fr/association/detail/1194"/>
        <s v="https://assos.bordeaux.fr/association/detail/1053"/>
        <s v="https://assos.bordeaux.fr/association/detail/567"/>
        <s v="https://assos.bordeaux.fr/association/detail/1441"/>
        <s v="https://assos.bordeaux.fr/association/detail/796"/>
        <s v="https://assos.bordeaux.fr/association/detail/1317"/>
        <s v="https://assos.bordeaux.fr/association/detail/1258"/>
        <s v="https://assos.bordeaux.fr/association/detail/1227"/>
        <s v="https://assos.bordeaux.fr/association/detail/711"/>
        <s v="https://assos.bordeaux.fr/association/detail/974"/>
        <s v="https://assos.bordeaux.fr/association/detail/1199"/>
        <s v="https://assos.bordeaux.fr/association/detail/862"/>
        <s v="https://assos.bordeaux.fr/association/detail/1503"/>
        <s v="https://assos.bordeaux.fr/association/detail/598"/>
        <s v="https://assos.bordeaux.fr/association/detail/782"/>
        <s v="https://assos.bordeaux.fr/association/detail/1042"/>
        <s v="https://assos.bordeaux.fr/association/detail/1275"/>
        <s v="https://assos.bordeaux.fr/association/detail/626"/>
        <s v="https://assos.bordeaux.fr/association/detail/1410"/>
        <s v="https://assos.bordeaux.fr/association/detail/1576"/>
        <s v="https://assos.bordeaux.fr/association/detail/1734"/>
        <s v="https://assos.bordeaux.fr/association/detail/555"/>
        <s v="https://assos.bordeaux.fr/association/detail/1182"/>
        <s v="https://assos.bordeaux.fr/association/detail/949"/>
        <s v="https://assos.bordeaux.fr/association/detail/668"/>
        <s v="https://assos.bordeaux.fr/association/detail/511"/>
        <s v="https://assos.bordeaux.fr/association/detail/982"/>
        <s v="https://assos.bordeaux.fr/association/detail/1307"/>
        <s v="https://assos.bordeaux.fr/association/detail/1166"/>
        <s v="https://assos.bordeaux.fr/association/detail/1669"/>
        <s v="https://assos.bordeaux.fr/association/detail/593"/>
        <s v="https://assos.bordeaux.fr/association/detail/1072"/>
        <s v="https://assos.bordeaux.fr/association/detail/1706"/>
        <s v="https://assos.bordeaux.fr/association/detail/678"/>
        <s v="https://assos.bordeaux.fr/association/detail/1090"/>
        <s v="https://assos.bordeaux.fr/association/detail/1128"/>
        <s v="https://assos.bordeaux.fr/association/detail/1025"/>
        <s v="https://assos.bordeaux.fr/association/detail/1163"/>
        <s v="https://assos.bordeaux.fr/association/detail/1172"/>
        <s v="https://assos.bordeaux.fr/association/detail/1479"/>
        <s v="https://assos.bordeaux.fr/association/detail/892"/>
        <s v="https://assos.bordeaux.fr/association/detail/1171"/>
        <s v="https://assos.bordeaux.fr/association/detail/979"/>
        <s v="https://assos.bordeaux.fr/association/detail/893"/>
        <s v="https://assos.bordeaux.fr/association/detail/1365"/>
        <s v="https://assos.bordeaux.fr/association/detail/1754"/>
        <s v="https://assos.bordeaux.fr/association/detail/1250"/>
        <s v="https://assos.bordeaux.fr/association/detail/1381"/>
        <s v="https://assos.bordeaux.fr/association/detail/1630"/>
        <s v="https://assos.bordeaux.fr/association/detail/1830"/>
        <s v="https://assos.bordeaux.fr/association/detail/676"/>
        <s v="https://assos.bordeaux.fr/association/detail/739"/>
        <s v="https://assos.bordeaux.fr/association/detail/675"/>
        <s v="https://assos.bordeaux.fr/association/detail/961"/>
        <s v="https://assos.bordeaux.fr/association/detail/614"/>
        <s v="https://assos.bordeaux.fr/association/detail/1821"/>
        <s v="https://assos.bordeaux.fr/association/detail/1818"/>
        <s v="https://assos.bordeaux.fr/association/detail/1442"/>
        <s v="https://assos.bordeaux.fr/association/detail/531"/>
        <s v="https://assos.bordeaux.fr/association/detail/625"/>
        <s v="https://assos.bordeaux.fr/association/detail/838"/>
        <s v="https://assos.bordeaux.fr/association/detail/820"/>
        <s v="https://assos.bordeaux.fr/association/detail/778"/>
        <s v="https://assos.bordeaux.fr/association/detail/805"/>
        <s v="https://assos.bordeaux.fr/association/detail/1588"/>
        <s v="https://assos.bordeaux.fr/association/detail/1255"/>
        <s v="https://assos.bordeaux.fr/association/detail/673"/>
        <s v="https://assos.bordeaux.fr/association/detail/1689"/>
        <s v="https://assos.bordeaux.fr/association/detail/1149"/>
        <s v="https://assos.bordeaux.fr/association/detail/1827"/>
        <s v="https://assos.bordeaux.fr/association/detail/1785"/>
        <s v="https://assos.bordeaux.fr/association/detail/965"/>
        <s v="https://assos.bordeaux.fr/association/detail/1323"/>
        <s v="https://assos.bordeaux.fr/association/detail/1243"/>
        <s v="https://assos.bordeaux.fr/association/detail/1161"/>
        <s v="https://assos.bordeaux.fr/association/detail/956"/>
        <s v="https://assos.bordeaux.fr/association/detail/613"/>
        <s v="https://assos.bordeaux.fr/association/detail/618"/>
        <s v="https://assos.bordeaux.fr/association/detail/996"/>
        <s v="https://assos.bordeaux.fr/association/detail/1778"/>
        <s v="https://assos.bordeaux.fr/association/detail/1044"/>
        <s v="https://assos.bordeaux.fr/association/detail/1002"/>
        <s v="https://assos.bordeaux.fr/association/detail/1744"/>
        <s v="https://assos.bordeaux.fr/association/detail/1065"/>
        <s v="https://assos.bordeaux.fr/association/detail/685"/>
        <s v="https://assos.bordeaux.fr/association/detail/1520"/>
        <s v="https://assos.bordeaux.fr/association/detail/1378"/>
        <s v="https://assos.bordeaux.fr/association/detail/1302"/>
        <s v="https://assos.bordeaux.fr/association/detail/1783"/>
        <s v="https://assos.bordeaux.fr/association/detail/1432"/>
        <s v="https://assos.bordeaux.fr/association/detail/514"/>
        <s v="https://assos.bordeaux.fr/association/detail/619"/>
        <s v="https://assos.bordeaux.fr/association/detail/1638"/>
        <s v="https://assos.bordeaux.fr/association/detail/1398"/>
        <s v="https://assos.bordeaux.fr/association/detail/967"/>
        <s v="https://assos.bordeaux.fr/association/detail/1079"/>
        <s v="https://assos.bordeaux.fr/association/detail/975"/>
        <s v="https://assos.bordeaux.fr/association/detail/538"/>
        <s v="https://assos.bordeaux.fr/association/detail/1082"/>
        <s v="https://assos.bordeaux.fr/association/detail/1074"/>
        <s v="https://assos.bordeaux.fr/association/detail/1070"/>
        <s v="https://assos.bordeaux.fr/association/detail/1156"/>
        <s v="https://assos.bordeaux.fr/association/detail/596"/>
        <s v="https://assos.bordeaux.fr/association/detail/1411"/>
        <s v="https://assos.bordeaux.fr/association/detail/1737"/>
        <s v="https://assos.bordeaux.fr/association/detail/871"/>
        <s v="https://assos.bordeaux.fr/association/detail/647"/>
        <s v="https://assos.bordeaux.fr/association/detail/715"/>
        <s v="https://assos.bordeaux.fr/association/detail/803"/>
        <s v="https://assos.bordeaux.fr/association/detail/554"/>
        <s v="https://assos.bordeaux.fr/association/detail/1764"/>
        <s v="https://assos.bordeaux.fr/association/detail/866"/>
        <s v="https://assos.bordeaux.fr/association/detail/635"/>
        <s v="https://assos.bordeaux.fr/association/detail/1137"/>
        <s v="https://assos.bordeaux.fr/association/detail/926"/>
        <s v="https://assos.bordeaux.fr/association/detail/941"/>
        <s v="https://assos.bordeaux.fr/association/detail/1817"/>
        <s v="https://assos.bordeaux.fr/association/detail/507"/>
        <s v="https://assos.bordeaux.fr/association/detail/1052"/>
        <s v="https://assos.bordeaux.fr/association/detail/915"/>
        <s v="https://assos.bordeaux.fr/association/detail/882"/>
        <s v="https://assos.bordeaux.fr/association/detail/1534"/>
        <s v="https://assos.bordeaux.fr/association/detail/1853"/>
        <s v="https://assos.bordeaux.fr/association/detail/1855"/>
        <s v="https://assos.bordeaux.fr/association/detail/1564"/>
        <s v="https://assos.bordeaux.fr/association/detail/681"/>
        <s v="https://assos.bordeaux.fr/association/detail/642"/>
        <s v="https://assos.bordeaux.fr/association/detail/529"/>
        <s v="https://assos.bordeaux.fr/association/detail/960"/>
        <s v="https://assos.bordeaux.fr/association/detail/1406"/>
        <s v="https://assos.bordeaux.fr/association/detail/1790"/>
        <s v="https://assos.bordeaux.fr/association/detail/878"/>
        <s v="https://assos.bordeaux.fr/association/detail/932"/>
        <s v="https://assos.bordeaux.fr/association/detail/819"/>
        <s v="https://assos.bordeaux.fr/association/detail/578"/>
        <s v="https://assos.bordeaux.fr/association/detail/812"/>
        <s v="https://assos.bordeaux.fr/association/detail/1047"/>
        <s v="https://assos.bordeaux.fr/association/detail/631"/>
        <s v="https://assos.bordeaux.fr/association/detail/1013"/>
        <s v="https://assos.bordeaux.fr/association/detail/1714"/>
        <s v="https://assos.bordeaux.fr/association/detail/1179"/>
        <s v="https://assos.bordeaux.fr/association/detail/525"/>
        <s v="https://assos.bordeaux.fr/association/detail/834"/>
        <s v="https://assos.bordeaux.fr/association/detail/853"/>
        <s v="https://assos.bordeaux.fr/association/detail/687"/>
        <s v="https://assos.bordeaux.fr/association/detail/924"/>
        <s v="https://assos.bordeaux.fr/association/detail/1863"/>
        <s v="https://assos.bordeaux.fr/association/detail/1034"/>
        <s v="https://assos.bordeaux.fr/association/detail/1805"/>
        <s v="https://assos.bordeaux.fr/association/detail/970"/>
        <s v="https://assos.bordeaux.fr/association/detail/787"/>
        <s v="https://assos.bordeaux.fr/association/detail/841"/>
        <s v="https://assos.bordeaux.fr/association/detail/788"/>
        <s v="https://assos.bordeaux.fr/association/detail/706"/>
        <s v="https://assos.bordeaux.fr/association/detail/1593"/>
        <s v="https://assos.bordeaux.fr/association/detail/1727"/>
        <s v="https://assos.bordeaux.fr/association/detail/1112"/>
        <s v="https://assos.bordeaux.fr/association/detail/1709"/>
        <s v="https://assos.bordeaux.fr/association/detail/1530"/>
        <s v="https://assos.bordeaux.fr/association/detail/1140"/>
        <s v="https://assos.bordeaux.fr/association/detail/1612"/>
        <s v="https://assos.bordeaux.fr/association/detail/1292"/>
        <s v="https://assos.bordeaux.fr/association/detail/1241"/>
        <s v="https://assos.bordeaux.fr/association/detail/1688"/>
        <s v="https://assos.bordeaux.fr/association/detail/1550"/>
        <s v="https://assos.bordeaux.fr/association/detail/688"/>
        <s v="https://assos.bordeaux.fr/association/detail/630"/>
        <s v="https://assos.bordeaux.fr/association/detail/1107"/>
        <s v="https://assos.bordeaux.fr/association/detail/1388"/>
        <s v="https://assos.bordeaux.fr/association/detail/653"/>
        <s v="https://assos.bordeaux.fr/association/detail/1265"/>
        <s v="https://assos.bordeaux.fr/association/detail/874"/>
        <s v="https://assos.bordeaux.fr/association/detail/877"/>
        <s v="https://assos.bordeaux.fr/association/detail/1324"/>
        <s v="https://assos.bordeaux.fr/association/detail/682"/>
        <s v="https://assos.bordeaux.fr/association/detail/1663"/>
        <s v="https://assos.bordeaux.fr/association/detail/811"/>
        <s v="https://assos.bordeaux.fr/association/detail/1360"/>
        <s v="https://assos.bordeaux.fr/association/detail/831"/>
        <s v="https://assos.bordeaux.fr/association/detail/1006"/>
        <s v="https://assos.bordeaux.fr/association/detail/1120"/>
        <s v="https://assos.bordeaux.fr/association/detail/1647"/>
        <s v="https://assos.bordeaux.fr/association/detail/1659"/>
        <s v="https://assos.bordeaux.fr/association/detail/875"/>
        <s v="https://assos.bordeaux.fr/association/detail/1518"/>
        <s v="https://assos.bordeaux.fr/association/detail/897"/>
        <s v="https://assos.bordeaux.fr/association/detail/1245"/>
        <s v="https://assos.bordeaux.fr/association/detail/1165"/>
        <s v="https://assos.bordeaux.fr/association/detail/656"/>
        <s v="https://assos.bordeaux.fr/association/detail/1656"/>
        <s v="https://assos.bordeaux.fr/association/detail/972"/>
        <s v="https://assos.bordeaux.fr/association/detail/1786"/>
        <s v="https://assos.bordeaux.fr/association/detail/1124"/>
        <s v="https://assos.bordeaux.fr/association/detail/1589"/>
        <s v="https://assos.bordeaux.fr/association/detail/1627"/>
        <s v="https://assos.bordeaux.fr/association/detail/517"/>
        <s v="https://assos.bordeaux.fr/association/detail/546"/>
        <s v="https://assos.bordeaux.fr/association/detail/1774"/>
        <s v="https://assos.bordeaux.fr/association/detail/927"/>
        <s v="https://assos.bordeaux.fr/association/detail/1067"/>
        <s v="https://assos.bordeaux.fr/association/detail/562"/>
        <s v="https://assos.bordeaux.fr/association/detail/1545"/>
        <s v="https://assos.bordeaux.fr/association/detail/1192"/>
        <s v="https://assos.bordeaux.fr/association/detail/1030"/>
        <s v="https://assos.bordeaux.fr/association/detail/993"/>
        <s v="https://assos.bordeaux.fr/association/detail/1858"/>
        <s v="https://assos.bordeaux.fr/association/detail/968"/>
        <s v="https://assos.bordeaux.fr/association/detail/1692"/>
        <s v="https://assos.bordeaux.fr/association/detail/1803"/>
        <s v="https://assos.bordeaux.fr/association/detail/898"/>
        <s v="https://assos.bordeaux.fr/association/detail/1685"/>
        <s v="https://assos.bordeaux.fr/association/detail/876"/>
        <s v="https://assos.bordeaux.fr/association/detail/1272"/>
        <s v="https://assos.bordeaux.fr/association/detail/824"/>
        <s v="https://assos.bordeaux.fr/association/detail/1298"/>
        <s v="https://assos.bordeaux.fr/association/detail/1367"/>
        <s v="https://assos.bordeaux.fr/association/detail/1799"/>
        <s v="https://assos.bordeaux.fr/association/detail/1809"/>
        <s v="https://assos.bordeaux.fr/association/detail/627"/>
        <s v="https://assos.bordeaux.fr/association/detail/1556"/>
        <s v="https://assos.bordeaux.fr/association/detail/864"/>
        <s v="https://assos.bordeaux.fr/association/detail/1680"/>
        <s v="https://assos.bordeaux.fr/association/detail/704"/>
        <s v="https://assos.bordeaux.fr/association/detail/522"/>
        <s v="https://assos.bordeaux.fr/association/detail/1451"/>
        <s v="https://assos.bordeaux.fr/association/detail/1613"/>
        <s v="https://assos.bordeaux.fr/association/detail/1114"/>
        <s v="https://assos.bordeaux.fr/association/detail/1157"/>
        <s v="https://assos.bordeaux.fr/association/detail/750"/>
        <s v="https://assos.bordeaux.fr/association/detail/1459"/>
        <s v="https://assos.bordeaux.fr/association/detail/1535"/>
        <s v="https://assos.bordeaux.fr/association/detail/584"/>
        <s v="https://assos.bordeaux.fr/association/detail/802"/>
        <s v="https://assos.bordeaux.fr/association/detail/1422"/>
        <s v="https://assos.bordeaux.fr/association/detail/1600"/>
        <s v="https://assos.bordeaux.fr/association/detail/576"/>
        <s v="https://assos.bordeaux.fr/association/detail/900"/>
        <s v="https://assos.bordeaux.fr/association/detail/1622"/>
        <s v="https://assos.bordeaux.fr/association/detail/720"/>
        <s v="https://assos.bordeaux.fr/association/detail/789"/>
        <s v="https://assos.bordeaux.fr/association/detail/931"/>
        <s v="https://assos.bordeaux.fr/association/detail/570"/>
        <s v="https://assos.bordeaux.fr/association/detail/1797"/>
        <s v="https://assos.bordeaux.fr/association/detail/1396"/>
        <s v="https://assos.bordeaux.fr/association/detail/1087"/>
        <s v="https://assos.bordeaux.fr/association/detail/1102"/>
        <s v="https://assos.bordeaux.fr/association/detail/1691"/>
        <s v="https://assos.bordeaux.fr/association/detail/1076"/>
        <s v="https://assos.bordeaux.fr/association/detail/695"/>
        <s v="https://assos.bordeaux.fr/association/detail/1320"/>
        <s v="https://assos.bordeaux.fr/association/detail/684"/>
        <s v="https://assos.bordeaux.fr/association/detail/1682"/>
        <s v="https://assos.bordeaux.fr/association/detail/776"/>
        <s v="https://assos.bordeaux.fr/association/detail/751"/>
        <s v="https://assos.bordeaux.fr/association/detail/662"/>
        <s v="https://assos.bordeaux.fr/association/detail/1144"/>
        <s v="https://assos.bordeaux.fr/association/detail/1645"/>
        <s v="https://assos.bordeaux.fr/association/detail/994"/>
        <s v="https://assos.bordeaux.fr/association/detail/929"/>
        <s v="https://assos.bordeaux.fr/association/detail/1349"/>
        <s v="https://assos.bordeaux.fr/association/detail/1626"/>
        <s v="https://assos.bordeaux.fr/association/detail/1354"/>
        <s v="https://assos.bordeaux.fr/association/detail/581"/>
        <s v="https://assos.bordeaux.fr/association/detail/1142"/>
        <s v="https://assos.bordeaux.fr/association/detail/605"/>
        <s v="https://assos.bordeaux.fr/association/detail/844"/>
        <s v="https://assos.bordeaux.fr/association/detail/1274"/>
        <s v="https://assos.bordeaux.fr/association/detail/644"/>
        <s v="https://assos.bordeaux.fr/association/detail/1375"/>
        <s v="https://assos.bordeaux.fr/association/detail/1177"/>
        <s v="https://assos.bordeaux.fr/association/detail/1035"/>
        <s v="https://assos.bordeaux.fr/association/detail/1829"/>
        <s v="https://assos.bordeaux.fr/association/detail/1806"/>
        <s v="https://assos.bordeaux.fr/association/detail/637"/>
        <s v="https://assos.bordeaux.fr/association/detail/545"/>
        <s v="https://assos.bordeaux.fr/association/detail/564"/>
        <s v="https://assos.bordeaux.fr/association/detail/1819"/>
        <s v="https://assos.bordeaux.fr/association/detail/741"/>
        <s v="https://assos.bordeaux.fr/association/detail/1004"/>
        <s v="https://assos.bordeaux.fr/association/detail/1110"/>
        <s v="https://assos.bordeaux.fr/association/detail/1089"/>
        <s v="https://assos.bordeaux.fr/association/detail/1450"/>
        <s v="https://assos.bordeaux.fr/association/detail/747"/>
        <s v="https://assos.bordeaux.fr/association/detail/1071"/>
        <s v="https://assos.bordeaux.fr/association/detail/729"/>
        <s v="https://assos.bordeaux.fr/association/detail/943"/>
        <s v="https://assos.bordeaux.fr/association/detail/1186"/>
        <s v="https://assos.bordeaux.fr/association/detail/930"/>
        <s v="https://assos.bordeaux.fr/association/detail/582"/>
        <s v="https://assos.bordeaux.fr/association/detail/586"/>
        <s v="https://assos.bordeaux.fr/association/detail/633"/>
        <s v="https://assos.bordeaux.fr/association/detail/1598"/>
        <s v="https://assos.bordeaux.fr/association/detail/710"/>
        <s v="https://assos.bordeaux.fr/association/detail/852"/>
        <s v="https://assos.bordeaux.fr/association/detail/600"/>
        <s v="https://assos.bordeaux.fr/association/detail/1158"/>
        <s v="https://assos.bordeaux.fr/association/detail/1145"/>
        <s v="https://assos.bordeaux.fr/association/detail/1187"/>
        <s v="https://assos.bordeaux.fr/association/detail/1135"/>
        <s v="https://assos.bordeaux.fr/association/detail/962"/>
        <s v="https://assos.bordeaux.fr/association/detail/1021"/>
        <s v="https://assos.bordeaux.fr/association/detail/1528"/>
        <s v="https://assos.bordeaux.fr/association/detail/816"/>
        <s v="https://assos.bordeaux.fr/association/detail/1646"/>
        <s v="https://assos.bordeaux.fr/association/detail/1456"/>
        <s v="https://assos.bordeaux.fr/association/detail/595"/>
        <s v="https://assos.bordeaux.fr/association/detail/608"/>
        <s v="https://assos.bordeaux.fr/association/detail/1529"/>
        <s v="https://assos.bordeaux.fr/association/detail/891"/>
        <s v="https://assos.bordeaux.fr/association/detail/1346"/>
        <s v="https://assos.bordeaux.fr/association/detail/1440"/>
        <s v="https://assos.bordeaux.fr/association/detail/1594"/>
        <s v="https://assos.bordeaux.fr/association/detail/807"/>
        <s v="https://assos.bordeaux.fr/association/detail/814"/>
        <s v="https://assos.bordeaux.fr/association/detail/1399"/>
        <s v="https://assos.bordeaux.fr/association/detail/1511"/>
        <s v="https://assos.bordeaux.fr/association/detail/1792"/>
        <s v="https://assos.bordeaux.fr/association/detail/1592"/>
        <s v="https://assos.bordeaux.fr/association/detail/532"/>
        <s v="https://assos.bordeaux.fr/association/detail/1370"/>
        <s v="https://assos.bordeaux.fr/association/detail/921"/>
        <s v="https://assos.bordeaux.fr/association/detail/1097"/>
        <s v="https://assos.bordeaux.fr/association/detail/1617"/>
        <s v="https://assos.bordeaux.fr/association/detail/1253"/>
        <s v="https://assos.bordeaux.fr/association/detail/1257"/>
        <s v="https://assos.bordeaux.fr/association/detail/1345"/>
        <s v="https://assos.bordeaux.fr/association/detail/1322"/>
        <s v="https://assos.bordeaux.fr/association/detail/1318"/>
        <s v="https://assos.bordeaux.fr/association/detail/1054"/>
        <s v="https://assos.bordeaux.fr/association/detail/1455"/>
        <s v="https://assos.bordeaux.fr/association/detail/794"/>
        <s v="https://assos.bordeaux.fr/association/detail/1753"/>
        <s v="https://assos.bordeaux.fr/association/detail/1001"/>
        <s v="https://assos.bordeaux.fr/association/detail/1066"/>
        <s v="https://assos.bordeaux.fr/association/detail/1062"/>
        <s v="https://assos.bordeaux.fr/association/detail/655"/>
        <s v="https://assos.bordeaux.fr/association/detail/1446"/>
        <s v="https://assos.bordeaux.fr/association/detail/736"/>
        <s v="https://assos.bordeaux.fr/association/detail/629"/>
        <s v="https://assos.bordeaux.fr/association/detail/1266"/>
        <s v="https://assos.bordeaux.fr/association/detail/948"/>
        <s v="https://assos.bordeaux.fr/association/detail/597"/>
        <s v="https://assos.bordeaux.fr/association/detail/547"/>
        <s v="https://assos.bordeaux.fr/association/detail/863"/>
        <s v="https://assos.bordeaux.fr/association/detail/669"/>
        <s v="https://assos.bordeaux.fr/association/detail/1662"/>
        <s v="https://assos.bordeaux.fr/association/detail/1009"/>
        <s v="https://assos.bordeaux.fr/association/detail/916"/>
        <s v="https://assos.bordeaux.fr/association/detail/919"/>
        <s v="https://assos.bordeaux.fr/association/detail/901"/>
        <s v="https://assos.bordeaux.fr/association/detail/872"/>
        <s v="https://assos.bordeaux.fr/association/detail/1387"/>
        <s v="https://assos.bordeaux.fr/association/detail/1693"/>
        <s v="https://assos.bordeaux.fr/association/detail/540"/>
        <s v="https://assos.bordeaux.fr/association/detail/913"/>
        <s v="https://assos.bordeaux.fr/association/detail/730"/>
        <s v="https://assos.bordeaux.fr/association/detail/1234"/>
        <s v="https://assos.bordeaux.fr/association/detail/1327"/>
        <s v="https://assos.bordeaux.fr/association/detail/981"/>
        <s v="https://assos.bordeaux.fr/association/detail/571"/>
        <s v="https://assos.bordeaux.fr/association/detail/1240"/>
        <s v="https://assos.bordeaux.fr/association/detail/1306"/>
        <s v="https://assos.bordeaux.fr/association/detail/616"/>
        <s v="https://assos.bordeaux.fr/association/detail/1164"/>
        <s v="https://assos.bordeaux.fr/association/detail/544"/>
        <s v="https://assos.bordeaux.fr/association/detail/1757"/>
        <s v="https://assos.bordeaux.fr/association/detail/889"/>
        <s v="https://assos.bordeaux.fr/association/detail/1355"/>
        <s v="https://assos.bordeaux.fr/association/detail/1038"/>
        <s v="https://assos.bordeaux.fr/association/detail/1651"/>
        <s v="https://assos.bordeaux.fr/association/detail/1560"/>
        <s v="https://assos.bordeaux.fr/association/detail/1643"/>
        <s v="https://assos.bordeaux.fr/association/detail/957"/>
        <s v="https://assos.bordeaux.fr/association/detail/1812"/>
        <s v="https://assos.bordeaux.fr/association/detail/906"/>
        <s v="https://assos.bordeaux.fr/association/detail/672"/>
        <s v="https://assos.bordeaux.fr/association/detail/698"/>
        <s v="https://assos.bordeaux.fr/association/detail/902"/>
        <s v="https://assos.bordeaux.fr/association/detail/992"/>
        <s v="https://assos.bordeaux.fr/association/detail/1358"/>
        <s v="https://assos.bordeaux.fr/association/detail/1143"/>
        <s v="https://assos.bordeaux.fr/association/detail/1800"/>
        <s v="https://assos.bordeaux.fr/association/detail/1368"/>
        <s v="https://assos.bordeaux.fr/association/detail/995"/>
        <s v="https://assos.bordeaux.fr/association/detail/818"/>
        <s v="https://assos.bordeaux.fr/association/detail/1773"/>
        <s v="https://assos.bordeaux.fr/association/detail/1559"/>
        <s v="https://assos.bordeaux.fr/association/detail/1551"/>
        <s v="https://assos.bordeaux.fr/association/detail/1069"/>
        <s v="https://assos.bordeaux.fr/association/detail/909"/>
        <s v="https://assos.bordeaux.fr/association/detail/558"/>
        <s v="https://assos.bordeaux.fr/association/detail/632"/>
        <s v="https://assos.bordeaux.fr/association/detail/813"/>
        <s v="https://assos.bordeaux.fr/association/detail/624"/>
        <s v="https://assos.bordeaux.fr/association/detail/1077"/>
        <s v="https://assos.bordeaux.fr/association/detail/869"/>
        <s v="https://assos.bordeaux.fr/association/detail/639"/>
        <s v="https://assos.bordeaux.fr/association/detail/1095"/>
        <s v="https://assos.bordeaux.fr/association/detail/1558"/>
        <s v="https://assos.bordeaux.fr/association/detail/1242"/>
        <s v="https://assos.bordeaux.fr/association/detail/1380"/>
        <s v="https://assos.bordeaux.fr/association/detail/1106"/>
        <s v="https://assos.bordeaux.fr/association/detail/800"/>
        <s v="https://assos.bordeaux.fr/association/detail/754"/>
        <s v="https://assos.bordeaux.fr/association/detail/933"/>
        <s v="https://assos.bordeaux.fr/association/detail/1526"/>
        <s v="https://assos.bordeaux.fr/association/detail/828"/>
        <s v="https://assos.bordeaux.fr/association/detail/697"/>
        <s v="https://assos.bordeaux.fr/association/detail/1716"/>
        <s v="https://assos.bordeaux.fr/association/detail/1295"/>
        <s v="https://assos.bordeaux.fr/association/detail/638"/>
        <s v="https://assos.bordeaux.fr/association/detail/1352"/>
        <s v="https://assos.bordeaux.fr/association/detail/1606"/>
        <s v="https://assos.bordeaux.fr/association/detail/1136"/>
        <s v="https://assos.bordeaux.fr/association/detail/579"/>
        <s v="https://assos.bordeaux.fr/association/detail/1232"/>
        <s v="https://assos.bordeaux.fr/association/detail/1415"/>
        <s v="https://assos.bordeaux.fr/association/detail/1804"/>
        <s v="https://assos.bordeaux.fr/association/detail/590"/>
        <s v="https://assos.bordeaux.fr/association/detail/566"/>
        <s v="https://assos.bordeaux.fr/association/detail/1725"/>
        <s v="https://assos.bordeaux.fr/association/detail/1263"/>
        <s v="https://assos.bordeaux.fr/association/detail/1121"/>
        <s v="https://assos.bordeaux.fr/association/detail/1007"/>
        <s v="https://assos.bordeaux.fr/association/detail/1772"/>
        <s v="https://assos.bordeaux.fr/association/detail/835"/>
        <s v="https://assos.bordeaux.fr/association/detail/1170"/>
        <s v="https://assos.bordeaux.fr/association/detail/1731"/>
        <s v="https://assos.bordeaux.fr/association/detail/1168"/>
        <s v="https://assos.bordeaux.fr/association/detail/757"/>
        <s v="https://assos.bordeaux.fr/association/detail/1497"/>
        <s v="https://assos.bordeaux.fr/association/detail/991"/>
        <s v="https://assos.bordeaux.fr/association/detail/1397"/>
        <s v="https://assos.bordeaux.fr/association/detail/832"/>
        <s v="https://assos.bordeaux.fr/association/detail/1270"/>
        <s v="https://assos.bordeaux.fr/association/detail/1078"/>
        <s v="https://assos.bordeaux.fr/association/detail/1351"/>
        <s v="https://assos.bordeaux.fr/association/detail/1823"/>
        <s v="https://assos.bordeaux.fr/association/detail/1033"/>
        <s v="https://assos.bordeaux.fr/association/detail/917"/>
        <s v="https://assos.bordeaux.fr/association/detail/1372"/>
        <s v="https://assos.bordeaux.fr/association/detail/942"/>
        <s v="https://assos.bordeaux.fr/association/detail/1254"/>
        <s v="https://assos.bordeaux.fr/association/detail/1051"/>
        <s v="https://assos.bordeaux.fr/association/detail/1586"/>
        <s v="https://assos.bordeaux.fr/association/detail/651"/>
        <s v="https://assos.bordeaux.fr/association/detail/1303"/>
        <s v="https://assos.bordeaux.fr/association/detail/845"/>
        <s v="https://assos.bordeaux.fr/association/detail/727"/>
        <s v="https://assos.bordeaux.fr/association/detail/1154"/>
        <s v="https://assos.bordeaux.fr/association/detail/551"/>
        <s v="https://assos.bordeaux.fr/association/detail/1655"/>
        <s v="https://assos.bordeaux.fr/association/detail/944"/>
        <s v="https://assos.bordeaux.fr/association/detail/689"/>
        <s v="https://assos.bordeaux.fr/association/detail/1642"/>
        <s v="https://assos.bordeaux.fr/association/detail/904"/>
        <s v="https://assos.bordeaux.fr/association/detail/1729"/>
        <s v="https://assos.bordeaux.fr/association/detail/599"/>
        <s v="https://assos.bordeaux.fr/association/detail/719"/>
        <s v="https://assos.bordeaux.fr/association/detail/1252"/>
        <s v="https://assos.bordeaux.fr/association/detail/785"/>
        <s v="https://assos.bordeaux.fr/association/detail/592"/>
        <s v="https://assos.bordeaux.fr/association/detail/758"/>
        <s v="https://assos.bordeaux.fr/association/detail/1308"/>
        <s v="https://assos.bordeaux.fr/association/detail/1178"/>
        <s v="https://assos.bordeaux.fr/association/detail/1373"/>
        <s v="https://assos.bordeaux.fr/association/detail/1420"/>
        <s v="https://assos.bordeaux.fr/association/detail/692"/>
        <s v="https://assos.bordeaux.fr/association/detail/1356"/>
        <s v="https://assos.bordeaux.fr/association/detail/760"/>
        <s v="https://assos.bordeaux.fr/association/detail/868"/>
        <s v="https://assos.bordeaux.fr/association/detail/1273"/>
        <s v="https://assos.bordeaux.fr/association/detail/609"/>
        <s v="https://assos.bordeaux.fr/association/detail/1719"/>
        <s v="https://assos.bordeaux.fr/association/detail/1000"/>
        <s v="https://assos.bordeaux.fr/association/detail/1632"/>
        <s v="https://assos.bordeaux.fr/association/detail/1359"/>
        <s v="https://assos.bordeaux.fr/association/detail/1048"/>
        <s v="https://assos.bordeaux.fr/association/detail/885"/>
        <s v="https://assos.bordeaux.fr/association/detail/1379"/>
        <s v="https://assos.bordeaux.fr/association/detail/1544"/>
        <s v="https://assos.bordeaux.fr/association/detail/888"/>
        <s v="https://assos.bordeaux.fr/association/detail/641"/>
        <s v="https://assos.bordeaux.fr/association/detail/1631"/>
        <s v="https://assos.bordeaux.fr/association/detail/1609"/>
        <s v="https://assos.bordeaux.fr/association/detail/594"/>
        <s v="https://assos.bordeaux.fr/association/detail/728"/>
        <s v="https://assos.bordeaux.fr/association/detail/674"/>
        <s v="https://assos.bordeaux.fr/association/detail/1765"/>
        <s v="https://assos.bordeaux.fr/association/detail/737"/>
        <s v="https://assos.bordeaux.fr/association/detail/827"/>
        <s v="https://assos.bordeaux.fr/association/detail/950"/>
        <s v="https://assos.bordeaux.fr/association/detail/714"/>
        <s v="https://assos.bordeaux.fr/association/detail/1064"/>
        <s v="https://assos.bordeaux.fr/association/detail/1431"/>
        <s v="https://assos.bordeaux.fr/association/detail/1400"/>
        <s v="https://assos.bordeaux.fr/association/detail/658"/>
        <s v="https://assos.bordeaux.fr/association/detail/1126"/>
        <s v="https://assos.bordeaux.fr/association/detail/881"/>
        <s v="https://assos.bordeaux.fr/association/detail/1281"/>
        <s v="https://assos.bordeaux.fr/association/detail/759"/>
        <s v="https://assos.bordeaux.fr/association/detail/954"/>
        <s v="https://assos.bordeaux.fr/association/detail/575"/>
        <s v="https://assos.bordeaux.fr/association/detail/1610"/>
        <s v="https://assos.bordeaux.fr/association/detail/1798"/>
        <s v="https://assos.bordeaux.fr/association/detail/617"/>
        <s v="https://assos.bordeaux.fr/association/detail/1745"/>
        <s v="https://assos.bordeaux.fr/association/detail/709"/>
        <s v="https://assos.bordeaux.fr/association/detail/1849"/>
        <s v="https://assos.bordeaux.fr/association/detail/1770"/>
        <s v="https://assos.bordeaux.fr/association/detail/1465"/>
        <s v="https://assos.bordeaux.fr/association/detail/1447"/>
        <s v="https://assos.bordeaux.fr/association/detail/1748"/>
        <s v="https://assos.bordeaux.fr/association/detail/1130"/>
        <s v="https://assos.bordeaux.fr/association/detail/1280"/>
        <s v="https://assos.bordeaux.fr/association/detail/989"/>
        <s v="https://assos.bordeaux.fr/association/detail/1321"/>
        <s v="https://assos.bordeaux.fr/association/detail/565"/>
        <s v="https://assos.bordeaux.fr/association/detail/1108"/>
        <s v="https://assos.bordeaux.fr/association/detail/693"/>
        <s v="https://assos.bordeaux.fr/association/detail/910"/>
        <s v="https://assos.bordeaux.fr/association/detail/1139"/>
        <s v="https://assos.bordeaux.fr/association/detail/521"/>
        <s v="https://assos.bordeaux.fr/association/detail/833"/>
        <s v="https://assos.bordeaux.fr/association/detail/1674"/>
        <s v="https://assos.bordeaux.fr/association/detail/1391"/>
        <s v="https://assos.bordeaux.fr/association/detail/1735"/>
        <s v="https://assos.bordeaux.fr/association/detail/543"/>
        <s v="https://assos.bordeaux.fr/association/detail/573"/>
        <s v="https://assos.bordeaux.fr/association/detail/621"/>
        <s v="https://assos.bordeaux.fr/association/detail/842"/>
        <s v="https://assos.bordeaux.fr/association/detail/964"/>
        <s v="https://assos.bordeaux.fr/association/detail/587"/>
        <s v="https://assos.bordeaux.fr/association/detail/1049"/>
        <s v="https://assos.bordeaux.fr/association/detail/1549"/>
        <s v="https://assos.bordeaux.fr/association/detail/1361"/>
        <s v="https://assos.bordeaux.fr/association/detail/1319"/>
        <s v="https://assos.bordeaux.fr/association/detail/1769"/>
        <s v="https://assos.bordeaux.fr/association/detail/1683"/>
        <s v="https://assos.bordeaux.fr/association/detail/1777"/>
        <s v="https://assos.bordeaux.fr/association/detail/1640"/>
        <s v="https://assos.bordeaux.fr/association/detail/623"/>
        <s v="https://assos.bordeaux.fr/association/detail/537"/>
        <s v="https://assos.bordeaux.fr/association/detail/1016"/>
        <s v="https://assos.bordeaux.fr/association/detail/1011"/>
        <s v="https://assos.bordeaux.fr/association/detail/963"/>
        <s v="https://assos.bordeaux.fr/association/detail/699"/>
        <s v="https://assos.bordeaux.fr/association/detail/1578"/>
        <s v="https://assos.bordeaux.fr/association/detail/542"/>
        <s v="https://assos.bordeaux.fr/association/detail/1822"/>
        <s v="https://assos.bordeaux.fr/association/detail/952"/>
        <s v="https://assos.bordeaux.fr/association/detail/1661"/>
        <s v="https://assos.bordeaux.fr/association/detail/1353"/>
        <s v="https://assos.bordeaux.fr/association/detail/1146"/>
        <s v="https://assos.bordeaux.fr/association/detail/940"/>
        <s v="https://assos.bordeaux.fr/association/detail/790"/>
        <s v="https://assos.bordeaux.fr/association/detail/1073"/>
        <s v="https://assos.bordeaux.fr/association/detail/1304"/>
        <s v="https://assos.bordeaux.fr/association/detail/1377"/>
        <s v="https://assos.bordeaux.fr/association/detail/1548"/>
        <s v="https://assos.bordeaux.fr/association/detail/1474"/>
        <s v="https://assos.bordeaux.fr/association/detail/722"/>
        <s v="https://assos.bordeaux.fr/association/detail/1101"/>
        <s v="https://assos.bordeaux.fr/association/detail/574"/>
        <s v="https://assos.bordeaux.fr/association/detail/1537"/>
        <s v="https://assos.bordeaux.fr/association/detail/1357"/>
        <s v="https://assos.bordeaux.fr/association/detail/797"/>
        <s v="https://assos.bordeaux.fr/association/detail/912"/>
        <s v="https://assos.bordeaux.fr/association/detail/1775"/>
        <s v="https://assos.bordeaux.fr/association/detail/552"/>
        <s v="https://assos.bordeaux.fr/association/detail/1096"/>
        <s v="https://assos.bordeaux.fr/association/detail/1262"/>
        <s v="https://assos.bordeaux.fr/association/detail/1299"/>
        <s v="https://assos.bordeaux.fr/association/detail/664"/>
        <s v="https://assos.bordeaux.fr/association/detail/1471"/>
        <s v="https://assos.bordeaux.fr/association/detail/1115"/>
        <s v="https://assos.bordeaux.fr/association/detail/817"/>
        <s v="https://assos.bordeaux.fr/association/detail/528"/>
        <s v="https://assos.bordeaux.fr/association/detail/1371"/>
        <s v="https://assos.bordeaux.fr/association/detail/1127"/>
        <s v="https://assos.bordeaux.fr/association/detail/1010"/>
        <s v="https://assos.bordeaux.fr/association/detail/738"/>
        <s v="https://assos.bordeaux.fr/association/detail/795"/>
        <s v="https://assos.bordeaux.fr/association/detail/1040"/>
        <s v="https://assos.bordeaux.fr/association/detail/1181"/>
        <s v="https://assos.bordeaux.fr/association/detail/1690"/>
        <s v="https://assos.bordeaux.fr/association/detail/659"/>
        <s v="https://assos.bordeaux.fr/association/detail/666"/>
        <s v="https://assos.bordeaux.fr/association/detail/1577"/>
        <s v="https://assos.bordeaux.fr/association/detail/837"/>
        <s v="https://assos.bordeaux.fr/association/detail/646"/>
        <s v="https://assos.bordeaux.fr/association/detail/997"/>
        <s v="https://assos.bordeaux.fr/association/detail/1657"/>
        <s v="https://assos.bordeaux.fr/association/detail/763"/>
        <s v="https://assos.bordeaux.fr/association/detail/999"/>
        <s v="https://assos.bordeaux.fr/association/detail/1046"/>
        <s v="https://assos.bordeaux.fr/association/detail/1392"/>
        <s v="https://assos.bordeaux.fr/association/detail/1629"/>
        <s v="https://assos.bordeaux.fr/association/detail/1736"/>
        <s v="https://assos.bordeaux.fr/association/detail/569"/>
        <s v="https://assos.bordeaux.fr/association/detail/1418"/>
        <s v="https://assos.bordeaux.fr/association/detail/1091"/>
        <s v="https://assos.bordeaux.fr/association/detail/859"/>
        <s v="https://assos.bordeaux.fr/association/detail/946"/>
        <s v="https://assos.bordeaux.fr/association/detail/1722"/>
        <s v="https://assos.bordeaux.fr/association/detail/821"/>
        <s v="https://assos.bordeaux.fr/association/detail/1244"/>
        <s v="https://assos.bordeaux.fr/association/detail/1015"/>
        <s v="https://assos.bordeaux.fr/association/detail/922"/>
        <s v="https://assos.bordeaux.fr/association/detail/911"/>
        <s v="https://assos.bordeaux.fr/association/detail/1787"/>
        <s v="https://assos.bordeaux.fr/association/detail/1068"/>
        <s v="https://assos.bordeaux.fr/association/detail/1249"/>
        <s v="https://assos.bordeaux.fr/association/detail/1116"/>
        <s v="https://assos.bordeaux.fr/association/detail/1445"/>
        <s v="https://assos.bordeaux.fr/association/detail/660"/>
        <s v="https://assos.bordeaux.fr/association/detail/1045"/>
        <s v="https://assos.bordeaux.fr/association/detail/1141"/>
        <s v="https://assos.bordeaux.fr/association/detail/663"/>
        <s v="https://assos.bordeaux.fr/association/detail/652"/>
        <s v="https://assos.bordeaux.fr/association/detail/1746"/>
        <s v="https://assos.bordeaux.fr/association/detail/1625"/>
        <s v="https://assos.bordeaux.fr/association/detail/733"/>
        <s v="https://assos.bordeaux.fr/association/detail/734"/>
        <s v="https://assos.bordeaux.fr/association/detail/1668"/>
        <s v="https://assos.bordeaux.fr/association/detail/1454"/>
        <s v="https://assos.bordeaux.fr/association/detail/880"/>
        <s v="https://assos.bordeaux.fr/association/detail/983"/>
        <s v="https://assos.bordeaux.fr/association/detail/1703"/>
        <s v="https://assos.bordeaux.fr/association/detail/1111"/>
        <s v="https://assos.bordeaux.fr/association/detail/1562"/>
        <s v="https://assos.bordeaux.fr/association/detail/945"/>
        <s v="https://assos.bordeaux.fr/association/detail/732"/>
        <s v="https://assos.bordeaux.fr/association/detail/1022"/>
        <s v="https://assos.bordeaux.fr/association/detail/520"/>
        <s v="https://assos.bordeaux.fr/association/detail/1105"/>
        <s v="https://assos.bordeaux.fr/association/detail/1675"/>
        <s v="https://assos.bordeaux.fr/association/detail/998"/>
        <s v="https://assos.bordeaux.fr/association/detail/865"/>
        <s v="https://assos.bordeaux.fr/association/detail/620"/>
        <s v="https://assos.bordeaux.fr/association/detail/1003"/>
        <s v="https://assos.bordeaux.fr/association/detail/815"/>
        <s v="https://assos.bordeaux.fr/association/detail/1008"/>
        <s v="https://assos.bordeaux.fr/association/detail/806"/>
        <s v="https://assos.bordeaux.fr/association/detail/1173"/>
        <s v="https://assos.bordeaux.fr/association/detail/1681"/>
        <s v="https://assos.bordeaux.fr/association/detail/1113"/>
        <s v="https://assos.bordeaux.fr/association/detail/923"/>
        <s v="https://assos.bordeaux.fr/association/detail/953"/>
        <s v="https://assos.bordeaux.fr/association/detail/1297"/>
        <s v="https://assos.bordeaux.fr/association/detail/518"/>
        <s v="https://assos.bordeaux.fr/association/detail/572"/>
        <s v="https://assos.bordeaux.fr/association/detail/1614"/>
        <s v="https://assos.bordeaux.fr/association/detail/1522"/>
        <s v="https://assos.bordeaux.fr/association/detail/606"/>
        <s v="https://assos.bordeaux.fr/association/detail/984"/>
        <s v="https://assos.bordeaux.fr/association/detail/1430"/>
        <s v="https://assos.bordeaux.fr/association/detail/563"/>
        <s v="https://assos.bordeaux.fr/association/detail/1666"/>
        <s v="https://assos.bordeaux.fr/association/detail/1453"/>
        <s v="https://assos.bordeaux.fr/association/detail/1850"/>
        <s v="https://assos.bordeaux.fr/association/detail/1542"/>
        <s v="https://assos.bordeaux.fr/association/detail/553"/>
        <s v="https://assos.bordeaux.fr/association/detail/683"/>
        <s v="https://assos.bordeaux.fr/association/detail/718"/>
        <s v="https://assos.bordeaux.fr/association/detail/830"/>
        <s v="https://assos.bordeaux.fr/association/detail/690"/>
        <s v="https://assos.bordeaux.fr/association/detail/657"/>
        <s v="https://assos.bordeaux.fr/association/detail/854"/>
        <s v="https://assos.bordeaux.fr/association/detail/903"/>
        <s v="https://assos.bordeaux.fr/association/detail/707"/>
        <s v="https://assos.bordeaux.fr/association/detail/890"/>
        <s v="https://assos.bordeaux.fr/association/detail/1779"/>
        <s v="https://assos.bordeaux.fr/association/detail/523"/>
        <s v="https://assos.bordeaux.fr/association/detail/1185"/>
        <s v="https://assos.bordeaux.fr/association/detail/1780"/>
        <s v="https://assos.bordeaux.fr/association/detail/1618"/>
        <s v="https://assos.bordeaux.fr/association/detail/677"/>
        <s v="https://assos.bordeaux.fr/association/detail/667"/>
        <s v="https://assos.bordeaux.fr/association/detail/1856"/>
        <s v="https://assos.bordeaux.fr/association/detail/650"/>
        <s v="https://assos.bordeaux.fr/association/detail/1494"/>
        <s v="https://assos.bordeaux.fr/association/detail/1795"/>
        <s v="https://assos.bordeaux.fr/association/detail/1628"/>
        <s v="https://assos.bordeaux.fr/association/detail/977"/>
        <s v="https://assos.bordeaux.fr/association/detail/661"/>
        <s v="https://assos.bordeaux.fr/association/detail/748"/>
        <s v="https://assos.bordeaux.fr/association/detail/793"/>
        <s v="https://assos.bordeaux.fr/association/detail/925"/>
        <s v="https://assos.bordeaux.fr/association/detail/691"/>
        <s v="https://assos.bordeaux.fr/association/detail/1433"/>
        <s v="https://assos.bordeaux.fr/association/detail/988"/>
        <s v="https://assos.bordeaux.fr/association/detail/938"/>
        <s v="https://assos.bordeaux.fr/association/detail/920"/>
        <s v="https://assos.bordeaux.fr/association/detail/1460"/>
        <s v="https://assos.bordeaux.fr/association/detail/589"/>
        <s v="https://assos.bordeaux.fr/association/detail/1269"/>
        <s v="https://assos.bordeaux.fr/association/detail/1235"/>
        <s v="https://assos.bordeaux.fr/association/detail/947"/>
        <s v="https://assos.bordeaux.fr/association/detail/840"/>
        <s v="https://assos.bordeaux.fr/association/detail/825"/>
        <s v="https://assos.bordeaux.fr/association/detail/1138"/>
        <s v="https://assos.bordeaux.fr/association/detail/826"/>
        <s v="https://assos.bordeaux.fr/association/detail/591"/>
        <s v="https://assos.bordeaux.fr/association/detail/1325"/>
        <s v="https://assos.bordeaux.fr/association/detail/622"/>
        <s v="https://assos.bordeaux.fr/association/detail/780"/>
        <s v="https://assos.bordeaux.fr/association/detail/643"/>
        <s v="https://assos.bordeaux.fr/association/detail/1582"/>
        <s v="https://assos.bordeaux.fr/association/detail/914"/>
        <s v="https://assos.bordeaux.fr/association/detail/918"/>
        <s v="https://assos.bordeaux.fr/association/detail/1063"/>
        <s v="https://assos.bordeaux.fr/association/detail/1452"/>
        <s v="https://assos.bordeaux.fr/association/detail/495"/>
        <s v="https://assos.bordeaux.fr/association/detail/861"/>
        <s v="https://assos.bordeaux.fr/association/detail/1260"/>
        <s v="https://assos.bordeaux.fr/association/detail/1291"/>
        <s v="https://assos.bordeaux.fr/association/detail/1133"/>
        <s v="https://assos.bordeaux.fr/association/detail/809"/>
        <s v="https://assos.bordeaux.fr/association/detail/973"/>
        <s v="https://assos.bordeaux.fr/association/detail/1581"/>
        <s v="https://assos.bordeaux.fr/association/detail/935"/>
        <s v="https://assos.bordeaux.fr/association/detail/645"/>
        <s v="https://assos.bordeaux.fr/association/detail/1193"/>
        <s v="https://assos.bordeaux.fr/association/detail/1283"/>
        <s v="https://assos.bordeaux.fr/association/detail/1412"/>
        <s v="https://assos.bordeaux.fr/association/detail/1677"/>
        <s v="https://assos.bordeaux.fr/association/detail/1109"/>
        <s v="https://assos.bordeaux.fr/association/detail/740"/>
        <s v="https://assos.bordeaux.fr/association/detail/884"/>
        <s v="https://assos.bordeaux.fr/association/detail/1808"/>
        <s v="https://assos.bordeaux.fr/association/detail/846"/>
        <s v="https://assos.bordeaux.fr/association/detail/1583"/>
        <s v="https://assos.bordeaux.fr/association/detail/836"/>
        <s v="https://assos.bordeaux.fr/association/detail/705"/>
        <s v="https://assos.bordeaux.fr/association/detail/1060"/>
        <s v="https://assos.bordeaux.fr/association/detail/1458"/>
        <s v="https://assos.bordeaux.fr/association/detail/978"/>
        <s v="https://assos.bordeaux.fr/association/detail/557"/>
        <s v="https://assos.bordeaux.fr/association/detail/1075"/>
        <s v="https://assos.bordeaux.fr/association/detail/905"/>
        <s v="https://assos.bordeaux.fr/association/detail/1316"/>
        <s v="https://assos.bordeaux.fr/association/detail/855"/>
        <s v="https://assos.bordeaux.fr/association/detail/1018"/>
        <s v="https://assos.bordeaux.fr/association/detail/640"/>
        <s v="https://assos.bordeaux.fr/association/detail/1807"/>
        <s v="https://assos.bordeaux.fr/association/detail/533"/>
        <s v="https://assos.bordeaux.fr/association/detail/1726"/>
        <s v="https://assos.bordeaux.fr/association/detail/1723"/>
        <s v="https://assos.bordeaux.fr/association/detail/654"/>
        <s v="https://assos.bordeaux.fr/association/detail/1080"/>
        <s v="https://assos.bordeaux.fr/association/detail/1196"/>
        <s v="https://assos.bordeaux.fr/association/detail/1271"/>
        <s v="https://assos.bordeaux.fr/association/detail/1251"/>
        <s v="https://assos.bordeaux.fr/association/detail/628"/>
        <s v="https://assos.bordeaux.fr/association/detail/703"/>
        <s v="https://assos.bordeaux.fr/association/detail/524"/>
        <s v="https://assos.bordeaux.fr/association/detail/1083"/>
        <s v="https://assos.bordeaux.fr/association/detail/556"/>
        <s v="https://assos.bordeaux.fr/association/detail/829"/>
        <s v="https://assos.bordeaux.fr/association/detail/1768"/>
        <s v="https://assos.bordeaux.fr/association/detail/583"/>
        <s v="https://assos.bordeaux.fr/association/detail/1012"/>
        <s v="https://assos.bordeaux.fr/association/detail/526"/>
        <s v="https://assos.bordeaux.fr/association/detail/1527"/>
        <s v="https://assos.bordeaux.fr/association/detail/604"/>
        <s v="https://assos.bordeaux.fr/association/detail/1180"/>
        <s v="https://assos.bordeaux.fr/association/detail/580"/>
        <s v="https://assos.bordeaux.fr/association/detail/686"/>
        <s v="https://assos.bordeaux.fr/association/detail/843"/>
        <s v="https://assos.bordeaux.fr/association/detail/1482"/>
        <s v="https://assos.bordeaux.fr/association/detail/1017"/>
        <s v="https://assos.bordeaux.fr/association/detail/636"/>
        <s v="https://assos.bordeaux.fr/association/detail/1103"/>
        <s v="https://assos.bordeaux.fr/association/detail/1711"/>
        <s v="https://assos.bordeaux.fr/association/detail/679"/>
        <s v="https://assos.bordeaux.fr/association/detail/1043"/>
        <s v="https://assos.bordeaux.fr/association/detail/694"/>
        <s v="https://assos.bordeaux.fr/association/detail/1197"/>
        <s v="https://assos.bordeaux.fr/association/detail/1708"/>
        <s v="https://assos.bordeaux.fr/association/detail/1159"/>
        <s v="https://assos.bordeaux.fr/association/detail/549"/>
        <s v="https://assos.bordeaux.fr/association/detail/1246"/>
        <s v="https://assos.bordeaux.fr/association/detail/1364"/>
        <s v="https://assos.bordeaux.fr/association/detail/735"/>
        <s v="https://assos.bordeaux.fr/association/detail/753"/>
        <s v="https://assos.bordeaux.fr/association/detail/539"/>
        <s v="https://assos.bordeaux.fr/association/detail/883"/>
        <s v="https://assos.bordeaux.fr/association/detail/1624"/>
        <s v="https://assos.bordeaux.fr/association/detail/985"/>
        <s v="https://assos.bordeaux.fr/association/detail/849"/>
        <s v="https://assos.bordeaux.fr/association/detail/1733"/>
        <s v="https://assos.bordeaux.fr/association/detail/1122"/>
        <s v="https://assos.bordeaux.fr/association/detail/1781"/>
        <s v="https://assos.bordeaux.fr/association/detail/822"/>
        <s v="https://assos.bordeaux.fr/association/detail/1434"/>
        <s v="https://assos.bordeaux.fr/association/detail/510"/>
        <s v="https://assos.bordeaux.fr/association/detail/585"/>
        <s v="https://assos.bordeaux.fr/association/detail/665"/>
        <s v="https://assos.bordeaux.fr/association/detail/1239"/>
        <s v="https://assos.bordeaux.fr/association/detail/1183"/>
        <s v="https://assos.bordeaux.fr/association/detail/823"/>
        <s v="https://assos.bordeaux.fr/association/detail/649"/>
        <s v="https://assos.bordeaux.fr/association/detail/899"/>
        <s v="https://assos.bordeaux.fr/association/detail/1541"/>
        <s v="https://assos.bordeaux.fr/association/detail/804"/>
        <s v="https://assos.bordeaux.fr/association/detail/1752"/>
        <s v="https://assos.bordeaux.fr/association/detail/810"/>
        <s v="https://assos.bordeaux.fr/association/detail/670"/>
        <s v="https://assos.bordeaux.fr/association/detail/939"/>
        <s v="https://assos.bordeaux.fr/association/detail/1005"/>
        <s v="https://assos.bordeaux.fr/association/detail/1279"/>
        <s v="https://assos.bordeaux.fr/association/detail/936"/>
        <s v="https://assos.bordeaux.fr/association/detail/1697"/>
        <s v="https://assos.bordeaux.fr/association/detail/1366"/>
        <s v="https://assos.bordeaux.fr/association/detail/1300"/>
        <s v="https://assos.bordeaux.fr/association/detail/1782"/>
        <s v="https://assos.bordeaux.fr/association/detail/779"/>
        <s v="https://assos.bordeaux.fr/association/detail/1276"/>
        <s v="https://assos.bordeaux.fr/association/detail/607"/>
        <s v="https://assos.bordeaux.fr/association/detail/731"/>
        <s v="https://assos.bordeaux.fr/association/detail/1771"/>
        <s v="https://assos.bordeaux.fr/association/detail/1094"/>
        <s v="https://assos.bordeaux.fr/association/detail/873"/>
        <s v="https://assos.bordeaux.fr/association/detail/1278"/>
        <s v="https://assos.bordeaux.fr/association/detail/1702"/>
        <s v="https://assos.bordeaux.fr/association/detail/1842"/>
        <s v="https://assos.bordeaux.fr/association/detail/839"/>
        <s v="https://assos.bordeaux.fr/association/detail/577"/>
        <s v="https://assos.bordeaux.fr/association/detail/1098"/>
        <s v="https://assos.bordeaux.fr/association/detail/1658"/>
        <s v="https://assos.bordeaux.fr/association/detail/1568"/>
        <s v="https://assos.bordeaux.fr/association/detail/513"/>
        <s v="https://assos.bordeaux.fr/association/detail/1590"/>
        <s v="https://assos.bordeaux.fr/association/detail/745"/>
        <s v="https://assos.bordeaux.fr/association/detail/1151"/>
        <s v="https://assos.bordeaux.fr/association/detail/847"/>
        <s v="https://assos.bordeaux.fr/association/detail/1261"/>
        <s v="https://assos.bordeaux.fr/association/detail/509"/>
        <s v="https://assos.bordeaux.fr/association/detail/1119"/>
        <s v="https://assos.bordeaux.fr/association/detail/1233"/>
        <s v="https://assos.bordeaux.fr/association/detail/934"/>
        <s v="https://assos.bordeaux.fr/association/detail/1167"/>
        <s v="https://assos.bordeaux.fr/association/detail/1104"/>
        <s v="https://assos.bordeaux.fr/association/detail/1118"/>
        <s v="https://assos.bordeaux.fr/association/detail/1639"/>
        <s v="https://assos.bordeaux.fr/association/detail/886"/>
        <s v="https://assos.bordeaux.fr/association/detail/1029"/>
        <s v="https://assos.bordeaux.fr/association/detail/708"/>
        <s v="https://assos.bordeaux.fr/association/detail/895"/>
        <s v="https://assos.bordeaux.fr/association/detail/1184"/>
        <s v="https://assos.bordeaux.fr/association/detail/1443"/>
        <s v="https://assos.bordeaux.fr/association/detail/786"/>
        <s v="https://assos.bordeaux.fr/association/detail/1789"/>
        <s v="https://assos.bordeaux.fr/association/detail/894"/>
        <s v="https://assos.bordeaux.fr/association/detail/1264"/>
        <s v="https://assos.bordeaux.fr/association/detail/1607"/>
        <s v="https://assos.bordeaux.fr/association/detail/1540"/>
        <s v="https://assos.bordeaux.fr/association/detail/762"/>
        <s v="https://assos.bordeaux.fr/association/detail/1100"/>
        <s v="https://assos.bordeaux.fr/association/detail/696"/>
        <s v="https://assos.bordeaux.fr/association/detail/1093"/>
        <s v="https://assos.bordeaux.fr/association/detail/1416"/>
        <s v="https://assos.bordeaux.fr/association/detail/568"/>
        <s v="https://assos.bordeaux.fr/association/detail/721"/>
        <s v="https://assos.bordeaux.fr/association/detail/1305"/>
        <s v="https://assos.bordeaux.fr/association/detail/966"/>
        <s v="https://assos.bordeaux.fr/association/detail/512"/>
        <s v="https://assos.bordeaux.fr/association/detail/1248"/>
        <s v="https://assos.bordeaux.fr/association/detail/1417"/>
        <s v="https://assos.bordeaux.fr/association/detail/1238"/>
        <s v="https://assos.bordeaux.fr/association/detail/951"/>
        <s v="https://assos.bordeaux.fr/association/detail/536"/>
        <s v="https://assos.bordeaux.fr/association/detail/1512"/>
        <s v="https://assos.bordeaux.fr/association/detail/896"/>
        <s v="https://assos.bordeaux.fr/association/detail/1268"/>
        <s v="https://assos.bordeaux.fr/association/detail/867"/>
        <s v="https://assos.bordeaux.fr/association/detail/1247"/>
        <s v="https://assos.bordeaux.fr/association/detail/1847"/>
        <s v="https://assos.bordeaux.fr/association/detail/1591"/>
        <s v="https://assos.bordeaux.fr/association/detail/1123"/>
        <s v="https://assos.bordeaux.fr/association/detail/1326"/>
        <s v="https://assos.bordeaux.fr/association/detail/1039"/>
        <s v="https://assos.bordeaux.fr/association/detail/1676"/>
        <s v="https://assos.bordeaux.fr/association/detail/887"/>
        <s v="https://assos.bordeaux.fr/association/detail/908"/>
        <s v="https://assos.bordeaux.fr/association/detail/971"/>
        <s v="https://assos.bordeaux.fr/association/detail/1574"/>
        <s v="https://assos.bordeaux.fr/association/detail/1603"/>
        <s v="https://assos.bordeaux.fr/association/detail/907"/>
        <s v="https://assos.bordeaux.fr/association/detail/550"/>
      </sharedItems>
    </cacheField>
    <cacheField name="nom" numFmtId="0">
      <sharedItems>
        <s v="PERCAL TANGO"/>
        <s v="ARTISANS DU MONDE BORDEAUX - ADM"/>
        <s v="CERCLE PHILATÉLIQUE BORDEAUX AQUITAINE - CPBA"/>
        <s v="ALLO AMIANTE"/>
        <s v="CENTRE ACCUEIL CONSULTATION INFORMATION SEXUALITÉ - CACIS"/>
        <s v="HANDI CAP NOUVELLE AQUITAINE - HCNA"/>
        <s v="ASSOCIATION DES SAHRAOUIS À BORDEAUX  - ASB"/>
        <s v="LES CRAYONNEUSES"/>
        <s v="OPÉRA BASTIDE - OB"/>
        <s v="ASSOCIATION DES AMIS D’ELIANE LAVAIL - AMIDEL"/>
        <s v="MAM'AN LES TI'BATEAUX"/>
        <s v="WINE WILD WEST"/>
        <s v="UNION SAINT-BRUNO - USB"/>
        <s v="BXA - ESPRIT VOILE - BXA EV"/>
        <s v="ASSOCIATION PARLECOUTER"/>
        <s v="AIDOMI"/>
        <s v="ASSOCIATION FRANCO-JAPONAISE D'ÉCHANGES CULTURELS RIVAGES - RIVAGES"/>
        <s v="PROMOFEMMES"/>
        <s v="LE FESTIN"/>
        <s v="LES DETRITIVORES - DTTV"/>
        <s v="FRÈRES DES HOMMES - FDH"/>
        <s v="PHILOSPHÈRES"/>
        <s v="UNION BORDEAUX MÉTROPOLE - UBM"/>
        <s v="LES BALADES ALTERNATIVES"/>
        <s v="TEST 1809"/>
        <s v="ASSOCIATION ODYSSÉE"/>
        <s v="LA CLÉ DES ONDES"/>
        <s v="OPTIMOMES LOISIRS"/>
        <s v="ATELIER D'ÉCO SOLIDAIRE - ADS"/>
        <s v="HÉLIOS EVENEMENTS - O S G"/>
        <s v="RIRE EN-JE - CLUB DE RIRE BX"/>
        <s v="ASSOCIATION FRANÇAISE DE RUGBY SUBAQUATIQUE - AFRS"/>
        <s v="LA CASSETTE"/>
        <s v="PRATIKABLE - PTK"/>
        <s v="CULTIVER L'ÉQUILIBRE"/>
        <s v="MOUVEMENT  LE CRI"/>
        <s v="FÉDÉRATION DES RADIOS ASSOCIATIVES DE LA GIRONDE  - FEDERA 33"/>
        <s v="CALIXTE COEUR DE BASTIDE"/>
        <s v="LES PINSONS"/>
        <s v="DYNAMIC KARATE BORDEAUX - DKB"/>
        <s v="ASSOCIATION EXPRESSIONS"/>
        <s v="ALLIANCE 33  - ALLIANCE 33"/>
        <s v="LE LABO DES HISTOIRES NOUVELLE-AQUITAINE"/>
        <s v="ACTE"/>
        <s v="FEARLESS CULTURE"/>
        <s v="TANGO NOMADE - TANGO NOMADE"/>
        <s v="GRAINES DE SOLIDARITÉ"/>
        <s v="ASSOCIATION SPORT EMPLOI - AES"/>
        <s v="SO COOPÉRATION"/>
        <s v="ASSOCIATION DE SOUTIEN AUX INVENTIONS LIBRES / BANZAÏ LAB"/>
        <s v="CRÉASSEMBLE - BXGOSPELACADEMY"/>
        <s v="FRENCH TECH BORDEAUX"/>
        <s v="ASSOCIATION PRENDRE SOIN DU LIEN - APSL"/>
        <s v="LE CHŒUR VOYAGEUR"/>
        <s v="UNION SPORTIVE JEUNES DE SAINT-AUGUSTIN-CLUB PYRÉNÉES AQUITAINE - US-JSA-CPA"/>
        <s v="ASSOCIATION NATIONALE DES ASSISTANT(E)S MATERNEL(LE)S AGREE(E)S REUNI(E)S INTER-DEPARTEMENTALE - AMARID"/>
        <s v="SOLID'EARTH - SE"/>
        <s v="LA BELLA BORDEAUX"/>
        <s v="CHORALE CHŒUR DES ECLUSES"/>
        <s v="KLAUS COMPAGNIE"/>
        <s v="ASSOCIATION MALINE"/>
        <s v="PHOENIX.UNIVERSEL - PHUN"/>
        <s v="LE CRAYON PAPOTE"/>
        <s v="ASSOCIATION POUR LA RECHERCHE EN PRÉVENTION PSYCHIQUE PRÉCOCE EN PÉRINATALITÉ - ARPPPP"/>
        <s v="LA LECHE LEAGUE GROUPE DE BORDEAUX - LLL FRANCE"/>
        <s v="CERCLE OENOPHILE AQUITAIN - COA"/>
        <s v="DRÔLE DE SCÈNE"/>
        <s v="DEUX BOUTS"/>
        <s v="CENTRE DE VOILE DE BORDEAUX-LAC - CVBL"/>
        <s v="W568925635"/>
        <s v="COLLECTIF 05/15"/>
        <s v="ASSOCIATION DES ANGOLAIS DE BORDEAUX - AAB"/>
        <s v="ASSOCIATION POUR LE DON DE SANG BENEVOLE DE BORDEAUX ET ENVIRONS"/>
        <s v="CLUB LOISIRS AQUITAINE CULTURE - CLAC"/>
        <s v="SALSA WITH S - SWS"/>
        <s v="COMPAGNIE LEITMOTIV"/>
        <s v="DÉFENSE DES RÉSIDENTS DES QUARTIERS BORDEAUX MÉTROPOLE  - ADDR.DQBM"/>
        <s v="WEJOB"/>
        <s v="ACADÉMIE KARATÉ YOGA BORDEAUX BASTIDE"/>
        <s v="ENSEMBLE2GENERATIONS - E2G"/>
        <s v="ASTROLABE"/>
        <s v="LABO - ATELIERS &amp; LIVRES POUR ENFANTS"/>
        <s v="STUDIO CANOPÉE - SC"/>
        <s v="ASSOCIATION DANZA EVOLUCION"/>
        <s v="ASSOCIATION NATIONALE DES MEMBRES DE L’ORDRE NATIONAL DU MÉRITE   - ANMONM"/>
        <s v="HANDI'CHIENS"/>
        <s v="MAISON DES SOURDS DE LA GIRONDE - MS33"/>
        <s v="LA VIE A DOMICILE -MAISON DE LA SANTÉ ET DES AIDANTS"/>
        <s v="BORDEAUX BASTIDE BASKET"/>
        <s v="ORCHESTRE PAPAGENO"/>
        <s v="SECOURS POPULAIRE FÉDÉRATION DE GIRONDE - SPF"/>
        <s v="LES SOURCES"/>
        <s v="LES FEES PAPILLONS"/>
        <s v="GIRONDINS DE BORDEAUX BASTIDE HANDBALL CLUB - GBBHBC"/>
        <s v="ASSOCIATION IMPRIMERIE DU LOUP - TYPOGRAPHIE"/>
        <s v="ASSOCIATION GÉNÉRATION DUPATY - A.G. DUPATY"/>
        <s v="ACT'IMAGE"/>
        <s v="ASSOCIATION L'IRRÉGULIÈRE"/>
        <s v="COMPAGNIE ARTISTIQUE YAKKA - CIE YAKKA"/>
        <s v="LES CAPRICES DE MARIANNE"/>
        <s v="ART SCHOOL - DJ ART SCHOOL"/>
        <s v="BORDEAUXBACKGAMMONCLUB - BBC"/>
        <s v="UNION NATIONALE DE FAMILLES ET AMIS DE PERSONNES MALADES ET/OU HANDICAPÉES PSYCHIQUES - DÉLÉGATION DE LA GIRONDE - UNAFAM 33"/>
        <s v="EMMAÜS CONNECT - EC"/>
        <s v="ATELIER ASTROLOGIE AQUITAINE - A A A"/>
        <s v="CITOYENS ET JUSTICE - C&amp;J"/>
        <s v="ERASMUS STUDENT NETWORK BORDEAUX"/>
        <s v="STOP HARCÈLEMENT DE RUE BORDEAUX - SHDR 33"/>
        <s v="COLLECTIF BORDEAUX MARINOPOLE"/>
        <s v="ASSOENCORE - EN.CO.RE"/>
        <s v="LE COLLECTIF DES JARDINIERS URBAINS - CJU"/>
        <s v="PRINC'ESS"/>
        <s v="ASSOCIATION FRANCO BRÉSILIENNE POUR LA RECHERCHE DE L'ÉQUILIBRE - CAPOEIRA BRASIL"/>
        <s v="ECOLE DE CHIENS GUIDES CENTRE ALIENOR"/>
        <s v="INFOS SECTES AQUITAINE - ISA"/>
        <s v="SOCIÉTÉ D'HORTICULTURE, D'ARBORICULTURE ET VITICULTURE DE CAUDÉRAN - SHAV"/>
        <s v="ON EST ENSEMBLE"/>
        <s v="ACADÉMIE MUSICALE BORDEAUX AQUITAINE"/>
        <s v="FREEFIT CONCEPT - BORDEAUX"/>
        <s v="HAND TO HAND"/>
        <s v="COMITÉ DE QUARTIER ET DES FÊTES DE LA BASTIDE - UDCOF33-BASTIDE"/>
        <s v="FOYER FRATERNEL - FFCS"/>
        <s v="ON EST LÀ"/>
        <s v="ZOMBIE CREW"/>
        <s v="AQUITAINE AFRIQUE INITIATIVES  - AQAFI"/>
        <s v="COLLECTIF MIXERATUM ERGO SUM"/>
        <s v="ENTRAIDE SCOLAIRE AMICALE BORDEAUX - ESA"/>
        <s v="BÔYÉ-PÂH"/>
        <s v="CHARA FRANCE"/>
        <s v="TRAVELER ON STAGE BORDEAUX"/>
        <s v="BORDEAUX DEVELOPER EXPERIENCE - BDX I/O"/>
        <s v="UNICEF GIRONDE - UNICEF"/>
        <s v="SOS URGENCES MAMANS"/>
        <s v="ESCORTE DÉFILÉS SÉCURITÉS PARADE - EDSP"/>
        <s v="ACCEDE AQUITAINE ENTREPRENEURS - ACCEDE"/>
        <s v="CŒUR D'ÉTOILE"/>
        <s v="HUMA'COB"/>
        <s v="HABITATS JEUNES LE LEVAIN"/>
        <s v="ASSOCIATION CULTUELLE ISRAÉLITE DE LA GIRONDE  - ACIG"/>
        <s v="PHILOMATHIQUE DE BORDEAUX"/>
        <s v="GARGANTUA"/>
        <s v="TCHERNOBLAYE"/>
        <s v="ASSOCIATION VILLAGE SAINT SEURIN"/>
        <s v="MAISON DE SANTÉ NATURELLE - AMDSN"/>
        <s v="A.S CHARLES MARTIN - A.S CH. MARTIN"/>
        <s v="MAISON DU DIABETE, DE LA NUTRITION, DE L'OBESITE ET DU RISQUE CARDIOVASCULAIRE - MDN"/>
        <s v="BI-IZARRAK"/>
        <s v="L'ARTELIER - ENSEIGNEMENT ARTISTIQUE BEAUX ARTS - EABA"/>
        <s v="PHENIX ECOUTE ET PAROLES - PEPS"/>
        <s v="PETIT COEUR DE BEURRE"/>
        <s v="PSY'HOPE BORDEAUX"/>
        <s v="MAISON D'ACCUEIL ET D'INFORMATION 33 - MAI 33"/>
        <s v="ÉCOUTER SON CORPS"/>
        <s v="POLSKIE BORDEAUX"/>
        <s v="AMIS DE L UTOPIA BORDEAUX"/>
        <s v="TOUTES À L'ABRI"/>
        <s v="FONDA SUD OUEST"/>
        <s v="PARTAGE BORDEAUX GIRONDE"/>
        <s v="MOLECULE"/>
        <s v="MAISON DE L'EMPLOI"/>
        <s v="AIMER-CROIRE-AGIR - A.C.A"/>
        <s v="SACRÉE MARMAILLE - SM"/>
        <s v="AVANT GARDE JEANNE D'ARC - AGJA"/>
        <s v="BOUT À BOUT  - BAB"/>
        <s v="RÉSO-EMPLOIS À DOMICILE"/>
        <s v="ASSOCIATION POUR L' INNOVATION EN MATIÈRE D'INTEGRATION - APIMI"/>
        <s v="ISIC RIDER"/>
        <s v="SOS AMITIÉ BORDEAUX"/>
        <s v="CIE APSARAS THÉÂTRE - LE CERISIER"/>
        <s v="ASSOCIATION NATIONALE DES VISITEURS DE PRISON  - ANVP"/>
        <s v="CLAFOUTIS &amp; CIE"/>
        <s v="SCOUTS ET GUIDES DE FRANCE - SGDF"/>
        <s v="ELEIO SAINT PAUL GOSPEL"/>
        <s v="CLUBS RÉGIONAUX D'ENTREPRISES PARTENAIRES DE L'INSERTION GIRONDE - CREPI GIRONDE"/>
        <s v="DOJO BORDEAUX - DOJO"/>
        <s v="SOCIETE HIPPIQUE D'AQUITAINE SOCIETE HIPPIQUE D'AQUITAINE - SHA"/>
        <s v="MUSIQUE A TOUT AGE"/>
        <s v="CHAHUTS"/>
        <s v="PRIMA"/>
        <s v="COMITÉ PRÉVENTION ET DÉPISTAGE DES CANCERS - CPDC"/>
        <s v="TIC TAC THÉÂTRE ART EN ACTION"/>
        <s v="LES BRIZ CARRO"/>
        <s v="CENTRE RÉGIONAL INFORMATION JEUNESSE NOUVELLE AQUITAINE SITE BORDEAUX - CRIJNA BORDEAUX"/>
        <s v="LE GOÛT DU PARTAGE"/>
        <s v="DACA &amp; CO"/>
        <s v="ASSOCIATION POUR LE DROIT DE MOURIR DANS LA DIGNITÉ - ADMD"/>
        <s v="LES ATELIERS LIBRES D'AQUITAINE"/>
        <s v="L'INDOMPTABLE CABARET-BURLESQUE"/>
        <s v="BIBLIOTHÈQUES SANS FRONTIÈRES"/>
        <s v="COORDINATION DES ASSOCIATIONS DE DÉFENSE DES VICTIMES DE L'AMIANTE ET DES MALADIES PROFESSIONNELLES - CAVAM"/>
        <s v="ASSOCIATION DES COMMERCANTS ARTISANS PRESTATAIRES DE SERVICES DU COURS D'ALSACE-ET-LORRAINE - ALLO33"/>
        <s v="GÉNÉALOGIE BORDEAUX RAIL - GEBORA"/>
        <s v="CENTRE D'ANIMATION BACALAN - ASSOCIATION DES CENTRES D'ANIMATION DE QUARTIERS DE BORDEAUX - ACAQB"/>
        <s v="LA FORCE D'UNE MÈRE"/>
        <s v="CLCV UNION DÉPARTEMENTALE GIRONDE - CLCV"/>
        <s v="MIAOU RECORDS"/>
        <s v="W442556633"/>
        <s v="RASSEMBLEMENT DU PEUPLE SOUVERAIN POUR UNE FRANCE INDÉPENDANTE - RPS FIERS"/>
        <s v="BORDEAUX HISTORIA VINI"/>
        <s v="AFRIQUE EBÈNE"/>
        <s v="CLUBHOUSE BORDEAUX - CHB"/>
        <s v="DAVID ET JONATHAN - D&amp;J"/>
        <s v="INSTANTS DE BEAUTÉ"/>
        <s v="AQUICÈDRE"/>
        <s v="CENTRE D'ANIMATION GRAND PARC - ASSOCIATION DES CENTRES D'ANIMATION DE QUARTIERS DE BORDEAUX - ACAQB"/>
        <s v="ESCALES LITTÉRAIRES BORDEAUX AQUITAINE - ESCALE DU LIVRE"/>
        <s v="BE ONE THE VISION - BOTV"/>
        <s v="MUSIC'S COOL"/>
        <s v="K{ART}MA"/>
        <s v="L'OEUF"/>
        <s v="LES RATONS GUINCHEURS"/>
        <s v="COMITÉ D'ANIMATION,DE BIENFAISANCE ET DE DÉFENSE DES INTÉRÊTS DU QUARTIER NANSOUTY - NYV"/>
        <s v="JEUNE CHAMBRE ÉCONOMIQUE DE BORDEAUX - JCEB"/>
        <s v="ENTREPRENDRE POUR APPRENDRE NOUVELLE-AQUITAINE - EPA NA"/>
        <s v="SPORTING CLUB DE LA BASTIDIENNE  - SCB"/>
        <s v="CLUB HISTOIRE ET PATRIMOINE, ARTS ET TECHNIQUES - CLUB HEPAT"/>
        <s v="BORDALEKO EUSKAL ETXEA - MAISON BASQUE DE BORDEAUX"/>
        <s v="W253685968 - W253685968"/>
        <s v="TAP SWING &amp; CO - TAPSWING"/>
        <s v="MÉDIAGORA BORDEAUX"/>
        <s v="CENTRE D'IMPROVISATION LIBRE - C.I.L"/>
        <s v="UKRAINE AMITIÉ - UA"/>
        <s v="CLUB AMICAL DU CENTRE DE TRAITEMENT DE L'INFORMATION BORDEAUX - CTI BDX"/>
        <s v="CONSEIL CITOYENS BACALAN - CCB"/>
        <s v="BORDEAUX CITÉ TANGO - BCT"/>
        <s v="GV ST NICOLAS"/>
        <s v="MJC CL2V"/>
        <s v="ASSOCIATION GÉNÉRALE DES INTERVENANTS RETRAITÉS - AGIR ABCD"/>
        <s v="MA COMPAGNIE - MA"/>
        <s v="FIT &amp; CURIOUS"/>
        <s v="ASSOCIATION FRANCO-COMORIENNE POUR LE DÉVELOPPEMENT ET L'AMITIÉ DE MOHÉLI - AFCDAM"/>
        <s v="LES EMBOBINÉS"/>
        <s v="ROTARACT CLUB DE BORDEAUX"/>
        <s v="CRÉ'ART : COMPAGNIE RE'GART - REG'ART"/>
        <s v="ASSOCIATION PITCHOUN'"/>
        <s v="UKULÉLÉ CLUB DE BORDEAUX"/>
        <s v="AQUITAINE MOBILITÉ INSERTION RECLASSEMENT PAR L'ENTRAIDE - AMIRE"/>
        <s v="SOLIDARITÉS NOUVELLES FACE AU CHÔMAGE - SNC"/>
        <s v="CENTRE D'ANIMATION SAINT-PIERRE - ASSOCIATION DES CENTRES D'ANIMATION DE QUARTIERS DE BORDEAUX - ACAQB"/>
        <s v="MAISON DE L'EUROPE BORDEAUX-AQUITAINE"/>
        <s v="ASSOCIATION DES CENTRES D'ANIMATION DE QUARTIERS DE BORDEAUX - CENTRE D'ANIMATION BASTIDE QUEYRIES - ACAQB"/>
        <s v="BORDEAUX-CIENFUEGOS : ASSOCIATION POUR LE BICENTENAIRE 1819-2019"/>
        <s v="CHEMINART"/>
        <s v="RESEAU FRANÇAIS DES ETUDIANTS POUR LE DÉVELOPPEMENT DURABLE  - REFEDD"/>
        <s v="UNION DÉPARTEMENTALE DES COMITÉS DE QUARTIER ET DES FÊTES DE BORDEAUX, ET DE LA GIRONDE - UDCOF33-FNCOF"/>
        <s v="COMPAGNIE EN APARTÉ - CIE EN APARTÉ"/>
        <s v="ACADEMIE CONFRÉRIQUE DES VILLAGES DE FRANCE  - 34 RUE DUTOUR"/>
        <s v="ESCALES, DES ARTISTES ET BORDEAUX"/>
        <s v="AMICALE DES ANCIENS COMBATTANTS EVADÉS DE FRANCE GUERRE 39-45"/>
        <s v="TENNIS CLUB BORDEAUX BASTIDE - TC2B"/>
        <s v="LA BRIGADE"/>
        <s v="UNITÉ MOBILE DE PREMIERS SECOURS DE LA GIRONDE - U.M.P.S 33"/>
        <s v="QUETZALCOATL"/>
        <s v="LES PETITS FRÈRES DES PAUVRES BORDEAUX RIVE DROITE - PFP"/>
        <s v="CÉSARÉE-PROJET SIMON DE CYRÈNE À BORDEAUX"/>
        <s v="BATESTA"/>
        <s v="AIDES - AIDES"/>
        <s v="INNER WHEEL BORDEAUX MEDOC"/>
        <s v="ECTI DÉLEGATION REGIONALE DE SENIORS BENEVOLES - ECTI"/>
        <s v="ASSOCIATION POUR L'INFORMATION ET LA PRÉVENTION DE L'ALCOOLISATION FESTIVE - APIPAF"/>
        <s v="ESPRIT DE QUARTIER"/>
        <s v="CHORALE SAINT-LOUIS"/>
        <s v="SMART CIE"/>
        <s v="LES PIEDS SUR TERRE"/>
        <s v="MÉDECINS DU MONDE - MDM"/>
        <s v="VERS LA CONNAISSANCE DE SOI - VCS"/>
        <s v="WATER LIFE COMMUNITY - WLC"/>
        <s v="FRANCE ALZHEIMER GIRONDE - FAG"/>
        <s v="LES AMIS DE SUPERCOOP - SUPERCOOP"/>
        <s v="ASSOCIATION FRANÇAISE POUR LES ENFANTS PRÉCOCES - AFEP"/>
        <s v="INSERMEDIA - INSERMEDIA"/>
        <s v="MAÎTRISE DE BORDEAUX"/>
        <s v="CONNECTIF PLATEFORME CRÉATIVE"/>
        <s v="L'ATEUL DE GAYA"/>
        <s v="UNION SAINT-JEAN"/>
        <s v="BE WELL"/>
        <s v="EM-FRANCE SUD-OUEST - EMFSO"/>
        <s v="ZERO WASTE BORDEAUX"/>
        <s v="ASSOCIATION POUR LE DÉVELOPPEMENT MÉDICAL VIETNAM AQUITAINE - ADM VIETNAM"/>
        <s v="CROQ VACANCES AQUITAINE - CVA"/>
        <s v="ASSOCIATION CULTURELLE ET HUMANITAIRE DES YEZIDIS DE BORDEAUX"/>
        <s v="GROUPE DES APHASIQUES DE LA RÉGION DE BORDEAUX - GARB"/>
        <s v="CONSEIL DÉPARTEMENTAL DES ASSOCIATIONS FAMILIALES LAÏQUES DE LA GIRONDE - CDAFAL33"/>
        <s v="LE GRAND INCENDIE"/>
        <s v="CENTRE D'INFORMATION SUR LE DROIT DES FEMMES ET DES FAMILLES - CIDFF GIRONDE"/>
        <s v="UNISPHÈRES"/>
        <s v="AIGUILLES ET CALAME - A&amp;C"/>
        <s v="ESSPLICITE"/>
        <s v="CLOS DU CHU DE BORDEAUX SECTION PEINTURE"/>
        <s v="EGLISE INTERNATIONALE DE BORDEAUX"/>
        <s v="WELCOME BORDEAUX"/>
        <s v="ASSO POUR LA PREVENTION DU HANDICAP DÛ AUX TROUBLES DU SOMMEIL ET DE LA VIGILANCE - UP2SV"/>
        <s v="LUDOLUDIK"/>
        <s v="INSTITUT DES CITOYENS BORDEAUX - IDC BORDEAUX"/>
        <s v="COLLECTIF DE RESSOURCES CULTURELLES BORDONOR"/>
        <s v="RIRES POUR GAIRIRE"/>
        <s v="BORDEAUX COMPOSTELLE HOSPITALITÉ SAINT-JACQUES - BCHSJ"/>
        <s v="FRANCE PSORIASIS"/>
        <s v="A HAUTEUR D'HOMME INTERNATIONAL - AHH"/>
        <s v="ARTSOUND PROMOTION"/>
        <s v="COULEUR CORÉE"/>
        <s v="MAISON DES ADOLESCENTS DE LA GIRONDE - MDA33"/>
        <s v="AMICALE LAÏQUE NUYENS"/>
        <s v="UNITED BB"/>
        <s v="ASSOCIATION ALCOOLIQUES ANONYMES AQUITAINE - AA"/>
        <s v="OFFICIEL COMMERCE SOLIDAIRE &amp; RÉSEAUX - OCS"/>
        <s v="ACADÉMIE YOUNUS - YNU"/>
        <s v="STM INSTITUTE - STMI"/>
        <s v="ASSOCIATION FAMILIALE LAIQUE DE BORDEAUX NORD - AFL BX NORD"/>
        <s v="CAP SCIENCES"/>
        <s v="BORDEAUX DANCE IN CLUB - BDIC"/>
        <s v="ASSOCIATION CULTURELLE ET MUSIQUE DE L'ESTUAIRE - ACME"/>
        <s v="DESIGN LAPS"/>
        <s v="SPORTS ET LOISIRS POUR TOUS - S L T"/>
        <s v="LE CARILLON DE BORDEAUX"/>
        <s v="ESPACE 33"/>
        <s v="ASSOCIATION DANTE ALIGHIERI DE BORDEAUX - DA"/>
        <s v="GROUPEMENT DES INTELLECTUELS AVEUGLES OU AMBLYOPES - GIAA"/>
        <s v="FESTIVAL DES ARTS DE BORDEAUX - FAB"/>
        <s v="MY PETIT CORNER L’ASSO"/>
        <s v="COMPAGNIE 4CATS"/>
        <s v="ASSOCIATION PATRIMOINE ISRAÉLITE AQUITAINE - APIA"/>
        <s v="PERCEPTA TAI CHI CHUAN ET DÉVELOPPEMENT PERSONNEL - PERCEPTA"/>
        <s v="GYMNASTIQUE VOLONTAIRE BORDEAUX BASTIDE - GVBB"/>
        <s v="COLORADO"/>
        <s v="IMPACTS33"/>
        <s v="W748968526"/>
        <s v="LE CAFÉ HISTORIQUE"/>
        <s v="ILÊ ONA"/>
        <s v="APE PAUL DOUMER"/>
        <s v="WANTED RADIO"/>
        <s v="GUYENNE HANDI NAGES - GHN"/>
        <s v="CONTRÔLE-Z NOUVELLE AQUITAINE"/>
        <s v="EXPLORATION DU MOUVEMENT"/>
        <s v="ZIDRÉ BURKINA SOLIDARITÉ"/>
        <s v="ASSOCIATION POUR L'ENTRAIDE CONTRE LA RECHUTE DÉPRESSIVE - A.E.R.D."/>
        <s v="TRADOBORDELEAU"/>
        <s v="GP INTEN6T"/>
        <s v="ASSOCIATION FRANÇAISE DU GOUGEROT SJÖGREN ET DES SYNDROMES SECS - AFGS"/>
        <s v="GRAINE D'ADULTE"/>
        <s v="ASSOCIATION PEÑA FLAMENCA COPAS Y COMPAS"/>
        <s v="ENSEMBLE BAROQUE ORFEO - ORFEO"/>
        <s v="ORGAN'PHANTOM"/>
        <s v="GIROFARD CENTRE LGBTI+"/>
        <s v="RUGBYTOTS BORDEAUX"/>
        <s v="MÔM'OUEST"/>
        <s v="STRATÉJEUX"/>
        <s v="ASSOCIATION INTERLUDE"/>
        <s v="ZETA LAMBDA ZETA BORDEAUX - ZLZ BORDEAUX"/>
        <s v="ARCHERS DE GUYENNE"/>
        <s v="AMEREVE AQUITAINE ANTILLES - AMEREVE"/>
        <s v="GROUPE DES CINQ"/>
        <s v="FORCE FEMMES"/>
        <s v="ROLLER DERBY BORDEAUX CLUB - RDBC"/>
        <s v="ASSOCIATION FRANÇAISE DES SCLÉROSES EN PLAQUES - AFSEP"/>
        <s v="CITADEL - CITADEL"/>
        <s v="ASSOCIATION QWANKIDO BORDEAUX ECOLE DU DRAGON"/>
        <s v="ASSOCIATION NATIONALE POUR LES ENFANTS INTELLECTUELLEMENT PRÉCOCES AQUITAINE - ANPEIPAQUITAINE"/>
        <s v="ACTION JAZZ - AJ"/>
        <s v="STOP AUX VIOLENCES SEXUELLES - 33 - SVS-33"/>
        <s v="LA HALLE DES DOUVES - HDD"/>
        <s v="ASSOCIATION PHILATÉLIQUE DE BORDEAUX - BOUSCAT - APBB"/>
        <s v="PEEP GIRONDE - PEEP AD33"/>
        <s v="BORDEAUX SYSTEMA"/>
        <s v="IKIGAI - L'ÉCOLE DU SAMEDI"/>
        <s v="LA MÉMOIRE DE BORDEAUX MÉTROPOLE"/>
        <s v="ALTER AMAZONES"/>
        <s v="L'ATELIER REMUMÉNAGE"/>
        <s v="POP PROJECT"/>
        <s v="CERCLE D'ART BORDELAIS - CAB"/>
        <s v="COLLECTIF BTP"/>
        <s v="ADEPA"/>
        <s v="SOCIÉTÉ DE SAINT-VINCENT-DE-PAUL GIRONDE - SSVP 33"/>
        <s v="FRANCE ACTIVE AQUITAINE"/>
        <s v="SWINGTIME BORDEAUX"/>
        <s v="ALIENOR TRIBAL - ATS"/>
        <s v="PUPILLES ENSEIGNEMENT PUBLIC GIRONDE - LES PEP 33"/>
        <s v="FÉDÉRATION DES ASSOCIATIONS LIBRES ET INDÉPENDANTES DES ETUDIANTS DE BORDEAUX ET D'AQUITAINE - ALIENOR"/>
        <s v="PACTE FINANCE-CLIMAT / GIRONDE"/>
        <s v="FÊTE LE MUR BORDEAUX GIRONDE AQUITAINE - FLM BGA"/>
        <s v="ADACRG-FENARAC-UNIRC  -33 - ADACRG FENARAC"/>
        <s v="CROIX ROUGE FRANÇAISE UNITÉ LOCALE DE BORDEAUX - CRF UL BORDEAUX"/>
        <s v="LA BOITE A MUSIQUE"/>
        <s v="COLLECTIF DU DIX MAI-BORDEAUX - CDM-B"/>
        <s v="COMITÉ DÉPARTEMENTAL DE LA GIRONDE FSCF - FSCF CD33"/>
        <s v="CLUB DU SOLEIL BORDEAUX COTE D'ARGENT - CSBCA"/>
        <s v="VISUEL-LSF NOUVELLE-AQUITAINE - VISUEL-LSF N-A"/>
        <s v="COMPAGNIE RÊVOLUTION"/>
        <s v="GROUPE D'ACCOMPAGNEMENT ET DE LOISIRS ADAPTÉS - GALA"/>
        <s v="ACHILLÉE ET CIBOULETTE"/>
        <s v="COUPÉ COURT"/>
        <s v="SE CANTO BASTIDE"/>
        <s v="BURDIGALA VÉLO CLUB 33 - BVC33"/>
        <s v="TOUSENSCIENCES"/>
        <s v="LE GRAND SOIR - LGS"/>
        <s v="ASSOCIATION DES PATIENTS SOUFFRANTS DU SYNDROME DE L'INTESTIN IRRITABLE - APSSII"/>
        <s v="PÉRIPHÉRIES PRODUCTIONS"/>
        <s v="ASSOCIATION DU GROUPE OWLS - AGO"/>
        <s v="ASSOCIATION DES JUMELAGES FRANCO-ALLEMANDS EN GIRONDE  - AJG"/>
        <s v="BORDEAUX LARSENSEC - BLS"/>
        <s v="ASSOCIATION YOBALEMA"/>
        <s v="COORDINATION POUR PROMOUVOIR COMPÉTENCES ET VOLONTARIAT AQUITAINE - CPCV AQUITAINE"/>
        <s v="ASSOCIATION DE DÉFENSE DES DROITS DES ACCIDENTÉS ET DES HANDICAPÉS - ADDAH33"/>
        <s v="JEUNES POUSSES ET POTAGERS"/>
        <s v="VISAGES DU SAXOPHONE"/>
        <s v="UNION LAÏQUE DES CAMPEURS RANDONNEURS - ULCR"/>
        <s v="JEUNES DE SAINT-AUGUSTIN - JSA*"/>
        <s v="BORDEAUX PIPE BAND - BPD"/>
        <s v="LE PLANNING FAMILIAL 33"/>
        <s v="COMMUNE LIBRE DU QUARTIER SAINT PIERRE"/>
        <s v="PHONIK"/>
        <s v="FOOT ÉMERGENCE ACADÉMIE"/>
        <s v="INSTITUT SOTO ZEN NANFUTSUJI - ISZ NANFUTSUJI"/>
        <s v="AGAPA"/>
        <s v="ASSOCIATION DES CENTRES D'ANIMATION DE QUARTIERS DE BORDEAUX - CENTRE D'ANIMATION SAINT-MICHEL - ACAQB"/>
        <s v="SANGHAM"/>
        <s v="BORDEAUX DANCESPORT GALAXY - BDSG"/>
        <s v="LAB'ELLE COMPAGNIE ISABELLE CHEVEAU"/>
        <s v="UNTENDANSES"/>
        <s v="COMITE BORDEAUX BRISTOL - ABB"/>
        <s v="L'ENTRAIDE PHILOSOPHIQUE"/>
        <s v="PHILIA BORDEAUX"/>
        <s v="LE CHOEUR MÉLUSINE"/>
        <s v="REPAIR CAFÉ BORDEAUX"/>
        <s v="ANIM'GINKO"/>
        <s v="COMMUNAUTÉ CAMEROUNAISE DE BORDEAUX  - CCB"/>
        <s v="ART SAINT AUG - A.S.A."/>
        <s v="LES TITANS"/>
        <s v="DU VENT DANS LES ARBRES"/>
        <s v="ECOLE CHINOISE DE BORDEAUX"/>
        <s v="ASSOCIATION POURQUOIPAS 33 - APQP"/>
        <s v="EKLEKTIKK"/>
        <s v="ADRA FRANCE - ANTENNE DE BORDEAUX - ADRA"/>
        <s v="INSTITUT DES AFRIQUES - IDAF"/>
        <s v="CENTRE D'ANIMATION BORDEAUX LAC - ASSOCIATION DES CENTRES D'ANIMATION DE QUARTIERS DE BORDEAUX - ACAQB"/>
        <s v="LE PAIN DE L'AMITIÉ"/>
        <s v="YOGA SPIRIT BORDEAUX - YSB"/>
        <s v="OPTIMISATION MÉMOIRE - OP"/>
        <s v="VOICES AND MUSIC PRODUCTION - BXGOSPELACADEMY"/>
        <s v="GROUPE D'ENTRAIDE MUTUELLE LES NEUROFESTIFS 33 - GEM"/>
        <s v="LA CASE"/>
        <s v="FISH &amp; SHOES"/>
        <s v="W845968857 - W845968857"/>
        <s v="ASSOCIATION AFRICAN SOLIDARITE FRANCE - AASF"/>
        <s v="LES CLOWNS STÉTHOSCOPES"/>
        <s v="FRANCE BÉNÉVOLAT BORDEAUX GIRONDE - FBBG"/>
        <s v="FÉDÉRATION DES MAISONS DES LYCÉEN.NE.S - NOUVELLE-AQUITAINE - FMDL-NA"/>
        <s v="LES ORCHIDÉES ROUGES"/>
        <s v="LETTRES ET IMAGES"/>
        <s v="URBAN RUNNERS"/>
        <s v="FANFARE BEAT CHEESE - LE BEAT CHEESE"/>
        <s v="LE NOM LIEU"/>
        <s v="SAVEURS QUOTIDIENNES"/>
        <s v="CHEMINS DE VIES - CHEMINS DE VIES"/>
        <s v="LA COMPAGNIE GARANOTES"/>
        <s v="BOXE MIXE CLUB - BMC"/>
        <s v="LA RECRE CITOYENNE"/>
        <s v="L'OUTIL EN MAIN DE LA GIRONDE - OEMG"/>
        <s v="ESCAPADE EN POLYNÉSIE"/>
        <s v="CLUB DE LA PRESSE DE BORDEAUX - CDLPDB"/>
        <s v="IMAGINA MUSIC"/>
        <s v="CLAP SUD OUEST"/>
        <s v="R2 JEUX"/>
        <s v="HANDIPARENTALITÉ"/>
        <s v="BÉNÉVOLES EN ACTION"/>
        <s v="MAGIK'HÔPITAL"/>
        <s v="ÉCOMÉGOT"/>
        <s v="BORDEAUX FOOTBALL AMÉRICAIN - LES LIONS DE BORDEAUX"/>
        <s v="TMB - TANGO MILONGUERO BORDEAUX - TMB"/>
        <s v="MÉCANIQUE SANS FRONTIÈRES - MÉCASF"/>
        <s v="SEMER LE DOUTE  - FIFIB"/>
        <s v="LE DIRE AUTREMENT ASSOCIATION"/>
        <s v="VOISINAGES"/>
        <s v="CPCT AQUITAINE"/>
        <s v="ASSOCIATION DES CENTRES D'ANIMATION DE QUARTIERS DE BORDEAUX - CENTRE D'ANIMATION BASTIDE BENAUGE - ACAQB"/>
        <s v="CULTURES DU CŒUR GIRONDE - CDC33"/>
        <s v="HOCKEY GARONNE SPORT - HGS"/>
        <s v="STUDIO THÉÂTRE 71"/>
        <s v="COMPAGNIE FOENIX - FOENIX"/>
        <s v="LOUONS L'ETERNEL (CHORALE GOSPEL) - L.L"/>
        <s v="JAMIRA"/>
        <s v="JUNIOR MIAGE CONCEPT BORDEAUX - JMC BORDEAUX"/>
        <s v="ASSOCIATION CONTRE LA TUBERCULOSE ET LES MALADIES ENDÉMIQUES - ACTUME"/>
        <s v="SIDI BRAHIM DE BORDEAUX ET DU SUD OUEST"/>
        <s v="BORDEAUX FORRÓ FESTIVAL"/>
        <s v="KIDS'MILE"/>
        <s v="LA MAISON DES FEMMES DE BORDEAUX - MDF BX"/>
        <s v="LA MAISON DE LOUIS"/>
        <s v="DROITS DU PIÉTON EN GIRONDE - DDP33"/>
        <s v="UN RIEN C'EST TOUT - URCT"/>
        <s v="LA POLKA"/>
        <s v="SOLIDARITÉ ANAÏS JÉROME EVÉNEMENTIEL - SAJE"/>
        <s v="GIRONDE ROUMANIE ÉCHANGES ET CULTURE"/>
        <s v="SOPHROLOGIE BASTIDE"/>
        <s v="ASSOCIATION FRANÇOIS AUPETIT - AFA"/>
        <s v="ENTREPRISES ET CULTURE  - E&amp;C"/>
        <s v="ASSOCIATION NATIONALE DES HOSPITALIERS RETRAITÉS - ANHR"/>
        <s v="CIE TIBERGHIEN"/>
        <s v="SO K DANSE"/>
        <s v="SCAPHANDRE"/>
        <s v="ASSOCIATION DES AMIS ET PARENTS DE PERSONNES HANDICAPÉES MENTALES DE LA GIRONDE - ADAPEI33"/>
        <s v="VIVRE COMME AVANT - VCA"/>
        <s v="ASSOCIATION DES ORGANISATIONS POSITIVES DU SUD OUEST - ORGA+"/>
        <s v="ASSOCIATION KALINA'GO - ASS KALINA'GO"/>
        <s v="INTERNATIONAL CLUB OF BORDEAUX - ICB"/>
        <s v="LE GRAIN THEATRE DE LA VOIX"/>
        <s v="MUSART"/>
        <s v="THÉÂTRE OMBRE ET LUMIÈRE"/>
        <s v="CENTRE DE RECHERCHES ET D'ETUDES EN ART-THÉRAPIE, EXPRESSION ET COMMUNICATION ARTISTIQUES - CREATECA"/>
        <s v="SECTION GYMNASTIQUE VOLONTAIRE MONTESQUIEU - GV MONTESQUIEU"/>
        <s v="COMPAGNIE CRAZY R"/>
        <s v="TOTOCHE PROD"/>
        <s v="AMICALE DES LOCATAIRES - ADL PDL"/>
        <s v="INNOV'ACTION PÉDAGOGIQUE"/>
        <s v="NVL - CENTRE DENISE ESCARPIT - NVL - CDE"/>
        <s v="COMENFRANCE"/>
        <s v="GAYTE DE CHOEUR"/>
        <s v="JARDIN-ET-ECOTOURISME"/>
        <s v="LES NOMADES DE GRAIN DE SABLE AQUITAINE - GDS-BDX"/>
        <s v="CENTRE DE FORMATION ADAGE - CF ADAGE"/>
        <s v="LES CROISEURS D'AQUITAINE"/>
        <s v="PARLAY FILMS"/>
        <s v="ASSOCIATION OXYGÈNE"/>
        <s v="CADRES ENTRAIDE"/>
        <s v="DESTINATION MULTIMEDIA"/>
        <s v="GÉNÉRATIONS FUTURES - GROUPE LOCAL DE BORDEAUX"/>
        <s v="TOUT ART FAIRE"/>
        <s v="CULTIV'ACTIONS"/>
        <s v="ASSOCIATION DES AMIS DE ST JACQUES DE COMPOSTELLE DE GRADIGNAN"/>
        <s v="RÉGION NOUVELLE AQUITAINE SOURDS LGBT  - RNAS.LGBT"/>
        <s v="SAINT AUGUSTIN 2015"/>
        <s v="ASSOCIATION DES MALADES ET TRANSPLANTÉS HÉPATIQUES DU SUD-OUEST - AMATHSO"/>
        <s v="ASSOCIATION DE L'ENSEIGNEMENT CATHOLIQUE DE GIRONDE - AECG"/>
        <s v="COMPAGNIE ENUNSEULMOT"/>
        <s v="PARRAINAGE 33"/>
        <s v="COURRIER DE BOVET - CDB"/>
        <s v="SOEURS D'ENCRE BY ROSE TATTOO"/>
        <s v="APF FRANCE HANDICAP - DÉLÉGATION 33"/>
        <s v="ASSOCIATION FEMMES D'IMPACT DE LA NOUVELLE AQUITAINE - FINA"/>
        <s v="A2 RUNNING"/>
        <s v="CAISSE SOCIALE DE DÉVELOPPEMENT LOCAL - CSDL"/>
        <s v="INSTITUT EUROPÉEN DE SOPHROLOGIE HUMANISTE - IESH"/>
        <s v="ASSOCIATION DE DEVELOPPEMENT NATUREL - A. D. N."/>
        <s v="MENSA GRAND AQUITAINE"/>
        <s v="ASSOCIATION GIRONDINE D'EDUCATION SPÉCIALISÉE ET DE PRÉVENTION SOCIALE - AGEP"/>
        <s v="CULTURE HORS LIMITES"/>
        <s v="AGENCE LOCALE DE L'ENERGIE ET DU CLIMAT MÉTROPOLE BORDELAISE ET GIRONDE - ALEC MB 33"/>
        <s v="LES MENUTS DES ARTS"/>
        <s v="THE DESK - ART CONTEMPORAIN"/>
        <s v="SHOW 2 VENTS - S2V"/>
        <s v="JOLIE PETITE MAMAN  - J.P.M."/>
        <s v="MOTO-CLUB BORDEAUX - MCB"/>
        <s v="MIX COLORS UNITED - MCU"/>
        <s v="THE WILL"/>
        <s v="AUTO DÉFENSE ET ARTS MARTIAUX BORDEAUX  - ADAM BORDEAUX"/>
        <s v="ARC'ANGECIEL VOYAGES"/>
        <s v="AIR PASSION AQUITAINE - APA"/>
        <s v="GROUPEMENT DES EDUCATEURS SANS FRONTIERES - GREF"/>
        <s v="ASSOCIATION CULTURELLE FRANCO PÉRUVIENNE TAYTA - TAYTA"/>
        <s v="DANSE AVEC NOUS"/>
        <s v="LES CYRANOS"/>
        <s v="LES MORPHOGENISTES"/>
        <s v="Ô PLAFOND - O_Ô"/>
        <s v="CUIVRES DU SUD"/>
        <s v="ASSOCIATION NOTRE DAME DES BARRAILS"/>
        <s v="L'EPICERIE"/>
        <s v="LE MOT À LA BOUCHE"/>
        <s v="COLLECTIF TROIS TIERS"/>
        <s v="CIB (CLUB INDÉPENDANT BORDELAIS) - CIB"/>
        <s v="ASSOCIATION POUR LE RESPECT DE L'ENVIRONNEMENT SUR LES MANIFESTATIONS CULTURELLES ET SPORTIVES  - AREMACS"/>
        <s v="TOUS AUX ABRIS !"/>
        <s v="PALLIA PLUS"/>
        <s v="GV PERGOLA STÉHÉLIN"/>
        <s v="GINGA NAGÔ GIRONDE"/>
        <s v="HABITAT POUR ACTIFS ET RETRAITÉS AUTONOMES ET SOLIDAIRES - SARAH"/>
        <s v="LES ATELIERS VIVRE ZEN"/>
        <s v="JADOPTEUNPROJET.COM"/>
        <s v="RESTONS CALMES (DANS LA DIGNITÉ !)"/>
        <s v="ASSOCIATION PETITE ENFANCE, ENFANCE ET FAMILLE - APEEF"/>
        <s v="ASSOCIATION &quot;JE CHERCHE UN JOB&quot; - JC1JOB"/>
        <s v="PEI LIN WUSHU SPORT ASSOCIATION"/>
        <s v="MALOCA"/>
        <s v="COMITÉ DE QUARTIER DE LA BARRIÈRE DE TOULOUSE - CAUDERES"/>
        <s v="ASTRONOMIE SENSORIELLE - AS"/>
        <s v="EXTRA"/>
        <s v="ACCOMPAGNER VERS LA RÉUSSITE LES PARENTS ET LES JEUNES - ARPEJ-33"/>
        <s v="MERAKI TRIBAL"/>
        <s v="AES - AES"/>
        <s v="URBAN VIBRATIONS SCHOOL - UVS"/>
        <s v="ERNEST CIRCUIT-COURT SOLIDARITÉ - ERNEST CCS"/>
        <s v="INTERNATIONAL NATURAL VANILLA ORGANISATION - INVO"/>
        <s v="ASSOCIATION ZEKI - ZEKI"/>
        <s v="MAINTIEN DE LA TRADITION DE DAGPO DRATSANG - M.T.D.D"/>
        <s v="OFFICE AQUITAIN DE RECHERCHES, D'ETUDES, D'INFORMATION ET DE LIAISON  - OAREIL"/>
        <s v="LA RONDE DES QUARTIERS DE BORDEAUX"/>
        <s v="MOLISA"/>
        <s v="LE PROTOCOLE"/>
        <s v="JOYEUSE COQUILLE"/>
        <s v="ESPACE EMPLOI AGIRC ARRCO BORDEAUX"/>
        <s v="ACCOMPAGNER-CONDUIRE-TRANSMETTRE - ACT"/>
        <s v="INSER-ASAF"/>
        <s v="ARS ET FIDES"/>
        <s v="LOS TREINTA Y TRES - LOS *33*"/>
        <s v="ROSE ASSOCIATION - LA MAISON ROSE"/>
        <s v="COLLECTIF CLIFFHANGER"/>
        <s v="TOUT CEREBROLESE ASSISTANCE - TCA"/>
        <s v="GRAINE AQUITAINE"/>
        <s v="ASSOCIATION DES CONCILIATEURS DE JUSTICE DE LA COUR D'APPEL DE BORDEAUX - ACA BORDEAUX"/>
        <s v="RICOCHET SONORE"/>
        <s v="ROTARY CLUB BORDEAUX"/>
        <s v="KEDGE'BEES"/>
        <s v="ASSOCIATION HABILITÉE DES JEUNES SAPEURS POMPIERS DE LA BENAUGE - AHJSP BENAUGE"/>
        <s v="SAPIN"/>
        <s v="AMNESTY INTERNATIONAL GROUPE BORDEAUX SUD"/>
        <s v="COMITE DES MEDAILLES JEUNESSE, SPORTS ET ENGAGEMENT ASSOCIATIF DE LA GIRONDE - CDMJSEA 33"/>
        <s v="MACLA"/>
        <s v="ALLIANCE GUINÉE AQUITAINE - AGA"/>
        <s v="VÉLO-CITÉ"/>
        <s v="JEUNESSE NOUVEAU REGARD  - JNR"/>
        <s v="SOYONS LE CHANGEMENT"/>
        <s v="ASSOCIATION POUR LE DÉVELOPPEMENT DE L'ORIENTATION PERSONNELLE ET PROFESSIONNELLE - ADORA"/>
        <s v="ASSOCIATION POUR UNE ÉDUCATION BUISSONNIÈRE - APEB"/>
        <s v="O SOL DE PORTUGAL"/>
        <s v="THOTH CIVILISATIONS SANS FRONTIÈRES - THOTHCSF"/>
        <s v="AGIR TOUS POUR LA DIGNITÉ QUART MONDE BORDEAUX - ATD QM"/>
        <s v="DISPARATE"/>
        <s v="FRANCE REIN AQUITAINE"/>
        <s v="LE TAUZIN, MAISON DE QUARTIER ET CENTRE SOCIAL"/>
        <s v="LES BLOUSES ROSES - COMITÉ DE BORDEAUX"/>
        <s v="LA PORTE OUVERTE BORDEAUX"/>
        <s v="THÉÂTRE LA LUCARNE"/>
        <s v="ASSOCIATION NATIONALE DE RETRAITÉS - ANR33"/>
        <s v="RENAISSANCE DE L'ORGUE A BORDEAUX - ROB"/>
        <s v="INITIATIVE BORDEAUX-MUNICH"/>
        <s v="KFÉ DE FAMILLES"/>
        <s v="COMITÉ DÉPARTEMENTAL OLYMPIQUE ET SPORTIF DE GIRONDE - CDOS GIRONDE"/>
        <s v="ASSOCIATION DES MUSICIENS AMATEURS BORDEAUX-GIRONDE - AMABXG"/>
        <s v="ENVOL D'AQUITAINE"/>
        <s v="BORDEAUX ETUDIANTS CLUBS - BEC ESCRIME"/>
        <s v="60 000 REBONDS NOUVELLE AQUITAINE"/>
        <s v="ABSOLUT BORDEAUX SYSTÉMA - ABS"/>
        <s v="REGROUPEMENT SOLIDAIRE DE TOUT LES CÉRÉBROLÉSÉS  - RSTC"/>
        <s v="UNION AFRIQUE CARAIBES - UAC"/>
        <s v="LE JARDIN DU NOVICIAT - SQUARE AUTOGERÉ"/>
        <s v="ASTRÉE"/>
        <s v="PLUME'PALETTE - P&amp;P"/>
        <s v="CLUB ATHLÉTIQUE MUNICIPAL DE BORDEAUX - CAM BORDEAUX"/>
        <s v="CENTRE DE FORMATION D'ETUDES ET D'INFORMATION FEMME AVENIR - CFEI FA"/>
        <s v="ALADIN"/>
        <s v="VIVRE AVEC - SOLIDARITÉS INTERGÉNÉRATIONNELLES"/>
        <s v="ASSOCIATION VENEZUELA À BORDEAUX"/>
        <s v="BORDEAUX-USA"/>
        <s v="ASSOCIATION SPORTIVE DE SCIENCES PO BORDEAUX"/>
        <s v="LE MÉRIDIEN BORDEAUX"/>
        <s v="H'NORD ECOQUARTIER DE BORDEAUX"/>
        <s v="BORDEAUX GREETERS"/>
        <s v="CERCLE D'ÉTUDES ET DE CULTURE FRANÇAISES - CECF"/>
        <s v="MOOVENS"/>
        <s v="CENTRE D'ANIMATION ARGONNE NANSOUTY SAINT GENÈS - ASSOCIATION DES CENTRES D'ANIMATION DE QUARTIERS DE BORDEAUX - ACAQB"/>
        <s v="LES PREMIÈRES NOUVELLE-AQUITAINE"/>
        <s v="DOCUMENTS D'ARTISTES NOUVELLE-AQUITAINE - DDANA"/>
        <s v="FORUM DES CULTURES ET DES TRADITIONS - APRELIK - FDCDT"/>
        <s v="ASSOCIATION DE SOUTIEN SCOLAIRE AUX ENFANTS MALADES - ASSEM"/>
        <s v="BORDEAUX HATHA YOGA ET BIEN ÊTRE"/>
        <s v="ATELIER N.O.R.A.  - ART-THÉRAPIE"/>
        <s v="DESTINATION CONSCIENCE"/>
        <s v="LES ENFANTS DOSIRIS  - LES ENFANTS DOS"/>
        <s v="DHAGPO BORDEAUX"/>
        <s v="RETINA FRANCE - RF"/>
        <s v="CLUB ALPIN FRANÇAIS DE BORDEAUX - CAF"/>
        <s v="CERCLE ENTREPRENEURIAL ETUDIANT - CEE"/>
        <s v="UFC QUE CHOISIR"/>
        <s v="LES FLEURS DE BACH BORDEAUX - FDBB"/>
        <s v="CHAMBRE SYNDICALE DES PROPRIÉTAIRES ET COPROPRIÉTAIRES DE BORDEAUX ET DE LA GIRONDE - UNPI 33"/>
        <s v="LES SURPRISES"/>
        <s v="JEANNE SIMONE"/>
        <s v="ECHANGE NORD SUD - ENS"/>
        <s v="DANS SON ENVOL"/>
        <s v="ASSOCIATION BOARD-O"/>
        <s v="RADIO CHU"/>
        <s v="HABITAT ET HUMANISME GIRONDE - HH33"/>
        <s v="BOXING CLUB ALAMELE - BCA"/>
        <s v="ÉCOLE DES GRANDS PARENTS EUROPÉENS - EGPE"/>
        <s v="FÉDÉRATION FRANÇAISE DES MÉTIERS DE L'ASSISTANAT ET DU SECRÉTARIAT - FFMAS GIRONDE"/>
        <s v="LA PETITE COMMUNE"/>
        <s v="CONTACT AQUITAINE"/>
        <s v="THÉÂTRE LA BOÎTE À JOUER"/>
        <s v="5UN7 - 5UN7"/>
        <s v="AMICALE LAÏQUE DE BACALAN - ALB"/>
        <s v="SAINT-MARTIN BORDEAUX CULTURAL CONNECTIONS - SMB2C"/>
        <s v="MONTS ET MERVEILLES"/>
        <s v="JEUNES EUROPÉENS - BORDEAUX - JEB"/>
        <s v="UNION DÉPARTEMENTALE DES ASSOCIATIONS FAMILIALES DE LA GIRONDE - UDAF 33"/>
        <s v="L'ACADÉMIE DE LA COULEUR"/>
        <s v="ASSOCIATION VINOSMOSE"/>
        <s v="PÔLE MAGNETIC"/>
        <s v="ASSOCIATION MARIE DE LUZE - MDL"/>
        <s v="LES P'TITS GRATTEURS"/>
        <s v="FAITS DE COEUR'S - FAITSDECOEUR'S"/>
        <s v="ASSOCIATION KURDE ROJAVA GIRONDE"/>
        <s v="RHIZOME"/>
        <s v="ENTRAIDE &amp; ENTREPRENEURS - E &amp; E"/>
        <s v="ENTR-AUTRES"/>
        <s v="CENTRE D'ANIMATION BORDEAUX SUD - ASSOCIATION DES CENTRES D'ANIMATION DE QUARTIERS DE BORDEAUX - ACAQB"/>
        <s v="RACING CLUB DE BORDEAUX MÉTROPOLE - RCBM"/>
        <s v="RÉCUP'R"/>
        <s v="A.V.E.C LES LIENS DU CŒUR"/>
        <s v="AVOIRUNPCGRATUIT - A1PCG"/>
        <s v="CCC33"/>
        <s v="RELAIS HANDICAP INTERNATIONAL DE BORDEAUX - HI33"/>
        <s v="100 PROPOS SANS RÉPONSE"/>
        <s v="ENSEMBLE ORCHESTRAL MOLTO ASSAÏ - MOLTO ASSAÏ"/>
        <s v="ASSOCIATION RÉNOVATION"/>
        <s v="PALESTINE33, GROUPE LOCAL DE L'AFPS (ASSOCIATION FRANCE PALESTINE SOLIDARITÉ)"/>
        <s v="LA TRIBUNE MONTESQUIEU"/>
        <s v="THÉÂTRE EN MIETTES"/>
        <s v="HAPPE:N"/>
        <s v="COLLECTIF LESCURE LE LIEU SANS NOM"/>
        <s v="LOCAL'ATTITUDE : DU JARDIN À L'ÉPICERIE - LOCAL'ATTITUDE"/>
        <s v="LATINO MEX BORDEAUX - LMB"/>
        <s v="AMIS D'ICI ET D'AILLEURS"/>
        <s v="COLLECTIF JESUISNOIRDEMONDE"/>
        <s v="SOCIÉTÉ ARCHÉOLOGIQUE DE BORDEAUX - SAB"/>
        <s v="A VÉLO SANS AGE  - AVSA"/>
        <s v="ABRAZO Y CAMINATA"/>
        <s v="SOSSA"/>
        <s v="L'ATELIER CHORÉGRAPHIQUE - L.A.C."/>
        <s v="BELL'ITALIA"/>
        <s v="W415236524"/>
        <s v="CENTRE DES PRATIQUES ARTISTIQUES ET RECHERCHES CHORÉGRAPHIQUE LATELIER14 - CPARC"/>
        <s v="LA MAISON DES FAMILLES DE BORDEAUX - MDF"/>
        <s v="LES MAINS POUR LE DIRE"/>
        <s v="A P'TITS PAS"/>
        <s v="COLLECTIF GENRE"/>
        <s v="TOURING PÉDESTRE BORDELAIS - TPB"/>
        <s v="CLUB DE CANNE ET BÂTON D'AQUITAINE - CCBA"/>
        <s v="FORRO BORDEAUX"/>
        <s v="VIVRE À CAUDÉRAN"/>
        <s v="AFRISOL ECO DÉVELOPPEMENT - AED"/>
        <s v="LES MARMAILLONS"/>
        <s v="ASSOCIATION DES MALADES ET OPÉRÉS CARDIAQUES - AMOC"/>
        <s v="MONOQUINI"/>
        <s v="ACRO SWING DUO"/>
        <s v="ASSOCIATION SAMBA MWANAS - SAMBAMWANAS"/>
        <s v="IMP'ACT"/>
        <s v="TROISIEME PORTE À GAUCHE"/>
        <s v="FENÊTRE SUR RUE"/>
        <s v="LIVIN'JAZZ"/>
        <s v="ESPOIR 33"/>
        <s v="ANGELSTREE - PROGRAMME BROADWAY DANCE FACTORY"/>
        <s v="ATELIER DES BEAUX ARTS SUP BORDEAUX - ADBA"/>
        <s v="CAHIERS D'ARCHIVES"/>
        <s v="L'A. COSMOPOLITAINE"/>
        <s v="SOCIÉTÉ BORDELAISE D'AQUARELLE - SBA"/>
        <s v="ASSOCIATION NATIONALE LE REFUGE - LE REFUGE"/>
        <s v="CONSEIL POUR LA JUSTICE L'EGALITÉ ET LA PAIX"/>
        <s v="UNION SPORTIVE LES CHARTRONS MAISON DE QUARTIER - U.S.C."/>
        <s v="L'ATELIER DU RIRE"/>
        <s v="E-GRAINE NOUVELLE AQUITAINE - EGNA"/>
        <s v="SWALLOOWS"/>
        <s v="ASSOCIATION JEUNESSE ET ENTREPRISES NOUVELLE-AQUITAINE, CLUB DE BORDEAUX - AJE"/>
        <s v="IDI INTERACTION D'IDÉES - IDI"/>
        <s v="OBJECTIF FIT"/>
        <s v="JARDIN PARTAGÉ DU PARC RIVIÈRE : J2PR"/>
        <s v="FAMILLES EN GIRONDE"/>
        <s v="SECOURS CATHOLIQUE - CARITAS FRANCE DE LA GIRONDE - SCCF"/>
        <s v="DELICATEZEN"/>
        <s v="GANAPATI"/>
        <s v="AQUITAINE CULTURE - AC"/>
        <s v="ASSOCIATION BORDEAUX ROCK"/>
        <s v="HABITAT PARTICIPATIF NOUVELLE AQUITAINE - HAPANA"/>
        <s v="ANJE AQUITAINE"/>
        <s v="LUTINE"/>
        <s v="AUDITION &amp; ECOUTE 33 - AE33"/>
        <s v="BORDEAUX 5 DE COEUR"/>
        <s v="MAISON DE LA NATURE ET DE L'ENVIRONNEMENT BORDEAUX-AQUITAINE - MNE"/>
        <s v="FORMEAUJARDIN - FAJ"/>
        <s v="FMI CRÉATIVITÉ _ AMBASSADE DE LA VIE LOCALE - FMIC - AVL"/>
        <s v="CENTRE RÉGIONAL D'ÉCO-ÉNERGÉTIQUE D'AQUITAINE - CREAQ"/>
        <s v="UFAL BORDEAUX - UFAL BORDEAUX"/>
        <s v="VSART BORDEAUX"/>
        <s v="COMITÉ TONDU CARREIRE"/>
        <s v="TEST 14.09.2018"/>
        <s v="TEDX IN BORDEAUX"/>
        <s v="DYNAM'EAU"/>
        <s v="AMBASSADE DES ÉMOTIONS - ADE"/>
        <s v="TERTIO"/>
        <s v="LES JOURNÉES DE LA NUTRITION - JDLN"/>
        <s v="ICRONOS-AFIFA - ICRONOS"/>
        <s v="EQUIPE SAINT VINCENT DE BORDEAUX - ESV DE BORDEAUX"/>
        <s v="ASSOCIATION ORGAVI (ORNANO-GAVINIÈS-ST VICTOR) - ORGAVI"/>
        <s v="AROEVEN BORDEAUX"/>
        <s v="AQUITAINE PARTAGE - RCF BORDEAUX"/>
        <s v="GO GAGNANT À L'ORAL"/>
        <s v="DEALERS DE SCIENCE  - DDS"/>
        <s v="L'ASCENSEUR VÉGÉTAL"/>
        <s v="GRANDIR ENSEMBLE - CENTRE PAPILLON"/>
        <s v="ÉVEILLEZ LES BÉBÉS - CRÈCHE COUCOU"/>
        <s v="ENTENTE DES GÉNÉRATIONS POUR L'EMPLOI ET L'ENTREPRISE - EGEE"/>
        <s v="L'ÈRE H"/>
        <s v="BONNE ROOTS"/>
        <s v="CENTRE RESSOURCE POUR L'ENFANT L'ADULTE ET LA FAMILLE - CREAF"/>
        <s v="ASTROPOPHE"/>
        <s v="ASSOCIATION POUR LA RÉALISATION CONCERTÉE EN COLLECTIF D’INITIATIVES POUR L’ENCADREMENT EDUCATIF ET DE LOISIRS. - ARC EN CIEL"/>
        <s v="CENTRE D'ANIMATION SARAH BERNHARDT - ASSOCIATION DES CENTRES D'ANIMATION DE QUARTIERS DE BORDEAUX - ACAQB"/>
        <s v="MASCARADE"/>
        <s v="AQUINUM"/>
        <s v="VISITEURS DES MALADES EN ÉTABLISSEMENTS HOSPITALIERS DE LA GIRONDE - VMEH33"/>
        <s v="BORDEAUX OPEN AIR - BOA"/>
        <s v="ASSOCIATION ACCOMPAGNEMENT COOPÉRER AFRIQUE  - ACA2"/>
        <s v="JEUNES-SCIENCE BORDEAUX - JSB"/>
        <s v="COUPDPOUCE"/>
        <s v="GREENPEACE"/>
        <s v="ASSOCIATION PROMOTION INSERTION SPORT - APIS"/>
        <s v="ASSOCIATION POUR LA RÉADAPTATION ET L'INTÉGRATION - ARI"/>
        <s v="EKOLO[GEEK]"/>
        <s v="ALLIANCE VITA"/>
        <s v="AGEAC CSF CANAILLOUS"/>
        <s v="HF BORDEAUX"/>
        <s v="ASSOCIATION PARENTS ENFANTS SOLEIL"/>
        <s v="LA CLÉ DU QUAI - CDQ"/>
        <s v="AMIS DE SAINT-JACQUES DE COMPOSTELLE EN AQUITAINE"/>
        <s v="BANQUE ALIMENTAIRE DE BORDEAUX ET DE LA GIRONDE - BABG"/>
        <s v="CHANTECLER BORDEAUX - SCBNL"/>
        <s v="SANTÉ UN DROIT POUR TOUS"/>
        <s v="ASSOCIATION FAMILLES LAÏQUES  BASTIDE - AFLB"/>
        <s v="GASR33 GROUPEMENT DES ASSOCIATIONS POUR LA SÉCURITÉ ROUTIÈRE DE GIRONDE - GASR33"/>
        <s v="HALLES DE BOURBON - H2B"/>
        <s v="ART ET COMPAGNIE PAS BÊTE LA MOUCHE - ART &amp; CIE PBLM"/>
        <s v="ALTER INSERTION"/>
        <s v="COLLECTIF COMMENTC'ESTMAINTENANT? - COLLECTIF CCM"/>
        <s v="ACCUEIL ET INSERTION DES MIGRANTS ET EXILÉS - AIME"/>
        <s v="GYMNASTIQUE VOLONTAIRE BORDEAUX CHAUFFOUR - GV CHAUFFOUR"/>
        <s v="&quot;UNE VIE - UN PROJET&quot; - UVUP"/>
        <s v="ATLAS, IMPROS DU MONDE"/>
        <s v="PASSERELLES ET COMPÉTENCES - PETC"/>
        <s v="LA COMPAGNIE CHRONIQUE"/>
        <s v="ASSOCIATION DE DÉFENSE DES MUSIQUES ALTERNATIVES EN AQUITAINE - ADMAA"/>
        <s v="ASSOCIATION CULTURELLE FRANCO-PORTUGAISE  RADIO OS LATINOS 33 - RADIOOSLATINOS3"/>
        <s v="EBB ENTREPRISE BIEN-ÊTRE BORDEAUX - EBB"/>
        <s v="TOOBORDO - TOOBORDO"/>
        <s v="EÍNAÏ"/>
        <s v="FÉDÉRATION DÉPARTEMENTALE DES ASSOCIATIONS AGRÉÉES DE PÊCHE ET DE PROTECTION DU MILIEU AQUATIQUE DE LA GIRONDE - FDAAPPMA33"/>
        <s v="ALCOOL ASSISTANCE GIRONDE"/>
        <s v="ACTIFS 33 - ACTIFS 33"/>
        <s v="ENFANTS ET SANTÉ - ECS"/>
        <s v="ACTION-RECHERCHE-DÉVELOPPEMENT - ARD"/>
        <s v="LA FLÈCHE DE BORDEAUX - LFB"/>
        <s v="LA FLAMBEE"/>
        <s v="LES AMIS DE L'OASIS DU COQ À L'ÂME"/>
        <s v="PHOTO CLUB DE BORDEAUX"/>
        <s v="AIDE À LA JEUNESSE DU CONGO - AJC"/>
        <s v="9 ÈME TEMPS"/>
        <s v="ASSOCIATION DE FAMILLES DE TRAUMATISÉS CRÂNIENS ET CÉRÉBROLÉSÉS DE GIRONDE - AFTC  GIRONDE"/>
        <s v="ASSOCIATION GESTALT-THÉRAPIE INITIATIVE RETROUVÉE - AGIR"/>
        <s v="LES PETITS FRÈRES DES PAUVRES - PFP"/>
        <s v="SOS RACISME GIRONDE"/>
        <s v="FÉDÉRATION GIRONDINE DE GÉNÉALOGIE - FGG"/>
        <s v="ASSOCIATION TERRITOIRES &amp; INNOVATION SOCIALE - ATIS"/>
        <s v="CLUB D'EXPLORATION SOUS-MARINE D'AQUITAINE - CESMA"/>
        <s v="HAÏTI EN VIE"/>
        <s v="NDG HOME"/>
        <s v="AAMI BÈGLES"/>
        <s v="REGARDS CROISÉS"/>
        <s v="LETTRES DU MONDE"/>
        <s v="LA VIE DES SENS - LVDS"/>
        <s v="LA CHIFFONNE RIT"/>
        <s v="TASHI DELEK BORDEAUX - TDB"/>
        <s v="ASS'TECH"/>
        <s v="LA MAISON SOUDANAISE À BORDEAUX  - LMSB"/>
        <s v="COQS ROUGES BORDEAUX - CRB"/>
        <s v="ARC EN CIEL THÉÂTRE AQUITAINE - ACTA"/>
        <s v="FGM"/>
        <s v="AMICALE DES RETRAITÉS UGRR-ISICA DE BORDEAUX"/>
        <s v="JONATHAN PIERRES VIVANTES, ASSOCIATION DÉPARTEMENTALE DE LA GIRONDE - JPV"/>
        <s v="KOIDOUKAI"/>
        <s v="LA 58ÈME"/>
        <s v="W437789764"/>
        <s v="ARTS MARTIAUX TRADITIONNELS BORDELAIS - AMTB"/>
        <s v="ARTS MARTIAUX SHAOLIN-BORDEAUX"/>
        <s v="SYPRES"/>
        <s v="LA MARGE ROUSSE"/>
        <s v="INSUP FORMATION"/>
        <s v="L’ESPRIT GAMBETTA"/>
        <s v="ASSOCIATION - REGARD 9 - REGARD 9"/>
        <s v="CENTRE D'ACCUEIL D'INFORMATION ET D'ORIENTATION - CAIO"/>
        <s v="DANCE IN WEST"/>
        <s v="AUX CAPTIFS LA LIBÉRATION"/>
        <s v="ASSOCIATION CULTURELLE TRÉSORS D'IRAN - ACTI"/>
        <s v="BORDEAUX ENTREPRENEURS"/>
        <s v="COACHING NOMADE &quot;SUR LES AILES DE LA VIE...ET DANS L'ACTION&quot;"/>
        <s v="COMPAGNIE LA MARGINAIRE"/>
        <s v="CENTRE D'ANIMATION MONSÉJOUR - ASSOCIATION DES CENTRES D'ANIMATION DE QUARTIERS DE BORDEAUX - ACAQB"/>
        <s v="ASSOCIATION BORDEAUX NIHONGO HOSHU JUGYOKO"/>
        <s v="IN PEACE EVENT"/>
        <s v="LES HÉBERGEURS SOLIDAIRES DE BORDEAUX - HSB"/>
        <s v="ASSOCIATION MALADIES CHRONIQUES, SPORT &amp; BIEN ÊTRE - AMCSB"/>
        <s v="RESTOS DU COEUR DE GIRONDE"/>
        <s v="LA MAISON DE SOI"/>
        <s v="COMPAGNIE LES SOUTERRAINES"/>
        <s v="L'ATELIER BUDGETAIRE"/>
        <s v="BORDEAUX TEATRO ITALIANO - BTI"/>
        <s v="CHANT LIBRE"/>
      </sharedItems>
    </cacheField>
    <cacheField name="description" numFmtId="0">
      <sharedItems containsBlank="1">
        <s v="Promouvoir la culture argentine à travers la musique, la danse, le théâtre. Création et vente des spectacles vivants."/>
        <s v="Promouvoir le commerce équitable afin de permettre aux producteurs de pays ou régions défavorisés de vivre dignement de leur travail et être acteur de leur développement. Permettre aux consommateurs d'être informés sur les dysfonctionnements du commerce i"/>
        <s v="Association philatélique (collection de timbres) et marcophile (marques postales) atteignant une dizaine d'années d'existence forte de 160 membres actifs. Cette association est ouverte à tous les philatélistes débutants ou confirmés, de tous les âges. Ses"/>
        <s v="Défense des victimes de l'amiante et des victimes de maladies professionnelles faisant suite à une exposition aux autres agents cancérigènes ; prévention chez les particuliers et éradication de l'amiante"/>
        <s v="Dans une démarche d’éducation populaire, le CACIS se donne pour finalité de permettre à toute personne, jeune ou adulte, de trouver les moyens de vivre sa sexualité dans notre société et d’agir contre toute forme d’exclusion liée à la santé, à la sexualit"/>
        <s v="Handi CAP Nouvelle Aquitaine est une association loi 1901 qui a pour objet d'informer les personnes touchées et concernées par le handicap ou la perte d'autonomie sur les loisirs accessibles des secteurs du tourisme, de la culture, du sport présents en No"/>
        <s v="Notre association a pour but de faire connaitre et reconnaître le peuple du Sahara Occidental, son histoire, sa culture, sa vie, son territoire et ses ressources auprès de l'opinion française et internationale. Mais aussi de soutenir les sahraouis dans le"/>
        <s v="Action de médiation artistique, culturelle, bien-être. Création d'ouvrages et objets papiers."/>
        <s v="la compagnie Opéra Bastide représentait initialement un espace de création où l'apprentissage du métier se fait immédiatement par la scène, au contact du public, en dehors du cadre institutionnel."/>
        <m/>
        <s v="L’objet de l’association de maison d’assistant(e)s maternel(le)s est le suivant :&#10;Création, ouverture et gestion d'une maison d'assistant(e)s maternel(le)s (M.A.M.) avec un projet de mixité dans l'accueil d'enfants non porteurs de handicaps âgés de deux m"/>
        <s v="L'association Wine Wild West a pour objet : l’organisation et la promotion d’un rassemblement annuel de danseurs de west coast swing en région bordelaise dénommé Wine Wild West. Ce rassemblement est un festival qui comprend des cours de danse et soirées d"/>
        <s v="Favoriser la pratique du sport sous toutes ses formes au titre du loisir et/ou de la compétition."/>
        <s v="Proposer la découverte et le perfectionnement à la voile au départ de Bordeaux sur l'estuaire de la Gironde avec le voilier habitable de l’association (7,5 m ESTE 24).&#10;Développer, promouvoir et favoriser des activités à caractère culturel et sportif dans "/>
        <s v="Enseigner l'apprentissage d'outils de communication bienveillante et respectueuse, basés sur l'écoute active, profonde et sans jugement, sur le développement de l'empathie, pour une meilleure compréhension de l'autre et de soi. L'association vise à créer "/>
        <s v="AIDOMI est une association d'aide et de soins à domicile organisée en Service Polyvalent d'Aide et de Soins à Domicile (SPASAD). Nos services accompagnent 24h /24h les personnes vulnérables et les proches aidants dans le maintien à domicile à travers des "/>
        <s v="L'association à pour but de développer les relations culturelles franco-japonaises pour un enrichissement mutuel par des actions de diffusion de la culture, du savoir faire et de l'art japonais (exposition, conférences, cours, pratiques artistiques et de "/>
        <s v="Insertion sociale, professionnelle, culturelle et citoyenne des femmes d’origine étrangère et de leur famille"/>
        <s v="Depuis près de trente ans, la revue le festin permet à un large public de découvrir les richesses artistiques du Sud-Ouest. Elle est aujourd’hui reconnue comme la première publication culturelle et touristique de la région. Du local à l’universel, des mon"/>
        <s v="La Pépinière de la solidarité internationale (créée par Frères des Hommes) est un dispositif d’accueil et d’accompagnement ouvert à tous ceux qui veulent mener un projet de solidarité internationale. Il s’adresse également à ceux qui souhaitent accompagne"/>
        <s v="Ouvrir un espace de réflexion philosophique aux enfants, adolescents,&#10;adultes : la proposition s’adresse à tous et s’inscrit dans une démarche culturelle durable et solidaire. Ateliers à visée philosophique pour enfants, pour adultes, événements sur la pl"/>
        <s v="La présente association, sans but lucratif, a pour objet la pratique et l'organisation de toutes activités sportives, éducatives, culturelles, de loisirs, bien-être, gastronomiques. L’association est ouverte aux agents de la Mairie de Bordeaux, de la Métr"/>
        <s v="L'Alternative Urbaine Bordeaux propose des balades pédestres alternatives à impact positif pour le territoire.&#10;D'une part, elles sortent des sentiers touristiques habituels en mettant en valeur des quartiers dits &quot;populaires&quot; ;&#10;&#10;D'autre part parce que ces"/>
        <s v="Association test"/>
        <s v="Contribuer à l'engagement et à la participation de tous, pour renforcer la citoyenneté européenne et l'émergence de « citoyens du monde »&#10;Donner des clés de lecture pour appréhender la diversité et la complexité du monde actuel et développer l'apprentissa"/>
        <s v="Ouverte à toutes et tous, la Clé des Ondes est la radio qui se mouille pour qu'il fasse beau. Elle se fait l'écho du mouvement culturel, social, associatif, environnemental. D'ici et d'ailleurs, de toutes les couleurs, de toutes les nationalités, de toute"/>
        <s v="Favoriser l'esprit de découverte chez les jeunes en leur proposant des programmes d'activités variées  (Culture, sport, nature et science) ; promouvoir la pratique des activités sportives, artistiques, scientifiques et de nature en proposant la création d"/>
        <s v="La Recyclerie créative de Bordeaux est depuis 2010 un des leviers de l’innovation sociale territoriale dans la réutilisation de matières, objets et mobilier dont les usagers, les entreprises et les collectivités veulent se débarrasser.&#10;Par le travail croi"/>
        <s v="Cette association a pour but de promouvoir et de développer les pratiques musicales : par la production de spectacles vivants les &quot;Mini concerts'' comprenant la participation de l’orchestre symphonique de Gironde et de son activité de diffusion d’artistes"/>
        <s v="Amélioration du mieux être et des relations humaines notamment en faisant connaitre la méthode du Rire sans raison du Dr Kataria afin d'apporter de la joie de vivre, de la bonne humeur, et du bien être ; en connectant  les personnes à travers le rire ; en"/>
        <s v="Développer la pratique du rugby subaquatique en France et favoriser la participation à des compétitions nationales et internationales."/>
        <s v="La Cassette promeut I'art &amp; la culture, crée des échanges sociaux &amp; culturels, organise du spectacle vivant, des expositions, aide &amp; conseille à la production musicale et le spectacle, conseille les lieux de diffusion à la programmation, résidence artisti"/>
        <s v="L'association Pratikable a pour but de valoriser et promouvoir le handicap à travers les sports de glisse et les sports à sensation."/>
        <s v="Accompagner, transmettre et promouvoir auprès de tout public différentes pratiques et techniques ayant pour objectif d’améliorer la santé (état de bien-être total physique, mental et social) et de&#10;permettre le développement personnel des personnes. &#10;Créer"/>
        <s v="Le Cri a pour objet de lutter contre toute forme de violences en particulier celles liées au système prostitutionnel. Elle se fixe une triple mission de prévention, d’information et de médiation."/>
        <s v="Établir des échanges entre les radios, par des rencontres avec thème (échange de programmes, nouvelles technologies et numérique, gestion administrative, fonction employeur, droits d’auteur…) et en créer les outils de mise en œuvre. Aider les radios à la "/>
        <s v="l association a pour but de créer et développer des animations et événements ,mener des réflexions,pour dynamiser la place CALIXTE CAMELLE et son quartier,en renforçant le lien social.De part son objet, l association peut être emmenée à exercer des activi"/>
        <s v="L'association Les Pinsons gère l'Institut Pinsons (première structure passerelle d'accueil des 2/6 ans inspirée de l'approche éducative et pédagogique de Reggio Emilia et du modèle scandinave de la petite enfance) et les ateliers Let's (le meilleur des pé"/>
        <s v="L'association Dynamic Karate Bordeaux a pour objet de développer le karate do shotokan et les valeurs intrinsèques liées au Dojo Kun"/>
        <s v="L’association Expression est un lieu de pratiques culturelles et artistiques. Elle propose des ateliers hebdomadaires et mensuels.&#10;Elle regroupe sur un même lieu la danse, le yoga, la peinture, la sophrologie, le tissage à partir de matériaux de recyclage"/>
        <s v="accompagnement bénévole des personnes gravement malades ou en fin de vie et de leurs proches, dans le cadre de la loi du 9 juin 1999 sur les soins palliatifs, en vue de soulager les souffrances physiques, morales, psychologiques et spirituelles , en insti"/>
        <s v="Association d'aide au retour à l'emploi destinée principalement aux cadres sans emploi ou en reconversion professionnelle. Il s'agit d'un accompagnement individualisé et personnalisé jusqu'au retour à l'emploi."/>
        <s v="Notre objectif est de venir en aide aux demandeurs d’asile et aux réfugiés grâce à l’organisation d’événements culturels dont les bénéfices sont reversés à des associations ou centres d’accueil de réfugiés."/>
        <s v="Promouvoir la connaissance de la danse et de permettre des échanges culturels par ce biais. Cette association a une finalité sportive culturelle et artistique et souhaite par ce biais lutter contre toutes formes de discriminations. &#10;Mettre en place des sp"/>
        <s v="Association humanitaire dont l'objectif  est d'apporter une aide alimentaire aux personnes et aux familles en grande difficulté. Cette aide prend la forme de distribution de colis alimentaires hebdomadaires destinés à des personnes isolées et à des famill"/>
        <s v="L'Association a pour but de faciliter l'accueil, l'information, l'orientation, la formaion, l'insertion et l'emploi de tout public par le biais de la pratique sportive"/>
        <s v="SO Coopération est le Réseau Régional Multi-Acteurs (RRMA) pour la coopération et la solidarité internationales.&#10;&#10;​&#10;&#10;Sous l'acronyme ce qu'il faut retenir ; c'est l'espace qui est offert aux acteurs de la Nouvelle-Aquitaine, qu'ils soient associatifs, col"/>
        <s v="créer, développer et soutenir des événements et des projets alternatifs, culturels, artistiques, récréatifs et ou éducatifs comme moyens d’action pour l’épanouissement de l’individu, des groupes et des sociétés dans le respect de son environnement."/>
        <s v="L’association French Tech Bordeaux a pour but de développer la croissance des écosystèmes de startups et d’entreprises innovantes bordelaises et néo-aquitaines, avec 3 grandes ambitions : Fédérer et animer l’écosystème au service de la croissance ; Promou"/>
        <s v="L'association APSL s'adresse à un public de seniors. Elle propose &quot;Le Lien'Aînés&quot;, de l'animation à domicile en groupe. Les sorties et rencontres proposées incluent le transport, pour des personnes vivant à domicile qui ne peuvent plus sortir seules de ch"/>
        <s v="L’association a pour but de constituer une chorale et des ensembles instrumentaux afin de se produire en&#10;France et à l'étranger, dans le cadre de simples concerts, d'interventions culturelles mais aussi d'échanges avec&#10;d'autres chorales."/>
        <s v="L’Association Nationale AMARID : Défense des Intérêts de l'enfant, Information aux parents concernant la profession de l'Assistant(e) Maternel(le) Droits et Devoirs des Assistant(e) Maternel(le),Droits et Devoirs des Parents, Faire EVOLUER la Profession d"/>
        <s v="Solid’Earth est l’association de développement durable et de solidarité internationale de l’école de commerce KEDGE Business School Campus de Bordeaux. L’association compte 85 membres et est ainsi la plus grande association du campus. Elle défend des vale"/>
        <s v="Promouvoir le patrimoine ainsi que la vie artistique et culturelle de la ville de Bordeaux par le biais d'expositions, rencontres, séminaires, ateliers et d'autres animations. Créer des actions de médiation culturelle et favoriser l'émergence de nouveaux "/>
        <s v="Nous sommes une chorale dynamique aimant chanter dans la bonne humeur. Notre répertoire est la variété française. Nous recrutons toutes voix. Il n' y a pas besoin de connaitre le solfège. Nous travaillons sur support d'enregistrement. Si vous aimez chante"/>
        <s v="Association travaillant dans la culture inclusive (valides-handicapés). Création d’œuvres chorégraphiques (ballets). Organisation du Festival Mixamum (festival pluridisciplinaire mêlant des artistes valides et handicapés). Ateliers de danse contemporaine "/>
        <s v="Développer des projets artistiques, quels qu'ils soient, favoriser l’émergence de nouveaux talents par le soutien de la pratique amateur,défendre la diversité culturelle en soutenant des artistes de tout horizon,favoriser dans un cadre convivial la rencon"/>
        <s v="L'association le Crayon Papote à pour but de partager et faire découvrir le milieu de la création artistique et de sensibiliser à l'éco-responsabilité et au développement durable."/>
        <s v="Aider les mères dans leur chemin d'allaitement, quel que soit leur projet, pour un jour ou plus.&#10;Leur apporter soutien, entraide, information récente et pertinente, ainsi que différents outils pour vivre sereinement leur allaitement, et remettre entre les"/>
        <s v="L'association a pour objet principal de parfaire les connaissances oenologiques des adhérents"/>
        <s v="notre café-théâtre est un lieu simple et chaleureux grâce à nos bénévoles. Notre programmation propose soit : des soirées comédie-club, soit des one man show, ou bien des spectacles pour le jeune public.Notre but est de promouvoir le spectacle vivant et d"/>
        <s v="Création de réseaux d'entraide où les aidés s'engagent à devenir aidants. Notre premier réseau, EDDIE s'adresse aux SDF. Nous inscrivons notre action dans le Plan Logement d'Abord en utilisant l'intermédiation locative, l'accompagnement pluridisciplinaire"/>
        <s v="Promotion et développement de la pratique de la voile, l’initiation, le perfectionnement à la pratique de la voile. &#10;Organisation de manifestations nautiques contribuant à l’animation du Lac de Bordeaux."/>
        <s v="Proposer à tous les publics des randonnées, des courts séjours à vocation pédestre, mais également des visites, dans la région. L'association propose également des ateliers confort et bien-être (sophrologie), ainsi que des ateliers cuisine vietnamienne !"/>
        <s v="Créer une synergie autor des problèmes sociaux ,culturels et économiques par l'accueil;Diffuser la langue Portugaise et les langues natives de l'Angola Umbundu,Kimbundu....; Favoriser une meilleure connaissance mutuelle entre l'Angola et la France ; Cours"/>
        <s v="Promouvoir le don de sang bénévole&#10;Accueillir et informer les donneur de sang"/>
        <s v="L'association œuvre pour la découverte de notre environnement proche et pour la culture. Elle favorise les liens nature/culture en proposant des ateliers, stages, balades à destination de tous les publics. Elle s'appuie sur des approches pédagogiques créa"/>
        <s v="L’association a pour objet l’éveil et l’expression corporelle dans les danses latines et&#10;tropicales."/>
        <s v="La Compagnie Leitmotiv à Bordeaux a pour vocation d'être la compagnie de toutes et de tous, permettant à tout le monde de pratiquer une activité théâtrale.&#10;Théâtre Humour ou théâtre plus traditionnel, nos cours vous sont ouverts...&#10;En scène !"/>
        <s v="WeJOB propose des services d'insertion et de RH innovants, aux demandeurs d'emploi et aux entreprises. WeJOB associe des démarches collaboratives à de l'expertise et de l'accompagnement spécialisé. L'offre de WeJOB s'adresse aux personnes en recherche d'e"/>
        <s v="Association ayant pour but de promouvoir l'enseignement du karaté-do, du handi-karaté et du hatha-yoga pour tous mais aussi pour les futures mamans et les enfants, par le biais de l'activité physique sportive et du bien-être."/>
        <s v="FAVORISER LES RELATIONS INTERGENERATIONNELLES AU TRAVERS DU LOGEMENT ET DE PARTAGES D'ACTIVITES"/>
        <s v="L 'association Astrolabe (Espace de Vie Sociale) propose de l'accompagnement à la scolarité, des loisirs, des activités familiales, des séjours pour tous. Elle fédère et participe à l'animation de la vie du quartier. Ses projets, activités et animations s"/>
        <s v="Le Studio Canopée se donne pour mission de proposer des activités physiques douces centrées sur le thème du bien-être. Notre credo ? Proposer des cours collectifs de Pilates, Yoga et Marche Nordique en petits groupes afin de garantir un suivi et un accomp"/>
        <s v="Danza Evolucion est une association loi 1901 qui a pour but de promouvoir la danse dans toute sa diversité sur le Bassin d'Arcachon à Biganos.&#10;Ori Tahiti (danse polynésienne) avec sa troupe Manava Ori Tahiti , Boogie-woogie, Sévillanes, Bachata Reggaeton "/>
        <s v="Buts de l'association : assurer le rayonnement et le prestige de l’Ordre en tous lieux ; maintenir et développer les valeurs morales et civiques liées à la qualité de compagnon ; renforcer les liens de solidarité entre les membres de l’Ordre et pratiquer "/>
        <s v="HANDI’CHIENS est une association régie, créée en 1989 et reconnue d’utilité publique en 2012.&#10;HANDI’CHIENS a pour mission d’éduquer et de remettre GRATUITEMENT des Chiens d’Assistance à des personnes en situation de handicap.&#10;Grâce à la complicité qui l’u"/>
        <s v="Diffuser et promouvoir la culture sourd à Bordeaux et en Gironde. Aide à la personne, conférences et ateliers, cours de Langue des Signes Française."/>
        <s v="L'association se définit comme une plateforme de services à domicile  qui permet l'orientation dans une filière de soin et d'aide, intégrée et complémentaire.  Elle propose une réponse graduée aux besoins  des personnes fragilisées par l'âge, la dépendanc"/>
        <s v="Pratique du Basket-ball"/>
        <s v="L'Orchestre Papageno a été crée en 2007 et regroupe des musiciens amateurs (cordes, bois et cuivres) de tous les âges. &#10;Le groupe est dirigé par un chef professionnel, Nicolas Piquet, et propose un répertoire varié, essentiellement de musique classique et"/>
        <s v="Le secours populaire vient en aide aux personnes en difficultés en France et dans le monde: victime de la pauvreté et de la précarité, de l'exclusion. Généraliste de la solidarité: intervention sur l'urgence alimentaire, vestimentaire, action d'accompagne"/>
        <s v="Cours de yoga de l'énergie"/>
        <s v="CENTRE BEAUTE, BIEN-ETRE, ET ESTIME DE SOI, SOLIDAIRE&#10;La finalité de l'association LES FEES PAPILLONS est d'aider des Femmes en difficulté à (re)trouver la dignité, l'estime de soi, la confiance en soi et l'énergie indispensables pour leur bien-être, et l"/>
        <s v="Le développement et la promotion du handball par la pratique de ce sport à tous niveaux, la gestion et l'animation d’activités sportives donnant lieu à l'organisation de manifestations gratuites ou payantes et versement de rémunération, l'association peut"/>
        <s v="Favoriser l'apprentissage , accompagner les adhérents et usagers dans l'accessibilité, découvrir et animer diverses actions éducatives, culturelles, artistiques, physiques et sportives, éduquer à l'environnement, à la citoyenneté, lutter contre les discri"/>
        <s v="L’association Act'Image a pour objectif de promouvoir la création photographique, de développer des actions culturelles liées à la photographie et de favoriser sa diffusion. Les actions mises en places permettent d’alimenter le dispositif culturel du terr"/>
        <s v="L’IRRÉGULIÈRE conçoit et organise des événements culturels qui visent à favoriser la mixité des domaines artistiques, soutenir et promouvoir des artistes et collectifs bordelais et d’origines diverses. Elle propose régulièrement  des actions de médiation "/>
        <s v="La compagnie artistique « Yakka »  a été créée pour permettre aux artistes de la Francophonie de travailler ensemble autour de projets de création artistique mêlant différents corps de métiers existants dans l’art .&#10;La dynamique de la compagnie se base su"/>
        <s v="L’association a pour objet la sensibilisation à la musique classique avec pour&#10;objectif de la rendre accessible à un large public, avec plus de diversité sociale,&#10;culturelle et générationnelle. Les caprices de Marianne ont a coeur d'investir les&#10;musiciens"/>
        <s v="Le Bordeaux Backgammon Club est affilié à la Fédération Française de Backgammon, son but est de promouvoir l'apprentissage et la pratique du Backgammon."/>
        <s v="Association reconnue d’utilité publique, qui accueille, écoute, soutient, forme, informe et accompagne les familles, l'entourage, les aidants naturels de personnes vivant avec des troubles psychiques sévères. Elle reçoit aussi les parents d’enfants et d’a"/>
        <s v="Emmaüs Connect accompagne les publics en précarité sociale et numérique vers les opportunités du numérique, en lien avec les professionnels de l’action sociale. &#10;L’association agit via un réseau de terrain pour accompagner ses bénéficiaires (tremplins et "/>
        <s v="Cours d'Astrologie  tous niveaux. Enseigner l'astrologie par un cursus complet ou partiel selon le choix de chacun.&#10;Cours&#10;Séminaires&#10;Conférences&#10;Astro Rencontres"/>
        <s v="Fédération des associations socio-judiciaires, Citoyens et Justice regroupe à ce jour environ 150 associations. Dans le cadre de mesures judiciaires, en pré et post sententiel, ces services sociaux d’intérêt général exercent, auprès de victimes et d’auteu"/>
        <s v="Accueil des étudiants internationaux de la ville de Bordeaux, leur intégration dans la vie locale, présentation de la culture française de la région. &#10;Promotion de la mobilité internationale auprès des jeunes français, facilitation d'accès aux information"/>
        <s v="L'association Stop Harcèlement de rue Bordeaux a pour principal objectif de sensibiliser le public au phénomène de harcèlement dans les rues bordelaises. De l'information à la prévention, l'association agit au coeur de la ville pour  inciter le public à r"/>
        <s v="Promouvoir la mémoire maritime de Bordeaux"/>
        <s v="Promotion et valorisation des savoir faire&#10;Développement des activités sociaux éducatives et pédagogiques."/>
        <s v="développer, conseiller et expérimenter des méthodes et des techniques de jardinage écologique, alternatif et collectif inspiré par la permaculture et adapté au milieu urbain ; favoriser la nature en ville afin de stimuler le lien social, en encourageant l"/>
        <s v="Un institut de bien-être SOLIDAIRE, ECO RESPONSABLE, ETHIQUE. Le concept &quot;quand je prends soin de moi je prends soin de l'autre&quot;. Vous réalisez vos soins et une partie du montant de vos prestations contribuera à alimenter un fond destiné à proposer des pr"/>
        <s v="Cours de capoeira, Danses brésiliennes, Percussions"/>
        <s v="Remettre des chiens guides à des Déficients Visuels"/>
        <s v="Lutte, prévention et éducation contre les dérives sectaires , l'emprise et les manipulations mentales"/>
        <s v="Centre de formation arboriculture et horticulture : cours théorique et pratique le samedi et le dimanche par des bénévoles.&#10;Sensibilisation des élèves de maternelle et d’élémentaire du quartier de Caudéran à l’arboriculture et à l’horticulture : reconnais"/>
        <s v="Notre but: Aider ,Accompagner et Présence . Notre objectif est de redonner aux enfants et aux personnes âgées le bonheur de vivre .De grandir ensemble dans un cadre de vie idéal.valoriser et promouvoir l’eau potable,l’élevage,l’électricité,l’énergie renou"/>
        <s v="Favoriser l'Éducation Musicale et Artistique et d'en promouvoir les pratiques par l'Organisation de Stages, Concerts, Spectacles, Productions Musicales individuelles et collectives, Concours musicaux, Cours collectifs et individuels de Piano et d'instrume"/>
        <s v="Freefit Concept - Bordeaux a pour but de promouvoir un style de vie sain et actif à travers une approche sportive.&#10;Nous cherchons également à rassembler un maximum de personnes partageant la même passion. Dans cette optique, nous proposons des activités s"/>
        <s v="Permettre à des personnes handicapées de danser quel que soit leur handicap. Favoriser la mixité en initiant les personnes valides et handicapées à danser ensemble (cours et stages de danse de société). Développer la danse handi-valide sous des formes div"/>
        <s v="Notre comité a pour vocation d'aider les gens au quotidien, d'être un lien entre la municipalité, les institutions locales et régionales, ainsi qu'avec tous les habitants du quartier de la Bastide (l'urbanisme et la construction, les transports, les fêtes"/>
        <s v="Centre social CAF, EAJE ( Etablissement Multi accueil -Halte Garderie,  Organisme de formation et d'insertion socio-professionnelle. Activités relevant de l' éducation Populaire, Association humanitaire (Vêtements, accueil de jour, CAIO)."/>
        <s v="L'association &quot;On est là&quot; s'adresse aux jeunes entre 13 et 30 ans atteints d'un cancer ou d'en rémission. Elle permet de créer du lien entre ces jeunes par le biais de groupes de paroles à l'hôpital, de parrainage entre ancien et jeune malade ainsi que de"/>
        <s v="Nos actions ont pour objectif principal la promotion du jeu sous toutes ses formes et pour tous. Nous opérons ainsi dans plusieurs domaines : organisation de tournois de jeux de société, explications des règles, animation de soirée (BlindTest, Quizz…), an"/>
        <s v="Mixeratum Ergo Sum est un projet collectif transdisciplinaire qui a pour objet principal la création artistique théâtrale et plastique et l’organisation d’événements culturels.&#10;Deux autres axes fondent l’association dans son développement artistique : l’i"/>
        <s v="Notre mission est d’aider BENEVOLEMENT, dans sa famille, une fois par semaine, un enfant en difficulté scolaire, que les parents ne peuvent ni aider, ni faire aider par manque de connaissances nécessaires, de temps et de moyens financiers. Le bénévole cré"/>
        <s v="L'association Bôyé-Pâh a pour objet de promouvoir et valoriser la culture et les arts africains notamment de la Côte d'Ivoire. Elle propose notamment des ateliers de danse Enfants et Adultes en DANSES TRADITIONNELLES D'AFRIQUE DE L'OUEST, AFRO-DéCALé et A"/>
        <s v="Veiller à la bonne organisation de la conférence éducative annuelle BDX I/O destinée aux développeurs informatiques, ainsi que d'éventuels événements connexes."/>
        <s v="Association loi 1901 d'utilité publique. Promouvoir toutes les actions de coopération et d'entraide en faveur de l'enfance et veiller à l'application de la convention internationale des droits de l'enfant."/>
        <s v="Sos Urgences Mamans est une association qui vient en aide aux familles qui ont un souci de garde ponctuelle (un imprévu, une défaillance de la garde habituelle, maladie de l’enfant, démarches, rendez-vous,etc.). Cette garde est assurée par des mamans et m"/>
        <s v="Sécurité pour tous !&#10;Assurer la sécurité routière lors de manifestations (blocage des voies de circulations), ouverture et fermeture de route ..."/>
        <s v="ACCEDE Aquitaine Entrepreneurs est l’association spécialisée dans les prestations de conseil dédiées aux entrepreneurs. En réalisant des études de marché, des business plans, et de l’accompagnement juridique, elle permet aux porteurs de projets de concrét"/>
        <s v="L’Association type loi 1901 à but non-lucratif Cœur d’Étoile a pour but la promotion et le rayonnement de la chorégraphie et de la danse (particulièrement les danses académiques, classique et contemporaine) comme vecteur artistique d’inclusion culturel, s"/>
        <s v="Huma’COB est l’association  humanitaire du collège ostéopathique de bordeaux. Son objectif est qu'un groupe d’élèves accompagnés de 2 professeurs partent en mission d'une dizaine de jours au Bénin, pratiquer l’ostéopathie dans le but d’améliorer la santé "/>
        <s v="Créer, entretenir et développer un ou des centres d’accueil et d’hébergement à Bordeaux et dans la Métropole, pour les jeunes en contrat d’apprentissage, travailleur(ses), en formation, demandeurs(ses) d’emploi, étudiants(es)."/>
        <s v="Association cultuelle gérant le culte israélite dans la région sudouest Protection et Entretien du patrimoine Organisations événements visites guidées ( audioguides en 5 langues ) concerts expositions"/>
        <s v="La Philomathique de la Métropole de Bordeaux est une école poly-techniques des apprentissages reconnue d’utilité publique. Créée en 1808, elle a depuis contribué à la formation de 118 Meilleurs Ouvriers de France et accueille au cœur de Bordeaux plus de 1"/>
        <s v="Servir des repas chauds 3 fois par semaine à des personnes en situation difficile pour un prix symbolique, apporter réconfort moral que chaque individu est en droit d'attendre"/>
        <s v="Informer sur les graves dangers que représente l'industrie nucléaire civile et militaire. Lutter contre l'activité des centrales nucléaires et obtenir leur fermeture, tout particulièrement en ce qui concerne la centrale nucléaire du Blayais."/>
        <s v="Arrêtez de courir de la une porte a une autre, ici vous trouvez des informations et des adresse que peuvent vous être utile dans toute votre vie generale: comme la formation que vous le désirez autant et que pouvez avoir accès que avec votre carte vitale."/>
        <s v="Former à la responsabilité, au civisme, à l'autonomie par la pratique d'activités physiques, sportives et de pleine nature, d'activités socio-culturelles dans le cadre d'un fonctionnement démocratique. Elle contribue à l'éducation globale des enfants."/>
        <s v="Prévention santé auprès de tout public sur les facteurs de risques et maladies cardiovasculaires (diabète, surpoids, obésité, maladies cardiovasculaires)"/>
        <s v="- Centres d'hébergement collectif à Bidart (64)&#10;- Colonies de vacances&#10;- Classes de découvertes"/>
        <s v="Ateliers d'expression, cours et stages de dessin, peinture, arts plastiques pour adultes et enfants."/>
        <s v="Prévention du suicide et lutte contre isolement. Au local ,Accueils individuels,groupe, téléphoniques, messagerie internet,Accueils en résidences pour personnes âgés.Lieu d’écoute basé sur l'anonymat et le nom jugement pour les personnes,familles, amis, c"/>
        <s v="L'association Petit Coeur de Beurre a pour objet de faire connaître et mieux appréhender les cardiopathies congénitales, d'agir pour améliorer, optimiser et soutenir le quotidien des personnes atteintes de cardiopathies congénitales, au travers de 3 axes "/>
        <s v="Aide aux personnes vivant avec un trouble de l'humeur (bipolaire ou trouble associé) et leurs proches. &#10;Accueils personnalisés, réunions d’échange entre pairs et proches, conférences ou actions. Plateformes d'informations sur le Web. Représente les usager"/>
        <s v="Accueil et écoute des familles et proches de personnes détenues au centre pénitentiaire de Bordeaux Gradignan.&#10;Hébergement et accompagnement de permissionnaires et sortants de prison."/>
        <s v="Spécialisée dans la Gymnastique douce de bien-être. Les moyens d'action sont, entre autre, : la méthode Pilates, le Qi gong (gymnastique chinoise), Do-in, auto-massages, méditation, les étirements éducatifs, yoga, la marche consciente (afghane), coaching,"/>
        <s v="Créer du lien social autour du Cinéma Utopia , et  le quartier Saint Pierre à BORDEAUX"/>
        <s v="Toutes à l’Abri est une association bordelaise offrant un accueil de jour aux femmes sans domiciles tous mercredis de 9h30 à 17h30. &#10;&#10;Elles peuvent y trouver un espace intime où se doucher, accessible tous les mercredis avec le nécessaire d’hygiène (y com"/>
        <s v="La Fonda Sud Ouest est une association qui en Nouvelle-Aquitaine s'efforce de faire vivre les idées et les débats qui traversent le monde associatif. Espace d'échanges et de réflexions, la Fonda Sud Ouest regroupe celles et ceux qui trouvent intérêt à pou"/>
        <s v="Sensibiliser aux actions de partage, au bénéfice des enfants menacés dans leur développement, sur la base de leurs droits fondamentaux. Faire connaître le parrainage comme moyen de leur venir en aide. Engager des actions propres à recueillir des fonds per"/>
        <s v="Molécule s’invite à Bordeaux pour vous faire partager la passion de la musique électronique en mélangent le tout dans des lieux unique et culturels de la métropole."/>
        <s v="Créée à l’initiative de la Ville de Bordeaux, de l’Etat et de Pôle Emploi, la Maison de l’Emploi de Bordeaux favorise l’insertion des publics les plus en difficulté (Plan Local Pour l’Insertion et l’Emploi, Clause d’Insertion), anime le territoire sur la "/>
        <s v="Club omnisports : 77 activités sportives et culturelles - 6 accueils de loisirs"/>
        <s v="« Bout à Bout » a pour but d’accompagner, promouvoir, réaliser et diffuser des productions audiovisuelles. L'association souhaite également favoriser les rencontres artistiques par la mise en place de projets éducatifs et d’événements publics. Il est ancr"/>
        <s v="Réso-emplois à domicile propose de l'aide et de l'accompagnement à domicile au travers de prestations modulables et adaptables, 7 jours sur 7, assurées par des intervenant(e)s expérimenté(e)s et formé(e)s avec un suivi régulier de la qualité des prestatio"/>
        <s v="Cette association a pour but&#10;- de développer l’accueil de tous les enfants dans un souci de non-exclusion en pratiquant l’intégration collective d’enfants porteurs d’un handicap et/ou d’une maladie chronique &#10;- de valoriser l’intérêt socio-éducatif, voire"/>
        <s v="L'association a pour but de favoriser l'intégration des nouveaux arrivants dans la licence et d'animer leur vie étudiante. Elle propose différents partenariats culturels et sportifs qui permettent à ses adhérents de pouvoir sortir dans Bordeaux sans se ru"/>
        <s v="LE CERISIER est un lieu intermédiaire de pratiques artistiques situé à Bacalan créé par la compagnie Apsaras Théâtre. Ouvert à tous les arts vivants, c'est un espace d'expérimentation dans lequel les artistes professionnels et amateurs peuvent répéter, mo"/>
        <s v="Les visiteurs de prison apportent une aide morale et matérielle aux personnes détenues  pendant le temps de leur incarcération et au moment de leur sortie. Ils sont à l'écoute des personnes incarcérées qui en font la demande, par des visites hebdomadaires"/>
        <s v="L’association Clafoutis &amp; Cie est portée par une équipe chaleureuse et passionnée. Son maître mot est bien-être pour tous : danse portage et bébé danseurs pour les plus jeunes, massages, yoga pré et postnatal, gym posturale de Gasquet, cours de danse cont"/>
        <s v="Chorale de Gospel à Bordeaux Église St Pierre ."/>
        <s v="Le Réseau des Clubs Régionaux d'Entreprises Partenaires de l'Insertion (CREPI) est un des grands réseaux nationaux dont l’objet est d’aider toute personne à trouver un emploi par le biais d’entreprises durablement engagées sur leurs territoires."/>
        <s v="Pratique des arts martiaux"/>
        <s v="La Société Hippique d'Aquitaine est un centre équestre de Bordeaux Métropole. &#10;Club hippique et poney-club de loisir comme de compétition , nous proposons de nombreuses activités équestres (plat, obstacle, cross, promenades, stages, pony-games...) et un e"/>
        <s v="L'organisation d'évènements culturels gratuits ou payants (ateliers éveil Musical, musicothérapie, salons, réunions) à destination du grand public ou d'un public professionnel.&#10;la promotion des activités de l'association à destination du grand public et d"/>
        <s v="Promotion des arts de la parole."/>
        <s v="L'objectif de l'association PRIMA consiste à mettre à disposition des solutions digitales appropriées aux enfants malades hospitalisés afin d'atténuer leur isolement social, psychologique et scolaire ."/>
        <s v="Agir pour augmenter la participation de la population à la prévention et au dépistage des cancers afin que baissent les taux de mortalité. Informer la population à la prévention et au dépistage des cancers. Favoriser l’éducation sur la prévention et le dé"/>
        <s v="activités culturelles, artistiques et animation, cours et stages"/>
        <s v="Association de promotion de la mosaïque comme technique de recyclage, les Briz' Carro ont pour but de : développer et valoriser la récupération des matériaux (verre, carrelage, assiettes et autres céramiques) ; populariser la technique de la mosaïque, per"/>
        <s v="Mettre à la disposition de tous les jeunes, et plus largement du grand public, par tous les moyens appropriés, les informations qui les intéressent dans tous les domaines ; favoriser l'autonomie, l'initiative et l'engagement des jeunes ; centre de ressour"/>
        <s v="Le Goût du Partage vous accompagne bordelaises et bordelais à la découverte des quartiers Chartrons, Saint-Michel et Saint-Pierre de Bordeaux sous un autre angle. Nous, Sylvie et Lucie, notre duo mère-fille, souhaitons vous faire lever les yeux et découvr"/>
        <s v="- diffuser, promouvoir et développer des productions créatives, artisanales, artistiques et culturelles.  &#10;- mutualiser et de partager un lieu et des compétences.  &#10;- soutenir les Designers, Artisans, Créateurs, Artistes dans leurs besoins en identité gra"/>
        <s v="L’association pour le droit de mourir dans la dignité milite pour que chaque Française et chaque Français puisse choisir les conditions de sa propre fin de vie."/>
        <s v="Lieu de création artistique ayant comme support l'argile en pratiquant des tarifs permettant au plus grand nombre d'y accéder.&#10;Accueil de groupes d'institutions, de centre d'animation, etc...&#10;La pratique du modelage et sculpture sur argile est encadrée pa"/>
        <s v="L’association « L’Indomptable Cabaret-Burlesque » a pour objet de réunir des performers (amateurs et/ou professionnels), dans une démarche de création artistique des arts de la scène autour du burlesque, du cabaret et des arts du cirque (pole danse, jongl"/>
        <s v="L’association Bibliothèques Sans Frontières a pour but de promouvoir partout dans le monde l’accès à l’information, à la culture et à l’éducation pour tous, par l’appui aux bibliothèques et aux filières du livre, la conception d’outils de diffusion de l’i"/>
        <s v="Coordination nationale d'associations de défense de victimes de maladies professionnelles faisant suite à une exposition à un agent cancérigène Deux axes prioritaires : mener les luttes pour améliorer la défense des victimes de maladies professionnelles à"/>
        <s v="L’association a pour but d’encourager, de favoriser et de développer l’étude et la pratique des activités de Généalogie et assimilés parmi les cheminots et leurs familles et de resserrer les liens d’amitié entre ses membres.&#10;Ses moyens d’action sont : cot"/>
        <s v="L’association des centres d’animation de quartiers de Bordeaux (ACAQB), se compose aujourd’hui de 11 centres d’animation à vocation sociale et culturelle répartis sur les deux rives de Bordeaux. Le centre d’animation Bacalan propose un large panel d’activ"/>
        <s v="Cette association a pour objet de soutenir les personnes en situation de précarité, accompagner les immigrés pour une intégration dans la société française, soutenir les mères et les pères dont l'enfant a été enlevé."/>
        <s v="Association de défense des consommateurs et des locataires logement privé et social et des usagers."/>
        <s v="Miaou Records est un label indépendant construit autour de deux choses : la musique et l’envie de la partager. Il a pour mission le soutien des artistes &amp; la création ainsi que la valorisation de la culture indépendante. L'association accompagne des group"/>
        <s v="gdrgrdreg"/>
        <s v="Think tank défendant la souveraineté de la nation et du peuple français organisant des réunions publiques d'information."/>
        <s v="L'association Bordeaux Historia Vini est à l'initiative de l'ouverture le 26 juin 2008 du Musée du Vin et du Négoce de Bordeaux dans le quartier historique des Chartrons.&#10;&#10;Dans trois caves semi-enterrées, le musée présente une collection d'objets historiq"/>
        <s v="Arts &amp; Divertissement &#10;Association à but non lucratif, qui a pour objectif principal de promouvoir l'art ainsi que la créativité de l’Afrique et de l'Occident."/>
        <s v="association de réinsertion socio-professionnel  pour les personnes souffrant de troubles psychiques"/>
        <s v="L'association a pour ambition d'être un lieu de libération pour les gays et les lesbiennes, d'être ouverte au dialogue et à la confrontation des idées et des spiritualités, de participer à la reconnaissance sociale des homosexuels dans la société et dans "/>
        <s v="Instants de Beauté a pour mission de prodiguer des soins de beauté en milieu médical et social."/>
        <s v="Cette association a pour objectif de renforcer et améliorer les échanges socioculturels et les relations entre la France et le Liban par tous les moyens à sa disposition.&#10;AquiCèdre vise a améliorer et faciliter l’arrivée et l’Intégration des nouveaux étud"/>
        <s v="L’association des centres d’animation de quartiers de Bordeaux (ACAQB), se compose aujourd’hui de 11 centres d’animation à vocation sociale et culturelle répartis sur les deux rives de Bordeaux. Le centre d’animation du Grand Parc propose un large panel d"/>
        <s v="L’Escale du livre -association Escales Littéraires Bordeaux Aquitaine- a pour volonté de promouvoir le livre et la lecture, de soutenir la création littéraire, de donner le goût de la lecture au plus grand nombre en rapprochant le public des oeuvres et de"/>
        <s v="BOTV est une jeune association qui a pour but de favoriser l'échange, la découverte, et de promouvoir des artistes locaux afin qu'ils viennent partager leurs expériences et susciter l'envie auprès des bordelais ; en proposant différents évènements sociaux"/>
        <s v="Music's Cool propose l'enseignement de la musique par des cours particuliers de 30, 45 ou 60mn.&#10;Piano, violon, flûte, chant lyrique et actuel, basse, saxophone, ukulele, clarinette, guitare classique et électrique, batterie.&#10;Ainsi que des ateliers musique"/>
        <s v="K{art}MA est une association proposant divers ateliers autour des arts plastiques s’adressant aux structures accueillant des enfants, adolescents et adultes.&#10;Elle a pour dessein la sensibilisation des différents publics aux arts plastiques en suscitant la"/>
        <s v="l'Oeuf propose des ateliers de thêatre pour tous ainsi que des ateliers de modelage sur argile"/>
        <s v="Les Ratons Guincheurs est un collectif réunissant des professionnels de la communication,de l’événementiel, des artistes et des acteurs culturels, pour des projets créatifs et positifs. Le partage&#10;d’expérience et le soutien aux indépendants qui osent entr"/>
        <s v="Animation, mise en valeur du quartier Nansouty. Organisation de manifestations tous publics permettant le lien entre les habitants du quartier."/>
        <s v="Notre vision est d’être le premier réseau mondial de jeunes citoyens engagés. Notre vocation est de mener des actions de terrain visant à agir pour l’emploi, aménager le territoire, développer l’économie, et préserver la planète avec l’ambition de créer d"/>
        <s v="S’engager avec EPA, c’est donner à chaque jeune de 8 à 25 ans les clés du monde du travail, et de son avenir social et professionnel : développer son esprit d’initiative (créativité, sens des responsabilités, essai-erreur, prise de risque, confiance en so"/>
        <s v="FOOTBALL"/>
        <s v="Permettre au plus grand nombre d'avoir accès à la connaissance et à la compréhension du patrimoine qu'il soit historique, architectural, artistique ou technique.&#10;Découverte culturelle et reconnaissance de chacun constituent l'ADN du club."/>
        <s v="L’association répond à un objet d’intérêt collectif en permettant à tous de découvrir, apprendre et vivre la culture basque. Pour ce faire, elle s’attache, de manière rigoureusement désintéressée, à promouvoir la culture basque et la pratique de la langue"/>
        <s v="L’association Tapswing  créée en 2007 sous l’impulsion d’Audrey CAUDAN qui  a voulu partager plus de 20 ans d’expérience  en danses  Rock et Swing. Pionnière de l’enseignement des danses Swing à Bordeaux, (Balboa, Rock-Be Bop, Blues, Collegiate Shag, Jazz"/>
        <s v="L'association Médiagora Bordeaux a pour objet l'accompagnement des personnes qui souffrent de phobie et d'anxiété handicapante dans leurs milieux de vie."/>
        <s v="promotion et diffusion de la création contemporaine"/>
        <s v="L’Association a pour objet de promouvoir et valoriser l’image de l’Ukraine en France.&#10;Mais aussi de :&#10;- favoriser le développement de coopération culturelle entre l’Ukraine et la France;&#10;- mener et soutenir des projets caritatifs et humanitaires, à destin"/>
        <s v="Elle a pour but de resserrer les liens sociaux et amicaux de l'ensemble des personnels du CNMOSI de Bordeaux"/>
        <s v="Permettre l’émergence et la valorisation d’une expression libre des habitants du quartier de Bacalan. Être associée à la mise en œuvre et à l’évaluation du contrat de ville. Participer à toutes les instances de pilotage du contrat de ville et aux commissi"/>
        <s v="Cette Association a pour but de promouvoir des activités autour de la culture argentine"/>
        <s v="Gymnastique Volontaire : Gym entretien, Cardio, Pilates, Body zen&#10;Marche Nordique&#10;Nous faisons partie de la Fédération Française d' Education Physique et de Gymnastique Volontaire : EPGV"/>
        <s v="La MJC CL2V favorise le lien social, l'éveil, l'épanouissement et l'autonomie. Espace d'apprentissage, de formation, d'expérimentation proposant de nombreuses activités et ateliers, des espaces d'accueil et de paroles pour les habitants souhaitant échange"/>
        <s v="Au plan national, aider les gens les plus vulnérables à s’insérer dans la société par l'aide à l'apprentissage du français, l'accompagnement dans la recherche d'un emploi ou la création de micro entreprises, l'aide au numérique pour les seniors, la mise a"/>
        <s v="la conception, la création, la promotion et l’exploitation de spectacles vivants , notamment dans le domaine de la danse et le jeune public, ainsi que le développement de la pratique de la danse."/>
        <s v="Organisation d’événements sportifs et culturels / proposition d'animations diverses combinant ces deux dominantes.&#10;Soyez sportifs et curieux !"/>
        <s v="L’association à but non lucratif, a vocation d’œuvrer au profit de l’île de MOHELI et de ses habitants, notamment les plus défavorisés, en situation de détresse ou de grande misère, par des actions de soutien à caractère humanitaire et de solidarité. &#10;&#10;Ce"/>
        <s v="Association de loi 1901, Les Embobinés est une structure de production, de réalisation et de diffusion de projets artistiques et d’œuvres cinématographiques.&#10;Elle s'étend sur deux pôles : d'une part la création artistique audiovisuelle, et de l'autre, la "/>
        <s v="Le Rotaract réunit des jeunes de 18 à 30 ans dans le but de faire acquérir, dans un cadre de camaraderie et d'entraide, les connaissances nécessaires leur permettant de répondre aux besoins de la collectivité et de travailler ensemble au développement de "/>
        <s v="Favoriser l'expression artistique des personnes sourdes,&#10;Rendre accessible la culture pour les personnes sourdes,&#10;Sensibiliser un public non signant au théâtre en langue des signes et Français."/>
        <s v="Association a but non lucratif gestionnaire d'Etablissements d'Accueil de Jeunes Enfants (EAJE).&#10;&#10;L’Association Pitchoun’ a pour mission de rendre service aux familles, et plus particulièrement d’accueillir l’enfant dans le respect de son environnement fa"/>
        <s v="L'objet de promouvoir la pratique de l’instrument de musique nommé ukuléle sur Bordeaux et sa région.&#10;&#10;Aux fins de réalisation dudit objet, l'Association utilisera les moyens d'action suivants :&#10;- réunions de travail de ses membres actifs&#10;- actions de com"/>
        <s v="Cette association a pour objet d’aider : les personnes en démarche de recherche d’emploi, de reclassement ou en réflexion sur leur projet de vie et les personnes dans leur démarche d’orientation, en particulier les jeunes."/>
        <s v="Lutter contre le chômage et les mécanismes d'exclusion sociale,principalement en mobilisant des bénévoles en vue d'accompagner des chercheurs d'emploi;participer au débat sur l'emploi,le chômage et l'exclusion sous la forme d'un plaidoyer."/>
        <s v="L’association des centres d’animation de quartiers de Bordeaux (ACAQB), se compose aujourd’hui de 11 centres d’animation à vocation sociale et culturelle répartis sur les deux rives de Bordeaux. Le centre d’animation Saint Pierre propose un large panel d’"/>
        <s v="La Maison de l’Europe Bordeaux-Aquitaine (MEBA) est une association régie par la loi de 1901, qui est à la fois un centre de ressources sur l’Europe, un incubateur de projets européens mais aussi un lieu de débats et d’échanges citoyens. Elle est très rap"/>
        <s v="L’association des centres d’animation de quartiers de Bordeaux (ACAQB), se compose aujourd’hui de 11 centres d’animation à vocation sociale et culturelle répartis sur les deux rives de Bordeaux. Le centre d’animation Bastide Queyries propose un large pane"/>
        <s v="Faire connaitre l'origine bordelaise de la ville de Cienfuegos à Cuba fondée le 22 avril 1819 ; participer aux fêtes du bicentenaire ; aider au développement de liens culturels et économiques entre les deux villes et les deux populations, contribuer à tou"/>
        <s v="Le REFEDD a pour objectif de rassembler, former et porter la voix des étudiant.e.s et associations étudiantes ayant un intérêt pour le développement durable."/>
        <s v="De promouvoir les comités de quartier et des fêtes de Bordeaux et du 33, ou tout autre association ayant le même but, de rassembler d’aider et d’assister les associations organisatrices de festivités sur Bordeaux, la métropole bordelaise et dans tout le d"/>
        <s v="La compagnie En Aparté est une compagnie bordelaise, dont la principale ambition est la création artistique.&#10;&#10;Elle s’est implantée dans le paysage bordelais de par ses nombreuses activités avec les amateurs, encourageant l’échange entre les participants, "/>
        <s v="Faire valoir les trésors matériels et immatériels, &quot;produits du terroir et savoir faire&quot; de nos villes et Villages et les inscrire dans le futur.&#10;Actions de sensibilisation auprès des enfants et jeunes sous l'autorité de l'animateur des établissements par"/>
        <s v="Faire connaitre l'histoire des évadés de France par l'Espagne, une résistance différente."/>
        <s v="Initiation à la pratique du tennis dans un but ludique et/ou compétitif.&#10;La principale cible de l'association : les jeunes de 6 à 18 ans regroupés au sein de l'école de tennis du club.&#10;Aujourd'hui, une centaine d'enfants est inscrite au club et les adulte"/>
        <s v="L'association U.M.P.S 33 a pour but d'intervenir en France ou à l'étranger dans les missions de Sécurité Civiles et effectuer des postes de secours sur différentes manifestations."/>
        <s v="L'association  propose des spectacles et des ateliers théâtre en anglais pour les enfants, les jeunes et les adultes."/>
        <s v="Accompagner dans une relation fraternelle des personnes de plus de 50 ans en situation d'isolement et de précarité"/>
        <s v="Association pour le développement et le travail des Arts Martiaux Historiques Européens (AMHE) et de l'escrime ancienne."/>
        <s v="AIDES est la première association de lutte contre le sida et les hépatites en France et en Europe. Reconnue d'utilité publique, elle agit avec et auprès des populations les plus vulnérables au VIH/sida et aux hépatites pour réduire les nouvelles contamina"/>
        <s v="Acompagnement des entreprises(creation/cession- reprise/développement  -Appui des collectivités locales Aide à insertion professionnelle Rapprochement écoles / entreprises et préparation des élèves et étudiants à leur vie professionnelle"/>
        <s v="Créée en janvier 2008, l'association Esprit de quartier a pour objectifs de :&#10;&gt; Réfléchir et agir sur la qualité de vie du quartier Bordeaux Chartrons - Grand Parc - Jardin Public&#10;&gt; Permettre la rencontre entre voisins&#10;&gt; Être à la recherche du « bien vivr"/>
        <s v="Promotion du chant chorale sous toutes ses formes"/>
        <s v="L'association Smart Cie a pour but la création de spectacles pour la rue et la salle, mêlant les arts du cirque et la comédie et la rencontre entre&#10;artistes de disciplines différentes (musique, théâtre…)"/>
        <s v="Nous avons créé cette association en juillet 2017 afin de venir en aide aux populations les plus défavorisées et pouvoir faire intervenir auprès de ces personnes des professionnels de santé et des étudiants paramédicaux. &#10;Notre association aura donc pour "/>
        <s v="Association humanitaire de solidarité internationale"/>
        <s v="L objet de l association est:&#10;organiser des conférences sur le mieux être"/>
        <s v="Ecoute, Accueil, soutien des familles et des malades atteints de la maladie d'Alzheimer ou maladies apparentées"/>
        <s v="Offrir aux parents et aux professionnels de l’enfance des moyens pour identifier les particularités des EIP et pour les comprendre afin de favoriser leur intégration et leur réussite scolaire et sociale."/>
        <s v="Notre Association se propose de contribuer au rayonnement de la musique sacrée, d’éveiller les&#10;vocations de musicien. Lieu d’éducation musicale, humaine et spirituelle, dont la devise est  « Semer la joie »."/>
        <s v="Promouvoir l’échange culturel entre le Moyen-Orient, l’Amérique Latine et la France par le biais de l’art. S’associer à des partenaires culturels tant au Moyen Orient, et plus spécialement à Beyrouth, comme à Bordeaux et à Lima, afin de développer un rése"/>
        <s v="Cours de modelage adultes - Séances de dessin avec modèle vivant - Apéros sculpturatoirs  (initiation au modelage autour d'un verre et grignotage, façon auberge espagnole) - Ateliers modelage parent/enfant (initiation au modelage en famille, goûter partic"/>
        <s v="L’Union Saint-Jean est l’une des plus anciennes Maison de quartier de la ville de Bordeaux. Fort de cet ancrage historique, elle reste en perpétuelle évolution afin de répondre au mieux aux attentes et besoins des habitants de Bordeaux Sud.&#10;Avec plus de 5"/>
        <s v="Promouvoir et renforcer le lien social par le biais de séances axées sur les activités sportives de Loisir, Santé et Bien-être au plus grand nombre quelque soit l'âge, l'environnement et la condition physique initiale. Entretenir et améliorer la condition"/>
        <s v="Compostage urbain (Bokashi)&#10;Promotion et diffusion des Micro-organismes Efficaces (EM), alliés naturels des agriculteurs et des éleveurs pour un environnement sain et régénéré. &#10;Initiation à la permaculture."/>
        <s v="Zero Waste Bordeaux est une association collégiale créée en mars 2018 &#10;Ses objectifs :&#10;Informer toutes les composantes de la société sur les déchets et le gaspillage des ressources&#10;Agir pour prévenir et de réduire la quantité et la toxicité des déchets&#10;Mi"/>
        <s v="Aide au développement médical au Vietnam dans un but humanitaire et scientifique au service des plus démunis et du corps médical vietnamien. Des actions sociales. Francophonie."/>
        <s v="Notre association a pour objet d’offrir aux enfants et adolescents dans le cadre de leurs loisirs en vie collective, un épanouissement physique et moral, ainsi qu’un enrichissement culturel, par la pratique ludique d’activités physiques, sportives et cult"/>
        <s v="Objectif de rassembler tous les Yezidis de la région bordelaise dans un même lieu pour partager et s'entraider pour une meilleure intégration dans la société française, et ce, pour tous les Yezidis venant de tous les coins du monde."/>
        <s v="Accompagnement de personnes aphasiques par des groupes de paroles."/>
        <s v="La défense des droits et des intérêts matériels et moraux des familles ; la diffusion des connaissances, le développement de la culture, l’utilisation éducative et culturelle du temps libre, quels que soient le sexe, l’âge, la nationalité ou la culture de"/>
        <s v="Création, production et diffusion d’œuvres artistiques, dans les champs des arts plastiques, des arts audiovisuels, des arts vivants et des arts littéraires, ainsi que toutes autres activités liées à la pratique artistique (éducation, formation, action cu"/>
        <s v="Promouvoir l'égalité entre les femmes et les hommes&#10;Lutter contre les violences sexistes&#10;Le CIDFF 33 a pour but de créer, animer et gérer les outils d'informations et de formation permettant de donner aux femmes les moyens d'exercer leurs droits à partir "/>
        <s v="UNISPHÈRES est une association loi 1901 à but non lucratif.&#10;C'est un projet pluridisciplinaire de développement et de médiation artistique, culturelle et sociale, en faveur du spectacle vivant, des arts visuels et du numérique. Il s'agit d'un outil de res"/>
        <s v="L'association interculturelle et artistique Aiguilles et Calame a pour objet de promouvoir les connaissances de l’art du patchwork (traditionnel et contemporain), de la création textile, des langues étrangères, de la civilisation arabe, de la calligraphie"/>
        <s v="ESSplicite a pour finalité de développer la connaissance du secteur de l’économie sociale et solidaire auprès des publics jeunes, notamment les étudiants, des universités et écoles de Bordeaux."/>
        <s v="La Section Peinture du Comité Local des Oeuvres Sociales du C.H.U. de Bordeaux propose aux actifs et retraités du C.H.U. de Bordeaux des cours de dessin et de peinture à l'huile dans une ambiance conviviale. Les ateliers sont animés tout au long de l'anné"/>
        <s v="Assurer l'exercice public du culte évangélique, enseigner le message et la pratique de l'évangile de Jésus- Christ et pourvoir aux frais et besoins du culte"/>
        <s v="Réseau d'hospitalité pour des demandeurs d'asile dans la région de Bordeaux"/>
        <s v="- favoriser les complémentarités parmi les activités médicales liées au sommeil et à la vigilance principalement par le développement de la connaissance mutuelle entre les adhérents,&#10;- promouvoir la prévention du handicap lié aux troubles du som"/>
        <s v="Ludoludik est une association loi 1901 créée en décembre 2002 à Bordeaux, reconnue dans le monde ludique bordelais. Nous sommes une équipe de bénévoles, tous passionnés, engagés dans notre mission mais surtout convaincus des bienfaits du Jeu. Ludoludik pr"/>
        <s v="Le Collectif de Ressources Culturelles Bordonor a pour mission de faciliter et favoriser l’accès à la culture et aux pratiques culturelles, principalement pour les populations des quartiers nord de Bordeaux. Il regroupe les structures suivantes : le centr"/>
        <s v="Améliorer mieux être personnel,relations humaines en faisant connaître la méthode de &quot;rire sans raison&quot; du Dr Kataria pour apporter joie de vivre,bonne humeur, bien-être;connectant les gens à travers le rire;trouvant du bonheur à rendre les autres heureux"/>
        <s v="Assurer la gestion d’un gîte de pèlerins de Saint-Jacques de Compostelle à Bordeaux ;&#10;- Accueillir, informer et héberger les pèlerins de passage au gîte de Bordeaux ;&#10;- Guider et préparer les futurs pèlerins vers leur départ sur le Chemin de Compostelle, "/>
        <s v="Informer ses membres des traitements de soins du Psoriasis, sensibiliser professionnels de santé, grand public, autorités publiques et encourager la recherche médicale."/>
        <s v="Fédérer les énergies et permettre aux associations d’agir ensemble, aux hommes de se rencontrer, aux idées de communiquer et aux projets de se réaliser.&#10;Améliorer la situation des personnes handicapées ou en difficulté sociale, par l’aboutissement de leur"/>
        <s v="ArtSound Promotion se veut être une association dynamique et passionnée, ses objectifs sont de promouvoir l’Art et la Musique sous toutes ces formes. Elle s’est également engagée dans un projet de « Pôle Artistique Culturel » : LOrbit’All, à travers leque"/>
        <s v="Couleur Corée est une association située à Bordeaux ayant pour but de développer la langue et la culture coréenne. C'est en parallèle avec l'essor de la culture coréenne appelé Hallyu : vague coréenne, que nous avons créé Couleur Corée, pour découvrir fac"/>
        <s v="Espace destiné à l'Accueil, l'écoute, l'accompagnement, l'orientation des jeunes de 11 à 25 ans, de leur entourage proche ainsi que des professionnels. Gratuit, anonyme et confidentiel."/>
        <s v="L'Amicale Laique Nuyens est l'associaition des Parents d'Elèves du groupe scolaire Nuyens situé dans le quartier de la Bastide à Bordeaux. L'objet de l'association est de favoriser la solidarité entre enfants et parents fréquentant cet établissement par l"/>
        <s v="Cette association a pour but :&#10;- De suivre et d’encourager le club de rugby de l’Union Bègles Bordeaux à domicile et en déplacement.&#10;- De créer des liens avec les associations de supporters en France et à l’étranger."/>
        <s v="Les Alcooliques Anonymes sont une association d'hommes et de femmes qui partagent entre eux leur expérience, leur force et leur espoir dans le but de résoudre leur problème commun et d'aider d'autres alcooliques à se rétablir. Le désir d'arrêter de boire "/>
        <s v="Fabriquer, vendre et distribuer les produits de l'association, afin de reverser d'une manière systématique, 25% des bénéfices réalisé, en solidarité à d'autres associations caritative et/ou humanitaire."/>
        <s v="L'Académie Younus a pour objectif :&#10;- de promouvoir, d'encadrer et de coordonner la pratique du sport, des activités artistiques, culturelles et éducatives, prioritairement auprès de publics fragilisés.&#10;- de participer à toutes les actions favorisant l'ép"/>
        <s v="Promouvoir, enseigner et faire découvrir l'hypnose spirituelle et l'astrologie à travers ateliers, cours, séminaires et séances."/>
        <s v="Diffusion de la Culture Scientifique, Technique et Industrielle"/>
        <s v="Association de Danse Sportive qui a pour but de regrouper les danseurs et promouvoir la danse sportive pour tous les âges à Bordeaux"/>
        <s v="Réunir des musiciens amateurs de tous âges afin de pratiquer la musique ensemble, favoriser la rencontre et les échanges entre la musique, les savoirs et les arts, avec et pour tous les publics."/>
        <s v="Le Design Laps a pour vocation de faciliter l'accès au design et à sa pratique concrète via des animations, ateliers collaboratifs et accompagnements de projets en lien avec la vie quotidienne, le développement durable, les économies alternatives et les i"/>
        <s v="Mettre en place des projets qui participent à la réhabilitation de l’image des plus démunis"/>
        <s v="ESPACE 33 est une association qui a pour but d'accompagner des personnes en situation de handicap et leur famille. Dans l'ensemble des démarches suivantes  accompagnements des dossiers : MDPH, MSA, SECURITE SOCIALE, SURENDETTEMENT et autres . Sa spécifici"/>
        <s v="Le GIAA aquitaine a pour vocation l’aide aux personnes déficientes visuelles (dv). Nos activités : soutien d’étudiants déficients visuels par la fourniture, à la demande de documents numérisés accessibles, gestion d’une bibliothèque sonore (plus de 11 000"/>
        <s v="Développer des projets artistiques culturelles et humanitaires en faveur des enfants, des adultes et des personnes malades. Nous proposons des ateliers, des conférences et des voyages autour de l’art, de l’éveil artistique (peinture photographie...), du b"/>
        <s v="Créer et diffuser des spectacles professionnels et amateurs (théâtre, musique, chant, danse, opéra) avec tous publics, étudiants, enfants, jeunes, chômeurs, magistrats, prisonniers... Pièces de théâtre, lectures, performances, improvisation, conte.&#10;Théâtr"/>
        <s v="Participer à la protection, à l'étude du patrimoine israélite d'Aquitaine, et de diffuser par tous les moyens des biens et produits répondant au maintien de la tradition juive."/>
        <s v="L'association Percepta a pour but de permettre la pratique du Tai chi chuan et d'allier développement personnel et lien social"/>
        <s v="Gymnastique Volontaire à partir de 18 ans. Cours d'entretien les lundis et vendredis matins et les lundis, mardis et jeudis en soirée."/>
        <s v="La pratique et le perfectionnement d'une activité artistique en peinture en groupe"/>
        <s v="Club Multi-boxes Pieds/Poings&#10;Enseignement pour débutants/loisirs/compétiteurs - Enfants, ados et adultes (H&amp;F)&#10;Savate Boxe Française, Kick, Muay-Thaï, K1, Boxe Anglaise, Grappling, Sanda + 4 cours exclusivement féminin.&#10;3 lieux de pratique (Stade Chaban "/>
        <s v="Promouvoir, développer et organiser des activités à caractère de médiation culturelle dans le domaine historique"/>
        <s v="Promouvoir, développer et enseigner différentes pratiques corporelles et musicales ainsi que diverses formes d'expression culturelle telles que la capoeira, les danses afro-brésilienne, contemporaine, le pilates ...&#10;Développer les rencontres et formations"/>
        <s v="Cette association a pour objet de &#10;-  proposer des évènements et des moments de convivialité dans les temps extra-scolaires afin de créer du lien et du partage entre parents et enfants des écoles maternelle et primaire Paul Doumer               -   récolt"/>
        <s v="Promouvoir la radio web WANTED RADIO&#10;Diffusion d’oeuvres musicales et d’artiste&#10;Parrainage de jeunes artistes"/>
        <s v="Notre objectif est de permettre à toutes les personnes en situation de handicap de pratiquer des activités aquatiques de loisirs ou de compétition ! &#10;Seul club de natation handisport en Gironde."/>
        <s v="Agréée Jeunesse et éducation populaire, notre association est tournée vers le public jeune. Production et montage de projets audiovisuels (vidéos). Information sur les dispositifs de mobilité, accompagnement. Destin'action et organisation d'échanges de je"/>
        <s v="L'association Exploration du Mouvement a pour objectif d'accompagner et de promouvoir les explorations libres et guidées du mouvement du corps, des émotions et de l'esprit, par le biais de sessions d'exploration, d'ateliers, de cercles de parole, de cours"/>
        <s v="L’association a pour but d’apporter son aide à des populations en situation de misère au Burkina Faso afin de participer à la couverture de leurs besoins fondamentaux en améliorant leurs conditions sanitaires et médicales ainsi que leur accès à l’eau."/>
        <s v="&quot;Le partage, le lien et l'entraide face à la dépression&quot; par l'intermédiaire d'ateliers à visée thérapeutique, animés par des bénévoles, supervisés par un médecin psychiatre. &#10;L'A.E.R.D est à la disposition des personnes dépressives mais également des méd"/>
        <s v="Faire vivre et promouvoir les musiques et danses traditionnelles (« trad ») dans la région bordelaise (et ses alentours)."/>
        <s v="L’activité du Centre Social s’inscrit dans une finalité d’activité sociale et culturelle visant à répondre aux besoins et aspirations des familles et des personnes, notamment les plus démunies, dans une perspective de développement et d’insertion. Lieu d’"/>
        <s v="L'AFGS reconnue d'utilité publique en 1990 a pour but : informer sur la maladie, aider financièrement la recherche, apporter un soutien moral aux patients, permettre aux patients de se rencontrer. Le syndrome de Gougerot Sjögren est une maladie inflammato"/>
        <s v="Optimiser le potentiel de l'enfant en développant le talent parental. Des clubs de parents sont donc proposés sur les thématiques suivantes :&#10;J'aide mon enfant à réussir à l'école : techniques pour apprendre efficacement en s'amusant lors des devoirs.&#10;La "/>
        <s v="Unique dans le grand sud ouest, ouverte à tous, la peña flamenca est un espace consacré à l’apprentissage et à l’expression du flamenco.&#10;La peña propose dans son école des cours hebdomadaires avec des intervenants professionnels, ainsi que des stages tout"/>
        <s v="Diffusion de la musique baroque : sensibilisation et production de concerts"/>
        <s v="Organ’Phantom s’implique dans le tissu culturel bordelais depuis 10 ans en produisant des concerts de musique à tendance électronique. En 2012, l’association créée le festival Écho À Venir qui mêle musiques actuelles et arts numériques, et intègre une pla"/>
        <s v="Centre Lesbien Gay Bi Transgenre et Inter-sexe de Bordeaux Nouvelle Aquitaine"/>
        <s v="Rugbytots est le premier programme de rugby français dédié aux jeunes enfants de 2 à 7 ans ! Ce sont des activités d'éveil et de motricité avec pour fil conducteur le rugby. Je me sers des valeurs et de l'état d'esprit que ce sport véhicule afin de partic"/>
        <s v="Mom’Bordeaux est porté par l’association Mom’Ouest qui appartient au réseau Mom’artre. Le réseau associatif Mom’artre agit en faveur de l'équité culturelle entre tous les enfants de 4-11 ans en proposant des ateliers artistiques à la sortie de l’école, le"/>
        <s v="Stratéjeux a pour objet d'encourager la découverte du monde ludique, d'accueillir toute la population en veillant à la mixité sociale avec une vocation familiale et intergénérationnelle, afin de favoriser la création de liens sociaux et familiaux.&#10;L'assoc"/>
        <s v="L'association Interlude regroupe aujourd'hui trois ludothèques et un Espace de Vie Sociale. Ces 4 structures sont des lieux de proximité, accessibles à tous où la culture du jeu, la solidarité, le vivre-ensemble et le partage sont les maîtres mots. Elles "/>
        <s v="Venez pratiquer le tir à l'arc à Bordeaux, le club des Archers de Guyenne se présente plutôt comme un club sportif que comme une compagnie d’arc. Chacun peut y trouver sa place, loisir, perfectionnement ou compétition, vous découvrirez un sport de partage"/>
        <s v="Défendre les intérêts moraux et matériels de ses adhérents, aider et conseiller les allocataires et prestataires de la CARMF, faciliter leurs relations, pallier leur solitude en entretenant des liens d'amitié et d'entraide entre les adhérents"/>
        <s v="Depuis 1992, l’association culturelle le Groupe des Cinq soutient l'art contemporain et agit pour la sauvegarde du patrimoine architectural en Aquitaine.&#10;Le groupe met en oeuvre divers aspects de la création contemporaine. &#10;Il est actif dans le domaine de"/>
        <s v="Force Femmes accompagne les femmes de plus de 45 ans qui sont inscrites à Pôle Emploi depuis moins de deux ans dans l'ensemble de leurs démarches de retour à l'emploi salarié ou de création d'entreprise."/>
        <s v="Club de Roller Derby : pratique, entraînements, compétitions &amp; Promotion de la pratique du roller quad."/>
        <s v="Apporter écoute et soutien.  Représenter, renseigner, défendre ses adhérents et leurs familles. Relayer l’information sur la maladie et sa prise en charge et favoriser la recherche médicale et scientifique sur la SEP et son traitement. Favoriser la créati"/>
        <s v="L'association Citadel agit pour l'émergence d'un Pôle culturel ou Cité du Gospel à visée internationale. Des ateliers Chorale Gospel décloisonnant amateurs et professionnels,des apprentissages intenses cultivant l'authenticité artistique au service de l'a"/>
        <s v="l' Association Qwankido Bordeaux Ecole du Dragon est une association pour promouvoir la pratique du Qwankido, art martial sino-vietnamien &#10;site web : http://arts-martiaux-bordeaux-ecole-du-dragon-qwankido.com/"/>
        <s v="1. l,aide et l'accompagnement aux parents d'enfants intellectuellement précoces' 2. l,organisation de rencontres à destination des parents membres pour une aide à la parentalité spécifique' 3. la sensibilisation, l,information et la formation de tous les "/>
        <s v="Le but de cette association, tournée vers les musiciens, est de dynamiser et défendre la scène jazz à Bordeaux et dans la région Nouvelle-Aquitaine, de lutter contre la situation parfois précaire des musiciens, de leur offrir des possibilités de rencontre"/>
        <s v="Porter au niveau départemental la stratégie d'éradication des violences sexuelles définie par l'association national &quot;SVS&quot; : informer avec organisation de réunions, conférences, séminaires pour le grand public et les professionnels ; former les profession"/>
        <s v="Elle a pour objet la mise en œuvre d'activités d'ordre social, éducatif, culturel, artistique, solidaire, patrimonial au sein du bâtiment &quot;marché des Douves&quot; devenu maison de vie associative et des habitants. Elle favorise les rencontres et la mutualisati"/>
        <s v="Association des Parents d'Élèves de l'Enseignement Public."/>
        <s v="Bordeaux Systema propose un art martial interne issu des traditions russes, dans un but de développement personnel."/>
        <s v="Association proposant des ateliers ludiques de découverte de la société à des enfants de 10 à 12 ans, scolarisés en réseaux d'éducation prioritaires. Par des rencontres ludiques avec des professionnels passionnés et durant des mises en situations, nos élè"/>
        <s v="Centre de recherche et de documentation consacré à l’histoire contemporaine de l’agglomération bordelaise (documents audiovisuels, iconographiques, sonores ou écrits, témoignages oraux). &#10;Edite des publications historiques et notamment une revue périodiqu"/>
        <s v="Favoriser l’émergence et le développement, dans le domaine de l’énergie, l’environnement et l’habitat, de pratiques et de procédés dans la gestion économe, solidaire et de long terme des ressources naturelles, de sensibiliser et d’accompagner des projets "/>
        <s v="L’association L’Atelier Remuménage, créée en février 2001, propose un service d’aide à la mobilité résidentielle sur l’ensemble du département de la Gironde avec des tarifs modulés en fonction du revenus et du quotient familial.. Elle participe directemen"/>
        <s v="Cette association a pour but de proposer des formations musicales et modulables pour différentes prestations : des concerts publics, événements privés... Cette association peut aussi sonoriser des groupes."/>
        <s v="Le CAB créé en 2015 a l'expérience de 15 années d’activité. Il est issu du Cercle d’Art de l’US Chartrons fondé en 2000 par des auditeurs libres de l’école des Beaux-arts de Bordeaux désireux de continuer à dessiner ensemble autour d’un modèle. Notre asso"/>
        <s v="L'association rassemble aujourd'hui plus de 100 professionnels dans le domaine du BTP, de l’aménagement du territoire, de la construction et de l'immobilier, principalement sur Bordeaux Métropole mais aussi en Gironde. Au travers de l'association, les mem"/>
        <s v="Défense et Etude des Personnes Amputées"/>
        <s v="Combattre toutes les formes de précarité, par le biais de nombreuses actions de proximité : visites à domicile ou en institutions, aide alimentaire et/ou vestimentaire, domiciliation postale, soutien scolaire, alphabétisation."/>
        <s v="De l'émergence au développement, France Active Aquitaine donne aux entrepreneurs engagés les moyens d'agir sur leur territoire. Elle les accompagne dans leurs problématiques financières, met à leur disposition les financements les plus adaptés à leurs bes"/>
        <s v="Née en 2006 de la rencontre de passionnés du jazz et du blues, l’association Swingtime Bordeaux a pour objectif de faire connaître au plus grand nombre les danses et la musique swing authentique. Elle a aussi pour objectif de créer une véritable scène swi"/>
        <s v="Cette association a pour objet la Diffusion, la promotion et l’apprentissage de la danse de style tribal&#10;et de la culture qui lui est attachée: dispense de cours, participation à des manifestations,&#10;organisation de stages, création de spectacles, création"/>
        <s v="Actions de complémentarité avec l'Ecole en mettant en avant les valeurs essentielles : Laïcité, citoyenneté et solidarité.&#10;Les PEP 33 gèrent 5 établissements et services au bénéfice des écoles et élèves de la maternelle au lycée, des familles et actuellem"/>
        <s v="La Fédération a pour objet de fédérer les associations étudiantes des établissements d’enseignement supérieur de Bordeaux et d’Aquitaine, partageant des valeurs et des principes communs. Elle représente et défend les intérêts des étudiants de Bordeaux et "/>
        <s v="L'association Pacte Finance-Climat/Gironde a pour objectif de sensibiliser le plus grand nombre de nos concitoyens au dérèglement climatique, mais aussi aux solutions concrètes et possibles en promouvant l'adoption d'un traité européen qui finance sur le "/>
        <s v="L’association LA BOITE A MUSIQUE a pour objet :&#10;&#10;I. Promouvoir l’éducation artistique par l’enseignement de la musique;&#10;&#10;II. Faciliter l’accès à l’enseignement musical en proposant des cours à domicile ;&#10;&#10;III. Soutenir la profession d’enseignant en musiqu"/>
        <s v="Le comité a pour objet de favoriser, dans le cadre d'une ouverture à tous, une éducation de la jeunesse dans le cadre d'activités sportive, culturelles et de loisirs."/>
        <s v="Visuel LSF est un centre de formation professionnelle à la Langue des Signes Française, à destination des personnes entendantes souhaitant se reconvertir, se professionnaliser dans le domaine de la LSF ou tout simplement mieux communiquer avec leurs bénéf"/>
        <s v="L’association a pour objet : &#10;&#10;- L’exploitation de toutes les activités liées à la création, la production, l’organisation, la gestion, le développement et la promotion de tous spectacles et événements culturels et artistiques, notamment chorégraphiques. "/>
        <s v="GALA a été créée en mars 1997 afin que les porteurs de déficiences intellectuelles puissent accéder à une vie socio culturelle normale. L'association GALA a pour but de rechercher et de mettre en place des programmes d'accompagnement et des loisirs adapté"/>
        <s v="Accompagner les projets de jardinage naturel, animer des réseaux d'échanges au plan jardinage et au plan des semences. Sensibiliser à la flore sauvage et cultivée, et à leurs usages diversifiés."/>
        <s v="Objectifs : promouvoir l'art du court métrage auprès d'un large public grâce à l'organisation du Festival Coupé Court tous les ans en mars, participer à l'animation de la vie culturelle bordelaise, valoriser le cinéma d’initiative et les autres arts créat"/>
        <s v="Ensemble vocal mixte ayant pour but le chant choral (apprentissage en 4 pupitres)&#10;Organisation de concerts"/>
        <s v="Le Burdigala VC33 est un club cycliste qui vise à participer à des épreuves cyclo sportives sur route. Il s'adresse à des adultes femmes et hommes. Il n'a donc pas d'école de cyclisme. Les sorties se font le samedi après-midi l'hiver et le dimanche matin "/>
        <s v="« Tous en Sciences » rassemble tous ceux qui désirent promouvoir et défendre la démarche scientifique ; organiser  des événements récurrents de promotion et de défense de la démarche scientifique ; remettre les sciences au cœur du débat démocratique ; ren"/>
        <s v="Organiser, créer, réaliser, développer, favoriser la musique dans ses différentes formes et moyens d’expression ; l’association est un outil au service de l’animation, de la promotion musicale ; elle a pour vocation de démocratiser l’accès à la musique et"/>
        <s v="Association des patients souffrant du syndrome de l'intestin irritable"/>
        <s v="Ateliers de productions audiovisuelles, Promouvoir la production de documents vidéo, ou cinématographiques, et de rechercher les financements et concours nécessaires pour leur production, assurer la production (production déléguée et exécutive) et la dist"/>
        <s v="L'AJG fondée en 1988 réunit des comités de jumelage franco-allemands en Gironde et des particuliers adhérents directement à l'association. Elle oeuvre pour le développement de l'amitié franco-allemande au service de la Paix en Europe et pour la promotion "/>
        <s v="Cette association a pour objet de promouvoir la culture rock/ underground de Bordeaux et ses environs ; au&#10;travers mon émission de radio et l'organisation de mes évènements tel que les concerts, expositions.&#10;Disposant déjà d'un (vrai) emploi à temps plein"/>
        <s v="Yobaléma est une association loi 1091 ayant comme but de favoriser et de développer des activités Artistiques et culturelles sous de multiples formes, en particulier la danse et plus précisément « les Danses d’Afrique Noire entre Tradition et Modernité »t"/>
        <s v="La CPCV Aquitaine est un espace de mutualisation qui invite chacun à être responsable et acteur de son environnement social. Par ses actions, elle se positionne en faveur de l’égalité et la justice sociale."/>
        <s v="Cette association a pour objet : de créer, d’aménager et de gérer des jardins partagés mis à sa disposition par une collectivité territoriale et/ou par d’autres propriétaires. Moyennant une participation annuelle, ces jardins seront confiés à des jardinie"/>
        <s v="Fondée en 1995, l’association Visages du Saxophone a pour objet de soutenir toutes les actions pour la promotion et la diffusion du saxophone : en favorisant la découverte &amp; l’apprentissage de l’instrument, en permettant la pratique instrumentale et la ré"/>
        <s v="L'ULCR est une association &quot;Loi 1901&quot; dont les activités sportives uniques sont la randonnée pédestre et la marche nordique. Elles sont pratiquées comme des activités physiques de loisir, sans objectif de performance sportive. Ces activités en pratique as"/>
        <s v="Les JSA, maison de quartier au cœur du village Saint Augustin depuis 1938, a pour but de favoriser l'épanouissement de ses adhérents à travers les sports, la culture et les loisirs. Quel que soit votre âge, vous y trouverez forcément l'activité qui vous c"/>
        <s v="La cornemuse mythique et emblématique, souligne et magnifie les événements de la vie.&#10;&#10; &#10;&#10;Composé de girondins, passionnés de musique écossaise, le Bordeaux Pipe-Band crée en 2012,vous propose  sur Bordeaux, la Gironde et ailleurs,la découverte des rythme"/>
        <s v="Le Planning Familial est un mouvement féministe et d’éducation populaire. Il lutte pour construire une société d’égalité entre les femmes et les hommes et, compte tenu des inégalités existantes, pour les droits des femmes et contre toute forme de discrimi"/>
        <s v="promouvoir le dialogue entre les habitants du quartier Saint-Pierre en animant la vie sociale, intellectuelle et artistique."/>
        <s v="Développement de la culture associée à la musique éléctronique et promotion des arts visuels proposés sur support numérique."/>
        <s v="Nous utilisons la pratique du football pour aider les jeunes de 16 à 25 ans en décrochage scolaire, professionnel et social à se réinsérer au sein de la société. Notre mission : aider les jeunes à trouver leurs potentiels, les révéler et développer leurs "/>
        <s v="Pratique et enseignement du Zen"/>
        <s v="Agapa accompagne toutes les personnes touchées par une grossesse interrompue, quelle qu’en soit la raison : deuil périnatal, mort in utéro, IMG, fausse couche, IVG, réduction embryonnaire…. Lieu d’échanges apaisé, sans jugement et sans idéologie, pour ceu"/>
        <s v="L’association des centres d’animation de quartiers de Bordeaux (ACAQB), se compose aujourd’hui de 11 centres d’animation à vocation sociale et culturelle répartis sur les deux rives de Bordeaux. Le centre d’animation Saint Michel propose un large panel d’"/>
        <s v="Sangham propose de nouvelles perspectives d'exploitation chorégraphique par l'intermédiaire de la danse martiale ancestrale qu'est le Kalaripayat. Nous vous proposons des ateliers et des cours hebdomadaires, mais aussi le Kalari Yoga, le massage ayurvédiq"/>
        <s v="Promouvoir, pratiquer, favoriser et développer, à titre principal, la danse sportive et de salon et, à titre secondaire, toutes autres formes de danses ainsi que toutes activités permettant la réalisation de cet objectif telles que, par exemple, des cours"/>
        <s v="- A travers nos actions, promouvoir l'art chorégraphique auprès du plus grand nombre &#10;- Favoriser les rencontres entre professionnels et amateurs&#10;- Créer des échanges sociaux-culturels, artistiques et intergénérationnels"/>
        <s v="Promouvoir les arts et proposer des cours et activités liés aux domaines artistique, culturel et multimédia&#10;Organiser des événements à but festif et convivial"/>
        <s v="Réunir des personnes souhaitant dans une démarche évolutive et valorisante, par l'apprentissage et le développement de la pensée philosophique, par un travail interactif, appréhender la philosophie sous ses différents domaines. Mise œuvre de rencontres ph"/>
        <s v="Menées par François-Xavier Bellamy (normalien, agrégé de philosophie), les Soirées de la Philo sont destinées à tous ceux qui veulent prendre un peu de temps pour réfléchir et se former. Chaque soirée est consacrée à une question précise. A Bordeaux, elle"/>
        <s v="Enseignement et expression du chant choral à 3 ou 4 voix, adaptés à tous les niveaux et tous les ages  afin de créer du lien social. Répertoire principalement issu de la variété française."/>
        <s v="Organisation d'ateliers d'aide à la réparation des objets du quotidien par des réparateurs bénévoles. Petit électro-ménager, ordinateurs, appareils électriques, téléphones, vêtements... (pas de gros électro ménager ni de four micro ondes)&#10;Les Repair Cafés"/>
        <s v="Mener à bien des projets communs valorisant la qualité de vie du quartier et l’activité de l’ensemble des adhérents.&#10;Créer du lien. Participer à l’aménagement local. &#10;Fédérer les commerçants des berges du lac : développer et promouvoir l’activité commerci"/>
        <s v="Permettre à tous la pratique d'activités artistiques, proposer un cadre convivial de proximité pour des animations culturelles relatives aux arts plastiques, établir un réseau entre les artistes"/>
        <s v="Les Titans sont une association loi 1901 basée à Bordeaux ayant pour but l'enseignement et la pratique de l'improvisation théâtrale sous toutes ses formes, et privilégiant les rencontres avec les autres ligues. Les ateliers sont tous les jeudis soirs de 2"/>
        <s v="L'association Du Vent dans les arbres propose des cours et ateliers de Qi Gong et arts énergétiques internes chinois pour adultes et enfants."/>
        <s v="Pourquoipas 33 est une association culturelle qui à travers les projets et événements qu’elle organise, s’appuie sur les valeurs de fraternité, de citoyenneté, d’égalité et de laïcité. Elle est partie prenante de la Fédération Française pour l’UNESCO et m"/>
        <s v="Booster la qualité de vie par la solidarité &#10;Booster l'emploi et la création d'entreprise face aux difficultés pour trouver un emploi en 15 jours à Bordeaux et une qualité de vie dans la très belle ville de Bordeaux."/>
        <s v="Nous sommes une antenne locale de l'association ADRA France.&#10;Nous accompagnons des personnes isolées ou en situation de précarité à travers des actions personnalisées.&#10;Nous mettons en place des actions et projets en faveur des réfugiés (cours de français,"/>
        <s v="L'Institut des Afriques vise à porter un regard nouveau sur les mondes africains à travers les créations contemporaines et les savoirs. Son action phare est l'organisation chaque année de la manifestation &quot;Semaine des Afriques&quot; sur la métropole bordelaise"/>
        <s v="L’association des centres d’animation de quartiers de Bordeaux (ACAQB), se compose aujourd’hui de 11 centres d’animation à vocation sociale et culturelle répartis sur les deux rives de Bordeaux. Le centre d’animation Bordeaux Lac propose un large panel d’"/>
        <s v="Apporter une aide matérielle et morale aux personnes en difficulté et créer toute activité qui favorise leur insertion économique et sociale."/>
        <s v="Elle a pour but de: &#10;&#10;Créer et Conserver un lien social pour vaincre l'isolement des personnes:&#10;&#10;- Retraitées et isolées ; améliorer et maintenir l'autonomie dans la vie quotidienne ; retarder le placement grâce à un maintien à domicile.&#10;- Jeunes en ruptu"/>
        <s v="Soutenir, contribuer, développer et participer à une démarche artistique générale, auprès de tout public, orientée notamment vers la musique et le chant ; produire, diffuser et promouvoir le spectacle vivant et organiser des prestations événementielles, d"/>
        <s v="Association a pour but d'assurer le fonctionnement d'un Groupe d'Entraide Mutuelle (GEM), situé sur Bordeaux. Tel que prévu par la loi du 11 février 2005, son objectif est de promouvoir tout type d'actions en faveur des besoins des adultes handicapés suit"/>
        <s v="Rencontrer et prendre en charge toute personne présentant une problématique d'addiction et toute personne en situation de prostitution, dans leurs dimensions médicales, sociales et psychologiques; réduire les risques et les dommages associés à l'usage de "/>
        <s v="Créer, promouvoir et développer des activités artistiques sur le territoire"/>
        <s v="dazdazdzad"/>
        <s v="Les Clowns Stéthoscopes est une association loi 1901 à but non lucratif, reconnue d’intérêt général. Elle est membre de la FFACH (Fédération Française des Associations de Clowns Hospitaliers). Elle intervient à l'hôpital des enfants et dans des Ehpad de l"/>
        <s v="Promotion du bénévolat.&#10;Intermédiation active entre bénévoles et associations.&#10;Aide aux associations pour une meilleure gestion des ressources humaines bénévoles."/>
        <s v="La Fédération des MDL – Nouvelle-Aquitaine, se veut une réponse aux différentes problématiques rencontrées par les MDL au sein des établissements. Elle fédère les MDL sur tout le territoire, les accompagne, les aide à se développer, soutien et propose des"/>
        <s v="Œuvrer pour les droits des femmes ; sensibiliser les populations sur les méfaits de l'excision ; favoriser l'accès à la chirurgie réparatrice du clitoris et apporter un suivi psychologique ; aider les femmes victimes de violences à se reconstruire psychol"/>
        <s v="Cours et stages de calligraphie, d'enluminure, d'encadrement.&#10;Stages d'arts plastiques. Expositions annuelles."/>
        <s v="Urban Runners a trois objectifs principaux :&#10;promouvoir notamment la course à pied comme facteur de santé,&#10;mettre en relation les personnes et créer du lien social,&#10;développer au niveau national l’organisation de sorties pédestres loisirs."/>
        <s v="L’association a pour buts la promotion et le développement de la culture des fanfares, notamment par l’organisation de manifestations musicales."/>
        <s v="Le Nom Lieu a pour objet l'accueil et l'accompagnement d'enfants et de jeunes adultes en souffrance psychique et/ou en situation d'exclusion sociale, afin de faciliter, à eux et à leur famille, une insertion dans la vie sociale et professionnelle. La st"/>
        <s v="Sensibiliser un large public à l'alimentation locale via une exposition photo et des temps de médiations tel que: ateliers cuisine, marché de producteurs, ateliers de sensibilisation enfant/adulte et groupement d'achat, afin de permettre à tous l'accès à "/>
        <s v="Le but de notre association est de rassembler des praticiens qui se consacrent au mieux être de l'individu par diverses méthodes hors pratiques conventionnelles.&#10;Chaque membre est déclaré et reconnu comme professionnel.&#10;L'objectif final est de faire profi"/>
        <s v="Conception et diffusion de spectacles musicaux"/>
        <s v="Le respect des valeurs du vivre et du faire ensemble  : une donnée fondamentale. L’entraide et la solidarité issues de la philosophie des arts martiaux sont au sein de BMC ; des valeurs auxquelles nous sommes particulièrement attachées et que l’on peut re"/>
        <s v="Promouvoir la Non-Violence et le « mieux vivre ensemble » auprès des jeunes dès le primaire et leur permettre de devenir des citoyens responsables et capables de faire face sereinement à des situations de conflits."/>
        <s v="L'objet de l'association est l'initiation des jeunes de 9 à 14 ans aux métiers du patrimoine et aux métiers manuels par des gens de métier, dans un cadre d'atelier ou tout autre lieu connexe."/>
        <s v="L'association propose son école de danse tahitienne &quot;Tereva Ori Tahiti&quot; pour toutes les personnes désirant faire du sport différemment (renforcement musculaire, stretching, techniques de la danse), ou pour les passionnées de la danse exotique. Un cours as"/>
        <s v="Le Club de la presse de Bordeaux souhaite faciliter la circulation de l’information, le travail et la vie professionnelle des journalistes, servir d’interface entre ceux qui ont besoin de communiquer (citoyens, associations, entreprises, institutions…) et"/>
        <s v="Production et diffusion de spectacles vivants. Développement d'activités artistiques musicales"/>
        <s v="Le Clap œuvre à la construction d'une société interculturelle, pour la promotion des personnes, groupes, associations et l'accès à la citoyenneté de tous."/>
        <s v="L’association donne une seconde vie aux jouets et permet à chacun d’acquérir des jouets de qualité à tout petit prix. &#10;La boutique est un lieu de vie et de partage pour les petits et grands joueurs. &#10;A travers une activité ludique et solidaire l’associati"/>
        <s v="Association de bénévoles dont l'activité principale est d'intervenir sur des événements bordelais.Tels que: le marathon de Bordeaux, les Olympiades des métiers, Bordeaux fête le vin, le fleuve ou les Journées du patrimoine.... Chaque membre peut s'inscrir"/>
        <s v="Magik’Hôpital, créée en 2014, à Bordeaux, avec le soutien du Lions Club de Bordeaux-Mérignac, a pour objectif de faire oublier, durant quelques instants, l’angoisse et la souffrance aux enfants hospitalisés grâce à des tours de magie conçus par des magici"/>
        <s v="EcoMégot est une association de préfiguration qui oeuvre pour la sensibilisation, la collecte et le recyclage des mégots de cigarette. &#10;Sensibiliser sur ce petit déchet, qui est pourtant très polluant pour l'environnement urbain et naturel, permet l'adopt"/>
        <s v="Pratique du football américain, du flag et de toutes disciplines associées. Développer et promouvoir la pratique du football américain, de flag et de toutes disciplines associées sur Bordeaux. Encourager, aider, soutenir la création et le développement de"/>
        <s v="Promotion du tango argentin, et notamment du tango de bal, et du lien social."/>
        <s v="Association d'aide au développement"/>
        <s v="L’association Semer le doute agit dans le domaine cinématographique et a pour objectif l’organisation d’événements autour du cinéma indépendant. Ses modalités d’action sont la diffusion et la promotion du cinéma ainsi que l’éducation à l’image.&#10;Les moyens"/>
        <s v="Promouvoir et pratiquer les activités artistiques pluridisciplinaires et les interventions spécialisées en art-thérapie&#10;- Production et diffusion du spectacle vivant"/>
        <s v="Faciliter les rencontres et les échanges entre habitants, permettre à ses adhérents et aux associatons amies adhérentes de developper des&#10;animatons de rue ou de quartiers, faciliter leurs actions ou la réalisaton de leurs projets.&#10;Favoriser le développeme"/>
        <s v="GESTION DES CENTRES PSYCHANALYTIQUES DE CONSULTATIONS ET DE TRAITEMENT"/>
        <s v="L’association des centres d’animation de quartiers de Bordeaux (ACAQB), se compose aujourd’hui de 11 centres d’animation à vocation sociale et culturelle répartis sur les deux rives de Bordeaux. Le centre d’animation Bastide Benauge propose un large panel"/>
        <s v="L’association a pour but de lutter contre l’exclusion et d’agir en faveur de l’insertion sociale des personnes les plus démunies, en facilitant leur accès à la culture, aux sports et aux loisirs. &#10;Pour cela, elle contracte des partenariats avec :&#10;- d’une "/>
        <s v="Développer, promouvoir, animer la pratique du Hockey sur Gazon"/>
        <s v="Cette association a pour but de proposer un lieu ressource pour les acteurs du spectacle vivant, de promouvoir l'art de l'acteur à travers les arts du spectacle vivant et d'organiser des actions de formation autour du spectacle vivant"/>
        <s v="- la création, la diffusion, la production et la promotion de tout spectacle vivant.&#10;- l’organisation de cours ou de stages liés aux métiers du spectacle vivant et de l’audiovisuel."/>
        <s v="Évangélisation par le chant (Chorale gospel) et la promotion de la culture chrétienne"/>
        <s v="Favoriser le vivre ensemble entre les personnes en situation d’exil et la population locale, en utilisant notamment la culture comme langage commun."/>
        <s v="Junior MIAGE Concept Bordeaux est une association de type Junior-Entreprise composée d’étudiants en MIAGE à l’Université de Bordeaux. Nous proposons des prestations de services informatiques aux startups et entrepreneurs de Bordeaux Métropole.&#10;Un projet ?"/>
        <s v="Association de type &quot;régimentaire&quot; regroupant les anciens chasseurs, à pied, alpins et mécanisés."/>
        <s v="Notre association humanitaire et solidaire a pour vocation de favoriser l'accès à l'éducation au Sénégal. Cette année, notre équipe de 6 étudiants a pour ambition de collecter des fonds en vue de la construction d'un bâtiment pour une école primaire dans "/>
        <s v="Accueil, écoute, information, orientation, insertion socioprofessionnelle et actions culturelles&#10;Permanences d'accueils et accompagnements de personnes en difficultés et/ou victimes de violences, accès aux droits, ateliers, rencontres/débats, actions de s"/>
        <s v="La Maison de Louis a pour objet :&#10;-De créer et gérer une structure d’accueil pour les jeunes avec autisme, âgé de 12 à 25 ans, afin qu’ils progressent dans les tâches fonctionnelles et cognitives et deviennent autonomes&#10;-D’accompagner les familles des per"/>
        <s v="Soutenir 4 causes nationales (droit à la dignité, enfance &amp; éducation, santé et environnement) en collectant des dons sur achats en ligne et en caisse afin de réaliser des projets solidaires."/>
        <s v="La production de spectacles vivants et la mise en place de stages de formation artistiques."/>
        <s v="Association proposant des événements culturels et solidaires afin de promouvoir le mieux vivre ensemble.&#10;Avec SAJE vous êtes acteur de votre projet.&#10;Nous proposons une diversité d'activités afin que chacun puisse s'y retrouver de 7 à 77 ans"/>
        <s v="L'association Gironde-Roumanie Échanges et Culture a pour objet : d’œuvrer au rapprochement entre français et roumains par des échanges culturels ; de promouvoir les deux cultures par tous les moyens appropriés, dans les deux pays, en fonction des circons"/>
        <s v="Cette association a pour objet de faire découvrir la sophrologie et promouvoir le bien être et l'épanouissement personnel à travers la découverte et la pratique de techniques (respiration, mouvements doux et visualisation) favorisant la relaxation, le dév"/>
        <s v="L'association François Aupetit, est à ce jour l’unique organisation agréée et reconnu d'utilité publique à se consacrer exclusivement au soutien aux malades et à la Recherche sur les MICI (Maladies Inflammatoires Chroniques Intestinales), dont les princip"/>
        <s v="Créer des événements à des fins caritatives, culturels, oenologiques, gastronomiques etc... dans un ou des lieu de partage, de convivialité et d'enrichissement personnel pour organiser des repas partagés solidaires"/>
        <s v="L'ANHR est une Association au service des hospitaliers retraités, reconnue organisme d'intérêt général. Elle a pour vocation d'être aux côtés de ceux qui pendant de nombreuses années ont consacré leur vie professionnelle au service de l'hôpital public."/>
        <s v="L’association Cie Tiberghien a pour but la promotion du théâtre par un travail de création et de formation, articulant les moyens techniques contemporains d’expression et de communication (musique, vidéo, informatique, audiovisuel) et par la promotion, la"/>
        <s v="Danses latines : &#10;Salsa Colombienne&#10;Salsa Cubaine&#10;Bachata&#10;Reggaeton"/>
        <s v="L'Adapei33 est une association de parents qui accueille et défend les intérêts des personnes en situation de handicap intellectuel, psychique ou avec autisme, à tous les âges et dans tous les domaines de leur vie."/>
        <s v="Apporter de l'écoute et du soutien aux personnes opérées du sein."/>
        <s v="• Faire connaître les organisations positives au travers de l’organisation de manifestations (journée annuelle des organisations positives ; afterworks ; formations, diffusion de livres et de plaquettes.&#10;• Faire connaître et fédérer les organisations "/>
        <s v="Promotion et diffusion des arts et cultures tropicales et d'Outremer en France et/ou à l'étranger dans le cadre d'événementiels, de cours de danses, ainsi que le soutien à l'émergence artistique et culturelle des artistes auteurs et des porteurs de projet"/>
        <s v=" Faciliter l’intégration et la vie quotidienne de personnes et de familles issues de la communauté internationale sur Bordeaux et sa Métropole&#10; Eviter l’isolement et le repli de ces personnes sur leur propre communauté&#10; Développer le réseau d’échange e"/>
        <s v="Cette association a pour but de : promouvoir la musique et les différentes formes d’art par l’organisation de manifestations et événements de formats et genres divers ; promouvoir la scène musicale et artistique de la Région Nouvelle Aquitaine et plus lar"/>
        <s v="L'association dite, Théâtre Ombre et Lumière, fondée en août 1992 a pour but de développer et promouvoir la vidéo et le cinéma, le théâtre, le conte et les différentes expressions créatrices, culturelles, sociales et artistiques de l'Homme."/>
        <s v="Createca a pour but la recherche et le développement des médiations artistiques à visées thérapeutiques. Ses actions prennent trois formes qui se répondent : les Séances d'Art-Thérapie auprès du public, la Formation en Art-Thérapie appliquée et la Recherc"/>
        <s v="Gymnastique Volontaire, détente,  santé et  bien être"/>
        <s v="Ecole de Trapèze Volant qui rend accessible l'art du trapèze volant à la pratique amateur et professionnelle. Nous promouvons également toutes les activités en rapport avec les arts de la piste, de la rue, de la scène, du spectacle vivant en créant et par"/>
        <s v="Totoche Prod se donne pour mission de produire (faire exister, créer, concevoir ) des événements visant à promouvoir  la création artistique actuelle - Art contemporain, art numérique, performance &amp; art vidéo - ayant pour thème le corps contemporain. Ces "/>
        <s v="Nous favorisons les liens intergénérationnels, ce qui permet de rompre l’isolement. Cela se réalise à travers différentes activités et manifestations.- Médiation Sociale - Veille sociale - Participation aux réunions de cellules de veilles du quartier- Acc"/>
        <s v="Innov'Action Pédagogique a pour but la promotion d'idées nouvelles dans le monde de l'enseignement, et de fédérer les initiatives qui existent. Nous organisons des conférences mensuelles et un colloque annuel sur l'enseignement et l'école. Nous avons auss"/>
        <s v="Elle a pour objet la promotion du livre, de la lecture et de la littérature d’enfance et de jeunesse. A cet effet elle publie une revue d'information et de réflexion sur le livre jeunesse , NVL la revue . Et elle gère un centre de ressources humaines et d"/>
        <s v="Ecole de Français Langue Étrangère-Des cours de français général ou thématique (vin, cuisine, culture, actualité, diplomatie) pour tous les niveaux-Préparation DELF/DALF/TCF - Séjours linguistiques -&#10;French Language School-General French or thematic Frenc"/>
        <s v="Gayté de Chœur est un ensemble vocal amateur, composé d'hommes qui chantent pour faire entendre la voix de la tolérance et de la diversité. Réunis autour de valeurs tant humaines qu’artistiques, les chanteurs de Gayté de Chœur défendent la cause des perso"/>
        <s v="Jardin-et-écotourisme donne des conseils sur le jardinage naturel. C'est une association nature qui organise aussi des sorties pour découvrir la Nature en Gironde (33) : parcs, forêts, landes, rivière, marais, littoral... Nous agissons également pour la p"/>
        <s v="L’association GdS Aquitaine est une filiale régionale créée en 2018 pour promouvoir et soutenir l'action de GdS France qui, depuis 1992, participe au développement de la région du Nord Niger, enclavée et défavorisée, en favorisant la scolarisation des enf"/>
        <s v="Le Centre de Formation ADAGE propose deux formations professionnelles (une section contemporaine et une section hip hop) sur 2 ans qui préparent au diplôme de « danseur-interprète ». L’enseignement est assuré par une équipe pédagogique composée de profess"/>
        <s v="Vous avez déjà pratiqué la voile, vous souhaitez vous perfectionner, vous avez l'esprit d'équipe, vous aimez partager ... Rejoignez Les Croiseurs d'Aquitaine pour des navigations côtières et hauturières sur ses voiliers."/>
        <s v="Réalisation, production et diffusion de projets artistiques, audiovisuels et cinématographiques; sa démarche va dans le sens d'une mutualisation de compétences et de ressources ainsi que l'entraide et la solidarité entre ses membres; elle pourra également"/>
        <s v="Nos missions s’inscrivent dans le champ de l’insertion sociale et dans la lutte contre les exclusions et l’isolement en amenant notre public, au travers de nos actions, à retisser du lien social, à retrouver confiance et estime de soi."/>
        <s v="Cadres Entraide a été créé pour accueillir et accompagner  des cadres demandeurs d’emploi, de toute la région, autour de la démarche « Bilan Projet » (bilan professionnel, définition de cibles professionnelles, conseil, orientation, développement du résea"/>
        <s v="Oeuvrer pour la réduction de la fracture numérique et lutter contre l'illectronisme auprès de différentes populations."/>
        <s v="Générations Futures est une association loi 1901 créée en 1996 et reconnue d’intérêt général pour la défense de l’environnement.&#10;Le groupe local de Bordeaux a été créé fin 2015. Ses bénévoles contribuent aux actions d'information sur les risques des pollu"/>
        <s v="Tout Art Faire est une association aux idées bouillonnantes et innovantes qui veut rendre la culture accessible à tous. À pied ou à vélo, dans les musées ou lors de conférences, partagez la bonne humeur et la convivialité de nos intervenants qualifiés ET "/>
        <s v="Association culturelle affiliée au master Ingénierie de Projets Culturels et Interculturels de Bordeaux Montaigne"/>
        <s v="Accueil des pèlerins de passage sur la voie de Tours au gîte du Prieuré de Cayac -  préparation au départ des futurs pèlerins de Compostelle - promotion d'actions culturelles autour des chemins de Saint Jacques."/>
        <s v="L'Association a pour objet des activités générales de sports pour Sourds LGBT, des conférences générales, de la prévention de santé pour Sourds, des activités culturelles pour Sourds, de l'accompagnement telles que des aides aux victimes Sourds d'homophob"/>
        <s v="L’association a pour but d'accueillir et informer les résidents du quartier saint Augustin pour faciliter l’intégration au quartier,&#10;de fédérer les énergies et créer des passerelles avec/entre les autres associations du quartier ou les autres acteurs soci"/>
        <s v="L'association a pour but de sensibiliser le public sur les maladies hépatiques, la réalité de la transplantation et la solution qu'elle apporte dans certaines affections. De diffuser une information sur toutes les maladies hépatiques et de faire prendre c"/>
        <s v="Activité se rapportant à l'éducation, à l'enseignement et à la formation, permettant de favoriser l'action de l'Enseignement Catholique de Gironde."/>
        <s v="Vulgariser et défendre la pratique de l'art de l'improvisation théâtrale et du spectacle vivant via la formation et la création."/>
        <s v="Le parrainage est la construction d’une relation affective privilégiée instituée entre un enfant et un adulte, ou une famille. Il prend la forme de temps partagés entre le parrain et l’enfant. Il repose sur des valeurs d’échanges, de réciprocité, d’enrich"/>
        <s v="Correspondre avec une personne incarcérée en s'engageant pour la durée de sa peine dans un dialogue respectueux et régulier . L'association organise l'anonymat, l'accompagnement du début de la correspondance, la formation et l'information sur l'actualité "/>
        <s v="- Sensibilisation au tatouage réparateur, par tous les moyens de communication possibles.&#10;- la coordination d'activités, de manifestations artistiques et/ou culturelles, le développement des actions de sensibilisation liées aux bienfaits réparateurs du ta"/>
        <s v="Nos missions associatives : &#10;- Favoriser l'égalité des chances et la citoyenneté des personnes en situation de handicap&#10;- Accueillir et accompagner&#10;- Revendiquer et représenter&#10;- Développer et dynamiser."/>
        <s v="A2 running réunit toutes les personnes qui souhaitent courir en groupe, dans la bonne humeur, l’entraide et surtout sans esprit de compétition.&#10;A2 running rassemble donc, chaque semaine, les mardis et jeudis à 19h30 au Miroir d’eau des coureurs débutants,"/>
        <s v="La Caisse Sociale a pour objet l'insertion économique et sociale des populations exclues partiellement ou totalement des circuits bancaires classiques et/ou du monde du travail. A ce titre elle peut accorder des microcrédits pour aider à la création ainsi"/>
        <s v="L'IESH a pour but l'Étude, la Recherche, l'Application, la Promotion de la Sophrologie Sociale, Médicale et Sportive et la Formation des Praticiens en Sophrologie dans ses différentes Spécialités.&#10;Séances individuelles enfant et adulte, séances de groupe."/>
        <s v="Promouvoir la pratique du qi gong, art énergétique chinois millénaire. Le qi gong, grâce à des mouvements pratiqués dans le relâchement, allie le corps et l'esprit pour apporter une détente, à tous les âges et dans tous les milieux."/>
        <s v="Mensa est une association internationale de personnes à haut potentiel intellectuel fondé à Oxford en 1946, qui a depuis essaimé dans une centaine de pays et compte environ 133 000 membres dans le monde. « Mensa » trouve son origine au lendemain de la sec"/>
        <s v="L’Association a pour objet d’assurer auprès des enfants et de leurs parents toute aide ou action éducative nécessitée par la prévention, l’élucidation et le traitement des difficultés d’ordre psychologique, éducatif et social. Elle procède, soit de sa pro"/>
        <s v="Notre association a pour but de favoriser l'accès aux sorties culturelles pour toutes les personnes en perte d'autonomie (personnes handicapées, personnes âgées, personnes empêchées, isolées) en proposant un accompagnement individuel avec un bénévole qui "/>
        <s v="• La gestion et l'animation d'un lieu afin de développer et de promouvoir des activités culturelles sous toutes ses formes les plus diverses :&#10;• L'organisation d'événements et manifestations artistiques et culturelles (ateliers, stages, formation, enseign"/>
        <s v="Promouvoir la création artistique via l'organisation de projets en collaboration avec des artistes plasticiens, notamment dans le domaine des installations, des performances et des ateliers participatifs dans l'espace public urbain et l'espace naturel."/>
        <s v="Bien être et animations pour tous. Maquillage artistique, bar à sourcils, maquillage classique et conseil sur l’image personnelle. Réflexologie plantaire Thaï. Marches de groupe et randonnées."/>
        <s v="Promouvoir les danses urbaines"/>
        <s v="La Distribution Artistique et la Direction de Casting, ouvertes à tous et destinées à soutenir et promouvoir la création artistique, notamment par le conseil, l’accompagnement, l’expertise de recrutement et la présélections d’artistes, d’amateurs et de fi"/>
        <s v="L'association ADAM Bordeaux a pour objet l’enseignement et la pratique des arts martiaux en général dont le Krav-Maga, Judo, Jiu Jitsu Brésilien, Grappling et Mix Martial Arts (MMA)."/>
        <s v="Accompagner toutes personnes confrontées à des problématiques de développement personnel, les aider et les orienter vers des professionnels de différents secteurs. Participer à tous travaux d'étude et de recherche. Organiser des rencontres, conférences, r"/>
        <s v="La diffusion et le partage des compétences et du savoir-faire technique aérospatial, l'accompagnement à l'orientation professionnelle dans le secteur aérospatial, la promotion de l'histoire aérospatiale."/>
        <s v="Association de Solidarité Internationale dans le domaine de l'Education"/>
        <s v="Cette association a pour but de faciliter les échanges culturels et bilatéraux, notamment au niveau gastronomique, entre Pérou  et la France, voir l’Europe, en diffusant les différents expressions et manifestations, ainsi rapprocher les membres des deux c"/>
        <s v="Danse avec nous à pour but de promouvoir la Danse en général, tous les styles de danses et univers culturels et artistiques qui sont associés (musique, cinéma, théâtre, peinture ...). &#10;L'association exerce son activité en France et peut être amenée à prod"/>
        <s v="Les Cyranos est une association ouverte à tous proposant des activités de pratique théâtrale et de découverte du patrimoine. Elle organise notamment des jeux à énigmes de type &quot;chasse au trésor&quot;. Elle accorde une attention et une bienveillance particulièr"/>
        <s v="L'Objet de l'association Les Morphogènistes (loi 1901) :&#10;Mener diverses actions culturelles dans le champ des arts numériques.&#10;Elle s’organise autour de trois pôles principaux : la création, la pédagogie et la recherche."/>
        <s v="L’association dite « ô plafond » a pour objet de favoriser la création, la diffusion autour de la culture et de la permaculture ; de gérer un bar associatif et ainsi créer des manifestions pour encourager sous toutes ses formes la rencontre interdisciplin"/>
        <s v="L'Association a pour objet d'accueillir dans les lieux qu'elle a à sa disposition, des personnes (avec ou sans addiction) ou des familles en errance (de toutes nationalités ou religions) qui veulent se mettre à l'abri pour changer de vie. Il s'agit de viv"/>
        <s v="L’association anime une épicerie solidaire de proximité ouverte à tout public et dans laquelle certaines aides des services sociaux sont utilisables. &#10;Ancrée dans les réalités sociales, culturelles et économiques du territoire, l'association développe ave"/>
        <s v="Notre association dispense des cours de langues : Anglais, Espagnol, Russe et Français pour les étrangers. Nous nous adressons à un public d'enfants, d'adolescents et d'adultes. Les cours ou ateliers peuvent être ludiques, scolaires ou professionnels selo"/>
        <s v="Le Collectif Trois-Tiers, pour tiers-temps, tiers-lieux et habitants, rassemble des passionnés des questions de développement local qui ont pour objectif commun de mettre l’habitant et les usagers au cœur du processus d'évolution des territoires ruraux."/>
        <s v="Activité : CYCLOTOURISME&#10;Randonnées/découvertes à vélo à la journée chaque jeudi - chaque dimanche - chaque jour férié  &#10;majoritairement au départ de Bordeaux et une fois par mois avec un départ excentré (gare ou autre à 80 kms environ de Bordeaux)"/>
        <s v="Aremacs est une association loi 1901 à but non lucratif créée en 2004. Elle a pour objectif de limiter les impacts environnementaux des manifestations sociales, culturelles et sportives en proposant des solutions concrètes aux organisateurs d’événements p"/>
        <s v="Concevoir et réaliser des abris de protection pour animaux liminaires menacés (oiseaux, chauve-souris, hérissons, abeilles…), dans une démarche sociale participative et pédagogique, ainsi que prospective sur le plan scientifique.&#10;Concevoir et réaliser en "/>
        <s v="Accompagnement et écoute de personnes malades et/ou en fin de vie en soins palliatifs, de leurs familles et proches."/>
        <s v="Vous souhaitez bouger, vous dépenser, entretenir votre forme, préserver votre capital Santé, maintenir votre autonomie, mieux vieillir, faire de nouvelles rencontres dans une ambiance conviviale ?&#10;&#10;N'hésitez plus, contactez-nous et nous vous accueillerons"/>
        <s v="L'Association Ginga Nagô Gironde, affiliée au Groupe Ginga Nagô, se propose de diffuser et d'enseigner la capoeira et les arts culturels afrobrésiliens."/>
        <s v="L’élaboration de projets d’habitat coopératif régi par une charte du vivre ensemble. Pour ce faire, elle facilitera l'élaboration de Sociétés Coopératives de construction ou de toute autre forme juridique adaptée qui construiront un ou des ensembles immob"/>
        <s v="Animation d'atelier DIY autour du bien-être et des produits naturels .&#10;Apprenez à fabriquer vos produits de beautés, ménagés ou divers objets autour de l'écologie ! découvrez les vertus des plantes ..."/>
        <s v="Restons Calmes ! (Dans la dignité) est l'une des principales ligues d’improvisation théâtrale de Bordeaux. Grâce à l’implication de chacun, le collectif appartient aujourd’hui aux réseaux régional, national et international de l'improvisation."/>
        <s v="Notre association loi 1901 anime et gère trois établissements, destinés à l'accueil des enfants et de leurs familles pour &quot;favoriser leur bien être et les aider à grandir et à prendre leur place dans la société&quot;. L’APEEF organise aussi des formations et i"/>
        <s v="Association ayant pour objet l'enseignement des arts martiaux chinois,la préparation de spectacle et la réalisation de vidéo amateurs de scène d'actions."/>
        <s v="L'association maloca a pour objet d'accompagner , conseiller des personnes âgées par le biais d'un service de mandataire ; le but est de réaliser des projets de vie personnalisés et de fournir les réponses en adéquation avec les besoins et désirs des pers"/>
        <s v="L'association CAUDERES a pour objet l'adaptation de l'urbanisme au cadre de vie, la défense de l'environnement, la promotion des mobilités douces et de la démocratie participative à la barrière de Toulouse"/>
        <s v="L’association s’adresse à toute sorte de public et de tout âge .L’objectif de l’association étant de faire découvrir l’astronomie à tout public et particulièrement aux personnes en situation de handicap. Et, par une démarche ludique, faire prendre conscie"/>
        <s v="Extra a pour but d’ouvrir un champ de recherche, de création et de sensibilisation autour de la notion d’Espace liée à l'architecture mais aussi à d'autres champs disciplinaires (paysage, danse,...). L’activité de l’association se décline autour de pôles "/>
        <s v="Soutenir les familles par : l'accompagnement à la scolarité, à l'orientation et à l'insertion professionnelle ; la mise en place d'activités à caractère éducatif, culturel ou social. Le tout en référence à la pédagogie ignatienne."/>
        <s v="L'association Meraki Tribal a pour but la création d'espace-temps de danse et la diffusion de la danse tribale."/>
        <s v="Aide et soutien aux cadres en recherche d'emploi."/>
        <s v="l’organisation d’actions solidaires, associations de compétences et mélanges des genres, promotion de l’art et des cultures, aide au développement individuel au travers de la pratique artistique et des échanges culturels, aide à la réalisation de projets,"/>
        <s v="L'association se donne pour mission de lutter contre une précarité grandissante dans tous les domaines, et contre la détérioration du lien social au travers de la mise en oeuvre, ou de l'animation de réseaux de solidarité locale et du soutien qu'elle appo"/>
        <s v="International Natural Vanilla Organisation (INVO) est une association dont le siège est à Bordeaux en France et qui oeuvre pour la promotion de la vanille naturelle. Elle a pour vocation de rassembler les acteurs de la filière de vanille naturelle et de l"/>
        <s v="Association de lutte contre l'illetrisme"/>
        <s v="Cette association a pour objet le maintien et la préservation des patrimoines des monastères de Dagpo Dratsang&#10;tant en Inde qu'au Tibet et en Europe.Les ressources excédentaires obtenues au travers des activités prévues par la loi seront exclusivement con"/>
        <s v="L'association a pour vocation d'améliorer les conditions de vie sociales et culturelles de tout public."/>
        <s v="Association de commerçants et artisans"/>
        <s v="L’association Molisa propose des cours d’histoire de l’art, des visites guidées et des voyages culturels à toutes les personnes, actives ou retraitées, désireuses d’enrichir leurs connaissances. Nos activités sont ouvertes à tous, sans prérequis de niveau"/>
        <s v="création d’une webradio associative, le développement à l’échelle locale et nationale, ainsi que l’organisation d’évènements culturels en lien avec l’univers musical."/>
        <s v="L’activité de notre association est basée sur l’accompagnement des demandeurs d’emplois longue durée, désireux de retourner vers l’emploi, programme gratuit de 4 mois pendant lesquels nous mettons en œuvre un suivi hebdomadaire et des ateliers. L'Équipe p"/>
        <s v="En relation avec ses partenaires, ACT s'est fixé pour mission de faciliter l'insertion professionnelle des jeunes et des adultes en les préparant aux entretiens de recrutement (Conseils sur le CV et la LM, Simulations d'entretien) qu'il s'agisse d'un accè"/>
        <s v="Notre objectif est multidimensionnelle c’est-à-dire qu’il vise à :&#10;- Lutter contre l’exclusion des plus démunis en apportant tout d’abord des éléments vitaux&#10;- Agir à un autre niveau: social et psychologique. &#10;- Proposer une aide administrative (domicilia"/>
        <s v="Visite d'eglises à Bordeaux   et conférences"/>
        <s v="Los &quot;33&quot; est une association loi 1901 de Bordeaux qui regroupe des danseurs passionnés par la salsa, la bachata ou la kizomba ou plusieurs de ces danses ou musique. Elle propose des animations ouvertes à tous telles que : des animations SalBaKiz » au Punt"/>
        <s v="La Maison Rose accompagne des hommes et des femmes touchés par le cancer afin d’informer et répondre aux nombreux questionnements que peut susciter la maladie. Ce véritable lieu de vie s’applique à multiplier les moments de rencontres, d’échanges et de ré"/>
        <s v="Créer et produire des spectacles vivants originaux ; produire et diffuser des spectacles professionnels et autres supports d’expression ; permettre à des acteurs d’évoluer dans leur art tout en cultivant un esprit d’invention et de transmission ; mettre e"/>
        <s v="Graine Aquitaine, association de loi 1901, regroupe des personnes et des structures qui œuvrent pour une éducation à l'environnement. Elle a pour objet d'animer un réseau régional d'acteurs à l'éducation à l'environnement (EE), d'être un interlocuteur pou"/>
        <s v="Permettre aux justiciables de trouver par la voie de la conciliation une solution à leur litige civil d'un montant inférieur ou égal à 4000€, et éviter une procédure judiciaire."/>
        <s v="Action sociale et culturelle et organisation de manifestations culturelles."/>
        <s v="Installation et entretien de ruches sur le campus de KEDGE Business School (Talence) et vente du miel récolté, de la cire et des produits dérivés."/>
        <s v="L'association a pour but : de regrouper des jeunes à partir de 12 ans, ayant une aptitude médicale qui ne présente aucune contre indication à la pratique du sport, en vue de développer leur esprit de solidarité, de dévouement ainsi que leur sens civique ;"/>
        <s v="Sapin à pour objet la promotions des arts visuels et numérique partout et pour tous ! Nous intervenons auprès des publics de tout âges dans le cadre d'ateliers ou d’éventements festifs afin d'initier aux pratiques artistiques et de sensibiliser aux enjeux"/>
        <s v="Amnesty International est un mouvement de plusieurs millions de personnes qui se battent chaque jour et partout dans le monde pour promouvoir et faire respecter l’ensemble des droits humains inscrits dans la DUDH. &#10;Amnesty est indépendant de tout gouverne"/>
        <s v="Promouvoir le sport et le bénévolat - faire pratiquer le sport au plus grand nombre et susciter un bénévolat au service des sports - regrouper toutes les personnes titulaires d'une distinction officielle décernée par le Ministère de la Jeunesse, des Sport"/>
        <s v="Diffuser l'art et promouvoir la diversité culturelle d'Amérique Latine en devenant une plateforme d’échanges avec diverses communautés en France et l’international. Macla est un espace de convergence pour des activités artistiques."/>
        <s v="Cette association à but non lucratif a pour objet de mobiliser des moyens humains et matériels&#10;en vu d’apporter aide, assistance et développement aux populations sur le territoire national&#10;français, sur l’ensemble du territoire national de la république d"/>
        <s v="Promotion et développement du vélo urbain comme moyen de déplacement quotidien. &#10;Défense des intérêts des cyclistes. &#10;Les 3 axes de travail de l'association :&#10;- Aménagements &amp; stationnement (expertise et propositions)&#10;- Formation et sensibilisation (vélo-"/>
        <s v="L'association Jeunesse Nouveau Regard a pour mission de contribuer à l'épanouissement puis à l'éducation des jeunes en mettant en valeur leurs différences qui ne sont autre qu'une diversité de richesse et les encourageant d'apprendre de chacun à travers d"/>
        <s v="Cette association a pour objet d’instaurer le changement positif dans la société à travers la formation. Elle assure des formations innovantes auprès de plusieurs publiques, le but étant et de les accompagner vers l’épanouissement en leur donnant les conn"/>
        <s v="L'association Adora mobilise un réseau de professionnels et d'entreprises au service des acteurs de l'orientation, de l'emploi, de l'insertion et de la formation pour permettre à chaque individu de choisir une voie, des études, un parcours."/>
        <s v="Mettre à la disposition de tous des accueils collectifs de mineurs.&#10;Proposer des activités se rapportant directement ou indirectement à l'éducation, la formation, la culture, le sport et le loisir."/>
        <s v="Expressions culturelles, historiques, artistiques et techniques de civilisations du monde entier."/>
        <s v="ATD Quart Monde a pour but d’éradiquer la misère en agissant sur trois plans : sur le terrain avec les personnes concernées pour obtenir l’application du droit pour tous ; auprès des institutions et parlementaires, pour faire changer les lois (DALO, CMU, "/>
        <s v="L'association est une librairie qui a pour but de promouvoir et soutenir la création artistique et graphique, de créer du lien social et du réseau entre les créatifs et le public et les associations. Elle a pour mission de proposer des moyens, d'offri"/>
        <s v="Aider et informer les insuffisants rénaux; promouvoir les traitements et leur qualité ; Promouvoir la recherche sur les maladies rénales ; promouvoir la prévention des maladies rénales ; promouvoir le don d'organes"/>
        <s v="Le Tauzin, Maison de Quartier et Centre Social, propose des activités pour tous dans le sport, la culture et les loisirs. Enfants, Jeunes, Adultes, Familles, Seniors... Vous trouverez au Tauzin des activités régulières dans sa brochure annuelle, mais auss"/>
        <s v="Les blouses roses se mobilisent auprès des personnes hospitalisées, enfants, adultes et personnes âgées pour les distraire au travers de nombreuses activités ludiques et créatives."/>
        <s v="La Porte Ouverte est un lieu où toute personne qui le désire peut venir rencontrer quelqu'un à qui parler en face à face. Un lieu qui permet tout simplement d'exister dans l'anonymat, la confidentialité et le non jugement, et ce, gratuitement et sans rend"/>
        <s v="Situé à Bordeaux, dans le quartier Saint-Michel, le théâtre La Lucarne a été créé par la compagnie théâtrale L'Oeil après diverses pérégrinations dans les quartiers Saint-Jean, Saint-Pierre et à l'Entrepôt Lainé.&#10;Proposant 70 places, le théâtre accueille "/>
        <s v="Que voulons nous ? Défendre les intérêts des retraités ; préserver activement le système de retraite par répartition pour toutes les générations ; se faire entendre des pouvoirs publics ; développer la solidarité envers nos adhérents, notamment auprès des"/>
        <s v="Promouvoir l'orgue, sa musique et ses musiciens"/>
        <s v="Espace de rencontre parents - enfants - habitants"/>
        <s v="Le CDOS Gironde est le représentant du CNOSF en Gironde. Il est le représentant des comités départementaux et des clubs en Gironde et est ainsi à l’écoute et au service de ceux-ci. Il a pour mission de développer et favoriser la pratique sportive pour tou"/>
        <s v="Favoriser la rencontre entre musiciens amateurs adultes  pour pratiquer la musique de chambre ou musiques de différents répertoires en petite formation (duos, trios, quatuors)."/>
        <s v="L’association Envol d'Aquitaine fondée le 23 juin 1972 (JO du 8 juillet 1972) &#10;Agrément DRDJS 33 58 34 83, déclarée à la préfecture de la gironde sous le N° W332002056 est régie par la loi de 1901 ;  a pour but de promouvoir la gymnastique sous toutes ses"/>
        <s v="Le Bordeaux Etudiants Club Escrime apparaît sous sa forme actuelle en 1964 mais il existe déjà sous le nom du Cercle d'Escrime de Bordeaux depuis 1912.&#10;Un des meilleurs clubs formateurs en France, au BEC Escrime, on pratique une multitude d'activités et à"/>
        <s v="Accompagner les entrepreneurs post-liquidation à rebondir vers un nouveau projet professionnel. 60 000 Rebonds œuvre à changer le regard sur l'échec entrepreneurial."/>
        <s v="Pratique, enseignement et diffusion d' arts martiaux et de méthodes de bien- étre d' origines russes"/>
        <s v="Sensibiliser un plus large public aux handicaps des cérébrolésés"/>
        <s v="Cette association culturelle, à vocation éducative et humanitaire, a pour but de faire découvrir et de promouvoir l'histoire et la culture des pays d'Afrique et des Pays de la Caraïbe au grand public."/>
        <s v="Astrée a pour vocation de contribuer à la restauration du lien social, de rompre l'isolement et de favoriser le mieux-être de personnes en situation de fragilité sociale et/ou personnelle. Elle aide ces personnes à retrouver un équilibre et à prévenir l'a"/>
        <s v="L'association a pour objet principal l’organisation et le développement des activités physiques et sportives au profit de ses membres, y compris les personnes handicapées motrices et sensorielles."/>
        <s v="Information, formation, promotion des femmes pour qu'elles participent à la vie civique, sociale et culturelle de la France"/>
        <s v="Vivre Avec promeut la cohabitation intergénérationnelle entre jeune et senior. Il s'agit de mettre en relation des seniors disposant d'une chambre libre dans leur domicile, avec des jeunes  en recherche d'un hébergement calme et chaleureux, dans le cadre "/>
        <s v="Rassembler la communauté vénézuélienne de Bordeaux ainsi que tous les amoureux de ce pays et ce d'où qu'ils viennent. Faire connaître la culture et le patrimoine de Venezuela et de la France et permettre aux membres de l'association d'étudier et de découv"/>
        <s v="Bordeaux-USA a pour vocation d’établir ou de développer des relations économiques, scientifiques et culturelles entre Bordeaux et tous les états des Etats-Unis ou Villes Américaines sans exclusion, en plus des relations privilégiées avec Los Angeles, vill"/>
        <s v="Le Méridien Bordeaux est une école de Tai Chi Chuan, art martial doux et complet, voie vers le calme, l’équilibre et la santé. Le mouvement du corps est continu, lent, sans tension ni raideur.  &#10;Cette école enseigne la &quot;Forme 37 pas&quot; de Cheng Man Ching  -"/>
        <s v="L’association a pour objet de promouvoir, accompagner et soutenir la réalisation et le fonctionnement de la Coopérative H’Nord, projet d’habitat coopératif à Bordeaux avec une triple dimension écologique, sociale et participative."/>
        <s v="Avec les Greeters de Bordeaux, entrez dans le patrimoine du quotidien bordelais!&#10;&#10;Découvrez les lieux en marge des circuits classiques en compagnie d'un habitant bénévole passionné par sa ville.&#10; &#10;Les maîtres mots : invitation, convivialité, rencontres et"/>
        <s v="Diffuser des savoirs et partager des connaissances dans des disciplines très diversifiées"/>
        <s v="Moovens est une association qui dispense des cours de roller (quad et en ligne)&#10;On vous accueille quelles que soient vos motivations à venir rouler : détente et plaisir de la glisse, sport et technique, moyen de déplacement urbain."/>
        <s v="L’association des centres d’animation de quartiers de Bordeaux (ACAQB), se compose aujourd’hui de 11 centres d’animation à vocation sociale et culturelle répartis sur les deux rives de Bordeaux. Le centre d’animation Argonne Nansouty St Genès propose un l"/>
        <s v="Le site www.dda-aquitaine.org constitue un fonds documentaire dédié aux arts visuels de la région Nouvelle-Aquitaine, il est conçu comme un projet d’édition en ligne. Documents d’artistes Nouvelle-Aquitaine s’inscrit dans une dynamique de collaboration et"/>
        <s v="Le projet de nos ateliers est de cultiver chez les enfants la sensibilité et l’intérêt à la culture russe par l'intermédiaire de l’apprentissage de la langue et par la participation aux activités artistiques (le dessin, la danse, l'artisanat, le théâtre, "/>
        <s v="L'ASSEM prend en charge la scolarité des jeunes déscolarisés pour des raisons de santé&#10;L'ASSEM organise des cours individuels à l'hôpital ou à domicile afin d'éviter la rupture scolaire et de faciliter le retour en classe . &#10;les membres de l'ASSEM sont de"/>
        <s v="Une rencontre avec le Yoga, la méditation, la relaxation (Yoga Nidra), la philosophie Indienne  pour adultes, seniors, femmes enceintes, adolescents et maternelles."/>
        <s v="L'association propose des ateliers d'art-thérapie interculturelle et intergénérationnelle par le mouvement dansé et la pleine conscience. Ces ateliers collectifs mensuels de présence active s'adressent à toute personne en recherche de mieux-être et se dér"/>
        <s v="Promouvoir le bien-être physique, moral et intellectuel dans le domaine du développement et de l'épanouissement de la personne.&#10;Organiser des rencontres, des stages et des formations."/>
        <s v="Association culturelle crèche Multi accueil’ ( crèche bilingue et langage des signes ) et centre de loisirs"/>
        <s v="L'organisation de toutes activités ayant trait à l'étude, la préservation et la transmission des traditions et cultures des civilisations himalayennes telles que la philosophie, les sciences, les arts, l'artisanat s'y rattachant, ainsi que l'adaptation et"/>
        <s v="1 - Regrouper les personnes physiques qui pratiquent ou encouragent les activités physiques, sportives et de plein air se déroulant en montagne et autres sites naturels ou aménagés, notamment : alpinisme, escalade, randonnée pédestre, ski de randonnée, tr"/>
        <s v="Le Cercle Entrepreneurial Etudiant a pour mission de promouvoir la création d'entreprise et le développement de projets au sein de la collectivité bordelaise ainsi que de fédérer la mention Entrepreneuriat à l'Institut des Administrations et des Entrepris"/>
        <s v="Objet : informer, conseiller et défendre l’intérêt des consommateurs. &#10;L’UFC Que choisir c'est :&#10;Un réseau de proximité qui vous accompagne, vous assiste et vous conseille&#10;Des enquêtes de terrain et analyses économiques&#10;Des combats judiciaires pour faire "/>
        <s v="Cette association a pour objet de transmettre des connaissances, promouvoir, informer et conseiller auprès de tout public, sur la méthode de soin naturelle &quot;Fleurs de Bach&quot; ainsi que d’autres méthodes naturelles sur le thème du bien-être et de la santé, d"/>
        <s v="L’UNPI est une association de loi 1901 au service des propriétaires et copropriétaires créée en 1893. L’UNPI assure la défense des intérêts des propriétaires privés auprès du Gouvernement, des Parlementaires et de l’Administration."/>
        <s v="Promouvoir la musique sous toutes ses formes, du baroque au contemporain"/>
        <s v="L’association a pour objet et vocation d’initier une aide au développement durable auprès de populations vulnérables au Nord comme au Sud avec quatre super priorités : - L’éducation ; - La santé ; - La jeunesse ; - Le développement économique."/>
        <s v="L'association loi 1901 &quot;Dans son Envol&quot; dispense des ateliers de danse : éveil corporel, danse classique et danse contemporaine pour les enfants, les adolescents et les adultes, ainsi que des ateliers d'art-thérapie (danse, chant, écriture, peinture, etc."/>
        <s v="Promotion et développement du skateboard sous toutes ses formes."/>
        <s v="Radio CHU est une radio associative reconnue d'intérêt général accueillie au sein du CHU de Bordeaux et destinée aux personnes hospitalisées et leur entourage.Ses principaux objectifs sont de briser la solitude en ouvrant l'hôpital sur l'extérieur et inci"/>
        <s v="Habitat et Humanisme œuvre dans le logement :&#10;- Logement en diffus pour familles en difficultés accompagnées par nos 2 Conseillères en Économie Sociale et Familiale;&#10;- Une pension de famille &quot;Maison Saint-Fort&quot; pour personnes seules accompagnées par 2 édu"/>
        <s v="Pratique de la boxe éducative, loisir amateur ou professionnel, éducation physique et des sports. Accompagnement à la réinsertion sociale et à la scolarité. Lutte contre la sédentarité et promotion des activités physiques et sportives. Atelier santé sur d"/>
        <s v="Promouvoir les réflexions et recherches sur le rôle des grands-parents dans la famille et dans la société. Privilégier la force du lien des grands-parents avec leurs petits-enfants et leurs enfants. Offrir aux grands-parents un lieu d’écoute, de soutien, "/>
        <s v="Fédérer, représenter les professionnels de la fonction &quot;secrétariat - assistanat&quot; généralistes ou spécialisés, office-managers, adjoints de direction afférents aux métiers du champ professionnel &quot;gestion - administration&quot; (TPE, PME, multinationales, publi"/>
        <s v="Développer des manifestations et initiatives contribuant à tisser du lien social entre les acteurs locaux&#10;(particuliers, associatifs et/ou collectivités) sur le quartier Chartrons / Grand Parc / Jardin Public ; développer des initiatives fraternelles, sol"/>
        <s v="Dialogue entre les parents, les lesbiennes, gays, bi et trans, leurs familles et ami.e.s"/>
        <s v="La Boîte à Jouer accueille des compagnies pour travailler dans ses locaux et propose une programmation nomade qui se balade dans différents quartiers de Bordeaux. Les spectacles sont pour tous les âges (bébés, enfants, ado et tous publics) et de genres mu"/>
        <s v="Lieu d'art contemporain porté par des artistes pour des artistes, impliqué dans la vie culturelle de la cité et plus largement dans la création contemporaine, accueillant mensuellement des artistes en devenir et confirmés de la Métropole mais aussi sous f"/>
        <s v="L'Amicale laïque de Bacalan est née de la volonté de faire vivre un espace d'éducation populaire dans le quartier de Bacalan. &#10;Elle favorise le lien associatif, l'expression de chacun ainsi que l‘épanouissement de tous à travers des ateliers et des manife"/>
        <s v="SMB2C est une association de jeunes Saint-Martinois vivants sur Bordeaux et ses alentours.&#10;L’association à but non lucratif a été créée en octobre 2016 suite à un pique-nique sur les quais de Bordeaux.&#10;Nous avons créé cette association dans l’optique de s"/>
        <s v="Monts et merveilles a pour but de développer des actions artistiques fondées sur le contexte et la relation."/>
        <s v="Depuis 2003, les Jeunes Européens - Bordeaux font la promotion du projet européen, à Bordeaux et en Gironde.&#10;Plusieurs milliers de jeunes sont rassemblés au sein des Jeunes Européens dans le but de promouvoir une Europe plus politique et plus intégrée, ma"/>
        <s v="L'UDAF de la Gironde&#10;- Représente les intérêts des familles par ses nombreuses représentations assurées par des délégués familiaux et mène l’action politique locale et départementale en faveur des familles.&#10;- Elles observe les besoins des familles&#10;- Elle "/>
        <s v="Association qui a pour objet la promotion de la couleur, trait d'union entre chercheurs, industriels, praticiens et utilisateurs de la couleur"/>
        <s v="L'association a créée et commercialisé un vin de marque bordelais"/>
        <s v="Plateforme créative et récréative, épicentre d'un nouveau souffle artistique, le ArtLab a pour ambition de décloisonner les pratiques polymorphes et de cristalliser les énergies autour d’une ligne contemporaine, figurative ou onirique, lyrique ou subversi"/>
        <s v="L'association a pour but d'accueillir et d'accompagner des jeunes filles qui lui sont confiées et de leur permettre de se reconstruire dans un cadre sécurisant et d'envisager un projet de vie. Elle gère actuellement un établissement composé de 3 pôles dan"/>
        <s v="L’association Les P’tits Gratteurs anime l’espace public de Bordeaux Sud depuis 2001. Elle organise tout au long de l’année, en lien avec les acteurs culturels et sociaux du territoire, des animations et événements culturels et de loisirs, gratuits et ouv"/>
        <s v="L'association a pour objet la mise en place d'actions de solidarité destinées aux personnes agées et aux personnes en situations d'aidants familiaux."/>
        <s v="L'association KURDE ROJAVA GIRONDE se charge d'organiser, d'initier et de soutenir les activités suivantes : accueil, accompagnement de migrants, réfugiés et autres, favoriser leur intégration par des actions éducatives, culturelles et sportives. Elle org"/>
        <s v="Rhizome est une association qui propose un service de collecte et de valorisation des déchets organiques par micro-méthanisation pour les particuliers et les professionnelles."/>
        <s v="Soutien bénévole apporté aux entrepreneurs en difficulté dans le but d'éviter les procédures collectives, les pertes d'emploi et de savoir faire. Ils sont accompagnés par un coach spécialisé pour retrouver leur potentiel décisionnel et par un parrainage t"/>
        <s v="L’association des centres d’animation de quartiers de Bordeaux (ACAQB), se compose aujourd’hui de 11 centres d’animation à vocation sociale et culturelle répartis sur les deux rives de Bordeaux. Le centre d’animation Bordeaux Sud propose un large panel d’"/>
        <s v="L'association Racing Club de Bordeaux Métropole a pour objet principalement la pratique du football et plus généralement les activités physiques et de loisirs. Développement de notre pratique sportive et développement du Club sur le plan social et éducati"/>
        <s v="Récup'R est un atelier participatif et solidaire qui incite à l'auto-réparation en mécanique vélo et en couture. Son but est la réduction des déchets par le réemploi. Cette recyclerie donne à ses adhérents l'accès à des outils, du matériel d'occasion et d"/>
        <s v="Unique structure composée de médecins, patients, accompagnants et familles de patients. Entreprise à œuvrer ensemble pour l’amélioration des conditions de vie des personnes atteintes de malformations cardiaques (cardiopathies congénitales - du fœtus à l’â"/>
        <s v="L'association A1PcG basée à Mérignac 33700,  récupère tous vos composants informatique, Pc portable, bureau, particulier, professionnel, entreprise &amp; association, nous les remettons en état pour les mettre à disposition aux personnes démunies GRATUITEMENT"/>
        <s v="100 propos sans réponse, compagnie de théâtre, a pour objet la création et la production de spectacles vivants et l'organisation d'activités en lien avec les arts de la scène."/>
        <s v="L’association a pour objet d’offrir aux musiciens amateurs de la région une pratique orchestrale de qualité et de promouvoir la musique en favorisant l’accès de tous à des œuvres classiques ou contemporaines, qu’ils soient musiciens ou auditeurs."/>
        <s v="L’Association Rénovation est spécialisée dans la prise en charge d’enfants, d’adolescents et d’adultes affectés par des troubles du comportement et des maladies psychiques. Elle se présente comme une alternative à l’isolement ou l’enfermement et comme une"/>
        <s v="Palestine33 a pour but d’apporter un soutien tant moral que matériel au peuple palestinien qui se bat contre l'apartheid, la colonisation, les spoliations, pour que le droit s'impose enfin.&#10;Nos moyens d’action sont notamment des campagnes de souscription "/>
        <s v="La Tribune Montesquieu est une association étudiante ayant pour objectif de libérer la parole par l'écriture, l'éloquence et le débat. Nous éditons un journal rédigé par les étudiants, organisons des procès fictifs, participons au championnat de France de"/>
        <s v="Le Théâtre en Miettes a pour objet la promotion et le développement de la création théâtrale, la diffusion et l'animation culturelle dans un but d'éducation populaire. Avec 4 domaines d'interventions (Compagnie Théâtrale, École de Théâtre, Centre de forma"/>
        <s v="L’association dite HAPPE:N fondée en Septembre 2009 a pour but de favoriser la promotion de la vie culturelle de la Communauté Urbaine de Bordeaux et d'Aquitaine, ainsi que la visibilité des artistes locaux."/>
        <s v="Cette association a pour but d'animer et de gérer un lieu mutualisé de diffusion et d'accompagnement à la création artistique et culturelle."/>
        <s v="Face à la précarité grandissante des populations des quartiers nord de Bordeaux, depuis 2012, habitants, bénévoles et équipes des 3 centres sociaux&#10;(GP Intencité, Foyer Fraternel et Bordeaux Nord) ont souhaité voir naître un nouveau lieu ouvert à tous, af"/>
        <s v="Diffuser, partager et faire découvrir la culture, les traditions, les festivités et les coutumes de l’Amérique Latine, en particulière la culture mexicain, à travers des événements festifs et culturels. Aider les ressortissants latino-américains arrivant "/>
        <s v="Promouvoir les rencontres et les échanges culturels de personnes de toutes nationalités afin de promouvoir une entraide conviviale favorisant l'intégration et véhiculant un sens civique ainsi qu'une bonne moralité dans notre ville et quartier autour de l'"/>
        <s v="Le Collectif a pour objet la recherche et la création artistiques, la production et la&#10;diffusion de spectacles vivants, la conduite d’actions culturelles, la sensibilisation&#10;aux pratiques artistiques afin de combattre la fatalité et les discriminations so"/>
        <s v="Assurer la conservation des antiquités, surveiller les chantiers, organiser des conférences sur des sujets archéologiques et de mise en valeur du patrimoine girondin, organiser des publications sur les mêmes sujets, proposer des visites de sites archéolog"/>
        <s v="Proposer aux résidents d'Ehpad des sorties en triporteur dans l'environnement proche ou plus éloigné (avec transfert en mini-bus), voir dans leur quartier d'origine. Sous la responsabilité du personnel soignant, en coordination avec l'animatrice et selon "/>
        <s v="Promouvoir la pratique du tango argentin par l'organisation de cours, stages et soirées."/>
        <s v="Karma police Arrest this man He talks in maths He buzzes like a fridge He's like a detuned radio Karma police Arrest this girl Her Hitler hairdo Is making me feel ill And we have crashed her party This is what you'll get This is what you'll get This is wh"/>
        <s v="L'enseignement artistique et culturel pour le développement de projets créatifs originaux, à travers la DANSE dans ses diverses modalités"/>
        <s v="Cours d'italien avec des professeurs italiens expérimentés."/>
        <s v="dazfzaf"/>
        <s v="Pratique Artistique   et  Recherche  Chorégraphique Danse"/>
        <s v="La Maison des Familles est une maison ouverte aux familles et habitants du quartier, gratuit. Elle se veut un lieu de répit et de lien, où le vivre ensemble, le respect de l'autre dans sa différence est une valeur. Un lieu où le parent est le premier éduc"/>
        <s v="Langue des signes Française, accompagnement des familles en situation de handicap, spectacles adaptés, ateliers, formations"/>
        <s v="Association à objet sportif, affiliée à la Fédération Française de randonnée. Elle a pour but de proposer à ses adhérents des randonnées tous les dimanches et jeudis de longueurs variées (de 10 à 25 km), conduites par des animateurs qualifiés, des randonn"/>
        <s v="Le CCBA est un club sportif destiné à faire découvrir et pratiquer la canne de combat, un art martial français."/>
        <s v="Promouvoir et développer la culture, l'esprit et la pratique de la danse de Bal brésilienne &quot;Forró&quot;."/>
        <s v="Organiser des événements culturels, festifs, éducatifs pour le quartier de Caudéran : fête de l’escargot, printemps de Caudéran, Tour de Gironde, Grand Prix Cycliste de Caudéran…."/>
        <s v="apporter un soutien par tout moyen direct ou indirect à la réalisation de projets, dans les pays en voie de développement. Ces projets peuvent se faire notamment en lien avec les partenaires locaux et sont destinés à améliorer les conditions de vie des ha"/>
        <s v="Cette association a pour objet d'être une compagnie amatrice d'enseignement de l'improvisation théâtrale à visée récréative qui produira à titre occasionnel des spectacles à l'entrée libre et à l'entrée payante."/>
        <s v="Nous savons que 1 personne sur 3 meurt d'un souci cardiovasculaire, que nous ne sommes que 3% en France à connaître les gestes qui sauvent. Aussi, par son dynamisme, l'AMOC est à l'écoute de tous les usagers et patients (infarctus du myocarde,stressés, st"/>
        <s v="Promotion des arts audiovisuels et des cinémas de traverse.&#10;Programmation / diffusion / médiation."/>
        <s v="L'association Acro Swing Duo a pour but de promouvoir les arts du mouvement. Nous proposons des cours hebdomadaires d'Acroyoga, de Danse Partnering, d'Equilibres sur les Mains, de Stretching, de Massage thaï et d'Acroyoga parents/enfants. Nous organisons "/>
        <s v="Samba Mwanas est une organisation d'origine gabonaise ,à vocation humanitaire,&#10;Samba ( accueil chaleureux )&#10;Mwanas (enfant).&#10;Sympathisants, Membres et Bénévoles: &#10;- Œuvre pour la protection et la promotion des droits de l’enfant et du jeune de 3 à 21 ans."/>
        <s v="Association de médiation et de prévention sociale qui utilise le théâtre de l'invisible comme un outil d'expression collective"/>
        <s v="La Troisième Porte à gauche est une structure associative de production de documentaires de création, composée de producteurs, d’auteurs, de vidéastes, de techniciens de l’image et du son. Créée en 2005, la structure a pris le temps de grandir, ce temps é"/>
        <s v="L'association a pour but la recherche, la création, l'animation et la diffusion artistique entre ses membres et dans le public. Pour ce faire toutes les actions de FenÊtre sur rue sont menées par des artistes en activité : plasticiens, peintres, graveurs,"/>
        <s v="L’association Espoir 33 a pour but d’accueillir et d’accompagner des personnes en situation de handicap psychique avec ou sans handicap associé.&#10;Elle intervient notamment par la promotion de projets innovants, portant sur la création et la gestion d’établ"/>
        <s v="Cette association a pour but de promouvoir la pratique de la comédie musicale en développant 2 valeurs principales : la bienveillance, par rapport à soi-même, par rapport à son corps, et par rapport aux autres. Et la collaboration entre personnes avec des"/>
        <s v="Promotion et valorisation culturelle et éducationnelle des arts visuels. Education - Formation initiale et continue - Sensibilisation aux pratiques artistique en arts plastiques. Pour tout public"/>
        <s v="Aide et recherches généalogiques basées sur les archives, l'histoire, en s'appuyant sur les outils informatiques."/>
        <s v="L’A Cosmopolitaine est une association culturelle, éducative, lieu privilégié d’échanges, de rencontres, d’information et d’expression. Actuellement elle met en avant les traditions antillaises grâce à ses bénévoles : percussions gwo ka, soirée léwoz, cha"/>
        <s v="La promotion de l’aquarelle, notamment par le biais d’organisation d’événements, de manifestations, expositions"/>
        <s v="L'ASSOCIATION LE REFUGE A POUR OBJET DE PREVENIR ET LUTTER CONTRE L'ISOLEMENT ET LE SUICIDE DES JEUNES LGBT, DE 18 A 25 ANS, VICTIMES D'HOMOPHOBIE OU DE TRANSPHOBIE ET EN SITUATION DE RUPTURE FAMILIALE. ELLE HEBERGE ET ACCOMPAGNE CES JEUNES VERS LEUR RECO"/>
        <s v="Vivre Ensemble, Humanitaire, Citoyenneté, Culture, Vie Sociale, Vie Etudiante, etc."/>
        <s v="Sports Loisirs et Culture- L'association dite « Union Sportive les Chartrons » fondée en 1908, a pour but de créer entre toutes les personnes membres du club, une association sportive et culturelle regroupant diverses sections et activités.&#10;L'association "/>
        <s v="cette association a pour but d'améliorer le mieux être personnel et les relations humaines notamment en :&#10;faisant connaitre la méthode du rire sans raison du docteur Madan Kataria afin d'apporter de la jois de vivre, de la bonne humeur et du bien être,&#10;co"/>
        <s v="Notre association d'éducation à la Citoyenneté Mondiale cherche à cultiver l'envie d'agir auprès de tou.te.s pour que chacun.e puisse être artisan.te d'un monde solidaire et responsable. Par la pédagogie active nous souhaitons développer l'esprit critique"/>
        <s v="Développer la philanthropie par des projets entrepreneuriaux et associatifs, par la mobilisation des citoyens et des institutions du territoire. &#10;Nous oeuvrons pour le développement de la philanthropie et la démocratisation du don en France. Rendre la phi"/>
        <s v="rapprocher les jeunes des entreprises et les entreprises des jeunes, avec le relais des enseignants et des parents d'élèves"/>
        <s v="la mise en place de projets de pratiques artistiques contemporaines destinés à tous les publics, afin de promouvoir la création collective et multiculturelle."/>
        <s v="Mise en place des solutions visant à lutter contre le surpoids et ses conséquences métaboliques, physiques, psychiques et sociales."/>
        <s v="Gestion d'un jardin partagé mis à sa disposition par la ville de Bordeaux dans le parc Rivière"/>
        <s v="Notre mission est de développer entre les familles, sans distinction de confessions, d'opinions politiques, de catégories professionnelles, de nationalité, de dimension de famille, ni d'origine géographique, un esprit d'entraide et de solidarité et de gér"/>
        <s v="L'association a pour but de favoriser et d'accompagner des personnes dans leur démarche de développement personnel par l'application de différentes techniques introspectives, artistiques et créatives. L'association pourra étendre ses activités dans le sen"/>
        <s v="Afin de contribuer à la connaissance et à la découverte des différents aspects de la civilisation et de la culture indienne, notre association &quot;Ganapati&quot; a organisé plusieurs événements culturels à  Bordeaux et dans les environs : des conférences et échan"/>
        <s v="Pôle de coopération entre Culture &amp; Entreprises en Nouvelle-Aquitaine &#10;&#10;Développement de projets d’innovation sociale&#10;Services d’intermédiation et ingénierie de projets de coopération&#10;Formation continue des professionnels de la culture et de la création"/>
        <s v="Promouvoir la musique rock de Bordeaux et de la région à travers des actions culturelles."/>
        <s v="Promouvoir et développer l'habitat participatif en Nouvelle Aquitaine. Aide à l'émergence et au démarrage de projets. Conseils et formations auprès d'individuels, de groupes et de structures. Veille, essaimage et coopération ales les acteurs locaux et rég"/>
        <s v="Association de promotion de l’entrepreneuriat et de soutien aux porteurs de projets et jeunes entrepreneurs."/>
        <s v="L'association Lutine, gère l'école Sport Dance Complex, créé en 2014, ce studio, dédié aux arts aériens, la pole dance, le hamac, le tissu, le cerceau et au bien-être le yoga, stretching.&#10;Créer des vernissages avec des artistes bordelais lors de présentat"/>
        <s v="Aider, informer les personnes atteintes de pathologies auditives, sensibiliser les pouvoirs publics sur les conséquences &amp; la gravité de ces pathologies &amp; la nécessité d'une meilleure prise en charge médicale, sociale, psychologique &amp; financière, réaliser"/>
        <s v="Conscient qu’un lien social étroit entre les hommes est nécessaire à la vie en société notre association veut inciter les habitants du 5ème quartier de Bordeaux à se rencontrer et à travailler ensemble. Il y va d'un intérêt général et collectif mais aussi"/>
        <s v="La Maison de la Nature et de l'Environnement Bordeaux-Aquitaine regroupe 40 associations et collectifs de protection de l'environnement, du cadre de vie et du développement durable actifs sur le territoire de la Gironde autour de thématiques variées (clim"/>
        <s v="Organiser des activité physiques, énergétiques et sportives pour ses membres : séances en groupe de cardio et renforcement musculaire, yoga et randonnées mais aussi des séances individuelles sur rendez-vous de shiatsu, en salle mais aussi en plein air."/>
        <s v="Nous engageons une démarche de partenariat qui favorise la réussite de l’engagement, de l’initiative et de la responsabilité : matériel et outil, personnes ressources, formation et services gestion, secrétariat (administration, service de paye, communicat"/>
        <s v="Le Centre Régional Eco-Energétique d’AQuitaine assure l’information neutre et objective sur la transition énergétique en Aquitaine : promotion des énergies renouvelables, maîtrise de l'énergie, efficacité énergétique dans le logement."/>
        <s v="L'UFAL Bordeaux a pour objet, dans le cadre d'une société laïque plus libre, plus juste et plus solidaire, de regrouper et de représenter, tant auprès de l'UFAL 33 que de l'UFAL Nationale, les familles adérentes au mouvement UFAL au niveau de son territoi"/>
        <s v="Organiser et animer des manifestations festives au sein du quartier"/>
        <s v="Le prix de l'initiative piloté par le LABB est une subvention pour soutenir de jeunes associations dans la réalisation de projets innovants. Renseignements au 05 56 10 34 07. Cap associations, c'est le grand carrefour annuel des associations. Venez à la r"/>
        <s v="Cette association a pour objet d’assurer l'organisation et le bon fonctionnement de l’évènement TEDxBordeaux dans le cadre de la licence TED délivrée à l’un de ses adhérents membres actifs ; organisation de manifestations annexes en lien avec le programme"/>
        <s v="Cette association a pour but d’apporter une aide aux populations en difficulté dans les domaines de l'eau, de l’assainissement et de l’environnement. Elle peut également mener des actions de sensibilisations à l’éducation au développement sur le thème de "/>
        <s v="Mise en place de séminaires, conférences, ateliers, animations, installations interactives fixes, expositions itinérantes autour des débordements émotionnels, pour tous les âges, dans l'objectif de mieux vivre ensemble à travers des outils culturels dynam"/>
        <s v="L'association a pour but de favoriser et d'organiser des temps d'échange, de rencontres et des activités susceptibles de créer du lien social et de l'entraide mutuelle entre des personnes adultes porteuses de Troubles du Spectre de l'Autisme."/>
        <s v="Promouvoir la connaissance de la nutrition en Aquitaine, réunir, informer et aider les patients atteints de la maladie de l'obésité."/>
        <s v="Promotion de l'archéologie par l'image plus particulièrement par l'organisation de festivals internationaux de films à caractère archéologique."/>
        <s v="Une équipe de femmes bénévoles, qui vient en aide aux familles en difficultés, contribuant à restaurer du lien social par des actions concrètes de proximité. Notre équipe bordelaise dépend d'une Fédération Nationale basée à Paris."/>
        <s v="Orgavi est l'association des commerçants du quartier Ornano - Gaviniès - Saint Victor. Elle organise plusieurs manifestations par an afin d'animer le quartier : Festi Folies au printemps : animations pour les enfants offertes, repas préparé par des restau"/>
        <s v="L’AROEVEN Aquitaine, association d’éducation populaire et complémentaire de l’école, s’inscrit dans un mouvement d’action et de recherche pédagogiques qui milite pour une éducation permanente et globale."/>
        <s v="Radiodiffusion d'émissions d'inspiration chrétienne"/>
        <s v="Accompagner les lycéens, étudiants et jeunes diplômés à préparer leurs entretiens de motivation, afin d'intégrer une école, une formation sélective, un stage ou un premier emploi. Accompagner toute personne porteuse d'un projet nécessitant une présentatio"/>
        <s v="A pour objet principal la pratique de la médiation scientifique dans le cadre du parcours « Médiation des sciences » du master mention Information et Médiation Scientifique et Technique porté par l’Université Bordeaux Montaigne et l’Université de Bordeaux"/>
        <s v="le centre papillon lieu ressource d'accompagnement à la Parentalité et à l'Handiparentalité pour tous les parents et futurs-parents et jusqu'au 9 ans de l'enfant. Une équipe pluridisciplinaire de professionnels du secteur de la santé et de la petite enfan"/>
        <s v="La crèche associative est ouverte à Bordeaux, 4 rue François Daunes, sous le nom de &quot;Coucou&quot;, à l’initiative de l’association &quot;Éveillez les bébés&quot; et dispose de 30 places dont 10 places peuvent être consacrées à de l’accueil occasionnel. La crèche Coucou "/>
        <s v="L'association : Entente des Générations pour l’Emploi et l’Entreprise, en abrégé “ EGEE ”, fondée en 1982, a pour objet la transmission intergénérationnelle des savoirs professionnels et de l’expérience dans le cadre du bénévolat de compétences à vocation"/>
        <s v="Aider les étudiants et les jeunes diplômés dans la recherche d'un stage, emploi à travers l'élaboration d'un réseau social et professionnel ; fédérer les professionnels et les étudiants en permettant de créer du lien entre les anciennes promotions, la pro"/>
        <s v="accompagnement au bien-être - soins alternatifs et complémentaires à la prise en charge conventionnelle dans une vision holistique de la personne-"/>
        <s v="centre de thérapie systémique. Une équipe de psychologues, propose des suivi en individuel, pour le couple et la famille"/>
        <s v="Astropophe est un collectif ouvert sur les arts, centré sur le théâtre, qui a pour ambition de faire vivre des expériences aux spectateurs en mettant son intimité au cœur de la création. Réfléchisseurs, insatisfaits, conscients, honnêtes et curieux, Astro"/>
        <s v="l’association a pour objet :&#10;- Le développement de loisirs éducatifs à destination de la jeunesse&#10;- La recherche, l’organisation et la gestion d’activités culturelles et de loisirs, développant l’initiative individuelle et le sens de la collectivité&#10;- La "/>
        <s v="L’association des centres d’animation de quartiers de Bordeaux (ACAQB), se compose aujourd’hui de 11 centres d’animation à vocation sociale et culturelle répartis sur les deux rives de Bordeaux. Le centre d’animation Sarah Bernhardt, au cœur du quartier G"/>
        <s v="Association socio-culturelle, organisation de concerts, soirées et d'ateliers culturels."/>
        <s v="Aquinum est l'association des professionnels du numérique en Aquitaine qui fédère et anime une communauté de près de 450 professionnels / ou futurs professionnels (comme les étudiants) du numérique : développeurs, rédacteurs, graphistes, consultants, vidé"/>
        <s v="Visite des malades dans les établissements hospitaliers est une association humanitaire de proximité, apolitique et non confessionnelle. Nous sommes présents également dans les cliniques, les maisons de convalescence, de rééducation, et les maisons de ret"/>
        <s v="Bordeaux Open Air est un festival de musique électronique ayant lieu plusieurs dimanches lors de la période estivale sur Bordeaux &amp; sa Métropole. Gratuit, multi générationnel et vecteur de lien social, BOA a pour ambition de développer sa région via l'éch"/>
        <s v="Cette association a pour objectif principal le développement des soins palliatifs et de l’accompagnement bénévole dans les pays du continent africain, dans une dynamique de réciprocité et d’autonomie. Cette association a notamment pour objectif secondaire"/>
        <s v="Jeunes-Science Bordeaux propose depuis 1958 des activités sur les Sciences et Techniques aux jeunes de 9 à 25 ans."/>
        <s v="AIDE A DOMICILE&#10;- aide au repas&#10;- aide aux courses&#10;- aide à l'entretien du domicile&#10;- accompagnement extérieur"/>
        <s v="La protection de l'environnement et de la planète notamment : la lutte contre la menace nucléaire et la promotion du désarmement et de la paix ; la promotion des énergies renouvelables et des économies d’énergie ; la lutte contre la pollution des océans, "/>
        <s v="L'association APIS intervient sur le quartier de Bordeaux Maritime depuis plus de 15 ans dans le but de favoriser l'accès au Sport pour tous. Sa vocation sociale et éducative en fait un acteur majeur du développement de ce territoire. A travers ses sectio"/>
        <s v="L’association a pour but d’accompagner des personnes en situation de handicap psychique ou porteuses de TSA, en leur fournissant, ainsi qu’à leur famille, l’aide thérapeutique, socio-éducative et sociale susceptible de favoriser leur insertion sociale et "/>
        <s v="Sensibilisation et mobilisation aux éco-gestes (eau, énergie, déchets et consommation) sur le web (site &amp; réseaux sociaux) et le terrain (événements, péri- et scolaire...) auprès du jeune, grand public et des professionnels.&#10;Notre association est dynamisé"/>
        <s v="Alliance VITA a pour objet l'aide aux personnes confrontées aux épreuves de la vie (par le biais de ses deux services d'écoute SOS bébé et SOS fin de vie), et la sensibilisation du public et des décideurs au respect de la vie et de la dignité de tout être"/>
        <s v="AGEAC CSF Canaillous est une association de 3 établissements et services d'accueil des jeunes enfants."/>
        <s v="Une Maison &quot;comme à la maison&quot; pour accueillir les parents d'enfants hospitalisés. &#10;&#10;&#10;Ouverte en 2001, la Maison des Parents Ronald McDonald de Bordeaux, gérée par l'association Parents Enfants Soleil, est une maison &quot;comme à la maison&quot; située dans l'ence"/>
        <s v="Mettre en mouvement ! Fondée en 2010, La Clé Du Quai est une association qui a pour but de partager avec ses adhérents la passion du théâtre, de la danse-théâtre et de la danse contemporaine, à travers ses cours et ses stages ; la création de sa compagnie"/>
        <s v="Accueil des pèlerins dans le refuge associatif, préparer les futurs pèlerins à la grande itinérance, promouvoir la culture jacquaire"/>
        <s v="La BABG a pour objet, dans une démarche de solidarité, d'apporter une aide alimentaire aux personnes les plus démunies en partenariat avec des Associations et Organismes sociaux. Cette aide vise à promouvoir une alimentation de qualité et créatrice de lie"/>
        <s v="Chantecler est une association à but non lucratif proposant des activités sur tous les temps jeunesse (CAL, périscolaire et interclasses), mais aussi : 18 activités sportives , 15 activités fitness et gym, 7 activités bien-être, 13 activités culture, 1 pô"/>
        <s v="Défense de l'hôpital public, défense de la santé solidaire, lutte contre les dépassements d'honoraires."/>
        <s v="Constituer tête de réseau visant la thématique sécurité routière&#10;Développer une synergie de compétences à travers un réseau de partenaires&#10;Initier des actions de prévention routière à destination de tous les publics&#10;Structurer une conférence permanente po"/>
        <s v="L’association les Halles de Bourbon (H2B) est née en 2016 dans un quartier en pleine mutation, entre le cours Edouard Vaillant et la rue Lucien Faure. L’association s’est développée par la rencontre de quelques habitants partageant le souhait de construir"/>
        <s v="Alter Insertion est une association d'intermédiation et de gestion locative reconnue d'intérêt général et qui a pour objet de susciter, faciliter ou participer à toute initiative en faveur de l'insertion en milieu ordinaire de personnes handicapées / céré"/>
        <s v="Le collectif CCM expérimente des formes toutes différentes car attachées à l’instant présent, à l’instinctif, au décalage et à la mise en action du corps dans son environnement, là où il est au moment où il s’exprime ; la performance, sous des formes modu"/>
        <s v="L'association AIME (Accueil et Insertion des Migrants et Exilés) a pour vocation d'aider les migrants qui le souhaitent à suivre une formation universitaire. Dans ce cadre, l'association AIME oriente, forme au Français Langue Etrangère avec l'objectif d'a"/>
        <s v="pratique de la gymnastique volontaire adaptée à la demande des adhérents aujourd'hui majoritairement séniors."/>
        <s v="Association de Loi 1901 œuvrant pour l’information, l’orientation, l’accueil, l’accompagnement des personnes majeures porteuses d’un Trouble du Spectre Autistique dans le cadre des démarches administratives sociales et juridiques auprès des Instances et I"/>
        <s v="Tisser des liens entre les différentes cultures par la pratique de l'improvisation théâtrale, afin de faire dialoguer les réalités d'ici et d'ailleurs. Organiser des ateliers et des spectacles d'improvisation interculturelle et multilingue. Proposer des p"/>
        <s v="Passerelles et Compétences a pour vocation de développer et promouvoir le « bénévolat de compétences », une forme simple et efficace de solidarité. Plus précisément, l’objectif est de développer le bénévolat de compétences en mettant en relation des assoc"/>
        <s v="Notre troupe entièrement composée de bénévoles donne l'opportunité de « faire du théâtre » à ceux qui n'en ont jamais fait, de faire du théâtre à ceux qui en ont déjà fait mais surtout de faire du théâtre avec ceux qui souhaitent en faire. &#10;C'est en voula"/>
        <s v="ADMAA a pour objectif premier de contribuer au développement de la culture émergente locale, par le biais d’une dynamisation des tissus associatifs locaux, poursuivis par l’intermédiaire du développement d’une programmation musicale innovante, associant a"/>
        <s v="emettre des ondes de radio via web en diffusant de la musique ,multi media,conferences,ceremonies,fetes en representation de la communaute franco portugaise;participer a des evenements artistiques;organiser par des tiers:foire,salon expositions,festival e"/>
        <s v="Promouvoir le bien-être dans les entreprises au niveau régional.&#10;Établir des partenariats avec des institutions publiques ou privées dont la mission est en lien avec la pratique et la déontologie des professionnels du bien-être &#10;Tisser un réseau solidaire"/>
        <s v="Depuis 2012, tooBordo est média numérique de proximité qui a pour ambition de faire connaître les acteurs associatifs qui dynamisent le quotidien de nos quartiers et permettre à tous les publics (jeunes, seniors, personnes handicapées...) de découvrir la "/>
        <s v="Eínaï a pour objet de promouvoir une réflexion élargie sur la culture à partir de centres d’intérêts individuels. Ceci dans les domaines de l’art (peinture, littérature, musique, danse, théâtre, cinéma), la philosophie, l'anthropologie et l’exploration de"/>
        <s v="La fédération a pour objet le développement durable de la pêche amateur, la mise en œuvre d’actions de promotion du loisir-pêche par toutes mesures adaptées, en cohérence avec les orientations nationales et la protection des milieux aquatiques, la mise en"/>
        <s v="Association à but d'accompagner les personnes en situation de dépendance (alcool, drogues, jeux, sexe, sport, nourriture etc) ainsi que leur entourage. Pour cela des espaces de paroles ont lieu tous les mardis de 19h à 21h à l'Athénée Municipale de Bordea"/>
        <s v="Les missions principales sont:&#10;- l'accompagnement des demandeurs d'emploi&#10;- l'aide au recrutement&#10;- l'accompagnement VAE&#10;- l'aide à la création et à la reprise d'entreprise&#10;- organisme de formation: formations anglais, français FLS, bureautique, Compta-ge"/>
        <s v="Promouvoir la recherche pour le développement, développer des actions visant à renforcer les capacités des femmes, initier des actions pour venir en aide aux populations en situation de pauvreté en participant activement à l'élaboration et la mise en oeuv"/>
        <s v="L'association a pour objet la pratique de l'éducation physique, les sports individuels ou collectifs, l'épanouissement et le bien-être de la personne ainsi que les activités socioculturelles ou culturelles."/>
        <s v="L'association a pour objet la mise en œuvre de projets à vocation artistique et/ou d'éducation populaire, dans un cadre amateur ou professionnel, comprenant la création, la diffusion, la production et la médiation d'objets artistiques ou d'autres types d'"/>
        <s v="Soutenir la construction et la vie d'un éco-lieu"/>
        <s v="Le Photoclub de Bordeaux est une association loi 1901 visant à promouvoir la photographie. Tous niveaux, tous âges, mais une volonté commune de progresser dans la découverte, la prise de vue et le traitement de photographies. Les activités du club s’organ"/>
        <s v="Investir durablement dans l'avenir des étudiants de l'université de l'Uélé en RDC en leur accordant des bourses d'études."/>
        <s v="L’association 9ème temps a vu le jour en janvier 2017. Nous sommes onze jeunes danseurs enthousiastes, âgés de 20 à 28 ans.&#10;Notre objectif premier est de développer la culture dansée à travers différents évènements tels que des spectacles, des stages, des"/>
        <s v="Aide , soutien et  écoute des familles et des traumatisés crâniens et cérébrolésés"/>
        <s v="Promouvoir le développement de la gestalt-thérapie par un travail sur la relation interpersonnelle"/>
        <s v="L'association les petits frères des Pauvres a pour objet l'accueil, l'aide et l'accompagnement dans une relation fraternelle  et désintéressée, des personnes, en priorité de plus de 50 ans, souffrant de pauvreté, de solitude, d'exclusion, de précarité, de"/>
        <s v="d'entreprendre, faire entreprendre toute action par toutes formes de moyens susceptible de résoudre les problèmes de discrimination, d'antisémitisme et de racisme ( sensibilisation, information,formation, vigilance)&#10;SOS Racisme s'est développée sur l'ense"/>
        <s v="L'association a pour vocation de venir en aide bénévolement aux personnes qui recherchent leurs ancêtres."/>
        <s v="L'association ATIS accompagne l'émergence de projets d'innovation sociale et entreprises de l'économie sociale et solidaire en Nouvelle-Aquitaine."/>
        <s v="Club de plongée sous-marine, d'apnée et de nages avec palmes.&#10;Formation, loisir et compétition"/>
        <s v="Encourager l'entrepreneuriat des jeunes diplômés."/>
        <s v="L'engagement éco-solidaire : la convivialité, la solidarité, l’entraide, l’économie circulaire, équitable, solidaire, le développement durable &#10;​L'interculturalité : les échanges interculturels, la mixité sociale, culturelle et intergénérationnelle, la co"/>
        <s v="Promotion et diffusion des littératures étrangères en Nouvelle-Aquitaine"/>
        <s v="Assurer des actions de :&#10;Sensibilistation et prévention des risques auditifs auprès de différentes populations ( scolaires, etudiants, professionnels, personnes agées, ...) via la diffusion de Serious Games utilisables sur PC, Smartphone ou tablettes tact"/>
        <s v="Aider, développer, promouvoir les activités artisanales, artistiques et l'économie locale de Bordeaux Métropole et de la région par&#10;1/ L’accès à un espace de travail &#10;2/ Le partage, la mise en commun des savoir-faire, techniques et talents pour favoriser "/>
        <s v="L'association a pour but de contribuer à faire connaître l'histoire, la culture et la civilisation du peuple tibétain, informer et communiquer sur la situation au Tibet."/>
        <s v="Portée par les étudiants de Gestion Urbaine et Solidarités, Ass’Tech est une association fondée en 1997. Si son rôle principal est d’organiser, au fil des ans, le Festival des Solidarités, nos actions sont multiples. Mettre en en place des voyages d’étude"/>
        <s v="Association socioculturelle pour un but de faire connaitre la culture et la tradition du soudan à Bordeaux"/>
        <s v="Les Coqs Rouges, c’est une association historique du centre-ville de Bordeaux. Créée en 1891, elle demeure encore aujourd’hui, un vecteur important de lien social du centre-ville bordelais, de par sa dynamique sur les plans sportif et culturel, et ses val"/>
        <s v="La production de spectacles vivants, la diffusion, le développement et l'étude des actions de théâtre-forum institutionnel menées en direction des populations,&#10;par la mise en place de manifestations, animations, actions de formation ou d'interventions loc"/>
        <s v="Cette association a pour but:&#10;• d’organiser des animations, activités culturelles et de loisirs, telles, par exemple, que sorties à moto en France comme à l’étranger, kermesses, animations, fêtes….&#10;• de concevoir, fabriquer, ou faire fabriquer, et vendre "/>
        <s v="Proposer des moments de partage afin de lutter contre l'isolement des personnes retraitées &#10;Solidarité - Activités Loisirs - Chorale - Bowling - Sorties : culturelles - patrimoine - théâtre &#10;Voyages."/>
        <s v="Accueil des parents, frères et soeurs endeuillés (par le décès d'un enfant). Accueil par des écoutants bénévoles eux-mêmes endeuillés."/>
        <s v="Le Koidoukai est la première troupe de yosakoi à avoir été créée en France ! Le yosakoi est une danse venue du Japon. Ouverte à tous, elle est dynamique et énergique. La troupe s'entraîne une fois par semaine et participe à des événements autour du Japon "/>
        <s v="La 58ème, association et fédération d’associations, a été créée le 28 juin 2010 et fédère la vie associative à Darwin. Elle rassemble aujourd’hui une cinquantaine d’associations et a pour objet de participer à la valorisation des initiatives et pratiques "/>
        <s v="Cccx"/>
        <s v="L'association AMTB a pour objet la pratique de la méthode Wa-Jutsu, issue des arts martiaux traditionnels japonais et pratiquée dans l'esprit traditionnel du Budo.&#10;Cette méthode est non compétitive, ne nécessite pas d'aptitudes physiques particulières. La"/>
        <s v="Association sportive pour développer la pratique -de loisir et/ou de compétition- des Arts Martiaux chinois sous l’égide de sa fédération nationale, en proposant des cours de Kung Fu, des cours de Taichi et de Qi Gong. Favoriser le développement économiqu"/>
        <s v="promouvoir les rites funéraires laïques"/>
        <s v="Produire et diffuser des créations artistiques rattachées au domaine du spectacle vivant et plus particulièrement du théâtre et de la lecture dans un esprit d’éducation populaire.&#10;Promouvoir la rencontre des professionnels et des amateurs du spectacle viv"/>
        <s v="Insup Formation est un organisme de formation présent en Nouvelle-Aquitaine et en Vendée. Nos missions depuis près de 40 ans consiste à soutenir les entreprises du territoire dans leur politique de formation, faciliter l’accès de tous à la formation, acco"/>
        <s v="Développement du lien social dans le quartier Gambetta de Bordeaux : création d'une commission des commerçants et pérennisation de l’équipe communication. &#10;Protection du patrimoine et bon partage de l’espace public : lutte contre les pollutions atmosphéri"/>
        <s v="L'objet de l'association Regard 9 est de promouvoir, soutenir et favoriser toutes initiatives d'ordre culturel, social et/ou récréatif en faveur de la bande dessinée, de l'illustration, du livre en général et de ses auteurs"/>
        <s v="Le Centre d'Accueil d'Information et d'Orientation (CAIO) comprend le service &quot;Plateforme d'Accueil des Personnes en Errance&quot; (PAPE) qui consiste à organiser dans un lieu unique l'accueil, l'information, l'orientation et l'accompagnement social des ménage"/>
        <s v="Promouvoir et développer la danse sur Bordeaux et ses alentours par des interventions régulières. Organiser des événements régionaux, nationaux et internationaux permettant l'extension et l'épanouissement de la danse à travers des manifestations ouvertes "/>
        <s v="Dans un esprit à orientation chrétienne, l'association a pour objet la tournée-rue, l'accueil des personnes de la rue, principalement prostituées, visant à la sortie de l'exclusion et à la réinsertion sociale et professionnelle."/>
        <s v="Contribution à la promotion de la civilisation iranienne et à la diffusion des cultures d’Iran ainsi que la contribution au développement et à la promotion de la production intellectuelle et culturelle liée à l’ensemble des questions culturelles d’Iran en"/>
        <s v="Bordeaux Entrepreneurs a pour vocation est de soutenir l’écosystème entrepreneurial et d’accompagner le développement des startups dans la région bordelaise.&#10;&#10;Avec aujourd'hui plus de 100 startups adhérentes, Bordeaux Entrepreneurs se fixe des objectifs t"/>
        <s v="De développer des actions de coaching à destination de ceux qui en ont besoin sans disposer des moyens et qui sont soit porteur de projet de création d'entreprise ou d'activité, soit créateur ou repreneur (depuis moins de 2 ans). Les bénéficiaires des act"/>
        <s v="- La production et la diffusion d’événements artistiques initiés par Romie Esteves&#10;- La  promotion et la recherche artistique autour de l’art lyrique en collaboration avec d’autres structures&#10;- la formation artistique ainsi que toutes les activités suscep"/>
        <s v="L’association des centres d’animation de quartiers de Bordeaux (ACAQB), se compose aujourd’hui de 11 centres d’animation à vocation sociale et culturelle répartis sur les deux rives de Bordeaux. Le centre d’animation Monséjour, au cœur de Caudéran, propos"/>
        <s v="In Peace Event est une association humanitaire et événementielle créée en 2014 et basée au coeur du quartier La Bastide à Bordeaux."/>
        <s v="Les Hébergeurs Solidaires de Bordeaux ont pour vocation d’accueillir et d’héberger dans la dignité les enfants en danger, dits mineurs non-accompagnés, en attente d’une prise en charge du département et/ou de l’Etat, au sein du territoire girondin à trave"/>
        <s v="Cette association a pour but de permettre aux personnes atteintes de maladies chroniques de pratiquer une activité physique."/>
        <s v="Apporter une assistance bénévole aux personnes démunies&#10;&#10;Notamment dans le domaine alimentaire par l’accès à des repas gratuits &#10;et par la participation à leur insertion sociale et économique.&#10;&#10;Ainsi qu’à toute action contre la pauvreté sous toutes ses fo"/>
        <s v="L'association La Maison de Soi a pour vocation d'offrir des espaces dédiés à la pratique de Bien-être , de Santé et d'évolution personnelle .L'activité principale est la Biodanza .Elle se pratique en groupe et invite à se libérer  du stress ,de blocages p"/>
        <s v="L'objet de l'association est de favoriser, développer, et promouvoir la création artistique par : &#10;la production de spectacles et d'événements culturels, l'activité de formation et la mise en place de stages, la mise en place d'activités de recherche sur "/>
        <s v="Prévention de l'exclusion financière, par des actions d'information et d'accompagnements sur les thématiques en lien avec le budget."/>
        <s v="Etudier la langue et la culture italienne à travers la pratique du théâtre en italien&#10;Organiser et promouvoir des activités à caractère culturel : spectacles, échanges, rencontres,ateliers"/>
        <s v="Production et diffusion du spectacle vivant lyrique, théâtral et chorégraphique mélant différents arts de la scène"/>
      </sharedItems>
    </cacheField>
    <cacheField name="adresse" numFmtId="0">
      <sharedItems>
        <s v="86 Cours Victor Hugo                                                                                                "/>
        <s v="30 rue du Parlement Saint Pierre                                                                                                "/>
        <s v="8 Rue de Blois                                    Chez M. Langella                                                                                                             "/>
        <s v="5 place, Amédée St Germain                                                                                                "/>
        <s v="Place de l'Europe                                                                BP 44                                "/>
        <s v="436 av de Verdun                                                                                                "/>
        <s v="9 bis cours Edouard Vaillant                                                                                                "/>
        <s v="3 chemin du Grand Port                                                                                                "/>
        <s v="BP 24                                                                BP 24                                "/>
        <s v="pas d'adresse"/>
        <s v="06 Place Philippe Lebon                                                                                                "/>
        <s v="10 impasse Manes                                 Chez Mme Dubernet                                                                                                             "/>
        <s v="49 rue Brizard                                                                                                "/>
        <s v="Bld Alfred DANEY                                 Quai ouest Bassin à flot n° 2                                                                                                             "/>
        <s v="11 rue du Palais Gallien, Appt A314                                                                                                "/>
        <s v="22 rue professeur lannelongue                                                                                                "/>
        <s v="47 rue Jean Soula                                                                                                "/>
        <s v="10 rue Carpenteyre                                                                                                "/>
        <s v="176 rue Achard                                 Zone d'activités Achard - Bât F1                                                                                                             "/>
        <s v="2 rue de Savoie                                                                                                75006 Paris"/>
        <s v="6 rue Gaspard philippe                                                                                                "/>
        <s v="Hôtel de Bordeaux métropole                                  Esplanade Charles de Gaulle                                                                                                              "/>
        <s v="40 rue Laffiteau                                 Chez Astrolabe                                                                                                             "/>
        <s v="Rue Claude Bonnier                                                                                                 "/>
        <s v="5 rue Marengo                                                                                                "/>
        <s v="71 cours Edouard Vaillant                                                                                                "/>
        <s v="10 rue de la Moulinatte                                                                                                "/>
        <s v="7 rue la Motte Picquet                                                                                                "/>
        <s v="2 rue Frédéric Bastiat                                                                                                "/>
        <s v="36 allée Haussmann                                                                                                "/>
        <s v=" Rue Kléber                                                                                                "/>
        <s v="55 rue Galin                                                                                                "/>
        <s v="13 Rue Charles Perrault                                                                                                "/>
        <s v="147 avenue de Labarde                                                                                                "/>
        <s v="58, rue Schoelcher                                                                                                "/>
        <s v="153 rue David Johnston                                                                                                 "/>
        <s v="le pti salon 60 rue bonnefin                                                                                                "/>
        <s v="6 rue Jean Bedouret                                                                                                "/>
        <s v="21 bis avenue de brivazac                                                                                                "/>
        <s v="23 impasse Sully                                                                                                "/>
        <s v="380 cours de la Somme                                                                                                "/>
        <s v="6 rue de Ségur                                                                                                "/>
        <s v="14 rue Saint Nicolas                                                                                                "/>
        <s v="17 allée Eugène Delacroix                                 Apt 18                                                                                                             "/>
        <s v="48, rue Kléber                                                                                                "/>
        <s v="10 Esplanade des Antilles, Maison des Sciences de l'Homme                                                                                                "/>
        <s v="26, rue Marius Olivier                                                                                                "/>
        <s v="20 Quai Lawton                                 CS50100                                                                                                             "/>
        <s v="40 Allées d'Orléans                                 Immeuble Le Splendide                                                                                                             "/>
        <s v="148 boulevard du Président Franklin Roosevelt                                                                                                "/>
        <s v="8 RUE DU CHASSELAS                                                                                                "/>
        <s v="680 Cours de la libération                                  KEDGE Business School                                                                                                             "/>
        <s v="169, rue Palais Gallien                                                                                                "/>
        <s v="8 rue Maryse Bastié                                 apt 14                                                                                                             "/>
        <s v="11 rue Erik Satie                                                                                                "/>
        <s v="8 Rue de Barsac                                                                                                "/>
        <s v="184 rue fondaudège                                                                                                "/>
        <s v="Impasse du grand Barrail                                                                                                "/>
        <s v="18 rue Auguste Merillon                                                                                                "/>
        <s v="164 rue Stéhélin                                                                                                "/>
        <s v=".                                                                                                "/>
        <s v="Boulevard Jacques Chaban-Delmas                                                                                                "/>
        <s v="31 rue Lachassaigne chez Mme DAO DUC Sylvie                                                                                                 "/>
        <s v="12 Avenue des 40 Journaux                                  appt 162                                                                                                             "/>
        <s v="Residence de la mairie                                 Bat 14 apt 9                                                                                                             "/>
        <s v="3 rue de Tauzia                                                                                                "/>
        <s v="62bis rue paul antin                                                                                                "/>
        <s v="84 rue Amédée St Germain                                 La Laiterie                                                                                                             "/>
        <s v="http://www.we-job.com/                                                                                                "/>
        <s v="17 rue Calvimont                                 Coté Cour                                                                                                             "/>
        <s v="85 rue Camille GODARD                                                                                                "/>
        <s v="40 rue Laffiteau                                                                                                "/>
        <s v="28 avenue André Reinson, Résidence Canopée, Bat F Appt 617, 4è étage                                                                                                "/>
        <s v="106 Rue Joseph cruchon                                                                                                "/>
        <s v="185 Cours Balguerie Stuttenberg                                 Appartement 124                                                                                                             "/>
        <s v="13 rue l'abbé Groult                                                                                                75015 PARIS"/>
        <s v="406 boulevard du président Wilson                                                                                                "/>
        <s v="412 avenue de verdun                                                                                                "/>
        <s v="96, rue de la Benauge                                                                                                "/>
        <s v="19 place des Basques                                 Addeo-Orchestre Papageno                                                                                                             "/>
        <s v="fédération du secours populaire 95 quai de paludate// 6 rue Belcier                                                                                                "/>
        <s v="1 avenue Brémontier                                                                                                "/>
        <s v="Résidence du Lac, Apt 289, Entrée R, Avenue Laroque                                                                                                "/>
        <s v="96 rue de la Benauge                                                                BP 14                                "/>
        <s v="74 rue Joséphine                                 Ecole Dupaty                                                                                                             "/>
        <s v="72, rue Emile Fourcand                                                                                                "/>
        <s v="15 place Renaudel                                                                                                "/>
        <s v="60 cours Aristide Briand                                                                                                "/>
        <s v="16 rue St James                                                                                                "/>
        <s v="Bordeaux Backgammon Club                                 91 rue Ducau chez Mr et Mme CAILLEAU Julien                                                                                                             "/>
        <s v="40 rue du Sablonat                                                                                                "/>
        <s v="38, cours des Aubiers                                                                                                "/>
        <s v="12, avenue Pujade                                                                                                "/>
        <s v="351 Boulevard du président Wilson                                                                                                "/>
        <s v="109 rue Belleville                                                                                                "/>
        <s v="rue des sablières                                                                                                "/>
        <s v="31 rue BORIE                                                                                                 "/>
        <s v="1 place saint Christophe, Athénée Père Joseph Wresinski                                                                BP 16                                "/>
        <s v="66 rue abbé de l'épée                                 La ruche                                                                                                             "/>
        <s v="11 cours louis fargue                                                                                                "/>
        <s v="22 Rue Elvina Sivan                                                                                                "/>
        <s v="11 rue joseph cugnot                                 zi du phare                                                                                                             "/>
        <s v="5 RUE DUFAU                                                                                                  "/>
        <s v="23 rue de l'Eglise                                                                                                 "/>
        <s v="Résidence de saltus                                  3 allée de saltus                                                                                                              "/>
        <s v="71 avenue du Parc de Lescure"/>
        <s v="37 rue Jean Claudeville                                                                                                "/>
        <s v="7 avenue Albert 1er                                    Résidence Bourranville Apt. 3                                                                                                              "/>
        <s v="52 rue Béranger R.D.C                                                                                                "/>
        <s v="23, rue Gouffrand                                                                                                "/>
        <s v="50 rue Cortambert                                                                                                75016 Paris"/>
        <s v="10 rue brascassat                                                                                                "/>
        <s v="1 Rue Jacques Camille Paris                                 appt 17                                                                                                             "/>
        <s v="Place Saint Christoly                                                                                                "/>
        <s v="13 rue Charles Domercq                                                                                                "/>
        <s v="369 QUATER AVENUE DE VERDUN                                  APPARTEMENT C11                                                                                                              "/>
        <s v="41 rue Bernard Adour                                                                                                "/>
        <s v="000 Bordeaux"/>
        <s v="25 Rue du Docteur Jacques Monod                                                                                                "/>
        <s v="680 Cours de la Libération                                                                                                "/>
        <s v="21, avenue Félix Faure                                                                                                "/>
        <s v="89 quai des Chartrons                                                                                                "/>
        <s v=" rue Paul Louis Lande                                                                                                "/>
        <s v="213 rue SAINTE CATHERINE                                                                                                "/>
        <s v="66 rue Abbé de l'Epée                                                                                                "/>
        <s v="12 rue Charlevoix de Villers                                                                                                "/>
        <s v="5 place Camille Julian                                 Cinéma Utopia                                                                                                             "/>
        <s v="12 rue de Treytins rés haut hippodrome                                 bat 12 appt 315                                                                             BP 315                                "/>
        <s v="83 rue Charles Martin                                                                                                "/>
        <s v="84 BIS AVENUE THIERS                                                                                                "/>
        <s v="96 rue de la Béchade                                                                                                "/>
        <s v="92 rue de Pessac                                                                                                "/>
        <s v="Association phénix ecoute et paroles ,10 avenue Bel-Air                                  1 etage                                                                                                             "/>
        <s v="125 Bd Saint Denis                                                                                                92400 COURBEVOIE"/>
        <s v="130 avenue Louis Barthou                                 LE LABB                                                                                                             "/>
        <s v="34 rue de Chouiney                                                                                                 "/>
        <s v="1 rue Erik Satie, Clos Montesquieu                                                                                                "/>
        <s v="ATHÉNÉE Père Joseph Wresinski place saint christoly                                 Boite 36                                                                                                             "/>
        <s v="118 rue héron                                                                                                "/>
        <s v="29 rue de la Paix                                                                                                  "/>
        <s v="324 chemin du Bois d'Aubigney                                                                                                "/>
        <s v="134 rue de Begles.                                  Appt 8                                                                                                             "/>
        <s v="127 avenue Emile Counord                                 Immeuble Arc-en-Ciel                                                                                                             "/>
        <s v="8 rue Gambetta                                                                                                "/>
        <s v="38 Rue Peyronnet                                 Association Bout à Bout                                                                                                              "/>
        <s v="39 rue Hermitage de l'hippodrome                                                                                                "/>
        <s v="136 Rue Hortense                                                                                                "/>
        <s v="Esplanade des Antilles                                  UFR STC Local F104                                                                                                             "/>
        <s v="7-11 rue joseph brunet                                                                                                "/>
        <s v="ANVP Maison des associations                                    55 Avenue du Maréchal de Lattre de Tassigny                                                                                                             "/>
        <s v="Rue Jean Sabarots                                                                                                 "/>
        <s v="42 cours Anatole France                                                                                                "/>
        <s v="5 place Ravezies                                                                                                "/>
        <s v="84 cours Aristide Briand                                                                                                "/>
        <s v="16 bis rue jean jaures                                                                                                "/>
        <s v="24 rue andre Hible                                                                                                "/>
        <s v="25 rue Permentade                                 Centre d'animation St Michel                                                                                                             "/>
        <s v="42 rue du bocage                                                                                                 "/>
        <s v="2 rue Raymond Poincaré                                 La Calypso entrée 1                                                                                                             "/>
        <s v="Cours du maréchal Foch                                                                                                "/>
        <s v="76 rue de Pessac                                                                                                "/>
        <s v="125 cours Alsace et Lorraine                                                                                                "/>
        <s v="8 rue de la Concorde                                                                                                "/>
        <s v="59 rue Camille Sauvageau                                                                                                "/>
        <s v="7 Chemin de Maransin                                                                                                "/>
        <s v="9 rue Fernand Philippart                                                                                                "/>
        <s v="144 rue Durcy                                 Appart B34                                                                                                             "/>
        <s v="11 rue du Cloitre                                                                                                "/>
        <s v="5 place Amédée Larrieu                                                                                                 "/>
        <s v="56 bis rue Amédée Saint Germain                                                                                                "/>
        <s v="139 rue Joseph Brunet                                                                                                "/>
        <s v="8 square Saint Estephe                                                                                                "/>
        <s v="2 Terrasse du 8 Mai 1945                                 Résident Le Ponant                                                                                                             "/>
        <s v="24 rue du 14 juillet                                                                                                "/>
        <s v="fzefef                                                                                                "/>
        <s v="9 rue henri EXPERT                                                                                                "/>
        <s v="37 rue Borie                                                                                                 "/>
        <s v="1 rue de L'Estragon Apt 91                                                                                                "/>
        <s v="82 rue fondaudege                                                                                                "/>
        <s v="103 cours d'Albret                                                                                                "/>
        <s v="25 rue BOYER                                                                                                "/>
        <s v="Athénées père joseph wresinski 1 place saint christoly                                 Boites aux lettres n4                                                                                                             "/>
        <s v="36 rue Robert Schuman                                                                                                "/>
        <s v="15 rue Professeur Demons                                                                                                "/>
        <s v="2 rue du 144ème régiment infanterie                                                                                                "/>
        <s v="1 Rue Fernand Cazères                                                                                                "/>
        <s v="chez Gregory Charruyer 111 cours de la sommes                                                                                                "/>
        <s v="90 cours du Medoc                                                                                                "/>
        <s v="6-8 rue de Mérignac                                                                                                "/>
        <s v="Le LAAB 279 cours de la Somme                                                                                                "/>
        <s v="2 bis rue Charles Lamoureux                                                                                                 "/>
        <s v="41 rue Durieu de Maisonneuve                                 GACI                                                                                                             "/>
        <s v="70 rue des vivants"/>
        <s v="6 rue Xavier Arsène-Henry                                                                                                "/>
        <s v="7 rue du Palais de l'Ombrière                                                                                                "/>
        <s v="43, rue Alberto Santos Dumont                                 Le Moulin de Caupian                                                                                                             "/>
        <s v="7 rue Jules Perrens                                                                                                "/>
        <s v="31 rue Grateloup                                                                                                "/>
        <s v="7 rue Henri Expert                                 Appt 18                                                                                                             "/>
        <s v="CNMO-SI de Bordeaux - DIRISI - Caserne Xaintrailles                                 112 boulevard du Maréchal Leclerc                                                                                                             "/>
        <s v="109 chemin Lafitte                                                                                                "/>
        <s v="85 Cours Victor Hugo                                                                                                "/>
        <s v="24, rue André Caverne                                                                                                "/>
        <s v="27 Allee de la Lande                                                                                                                                               "/>
        <s v="226 boulevard Albert 1er                                                                                                "/>
        <s v="328 rue Pasteur                                 Résidence Brasilia                                                                                                             "/>
        <s v="10 rue de taris                                                                                                "/>
        <s v="4 place général sarrail                                                                                                "/>
        <s v="91, rue Solle                                                                                                "/>
        <s v="57 rue Mouneyra                                 Chez Signe                                                                                                             "/>
        <s v="130 Cours de la Somme                                                                                                "/>
        <s v="Université de Bordeaux - Atelier Ukulélé - Service Culture                                 16, avenue Léon Duguit - CS 50057                                                                                                             "/>
        <s v="c/o URISA                                 99 rue Judaïque                                                                                                             "/>
        <s v="40 rue Nicolas Beaujon                                                                                                 "/>
        <s v="4 rue du mulet                                                                                                "/>
        <s v="1 Place Jean Jaurès                                                                                                "/>
        <s v="13 Allée Jean Giono                                                                                                "/>
        <s v="Champlain                                 numéro 10                                                                                                             "/>
        <s v="34 Rue Mandron                                                                                                "/>
        <s v="34 rue Dutour                                                                                                "/>
        <s v="24 rue Paul Claudel                                                                                                 "/>
        <s v="191 RUE DE LA BENAUGE                                                                                                "/>
        <s v="TECHNOCLUB 02 AVENUE DE LA POTERIE                                  BATIMENT B                                                                                                              "/>
        <s v="13 rue des pêcheurs                                 BAT A                                                                                                             "/>
        <s v="76 Boulevard Jules Simon                                                                                                "/>
        <s v="13bis cours St Louis                                                                                                "/>
        <s v="6 quai de Paludate                                                                                                "/>
        <s v="39 bis rue DURIEU DE MAISONNEUVES                                 Délégation ECTI GIRONDE                                                                                                             "/>
        <s v="12 rue Vandebrande                                                                                                "/>
        <s v="44 allée Haussmann                                 Apt. 44                                                                                                             "/>
        <s v="16, rue saint James                                                                                                "/>
        <s v="rue Francisco Ferrer                                                                                                "/>
        <s v="2 rue Charlevoix de Villers                                                                                                "/>
        <s v="Cours Charles Bricaud                                                                BP 19                                22028 BORDEAUX CEDEX"/>
        <s v="52 rue des Treuils                                 France Alzheimer Gironde                                                                                                             "/>
        <s v="22 rue Jean Laurent                                                                                                78110 Le Vesinet"/>
        <s v="164, avenue Charles de Gaulle                                                                                                "/>
        <s v="25 RUE PORTE DIJEAUX                                 3 etage                                                                                                             "/>
        <s v="L'ateul de Gaya                                  13 rue Teulère                                                                                                             "/>
        <s v="97 rue malbec                                  97 rue malbec                                                                                                             "/>
        <s v="Be well Boite 1 - 1 place Saint Christoly                                 Athénée Municipal Père Joseph Wresinski                                                                                                              "/>
        <s v="c/o LABB - Athénée Père Joseph Wresinski - BàL 12                                 Place Saint Christoly                                                                                                             "/>
        <s v="3, rue de Tauzia                                                                                                "/>
        <s v="22 route de Cavignac"/>
        <s v="50 rue du Tauzin                                                                                                "/>
        <s v="22 rue de Ouagadougou                                  Hall A  Apt. 404                                                                                                             "/>
        <s v="67 Rue Goya                                                                                                "/>
        <s v="223 rue Achard                                                                                                "/>
        <s v="9 rue Montmejean                                                                                                 "/>
        <s v="13 RUE THIAC                                                                                                "/>
        <s v="5 Rue Buffon                                                                                                 "/>
        <s v="80 rue Wustenberg                                                                                                "/>
        <s v="10 rue du sablonat                                                                                                "/>
        <s v="Pavillon 4, Hôpital Xavier Arnozan. Avenue du Haut-Lévèque                                                                                                "/>
        <s v="127 rue du Doctur Albert Barraud                                                                                                "/>
        <s v="C/° M de Labarre                                 78 Cours de Luze                                                                                                             "/>
        <s v="47 rue Gaston Lespiault                                                                                                "/>
        <s v="50 Rue Eugène Leroy                                 Apt. 153                                                                                                             "/>
        <s v="129 cours Edouard Vaillant                                                                                                "/>
        <s v="26 rue Condillac                                                                                                "/>
        <s v="76 rue du Général de Castelnau                                                                                                "/>
        <s v="18 rue de Barbut                                                                                                "/>
        <s v="93 rue de la Tour d'Auvergne"/>
        <s v="356 route de Toulouse                                 Résidence Carré de Jade                                                                                                             "/>
        <s v="13 rue Prosper                                                                                                "/>
        <s v="5 Rue Duffour Dubergier                                                                                                "/>
        <s v="18 rue Nuyens                                                                                                "/>
        <s v="7 sente des Mousses                                 Appartement 41                                                                                                             "/>
        <s v="Place St-Christoly                                  Boîte aux lettres n°28                                                                                                             "/>
        <s v="20, rue Marc Sangnier,                                                                BP 20                                "/>
        <s v="49 rue Pierre Trébod                                                                                                "/>
        <s v="1 rue Abel Antoune                                  Résidence Godard Bât. A1                                                                                                              "/>
        <s v="Hangar 20, Quai de Bacalan                                                                                                "/>
        <s v="11 rue de l'hermitage                                                                                                "/>
        <s v="10 rue de la Jalle                                                                                                "/>
        <s v="123 cours Journu Auber                                                                                                "/>
        <s v="rue Elie Gintrac                                                                                                "/>
        <s v="7 rue des maquis                                                                                                 "/>
        <s v="14 rue de la Réole                                                                                                "/>
        <s v="123 rue mouneyra                                                                                                "/>
        <s v="123 rue Lagrange                                                                BP 14                                "/>
        <s v="6 RUE RABBIN COHEN                                                                                                "/>
        <s v="32 rue Armand Leroi                                                                                                "/>
        <s v="Salle Jean Dauguet rue de la Benauge                                                                                                "/>
        <s v="BAL n°1 - LABB Bordeaux Caudéran                                 MAIRIE DE CAUDERAN - 130 Av. Louis Barthou                                                                                                             "/>
        <s v="61 cours Pasteur                                                                                                "/>
        <s v="32 rue marcelin berthelot                                 appt 102                                                                                                             "/>
        <s v="10 rue Paul Doumer                                                                                                "/>
        <s v="39, rue de l'Hermitage                                                                                                "/>
        <s v="20 rue Pasteur                                                                                                "/>
        <s v="7 rue Joseph Brunet                                                                                                 "/>
        <s v="96 rue Abbé de l'Épée                                                                                                "/>
        <s v="75 rue Blanqui                                 Appartement 5                                                                                                             "/>
        <s v="30 RUE DE TOULON                                                                                                "/>
        <s v="1 bis rue des Cordeliers                                                                                                "/>
        <s v="Place de l'Europe                                                                BP 40004                                "/>
        <s v="32 rue Auguste Poirson                                                                                                "/>
        <s v="4 impasse de la Merci                                 Apt. 46                                                                                                             "/>
        <s v="175 rue Georges Bonnac                                                                                                "/>
        <s v="74 rue des Menuts                                                                                                "/>
        <s v="9 rue des Capérans                                                                                                 "/>
        <s v="34 rue Bouquiere                                                                                                "/>
        <s v="5 place Paul Doumer                                                                                                "/>
        <s v="28 bis rue Jean-Baptiste Charcot                                                                                                "/>
        <s v=" cours de Québec                                 Maison Polyvalente Sarah Bernhardt                                                                                                             "/>
        <s v="50 rue Joliot Curie                                                                                                "/>
        <s v="2 RUE RAYMOND LAVIGNE                                  RIVES DE GARONNE 1                                                                                                              "/>
        <s v="121 avenue Alsace Lorraine                                                                                                 "/>
        <s v="2 rue Sicard                                                                                                "/>
        <s v="28 rue jean descas                                                                                                "/>
        <s v="2 rue Farman                                 Technoclub C                                                                                                             31700 BLAGNAC"/>
        <s v="OCAC Château Palmer                                 Rue Arisitide Briand                                                                                                             "/>
        <s v="86 rue joseph Faure                                                                                                "/>
        <s v="le Dôme                                 221 avenue de Thouars                                                                                                             "/>
        <s v="3 Avenue Descartes                                                                                                "/>
        <s v="29 rue Albert Pitres                                                                                                "/>
        <s v="4 bis rue des Douves                                                                                                "/>
        <s v="36 rue du Sablonat                                                                                                "/>
        <s v="c/o Bertrand Pons                                 10 place Pierre-Jacques Dormoy                                                                                                             "/>
        <s v="20 quai de Bacalan                                                                                                "/>
        <s v="Parvis des Archives                                                                                                "/>
        <s v="MNE 3 rue Tauzia                                                                                                "/>
        <s v="6 rue Jules Guesde                                                                                                "/>
        <s v="41 cours Le Rouzic                                                                                                "/>
        <s v="87 rue de la pelouse de Douet                                                                                                "/>
        <s v="20 rue Lacour                                                                                                "/>
        <s v="14 lieu dit les chailles de bignac                                                                                                "/>
        <s v="26 rue du Commandant Arnould                                                                                                "/>
        <s v="90 Rue Malbec                                                                                                "/>
        <s v="14, Pierre Noguey                                                                                                "/>
        <s v="132 cours de l'yser                                                                                                "/>
        <s v="70 rue du château d'eau                                 Ecole Anatole France                                                                                                             "/>
        <s v="3 Ter Place de la Victoire                                                                                                "/>
        <s v="5, rue de la Rousselle                                                                                                "/>
        <s v="16 chemin Lalaurie                                                                                                "/>
        <s v="25 Cours du Général de Gaulle                                 Bâtiment O                                                                                                             "/>
        <s v="6 rue Ramonet                                                                                                "/>
        <s v="3-5 rue de Tauzia                                                                                                "/>
        <s v="ISIC-IUP Université Michel de Montaigne                                 Domaine Universitaire                                                                                                             "/>
        <s v="23 rue Edouard Branly, N° 63                                 Résidence de la Benauge -                                                                                                              "/>
        <s v="10 rue Jean Jacques Rabaud                                                                                                "/>
        <s v="26 rue des caperans                                                                                                "/>
        <s v="79 cours de la Somme                                 Etage 1                                                                                                             "/>
        <s v="Hôpital Avicenne                                 125  rue de Stalingrad                                                                                                             93000 BOBIGNY"/>
        <s v="rue Aristide Briand - BP77,                                 Château Palmer                                                                             BP 77                                "/>
        <s v="23 Rue de Freycinet                                                                                                "/>
        <s v="Centre Ville                                                                                                "/>
        <s v="16 rue Saint James                                                                                                "/>
        <s v="38 rue Jean Pagès                                                                                                "/>
        <s v="6 Les Landes                                  Chouraki Fabien                                                                                                             "/>
        <s v="UFOLEP-ULCR, Chateau Betailhe,                                  72 Avenue de l'Eglise Romane                                                                                                             "/>
        <s v="9-11 allée des Peupliers                                                                                                "/>
        <s v="35 allee de peygaillard                                                                                                "/>
        <s v="4 bis Avenue Thiers                                                                                                "/>
        <s v="chez Louis COSSON 6, Rue Arnaud-Miqueu                                 Villa Saint Pierre                                                                                                             "/>
        <s v="48 rue bouquiere                                                                                                "/>
        <s v="19 rue François Mauriac                                 Résidence Haut Vigneau bât A3 apt. 325                                                                                                             "/>
        <s v="17 rue Baudin                                                                                                "/>
        <s v="25 rue Permentade                                                                                                "/>
        <s v="134 cours Saint-Louis                                 Résidence clos saint-louis bât 4 apt. 412                                                                                                             "/>
        <s v="6 Rue Des Girondins                                                                                                "/>
        <s v="224 rue du jardin public                                 appartement 10                                                                                                             "/>
        <s v="21 quai de bacalan                                                                                                "/>
        <s v="37 rue Jules Mabit                                                                                                "/>
        <s v="23 rue du Hâ                                                                                                 "/>
        <s v="27 rue Charlevoix de Villers                                                                                                "/>
        <s v="32 rue Marcelin Berthelot                                                                                                "/>
        <s v="17/19 place Jean Cayrol                                 Boulangerie &quot;Secrets de pains&quot;                                                                                                             "/>
        <s v="68 RUE EMILE COMBES                                                                                                "/>
        <s v="40 rue Joséphine                                                                                                "/>
        <s v="8, rue Borie                                                                                                "/>
        <s v="153 rue Georges Mandel                                                                                                "/>
        <s v="23 cours de quebec                                  A 319    Bat CA                                                                                                              "/>
        <s v="Rue du Dr Roux                                                                                                "/>
        <s v="11 allée Ausone                                 Domaine Universitaire                                                                                                             "/>
        <s v="79 cours des Aubiers                                                                                                 "/>
        <s v="43 rue Saint Nicolas                                                                                                "/>
        <s v="52 rue Eugène Le Roy                                                                                                "/>
        <s v="29 rue des sablières                                                                                                "/>
        <s v="36-38 rue Saint-James                                                                                                "/>
        <s v="65 rue Elie Gintrac                                                                                                 "/>
        <s v="10 RUE JEAN CARMET                                                                                                "/>
        <s v="Ehpad Bon Secours -  rue Sainte Marie                                                                                                "/>
        <s v="120 rue Héron                                                                                                "/>
        <s v="10 rue des Treuils                                 lycée François Magendie                                                                                                             "/>
        <s v="1 square Gustave Courbet                                 Bat. A                                                                                                             "/>
        <s v="5 rue de Mandavit                                                                                                "/>
        <s v="57 rue Paul courteault                                                                                                "/>
        <s v="17, rue Maxime Lalanne                                                                                                "/>
        <s v="38 rue Tillet                                                                                                "/>
        <s v="1 place Saint-Christoly                                                                                                "/>
        <s v="114 Avenue Thiers                                                                                                "/>
        <s v="15 rue Felix Faure                                 Maison 44, chez Christine Chanton                                                                                                             "/>
        <s v="9 rue Clément Ader                                                                                                "/>
        <s v="171 rue Naujac                                                                                                "/>
        <s v="20 rue des Fauvettes                                                                                                "/>
        <s v="1 chemin de Laroque                                                                                                "/>
        <s v="9 rue des Capérans                                                                 BP 46                                "/>
        <s v="16 rue Chabrely                                                                                                "/>
        <s v="176-182 rue Guillaume Leblanc                                                                                                "/>
        <s v="41 rue st joseph                                                                                                "/>
        <s v="31 rue Lachassaigne                                                                                                "/>
        <s v="319 cours du Maréchal Gallieni                                                                                                "/>
        <s v="91 Rue Nuyens                                                                                                "/>
        <s v="37 cours de Quebec                                  Apt. 707 Bât. G chez Chaumont Cédric                                                                                                             "/>
        <s v="bordeaux                                                                                                "/>
        <s v="127 rue Charles Tournemire                                                                                                "/>
        <s v="62 rue Fieffé                                                                                                 "/>
        <s v="7 Quai de Brienne                                                                                                "/>
        <s v="39 rue Lachassaigne                                                                                                "/>
        <s v="3 rue Aristide Briand                                                                                                 "/>
        <s v="23 rue Raymond Poincaré                                                                                                "/>
        <s v="26 rue du Loret                                                                                                "/>
        <s v="51 rue de la benauge                                                                                                "/>
        <s v="42 bis cours de l'Argonne                                                                                                "/>
        <s v="Residence du Lac  appt 84 entree D                                 Avenue de laroque                                                                                                              "/>
        <s v="rue William                                                                                                "/>
        <s v="351 Cours de la Libération                                 Secrétariat de la formation MIAGE, Bâtiment A30 - LABRI                                                                                                             "/>
        <s v="11 Rue Louison Bobet                                                                                                "/>
        <s v="2 rue Voltaire                                                                                                "/>
        <s v="27, cours Alsace Lorraine                                                                                                "/>
        <s v="52 RUE DES BAHUTIERS                                                                                                "/>
        <s v="30 rue desse                                                                                                "/>
        <s v="22 rue de Sète                                                                                                "/>
        <s v="2 esplanade des antilles appt B002 Résidence François Mauriac                                                                                                "/>
        <s v="249 bis Rue Lecocq                                                                                                "/>
        <s v="12 rue Cenac                                                                                                 "/>
        <s v="Siège 32 rue de Cambrai                                                                                                75019 Paris"/>
        <s v="121 rue de la Béchade                                 CS 81285                                                                                                             "/>
        <s v="12 rue de Lescure                                                                                                "/>
        <s v="36 rue lafaurie de monbadon                                                                                                "/>
        <s v="39 rue robert caumont                                  Bureaux du lac II  Bât.R                                                                                                             "/>
        <s v="14 rue Corvisart                                                                                                75013 Paris"/>
        <s v="18 allées de Tourny                                                                                                "/>
        <s v="Athénée municipal 1 place Joseph Wresinski                                 Boîte aux lettres n°18                                                                                                             "/>
        <s v="8 place des Quinconces                                 chez l'ACSO                                                                                                             "/>
        <s v="11 rue saige                                                                                                "/>
        <s v="Résidence Barthèse Bat 3-B Appt 334"/>
        <s v="244 rue Pasteur                                                                                                "/>
        <s v="4 place Longchamps                                 Lycée Montesquieu                                                                                                             "/>
        <s v="286 boulevard Alfred Daney                                                                                                "/>
        <s v="5, rue de l'Observance                                                                                                "/>
        <s v="5 rue Henri Collet,                                  Résidence le Pertuis                                                                                                             "/>
        <s v="16 rue Coli                                                                                                "/>
        <s v="85 cours du Maréchal Juin                                  CS51247                                                                                                             "/>
        <s v="60, rue du Hâ                                                                                                "/>
        <s v="C/O Le Girofard Centre LGBT Bordeaux Nouvelle-Aquitaine                                 34 rue Bouquiere                                                                                                             "/>
        <s v="9, allée des camélias                                                                                                "/>
        <s v="10 rue Castéja                                 résidence Palais Gallien                                                                                                             "/>
        <s v="29 rue Tombe l'Oly                                                                                                "/>
        <s v="Bassin à Flot n°2                                 Quai Ouest                                                                                                             "/>
        <s v="103 cours de la somme                                                                                                "/>
        <s v="27-29 quai Richelieu                                                                                                "/>
        <s v="Parc d’activité Descartes Bâtiment H - 3 avenue Descartes                                                                                                 "/>
        <s v="63 rue Saint-Martin                                                                                                95300 PONTOISE"/>
        <s v="6 rue Ferrere                                  chez Nicolas Nocart                                                                                                             "/>
        <s v="66 rue de l'école Normale                                                                                                "/>
        <s v="Domaine universtaire                                 Université Michel de Montaigne                                                                                                             "/>
        <s v="1 Rue de Chartrèze                                 Prieuré de Cayac                                                                                                              "/>
        <s v="17 RUE DE LA FAIENCERIE                                                                                                "/>
        <s v="66 Allée des peupliers                                                                                                "/>
        <s v="Permanences AMATHSO - Hôpital du Haut Lévêque                                 Magellan - Espace associations                                                                                                             "/>
        <s v="52 rue des Treuils                                  La Villa Pia                                                                                                             "/>
        <s v="34 rue Balard                                 BP 70039 75721 Paris Cedex 15                                                                             BP 70039                                75721 Paris"/>
        <s v="83 RUE DE LA COURSE                                                                                                "/>
        <s v="30 rue de Delacroix                                                                                                "/>
        <s v="16 rue du pas saint georges                                                                                                "/>
        <s v="29 rue du Mirail                                                                                                 "/>
        <s v="147  rue Judaique                                                                                                "/>
        <s v="80, rue de Lacanau                                 La Chêneraie - Bt B                                                                                                             "/>
        <s v="30 rue François Mauriac                                                                                                "/>
        <s v="60 rue de Pessac                                                                                                 "/>
        <s v="47 Rue des Menuts                                 Association &quot;Les Menuts des Arts&quot;                                                                                                             "/>
        <s v="27 rue de Preignac                                                                                                "/>
        <s v="19 rue d’Austerlitz                                                                                                 "/>
        <s v="Pole Citoyenneté                                 Chemin des Iris                                                                                                             "/>
        <s v="11 rue Flèche                                                                                                 "/>
        <s v="92 cours le Rouzic                                                                                                "/>
        <s v="5 Rue René Roy de Clotte                                                                                                "/>
        <s v="30 rue Marcelin Berthelot                                 Rés Le Flore, appt 15                                                                                                             "/>
        <s v="99 Boulevard Albert 1er                                  Residence Liotard BT C                                                                                                             "/>
        <s v="35 RUE DUBPURDIEU                                                                                                "/>
        <s v="79, allée Jean Giono                                 Rsd Carré Rive Droite, Apt B26                                                                                                             "/>
        <s v="34 rue Castéja                                                                                                "/>
        <s v="35BIS rue de Marmande                                                                                                "/>
        <s v="14 rue Saint Vincent de Paul                                                                                                "/>
        <s v="14 place Saint Martial                                 Maison de Marie                                                                                                             "/>
        <s v="51 rue de Nuits                                                                                                "/>
        <s v="35 rue des bahutiers                                                                                                "/>
        <s v="37, rue Genesta                                                                                                "/>
        <s v="11 rue des puits descazeaux                                                                                                "/>
        <s v="31 bis rue Barillet Deschamps                                                                                                "/>
        <s v="30 rue Kléber                                                                                                "/>
        <s v="213 avenue Léon Blum                                 C/O M. Serge Rous                                                                                                             "/>
        <s v="146 avenue du Taillan-Médoc                                                                                                "/>
        <s v="SARAH C23 8 rue Charles Durand                                                                                                "/>
        <s v="52 rue Surson                                 appt 26                                                                                                             "/>
        <s v="64 rue Magendie                                                                                                "/>
        <s v="188 Rue Pasteur                                  Residence le Darvin                                                                                                              "/>
        <s v="quai de queyries                                                                                                "/>
        <s v="MNE 3 rue de Tauzia                                                                                                 "/>
        <s v="16 rue André Darbon                                 Apt. 144                                                                                                             "/>
        <s v="13 rue de Cenon                                                                                                "/>
        <s v="40 avenue d'Eysines                                                                                                "/>
        <s v="22 rue soldat moncourrier                                                                                                 "/>
        <s v="99 rue Judaïque                                                                                                "/>
        <s v="153 rue François Roganeau                                                                BP 20031                                "/>
        <s v="97 rue de Bègles                                                                                                "/>
        <s v="3 rue Tauzia                                                                                                "/>
        <s v="Chez M. Christian Sauvaitre, 42 Rue de Cauderès                                                                                                "/>
        <s v="30 rue La Mothe                                                                                                "/>
        <s v="3 rue Lafayette                                                                                                "/>
        <s v="102 rue Sainte Catherine                                                                                                "/>
        <s v="38 cours Maréchal Foch                                                                                                "/>
        <s v="1 rue du docteur bert                                                                                                "/>
        <s v="11/13 rue de Gironde                                 Immeuble la Fabrique                                                                                                             "/>
        <s v="Place Saint Christoly                                 Athénée Père Joseph Wrésinski,  Boîte n°10                                                                                                             "/>
        <s v="198 ROUTE DE TOULOUSE                                                                                                 "/>
        <s v="48 avenue Jean Macé                                                                                                "/>
        <s v="36 RUE DUPATY                                                                                                "/>
        <s v="9 rue de Condé                                                                                                 "/>
        <s v="31 rue Minvielle                                                                                                "/>
        <s v="8 rue de l'Abbé Gaillard                                                                                                "/>
        <s v="Palais de Justice                                  Place de la République                                                                                                              "/>
        <s v="19, rue du cloître                                                                                                "/>
        <s v="36 RUE BARREYRE                                                                                                "/>
        <s v="1 rue de la Benauge                                 Centre de secours de la Benauge                                                                                                             "/>
        <s v="2 Impasse Peruchet                                                                                                "/>
        <s v="Rue PAUL COURTEAULT                                                                BP 10702                                "/>
        <s v="153 Rue David Johnston                                 Maison des Sports et de la Vie Associative                                                                                                             "/>
        <s v="11 rue Segalier                                  Résidence le Pradeau                                                                                                             "/>
        <s v="9, Rue francois Rabelais                                                                                                "/>
        <s v="16 rue Ausone                                                                                                "/>
        <s v="16 rue Professeur André Lambinet                                 Chez M. N'SOSSOLO DANY Tour 1, Appart. 1, Résidence La Benauge                                                                                                             "/>
        <s v="87 Quai des Queyries                                                                                                "/>
        <s v="20 rue de Grassi                                                                                                "/>
        <s v="296 avenue Pasteur                                                                                                "/>
        <s v="1 Place Bardineau                                                                                                "/>
        <s v="31 rue Bergeret                                                                                                "/>
        <s v="41 A rue Blanchard-Latour                                                                                                "/>
        <s v="LES BLOUSES ROSES - HOPITAL DES ENFANTS - ACCUEIL DES FRATRIES                                 PLACE AMELIE RABA LEON                                                                                                             "/>
        <s v="14 rue Ségalier                                                                                                "/>
        <s v="3 rue Beyssac                                                                                                "/>
        <s v="ANR Gironde 2 rue Serge Mallet                                  Résidence Grand Caillou Bat 13                                                                                                             "/>
        <s v="26 rue du Maréchal Gallieni                                                                                                "/>
        <s v="46 rue de New York                                                                                                "/>
        <s v="Maison Départementale des Sports et de la Vie Associative                                 153 rue david johnston                                                                                                             "/>
        <s v="12 impasse ducouvent                                                                                                "/>
        <s v="53 rue Pauline Kergomard                                                                                                "/>
        <s v="EY - Hangar 16 - Entrée 1 quai de Bacalan                                 CS 20052                                                                                                             "/>
        <s v="12, rue GENSAN                                                                                                "/>
        <s v="43 rue Paul Berthelot                                 Bât C1 Apt. 502                                                                                                             "/>
        <s v="2 Terrasse du 8 Mai 1945 Résidence Le Ponant"/>
        <s v="3 rue Duchefdelaville                                                                                                75013 PARIS"/>
        <s v="7 rue André Maginot                                                                                                "/>
        <s v="10 Place du Palais                                                                                                "/>
        <s v="40, rue du Sablonat                                                                                                "/>
        <s v="Henri Dunant i                                 résidence l’Odyssée - bât A2 - app 138, 28, rue Henri Dunant,                                                                                                             "/>
        <s v="38 Allée d'Orléans                                                                                                "/>
        <s v="9 rue Vieillard                                 Chez Mme Françoise HARF                                                                                                             "/>
        <s v="14 bis rue Marie                                                                                                "/>
        <s v="27 rue Tanesse                                                                                                 "/>
        <s v="1 bis rue Lhérisson                                                                                                "/>
        <s v="62 rue Fieffé                                                                                                "/>
        <s v="5 impasse Charlie Parker                                 Résidence Clos des Musiciens                                                                                                             "/>
        <s v="89 rue des sablières                                                                                                "/>
        <s v="43 rue Judaique                                                                                                "/>
        <s v="42, rue Jacques Duclos                                                                                                "/>
        <s v="13 rue Paul Valery                                 Résidence les Caudéranaises                                                                                                             "/>
        <s v="190 Rue Lecocq                                                                                                 "/>
        <s v="4 avenue de la République                                                                                                "/>
        <s v="96 Cours de la Martinique                                                                                                "/>
        <s v="35 Avenue Abadie                                                                                                "/>
        <s v="17 Cours Balguerie Stuttenberg                                                                                                "/>
        <s v="29 rue Camille Sauvageau                                                                                                "/>
        <s v="7 Cours de Gourgue                                                                                                "/>
        <s v="24 Rue Stéhélin                                 Bâtiment A                                                                                                             "/>
        <s v="5 rue marcel Bensac                                                                                                "/>
        <s v="3, rue Antoine Monier                                                                                                "/>
        <s v="81 quais des chartrons                                                                                                "/>
        <s v="Tripode Groupe Pellegrin place Amélie Raba Léon                                                                                                "/>
        <s v="47 Rue Charles Tournemire                                 Cité des Aubiers                                                                                                             "/>
        <s v="18 avenue André Reinson                                                                                                "/>
        <s v="rue d'Alzon                                                                                                "/>
        <s v="8 rue cité Conrad                                                                                                 "/>
        <s v="Rue Rochambeau                                                                                                "/>
        <s v="38 cours du maréchal Foch                                                                                                "/>
        <s v="50 rue Lombard                                                                                                "/>
        <s v="57 rue de La Rousselle                                                                                                "/>
        <s v="2 rue Duquesne                                                                                                "/>
        <s v="26 Rue Mazagran                                                                                                "/>
        <s v="125 cours d'Alsace et Lorraine                                 Centre d'informations - Europe Direct                                                                                                             "/>
        <s v="25 rue Francis Martin                                 CS 11243                                                                                                             "/>
        <s v="23 quai des Chartrons                                                                                                "/>
        <s v="8 parvis des chartrons                                                                                                "/>
        <s v="1 place Avisseau                                                                                                "/>
        <s v="85 rue Laroche                                                                                                "/>
        <s v="27 rue Veyssière                                                                                                "/>
        <s v="38, rue raymond poincaré                                 appt: 20                                                                                                             "/>
        <s v="15 rue claude taffanel                                                                                                "/>
        <s v="19, rue Gabriel Léglise                                                                                                "/>
        <s v="13 rue du Professeur Devaux                                                                                                "/>
        <s v="Chemin de Suzon                                                                                                "/>
        <s v="4 rue des Terres de Borde                                                                                                "/>
        <s v="Hôpital Haut Lévêque                                  Avenue de Magellan                                                                                                             "/>
        <s v="Mr Barateau                                 BP 50 052                                                                                                             "/>
        <s v="108 rue prunier                                                                                                "/>
        <s v="37 rue Gaston Lespiault                                                                                                "/>
        <s v="68 rue des Pins Francs                                                                                                "/>
        <s v="27, rue de Belgique                                                                                                "/>
        <s v="Université de Bordeaux - 16 avenue Léon Duguit                                 bureau A17                                                                                                             "/>
        <s v="34 rue du Cloître                                                                                                "/>
        <s v="5 Rue Etienne Huyard                                  Centre Commercial Counord                                                                                                              "/>
        <s v="255, Rue Mandron                                 Appt. 75                                                                                                             "/>
        <s v="67, avenue du Général de Gaule                                                                                                47230 LAVARDAC"/>
        <s v="4 bis Avenue du Professeur Vincent                                                                 BP 30034                                "/>
        <s v="1  place Bardineau                                 Hotel des Sociétés Savantes                                                                                                             "/>
        <s v="64 rue roland garros                                                                                                "/>
        <s v="10 place lafargue                                                                                                 "/>
        <s v="17 Bis cours Edouard Vaillant                                                                                                "/>
        <s v="17 rue des Remparts                                                                                                "/>
        <s v="14 cours evrard de fayolle                                                                                                "/>
        <s v="107 - 109 rue Kleber                                                                                                "/>
        <s v="13, rue Edouard Colonne                                                                                                "/>
        <s v="59 RUE DE BRACH                                                                                                "/>
        <s v="12 rue de Bègles                                 Appartement 5                                                                                                             "/>
        <s v="129 cours du Médoc                                 Résidence Saint Estèphe Appt 11- Bâtiment A                                                                                                             "/>
        <s v="28 rue Rabot                                                                                                "/>
        <s v="23 cours de Québec                                 Porte 316                                                                                                             "/>
        <s v="49 rue Eugène ténot                                                                                                "/>
        <s v="55 ave du Maréchal de Lattre de Tassigny                                                                                                "/>
        <s v="8 rue de Port                                                                                                "/>
        <s v="3rue de la Rosière                                  Appt 09 / Bat C                                                                                                             "/>
        <s v="10 rue Carbonneau                                                                                                "/>
        <s v="72 bis, rue des menuts                                                                                                "/>
        <s v="11 rue Thiac                                                                                                "/>
        <s v="16 Cours Gambetta                                                                                                "/>
        <s v="59 Cours de la Martinique                                                                                                "/>
        <s v="29, rue Famatina                                                                                                "/>
        <s v=" rue Bouthier                                 Tania SAINT-LEGER Présidente                                                                                                             "/>
        <s v="112 rue Mac Carthy                                 Résidence Poincare Appt 103                                                                                                             "/>
        <s v="35 RUE DES MENUTS                                                                                                "/>
        <s v="17 rue Edouard Faure                                                                                                "/>
        <s v="5 rue Lucien FAURE                                 Maison de Quartier                                                                                                             "/>
        <s v="26 rue Condillac                                 chez wigi                                                                                                             "/>
        <s v="28 RUE CEREY                                                                                                "/>
        <s v="18 avenue Louis Barthou                                                                                                "/>
        <s v="245 boulevard Godard                                                                                                "/>
        <s v="4 passage Sarget                                                                                                "/>
        <s v="Résidence Tivoli                                 Entrée D - App 259 - 179 rue Camille Godard                                                                                                             "/>
        <s v="Cours de l'intendance                                                                BP 14                                "/>
        <s v="25 rue Gaspard Philippe                                 Chez Madame SINE                                                                                                             "/>
        <s v="6 rue Vauban                                 Chez Bauer                                                                                                             "/>
        <s v="50 Place des Martyrs de la Résistance                                                                                                "/>
        <s v="6 rue Pierre de Coubertin                                                                                                "/>
        <s v="3-5, rue Tauzia                                                                                                "/>
        <s v="19 Rue du Chai des Farines                                 19 rue Chai des Farines                                                                                                             "/>
        <s v="82 bis cour du médoc                                                                                                "/>
        <s v="17 rue de Metz                                 les Horizons clairs (B-10) - 17 rue de Metz                                                                                                             "/>
        <s v="36 bis Rue Cadroin                                                                                                "/>
        <s v="3 rue du Cerf-Volant                                                                                                "/>
        <s v="LA RUCHE                                 66 RUE ABBÉ DE L'ÉPÉE                                                                                                             "/>
        <s v="5 rue Tauzia                                                                                                "/>
        <s v="17 cours de Québec                                 Appt 107                                                                                                             "/>
        <s v="93 rue des Carmes                                                                                                "/>
        <s v="25 cours Pasteur                                                                                                "/>
        <s v="20 passage de la villa                                                                                                "/>
        <s v="362 cours de la somme                                                                                                "/>
        <s v="37 RUE DE SOLFERINO                                                                                                "/>
        <s v="6 Rue Paul Verlaine                                                                                                "/>
        <s v="26 rue Louis Beydts"/>
        <s v="207 rue Pelleport                                                                                                "/>
        <s v="250, rue de Bègles                                                                                                "/>
        <s v="268 bis rue d'Ornano                                                                                                "/>
        <s v="114 rue Georges Bonnac                                 Tour Paul Victor de Sèze                                                                                                             "/>
        <s v="145, rue St Genès                                                                                                "/>
        <s v="177 rue de Pessac                                                                                                "/>
        <s v="UFR STC Université Bordeaux Montaigne                                 19 esplanade des Antilles                                                                                                             "/>
        <s v="127 avenue Emile Counord Apt 5 Résidence ARC-EN-CIEL                                                                                                "/>
        <s v="4 rue François Daunes                                                                                                "/>
        <s v="96, rue de la Liberté                                                                                                "/>
        <s v="35 Avenue Abadie                                 IAE - association L'ère H                                                                                                             "/>
        <s v="145 rue de Capeyron                                                                                                "/>
        <s v="67 RUE CHEVALIER                                 1 ETAGE                                                                                                             "/>
        <s v="21 rue bauducheu                                                                                                "/>
        <s v=" cours du Québec                                                                                                "/>
        <s v="65 passage des graves                                                                                                "/>
        <s v="12 rue des faussets                                                                                                "/>
        <s v="95 rue Ernest Renan                                 Maison de Retraite Terre Nègre                                                                                                             "/>
        <s v="11 place Fernand Lafargue                                                                                                "/>
        <s v="207 COURS BALGUERIE                                                                                                "/>
        <s v="208 rue Carle-Vernet                                                                                                "/>
        <s v="59 rue Monsarrat                                                                                                "/>
        <s v="Maison des Droits de l'Homme et du Citoyen, Le Dôme Avenue de Thouars                                                                                                "/>
        <s v="261 avenue Thiers                                                                BP 60003                                "/>
        <s v="3 rue de Tauzia                                 Maison de la Nature et de l'Environnement de Bordeaux-Aquitaine                                                                                                             "/>
        <s v="17 rue Yves du Manoir                                                                                                "/>
        <s v="13 RUE LAFFITEAU                                                                                                "/>
        <s v="Place Amélie Raba Léon                                  Groupe Hospitalier Pellegrin                                                                                                              "/>
        <s v="49 rue du Mirail                                                                                                "/>
        <s v="Amis de Saint Jacques de Compostelle en Aquitaine, 4 rue blanqui                                                                                                "/>
        <s v="15, rue Bougainville                                                                                                "/>
        <s v="2 IMPASSE SAINTE-ELISABETH                                                                                                "/>
        <s v="6 rue de Balaclava                                                                                                "/>
        <s v="153, Rue David Jonhston                                                                                                "/>
        <s v="6 rue Charles Durand                                 Résidence La Factory Apt. B14                                                                                                             "/>
        <s v="30 rue du Commerce                                                                                                "/>
        <s v="43 rue Gouffrand                                                                                                "/>
        <s v="Chez Université de Bordeaux                                 3 Ter Place de la Victoire                                                                                                             "/>
        <s v="rue de Pessac                                                                                                "/>
        <s v="298 rue d'Ornano                                                                                                "/>
        <s v="135 rue Saint Catherine                                                                                                "/>
        <s v="43 rue Bertrand de Goth                                                                                                "/>
        <s v="14 rue chantecrit                                  Apt 21                                                                                                             "/>
        <s v="9, rue Teulère                                                                                                "/>
        <s v="14 Rue Des Freres Portmann                                  Residence H3 14 eme Etage Appart 1407                                                                                                              "/>
        <s v="8 rue Périnot Le Vinci A                                                                                                "/>
        <s v="31 rue  des chênes lièges                                                                                                "/>
        <s v="16 cours Saint Louis                                 Apt 58                                                                                                             "/>
        <s v="10 ZA du Lapin                                                                                                "/>
        <s v="95 rue de bégles                                                                                                "/>
        <s v="176 rue Achard                                 ZA Achard- Bâtiment D1                                                                                                             "/>
        <s v="49 rue de Bordeaux                                                                                                "/>
        <s v="21 rue Ulysse Despaux                                                                                                "/>
        <s v="140 cours de la Marne                                                                                                "/>
        <s v="73 rue Caména d'Almeida                                                                                                "/>
        <s v="10 avenue Bel Air                                                                                                "/>
        <s v="20 RUE DES AYRES                                                                                                "/>
        <s v="19 RUE CRAMPEL                                                                                                "/>
        <s v="7 rue Bouquière                                                                                                "/>
        <s v="20 rue bergeret                                                                                                "/>
        <s v="Archives Départementales de la Gironde                                 72/78 cours Balguerie Sttutenberg                                                                                                             "/>
        <s v="69 Avenue d'ARES                                                                                                "/>
        <s v="29 rue Adèle Esquiros                                                                                                "/>
        <s v="17 rue Lamothe Pichon                                                                                                "/>
        <s v="9 rue Etobon Chenebier                                                                                                "/>
        <s v="41, rue Malleret - Apt 24                                                                                                "/>
        <s v="77 rue Reinette                                                                                                "/>
        <s v="44 rue Moulinié                                                                                                "/>
        <s v="1 rue Jacques Ellul                                 IUT Bordeaux Montaigne                                                                                                             "/>
        <s v="1 place Jean Cayrol                                                                                                 "/>
        <s v="14 Place Sainte-Eulalie                                                                                                "/>
        <s v="22 cours Reverseaux                                                                                                17100 Saintes"/>
        <s v="86 Cours Marc Nouaux                                  APT 19                                                                                                             "/>
        <s v="Résidence services - 16 rue Maryse Bastié - Appartement 116                                                                                                "/>
        <s v="UDAF - 25 rue Francis Martin                                                                                                "/>
        <s v="12 rue Lapie                                 résidence tapis vert appartement 14                                                                                                             "/>
        <s v="87 quai des Queyries                                  Darwin Ecosystème                                                                                                             "/>
        <s v="jhjhjk                                                                                                "/>
        <s v="6, rue Lavoisier                                                                                                "/>
        <s v="4 rue Cazenave                                                                                                 "/>
        <s v="223 cours de l'Yser                                                                                                "/>
        <s v="29 rue Ausone                                                                                                "/>
        <s v="37 rue Labottière                                                                                                "/>
        <s v="1 rue du Palais Gallien                                                                                                "/>
        <s v="15 rue Profeseur demons                                                                                                "/>
        <s v="6 rue du Noviciat                                 CS 71343                                                                                                             "/>
        <s v="7a chemin de BOS                                                                                                "/>
        <s v="10 rue de la Seiglière                                                                                                "/>
        <s v="55 Avenue du Maréchal de Lattre de Tassigny                                 la Maison des Associations de Mérignac                                                                                                             "/>
        <s v="74 Avenue Thiers                                 (Coworking Héméra)                                                                                                             "/>
        <s v="5, allée de Tourny                                                                                                "/>
        <s v="10 rue Rose                                                                                                "/>
        <s v="Rue François Coppée                                                                                                "/>
        <s v="9 rue de Pineau                                                                                                "/>
        <s v="10 Rue Causserouge                                                                                                "/>
        <s v="10 rue Gaston Marchou                                  chez Melle Gaëlle Gaudin                                                                                                             "/>
        <s v="Rue Robert Mathieu                                 ZI de Fret                                                                                                             "/>
        <s v="161 rue Fernand Audeguil                                                                                                "/>
        <s v="199 RUE PELLEPORT                                                                                                "/>
        <s v="29 rue du Mirail                                                                                                "/>
        <s v="53 rue Raymond Lavigne                                 Botanica 314                                                                                                             "/>
        <s v="62, rue Hortense                                                                                                "/>
      </sharedItems>
    </cacheField>
    <cacheField name="code postal" numFmtId="0">
      <sharedItems>
        <s v="33000"/>
        <s v="33600"/>
        <s v="33800"/>
        <s v="33030"/>
        <s v="33700"/>
        <s v="33300"/>
        <s v="33880"/>
        <s v="33034"/>
        <s v=""/>
        <s v="33110"/>
        <s v="33"/>
        <s v="33045"/>
        <s v="33130"/>
        <s v="33100"/>
        <s v="33370"/>
        <s v="33607"/>
        <s v="33405"/>
        <s v="33200"/>
        <s v="33710"/>
        <s v="33520"/>
        <s v="33380"/>
        <s v="33950"/>
        <s v="33360"/>
        <s v="33073"/>
        <s v="33480"/>
        <s v="33035"/>
        <s v="33160"/>
        <s v="33320"/>
        <s v="33170"/>
        <s v="33290"/>
        <s v="33440"/>
        <s v="33400"/>
        <s v="33610"/>
        <s v="33608"/>
        <s v="33270"/>
        <s v="33076"/>
        <s v="33082"/>
        <s v="33133"/>
        <s v="33720"/>
        <s v="33185"/>
        <s v="33150"/>
        <s v="33230"/>
        <s v="33140"/>
        <s v="33620"/>
        <s v="33560"/>
        <s v="33410"/>
        <s v="33025"/>
        <s v="33049"/>
        <s v="33604"/>
        <s v="33310"/>
        <s v="33028"/>
        <s v="33830"/>
        <s v="33670"/>
        <s v="33006"/>
        <s v="33070"/>
        <s v="33077"/>
        <s v="33075"/>
        <s v="33703"/>
        <s v="33305"/>
        <s v="33081"/>
        <s v="33015"/>
        <s v="33750"/>
        <s v="33500"/>
        <s v="33080"/>
        <s v="33521"/>
      </sharedItems>
    </cacheField>
    <cacheField name="telephone" numFmtId="0">
      <sharedItems containsBlank="1">
        <s v="05 40 05 22 45"/>
        <s v="05 56 44 23 33"/>
        <s v="05 56 07 24 64"/>
        <s v="05 56 91 60 69"/>
        <s v="05 56 39 11 69"/>
        <s v="05 56 12 39 39"/>
        <s v="06 05 90 55 41"/>
        <s v="06 87 19 99 02"/>
        <s v="06 58 52 19 58"/>
        <m/>
        <s v="06 79 08 95 93"/>
        <s v="06 52 06 18 13"/>
        <s v="05 56 96 33 53"/>
        <s v="07 69 17 50 70"/>
        <s v="06 78 66 97 33"/>
        <s v="05 56 01 91 91"/>
        <s v="05 47 29 56 30"/>
        <s v="05 56 94 64 07"/>
        <s v="05 56 69 72 46"/>
        <s v="01 55 42 62 62"/>
        <s v="06 77 60 53 90"/>
        <s v="05 57 20 70 56"/>
        <s v="07 67 65 24 84"/>
        <s v="05 10 10 34 64"/>
        <s v="06 09 46 33 14"/>
        <s v="05 56 39 87 57"/>
        <s v="05 56 85 53 14"/>
        <s v="05 56 10 46 19"/>
        <s v="06 11 10 03 77"/>
        <s v="06 12 29 51 96"/>
        <s v="06 24 40 80 30"/>
        <s v="06 84 31 45 04"/>
        <s v="06 45 86 91 69"/>
        <s v="06 62 44 90 99"/>
        <s v="05 56 39 05 96"/>
        <s v="06 52 84 62 80"/>
        <s v="06 61 18 87 34"/>
        <s v="06 95 48 28 48"/>
        <s v="06 17 64 85 32"/>
        <s v="05 56 01 12 41"/>
        <s v="05 56 43 07 07"/>
        <s v="05 56 81 77 59"/>
        <s v="06 25 91 24 64"/>
        <s v="06 83 79 62 63"/>
        <s v="06 50 52 40 52"/>
        <s v="05 56 84 45 68"/>
        <s v="06 03 30 12 02"/>
        <s v="06 35 54 25 55"/>
        <s v="06 75 01 40 81"/>
        <s v="06 84 84 76 80"/>
        <s v="05 56 32 58 24"/>
        <s v="06 80 03 24 32"/>
        <s v="06 89 69 68 38"/>
        <s v="06 60 95 25 66"/>
        <s v="06 09 44 46 70"/>
        <s v="06 61 98 24 24"/>
        <s v="06 51 03 98 24"/>
        <s v="07 83 00 14 06"/>
        <s v="05 56 96 51 98"/>
        <s v="06 80 28 02 40"/>
        <s v="07 81 50 71 09"/>
        <s v="06 86 96 13 43"/>
        <s v="06 45 04 57 24"/>
        <s v="06 05 83 19 95"/>
        <s v="06 88 36 66 94"/>
        <s v="06 87 38 99 08"/>
        <s v="06 87 46 12 72"/>
        <s v="06 26 39 30 40"/>
        <s v="06 58 72 27 89"/>
        <s v="06 22 60 34 58"/>
        <s v="07 86 62 26 07"/>
        <s v="05 56 85 74 59"/>
        <s v="07 89 63 06 34"/>
        <s v="06 44 18 51 92"/>
        <s v="06 22 53 93 15"/>
        <s v="01 45 86 58 88"/>
        <s v="06 59 41 90 23"/>
        <s v="05 56 55 04 38"/>
        <s v="06 61 48 03 85"/>
        <s v="06 20 79 07 11"/>
        <s v="05 56 92 79 92"/>
        <s v="06 98 99 68 71"/>
        <s v="05 56 29 56 34"/>
        <s v="05 56 67 81 06"/>
        <s v="07 71 80 07 22"/>
        <s v="06 09 73 05 80"/>
        <s v="06 42 40 96 65"/>
        <s v="07 81 73 45 84"/>
        <s v="07 69 08 57 51"/>
        <s v="06 65 27 36 06"/>
        <s v="05 56 81 44 32"/>
        <s v="06 34 63 22 12"/>
        <s v="05 56 20 16 50"/>
        <s v="05 56 99 29 24"/>
        <s v="06 41 20 29 31"/>
        <s v="06 31 13 13 81"/>
        <s v="06 80 89 96 11"/>
        <s v="06 46 56 50 97"/>
        <s v="06 58 77 81 47"/>
        <s v="06 00 00 00 00"/>
        <s v="06 63 12 05 89"/>
        <s v="05 56 47 85 15"/>
        <s v="05 56 44 25 58"/>
        <s v="06 51 02 33 98"/>
        <s v="07 54 10 26 59"/>
        <s v="06 07 54 75 07"/>
        <s v="06 74 05 06 12"/>
        <s v="06 21 44 42 20"/>
        <s v="08 25 67 00 28"/>
        <s v="05 57 87 13 92"/>
        <s v="06 24 46 33 86"/>
        <s v="06 23 45 08 73"/>
        <s v="06 68 66 32 61"/>
        <s v="05 56 49 58 60"/>
        <s v="06 52 00 11 74"/>
        <s v="06 19 81 98 50"/>
        <s v="09 86 19 49 17"/>
        <s v="06 67 71 52 04"/>
        <s v="06 02 38 60 25"/>
        <s v="06 24 39 23 73"/>
        <s v="06 69 25 14 84"/>
        <s v="06 78 72 51 96"/>
        <s v="05 56 33 66 66"/>
        <s v="05 56 91 79 39"/>
        <s v="05 56 52 23 26"/>
        <s v="06 67 24 89 74"/>
        <s v="06 33 15 43 90"/>
        <s v="05 56 45 63 15"/>
        <s v="06 51 51 16 23"/>
        <s v="05 56 92 34 83"/>
        <s v="05 56 24 93 96"/>
        <s v="06 75 79 90 61"/>
        <s v="06 89 55 42 14"/>
        <s v="06 89 19 59 41"/>
        <s v="07 83 55 78 47"/>
        <s v="06 23 15 89 14"/>
        <s v="06 28 51 22 49"/>
        <s v="06 62 35 81 04"/>
        <s v="06 44 23 49 75"/>
        <s v="06 33 75 81 67"/>
        <s v="06 19 26 10 10"/>
        <s v="05 57 78 37 37"/>
        <s v="05 56 08 67 79"/>
        <s v="06 40 46 26 03"/>
        <s v="05 57 81 17 27"/>
        <s v="05 56 67 87 06"/>
        <s v="06 43 00 88 63"/>
        <s v="09 54 11 63 01"/>
        <s v="07 83 24 90 06"/>
        <s v="07 83 61 13 80"/>
        <s v="06 15 21 47 78"/>
        <s v="05 56 17 40 20"/>
        <s v="06 74 39 92 15"/>
        <s v="06 12 30 79 97"/>
        <s v="06 11 85 53 38"/>
        <s v="05 56 91 88 05"/>
        <s v="06 87 60 17 28"/>
        <s v="05 56 02 17 77"/>
        <s v="06 63 37 88 58"/>
        <s v="06 17 27 43 17"/>
        <s v="05 56 56 00 56"/>
        <s v="06 81 14 44 70"/>
        <s v="06 84 63 14 01"/>
        <s v="05 56 77 71 40"/>
        <s v="06 66 01 57 96"/>
        <s v="06 52 49 14 37"/>
        <s v="06 99 21 96 90"/>
        <s v="06 28 26 43 58"/>
        <s v="06 45 94 08 12"/>
        <s v="05 56 50 82 18"/>
        <s v="07 52 81 53 73"/>
        <s v="05 56 90 74 74"/>
        <s v="06 81 94 11 50"/>
        <s v="06 09 20 96 90"/>
        <s v="05 56 90 19 13"/>
        <s v="06 59 16 31 01"/>
        <s v="09 70 97 16 50"/>
        <s v="06 82 73 71 51"/>
        <s v="06 67 60 92 22"/>
        <s v="06 20 03 38 71"/>
        <s v="05 56 50 31 63"/>
        <s v="05 56 10 10 10"/>
        <s v="06 50 53 00 82"/>
        <s v="06 03 56 92 28"/>
        <s v="06 03 75 76 69"/>
        <s v="06 64 73 34 52"/>
        <s v="06 26 02 26 92"/>
        <s v="07 81 33 22 57"/>
        <s v="09 81 98 00 12"/>
        <s v="06 33 06 88 12"/>
        <s v="06 10 53 94 41"/>
        <s v="06 77 43 86 23"/>
        <s v="07 68 30 56 55"/>
        <s v="06 04 49 45 10"/>
        <s v="06 33 58 52 95"/>
        <s v="06 74 45 97 07"/>
        <s v="06 49 84 61 98"/>
        <s v="05 57 85 18 71"/>
        <s v="05 56 39 92 63"/>
        <s v="06 07 76 26 63"/>
        <s v="06 07 12 31 70"/>
        <s v="05 56 97 40 00"/>
        <s v="06 67 27 81 91"/>
        <s v="06 10 12 78 88"/>
        <s v="06 26 52 50 78"/>
        <s v="06 21 77 54 27"/>
        <s v="06 89 53 90 20"/>
        <s v="06 16 18 64 02"/>
        <s v="06 67 23 57 70"/>
        <s v="05 57 01 99 90"/>
        <s v="06 13 97 23 84"/>
        <s v="06 81 05 64 29"/>
        <s v="06 46 86 36 13"/>
        <s v="05 56 48 16 39"/>
        <s v="05 24 57 05 00"/>
        <s v="05 56 32 44 38"/>
        <s v="07 86 59 96 35"/>
        <s v="08 92 42 20 33"/>
        <s v="05 35 38 73 93"/>
        <s v="06 80 95 96 81"/>
        <s v="06 08 52 42 30"/>
        <s v="06 86 72 92 94"/>
        <s v="07 83 09 64 08"/>
        <s v="06 75 13 72 17"/>
        <s v="06 79 19 70 48"/>
        <s v="07 82 97 70 43"/>
        <s v="05 57 87 77 77"/>
        <s v="06 13 39 28 88"/>
        <s v="06 04 44 11 16"/>
        <s v="06 03 00 00 29"/>
        <s v="05 56 01 10 27"/>
        <s v="06 72 99 80 15"/>
        <s v="05 56 79 13 82"/>
        <s v="06 89 68 66 02"/>
        <s v="05 56 40 13 13"/>
        <s v="00 00 00 00 00"/>
        <s v="06 79 83 97 41"/>
        <s v="06 70 00 89 08"/>
        <s v="07 68 13 71 06"/>
        <s v="05 56 92 56 96"/>
        <s v="06 62 30 56 49"/>
        <s v="06 50 59 69 64"/>
        <s v="05 35 54 13 23"/>
        <s v="05 57 74 05 44"/>
        <s v="07 82 43 31 06"/>
        <s v="07 60 22 45 76"/>
        <s v="05 56 01 82 37"/>
        <s v="05 57 19 07 07"/>
        <s v="07 62 43 13 08"/>
        <s v="05 56 44 30 30"/>
        <s v="06 22 33 21 42"/>
        <s v="06 51 56 61 46"/>
        <s v="06 76 64 62 42"/>
        <s v="06 25 48 45 55"/>
        <s v="06 74 59 27 76"/>
        <s v="05 56 23 29 76"/>
        <s v="06 65 70 88 67"/>
        <s v="06 60 66 65 34"/>
        <s v="05 56 43 53 08"/>
        <s v="07 71 13 61 04"/>
        <s v="06 76 10 30 64"/>
        <s v="06 73 78 19 43"/>
        <s v="05 56 08 88 71"/>
        <s v="06 32 84 64 32"/>
        <s v="06 83 33 05 80"/>
        <s v="05 56 38 48 65"/>
        <s v="06 63 53 14 04"/>
        <s v="07 68 69 14 42"/>
        <s v="06 17 99 47 29"/>
        <s v="07 89 41 04 70"/>
        <s v="06 59 38 40 72"/>
        <s v="07 68 51 32 38"/>
        <s v="05 56 01 07 07"/>
        <s v="06 71 58 90 63"/>
        <s v="06 22 12 87 11"/>
        <s v="05 56 51 24 97"/>
        <s v="07 67 25 31 43"/>
        <s v="06 60 38 76 45"/>
        <s v="05 56 31 48 48"/>
        <s v="06 67 09 84 46"/>
        <s v="05 57 87 09 55"/>
        <s v="06 51 83 59 40"/>
        <s v="06 74 28 50 52"/>
        <s v="06 72 14 26 70"/>
        <s v="06 24 73 05 78"/>
        <s v="06 11 42 66 56"/>
        <s v="06 99 26 29 75"/>
        <s v="06 18 56 93 50"/>
        <s v="06 95 87 57 95"/>
        <s v="07 81 10 99 39"/>
        <s v="06 38 27 56 85"/>
        <s v="06 43 12 84 47"/>
        <s v="06 50 36 95 18"/>
        <s v="06 20 28 75 96"/>
        <s v="07 68 47 77 61"/>
        <s v="05 56 50 38 22"/>
        <s v="06 16 10 98 25"/>
        <s v="06 27 71 57 83"/>
        <s v="05 56 96 11 37"/>
        <s v="06 24 88 00 80"/>
        <s v="06 32 63 72 42"/>
        <s v="09 54 19 65 04"/>
        <s v="06 22 10 35 83"/>
        <s v="06 79 81 33 94"/>
        <s v="06 99 86 93 94"/>
        <s v="05 56 04 08 82"/>
        <s v="06 52 74 62 48"/>
        <s v="06 85 66 32 10"/>
        <s v="05 56 08 08 88"/>
        <s v="07 87 85 54 77"/>
        <s v="06 72 19 73 47"/>
        <s v="05 34 55 77 00"/>
        <s v="07 50 32 45 84"/>
        <s v="06 23 71 32 45"/>
        <s v="07 68 59 73 23"/>
        <s v="06 80 56 28 09"/>
        <s v="06 74 31 40 29"/>
        <s v="05 35 38 16 06"/>
        <s v="05 56 92 62 01"/>
        <s v="06 47 17 81 40"/>
        <s v="06 79 91 87 40"/>
        <s v="05 56 52 59 19"/>
        <s v="06 64 03 09 65"/>
        <s v="05 56 92 80 35"/>
        <s v="06 61 52 16 55"/>
        <s v="06 74 13 72 79"/>
        <s v="06 69 30 54 59"/>
        <s v="06 11 03 05 46"/>
        <s v="05 56 48 22 07"/>
        <s v="05 56 24 56 79"/>
        <s v="06 19 16 44 96"/>
        <s v="06 01 65 98 13"/>
        <s v="05 56 56 57 00"/>
        <s v="06 86 84 04 74"/>
        <s v="06 43 21 67 72"/>
        <s v="06 63 55 29 39"/>
        <s v="09 51 43 21 56"/>
        <s v="05 40 12 22 47"/>
        <s v="05 56 69 71 76"/>
        <s v="06 04 44 41 57"/>
        <s v="07 69 71 78 98"/>
        <s v="06 52 36 12 99"/>
        <s v="07 86 56 38 86"/>
        <s v="06 61 99 63 90"/>
        <s v="06 65 27 51 36"/>
        <s v="06 48 22 39 65"/>
        <s v="05 56 32 96 05"/>
        <s v="06 82 01 37 49"/>
        <s v="06 24 55 25 68"/>
        <s v="09 77 62 49 05"/>
        <s v="06 89 56 63 14"/>
        <s v="07 78 14 28 26"/>
        <s v="06 95 08 50 21"/>
        <s v="05 57 57 85 17"/>
        <s v="06 61 58 23 72"/>
        <s v="05 56 44 00 04"/>
        <s v="06 74 69 69 50"/>
        <s v="06 64 41 59 17"/>
        <s v="06 27 65 58 12"/>
        <s v="06 52 88 63 07"/>
        <s v="07 50 67 09 91"/>
        <s v="05 56 91 32 08"/>
        <s v="06 44 81 26 71"/>
        <s v="06 68 08 21 00"/>
        <s v="06 82 58 07 13"/>
        <s v="05 56 39 85 04"/>
        <s v="06 83 86 10 68"/>
        <s v="06 68 56 40 37"/>
        <s v="06 11 69 11 52"/>
        <s v="06 78 89 45 50"/>
        <s v="05 40 05 33 15"/>
        <s v="06 03 69 26 33"/>
        <s v="06 84 08 48 91"/>
        <s v="06 62 23 26 70"/>
        <s v="06 60 16 81 37"/>
        <s v="06 49 09 71 65"/>
        <s v="05 56 84 41 05"/>
        <s v="05 56 50 61 36"/>
        <s v="05 57 95 66 21"/>
        <s v="06 61 72 61 46"/>
        <s v="05 56 94 11 32"/>
        <s v="05 56 92 51 89"/>
        <s v="06 73 14 39 72"/>
        <s v="06 10 15 20 04"/>
        <s v="05 56 92 37 69"/>
        <s v="06 99 70 14 36"/>
        <s v="06 52 95 83 03"/>
        <s v="06 17 93 58 08"/>
        <s v="06 61 66 18 10"/>
        <s v="06 01 88 20 21"/>
        <s v="06 25 04 92 96"/>
        <s v="06 33 64 62 37"/>
        <s v="06 75 90 91 85"/>
        <s v="06 62 46 51 76"/>
        <s v="06 09 60 27 31"/>
        <s v="06 03 01 02 46"/>
        <s v="06 80 06 38 59"/>
        <s v="06 74 34 06 42"/>
        <s v="05 56 44 03 65"/>
        <s v="05 56 86 40 18"/>
        <s v="05 57 01 56 90"/>
        <s v="06 60 09 36 27"/>
        <s v="06 61 09 20 42"/>
        <s v="06 12 98 96 41"/>
        <s v="09 80 08 51 08"/>
        <s v="06 33 24 78 84"/>
        <s v="06 48 21 36 92"/>
        <s v="05 56 39 67 30"/>
        <s v="06 63 44 43 42"/>
        <s v="07 69 41 53 04"/>
        <s v="06 50 19 27 04"/>
        <s v="06 62 72 00 33"/>
        <s v="05 56 86 16 21"/>
        <s v="05 56 86 60 06"/>
        <s v="06 63 94 32 16"/>
        <s v="06 20 74 44 27"/>
        <s v="06 61 51 72 13"/>
        <s v="06 51 20 75 48"/>
        <s v="06 17 85 35 56"/>
        <s v="06 78 16 59 24"/>
        <s v="06 61 32 47 34"/>
        <s v="06 38 69 43 97"/>
        <s v="05 56 51 30 95"/>
        <s v="36 32 40 97 87"/>
        <s v="06 87 46 75 70"/>
        <s v="06 11 36 53 03"/>
        <s v="06 08 41 71 04"/>
        <s v="06 88 88 31 64"/>
        <s v="06 74 52 10 32"/>
        <s v="06 49 28 70 15"/>
        <s v="05 56 69 72 57"/>
        <s v="09 54 05 50 54"/>
        <s v="06 69 14 71 03"/>
        <s v="05 56 11 11 11"/>
        <s v="06 37 17 29 50"/>
        <s v="06 07 12 43 38"/>
        <s v="06 72 22 17 83"/>
        <s v="05 56 72 44 46"/>
        <s v="06 85 61 43 16"/>
        <s v="06 62 75 99 44"/>
        <s v="06 14 93 10 42"/>
        <s v="06 04 07 37 15"/>
        <s v="06 79 98 93 48"/>
        <s v="06 64 91 23 82"/>
        <s v="09 81 32 45 36"/>
        <s v="09 86 60 81 70"/>
        <s v="05 56 99 20 60"/>
        <s v="06 84 73 81 18"/>
        <s v="06 83 48 56 38"/>
        <s v="05 56 34 32 47"/>
        <s v="06 50 04 61 92"/>
        <s v="05 56 31 30 32"/>
        <s v="06 77 08 31 07"/>
        <s v="06 47 69 94 04"/>
        <s v="05 56 96 96 63"/>
        <s v="05 56 33 20 90"/>
        <s v="01 71 79 88 64"/>
        <s v="06 76 14 77 66"/>
        <s v="07 68 48 91 52"/>
        <s v="06 48 33 27 28"/>
        <s v="06 82 00 88 94"/>
        <s v="06 34 99 94 62"/>
        <s v="06 46 56 65 90"/>
        <s v="05 24 54 90 37"/>
        <s v="06 13 25 41 89"/>
        <s v="06 95 01 68 21"/>
        <s v="01 40 67 11 98"/>
        <s v="06 71 19 67 40"/>
        <s v="05 56 08 67 30"/>
        <s v="06 61 39 53 87"/>
        <s v="05 56 33 37 97"/>
        <s v="06 77 13 45 82"/>
        <s v="06 62 23 82 55"/>
        <s v="06 74 82 42 20"/>
        <s v="05 57 81 78 20"/>
        <s v="06 22 17 27 66"/>
        <s v="06 89 89 34 36"/>
        <s v="07 69 00 14 81"/>
        <s v="06 63 83 10 39"/>
        <s v="06 64 11 81 45"/>
        <s v="06 60 81 35 18"/>
        <s v="05 56 02 20 54"/>
        <s v="06 81 17 13 81"/>
        <s v="06 25 22 57 09"/>
        <s v="06 64 94 68 56"/>
        <s v="06 87 40 39 51"/>
        <s v="06 22 37 34 02"/>
        <s v="06 68 09 80 38"/>
        <s v="06 60 04 27 35"/>
        <s v="05 56 31 87 81"/>
        <s v="06 60 94 63 91"/>
        <s v="06 72 02 26 66"/>
        <s v="06 77 50 84 71"/>
        <s v="06 13 95 08 61"/>
        <s v="06 70 61 84 42"/>
        <s v="05 56 08 24 68"/>
        <s v="06 75 80 59 46"/>
        <s v="06 12 14 08 73"/>
        <s v="06 70 11 30 27"/>
        <s v="06 24 87 48 51"/>
        <s v="07 52 50 34 13"/>
        <s v="05 56 33 86 50"/>
        <s v="06 22 87 36 60"/>
        <s v="06 47 18 02 27"/>
        <s v="06 99 42 09 49"/>
        <s v="07 61 62 18 02"/>
        <s v="06 22 62 83 47"/>
        <s v="06 80 15 55 97"/>
        <s v="06 22 22 21 67"/>
        <s v="05 56 24 25 97"/>
        <s v="05 56 80 95 74"/>
        <s v="06 50 14 09 92"/>
        <s v="07 82 04 11 97"/>
        <s v="06 61 57 43 60"/>
        <s v="06 89 75 68 28"/>
        <s v="05 56 79 22 78"/>
        <s v="05 56 81 12 97"/>
        <s v="06 64 78 26 74"/>
        <s v="06 21 55 20 24"/>
        <s v="05 57 14 20 25"/>
        <s v="07 81 10 16 16"/>
        <s v="06 28 78 93 61"/>
        <s v="06 83 50 93 85"/>
        <s v="07 52 62 60 12"/>
        <s v="05 40 12 41 20"/>
        <s v="06 63 98 85 75"/>
        <s v="05 56 88 19 07"/>
        <s v="06 80 03 04 52"/>
        <s v="06 49 62 41 87"/>
        <s v="06 76 16 73 06"/>
        <s v="05 56 77 80 46"/>
        <s v="07 68 63 63 28"/>
        <s v="05 56 49 22 80"/>
        <s v="06 63 20 69 70"/>
        <s v="06 23 33 21 97"/>
        <s v="06 51 95 13 79"/>
        <s v="05 56 81 63 89"/>
        <s v="07 87 35 04 49"/>
        <s v="07 83 03 16 51"/>
        <s v="05 56 44 71 98"/>
        <s v="07 87 40 24 15"/>
        <s v="06 65 68 77 92"/>
        <s v="05 56 33 95 95"/>
        <s v="06 08 31 39 64"/>
        <s v="05 56 99 55 10"/>
        <s v="05 56 97 58 92"/>
        <s v="06 62 56 91 23"/>
        <s v="05 56 92 25 06"/>
        <s v="06 32 46 50 98"/>
        <s v="06 62 77 01 19"/>
        <s v="06 58 10 40 81"/>
        <s v="05 56 00 99 05"/>
        <s v="06 26 69 84 18"/>
        <s v="05 56 91 89 48"/>
        <s v="07 87 90 19 05"/>
        <s v="06 88 84 99 04"/>
        <s v="06 50 70 19 75"/>
        <s v="06 66 14 55 86"/>
        <s v="07 82 99 32 58"/>
        <s v="01 42 27 64 34"/>
        <s v="05 56 02 38 38"/>
        <s v="06 80 03 73 79"/>
        <s v="06 50 72 48 99"/>
        <s v="06 37 76 52 59"/>
        <s v="06 61 71 77 09"/>
        <s v="06 14 14 66 78"/>
        <s v="06 82 45 95 26"/>
        <s v="06 13 82 76 93"/>
        <s v="06 77 93 25 70"/>
        <s v="07 68 85 28 84"/>
        <s v="05 56 94 70 05"/>
        <s v="06 16 22 32 32"/>
        <s v="06 25 20 06 63"/>
        <s v="05 56 79 56 88"/>
        <s v="06 20 17 40 28"/>
        <s v="07 68 58 08 29"/>
        <s v="06 98 83 35 10"/>
        <s v="07 82 57 21 90"/>
        <s v="09 54 55 58 89"/>
        <s v="05 57 87 66 66"/>
        <s v="06 48 86 61 50"/>
        <s v="05 56 79 91 94"/>
        <s v="07 60 28 73 15"/>
        <s v="05 56 52 57 07"/>
        <s v="07 85 78 89 00"/>
        <s v="05 56 35 16 92"/>
        <s v="06 79 36 90 52"/>
        <s v="06 62 33 86 60"/>
        <s v="07 83 20 00 28"/>
        <s v="05 56 39 98 58"/>
        <s v="06 51 49 90 35"/>
        <s v="07 82 14 96 94"/>
        <s v="06 88 76 98 80"/>
        <s v="06 06 73 72 53"/>
        <s v="05 57 35 71 77"/>
        <s v="06 14 36 47 92"/>
        <s v="06 25 58 76 31"/>
        <s v="05 56 50 85 60"/>
        <s v="07 88 94 82 34"/>
        <s v="09 51 55 08 93"/>
        <s v="06 04 19 65 14"/>
        <s v="05 56 01 42 64"/>
        <s v="06 32 88 66 67"/>
        <s v="07 61 60 44 29"/>
        <s v="09 54 17 46 43"/>
        <s v="05 57 87 22 22"/>
        <s v="07 82 79 10 09"/>
        <s v="06 48 53 07 78"/>
        <s v="06 88 15 36 69"/>
        <s v="06 43 05 91 77"/>
        <s v="06 07 98 68 76"/>
        <s v="05 56 85 76 96"/>
        <s v="06 64 94 32 95"/>
        <s v="05 54 49 11 71"/>
        <s v="06 62 43 13 44"/>
        <s v="06 66 62 19 61"/>
        <s v="06 85 34 24 42"/>
        <s v="06 78 18 00 96"/>
        <s v="05 56 02 00 31"/>
        <s v="06 49 63 40 14"/>
        <s v="06 89 30 06 32"/>
        <s v="05 56 43 06 31"/>
        <s v="06 33 15 87 41"/>
        <s v="06 33 09 12 12"/>
        <s v="06 06 62 93 63"/>
        <s v="06 84 97 45 49"/>
        <s v="06 63 77 03 28"/>
        <s v="06 83 22 80 32"/>
        <s v="06 79 74 39 03"/>
        <s v="06 25 14 85 74"/>
        <s v="06 13 90 13 01"/>
        <s v="06 07 17 35 95"/>
        <s v="06 83 85 44 39"/>
        <s v="06 62 30 21 84"/>
        <s v="07 62 10 40 99"/>
        <s v="06 85 97 88 90"/>
        <s v="06 35 95 13 82"/>
        <s v="06 10 28 12 95"/>
        <s v="06 13 77 01 48"/>
        <s v="06 07 84 14 25"/>
        <s v="06 74 41 53 04"/>
        <s v="06 86 07 16 71"/>
        <s v="06 70 77 93 67"/>
        <s v="07 53 14 03 90"/>
        <s v="07 68 90 13 63"/>
        <s v="09 54 47 47 73"/>
        <s v="06 71 05 43 73"/>
        <s v="05 56 40 43 35"/>
        <s v="06 85 03 06 72"/>
        <s v="05 56 20 92 96"/>
        <s v="06 11 87 60 57"/>
        <s v="06 33 83 43 45"/>
        <s v="06 71 24 92 24"/>
        <s v="07 70 49 64 71"/>
        <s v="03 88 84 49 30"/>
        <s v="05 56 69 08 56"/>
        <s v="06 07 72 42 33"/>
        <s v="06 25 09 40 02"/>
        <s v="06 51 32 91 44"/>
        <s v="06 72 22 51 23"/>
        <s v="06 63 90 93 55"/>
        <s v="06 17 96 59 88"/>
        <s v="06 10 77 92 35"/>
        <s v="05 56 51 17 17"/>
        <s v="06 74 18 05 86"/>
        <s v="05 56 52 56 47"/>
        <s v="09 82 51 00 86"/>
        <s v="05 56 81 16 92"/>
        <s v="07 83 31 49 84"/>
        <s v="06 50 99 77 33"/>
        <s v="06 25 60 03 99"/>
        <s v="06 60 21 77 02"/>
        <s v="06 60 77 63 81"/>
        <s v="06 61 56 51 69"/>
        <s v="06 59 03 31 58"/>
        <s v="05 57 95 09 63"/>
        <s v="06 84 36 16 91"/>
        <s v="05 56 98 52 52"/>
        <s v="06 23 15 48 77"/>
        <s v="06 18 00 51 47"/>
        <s v="06 74 19 18 01"/>
        <s v="06 61 75 75 97"/>
        <s v="07 62 52 52 15"/>
        <s v="06 10 49 64 44"/>
        <s v="06 77 06 76 50"/>
        <s v="05 56 94 56 57"/>
        <s v="06 07 69 66 86"/>
        <s v="05 40 54 70 40"/>
        <s v="05 56 56 68 00"/>
        <s v="06 06 63 07 66"/>
        <s v="06 16 46 18 45"/>
        <s v="09 82 27 95 31"/>
        <s v="05 56 51 41 96"/>
        <s v="07 83 54 29 33"/>
        <s v="06 52 17 06 11"/>
        <s v="06 81 30 03 21"/>
        <s v="05 56 06 19 54"/>
        <s v="06 29 70 48 04"/>
        <s v="06 64 88 08 70"/>
        <s v="05 56 04 61 80"/>
        <s v="07 60 45 80 05"/>
        <s v="07 82 07 04 27"/>
        <s v="06 87 56 57 36"/>
        <s v="06 18 22 82 22"/>
        <s v="06 15 45 66 97"/>
        <s v="05 56 85 75 15"/>
        <s v="05 57 95 83 49"/>
        <s v="06 89 71 88 46"/>
        <s v="05 24 72 23 09"/>
        <s v="05 56 33 23 90"/>
        <s v="06 74 97 10 08"/>
        <s v="06 62 13 14 60"/>
        <s v="06 87 27 05 54"/>
        <s v="05 56 56 04 66"/>
        <s v="06 88 02 81 99"/>
        <s v="06 04 47 12 23"/>
        <s v="05 56 43 10 63"/>
        <s v="05 57 87 02 57"/>
        <s v="06 14 55 54 78"/>
        <s v="05 56 23 34 96"/>
        <s v="06 29 86 75 18"/>
        <s v="09 75 85 45 65"/>
        <s v="06 08 82 82 16"/>
        <s v="06 88 98 79 71"/>
        <s v="06 16 88 59 12"/>
        <s v="06 27 49 76 17"/>
        <s v="06 95 27 91 27"/>
        <s v="07 60 08 79 61"/>
        <s v="06 87 59 60 67"/>
        <s v="07 84 91 30 66"/>
        <s v="06 11 72 50 26"/>
        <s v="06 30 74 10 69"/>
        <s v="06 74 31 20 37"/>
        <s v="06 12 93 35 46"/>
        <s v="05 56 92 59 48"/>
        <s v="06 32 55 96 51"/>
        <s v="05 56 95 62 85"/>
        <s v="06 13 05 52 52"/>
        <s v="05 56 92 04 43"/>
        <s v="06 86 54 63 75"/>
        <s v="06 07 05 04 96"/>
        <s v="06 25 95 05 48"/>
        <s v="07 53 91 06 97"/>
        <s v="06 59 15 84 11"/>
        <s v="06 22 41 37 89"/>
        <s v="05 56 79 29 05"/>
        <s v="07 83 49 01 87"/>
        <s v="05 56 28 12 67"/>
        <s v="06 60 49 56 60"/>
        <s v="05 56 99 46 26"/>
        <s v="07 60 20 72 92"/>
        <s v="06 74 43 82 65"/>
        <s v="09 53 08 50 10"/>
        <s v="05 57 30 93 92"/>
        <s v="05 24 54 70 47"/>
        <s v="06 83 62 37 61"/>
        <s v="06 41 06 15 23"/>
        <s v="06 13 32 83 94"/>
        <s v="05 56 91 59 68"/>
        <s v="06 72 76 13 45"/>
        <s v="06 32 06 95 50"/>
        <s v="06 01 78 08 04"/>
        <s v="06 64 66 24 62"/>
        <s v="06 05 40 83 81"/>
        <s v="06 72 19 73 89"/>
        <s v="05 56 86 95 46"/>
        <s v="06 67 12 20 82"/>
        <s v="06 85 24 89 56"/>
        <s v="05 56 01 31 70"/>
        <s v="06 61 47 87 73"/>
        <s v="06 15 53 29 26"/>
        <s v="05 56 33 47 80"/>
        <s v="06 61 18 71 43"/>
        <s v="07 68 68 22 73"/>
        <s v="06 84 53 82 05"/>
        <s v="07 66 20 62 19"/>
        <s v="06 60 22 22 39"/>
        <s v="05 56 97 58 10"/>
        <s v="07 68 56 00 25"/>
        <s v="07 69 56 96 12"/>
        <s v="06 51 68 50 30"/>
        <s v="07 83 68 39 54"/>
        <s v="06 88 69 19 87"/>
        <s v="06 84 39 13 28"/>
        <s v="05 56 94 68 18"/>
        <s v="05 56 78 30 97"/>
        <s v="06 61 99 75 96"/>
      </sharedItems>
    </cacheField>
    <cacheField name="president" numFmtId="0">
      <sharedItems>
        <s v="null"/>
        <s v="Gérard Langella"/>
        <s v="Georges ARNAUDEAU"/>
        <s v="Brigitte Tandonnet"/>
        <s v="Patrick TREINS"/>
        <s v="Mohamed Salem Mohamed Brahim"/>
        <s v="Christine MOUNIER"/>
        <s v="MARC JOKIEL"/>
        <s v="Elisabeth SILVA"/>
        <s v="Gilbert Hanna"/>
        <s v="Pascale Senon"/>
        <s v="Anaïs De Chaumont"/>
        <s v="milos ares asian teran"/>
        <s v="Wilfried Panatier"/>
        <s v="Nicole Teyssier"/>
        <s v="Adeline Charneau"/>
        <s v="Marylou Hallaf"/>
        <s v="Perrine NIVET"/>
        <s v="Hanifa MZIZOUA"/>
        <s v="Jérôme LELEU"/>
        <s v="Luciana M. Morgera"/>
        <s v="Sandra BOIRON"/>
        <s v="Georges Laborde"/>
        <s v="Sandrine DUPLACEAU"/>
        <s v="carole Couture"/>
        <s v="Ariane MOREAU"/>
        <s v="Joël DUCOS"/>
        <s v="Matthieu Robert"/>
        <s v="Marie Christine Legrand"/>
        <s v="Bernard Miot"/>
        <s v="Nathalie Verny"/>
        <s v="Richard Albiach"/>
        <s v="Patricia CHAUFFOURIER"/>
        <s v="Christian Malichecq"/>
        <s v="Jean-Claude AUBERT"/>
        <s v="Sofia Kudinova"/>
        <s v="Stéphane BINAUD"/>
        <s v="Sophie BOURGOGNE"/>
        <s v="PASCALE OLIVAR"/>
        <s v="JEAN BERNARD SARRAMIA"/>
        <s v="Sandrine Darracq"/>
        <s v="Didier François BRUNET"/>
        <s v="Marc Professeur Tardieu"/>
        <s v="Adrien Cousteau"/>
        <s v="Vanessa  Feuillatte"/>
        <s v="Alain Roborel de Climens"/>
        <s v="Erick Aouizerate"/>
        <s v="Crenguta Aoudia"/>
        <s v="Jean-Charles Marguin"/>
        <s v="Michel IBANEZ/FRAYSSAC"/>
        <s v="Joelle Boussier"/>
        <s v="Léo  SAISON"/>
        <s v="Paul-Henri Schmidt"/>
        <s v="Olivier Mingasson"/>
        <s v="François Pouthier"/>
        <s v="Dominique Rousseau Lebourg"/>
        <s v="Jean Luc Romero"/>
        <s v="ANNE GALIE"/>
        <s v="Jean-Charles Palau"/>
        <s v="Dorisse Mbiaka Ndzouri"/>
        <s v="Pascal Chauvet"/>
        <s v="Grégory PECASTAING"/>
        <s v="Layal Massara"/>
        <s v="Pierre Mazet"/>
        <s v="Jean-Charles DUPLAA"/>
        <s v="francoise fremy"/>
        <s v="Olga Voubnov"/>
        <s v="Marie-Hélène GALIBERT"/>
        <s v="Jean Querbes"/>
        <s v="Didier François  BRUNET"/>
        <s v="Ana  de Oliveira Pommet"/>
        <s v="Janine Cellerier"/>
        <s v="PATRICK NADAU"/>
        <s v="PASCAL LEGROS"/>
        <s v="Yvon Grimal"/>
        <s v="Philippe DE BOTTON"/>
        <s v="Genevieve Mme Chaumet"/>
        <s v="Agnès Gay"/>
        <s v="Chantal Selin"/>
        <s v="Patrick Espagnet"/>
        <s v="Gilbert Sevez"/>
        <s v="Ebbane  Kerriou"/>
        <s v="Laure Mouton"/>
        <s v="Sally WARD"/>
        <s v="Jean SUGIER"/>
        <s v="Roberte Aubert"/>
        <s v="Bernard Frautschi"/>
        <s v="Hyang-Ah KIM"/>
        <s v="harry ratomahenina"/>
        <s v="Didier POURQUERY"/>
        <s v="Fabienne Félix"/>
        <s v="Francis CARDIN"/>
        <s v="Samuel BENDHAIBA"/>
        <s v="Adama Yabré"/>
        <s v="DOMINIQUE PUEL"/>
        <s v="Michel Mandouze"/>
        <s v="Sandrine Delcamp"/>
        <s v="Gilles Largeais"/>
        <s v="Jean de Giacinto"/>
        <s v="Jocelyne NOUVET-GIRE"/>
        <s v="Alain Piarou"/>
        <s v="Florian Machayekhi"/>
        <s v="Marc Lajugie"/>
        <s v="Wiame Benyachou"/>
        <s v="Marie-France Cuadrado"/>
        <s v="Martine TRAISSAC"/>
        <s v="MARIANNE LAMOUR"/>
        <s v="Dorian MONTI"/>
        <s v="CECILE GOFFRE VIAUD"/>
        <s v="Jérôme Lecardeur"/>
        <s v="Serge CUTILLAS"/>
        <s v="Marie Coris"/>
        <s v="Guillaume Contat"/>
        <s v="Florence  PACCHIANO"/>
        <s v="Emeline STIEVENART"/>
        <s v="Catherine Chouraki"/>
        <s v="Denis Lacampagne"/>
        <s v="Christophe Le roy kerderrien"/>
        <s v="Louis COSSON"/>
        <s v="Pier Labatsuzan"/>
        <s v="Jean José Solano"/>
        <s v="François-Xavier Bellamy"/>
        <s v="Roland Recouly"/>
        <s v="Jean-Pierre Lefèvre"/>
        <s v="René  Otayek"/>
        <s v="Isabelle Veinhard"/>
        <s v="Kakpotia Marie-Claire Moraldo"/>
        <s v="Serge Arriailh"/>
        <s v="David THELIER"/>
        <s v="Catherine  Lacaze-Paule"/>
        <s v="Jean-Baptiste Jeannot"/>
        <s v="Marie Goldbach"/>
        <s v="LAURENCE GAUSSEN"/>
        <s v="Chantal Dufresne"/>
        <s v="Bruno Latour"/>
        <s v="Maurice TOULLALAN"/>
        <s v="Paula Lamoureux"/>
        <s v="Nicolas Landreau"/>
        <s v="Martine LONGIN"/>
        <s v="Annie Longo"/>
        <s v="Baptiste Delvallé"/>
        <s v="Claudine Charamnac Stupar"/>
        <s v="JEAN-PAUL HUET"/>
        <s v="JEREMIE FAUQUEMBERGUE"/>
        <s v="Isabelle du Mas des Bourboux"/>
        <s v="Laetitia Lambert"/>
        <s v="Alice Cavender"/>
        <s v="Andrés MBOMO"/>
        <s v="VALERIE GUIGOU"/>
        <s v="Cécile  Techeney"/>
        <s v="Sébastien  VICENTINI"/>
        <s v="PIERRE PECASTAINGTS"/>
        <s v="GIANCARLO CACHAY SOTELO"/>
        <s v="MARC PINAUD"/>
        <s v="françoise bouvet"/>
        <s v="Danièle ROBART"/>
        <s v="Véronique De Poncheville"/>
        <s v="Xiaocui Han"/>
        <s v="solene feydy"/>
        <s v="Norbert  Amiet"/>
        <s v="Nathalie Behajaina"/>
        <s v="Monique Cherrad"/>
        <s v="Héloïse LAURENT"/>
        <s v="Pierre Roques"/>
        <s v="Patrick Tronche"/>
        <s v="Marin DUFRAISSE"/>
        <s v="Yves PERPIGNAN"/>
        <s v="Arturo  Perdomo"/>
        <s v="Moulaye HAIDARA"/>
        <s v="Ludovic  Fouché"/>
        <s v="Dany N'SOSSOLO"/>
        <s v="Luc Rauscent"/>
        <s v="Bernard Duguay"/>
        <s v="Michel PERDRISET"/>
        <s v="Daphné VIDAL"/>
        <s v="Jean-Pierre Terracol"/>
        <s v="andré vigeolas"/>
        <s v="Philippe Clavié"/>
        <s v="Mathieu Hipeau"/>
        <s v="Colette Malani"/>
        <s v="Jean Bouisson"/>
        <s v="Leida Gamot"/>
        <s v="Adrien MAULAY"/>
        <s v="Paule Bloch"/>
        <s v="Lioubov Aguilova-Prieur"/>
        <s v="ANNE  BREZILLON"/>
        <s v="Nathalie Renault"/>
        <s v="PATRICIA CASTAGNE"/>
        <s v="Eugenia Di Maio"/>
        <s v="Denis Jacques"/>
        <s v="Laurent Courbu"/>
        <s v="Pierre Thocaven"/>
        <s v="Grégoire Grange"/>
        <s v="Marie Thérèse Audineau"/>
        <s v="Marie-France Rychener"/>
        <s v="Terrison BENJAMIN"/>
        <s v="Marie-Pierre SERVANTIE"/>
        <s v="CHANTAL FRATTI"/>
        <s v="Badia Hassan"/>
        <s v="adrien kapper"/>
        <s v="Claudine Pery"/>
        <s v="Olivier Somps"/>
        <s v="JEAN BENOIT THAMBO"/>
        <s v="Philippe BARATEAU"/>
        <s v="Anna Pasternatzky"/>
        <s v="Erick VALDEZ"/>
        <s v="ROSE BAYANG KOUMIGNE"/>
        <s v="Eric Tellier-Bitsch"/>
        <s v="Bernard Marquette"/>
        <s v="Michèle LETREUX-RIGAUD"/>
        <s v="Sébastien Boursier"/>
        <s v="Anne FREDEFON"/>
        <s v="Francois BAUDIN"/>
        <s v="Michelle Remignon"/>
        <s v="HORTENSE NNAME"/>
        <s v="Pascale ROUX"/>
        <s v="Tania SAINT-LEGER"/>
        <s v="Veronique Legros Sosa"/>
        <s v="NICOLAS NOGUIER"/>
        <s v="Tuba Turkoglu"/>
        <s v="ERIC COT"/>
        <s v="FABIEN LEMARCHAND"/>
        <s v="Estelle Bourse"/>
        <s v="Annemarie Lévy"/>
        <s v="Abdessamad BAAZIZI"/>
        <s v="Odile COLCOMBET"/>
        <s v="Dominique Prost"/>
        <s v="Aude DARCHY"/>
        <s v="Ds Lala"/>
        <s v="MAxime  Ghesquiere"/>
        <s v="Sylvie Hazebroucq"/>
        <s v="Hélène Dupouy"/>
        <s v="Max  Schvoerer"/>
        <s v="Catherine DELAUGEAS"/>
        <s v="Christophe  VIAUD"/>
        <s v="Bernard d'Echallens"/>
        <s v="Lucile Del Campo"/>
        <s v="Khalil Ait Said"/>
        <s v="Kim Byeol Maffre"/>
        <s v="Marc / Céline LANGLOIS / LEROY"/>
        <s v="BENOIT BURUCOA"/>
        <s v="Charles TRESSENS"/>
        <s v="François BRIDIER"/>
        <s v="Franck Boutaric"/>
        <s v="Pierre POUGET"/>
        <s v="Rodolphe Peter"/>
        <s v="&quot;Une Vie - KONTE"/>
        <s v="Charlotte  Galliot"/>
        <s v="Txomin Olazabal"/>
        <s v="Jose  Almeida Pereira"/>
        <s v="LAETITIA VALENTIN"/>
        <s v="Daniel BOURDIE"/>
        <s v="Philippe Bousquet"/>
        <s v="Claude Roussillon"/>
        <s v="Antoine TINGBA"/>
        <s v="KLARA MORHAIN"/>
        <s v="Noèle Mme  BOISGUERIN"/>
        <s v="Francis CHASSAGNAC"/>
        <s v="Mantila Tauzin"/>
        <s v="Pascal QUIL"/>
        <s v="Gilles Chaligné"/>
        <s v="Michel Férillot"/>
        <s v="Patrick Bosc"/>
        <s v="Elise Nguyen Ba"/>
        <s v="Alexandre de Roumefort"/>
        <s v="Owayss Majnani"/>
        <s v="Laurence Colombel"/>
      </sharedItems>
    </cacheField>
    <cacheField name="site web" numFmtId="0">
      <sharedItems containsBlank="1">
        <s v="null"/>
        <s v="admbordeaux.org"/>
        <s v="cacis-pro.fr"/>
        <s v="lescrayonneuses.com"/>
        <m/>
        <s v="www.winewildwest-bordeaux.fr"/>
        <s v="www.saint-bruno.org"/>
        <s v="www.bxaespritvoile.fr"/>
        <s v="parlecouter.wixsite.com/bordeaux"/>
        <s v="aidomi.fr"/>
        <s v="www.association-rivages.org"/>
        <s v="www.promofemmes.org"/>
        <s v="www.fdh.org"/>
        <s v="www.philospheres.org"/>
        <s v="bordeaux.alternative-urbaine.com"/>
        <s v="www.associationodyssee.fr"/>
        <s v="www.lacdo.org"/>
        <s v="optimomesloisirs.com"/>
        <s v="orchestresymphoniquedegironde.fr"/>
        <s v="www.pratikable.com"/>
        <s v="www.federa33.org/la-federa33"/>
        <s v="Facebook                                                    &#10;                                                Facebook"/>
        <s v="www.institutpinsons.com"/>
        <s v="www.associationexpression.com"/>
        <s v="www.alliance.asso.fr"/>
        <s v="htpp:/www.acte-asso.fr"/>
        <s v="tangonomade.com"/>
        <s v="grainesdesolidarite.e-monsite.com"/>
        <s v="www.socooperation.org"/>
        <s v="bordeaux-gospel-academy.com"/>
        <s v="www.frenchtechbordeaux.com"/>
        <s v="lechoeurvoyageur.fr"/>
        <s v="www.amarid.fr"/>
        <s v="www.solidearth.fr"/>
        <s v="www.klauscompagnie.fr"/>
        <s v="associationmaline.wordpress.com"/>
        <s v="www.lecrayonpapote.com"/>
        <s v="www.lllfrance.org"/>
        <s v="deuxbouts.org"/>
        <s v="voilebordeauxlac.fr"/>
        <s v="www.compagnie-leitmotiv.com"/>
        <s v="www.we-job.com"/>
        <s v="www.hathayogasimplifie-bordeaux.fr"/>
        <s v="www.danzaevolucion.fr/m"/>
        <s v="www.handichiens.org"/>
        <s v="www.viesantemerignac.fr"/>
        <s v="www.orchestrepapageno.com"/>
        <s v="www.secourspopulaire.fr/33"/>
        <s v="energieyoga.com"/>
        <s v="www.lesfeespapillons.fr"/>
        <s v="girondins-handball.clubeo.com"/>
        <s v="www.act-image.fr"/>
        <s v="cieyakka.com"/>
        <s v="emmaus-connect.org"/>
        <s v="www.coursastrologiebordeaux.fr"/>
        <s v="www.citoyens-justice.fr"/>
        <s v="bordeaux.ixesn.fr"/>
        <s v="www.facebook.com/stopharcelementderuebordeaux"/>
        <s v="www.assoencore.com"/>
        <s v="www.infosectes-aquitaine.fr"/>
        <s v="www.assonestensemble.com"/>
        <s v="www.stagemusicalcotebasque.fr"/>
        <s v="www.handtohand33.fr"/>
        <s v="www.bordeaux-bastide.net"/>
        <s v="http:/www.centresocial-foyerfraternel.fr"/>
        <s v="www.http://asso-onestla.fr"/>
        <s v="www.zombiecrew.org"/>
        <s v="www.mixeratum-ergosum.com"/>
        <s v="www.entraidescolaireamicale.org"/>
        <s v="www.bdx.io"/>
        <s v="sosurgencesmamans.com"/>
        <s v="accedeaquitaine.fr"/>
        <s v="www.coeurdetoile.com"/>
        <s v="www.habitatsjeuneslelevain.org"/>
        <s v="www.synagogue-bordeaux.com"/>
        <s v="www.philomathiquebordeaux.com"/>
        <s v="tchernoblaye.free.fr"/>
        <s v="nonprofit.maisondesantenaturelle.com"/>
        <s v="usepcharlesmartin.overblog.com"/>
        <s v="www.maisondiabetebordeaux.wordpress.com"/>
        <s v="www.bi-izarrak.com"/>
        <s v="sos-suicide-phenix.org"/>
        <s v="www.petitcoeurdebeurre.fr"/>
        <s v="www.toutesalabri.fr"/>
        <s v="fonda.asso.fr/la-fonda-sud-ouest"/>
        <s v="www.bordeaux.partage.org"/>
        <s v="www.maison-emploi-bordeaux.fr"/>
        <s v="www.agja.org"/>
        <s v="www.resoadom33.org"/>
        <s v="lecerisier.org"/>
        <s v="www.clafoutis-cie.com"/>
        <s v="www.crepi.org"/>
        <s v="www.dojobordeaux.fr"/>
        <s v="sha-letaillan.ffe.com"/>
        <s v="musikatoutage.wixsite.com"/>
        <s v="www.chahuts.net"/>
        <s v="www.comitepreventiondepistagecancers.com"/>
        <s v="www.cours-tic-tac.webnode.fr"/>
        <s v="www.brizcarro.com"/>
        <s v="www.info-jeune.net"/>
        <s v="le-gout-du-partage.fr"/>
        <s v="atelierslibres.wixsite.com/atelierslibres"/>
        <s v="gebora.free.fr"/>
        <s v="miaou-records.com"/>
        <s v="www.museeduvinbordeaux.com"/>
        <s v="www.clubhousefrance.org"/>
        <s v="escaledulivre.com"/>
        <s v="www.kartma.fr"/>
        <s v="lesratonsguincheurs.fr"/>
        <s v="www.jceb.fr"/>
        <s v="www.epa-aquitaine.fr"/>
        <s v="www.tapswingandco.fr"/>
        <s v="mediagoras.fr/bordeaux"/>
        <s v="www.ukraineamitie.free.fr"/>
        <s v="www.bordeaux-tango-festival.com"/>
        <s v="www.mjccl2v.com"/>
        <s v="www.afcdam.org"/>
        <s v="www.les-embobines.com"/>
        <s v="www.pitchoun.org"/>
        <s v="www.ukulelebordeaux.com"/>
        <s v="europe-bordeaux.eu/fr/accueil"/>
        <s v="www.acaqb.fr"/>
        <s v="www.udcof33.fr"/>
        <s v="umps.fr/index.html"/>
        <s v="www.aides.org"/>
        <s v="www.espritdequartier.fr"/>
        <s v="www.chorale-saint-louis-bordeaux.com"/>
        <s v="smartcie.com"/>
        <s v="www.afep-asso.fr"/>
        <s v="www.maitrisedebordeaux.com"/>
        <s v="kansoelissar.wixsite.com/connectif"/>
        <s v="gayasculptrice.fr/lateul-de-gaya"/>
        <s v="www.unionsaintjean.org"/>
        <s v="www.bewell-association.fr"/>
        <s v="www.em-france.org"/>
        <s v="www.zerowastebordeaux.fr"/>
        <s v="http:/www.admvn-aquitaine.com"/>
        <s v="www.croqvac.fr"/>
        <s v="assogarb.wordpress.com"/>
        <s v="cdafalgironde.wordpress.com"/>
        <s v="unispheres.fr"/>
        <s v="wwwpeintureclosbx.cla.fr"/>
        <s v="ludoludik.com"/>
        <s v="www.bordonor.org"/>
        <s v="rirespourgairire.jimdo.com"/>
        <s v="http:/www.francepsoriasis.org"/>
        <s v="www.artsoundpromotion.com"/>
        <s v="www.couleur-coree.com"/>
        <s v="www.mda33.fr"/>
        <s v="unitedbordeaux.blogspot.com"/>
        <s v="www.academie-younus.com"/>
        <s v="https:/www.cap-sciences.net"/>
        <s v="bordeauxdanceinclub.fr"/>
        <s v="unisson-acme.com"/>
        <s v="www.designlaps.fr"/>
        <s v="www.association-espace33.fr"/>
        <s v="www.giaa-aquitaine.fr"/>
        <s v="www.les4cats.com"/>
        <s v="club.quomodo.com/gymnastiquevolontairebordeauxbastide"/>
        <s v="www.impacts33.com"/>
        <s v="wantedradio.fr"/>
        <s v="www.controle-z.net"/>
        <s v="www.aerd.fr"/>
        <s v="tradobordeleau.lautre.net"/>
        <s v="www.afgs-syndromes-secs.org"/>
        <s v="www.grainedadulte.fr"/>
        <s v="copasycompas.fr"/>
        <s v="ensembleorfeo.fr"/>
        <s v="www.ludotheque-interlude.fr"/>
        <s v="www.archersdebordeaux-guyenne.com"/>
        <s v="www.amereve-aquitaine.org"/>
        <s v="www.groupedescinq.fr"/>
        <s v="www.bordeauxmasschoir.com"/>
        <s v="www.anpeip.org/choisir-sa-region/aquitaine"/>
        <s v="www.actionjazz.fr"/>
        <s v="www.stopauxviolencessexuelles.com"/>
        <s v="www.douves.org"/>
        <s v="www.systemabordeaux.fr"/>
        <s v="lecoledusamedi.fr"/>
        <s v="memoiredebordeaux.wixsite.com/metropole"/>
        <s v="www.alteramazones.fr"/>
        <s v="www.atelier-remumenage.org"/>
        <s v="www.collectifbtp.fr"/>
        <s v="www.aquitaineactive.org"/>
        <s v="www.swingtime.fr"/>
        <s v="www.lespep33.org"/>
        <s v="fedealienor.fr"/>
        <s v="climat-2020.eu/fr"/>
        <s v="www.visuel-lsf.org"/>
        <s v="www.cie-revolution.com"/>
        <s v="achillee.org"/>
        <s v="www.coupe-court.com/association"/>
        <s v="www.periph-prod.com"/>
        <s v="www.jumelagecestas.fr"/>
        <s v="www.visages-saxophone.com"/>
        <s v="ulcr.fr"/>
        <s v="www.jsabordeaux.fr"/>
        <s v="www.gironde.planning-familial.org"/>
        <s v="www.phonik.org"/>
        <s v="nanfutsu.fr"/>
        <s v="association-agapa.fr"/>
        <s v="kalaripayat-bordeaux.org/objectif"/>
        <s v="bordeauxdancesportgalaxy.fr"/>
        <s v="www.untendanses.com"/>
        <s v="www.philia-asso.fr/bordeaux"/>
        <s v="choeurmelusine.wordpress.com"/>
        <s v="repair-cafe-bordeaux.org"/>
        <s v="www.ateliermary.fr"/>
        <s v="improtitans.e-monsite.com"/>
        <s v="www.duventdanslesarbres.org"/>
        <s v="adra.fr"/>
        <s v="institutdesafriques.org"/>
        <s v="www.optimemoire.fr"/>
        <s v="www.lacase.eu"/>
        <s v="www.lesclownsstethoscopes.fr"/>
        <s v="www.bordeaux.francebenevolat.org"/>
        <s v="lettresetimages.net"/>
        <s v="fanfarelebeatcheese.fr"/>
        <s v="lenomlieu.wordpress.com/accueil"/>
        <s v="cheminsdevies.fr"/>
        <s v="www.garonotes.com"/>
        <s v="www.club-presse-bordeaux.fr"/>
        <s v="www.imaginamusic.fr"/>
        <s v="www.r2jeux.org"/>
        <s v="www.magikhopital.fr"/>
        <s v="ecomegot.com"/>
        <s v="www.leslionsdebordeaux.com"/>
        <s v="www.mecasf.wordpress.com"/>
        <s v="www.fifib.com"/>
        <s v="ledireautrement.fr"/>
        <s v="www.culturesducoeur.org"/>
        <s v="www.studio-theatre71.fr"/>
        <s v="www.lepetitplateau.weebly.com"/>
        <s v="www.louonsleternel-gospel.fr"/>
        <s v="www.jamira.fr"/>
        <s v="www.maisondesfemmes.net"/>
        <s v="www.unriencesttout.org"/>
        <s v="www.gironderoumanie.fr"/>
        <s v="www.afa.asso.fr"/>
        <s v="www.retraites-hospitaliers.fr"/>
        <s v="www.cietiberghien.com"/>
        <s v="www.so-k-danse.fr"/>
        <s v="www.adapei33.com"/>
        <s v="orga-positives.com"/>
        <s v="kalinagoblog.blogspot.com"/>
        <s v="www.icbordeaux.fr"/>
        <s v="musartconcept.com"/>
        <s v="www.theatre-ombreetlumiere.fr"/>
        <s v="createca.free.fr"/>
        <s v="gvmontesquieubordeaux.weebly.com"/>
        <s v="www.compagniecrazyr.com"/>
        <s v="www.totocheprod.fr"/>
        <s v="www.innovactionpedagogique.com"/>
        <s v="www.nvl-larevue.fr"/>
        <s v="www.comenfrance.net"/>
        <s v="www.gaytedechoeur.org"/>
        <s v="www.graindesable.com"/>
        <s v="www.cfadage33.fr"/>
        <s v="www.oxygene-asso.fr"/>
        <s v="bordeaux.generations-futures.fr"/>
        <s v="toutartfaire.com"/>
        <s v="www.compostellegradignan.fr"/>
        <s v="www.saintaugustinavenir.com"/>
        <s v="www.amathso.org"/>
        <s v="www.compagnieenunseulmot.com"/>
        <s v="www.parrainage33.com"/>
        <s v="www.soeursdencre.fr"/>
        <s v="apf33.blogs.apf.asso.fr"/>
        <s v="www.a2running.com"/>
        <s v="www.csdl-bordeaux.org"/>
        <s v="www.sophrologiebordeaux.fr"/>
        <s v="mensa-france.net/"/>
        <s v="agep.asso.fr"/>
        <s v="www.thedeskart.com"/>
        <s v="ctecheney.wixsite.com/jolie-petite-maman"/>
        <s v="thewill.fr"/>
        <s v="www.adam-bordeaux.fr"/>
        <s v="www.airpassion-aquitaine.org"/>
        <s v="www.danseavecnousbordeaux.fr"/>
        <s v="lescyranos.fr"/>
        <s v="www.morphogenistes.org"/>
        <s v="o.bar.le.plafond.free.fr"/>
        <s v="www.epicerie-solidaire.fr"/>
        <s v="http:www.lemot.org"/>
        <s v="collectiftroistiers.com"/>
        <s v="cib.ffct.org/index.html"/>
        <s v="aremacs.com"/>
        <s v="tousauxabris.org"/>
        <s v="www.palliaplus.org"/>
        <s v="www.bordeaux-capoeira.fr"/>
        <s v="apeef.com"/>
        <s v="www.maloca.fr"/>
        <s v="association.cauderes.over-blog.com"/>
        <s v="www.astronomiesensorielle.fr"/>
        <s v="www.associationextra.fr"/>
        <s v="www.assouvs.fr"/>
        <s v="hello-ernest.com/fr"/>
        <s v="www.invo-association.org"/>
        <s v="www.oareil.org"/>
        <s v="www.larondedesquartiersdebordeaux.com"/>
        <s v="molisa.fr"/>
        <s v="www.agirc-arrco.fr/action-sociale/demandeurs-emploi/#c1095"/>
        <s v="www.actgironde.org"/>
        <s v="www.inserasaf.com"/>
        <s v="www.collectifcliffhanger.fr"/>
        <s v="www.graine-aquitaine.org"/>
        <s v="www.ricochetsonore.fr"/>
        <s v="www.jsp-bordeauxbenauge.fr"/>
        <s v="www.amnesty.fr/pres-de-chez-vous/bordeaux-sud?previousSearch=%3Faddress%3D33000"/>
        <s v="www.cdmjsea-gironde.fr"/>
        <s v="maclart.fr"/>
        <s v="www.citizchool.com"/>
        <s v="www.adora-orientation.org"/>
        <s v="www.apeb33.com"/>
        <s v="www.thoth-csf.net"/>
        <s v="www.facebook.com/bordeaux.atdquartmonde.5"/>
        <s v="www.francerein-aquitaine.fr"/>
        <s v="letauzin.com"/>
        <s v="theatre-la-lucarne.com"/>
        <s v="www.anr33.fr"/>
        <s v="www.renaissance-orgue.fr"/>
        <s v="www.kfedesfamilles.fr"/>
        <s v="cdos33.org"/>
        <s v="envoldaquitaine.e-monsite.com"/>
        <s v="www.bec-escrime.fr"/>
        <s v="www.60000rebonds.com"/>
        <s v="www.astree.asso.fr"/>
        <s v="www.cam-bordeaux.com"/>
        <s v="www.logement-solidaire.org"/>
        <s v="www.bordeaux-usa.com"/>
        <s v="hnord.org"/>
        <s v="moovens.net/cours-roller"/>
        <s v="www.dda-aquitaine.org"/>
        <s v="www.aprelik.fr"/>
        <s v="www.assem-aquitaine.com"/>
        <s v="www.bordeaux-hatha-yoga-bien-etre.com"/>
        <s v="www.ateliernorarth.canalblog.com"/>
        <s v="www.libertedetresoi.fr"/>
        <s v="www.dhagpo-bordeaux.org"/>
        <s v="www.clubalpinbordeaux.ffcam.fr"/>
        <s v="fleursdebachbordeaux.com"/>
        <s v="www.33.unpi.org/fr.html"/>
        <s v="www.echangenordsud.org"/>
        <s v="www.boardo.fr"/>
        <s v="www.chu-bordeaux.fr/Patient-proches/Associations-au-service-des-patients/Radio-CHU"/>
        <s v="bc-alamele.fr"/>
        <s v="www.egpebordeauxgironde.fr"/>
        <s v="www.ffmas.com"/>
        <s v="lapetitecommune.fr"/>
        <s v="www.asso-contact.org/asso/33"/>
        <s v="www.5un7.fr"/>
        <s v="amicalebacalan.com"/>
        <s v="montsetmerveilles.eu"/>
        <s v="www.udaf33.fr"/>
        <s v="www.polemagnetic.fr"/>
        <s v="lesptitsgratteurs.fr"/>
        <s v="http:/www.eefrance.fr"/>
        <s v="recupr.org"/>
        <s v="www.a1pcg.fr"/>
        <s v="www.moltoassai.fr"/>
        <s v="www.theatreenmiettes.fr/BPJEPS.htmll"/>
        <s v="www.jesuisnoirdemonde.fr"/>
        <s v="www.societe-archeologique-bordeaux.fr"/>
        <s v="www.abrazoycaminata.fr"/>
        <s v="fr.wikipedia.org/wiki/Zin%C3%A9dine_Zidane"/>
        <s v="www.latelierchoregraphique.fr"/>
        <s v="www.latelier14-danse.com"/>
        <s v="www.forrobordeaux.fr"/>
        <s v="www.afrisol-eco-developpement.fr"/>
        <s v="www.amoc-asso.com"/>
        <s v="www.facebook.com/acroswingduo"/>
        <s v="sambamwanas.wordpress.com"/>
        <s v="impactheatre.com"/>
        <s v="www.troisiemeporteagauche.com"/>
        <s v="www.fenetre-sur-rue.com"/>
        <s v="http:/www.espoir33.fr"/>
        <s v="www.broadwaydancefactory.com"/>
        <s v="www.cahiersdarchives.fr"/>
        <s v="www.lacosmopolitaine.fr"/>
        <s v="cojep.fr"/>
        <s v="www.uschartrons.com"/>
        <s v="clubrireetbienetre33.com"/>
        <s v="www.e-graine.org"/>
        <s v="www.idi-asso.org"/>
        <s v="www.association-familles-gironde.fr"/>
        <s v="www.aquitaineculture.org"/>
        <s v="www.hapana.org"/>
        <s v="ae-33.blogspot.fr"/>
        <s v="www.mne-bordeauxaquitaine.org"/>
        <s v="formeaujardin.com"/>
        <s v="ambassadevielocale.wordpress.com"/>
        <s v="www.creaq.org"/>
        <s v="www.ufal.org"/>
        <s v="www.bordeaux.fr/o65495/le-labb"/>
        <s v="www.tedxbordeaux.com"/>
        <s v="dynameau.org"/>
        <s v="www.infirmerie-a-emotions.com/infirmerie-a-emotions.html"/>
        <s v="www.equipes-saint-vincent.com"/>
        <s v="www.aroeven-bordeaux.fr"/>
        <s v="www.go-gagnantaloral.fr"/>
        <s v="www.centre-papillon.fr"/>
        <s v="crechecoucoubordeaux.over-blog.com"/>
        <s v="www.egee.asso.fr"/>
        <s v="lereh.jimdo.com"/>
        <s v="creaf-bordeaux.org"/>
        <s v="www.arcenciel-formationsbafa.com"/>
        <s v="www.aquinum.fr"/>
        <s v="htp://www.bordeauxopenair.fr"/>
        <s v="www.greenpeace.fr/bordeaux"/>
        <s v="www.ari-accompagnement.fr"/>
        <s v="www.ekologeek.com"/>
        <s v="www.alliancevita.org"/>
        <s v="www.fondation-ronald-mcdonald.fr/vous-aider/maison-bordeaux"/>
        <s v="www.lacleduquai.com"/>
        <s v="www.saint-jacques-aquitaine.com"/>
        <s v="www.banquealimentaire33.org"/>
        <s v="www.maisondequartierchantecler.fr"/>
        <s v="www.gasr33.com"/>
        <s v="www.alterinsertion.org"/>
        <s v="collectifccm.wixsite.com/collectifccm"/>
        <s v="reseau-aime.fr"/>
        <s v="atlasimpro.com"/>
        <s v="www.passerellesetcompetences.org"/>
        <s v="www.compagniechronique.com"/>
        <s v="entreprisebienetre.wixsite.com/monsite"/>
        <s v="www.toobordo.net"/>
        <s v="www.peche33.com"/>
        <s v="actifs33.wordpress.com"/>
        <s v="www.laflambee.org"/>
        <s v="photoclubdebordeaux.com"/>
        <s v="www.petitsfreresdespauvres.fr"/>
        <s v="fggen33.free.fr"/>
        <s v="atis-asso.org"/>
        <s v="cesma-plongee.fr"/>
        <s v="www.regardscroises.net"/>
        <s v="lettresdumonde33.com"/>
        <s v="www.laviedessens.org"/>
        <s v="www.lachiffonnerit.com"/>
        <s v="www.coqsrouges.fr"/>
        <s v="www.anjpv.org"/>
        <s v="koidoukai.jimdo.com/la-troupe-koidoukai"/>
        <s v="caserneniel.org"/>
        <s v="www.arts-martiaux-traditionnels-bordeaux.fr"/>
        <s v="www.shaolin-bordeaux.fr"/>
        <s v="lamargerousse.com"/>
        <s v="insup.org"/>
        <s v="sosplacegambetta.fr"/>
        <s v="9-33.fr"/>
        <s v="www.danceinwest.fr"/>
        <s v="www.bordeaux-entrepreneurs.com"/>
        <s v="www.coaching-nomade.fr"/>
        <s v="www.romie-esteves.com/compagnie-la-marginaire"/>
        <s v="inpeaceevent.org"/>
        <s v="www.biodanzabordeaux.com"/>
        <s v="www.latelierbudgetaire.org"/>
        <s v="www.chant-libre.org"/>
      </sharedItems>
    </cacheField>
    <cacheField name="categorie" numFmtId="0">
      <sharedItems>
        <s v="null"/>
        <s v="Entraide, solidarité, humanitaire"/>
        <s v="Loisirs"/>
        <s v="Santé, bien-être"/>
        <s v="Culture"/>
        <s v="Education - Enfance - Jeunesse - Vie étudiante"/>
        <s v="Sport"/>
        <s v="Vivre ensemble, vie quotidienne"/>
        <s v="Cadre de vie environnement"/>
        <s v="Economie"/>
        <s v="Emploi, insertion professionnelle, formation"/>
        <s v="Scienc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534" sheet="fichier a analyser"/>
  </cacheSource>
  <cacheFields>
    <cacheField name="nom des bénéficiaires" numFmtId="0">
      <sharedItems>
        <s v="OPERA NATIONAL DE BORDEAUX"/>
        <s v="ASSOCIATION DES CENTRES D'ANIMATION DE QUARTIERS DE BORDEAUX - ACAQB"/>
        <s v="CCAS DE BORDEAUX"/>
        <s v="ECOLE D'ENSEIGNEMENT SUPÉRIEUR D'ART DE BORDEAUX - ESAB"/>
        <s v="ASSOCIATION PITCHOUN"/>
        <s v="THEATRE NATIONAL DE BORDEAUX EN AQUITAINE - TNBA"/>
        <s v="ASSOCIATION PETITE ENFANCE ENFANCE ET FAMILLE - APEEF"/>
        <s v="UNION SAINT-BRUNO "/>
        <s v="SPORTING CHANTECLER BORDEAUX NORD LE LAC "/>
        <s v="AVANT GARDE ET JEANNE D'ARC DE BORDEAUX CAUDERAN - AGJA BORDEAUX CAUDERAN"/>
        <s v="UNION SPORTIVE LES CHARTRONS "/>
        <s v="LES JEUNES DE SAINT AUGUSTIN - JSA "/>
        <s v="UNION SAINT JEAN - MAISON DE QUARTIER "/>
        <s v="STADE BORDELAIS ASPTT "/>
        <s v="ARC EN REVE"/>
        <s v="MAISON DE L'EMPLOI, DE L'INSERTION ECONOMIQUE ET DE L'ENTREPRISE DE BORDEAUX"/>
        <s v="CLUB PYRENEES AQUITAINE, ASSOCIATION SPORTIVE, EDUCATIVE ET CULTURELLE"/>
        <s v="P'TIT BOUT'CHOU"/>
        <s v="ASSOCIATION BRINS D'EVEIL"/>
        <s v="ASSOCIATION DE GESTION ET D'ANIMATION DES CRECHES C.S.F. (AGEAC/CSF)"/>
        <s v="MISSION LOCALE BORDEAUX AVENIR JEUNES"/>
        <s v="GP INTENCITE CENTRE SOCIAL ET CULTUREL DU GRAND PARC"/>
        <s v="INTERLUDE"/>
        <s v="CENTRE SOCIAL ET FAMILIAL BORDEAUX NORD "/>
        <s v="AMICALE LAIQUE DAVID JOHNSTON LAGRANGE ALBERT BARRAUD NAUJAC"/>
        <s v="SASP UNION BORDEAUX BEGLES"/>
        <s v="FOYER FRATERNEL"/>
        <s v="FESTIVAL DES ARTS DE BORDEAUX"/>
        <s v="ASSOCIATION DU COMITE DES OEUVRES SOCIALES DES MUNICIPAUX DE BORDEAUX - ACOSMB"/>
        <s v="POLE D'ENSEIGNEMENT SUPERIEUR DE LA MUSIQUE ET DE LA DANSE DE BORDEAUX AQUITAINE - PESMD"/>
        <s v="AUTEUIL PETITE ENFANCE"/>
        <s v="LES COQS ROUGES"/>
        <s v="BORDEAUX GRANDS EVENEMENTS (BGE)"/>
        <s v="GESTION DU CENTRE DE LOISIRS DE LA POSTE ALEMA"/>
        <s v="ASSOCIATION PETITS BOUCHONS"/>
        <s v="ASSOCIATION POUR L'INNOVATION EN MATIERE D'INTEGRATION"/>
        <s v="BOXERS DE BORDEAUX"/>
        <s v="SASP JSA BORDEAUX METROPOLE"/>
        <s v="CLUB ATHLETIQUE MUNICIPAL DE BORDEAUX - CAM "/>
        <s v="LES ENFANTS D'OSIRIS"/>
        <s v="PARALLELES ATTITUDES DIFFUSION - ROCKSCHOOL "/>
        <s v="BORDEAUX ETUDIANTS CLUB - BEC "/>
        <s v="EVEILLEZ LES BEBES"/>
        <s v="LES PARENTS DE CAUDERAN"/>
        <s v="LUCILANN"/>
        <s v="BORDEAUX GIRONDE INVESTISSEMENT"/>
        <s v="LA MANUFACTURE ATLANTIQUE "/>
        <s v="GROUPEMENT D'INTERET PUBLIC BORDEAUX MEDIATION"/>
        <s v="ESCALES LITTERAIRES BORDEAUX AQUITAINE"/>
        <s v="ASSOCIATION LA COCCINELLE"/>
        <s v="O'PTIMÔMES LOISIRS"/>
        <s v="ASTROLABE"/>
        <s v="GIRONDINS DE BORDEAUX BASTIDE HANDBALL CLUB "/>
        <s v="LES GIRONDINS DE BORDEAUX "/>
        <s v="NUAGE BLEU"/>
        <s v="OGEC LYCEE BEL ORME"/>
        <s v="LA RONDE DES QUARTIERS DE BORDEAUX"/>
        <s v="VILLA PRIMROSE "/>
        <s v="EMULATION NAUTIQUE DE BORDEAUX "/>
        <s v="CAISSE SOCIALE DE DEVELOPPEMENT LOCAL"/>
        <s v="COS VILLA PIA - EHPAD LES DAMES DE LA FOI"/>
        <s v="GLOB THEATRE"/>
        <s v="MAISON DES JEUNES ET DE LA CULTURE CENTRE DE LOISIRS DES DEUX VILLES - MJC CL2V"/>
        <s v="ECOLE SUPERIEURE DE THEATRE BORDEAUX AQUITAINE - ESTBA"/>
        <s v="UNIS CITE"/>
        <s v="FOOTBALL CLUB DES GIRONDINS DE BORDEAUX - FCGB"/>
        <s v="UNION BORDEAUX METROPOLE - UBM"/>
        <s v="AMICALE DES ETABLISSEMENTS SCOLAIRES LAIQUES DE BACALAN - ALB"/>
        <s v="CAP SCIENCES"/>
        <s v="BORDEAUX MERIGNAC VOLLEY"/>
        <s v="LA HALLE DES DOUVES"/>
        <s v="SOLIHA, SOLIDAIRES POUR L'HABITAT, GIRONDE"/>
        <s v="SEMER LE DOUTE "/>
        <s v="HALTE 33"/>
        <s v="RESEAU PAUL BERT CENTRE SOCIAL ET CULTUREL"/>
        <s v="AGENCE D'URBANISME BORDEAUX METROPOLE AQUITAINE (A'URBA)"/>
        <s v="CHAHUTS"/>
        <s v="LA CAISSE A OUTILS"/>
        <s v="LA MEMOIRE DE BORDEAUX METROPOLE"/>
        <s v="MAISON DE L'EUROPE BORDEAUX-AQUITAINE (MEBA)"/>
        <s v="ASSOCIATION LAIQUE LE PRADO"/>
        <s v="LES PETITS DEBROUILLARDS AQUITAINE"/>
        <s v="FONDATION D'AUTEUIL AQUITAINE"/>
        <s v="THEATRE DU PONT TOURNANT"/>
        <s v="REGIE DE QUARTIER HABITER BACALAN"/>
        <s v="ASSOCIATION DE DEFENSE DES MUSIQUES ALTERNATIVES EN AQUITAINE - ADMAA (ALLEZ LES FILLES)"/>
        <s v="ASSOCIATION UNION BORDEAUX BEGLES"/>
        <s v="LA CITE DU VIN"/>
        <s v="LE SERVICE GAGNANT"/>
        <s v="MAIRES RESPONSABLES METROPOLES FRANCOPHONES - AIMF"/>
        <s v="CENTRE D'INFORMATION JEUNESSE AQUITAINE - CIJA"/>
        <s v="ECOLE DE CIRQUE DE BORDEAUX, CENTRE CULTUREL DES ARTS DU CIRQUE"/>
        <s v="MAISON DE NOLAN"/>
        <s v="ASSOCIATION GIRONDINE D'EDUCATION SPECIALISEE ET DE PREVENTION SOCIALE - AGEP"/>
        <s v="ATELIER GRAPHITE"/>
        <s v="COMPAGNIE DES MARCHES DE L'ETE"/>
        <s v="MUSIQUES DE NUIT - DIFFUSION"/>
        <s v="CONGRES ET EXPOSITIONS DE BORDEAUX"/>
        <s v="ASSOCIATION PROMOTION INSERTION SPORT EN AQUITAINE - APIS"/>
        <s v="MIGRATIONS CULTURELLES AQUITAINE - AFRIQUES (MC2A) "/>
        <s v="ASSOCIATION DU LIEN INTERCULTUREL FAMILIAL ET SOCIAL - ALIFS"/>
        <s v="BORDEAUX BASTIDE BASKET"/>
        <s v="MANA"/>
        <s v="GROUPEMENT D'INTERET PUBLIC DE LA REUSSITE EDUCATIVE DE BORDEAUX"/>
        <s v="QUATUORS A BORDEAUX"/>
        <s v="FORUM AVIGNON"/>
        <s v="TRANSFERT"/>
        <s v="CIE LE SOLEIL BLEU"/>
        <s v="PROMO-FEMMES SAINT MICHEL"/>
        <s v="ENSEMBLE PYGMALION"/>
        <s v="BANQUE ALIMENTAIRE DE BORDEAUX ET DE LA GIRONDE"/>
        <s v="ANPAA - ASSOCIATION NATIONALE DE PREVENTION EN ALCOOLOGIE ET EN ADDICTOLOGIE"/>
        <s v="BORDEAUX GIRONDE HOCKEY SUR GLACE"/>
        <s v="CENTRE D'ACCUEIL D'INFORMATION ET D'ORIENTATION - CAIO"/>
        <s v="DIACONAT DE BORDEAUX"/>
        <s v="RESEAU AQUITAIN DEVELOPPEMENT SOLIDARITE INTERNATIONALE"/>
        <s v="LES JARDINS D'AUJOURD'HUI"/>
        <s v="MASCARETS"/>
        <s v="URBAN VIBRATIONS SCHOOL"/>
        <s v="BORDEAUX SPORTS DE GLACE"/>
        <s v="COLLECTIF DE RESSOURCES BORDEAUX-NORD"/>
        <s v="ASSOCIATION SPORTIVE CHARLES MARTIN - USEP"/>
        <s v="ASSOCIATION FAMILIALE LAIQUE DE BORDEAUX NORD - AFL"/>
        <s v="ECLATS"/>
        <s v="ORGAN PHANTOM "/>
        <s v="ASSOCIATION POUR UNE EDUCATION BUISSONNIERE"/>
        <s v="INSTITUT FRANCAIS"/>
        <s v="TRAFIC"/>
        <s v="IPPO (INFORMATION, PREVENTION, PROXIMITE, ORIENTATION)"/>
        <s v="COMPAGNIE REVOLUTION DANCE"/>
        <s v="L'EPICERIE"/>
        <s v="LE SPORTING-CLUB DE LA BASTIDIENNE "/>
        <s v="ZEBRA 3"/>
        <s v="LE KIOSQUE CULTURE"/>
        <s v="OUVRE LE CHIEN (DANS L'IMMEDIAT)"/>
        <s v="ACADEMIE YOUNUS "/>
        <s v="ACINQBYS_ESPACE 29 A5BIS"/>
        <s v="LA BOITE A JOUER"/>
        <s v="RACING CLUB DE BORDEAUX METROPOLE"/>
        <s v="BORDEAUX ENTREPRENEURS"/>
        <s v="VENUS"/>
        <s v="POLE MAGNETIC"/>
        <s v="AQUINUM - ASSOCIATION DES PROFESSIONNELS DU NUMERIQUE EN AQUITAINE"/>
        <s v="BORDEAUX SERVICE SOLIDARITE"/>
        <s v="INCUBATEUR AU FEMININ BORDEAUX AQUITAINE"/>
        <s v="O SOL DE PORTUGAL"/>
        <s v="CENTRE JEAN VIGO EVENEMENTS"/>
        <s v="COMITE D'ETUDE ET D'INFORMATION SUR DROGUE (PREV. ET TRAITEMENT TOXICOMANIES ET AUTRES ADDICTIONS)"/>
        <s v="AIM ACTIONS INTER MEDIATION"/>
        <s v="UNION SPORTIVE JEUNES DE SAINT-AUGUSTIN - CLUB PYRENEES-AQUITAINE (US JSA-CPA)"/>
        <s v="9-33"/>
        <s v="CIRQUE ECLAIR ECOLE CIRQUE D'AQUITAINE"/>
        <s v="SURF INSERTION"/>
        <s v="LE KFE DES FAMILLES"/>
        <s v="MONOQUINI"/>
        <s v="COMPAGNIE PAUL LES OISEAUX"/>
        <s v="COMPAGNIE THEATRE L'OEIL DE LA LUCARNE"/>
        <s v="N'A QU'UN OEIL"/>
        <s v="YAKAFAUCON"/>
        <s v="SOCIETE ARCHEOLOGIQUE DE BORDEAUX"/>
        <s v="LYCEE PROFESSIONNEL JEHAN DUPERIER"/>
        <s v="COMPAGNONS BATISSEURS AQUITAINE"/>
        <s v="FEDERATION DES SOCIETES CARNAVALESQUES DE L'AGGLOMERATION BORDELAISE"/>
        <s v="GROUPE ANAMORPHOSE"/>
        <s v="L'ATELIER REMUMENAGE"/>
        <s v="LYCEE VITICOLE-CFPPA CHATEAU DILLON (EPLEFPA)"/>
        <s v="CLUB DES ENTREPRISES DE BORDEAUX"/>
        <s v="ASSOCIATION DE SOUTIEN AUX INVENTIONS LIBRES (ASIL)"/>
        <s v="FAMILLES EN GIRONDE - FEDERATION DE LA GIRONDE"/>
        <s v="ASSOCIATION ALCHIMIST"/>
        <s v="AMOS"/>
        <s v="BRUIT DU FRIGO"/>
        <s v="CARTOONING FOR PEACE"/>
        <s v="CONSEIL DEPARTEMENTAL DES ASSOCIATIONS FAMILIALES LAIQUES DE LA GIRONDE - CDAFAL 33"/>
        <s v="ENTREPRISE INTERMEDIAIRE DE PRODUCTION ET DE FORMATION - EIPF"/>
        <s v="FONDS REGIONAL D'ART CONTEMPORAIN - COLLECTION AQUITAINE"/>
        <s v="LA FABRIQUE POLA"/>
        <s v="UNION DEPARTEMENTALE DES CADRES DE LA GIRONDE"/>
        <s v="CENTRE SOCIAL BAGATELLE DISPENSAIRE DE BAGATELLE"/>
        <s v="ENTR-AUTRES"/>
        <s v="MAISON DES ADOLESCENTS DE LA GIRONDE"/>
        <s v="BORDEAUX ROCK"/>
        <s v="EINSTEIN ON THE BEACH"/>
        <s v="ITINERAIRES DES PHOTOGRAPHES VOYAGEURS"/>
        <s v="LE 308"/>
        <s v="LES LEOPARDS DE GUYENNE"/>
        <s v="OPERA PAGAI"/>
        <s v="BORDEAUX ATHLETIC CLUB "/>
        <s v="ENVOL D'AQUITAINE "/>
        <s v="LA COMA"/>
        <s v="YAWATA ASSOCIATION DES ECHANGES DE PROCEDES ARTISTIQUES"/>
        <s v="INSTITUT D'ETUDES POLITIQUES SCIENCES PO"/>
        <s v="AQUITEC"/>
        <s v="INFODROITS"/>
        <s v="MAISON DE L'INITIATIVE ET DE L'ENTREPRENEURIAT - MIE"/>
        <s v="TRAVAUX PUBLICS COMPAGNIE"/>
        <s v="LE 4 DE BORDEAUX"/>
        <s v="CENTRE CULTUREL ET D'ANIMATION DES JEUNES - YAVNE"/>
        <s v="BOXING CLUB BORDELAIS"/>
        <s v="CENTRE DE PREVENTION ET DE LOISIRS DES JEUNES DE BORDEAUX - CPLJ Bordeaux"/>
        <s v="LETTRES DU MONDE"/>
        <s v="COMPAGNIE PRESENCE MICHEL CAHUZAC"/>
        <s v="COULEURS GARONNE"/>
        <s v="AMIS DE L'ORCHESTRE D'HARMONIE DE BORDEAUX"/>
        <s v="AIR ROLLER (ATTENTION INERTIE RENOUVELABLE)"/>
        <s v="ASSOCIATION DES COMMERCANTS ET RIVERAINS DU QUARTIER VICTOIRE"/>
        <s v="COLLECTIF OS'O"/>
        <s v="CONTRÔLE Z AQUITAINE"/>
        <s v="CHAMBRE DES METIERS DE LA GIRONDE"/>
        <s v="JEUNES SCIENCE BORDEAUX"/>
        <s v="ACIDD, ASSOCIATION COMMUNICATION ET INFORMATION POUR LE DEVELOPPEMENT DURABLE"/>
        <s v="ASSOCIATION EMMAUS AQUITAINE BORDEAUX FONDATEUR ABBE PIERRE"/>
        <s v="CENTRE D'ACTION ET DE PREVENTION CONTRE LA RADICALISATION LIEE A L'ISLAMISME (CAPRI)"/>
        <s v="CENTRE RENCONTRES ACTION CULTURELLE BEGLES-CREAC"/>
        <s v="DISPARATE"/>
        <s v="IUFN"/>
        <s v="L'OUMIGMAG"/>
        <s v="MOUVEMENT ATD QUART MONDE"/>
        <s v="NEW BASKET ATTITUDE"/>
        <s v="PERMANENCES DE LA LITTERATURE"/>
        <s v="PROXIMA CENTAURI"/>
        <s v="RESEAU ENTREPRENDRE AQUITAINE"/>
        <s v="RESTAURANTS DU COEUR - RELAIS DU COEUR DE LA GIRONDE"/>
        <s v="SOCIETE PHILOMATHIQUE DE BORDEAUX"/>
        <s v="STADE BASTIDE BORDEAUX BENAUGE - S3B"/>
        <s v="TERRE ET OCEAN"/>
        <s v="SEW &amp; LAINE"/>
        <s v="ARESVI"/>
        <s v="RICOCHET SONORE"/>
        <s v="CULTURES DU COEUR GIRONDE"/>
        <s v="RECHERCHES ET SOLIDARITES"/>
        <s v="DROP DE BETON"/>
        <s v="LES VIVRES DE L'ART"/>
        <s v="SOCIETE DE SAINT-VINCENT-DE-PAUL - CONSEIL DEPARTEMENTAL DE LA GIRONDE"/>
        <s v="ASSOCIATION DES COMMERCANTS DE CAUDERAN SAINT AMAND"/>
        <s v="INSTITUT FRANCAIS DE GEORGIE"/>
        <s v="L'AGENCE CREATIVE"/>
        <s v="LA FLECHE DE BORDEAUX "/>
        <s v="LES P'TITS GRATTEURS"/>
        <s v="LIGUE INTERNATIONALE CONTRE LE RACISME ET L'ANTISEMITISME - SECTION BORDEAUX &amp; GIRONDE - LICRA"/>
        <s v="ZEKI"/>
        <s v="ASSOCIATION DES BROCANTEURS DES CHARTRONS - ABC"/>
        <s v="CLUB SERVICES 33"/>
        <s v="LANGUES EN SCÈNE"/>
        <s v="AMICALE DES PARENTS D'ELEVES DE L'ECOLE STEHELIN"/>
        <s v="BORDEAUX CHANSON"/>
        <s v="ASSOCIATION DES COMMERCANTS &quot;BARRIERE DE PESSAC&quot; BORDEAUX-TALENCE"/>
        <s v="HOCKEY GARONNE SPORT"/>
        <s v="VILLAGE DE LA GROSSE CLOCHE"/>
        <s v="CENTRE DE VOILE DE BORDEAUX-LAC"/>
        <s v="BORDEAUX ACCUEILLE"/>
        <s v="COMITE REGIONAL UFOLEP AQUITAINE"/>
        <s v="COMPAGNIE DES LUBIES"/>
        <s v="CRYPSUM"/>
        <s v="DEFI"/>
        <s v="L'ENVERS"/>
        <s v="LA COMPAGNIE BOUGRELAS"/>
        <s v="LE COKTAIL"/>
        <s v="THEATRE POPULAIRE JOB"/>
        <s v="UNION DEPARTEMENTALE DES ASSOCIATIONS DE COMBATTANTS ET VICTIMES DE GUERRE DE LA GIRONDE (UDAC)"/>
        <s v="APSARAS"/>
        <s v="DANSE AVEC NOUS"/>
        <s v="MONTS ET MERVEILLES"/>
        <s v="UNION BORDEAUX NORD DES ASSOCIATIONS DE PREVENTION SPECIALISEE"/>
        <s v="ACADEMIE DES SCIENCES, BELLES LETTRES ET ARTS DE BORDEAUX"/>
        <s v="GRAND PORT MARITIME DE BORDEAUX"/>
        <s v="AQUITAINE ACTIVE"/>
        <s v="LE GIROFARD"/>
        <s v="ASSOCIATION DES COMMERCANTS DE SAINT-AUGUSTIN"/>
        <s v="KAN-KRA TEAM"/>
        <s v="CALK - COMITE D'ANIMATION LAFONTAINE KLEBER"/>
        <s v="RECUP'R"/>
        <s v="ASSOCIATION RENAISSANCE DES CITES D'EUROPE"/>
        <s v="BORDEAUX OPEN AIR"/>
        <s v="CENTRE D'INFORMATION SUR LES DROITS DES FEMMES ET DES FAMILLES DE LA GIRONDE"/>
        <s v="CENTRE REGIONAL D'ECO-ENERGETIQUE D'AQUITAINE - CREAQ"/>
        <s v="IMPACTS AQUITAINE"/>
        <s v="LA TIERCE"/>
        <s v="LOGEA"/>
        <s v="FOYER SOCIO-EDUCATIF HORTICOLE"/>
        <s v="VIVRE A CAUDERAN"/>
        <s v="UNION DEPARTEMENTALE CONSOMMATION LOGEMENT ET CADRE DE VIE"/>
        <s v="ACTIMAGE"/>
        <s v="LES CAPRICES DE MARIANNE"/>
        <s v="TOMBES DU CIEL"/>
        <s v="TUTTI"/>
        <s v="VERY CHEAP PRODUCTION"/>
        <s v="LE FESTIN "/>
        <s v="RUE BOUFFARD - ASSOCIATION DES COMMERCANTS"/>
        <s v="UNION FRANCAISE SANTE BUCCO-DENTAIRE 33"/>
        <s v="AGENCE LOCALE DE L'ENERGIE ET DU CLIMAT (ALEC)"/>
        <s v="CLAP SUD OUEST"/>
        <s v="COMPAGNIE FOND VERT"/>
        <s v="COMPAGNIE LE GRAIN"/>
        <s v="J'ADORE CE QUE VOUS FAITES"/>
        <s v="LA CHIFFONE RIT"/>
        <s v="LA MAISON DES FAMILLES DE BORDEAUX"/>
        <s v="LES FEES PAPILLONS"/>
        <s v="MAISON DES FEMMES DE BORDEAUX"/>
        <s v="MANDORA"/>
        <s v="RENAISSANCE DE L'ORGUE A BORDEAUX"/>
        <s v="ASSOCIATION JUDAIQUE ST SEURIN"/>
        <s v="CDANSLABOITE"/>
        <s v="ASSOCIATION DES COMMERCANTS DU GRAND PARC"/>
        <s v="AIDES AQUITAINE"/>
        <s v="ASSOCIATION CULTURELLE DU MARCHE DES CHARTRONS"/>
        <s v="GRANDIR ENSEMBLE"/>
        <s v="MERCI GERTRUDE"/>
        <s v="VELO CITE"/>
        <s v="ACCOMPAGNEMENT PSYCHOLOGIQUE ET MEDIATION INTERCULTURELLE - AMI"/>
        <s v="ADORA"/>
        <s v="AGORA DES ARTS"/>
        <s v="ASSOCIATION DU PATRIMOINE ISRAELITE D'AQUITAINE"/>
        <s v="ASSOCIATION GENERATION DUPATY"/>
        <s v="ASSOCIATION OXYGENE"/>
        <s v="BOXING CLUB ALAMELE"/>
        <s v="CLUB REGIONAL DES ENTREPRISES POUR L'INSERTION DE GIRONDE"/>
        <s v="COMPAGNIE HORS SÉRIE"/>
        <s v="CROUS DE BORDEAUX (CENTRE REGIONAL DES OEUVRES UNIVERSITAIRES ET SCOLAIRES)"/>
        <s v="FEDERATION FRANCAISE D'ATHLETISME"/>
        <s v="GUYENNE HANDI-NAGES"/>
        <s v="LE DESSOUS DES BALANCOIRES"/>
        <s v="LE PAIN DE L'AMITIE"/>
        <s v="LES DISQUES DU FENNEC"/>
        <s v="MAISON DE SANTE PROTESTANTE DE BORDEAUX BAGATELLE"/>
        <s v="UNIVERSITE SCIENCES TECHNOLOGIES LILLE 1 - CUEEP"/>
        <s v="WIMOOV"/>
        <s v="BORDEAUX METROPOLE"/>
        <s v="ASSOCIATION DES COMMERCANTS DE LA BARRIERE JUDAIQUE"/>
        <s v="ASPOM JUDO CLUB"/>
        <s v="ASSOCIATION DES COMMERCANTS DU CENTRE COMMERCIAL MERIADECK"/>
        <s v="LE LABO, REVELATEUR D'IMAGES"/>
        <s v="ASSOCIATION SPORTIVE DU GOLF DE BORDEAUX LAC"/>
        <s v="ATELIER D'ECO SOLIDAIRE"/>
        <s v="ACCORDERIE BORDEAUX SUD"/>
        <s v="ALLIANCE DEPARTEMENT 33, JUSQU'AU BOUT ACCOMPAGNER LA VIE..."/>
        <s v="EN ROUTE POUR TRAVAILLER"/>
        <s v="IMAGINA MUSIC"/>
        <s v="L'ESPRIT DU PIANO"/>
        <s v="LA TRIBALE DEMARCHE"/>
        <s v="LUDOLUDIK"/>
        <s v="MAM LES LUCIOLES"/>
        <s v="ASSOCIATION DES COMMERCANTS DE LA RUE DES REMPARTS"/>
        <s v="ASSOCIATION DES EXPLOITANTS DU CENTRE COMMERCIAL QUAI DES MARQUES"/>
        <s v="SAINT CHRISTOLY GIE"/>
        <s v="Ô PLAFOND Entreprises"/>
        <s v="FOOT BALL CLUB BORDEAUX AQUITAINE 33"/>
        <s v="ASSOCIATION DES ECLAIREUSES ET ECLAIREURS DE FRANCE - REGION AQUITAINE"/>
        <s v="AMICALE DES LOCATAIRES DU PORT DE LA LUNE"/>
        <s v="AR'KHAN"/>
        <s v="ASSOCIATION DE GESTION DES CENTRES PSYCHANALYTIQUES DE CONSULTATIONS ET DE TRAITEMENT (CPCT)"/>
        <s v="ASSOCIATION DE SOLIDARITE AVEC TOUS LES IMMIGRES - BORDEAUX (ASTI BORDEAUX)"/>
        <s v="ASSOCIATION DES COMMERÇANTS DU QUARTIER SAINT MICHEL AUTOUR DE LA FLECHE"/>
        <s v="ASSOCIATION LES CREANTS"/>
        <s v="ASSOCIATION SPORT EMPLOI"/>
        <s v="BORDEAUX-BASTIDE-ESCRIME"/>
        <s v="BREV’ART "/>
        <s v="DATCHA"/>
        <s v="DRISSE"/>
        <s v="ECOM33"/>
        <s v="ELLIPTIQUE DYNAMO"/>
        <s v="EQUIPE SAINT VINCENT BORDEAUX CENTRE"/>
        <s v="GROUPE 33"/>
        <s v="JEUNES MUSULMANS DE LA GIRONDE - JMG"/>
        <s v="L'ATELIER DES BAINS DOUCHES"/>
        <s v="LE QUAI AUX LIVRES"/>
        <s v="LES AMIS DU GRAND THEATRE - OPERA DE BORDEAUX"/>
        <s v="MA PTITE MAM ECOLO"/>
        <s v="MOUVEMENT AUTONOME DE DETOURNEMENT EURISTIQUE (MADE)"/>
        <s v="MOUVEMENT DU 8 OCTOBRE"/>
        <s v="NOS REVES PRODUCTIONS"/>
        <s v="OLA"/>
        <s v="PLUME PALETTE"/>
        <s v="SKIN JACKIN BORDEAUX"/>
        <s v="SUR MESURE"/>
        <s v="UNISPHERES"/>
        <s v="COMMERCANTS DU VILLAGE NANSOUTY"/>
        <s v="POMME D'API"/>
        <s v="BORDEAUX MARITIME SAUVETAGE &amp; SECOURISME - BM2S"/>
        <s v="SAINT AUGUSTIN 2015"/>
        <s v="ASSOCIATION BORDEAUX-COMPOSTELLE HOSPITALITE SAINT-JACQUES"/>
        <s v="ASSOCIATION PROMOTION DU GRAND SAINT-MICHEL"/>
        <s v="BASTIDE BENAUGE FUTSAL"/>
        <s v="COMPAGNIE DES LIMBES"/>
        <s v="ESPRIT DE QUARTIER"/>
        <s v="LA CHEVRE NOIRE"/>
        <s v="SCRIPT"/>
        <s v="UNION SPORTIVE VILLENAVAISE CYCLISME"/>
        <s v="UNIVERSITE DE BORDEAUX"/>
        <s v="VOLONTAIRES BORDEAUX 98"/>
        <s v="JEUNE CHAMBRE ECONOMIQUE DE BORDEAUX"/>
        <s v="ASSOCIATION BORDEAUX GAMES"/>
        <s v="ASSOCIATION DES PARALYSES DE FRANCE - APF"/>
        <s v="BORDEAUX-GIRONDE-QUEBEC"/>
        <s v="LA CABANE A GRATTER"/>
        <s v="AMIS DE L'HOTEL DE LALANDE"/>
        <s v="ASSOCIATION DEPARTEMENTALE POUR INFORMATION AU LOGEMENT 33 - ADIL33"/>
        <s v="A PETIT PAS"/>
        <s v="APPRENTISSA'JEU"/>
        <s v="ASSOCIATION DES COMMERCANTS ET ARTISANS LES BERGES DU LAC"/>
        <s v="ASSOCIATION L'ALTERNATIVE-KOUABO"/>
        <s v="ASSOCIATION NATIONALE DES JEUNES ENTREPRENEURS D AQUITAINE"/>
        <s v="ASSOCIATION NATIONALE LE REFUGE"/>
        <s v="ASSOCIATION PETRONILLE"/>
        <s v="ASSOCIATION RAYMONDE ROUSSELLE"/>
        <s v="BACALAN TENNIS CLUB - BTC"/>
        <s v="BADMINTON CLUB BARBEY"/>
        <s v="BORDEAUX FOOTBALL AMERICAIN - LES LIONS DE BORDEAUX"/>
        <s v="CATHEDRA"/>
        <s v="CIE L'ESPECE FABULATRICE"/>
        <s v="CIMADE - SERVICE OECUMENIQUE D'ENTRAIDE"/>
        <s v="CLUB ALPIN FRANCAIS DE BORDEAUX"/>
        <s v="COMPAGNIE BIVOUAC"/>
        <s v="COMPAGNIE ILLICITE FABIO LOPEZ"/>
        <s v="COMPAGNIE REG'ART"/>
        <s v="D'ASQUES ET D'AILLEURS"/>
        <s v="DOCUMENTS D'ARTISTES"/>
        <s v="ENSEMBLE VOCAL SAGITTARIUS"/>
        <s v="EURROM"/>
        <s v="FENETRE SUR RUE"/>
        <s v="FRANCE BENEVOLAT BORDEAUX GIRONDE"/>
        <s v="HABITAT ET HUMANISME GIRONDE - HH33"/>
        <s v="INCITE - BORDEAUX CUB"/>
        <s v="INFO SECTES AQUITAINE"/>
        <s v="JE CHERCHE UN JOB"/>
        <s v="JUDO CLUB BACALANAIS"/>
        <s v="L'ART HACHE SCENE"/>
        <s v="L'ILE AUX OURSONS"/>
        <s v="LA BOITE A SEL"/>
        <s v="LA MAISON DU DIABETE ET DE LA NUTRITION"/>
        <s v="LA NUIT VENUE"/>
        <s v="LA PETITE PALUCHE"/>
        <s v="LES GINKOBILOBIENS"/>
        <s v="LES SURPRISES"/>
        <s v="LIGUE DE L'ENSEIGNEMENT"/>
        <s v="MEDECINS DU MONDE"/>
        <s v="POINT DE FUITE"/>
        <s v="SACREE MARMAILLE"/>
        <s v="TENNIS CLUB BORDEAUX BASTIDE"/>
        <s v="TIMELESS BALLET"/>
        <s v="VIVRE AVEC - SOLIDARITES INTERGENERATIONNELLES"/>
        <s v="ASSOCIATION DU PARC D'ACTIVITE DE BORDEAUX NORD"/>
        <s v="GENERATIONS TAUZIN"/>
        <s v="LES PETITS FRERES DES PAUVRES DE BORDEAUX"/>
        <s v="AQUITAINE CULTURE"/>
        <s v="ASSOCIATION DES COMMERCANTS RUE VOLTAIRE"/>
        <s v="COMMERCANTS DE LA RUE DU TEMPLE"/>
        <s v="AMICALE LAIQUE BORDEAUX CENTRE"/>
        <s v="AQUITAINE PARTAGE"/>
        <s v="ASSOCIATION HABILITEE DES JEUNES SAPEURS POMPIERS DE LA BENAUGE"/>
        <s v="ASSOCIATION PALLIA PLUS"/>
        <s v="ASSOCIATION POUR L'ETUDE ET LA PREVENTION DU SUICIDE EN AQUITAINE"/>
        <s v="BE WELL"/>
        <s v="BORDEAUX BASTIDE BOXE"/>
        <s v="BORDEAUX CRITERIUM CYCLISTE INTERNATIONAL - BCCI"/>
        <s v="CERCLE ARTISTIQUE SAINT AUGUSTIN (CASA)"/>
        <s v="COLLECTIF INTERASSOCIATIF SANTE AQUITAINE (CISSA)"/>
        <s v="GROUPEMENT POUR L'INSERTION DES HANDICAPES PHYSIQUES D'AQUITAINE - GIHP AQUITAINE"/>
        <s v="INSTANT LIBRE"/>
        <s v="LA COMPAGNIE DES PETITES SECOUSSES"/>
        <s v="LA PREVENTION ROUTIERE"/>
        <s v="LES AMIS DE SUPERCOOP"/>
        <s v="MEDIATHEQUE DES MALADES DES HOPITAUX DE BORDEAUX"/>
        <s v="MOI NON PLUS"/>
        <s v="ORIGAMI"/>
        <s v="OZIMAGES"/>
        <s v="PHENIX ECOUTE ET PAROLES"/>
        <s v="SOCIETE D'HORTICULTURE, D'ARBORICULTURE ET DE VITICULTURE DE CAUDERAN"/>
        <s v="SOS AMITIE - REGION DE BORDEAUX AQUITAINE"/>
        <s v="UNION DEPARTEMENTALE DE LA CONFEDERATION SYNDICALE DES FAMILLES EN GIRONDE"/>
        <s v="USEP ELEMENTAIRE FLORNOY"/>
        <s v="ACTIFS 33"/>
        <s v="COLLECTIF MIXERATUM ERGO SUM"/>
        <s v="LES ECHOS DU LAC"/>
        <s v="EXTRA"/>
        <s v="TOOBORDO"/>
        <s v="ASSOCIATION DES COMMERCANTS DE LA RUE SAINT-SERNIN"/>
        <s v="COMPAGNONS DU TOUR FRANCE DES DEVOIRS UNIS"/>
        <s v="DROLE DE SCENE"/>
        <s v="SOCIETE DES MEILLEURS OUVRIERS DE FRANCE GROUPE DE LA GIRONDE"/>
        <s v="ASSOCIATION DE LA RUE NOTRE DAME DES CHARTRONS"/>
        <s v="ASSOCIATION DES COMMERCANTS DE LA RUE JJ ROUSSEAU"/>
        <s v="A PART ENTIERE"/>
        <s v="AIDE AUX AIDANTS DU PAVILLON"/>
        <s v="AIKIDO BORDEAUX BASTIDE"/>
        <s v="AMIS D'ARS ET FIDES BORDEAUX"/>
        <s v="ASSOCIATION COEXISTER"/>
        <s v="ASSOCIATION ESPACE 33"/>
        <s v="ASSOCIATION NATIONALE DES AMIS DE JEAN MOULIN"/>
        <s v="AUTISME GIRONDE"/>
        <s v="CAMPE"/>
        <s v="CENTRE ACCUEIL CONSULTATION INFORMATION SEXUALITE"/>
        <s v="CHANTIERS TRAMASSET"/>
        <s v="COLLEGE JACQUES ELLUL"/>
        <s v="COMITE DE BIENFAISANCE ET DE DEFENSE DES INTERETS DU QUARTIER CAUDERAN-SUD"/>
        <s v="COMPAGNIE JEANNE SIMONE"/>
        <s v="CORP'ART FRANCE"/>
        <s v="ENTENTE DES GENERATIONS POUR L’EMPLOI ET L’ENTREPRISE - EGEE"/>
        <s v="FEDERATION NATIONALE DES ANCIENS DES FORCES FRANCAISES EN ALLEMAGNE ET EN AUTRICHE"/>
        <s v="FEDERATION SOS RACISME GIRONDE-AQUITAINE"/>
        <s v="FONDAUDEGEMENT VOTRE"/>
        <s v="KINO SESSION"/>
        <s v="L'AGENCE DE GEOGRAPHIE AFFECTIVE"/>
        <s v="L'AUBERGE MUSICALE"/>
        <s v="LA CHAMBRE BLEUE"/>
        <s v="LA GROSSE SITUATION"/>
        <s v="LA MANNE EUROPE"/>
        <s v="LA MARGE ROUSSE"/>
        <s v="LA RESERVE"/>
        <s v="MEMOIRES ET PARTAGES"/>
        <s v="MOUVEMENT FRANCAIS POUR LE PLANNING FAMILIAL - ASSOCIATION DEPARTEMENTALE DE LA GIRONDE"/>
        <s v="OBSERVATOIRE DE L'IMMOBILIER D'ENTREPRISE BX METROPOLE"/>
        <s v="PENSION DE FAMILLE"/>
        <s v="RESEAU D'ECHANGES INTERCULTURELS"/>
        <s v="RUELLE (RELAIS URBAIN D'ECHANGES ET DE LUTTE CONTRE L'EXPLOITATION)"/>
        <s v="SAVATE BOXE FRANÇAISE DE BORDEAUX - SBFB"/>
        <s v="SCELMAA SOUTIEN, CULTURE ET LOISIRS DES MAGHREBINS, ALGERIENS EN AQUITAINE"/>
        <s v="SMART COMPAGNIE"/>
        <s v="SOCIETE HISTORIQUE DE BORDEAUX"/>
        <s v="SURFRIDER FOUNDATION EUROPE SIEGE"/>
        <s v="SWINGTIME BORDEAUX"/>
        <s v="THEATRE EN MIETTES"/>
        <s v="UNION LIBRE 2016"/>
        <s v="60 000 REBONDS"/>
        <s v="GEOCACHING ET TOURISME EN AQUITAINE"/>
        <s v="LES AMIS DE SAINTE GENEVIEVE (ASG)"/>
        <s v="MAISON CULTURELLE COREENNE DE BORDEAUX"/>
        <s v="PART-AGE"/>
        <s v="COMMERCANTS, DES RIVERAINS ET SYMPATISANTS DU QUARTIER GAMBETTA"/>
        <s v="ASSOPOURQUOIPAS33 "/>
        <s v="CLUB DES PARISIENS DE BORDEAUX"/>
        <s v="L'AIGLON CENTRE DE JEUNESSE"/>
        <s v="MAITRISE DE BX PETITS CHANTEURS DE BORDEAUX"/>
        <s v="PAUPIETTE"/>
        <s v="COMITE DE QUARTIER BRACH VINCENNES"/>
        <s v="COMITE DES FETES ET DE BIENFAIS. DU QUARTIER NANSOUTY"/>
        <s v="INSTITUT DON BOSCO"/>
        <s v="ECHANGE NORD-SUD"/>
        <s v="ADRIA"/>
        <s v="AFRICAFRANCE"/>
        <s v="APEC (33PASSAJE )"/>
        <s v="ASSOCIATION DES COMMERCANTS ET ARTISANS DU QUARTIER REPUBLIQUE"/>
        <s v="ASSOCIATION DES COMMERCANTS ORNANO - GAVINIES - St VICTOR"/>
        <s v="ASSOCIATION POUR L'ANIMATION ET LES LOISIRS DES PERSONNES AGEES - APALPA"/>
        <s v="ASSOCIATION PRENDRE SOIN DU LIEN - APSL"/>
        <s v="ASSOCIATION SPORTIVE DES SOURDS DE BORDEAUX - ASSB 33"/>
        <s v="BETTY BLUES THEATRE ET MUSIQUE"/>
        <s v="BORDEAUX 5 DE COEUR"/>
        <s v="CIE COIN TRANQUILLE-MANUELLA AZEVEDO"/>
        <s v="CLUB D'ENTREPRISES MERIADECK"/>
        <s v="COMITE DE QUARTIER MARECHAUX/POINCARE"/>
        <s v="COOP ALPHA COOPERATIVE D'ACTIVITES ET D'EMPLOI 33"/>
        <s v="COUP DE POUCE AVENIR"/>
        <s v="GROUPEMENT DES INTELLECTUELS, AVEUGLES OU AMBLYOPES"/>
        <s v="IDEE D'ENSEMBLE"/>
        <s v="INSTITUT DES AFRIQUES"/>
        <s v="L'OUVRE BOITE"/>
        <s v="LE CAFE HISTORIQUE"/>
        <s v="LES JOURNEES DE LA NUTRITION - JDLN"/>
        <s v="MAISON DUPEUX"/>
        <s v="OGEC SAINTE THERESE"/>
        <s v="PETITES SOEURS DES PAUVRES"/>
        <s v="R'2 JEUX (RECYCLAGE DE JEUX)"/>
        <s v="SOLIDARITE BAYTI"/>
        <s v="UNION DEPARTEMENTALE DES ASSOCIATIONS FAMILIALES - UDAF"/>
        <s v="UNION REGIONALE DES INGENIEURS ET DES SCIENTIFIQUES D'AQUITAINE - URISA"/>
        <s v="ENQUETE"/>
        <s v="CONTACT AQUITAINE"/>
        <s v="CENTRE DE RESSOURCES D'ECOLOGIE PEDAGOGIQUE D'AQUITAINE - CREPAQ"/>
        <s v="COMITE GIRONDIN D'ORGANISATION DU CONCOURS UN DES MEILLEURS OUVRIERS DE FRANCE"/>
        <s v="USEP ECOLE PRIMAIRE LAC 1"/>
        <s v="DES JARDINS, DES VOISINS"/>
        <s v="DUENDE ANDALUZ"/>
        <s v="LA BELLE ESTAMPE"/>
        <s v="LES COLCHIQUES DE CONDORCET"/>
        <s v="CALIXTE COEUR DE BASTIDE"/>
        <s v="5UN7"/>
        <s v="AMADEUS"/>
        <s v="AMICALE DES ANCIENS DE LA LEGION ETRANGERE"/>
        <s v="AMICALE DU PATRONAGE LAIQUE ET DU CONSEIL DE PARENTS D'ELEVES DU GROUPE SCOLAIRE NUYENS"/>
        <s v="ARTS MARTIAUX SHAOLIN BORDEAUX"/>
        <s v="ASSOCIATION DES AUDITEURS INSTITUT HAUTES ETUDES DEFENSE NATIONALE REGION AQUITAINE - AQUI IHEDN"/>
        <s v="ASSOCIATION POUR LA CONNAISSANCE DU MONDE VEGETAL"/>
        <s v="ASSOCIATION REFEED"/>
        <s v="ASSOCIATION SPORTIVE DU BARREAU DE BORDEAUX"/>
        <s v="BORDEAUX BRIDGE CLUB ESPRIT DES LOIS"/>
        <s v="BORDEAUX CITE TANGO BCT"/>
        <s v="BORDEAUX HANDISPORT TENNIS"/>
        <s v="BORDEAUX YOUNG BUSINESS CLUB - BYBC"/>
        <s v="CENTRE HA 32"/>
        <s v="CLUB PETANQUE GRAND PARC"/>
        <s v="COLLECTIF FETE DU JEU DE BORDEAUX"/>
        <s v="COMITE ANIMATION DU QUARTIER TONDU-CARREIRE"/>
        <s v="COMITE DE BIENFAISANCE ET DE DEFENSE DU QUARTIER SIMIOT"/>
        <s v="COMITE DEPARTEMENTAL OLYMPIQUE ET SPORTIF DE LA GIRONDE"/>
        <s v="COMITE DES FETES DE BACALAN, BLANQUI ET CLAVEAU"/>
        <s v="COMITE FEMININ GIRONDE POUR LA PREVENTION ET LE DEPISTAGE DES CANCERS"/>
        <s v="CONSERVATOIRE DE LA LANGUE RUSSE ET DE SES FETES TRADITIONNELLES"/>
        <s v="CREAF"/>
        <s v="CULTURE HORS LIMITES"/>
        <s v="ENSEMBLE ORCHESTRAL MOLTO ASSAI"/>
        <s v="ENSEMBLE VOCAL DE BORDEAUX"/>
        <s v="FEDERATION DES RADIOS ASSOCIATIVES DE LA GIRONDE - FEDERA 33"/>
        <s v="GIP CDAD 33"/>
        <s v="GROUPEMENT DE BORDEAUX DES ANCIENS PORTE-DRAPEAUX VOLONTAIRES REGION MILITAIRE DEFENSE AQUITAINE"/>
        <s v="INSTITUT DES CONDUITES ALIMENTAIRES (ICAL)"/>
        <s v="L'OVERGROUND"/>
        <s v="LE CRAYON PAPOTE"/>
        <s v="LES CLOWNS STETHOSCOPES"/>
        <s v="MAGIK'HOPITAL AQUITAINE"/>
        <s v="OGEC ECOLE SPECIA ST FERDINAND"/>
        <s v="OSONS, ICI ET MAINTENANT (OIM)"/>
        <s v="PARRAINAGE 33"/>
        <s v="PHILOSPHERES"/>
        <s v="POLAR EN CABANES - LES AMIS DE CHESTER HIMES EN AQUITAINE, A ARCACHON ET SUR LE BASSIN (ACHAAB)"/>
        <s v="SLAPZINE"/>
        <s v="STAGIAIRES ET ETUDIANTS AFRICAINS EN FRANCE"/>
        <s v="TOUT ART FAIRE"/>
        <s v="VELOPHONIE"/>
        <s v="DES LOUPS DANS LES MURS"/>
        <s v="ASSOCIATION DES COMMERCANTS DU CENTRE COMMERCIAL DES BASTIDES"/>
        <s v="CAMPUS CHARTRONS"/>
        <s v="LES CYRANOS"/>
        <s v="RECREATION INFORMATIQUE TECHNIQUE ARTS APPLIQUES"/>
        <s v="UNION REGIONALE D'AQUITAINE DE L'UNION EUROPEENNE FEMININE SECTION FRANÇAISE"/>
        <s v="OCCE DE LA GIRONDE"/>
        <s v="ASSOCIATION EKOLO[GEEK]"/>
        <s v="ASSOCIATION LE VILLAGE BORDEAUX SUD"/>
        <s v="ASSOCIATION SALAM ET RAHMA"/>
        <s v="BURDIGALA PHOTOS CLUB"/>
        <s v="CHANT LIBRE"/>
        <s v="CHANTE ECOLE"/>
        <s v="COLLECTIF DES ORGANISATIONS DE SOLIDARITE INTERNATIONALE ISSUES DES MIGRATIONS EN AQUITAINE (COSIM)"/>
        <s v="COLLECTIF PARENTS INDEPENDANTS COLLEGE EMILE COMBES BORDEAUX"/>
        <s v="FEDERATION REGIONALE DU SUD-OUEST DES CAMARADES DE COMBAT"/>
        <s v="INTENDANT DU LYCEE MICHEL MONTAIGNE"/>
        <s v="LA PORTE OUVERTE DE BORDEAUX"/>
        <s v="LE CHOEUR DES ECLUSES"/>
        <s v="LE CHOEUR MELUSINE"/>
        <s v="LES BLOUSES ROSES"/>
        <s v="LES FILS DU TONAIRES"/>
        <s v="MIX COLOR UNITED - M.C.U."/>
        <s v="MOUVEMENT ETUDIANT REPUBLICAIN POUR LE DEBAT ET L'ENGAGEMENT"/>
        <s v="PETANQUE REPUBLIQUE"/>
        <s v="RUGBYTOTS"/>
        <s v="VIVONS LA BASTIDE"/>
        <s v="AMIS D'ICI ET D'AILLEURS"/>
        <s v="ASSOCIATION RHIN ET DANUBE ANCIENS DE LA PREMIERE ARMEE FRANCAISE DU DEPARTEMENT DE LA GIRONDE"/>
        <s v="COMITE DE L'ACCOMPAGNEMENT DE L'URBANISME, DEFENSE ENVIRONNEMENT ET RESPECT DE LA SECURITE-CAUDERES"/>
        <s v="COMITE DEPARTEMENTAL DE L'ASSOCIATION DE DEFENSE DES MALADES INVALIDES ET HANDICAPES"/>
        <s v="FEDERATION DES ASSOCIATIONS FAMILIALES CATHOLIQUES - AFC"/>
        <s v="LIBER LANGUE CULTURE CREATION"/>
        <s v="ASSOCIO ASSOCIATION DES ETUDIANTS EN SOCIOLOGIE DE L'UNIVERSITE VICTOR SEGALEN"/>
        <s v="CULTIV'ACTIONS"/>
        <s v="EUROFEEL"/>
        <s v="INTERNATIONAL CLUB OF BORDEAUX (ICB)"/>
        <s v="PEP'S BAND"/>
        <s v="UNION NATIONALE DES COMBATTANTS DE BORDEAUX-CAUDERAN-LE BOUSCAT (UNC)"/>
        <s v="S.A.D.I. QUARTIER BORDEAUX SAINT GENES"/>
        <s v="ASSOCIATION DEFENSE DES RESIDENTS DES QUARTIERS BORDEAUX METROPOLE"/>
        <s v="BORDEAUX ROLLERBLADING ASSOCIATION - BRA"/>
        <s v="LA CIGOGNE DES CAPUS"/>
        <s v="OMEGA ZELLES"/>
        <s v="OPTIMISATION MEMOIRE"/>
        <s v="RESTONS CALMES ! (DANS LA DIGNITE)"/>
        <s v="AMELIORATION DES CONDITIONS DE VIE DES ENFANTS ADOLESCENTS HOSPITALISES"/>
        <s v="A L EAU MUSIC"/>
        <s v="ADDAH 33"/>
        <s v="AGIR POUR UN COMMERE EQUITABLE ET SOLIDAIRE EN AQUITAINE - ACESA"/>
        <s v="AMBASSADE REGIONALE DES CONFRERIES DE PRODUITS DE TERROIR ET DU GOUT"/>
        <s v="AMICALE DES ANCIENS DES TROUPES DE MARINE DE BORDEAUX ET D'AQUITAINE"/>
        <s v="ASSOCIATION DES MEMBRES LA LEGION D'HONNEUR DECORES AU PERIL DE LEUR VIE SECTION AQUITAINE OUEST"/>
        <s v="ASSOCIATION POUR LA READAPTATION ET L'INTEGRATION - ARI"/>
        <s v="ASSOCIATION REGIONALE DES DIPLOMES D'UNIVERSITE D'AQUITAINE - ARDUA"/>
        <s v="ASSOCIATION SCOLAIRE ECOLE CONDORCET 33 (ASEC 33)"/>
        <s v="ASSOCIATION SPORTIVE COLLEGE EDOUARD VAILLANT"/>
        <s v="ASSOCIATION UNION NATIONALE DES COMBATTANTS DE BORDEAUX-CENTRE"/>
        <s v="BORDEAUX PIPE BAND"/>
        <s v="COLLECTIF BTP"/>
        <s v="COMITE DE QUARTIER DANGUILHEM-EMILE ZOLA-BARRIERE DE PESSAC"/>
        <s v="COMITE DES FETES DE BIENFAISANCE ET DES INTERETS DE ST-GENES TALENCE BORDEAUX"/>
        <s v="CONSEIL DEPARTEMENTAL DES PARENTS D'ELEVES DES ECOLES PUBLIQUES DE LA GIRONDE"/>
        <s v="DIZGUYS"/>
        <s v="EKLEKTIKK"/>
        <s v="ETUDIANTS MAROCAINS DE BORDEAUX - EMB"/>
        <s v="FEDE ALIENOR"/>
        <s v="FEMMES SOLIDAIRES DU LAC"/>
        <s v="FOYER SOCIO EDUCATIF SPORTIF COLLEGE BLANQUI"/>
        <s v="GENEPI - GROUPEMENT ETUDIANT NATIONAL D'ENSEIGNEMENT AUX PERSONNES INCARCEREES"/>
        <s v="GIRONDE INFIRMES MOTEURS CEREBRAUX"/>
        <s v="GROUPE D'ACCOMPAGNEMENTS ET DE LOISIRS ADAPTÉS"/>
        <s v="INCROYABLES COMESTIBLES BORDEAUX"/>
        <s v="L'A COSMOPOLITAINE « COSMODANCE »"/>
        <s v="L'ATELIER BUDGETAIRE"/>
        <s v="L'OUTIL EN MAIN DE LA GIRONDE"/>
        <s v="LA REVERB'"/>
        <s v="LE COURRIER DE BOVET"/>
        <s v="LES 13 LUNES"/>
        <s v="LES ARCHERS DE GUYENNE"/>
        <s v="LES BLESSES MULTIPLES ET IMPOTENTS DE GUERRE SECTION DE LA GIRONDE"/>
        <s v="LES JARDINS DE POINCARE"/>
        <s v="OBLIC SOLUTION"/>
        <s v="PETANQUE-CLUB DES TROIS"/>
        <s v="POKER SOURDS BORDEAUX"/>
        <s v="SOCIETE D'ENTRAIDE DE LA MEDAILLE MILITAIRE 12EME SECTION DE BORDEAUX"/>
        <s v="TRETEAUX DE GUYENNE"/>
        <s v="TRISOMIE 21 GIRONDE"/>
        <s v="UNION DES ASSOCIATIONS POUR UNE MAISON DES SOURDS UAMS 33"/>
        <s v="UNION NATIONALE DE FAMILLES ET AMIS DE PERSONNES MALADES"/>
        <s v="VIE ET TRAVAIL A BORDEAUX BACALAN"/>
        <s v="VIE LIBRE"/>
        <s v="LAC 2 SPORTS SCOLAIRES"/>
        <s v="ASSOCIATION DES PSYCHOLOGUES ETUDIANTS (APE)"/>
        <s v="ASSOCIATION POUR LA JEUNESSE, LES INITIATIVES ET LE RESEAU DE L'ENGAGEMENT - AJIRE"/>
        <s v="ASSOCIATION REPUBLICAINE DES ANCIENS COMBATTANTS ET VICTIMES DE LA GUERRE - ARAC"/>
        <s v="C'EST PAR ISIC (INSTIUT DES SCIENCES DE L'INFORMATION ET DE LA COMMUNICATION)"/>
        <s v="CROIX DE GUERRE ET VALEUR MILITAIRE"/>
        <s v="LE TERROIR"/>
        <s v="LYSIAS-BORDEAUX"/>
        <s v="U-TOPOS"/>
        <s v="UNION DEPARTEMENTALE DES SOUS-OFFICIERS EN RETRAITE DE LA GIRONDE (UDSOR)"/>
        <s v="UNION NATIONALE DES COMBATTANTS DE BORDEAUX RIVE-DROITE - UNC"/>
        <s v="ACCOMPAGNER CONDUIRE TRANSMETTRE - ACT"/>
        <s v="AMICALE DES PARACHUTISTES DU SUD-OUEST"/>
        <s v="ASSOCIATION DE DEFENSE DES INTERETS DU QUARTIER DE BACALAN - ADIQ"/>
        <s v="ASSOCIATION NATIONALE DES VISITEURS DE PRISON - ANVP"/>
        <s v="BORDEAUX OPERETTES"/>
        <s v="IMAD IBN ZIATEN POUR LA JEUNESSE ET LA PAIE"/>
        <s v="MAISON ACCUEIL ET INFORMATION 33"/>
        <s v="SOCIETE ASTRONOMIQUE DE BORDEAUX"/>
        <s v="SOCIETE DE PHILOSOPHIE DE BORDEAUX"/>
        <s v="ASSOCIATION NATIONALE MEMBRES DE L'ORDRE NATIONAL DU MERITE - SECTION DEPARTEMENTALE DE LA GIRONDE"/>
        <s v="ASSOCIATION REGIONALE D'AQUITAINE DES COMBATTANTS VOLONTAIRES DE LA RESISTANCE"/>
        <s v="OFFICE AQUITAIN DE RECHERCHES, ETUDES, INFORMATION ET LIAISON SUR PROBLEMES PERSONNES AGEES-OAREIL"/>
        <s v="SOLIDARITE ANAIS JEROME EVENEMENTIEL - SAJE"/>
        <s v="CERCLE D'ETUDES ET DE CULTURE FRANÇAISES (CECF)"/>
        <s v="POP PROJECT"/>
        <s v="LE POQUELIN THEATRE"/>
        <s v="COLLECTIF BORDEAUX-MARINOPOLE"/>
        <s v="RESEAU CANOPE SITE DE POITIERS - CNDP Autres"/>
        <s v="&quot;BAMBINO BERTHELOT&quot; ASSOCIATION DE PARENTS D'ELEVES DE L'ECOLE MATERNELLE BERTHELOT A BORDEAUX"/>
        <s v="1001 JEUNES BORDELAIS"/>
        <s v="2AA"/>
        <s v="2SI2LA"/>
        <s v="4 CATS"/>
        <s v="A TRAVERS CHANT"/>
        <s v="A2RUNNING"/>
        <s v="ABALONE CHASSE BORDEAUX"/>
        <s v="ABEILLES BORDELAISES"/>
        <s v="ACADEMIE BUSHIKAI KARATE DO"/>
        <s v="ACADEMIE PROSPECTIVE NOUVELLES TECHNOLOGIES"/>
        <s v="ACCOMPAGNEMENT ET RECHERCHE PSYCHO-SOCIO EDUCATIFS POUR LES JEUNES (ARPEJE)"/>
        <s v="ACHATS GROUPES ASSOCIATIF POUR L'ECONOMIE SOLIDAIRE DE BORDEAUX - AGAPES"/>
        <s v="ACTA GIRONDE - AGIR CONTRE LA TORTURE DES ANIMAUX"/>
        <s v="ACTION CONTRE LA FAIM"/>
        <s v="ACTION INTERNATIONALE POUR LA PAIX ET LE DEVELOPPEMENT"/>
        <s v="AD LUCEM THEATRE"/>
        <s v="AEP SAINT PROJET"/>
        <s v="AGENCE REGIONALE DE SANTE NOUVELLE AQUITAINE"/>
        <s v="AIGUILLES ET CALAME"/>
        <s v="ALAM AMIS DU LIVRE ANCIEN ET MODERNE"/>
        <s v="ALGERIENS DE L'AQUITAINE"/>
        <s v="ALLIANCE FRANCAISE DE BORDEAUX AQUITAINE"/>
        <s v="ALPTIS"/>
        <s v="ALTER INSERTION"/>
        <s v="AMEPI"/>
        <s v="AMICALE BORDELAISE TRACTION AVANT CITROEN"/>
        <s v="AMICALE COMORIENNE DE BORDEAUX"/>
        <s v="AMICALE DE LA RESIDENCE DU LAC"/>
        <s v="AMICALE DES ANCIENS DE MARIE-BRIZARD - AAMB"/>
        <s v="AMICALE DES ANCIENS DES NOUVELLES GALERIES DE BORDEAUX"/>
        <s v="AMICALE DES ANCIENS GUERILLEROS ESPAGNOLS EN FRANCE-FFI - SECTION DE LA GIRONDE"/>
        <s v="AMICALE DES AVEYRONNAIS DE BORDEAUX ET GIRONDE"/>
        <s v="AMICALE DES PHILIPPEVILLOIS, CONSTANTINOIS ET LEURS AMIS - APCA"/>
        <s v="AMICALE DES RETRAITES U.G.R.R. - I.S.I.C.A. DE BORDEAUX"/>
        <s v="AMICALE LAIQUE DU GROUPE SCOLAIRE LEONARD-LENOIR - MONTAUD - NUITS"/>
        <s v="AMICALE LAIQUE LEONARD LENOIR"/>
        <s v="AMICALE NATIONALE DES RETRAITES DE L'AUDIOVISUEL"/>
        <s v="AMIS DU CAPC MUSEE"/>
        <s v="AMITIES FRANCAISES"/>
        <s v="AMITIES GENEALOGIQUES BORDELAISES"/>
        <s v="AMNESTY INTERNATIONAL GROUPE 234 DE BORDEAUX CENTRE"/>
        <s v="AMOR DEL TANGO"/>
        <s v="ANCIENS BASTIDIENS-CLUB"/>
        <s v="ANIMATIONS VILLAGE SAINT-SEURIN"/>
        <s v="APNEE 33"/>
        <s v="APPEL DES CENT POUR LA PAIX COLLECTIF BORDELAIS"/>
        <s v="APPRENDRE AVEC MONTESSORI AUJOURD'HUI"/>
        <s v="APPRENTIS D'AUTEUIL - DELEGATION AQUITAINE"/>
        <s v="AQUATIC BORDEAUX CAUDERAN CLUB - AB2C"/>
        <s v="AQUITAINE PLONGEE SPORT NAUTIQUE APSN"/>
        <s v="AQUITAINE PREFI-CRESS"/>
        <s v="ARC'ANGECIEL VOYAGES"/>
        <s v="ARCHIMUSE - BORDEAUX"/>
        <s v="AREPT"/>
        <s v="ART EN ACTION - TIC-TAC THEATRE"/>
        <s v="ART EN PRODUCTION"/>
        <s v="ART MEDIUM EN SCENES"/>
        <s v="ART PASTEL"/>
        <s v="ARTISANS DU MONDE BORDEAUX"/>
        <s v="ARTS CROISES"/>
        <s v="ARTS ET COMMUNICATION DU MONDE - ACM"/>
        <s v="ARTS ET LETTRES DE FRANCE ASSOCIATION CULTURELLE INTERNATIONALE"/>
        <s v="ARTS ET SCIENCES"/>
        <s v="ARTS MARTIAUX ET BIEN ETRE"/>
        <s v="ARTS MARTIAUX TRADITIONNELS BORDELAIS"/>
        <s v="ASAD DE BORDEAUX, ASSOCIATION SERVICES D’AIDE A DOMICILE DE BORDEAUX"/>
        <s v="ASC BNP PARIBAS BX TT"/>
        <s v="ASPER 33"/>
        <s v="ASSOCIATION &quot;LA BOULANGERIE&quot;"/>
        <s v="ASSOCIATION AFRICAN SOLIDARITE FRANCE (AASF)"/>
        <s v="ASSOCIATION AMITIE LAO MEKONG DE LA GIRONDE"/>
        <s v="ASSOCIATION AQUITAINE DE QUILLES FINLANDAISES (QUIF)"/>
        <s v="ASSOCIATION ARTS &amp; RENCONTRES"/>
        <s v="ASSOCIATION AUTONOME DES PARENTS D'ELEVES DE BORDEAUX : ECOLES JEAN COCTEAU"/>
        <s v="ASSOCIATION BI-IZARRAK (LES DEUX ETOILES)"/>
        <s v="ASSOCIATION BORDEAUX - USA"/>
        <s v="ASSOCIATION BORDEAUX CULTURE GRAPPLING (ABC GRAPPLING)"/>
        <s v="ASSOCIATION BORDEAUX QUINCONCES"/>
        <s v="ASSOCIATION BORDEAUX-TANESSE"/>
        <s v="ASSOCIATION BORDELAISE DE TAEKWONDO INTERNATIONAL ATLANTICA"/>
        <s v="ASSOCIATION BULGARE CULTURELLE - ABC"/>
        <s v="ASSOCIATION COMUNIDAD"/>
        <s v="ASSOCIATION CONTRE LA TUBERCULOSE ET LES MALADIES ENDEMIQUES - ACTUME"/>
        <s v="ASSOCIATION COOPERATIVE DE L'INSTITUT UNIVERSITAIRE DE TECHNOLOGIE"/>
        <s v="ASSOCIATION CREMATISTE DE LA GIRONDE"/>
        <s v="ASSOCIATION CULTURE ET MUSIQUE DE L'ESTUAIRE - ACME"/>
        <s v="ASSOCIATION CULTURELLE DES ALEVIS DE GIRONDE"/>
        <s v="ASSOCIATION CULTURELLE DES ELEVES DU LYCEE MONTESQUIEU - ACELM"/>
        <s v="ASSOCIATION CULTURELLE DES KABYLES DE BORDEAUX (ACKB)"/>
        <s v="ASSOCIATION D'AQUITAINE DES AMIS D'ALGERIANIE"/>
        <s v="ASSOCIATION DAVID ET JONATHAN"/>
        <s v="ASSOCIATION DE CARDIOLOGIE D'AQUITAINE"/>
        <s v="ASSOCIATION DE DEFENSE DES RESIDENTS DE LA GALERIE (ADREGA)"/>
        <s v="ASSOCIATION DE DEVELOPPEMENT NATUREL (A.D.N.)"/>
        <s v="ASSOCIATION DE FAMILLES DE TRAUMATISES CRANIENS AVENIR - AFTC AVENIR"/>
        <s v="ASSOCIATION DE L'AIDE FAMILIALE POPULAIRE - U.D.C.S.F."/>
        <s v="ASSOCIATION DE L'ECOLE COREENNE DE BORDEAUX - AECB"/>
        <s v="ASSOCIATION DE LA FONDATION ETUDIANTE POUR LA VILLE - AFEV"/>
        <s v="ASSOCIATION DE LOCATAIRES SEM-LM"/>
        <s v="ASSOCIATION DE MEDECINE PHYSIQUE ET READAPTATION D'AQUITAINE (AMPRA)"/>
        <s v="ASSOCIATION DE PARENTS D'ELEVES DE L'ENSEIGNEMENT LIBRE SAINT-MICHEL/SAINT-GENES"/>
        <s v="ASSOCIATION DE PATIENTS POUR PREVENTION TRAITEMENT LUTTE CONTRE MALADIE CHRONIQUE L'OBESITE (ALOA)"/>
        <s v="ASSOCIATION DE PREFIGURATION DE LA COOPERATIVE DE PRESTATAIRES RESPONSABLES SUD-OUEST"/>
        <s v="ASSOCIATION DE PREFIGURATION D’UNE PLATEFORME D’AQUITAINE POUR LE COMMERCE EQUITABLE (LA PLACE)"/>
        <s v="ASSOCIATION DE RIVERAINS BASTIDE-ID"/>
        <s v="ASSOCIATION DE SOLIDARITE BORDEAUX"/>
        <s v="ASSOCIATION DE SOPHROLOGIE EXISTENTIELLE DE BORDEAUX"/>
        <s v="ASSOCIATION DEPART. AMIS ET PARENTS DE PERS. HANDICAPEES MENTALES - LES PAPILLONS BLANCS (ADAPEI)"/>
        <s v="ASSOCIATION DEPARTEMENTALE APAJH DE LA GIRONDE"/>
        <s v="ASSOCIATION DEPARTEMENTALE DE L'OFFICE CENTRAL DE LA COOPERATION A L'ECOLE DE LA GIRONDE - AD-OCCE"/>
        <s v="ASSOCIATION DEPARTEMENTALE DES CONJOINTS SURVIVANTS ET PARENTS D'ORPHELINS DE LA GIRONDE - FAVEC 33"/>
        <s v="ASSOCIATION DEPARTEMENTALE DES PARENTS D'ELEVES DE L'ENSEIGNEMENT PUBLIC DE LA GIRONDE - PEEP AD 33"/>
        <s v="ASSOCIATION DES AMIS D'ELIANE LAVAIL"/>
        <s v="ASSOCIATION DES CITES DU SECOURS CATHOLIQUE - DELEGATION BORDEAUX"/>
        <s v="ASSOCIATION DES COMMERCANTS BORDEAUX RIVE DROITE (BRD)"/>
        <s v="ASSOCIATION DES COMMERCANTS CAUDERAN CENTRE"/>
        <s v="ASSOCIATION DES COMMERCANTS ET ARTISANS DU QUARTIER SAINT MICHEL"/>
        <s v="ASSOCIATION DES COMMERCANTS ET ARTISANS DU QUARTIER STEHELIN"/>
        <s v="ASSOCIATION DES COMMERCANTS ET PROFESSIONNELS DE L'ART DE LA RUE BOUFFARD"/>
        <s v="ASSOCIATION DES COREENS DE BORDEAUX (ACB)"/>
        <s v="ASSOCIATION DES DAMES DU CALVAIRE DE BORDEAUX - MAISON DE SANTE MARIE GALENE"/>
        <s v="ASSOCIATION DES DONNEURS DE VOIX"/>
        <s v="ASSOCIATION DES ELEVES AVOCATS ALIENOR 2015 - ADEAA"/>
        <s v="ASSOCIATION DES ELEVES INGENIEURS DE L'ECOLE NATIONALE SUPERIEURE DES ARTS ET METIERS - AE ENSAM"/>
        <s v="ASSOCIATION DES ELEVES-AVOCATS ALIENOR 2016"/>
        <s v="ASSOCIATION DES ETUDIANTS EN PSYCHOLOGIE DU TRAVAIL ET ERGONOMIE DES SYSTEMES"/>
        <s v="ASSOCIATION DES ETUDIANTS REUNIONNAIS A BORDEAUX - AERB"/>
        <s v="ASSOCIATION DES FAMILLES D'ENFANTS DE LA POSTE ET D'ORANGE - AFEH"/>
        <s v="ASSOCIATION DES GROUPES BIBLIQUES ET UNIVERSITAIRES DE FRANCE - AGBUF-GBU"/>
        <s v="ASSOCIATION DES GUIDES INTERPRETES ET CONFERENCIERS D'AQUITAINE - AGICA"/>
        <s v="ASSOCIATION DES MAIRES DE LA GIRONDE"/>
        <s v="ASSOCIATION DES MUSULMANS DE BORDEAUX NORD (A.M.B.N.)"/>
        <s v="ASSOCIATION DES MUSULMANS DE LA GIRONDE"/>
        <s v="ASSOCIATION DES PARENTS D'ELEVES DE L'ENSEIGNEMENT PUBLIC DU LYCEE CAMILLE JULLIAN"/>
        <s v="ASSOCIATION DES PROFESSIONNELS AQUITAINS DE LA COMMUNICATION (APACOM)"/>
        <s v="ASSOCIATION DES PSYCHOMOTRICIENS DE LA GIRONDE"/>
        <s v="ASSOCIATION DES RESIDENCES DE L'ILOT BONNAC"/>
        <s v="ASSOCIATION DES RETRAITES IRSEA D'AQUITAINE (A.R.I.A.)."/>
        <s v="ASSOCIATION DES RIVERAINS DE LA PLACE MITCHELL"/>
        <s v="ASSOCIATION DES RIVERAINS DU QUARTIER ORNANO-GAVINIES"/>
        <s v="ASSOCIATION DES STAGIAIRES ET ETUDIANTS CAMEROUNAIS DE BORDEAUX (ASECB)"/>
        <s v="ASSOCIATION DES ŒUVRES GIRONDINES DE PROTECTION DE L'ENFANCE"/>
        <s v="ASSOCIATION DU PERSONNEL DE L'OPERA NATIONAL DE BORDEAUX"/>
        <s v="ASSOCIATION DU SOUVENIR DES FUSILLES DE SOUGE"/>
        <s v="ASSOCIATION DU VELO TOUTES VIGNES (AVTV)"/>
        <s v="ASSOCIATION ECOPOLES"/>
        <s v="ASSOCIATION EDUCATIVE D'INSERTION SOCIALE (AEIS)"/>
        <s v="ASSOCIATION EMMAUS GIRONDE"/>
        <s v="ASSOCIATION ETUDIANTE CULTURELLE BOIS DE ROSE"/>
        <s v="ASSOCIATION FAMILIALE CATHOLIQUE BORDEAUX SAINTE-EULALIE VICTOIRE"/>
        <s v="ASSOCIATION FORMATION ET EDUCATION PERMANENTE DE TIVOLI - AFEPT"/>
        <s v="ASSOCIATION FRANCAISE DE PERSONNES SOUFFRANT DE TROUBLES OBSESSIONNELS COMPULSIFS AFTOC"/>
        <s v="ASSOCIATION FRANCAISE DES FUNDRAISERS - GROUPE AQUITAINE"/>
        <s v="ASSOCIATION FRANCO-BRESILIENNE POUR LA RECHERCHE DE L'EQUILIBRE - AFBRE"/>
        <s v="ASSOCIATION FRANCO-KURDE"/>
        <s v="ASSOCIATION France - UKRAINE"/>
        <s v="ASSOCIATION GENERALE DES LOCATAIRES"/>
        <s v="ASSOCIATION GENERALE INTERVENANTS RETRAITES POUR ACTIONS BENEVOLES DE COOPERATION ET DEVELOPPEMENT"/>
        <s v="ASSOCIATION GIRONDINE DES ACTIVITES PROTEGEES - SPORT - LOISIRS (AGAP - SPORT - LOISIRS)"/>
        <s v="ASSOCIATION GOLF D'ENTREPRISES INTER-ENTREPRISES GOLF DE BORDEAUX - IEGB"/>
        <s v="ASSOCIATION INTERNATIONALE POUR LA CULTURE, LE DEVELOPPEMENT ET LA PAIX (AICDP)"/>
        <s v="ASSOCIATION INTERPROFESSIONNELLE BIO REGIONALE (AQUITAINE/LIMOUSIN/POITOU-CHARENTES OU EQUIVALENT)"/>
        <s v="ASSOCIATION JEUNESSE FUTSAL (A.J.F.)"/>
        <s v="ASSOCIATION LE MERLE MOQUEUR"/>
        <s v="ASSOCIATION LEA - UNIVERSITE BORDEAUX MONTAIGNE"/>
        <s v="ASSOCIATION MALADIE CHRONIQUE SPORT BIEN ETRE"/>
        <s v="ASSOCIATION MALINE"/>
        <s v="ASSOCIATION MARIE DE LUZE"/>
        <s v="ASSOCIATION MUSICALARUE"/>
        <s v="ASSOCIATION NATIONALE DES ANCIENS ET AMIS DE L'INDOCHINE ET DU SOUVENIR INDOCHINOIS"/>
        <s v="ASSOCIATION NATIONALE DES RETRAITES DE LA POSTE ET DE France TELECOM"/>
        <s v="ASSOCIATION NATIONALE DES RETRAITES HOSPITALIERS"/>
        <s v="ASSOCIATION NATIONALE POUR LES ENFANTS INTELLECTUELLEMENT PRECOCES DE L'AQUITAINE - ANPEIP"/>
        <s v="ASSOCIATION PAROLE BEGAIEMENT - APB - DELEGATION DEPARTEMENTALE"/>
        <s v="ASSOCIATION POUR L'ENTRAIDE CONTRE LA RECHUTE DE DEPRESSION - AERD"/>
        <s v="ASSOCIATION POUR L'ENVIRONNEMENT ET LA SECURITE EN AQUITAINE - APESA"/>
        <s v="ASSOCIATION POUR L'UNIFICATION DU DROIT DES AFFAIRES EN EUROPE (AUDE)"/>
        <s v="ASSOCIATION POUR LA DEFENSE DE LA FAMILLE ET DE L'INDIVIDU (ADFI)"/>
        <s v="ASSOCIATION POUR LA PROMOTION DES ARTISTES ET CULTURES DU MONDE APAC"/>
        <s v="ASSOCIATION POUR LA RECHERCHE CLINIQUE DE BORDEAUX NORD - ARCBN"/>
        <s v="ASSOCIATION POUR LA SURVEILLANCE DE LA QUALITE DE L'AIR EN AQUITAINE - AIRAQ"/>
        <s v="ASSOCIATION POUR LA VALORISATION EN RELATION AVEC LES PROFESSIONNELS REGION AQUITAINE"/>
        <s v="ASSOCIATION POUR LE DEVELOPPEMENT DES ACTIVITES PHYSIQUES ADAPTEES - ADAPA"/>
        <s v="ASSOCIATION POUR LE DEVELOPPEMENT L'INSERTION ET L'ACCOMPAGNEMENT PERSONNES HANDICAPEES - ADIAPH"/>
        <s v="ASSOCIATION POUR LE DON DE SANG BENEVOLE DE BORDEAUX ET ENVIRONS"/>
        <s v="ASSOCIATION POUR LE DROIT A L'INITIATIVE ECONOMIQUE - ADIE"/>
        <s v="ASSOCIATION POUR LES FOUILLES ARCHEOLOGIQUES NATIONALES - AFAN"/>
        <s v="ASSOCIATION PSYCHANALYTIQUE DES THERAPEUTES FAMILIAUX D'AQUITAINE - APSYFA"/>
        <s v="ASSOCIATION RENOVATION"/>
        <s v="ASSOCIATION RUN FEMINA TOUR"/>
        <s v="ASSOCIATION SOCIALE POUR L'EMPLOI - ASPE"/>
        <s v="ASSOCIATION SOCIO CULTURELLE DE L'ECOLE DE REEDUCATION PROFESSIONNELLE - ASCERP"/>
        <s v="ASSOCIATION SOCIO CULTURELLE LE TAYTA"/>
        <s v="ASSOCIATION SOLIDARTE EMPLOI (ASE) - ADELPHE"/>
        <s v="ASSOCIATION SPORTIVE BANQUE POPULAIRE DU SUD-OUEST"/>
        <s v="ASSOCIATION SPORTIVE COLBERT ASC"/>
        <s v="ASSOCIATION SPORTIVE CULTURELLE DU GAN (ASC GAN)"/>
        <s v="ASSOCIATION SPORTIVE DE LA POLICE JUDICIAIRE DE BORDEAUX"/>
        <s v="ASSOCIATION SPORTIVE DES ANCIENS ET AMIS DE L'ECOLE NORMALE D'INSTITUTEURS (ASAAENI)"/>
        <s v="ASSOCIATION SPORTIVE ET CULTURELLE DE MAYOTTE"/>
        <s v="ASSOCIATION SPORTIVE FC PORTO DE BORDEAUX"/>
        <s v="ASSOCIATION SPORTIVE KASHIRA AIKIDO"/>
        <s v="ASSOCIATION SPORTIVE KUNG-FU WUSHU DE BACALAN"/>
        <s v="ASSOCIATION SPORTIVE LOVENTA AUTOMATIQUE"/>
        <s v="ASSOCIATION SPORTIVE SALINIERES"/>
        <s v="ASSOCIATION TERRITOIRES ET INNOVATION SOCIALE (ATIS)"/>
        <s v="ASSOCIATION THEATR'ACTIF"/>
        <s v="ASSOCIATION VENEZUELA A BORDEAUX"/>
        <s v="ASSOENCORE"/>
        <s v="ATELIER 14 CENTRE DE PRATIQUES ARTISTIQUES ET DE RECHERCHES CHOREGRAPHIQUES"/>
        <s v="ATELIER D’ASTROLOGIE D’AQUITAINE"/>
        <s v="ATELIER VOCAL D'AQUITAINE"/>
        <s v="ATELIERS LIBRES D'AQUITAINE"/>
        <s v="ATELIERS TLC"/>
        <s v="ATLANTIC OLDTIMER.COM"/>
        <s v="AU-DELA DES DUNES"/>
        <s v="AUDITION ET ECOUTE 33 - ASSOCIATION DES PERSONNES ATTEINTES DE PATHOLOGIE AUDITIVE DE LA GIRONDE"/>
        <s v="AUDITION SOLIDAIRE FRANCE SENEGAL"/>
        <s v="BASTIDE EN SCENES"/>
        <s v="BELLIBULLE"/>
        <s v="BENEVOLES EN ACTION"/>
        <s v="BIBLIOTHECA"/>
        <s v="BIEN-ETRE &amp; BONHEUR DE VIVRE - BBV"/>
        <s v="BIO D'AQUITAINE"/>
        <s v="BIO'GUSTIN"/>
        <s v="BOK DIEUF"/>
        <s v="BORD'EAUX LOISIR PECHE"/>
        <s v="BORDEAUX AQUITAINE AERONAUTIQUE ET SPATIAL"/>
        <s v="BORDEAUX BACKGAMMON CLUB"/>
        <s v="BORDEAUX CAUDERAN BRIDGE CLUB (BCBC)"/>
        <s v="BORDEAUX DANCE'IN CLUB "/>
        <s v="BORDEAUX DEMAIN"/>
        <s v="BORDEAUX FUTSAL CLUB"/>
        <s v="BORDEAUX INTER CHALLENGE - BIC"/>
        <s v="BORDEAUX MAYOTTE 101"/>
        <s v="BORDEAUX NIHONGO HOSHU JUGYOKO (ECOLE COMPLEMENTAIRE JAPONAISE DE BORDEAUX)"/>
        <s v="BORDEAUX PALMES AVENTURE"/>
        <s v="BORDEAUX SPORTS"/>
        <s v="BORDEAUX TEATRO ITALIANO BTI"/>
        <s v="BORDEAUX WOMEN'S CLUB"/>
        <s v="BORDEAUX Y NOV CAMPUS"/>
        <s v="BORDELAIS ASSOCIATIFS FALUCHARDS"/>
        <s v="BOULEVARD DES POTES"/>
        <s v="BOXING CLUB BACALANAIS"/>
        <s v="BRASS BAND BORGIAQ"/>
        <s v="BURDIGALA CORPORATION"/>
        <s v="BURDIGALA SAVATE-CLUB"/>
        <s v="C.F.A. - CENTRE DE FORMATION ADAGE"/>
        <s v="C.O.D. FORMATION (FORMASUP CAMPUS)"/>
        <s v="CAC33"/>
        <s v="CAHIERS D'ARCHIVES"/>
        <s v="CALICONTE"/>
        <s v="CANCER SUPPORT FRANCE BORDEAUX &amp; REGION (CSF BORDEAUX &amp; REGION)"/>
        <s v="CAP AND CO"/>
        <s v="CAP CARREIRE : CULTURES, ANIMATIONS ET PARTAGES"/>
        <s v="CAP DE VIE"/>
        <s v="CARABINS DE BORDEAUX"/>
        <s v="CDISCOUNT@SPORT"/>
        <s v="CENTRE ATLANTIC"/>
        <s v="CENTRE CULTUREL TURC DE BORDEAUX ET SES ENVIRONS"/>
        <s v="CENTRE D'ETUDES DE L'AUTO CONNAISSANCE"/>
        <s v="CENTRE D'INFORMATION METAPSYCHIQUE - CDIM"/>
        <s v="CENTRE DE LIAISON DES EQUIPES DE RECHERCHE, CLER AMOUR ET FAMILLES"/>
        <s v="CENTRE DE MUSICOTHERAPIE DE LA GIRONDE"/>
        <s v="CENTRE DE RECHERCHE ET D'INFORMATION POUR LE DEVELOPPEMENT - CRID"/>
        <s v="CENTRE DE SOPHROLOGIE DYNAMIQUE DE BORDEAUX"/>
        <s v="CENTRE DES ETUDES DE LA REPUBLIQUE DEMOCRATIQUE"/>
        <s v="CENTRE DES FESTIVALS FRANCE-RUSSIE"/>
        <s v="CENTRE ENTREPRISE COMMUNICATION AVANCEE - CECA"/>
        <s v="CENTRE REGIONAL D'AQUITAINE D'ETUDES ET D'ACTIONS SUR LES HANDICAPS ET LES INADAPTATIONS - CREAHI"/>
        <s v="CERCLE BORDELAIS DE SANTE (C.B.S.)"/>
        <s v="CERCLE D'AIDE A LA VIE PAR LA VOIE SPIRITUELLE-FRANCE"/>
        <s v="CERCLE D'ETUDES RUSSES"/>
        <s v="CERCLE DES COIFFEURS CREATEURS"/>
        <s v="CERCLE DES ESCRIMEURS BORDELAIS (CEB)"/>
        <s v="CERCLE JEAN BAPTISTE LYNCH"/>
        <s v="CERCLE OENOPHILE AQUITAIN"/>
        <s v="CERCLE PHILATELIQUE BORDEAUX AQUITAINE"/>
        <s v="CERCLE POLITEIA"/>
        <s v="CERCLE POLITZER"/>
        <s v="CHAMBRE PROFESSIONNELLE DES AGENTS COMMERCIAUX DU SUD-OUEST"/>
        <s v="CHEMIN DES ETOILES - CDE"/>
        <s v="CHEMINS DE VIES"/>
        <s v="CHEVRE FOOTBALL CLUB - CFC"/>
        <s v="CINERESEAUX"/>
        <s v="CLAC"/>
        <s v="CLAIR-OBSCUR"/>
        <s v="CLUB 41 FRANCAIS BORDEAUX N° 110"/>
        <s v="CLUB 89"/>
        <s v="CLUB AFRIQUE EN PERSPECTIVES"/>
        <s v="CLUB AMICAL CHAUFFOUR"/>
        <s v="CLUB ATHLETIQUE DU PORT AUTONOME DE BORDEAUX"/>
        <s v="CLUB BORDEAUX-CAMEROUN-FRANCE"/>
        <s v="CLUB BORDELAIS DU CHOCOLAT &quot;CHOCO PASSION&quot;"/>
        <s v="CLUB BOULISTE ALBERT 1er"/>
        <s v="CLUB D'ENTREPRISES BORDEAUX EURATLANTIQUE"/>
        <s v="CLUB D'EXPLORATION SOUS MARINE D'AQUITAINE - CESMA"/>
        <s v="CLUB D'ULTIMATE DE BORDEAUX - 33 TOURS"/>
        <s v="CLUB DE CANNE ET BATON D'AQUITAINE"/>
        <s v="CLUB DE LA PRESSE DE BORDEAUX"/>
        <s v="CLUB DES RANDONNEURS DU PYLA ET DU BASSIN D'ARCACHON"/>
        <s v="CLUB ERASMUS ET MUNDUS"/>
        <s v="CLUB INDEPENDANT BORDELAIS"/>
        <s v="CLUB PHILOSOPHIQUE PENSEE ET AVENIR"/>
        <s v="CLUB « BON GOUT D'AQUITAINE »"/>
        <s v="COJEP BORDEAUX - CONSEIL POUR LA JUSTICE, L'EGALITE ET LA PAIX"/>
        <s v="COLIBRI 33"/>
        <s v="COLLECTIF 33 : LA SANTE UN DROIT POUR TOUS"/>
        <s v="COLLECTIF DES ASSOCIATIONS D'OUTRE-MER EN AQUITAINE DIT C.A.O.M.A."/>
        <s v="COLLECTIF GIRONDIN DES ASSOCIATIONS AUTOUR DE L'AUTISME (CG3A)"/>
        <s v="COLORS INC"/>
        <s v="COMENFRANCE"/>
        <s v="COMITE ACTION PALESTINE"/>
        <s v="COMITE AQUITAIN DE L'ASSOCIATION FRANCAISE DES HEMOPHILES"/>
        <s v="COMITE BORDEAUX BRISTOL"/>
        <s v="COMITE BORDEAUX SUD"/>
        <s v="COMITE D'ANIMATION, DE BIENFAISANCE ET DE DEFENSE DES INTERETS DU QUARTIER NANSOUTY"/>
        <s v="COMITE DE DEFENSE DES INTERETS DES HABITANTS DU LOTISSEMENT JASMIN ET ANNEXES"/>
        <s v="COMITE DE DEFENSE DES TAXIS DE LA GIRONDE"/>
        <s v="COMITE DE LIAISON DES ACTEURS DE LA PROMOTION DANS LE SUD-OUEST - CLAP SUD-OUEST"/>
        <s v="COMITE DE QUARTIER DE CAUDERAN - CQC"/>
        <s v="COMITE DEPARTEMENTAL DE CYCLISME"/>
        <s v="COMITE DEPARTEMENTAL DE L'UNION FRANÇAISE DES OEUVRES LAIQUES D'EDUCATION PHYSIQUE - UFOLEP"/>
        <s v="COMITE DEPARTEMENTAL DE L'UNION SPORTIVE DE L'ENSEIGNEMENT DU PREMIER DEGRE DE LA GIRONDE - USEP 33"/>
        <s v="COMITE DEPARTEMENTAL DE NATATION DE LA GIRONDE"/>
        <s v="COMITE DEPARTEMENTAL DU SPORT ADAPTE DE LA GIRONDE (CDSA 33)"/>
        <s v="COMITE GIRONDIN DE COURSE D'ORIENTATION"/>
        <s v="COMITE MIRABEAU BORDELAIS 2017"/>
        <s v="COMITE PALESTINE 33"/>
        <s v="COMITE REGIONAL DES ASSOCIATIONS DE JEUNESSE ET D'EDUCATION POPULAIRE AQUITAINE (CRAJEP AQUITAINE)"/>
        <s v="COMITE REGIONAL HANDISPORT D'AQUITAINE"/>
        <s v="COMITE REPRESENTATIF DES IDENTITES SOURDES"/>
        <s v="COMMANDERIE DU BONTEMPS MEDOC ET GRAVES - SAUTERNES ET BARSAC"/>
        <s v="COMMUNAUTE CAMEROUNAISE DE BORDEAUX (CCB)"/>
        <s v="COMMUNIC'ARTE"/>
        <s v="COMPAGNIE DONC Y CHOCS"/>
        <s v="COMPAGNIE ELVIRE 40"/>
        <s v="COMPAGNIE EN APARTE"/>
        <s v="COMPAGNIE INDIRA"/>
        <s v="COMPAGNIE JEUNE TALENT"/>
        <s v="COMPAGNIE LEITMOTIV"/>
        <s v="COMPAGNIE REVOLUTION"/>
        <s v="COMPETENCES EN TEMPS PARTAGE GUYENNE - CTP GUYENNE"/>
        <s v="COMPTOIR DE LA CULTURE BRESILIENNE"/>
        <s v="CONSEIL DEPARTEMENTAL DE LA GIRONDE"/>
        <s v="CONVENTION DE LA DIASPORA GABONAISE"/>
        <s v="COORDINATION POUR PROMOUVOIR LES COMPETENCES ET LE VOLONTARIAT AQUITAINE - CPCV AQUITAINE"/>
        <s v="COULEUR COREE"/>
        <s v="CREASSEMBLE"/>
        <s v="CRESUS GIRONDE"/>
        <s v="CRISTINAREY"/>
        <s v="CROISSANT FERTILE"/>
        <s v="CROIX ROUGE FRANÇAISE - DELEGATION LOCALE"/>
        <s v="CTE ETS SEXTANT AVIONIQUE"/>
        <s v="CULTURE ET BIBLIOTHEQUES POUR TOUS"/>
        <s v="CULTURE-S"/>
        <s v="CULTURES DES ARTS CREOLES ET DU MONDE 33 (CACM33)"/>
        <s v="D'SIGN"/>
        <s v="DE VOLTES ET D'ASSAUTS"/>
        <s v="DEALERS DE SCIENCE"/>
        <s v="DEFENSE DE LA LANGUE FRANCAISE, ASSOCIATION DE BORDEAUX"/>
        <s v="DHAGPO BORDEAUX"/>
        <s v="DISCO SOUPE"/>
        <s v="DIVAN D'OUEST"/>
        <s v="DIVERSCITES"/>
        <s v="DLIBERETS"/>
        <s v="DOJO"/>
        <s v="DOULEURS SANS FRONTIERES - DSF"/>
        <s v="DRAG RACING TEAM - DRT"/>
        <s v="DU CHIEN DANS LES DENTS"/>
        <s v="DU SOLEIL DANS LES PIEDS"/>
        <s v="DULCENE"/>
        <s v="DV2G (THEATRE VICTOIRE)"/>
        <s v="ECHIQUIER BORDELAIS"/>
        <s v="ECOLE CHINOISE DE BORDEAUX"/>
        <s v="ECOLE DES GRANDS-PARENTS EUROPEENS BORDEAUX-GIRONDE - EGPE BORDEAUX-GIRONDE"/>
        <s v="ECOLE ESSENTIALISTE"/>
        <s v="ECOLE MUNICIPALE DE NATATION"/>
        <s v="ECOUTE S'IL PLEUT"/>
        <s v="ECOUTER SON CORPS"/>
        <s v="EINAI"/>
        <s v="ELLES CONNECT"/>
        <s v="EN MARCHE"/>
        <s v="ENDOFRANCE"/>
        <s v="ENFANCE ET FAMILLES D'ADOPTION DE LA GIRONDE - ASSOCIATION DES FOYERS ADOPTIFS DE GIRONDE (EFA 33)"/>
        <s v="ENSEMBLE OSKAR ALBERTO"/>
        <s v="ENSEMBLE UN"/>
        <s v="ENSEMBLE VOCAL JUBILATE"/>
        <s v="ENTRAIDE SCOLAIRE AMICALE (ESA)"/>
        <s v="ESCAPADES 33"/>
        <s v="ESKUALDUNEN BILTZARRA - BORDELEKO ESKUAL ETXEA ou MAISON BASQUE DE BORDEAUX"/>
        <s v="ESPACE DECOUVERTE MADAGASCAR"/>
        <s v="ESPACE INTER HANDICAP EUROPEEN A HAUTEUR D'HOMME"/>
        <s v="ESPACES MARX AQUITAINE BORDEAUX GIRONDE EXPLORER CONFRONTER INNOVER"/>
        <s v="ESPOIR 33"/>
        <s v="ESPRIT ETUDIANT-MONTESQUIEU"/>
        <s v="ESSPLICITE"/>
        <s v="ETUDIANTS MUSULMANS DE FRANCE BORDEAUX - EMF BORDEAUX"/>
        <s v="EUROPEAN MENTORING &amp; COACHING COUNCIL, L'ASSOCIATION EUROPEENNE DE COACHING"/>
        <s v="EXPLORER LE SENTIR"/>
        <s v="FAIS UN VOEU MAKE-A -WISH ® FRANCE"/>
        <s v="FAIT DE CI DE SOI"/>
        <s v="FC CARTES ET SERVICES"/>
        <s v="FEDERATION ADDICTION"/>
        <s v="FEDERATION ADMR GIRONDE"/>
        <s v="FEDERATION DE LA GIRONDE POUR LA PECHE ET LA PROTECTION MILIEU AQUATIQUE (FDAAPPMA DE LA GIRONDE)"/>
        <s v="FEDERATION DE PSYCHANALYSE CONTEMPORAINE - FPC"/>
        <s v="FEDERATION DEPARTEMENTALE DU SECOURS POPULAIRE FRANCAIS"/>
        <s v="FEDERATION DES DESIGNERS EN AQUITAINE (FDA)"/>
        <s v="FEDERATION DES MANDATAIRES JUDICIAIRES INDEPENDANTS A PROTECTION MAJEURS AQUITAINE (FMJI AQUITAINE)"/>
        <s v="FEDERATION FRANCAISE DE NATATION"/>
        <s v="FEDERATION FRANCAISE DES PSYCHOLOGUES ET DE PSYCHOLOGIE - FFPP"/>
        <s v="FEDERATION GIRONDINE DE GENEALOGIE - FGG"/>
        <s v="FEDERATION MUSULMANE DE LA GIRONDE"/>
        <s v="FEDERATION NATIONALE D'AIDE AUX INSUFFISANTS RENAUX D'AQUITAINE - FNAIR AQUITANE"/>
        <s v="FEDERATION NATIONALE DES SERVICES SOCIAUX SPECIALISES DE PROTECTION DE L'ENFANCE - FN3S"/>
        <s v="FEDERATION POUR LA RECHERCHE SUR LE CERVEAU - CAMPAGNE DU NEURODON 2004"/>
        <s v="FEDERATION REGIONALE DES DECORES DU TRAVAIL NOUVELLE-AQUITAINE (FRDT)"/>
        <s v="FEDERATION SYNDICALE UNITAIRE 33 - FSU 33"/>
        <s v="FEMMES INTERNATIONALES MURS BRISES"/>
        <s v="FISH AND SHOES"/>
        <s v="FITNESS FREESTYLE"/>
        <s v="FOIRE AUX PLAISIRS DE BORDEAUX"/>
        <s v="FONDA SUD-OUEST"/>
        <s v="FONDATION DU PATRIMOINE - DELEGATION AQUITAINE"/>
        <s v="FONDATION MAISON DE LA GENDARMERIE"/>
        <s v="FOOT LOISIRS DOCKERS DE BORDEAUX"/>
        <s v="FOOTBALL CLUB DE LA PRESSE BORDELAISE"/>
        <s v="FOOTBALL-CLUB BORDEAUX OCEAN"/>
        <s v="FOOTBALL-CLUB ROUGE"/>
        <s v="FORCE FEMMES"/>
        <s v="FORRO BORDEAUX"/>
        <s v="FORUM DES CULTURES ET DES TRADITIONS"/>
        <s v="FOYER SOCIO-EDUCATIF DU COLLEGE ALAIN FOURNIER"/>
        <s v="FRANCE ALZHEIMER GIRONDE"/>
        <s v="FRANCE AMERIQUE LATINE COMITE BORDEAUX GIRONDE"/>
        <s v="FRANCE PLUS GIRONDE"/>
        <s v="FRANCE PSORIASIS"/>
        <s v="France PARKINSON"/>
        <s v="GABON, SOLIDARITE ET PAIX"/>
        <s v="GARGANTUA"/>
        <s v="GASP'ART"/>
        <s v="GAZELLISSIMES"/>
        <s v="GEAR LOCKER"/>
        <s v="GEM &quot;LES NEUROFESTIFS 33&quot;"/>
        <s v="GIRONDE ROUMANIE ECHANGES ET CULTURE"/>
        <s v="GIRONDINS DE BORDEAUX TIR"/>
        <s v="GRAIN DE SABLE"/>
        <s v="GRAINES DE SOLIDARITE"/>
        <s v="GROUPE ATTAC 33"/>
        <s v="GROUPE D'ETUDE POUR L'INSERTION SOCIALE DES PERSONNES PORTEUSES D'UNE TRISOMIE 21 - GEIST 21"/>
        <s v="GROUPE LOCAL ACTION DES CHRETIENS POUR L'ABOLITION DE LA TORTURE DE BORDEAUX"/>
        <s v="GROUPE PASSERELLE"/>
        <s v="GROUPE VOCAL ARPEGE DE BORDEAUX"/>
        <s v="GROUPEMENT DES RETRAITES EDUCATEURS SANS FRONTIERES - GREF"/>
        <s v="GYMNASTIQUE VOLONTAIRE BORDEAUX BASTIDE"/>
        <s v="GYMNASTIQUE VOLONTAIRE BORDEAUX LOUCHEUR"/>
        <s v="GYMNASTIQUE VOLONTAIRE CHAUFFOUR"/>
        <s v="GYMNASTIQUE VOLONTAIRE LESCURE"/>
        <s v="GYMNASTIQUE VOLONTAIRE PERGOLA STEHELIN"/>
        <s v="GYMNASTIQUE VOLONTAIRE QUARTIER ST NICOLAS"/>
        <s v="H NORD ECOQUARTIER DE BORDEAUX - H NORD"/>
        <s v="HABAD LOUBAVITCH BORDEAUX"/>
        <s v="HABITATS JEUNES SIMONE NOAILLES"/>
        <s v="HAITI EN VIE"/>
        <s v="HALEIWA"/>
        <s v="HANDICAP INTERNATIONAL"/>
        <s v="HANDISPORT 33 AMICALE SPORTIVE DES HANDICAPES PHYSIQUES D'AQUITAINE - ASHPA"/>
        <s v="HARMONIE STRETCH ET DETENTE"/>
        <s v="HISTOIRE(S) DE LA BASTIDE"/>
        <s v="HORS BORD"/>
        <s v="ICRONOS"/>
        <s v="IDEH - INITIATIVES POUR LE DEVELOPPEMENT HUMAIN"/>
        <s v="ILOT DES MOTS"/>
        <s v="INNER WHEEL CLUB DE BORDEAUX MEDOC"/>
        <s v="INSTANCE REGIONALE D'EDUCATION ET DE PROMOTION SANTE NOUVELLE-AQUITAINE (IREPS NOUVELLE-AQUITAINE)"/>
        <s v="INSTANTS BORDELAIS"/>
        <s v="INSTITUT BERGONIE"/>
        <s v="INSTITUT DE FORMATION ET D'APPUI AUX INITIATIVES DE DEVELOPPEMENT - IFAID AQUITAINE"/>
        <s v="INSTITUT DE JOURNALISME BORDEAUX AQUITAINE"/>
        <s v="INSTITUT MACONNIQUE D'AQUITAINE"/>
        <s v="INSTITUT MEDICO-PEDAGOGIQUE SAINT JOSEPH"/>
        <s v="INSTITUT REGIONAL DES SOURDS ET DES AVEUGLES - IRSA"/>
        <s v="IRON SPORT BORDEAUX"/>
        <s v="ITAL'ICI"/>
        <s v="JARDIN ET ECOTOURISME"/>
        <s v="JETER L'ENCRE"/>
        <s v="JEUNE ACADEMIE VOCALE D'AQUITAINE"/>
        <s v="JEUNE BALLET D AQUITAINE"/>
        <s v="JUDO-CLUB GIRONDIN OMNISPORTS"/>
        <s v="KALINA'GO"/>
        <s v="KARAVAN BORDELAISE"/>
        <s v="KAZ ANANDA"/>
        <s v="KEEP A BREAST EUROPE FOUNDATION"/>
        <s v="KI E KI"/>
        <s v="KILOMBO KINTWADI"/>
        <s v="KPOP DANCE MOVE BORDEAUX - KDM BORDEAUX"/>
        <s v="KUNG-FU WUSHU ACADEMIE (KFWA)"/>
        <s v="L'AMICALE DES CHINOIS DU SUD-OUEST (ADCSO)"/>
        <s v="L'ASSOCIATION DES BISSAU-GUINEENS"/>
        <s v="L'ASSOCIATION SLAVE"/>
        <s v="L'ASSOS DIET"/>
        <s v="L'ATELIER CHOREGRAPHIQUE"/>
        <s v="L'ATELIER VIDEO PIRATE"/>
        <s v="L'ATEUL"/>
        <s v="L'AUTRE - ASSOCIATION DES ETUDIANTS EN ANTHROPOLOGIE SOCIALE ET CULTURELLE"/>
        <s v="L'ERE H"/>
        <s v="L'ESTEY"/>
        <s v="L'INSTITUT BORDELAIS DE STYLISME MODELISME"/>
        <s v="L'OLYMPIQUE-CLUB BORDELAIS - OCB"/>
        <s v="L'ORANGEADE"/>
        <s v="L'OSTAU OCCITAN"/>
        <s v="LA CIGOGNE"/>
        <s v="LA CLE DU QUAI"/>
        <s v="LA COMPAGNIE &quot;LES FOUS DE LA RAMPE&quot;"/>
        <s v="LA COMPAGNIE CHRONIQUE"/>
        <s v="LA COMPAGNIE DES FIGURES"/>
        <s v="LA COMPAGNIE GARONOTES"/>
        <s v="LA COUR DES ENFANTS"/>
        <s v="LA DAME A LA LICORNE"/>
        <s v="LA GALERIE EPHEMERE"/>
        <s v="LA GYM SUEDOISE BORDEAUX"/>
        <s v="LA HOULETTE"/>
        <s v="LA MAIN A L’OREILLE"/>
        <s v="LA MAISON DE MARIE"/>
        <s v="LA MANIF POUR TOUS 33"/>
        <s v="LA MARMAILLE"/>
        <s v="LA MOBYLETTE"/>
        <s v="LA PARENTELE"/>
        <s v="LA PLUME ET L'OREILLE"/>
        <s v="LA ROUTE DES VINS - ECOLE DE COMMERCE EUROPEENNE"/>
        <s v="LABE'ART"/>
        <s v="LACLE - LA MAISON DES PARENTS ET DES MINEURS"/>
        <s v="LADAPT LIGUE ADAPTATION DIMINUES PHYSIQUE AU TRAVAIL"/>
        <s v="LADIES' CIRCLE BORDEAUX 20"/>
        <s v="LAFEDERATION 33"/>
        <s v="LATINO MEX BORDEAUX"/>
        <s v="LAXMI GIRONDE"/>
        <s v="LE CANNELE D'ADRESSES"/>
        <s v="LE CHAINON MANQUANT"/>
        <s v="LE CHOEUR VOYAGEUR"/>
        <s v="LE LABO DES HISTOIRES section Sud-Atlantique"/>
        <s v="LE LABO DES LETTRES"/>
        <s v="LE LYS ET LE LEOPARD"/>
        <s v="LE P'TIT BOUT DE QUARTIER"/>
        <s v="LE PETIT INSTITUT DE CHINE : ECOLE D'ARTS MARTIAUX ET CULTURE CHINOISE"/>
        <s v="LE RELAIS GIRONDE"/>
        <s v="LE THEATRE DES EGREGORES"/>
        <s v="LEGATO CIE"/>
        <s v="LEO CLUB BORDEAUX INTERNATIONAL - LBI"/>
        <s v="LES AMIS AQUITAINS DES SEMAINES SOCIALES DE France"/>
        <s v="LES AMIS DE BORDEAUX-SUD"/>
        <s v="LES AMIS DE LA RUE KLEBER"/>
        <s v="LES AMIS DE LA TERRE GIRONDE"/>
        <s v="LES ANCIENS DE BACALAN CLAVEAU"/>
        <s v="LES ANNALES DE L'ESPRIT"/>
        <s v="LES BORDELUCHES"/>
        <s v="LES BRUITS DE LA RUE"/>
        <s v="LES COQUELICOTS"/>
        <s v="LES COUCOUS"/>
        <s v="LES DOSSIERS D'AQUITAINE ET D'AILLEURS"/>
        <s v="LES ENTREPRENEURS ET DIRIGEANTS CHRETIENS"/>
        <s v="LES FEES REIKI"/>
        <s v="LES FEES RUE"/>
        <s v="LES FILLES D'A COTE"/>
        <s v="LES GOUPILS"/>
        <s v="LES HABITANTS ET RIVERAINS DU QUARTIER SAINT-GENES-BOURSE DU TRAVAIL - COSTEDOAT"/>
        <s v="LES IMPROVISATEURS ANONYMES"/>
        <s v="LES INDEPENDANTS PLASTICIENS DE BORDEAUX"/>
        <s v="LES INSTRUMENTS ANCIENS DE BORDEAUX"/>
        <s v="LES JOIES HUMAINES"/>
        <s v="LES MORPHOGENISTES"/>
        <s v="LES MUSCLES BORDELAIS"/>
        <s v="LES PETITS TRETEAUX"/>
        <s v="LES PINSONS"/>
        <s v="LES PRODUCTIONS DE L'ANGE"/>
        <s v="LES RIVERAINS DU STADE PROMIS"/>
        <s v="LES ROSES DE DAMAS"/>
        <s v="LES VAILLANTS DE SAINT SEURIN"/>
        <s v="LES Z'ARPETES"/>
        <s v="LESBIAN &amp; GAY PRIDE BORDEAUX DITE AUSSI LGP BORDEAUX"/>
        <s v="LIBRE PENSEE"/>
        <s v="LICHORE"/>
        <s v="LIGUE CONTRE LE CANCER"/>
        <s v="LIGUE D'AQUITAINE DE HANDBALL"/>
        <s v="LIGUE D'AQUITAINE DE VOLLEY BALL"/>
        <s v="LIGUE FRANÇAISE POUR LA DEFENSE DROITS DE L'HOMME ET DU CITOYEN (LDH) ET LIGUE DROITS DE L'HOMME"/>
        <s v="LIGUE NATIONAL DE RUGBY"/>
        <s v="LIONS BORDEAUX SAINT AUGUSTIN"/>
        <s v="LIONS CLUB BORDEAUX - EUROPE - DISTRICT 103 SUD-OUEST"/>
        <s v="LIONS CLUB BORDEAUX LE BOUSCAT"/>
        <s v="LIONS CLUB BORDEAUX RIVE-GAUCHE"/>
        <s v="LIONS CLUB BORDEAUX TOURNY"/>
        <s v="LIONS CLUB DE BORDEAUX LA FAYETTE"/>
        <s v="LIONS-CLUB DE BORDEAUX CAUDERAN"/>
        <s v="LOS TREINTA Y TRES"/>
        <s v="LOUONS L'ETERNEL"/>
        <s v="LUNA D'AIGA"/>
        <s v="LUPUS DE FRANCE"/>
        <s v="L’ASSOCIATION POUR LE MAINTIEN DE L’AGRICULTURE PAYSANNE DITE &quot;L’AMAP CAUDERANAISE&quot;"/>
        <s v="MACCABI SPORTS DE BORDEAUX"/>
        <s v="MADE IN MOVEMENT"/>
        <s v="MAGNETOGRAMMES ASSOCIATION"/>
        <s v="MAISON D'ALGERIE EN AQUITAINE"/>
        <s v="MAISON DE LA NATURE ET DE L'ENVIRONNEMENT"/>
        <s v="MAISON DES METIERS DE L'IMPRIMERIE"/>
        <s v="MAISON DES SOURDS DE LA GIRONDE - MS 33"/>
        <s v="MAJ"/>
        <s v="MAM'OURS"/>
        <s v="MANTA PLONGEE"/>
        <s v="MARATHON JOB EUROPA"/>
        <s v="MAROC, DEVOIRS ET DROITS"/>
        <s v="MAWA DE GIRONDE"/>
        <s v="MBOLO ASSOCIATION DES GABONAIS DE LA GIRONDE"/>
        <s v="MELTING SIGNES"/>
        <s v="MENSA AQUITAINE"/>
        <s v="MHIGE INSEEC - MISSION INTER GRANDES ECOLES DE L'INSEEC"/>
        <s v="MINE DE RIEN"/>
        <s v="MIRAIL INFORMATIQUE"/>
        <s v="MOTO CLUB HEXAGON BORDEAUX"/>
        <s v="MOTS ET MATIERES(S)"/>
        <s v="MOUVEMENT EUROPEEN FRANCE-GIRONDE"/>
        <s v="MUSIC'S COOL"/>
        <s v="MUSICA IN CATHEDRA"/>
        <s v="MUSIQUE MUNICIPALE"/>
        <s v="MUSIQUES EN ROUTE"/>
        <s v="MY KARTEL"/>
        <s v="NACAO PALMARES CAPOEIRA DE BORDEAUX"/>
        <s v="NIRE LAGUNA THOMAS"/>
        <s v="NOTRE DAME DE BARRAILS"/>
        <s v="NOTRE ITALIE"/>
        <s v="NOUS CITOYENS"/>
        <s v="NOUS VOULONS LIRE !"/>
        <s v="NOUVEAU COMITE FOIRE AUX PLAISIRS"/>
        <s v="NOUVELLE DONNE"/>
        <s v="OCCS"/>
        <s v="OCTANDRE"/>
        <s v="OFFICE ARTISTIQUE DE REGION AQUITAINE"/>
        <s v="OFFICIERS DE RESERVE"/>
        <s v="OKIWI"/>
        <s v="ONG QUISHUAR"/>
        <s v="OPERA BASTIDE"/>
        <s v="OPUS 33"/>
        <s v="ORGANISATION SOCIO-CULTURELLE DE BORDEAUX IV OSB IV"/>
        <s v="OSEZ LE FEMINISME 33 !"/>
        <s v="OUI A LA VIE"/>
        <s v="PALLIAQUITAINE"/>
        <s v="PARTI OUVRIER INDEPENDANT DEMOCRATIQUE DE LA GIRONDE - POID33"/>
        <s v="PASSERELLES ET COMPETENCES"/>
        <s v="PAUSE-CAFE"/>
        <s v="PENA FLAMENCA COPAS Y COMPAS"/>
        <s v="PENA MADRIDISTA DE BORDEAUX"/>
        <s v="PERCEPTA - TAI CHI CHUAN ET DEVELOPPEMENT PERSONNEL"/>
        <s v="PERES &amp; FILS RUGBY 33"/>
        <s v="PETANQUE BACALANAISE"/>
        <s v="PETANQUE CLUB EMILE COMBES"/>
        <s v="PEUPLES SOLIDAIRES"/>
        <s v="PHENIX DE BELCIER"/>
        <s v="PHOTO CLUB DE BORDEAUX"/>
        <s v="PICTUR'ART"/>
        <s v="PLAN INTERNATIONAL FRANCE - PLAN FRANCE"/>
        <s v="PLANETE BORDEAUX"/>
        <s v="PLATEFORME AQUITAINE DE COMMERCE EQUITABLE - PLACE"/>
        <s v="PLENI'OM"/>
        <s v="POINT RENCONTRE DE BORDEAUX"/>
        <s v="POLIFONIA ELIANE LAVAIL"/>
        <s v="POLSKIE BORDEAUX"/>
        <s v="POLYCAP 33"/>
        <s v="POUR UN COMMERCE ETHIQUE DE L'ART, RENCONTRES, TOURISME - PUCEART"/>
        <s v="POUR UN SOURIRE D'ENFANT AQUITAINE"/>
        <s v="PRISME"/>
        <s v="PROF'APA"/>
        <s v="PROJETS HORS LES MURS - PHM"/>
        <s v="PROMETHEE"/>
        <s v="QUETZALCOATL"/>
        <s v="RADIO CHU"/>
        <s v="RASSEMBLEMENT DU PEUPLE SOUVERAIN POUR UNE FRANCE INDEPENDANTE ET UNE REPUBLIQUE SOCIALE"/>
        <s v="REBATIR LA FRANCE"/>
        <s v="REG'ARTS D'AILLEURS"/>
        <s v="REGGAE SUN SKA"/>
        <s v="RELAIS AMICAL MALAKOFF MEDERIC BORDEAUX AQUITAINE"/>
        <s v="RESEAU AQUITAIN DES MUSIQUES ACTUELLES - RAMA"/>
        <s v="RESEAU FRANCAIS SUR L’ENTENTE DE VOIX (REV FRANCE)"/>
        <s v="RESEAUX ADOS GIRONDE"/>
        <s v="RIVE DROITE 2000"/>
        <s v="ROLLER DERBY BORDEAUX CLUB"/>
        <s v="ROSE ATTITUDE BORDEAUX"/>
        <s v="ROTARY CLUB DE BORDEAUX-OUEST"/>
        <s v="ROTARY-CLUB DE BORDEAUX-SUD"/>
        <s v="SAAPERLIPOPETTE"/>
        <s v="SAINT MARTIN BORDEAUX CULTURAL CONNECTIONS"/>
        <s v="SALAM"/>
        <s v="SASP FOOTBALL CLUB DES GIRONDINS DE BORDEAUX"/>
        <s v="SCOUTS ET GUIDES DE FRANCE - Section de Tarbes"/>
        <s v="SE CANTO BASTIDE"/>
        <s v="SECOURS CATHOLIQUE-CARITAS FRANCE (DELEGATION DE LA GIRONDE)"/>
        <s v="SECUCAF BORDEAUX FOOTBALL D'ENTREPRISE"/>
        <s v="SERVICE DEPARTEMENTAL D'INCENDIE ET DE SECOURS DE LA GIRONDE"/>
        <s v="SERVICE UNIVERSITAIRE DES ACTIVITES PHYSIQUES ET SPORTIVES (SUAPS)"/>
        <s v="SIDACTION"/>
        <s v="SOCIETE BORDELAISE D'AQUARELLE"/>
        <s v="SOCIETE D'ENTRAIDE DES MEMBRES DE LA LEGION D'HONNEUR COMITE DE BORDEAUX SECTEUR CAUDERAN"/>
        <s v="SOCIETE D'HISTOIRE DE BORDEAUX"/>
        <s v="SOCIETE DE GEOGRAPHIE DE BORDEAUX"/>
        <s v="SOCIETE DES AMIS DU MUSEE DES BEAUX-ARTS DE BORDEAUX"/>
        <s v="SOCIETE DES BIBLIOPHILES DE GUYENNE"/>
        <s v="SOCIETE DES COMPAGNONS DU TOUR DE France DU DEVOIR EGALITAIRE - CHAMBRE COMPAGNONALE DE BORDEAUX"/>
        <s v="SOCIETE DES FETES CAUDERANAISES"/>
        <s v="SOCIETE DES NEUROSCIENCES"/>
        <s v="SOCIETE SYMPHONIQUE DE BORDEAUX-CAUDERAN"/>
        <s v="SOLIDARITE-LOGEMENT BORDEAUX-BOULEVARDS"/>
        <s v="SOMATO-PSYCHO-PEDAGOGIE EN AQUITAINE"/>
        <s v="SONG LONG BORDEAUX"/>
        <s v="SOS PLACE GAMBETTA"/>
        <s v="SOUTIEN, CULTURE ET LOISIRS DES MAGHREBINS ET ALGERIENS EN AQUITAINE - SCELMAA"/>
        <s v="SPECIAL OLYMPICS FRANCE (SOF)"/>
        <s v="SPHERE CPP BORDEAUX"/>
        <s v="STELLA MONTIS"/>
        <s v="STOP AND GO DANCE 33"/>
        <s v="SUKHALI - AIDE AU DEVELOPPEMENT LOCAL PAR LES FEMMES AU SENEGAL"/>
        <s v="SURVIE GIRONDE"/>
        <s v="SYNDICAT DES QUARTIERS BELCIER, CARLE VERNET"/>
        <s v="T.E.A. TIME - TALENTUEUX EMOTIFS ANONYMES"/>
        <s v="TANGO BORDEAUX"/>
        <s v="TANGO HOY"/>
        <s v="TANGO MILONGUERO BORDEAUX"/>
        <s v="TANGO NOMADE"/>
        <s v="TASHI DELEK BORDEAUX ASSOCIATION GIRONDINE POUR LE TIBET"/>
        <s v="TATHATA- VRINDHAM AQUITAINE"/>
        <s v="TCHERNOBLAYE"/>
        <s v="TEMPS DE PAROLE ASSOCIATION SANTE ET SECURITE PROFESSIONNELLES"/>
        <s v="TENNIS CLUB DE BORDEAUX"/>
        <s v="TERANGA"/>
        <s v="TERANUI TAHITI"/>
        <s v="TERIYA"/>
        <s v="TERRA FEES"/>
        <s v="THEATR'ACTION"/>
        <s v="THEATRE DE L'ESCALE"/>
        <s v="THEATRE DES TAFURS"/>
        <s v="THEATRE FEMINA"/>
        <s v="THEATRE-EDUCATION-AQUITAINE"/>
        <s v="THEATRIUM"/>
        <s v="THIANT GUI"/>
        <s v="THOTH CIVILISATION SANS FRONTIERES"/>
        <s v="TOURING PEDESTRE BORDELAIS"/>
        <s v="TRACE UNE DIAGONALE"/>
        <s v="TRADOBORDELEAU"/>
        <s v="TRANZIT KREOL"/>
        <s v="TRAUMATISES CRANIENS ASSISTANCE"/>
        <s v="TREMPLIN UTC"/>
        <s v="ULCR"/>
        <s v="ULTRAS BB"/>
        <s v="UNICEF"/>
        <s v="UNION ALCOOLIQUES ANONYMES"/>
        <s v="UNION AU DEVELOPPEMENT AFRICAIN - UDA"/>
        <s v="UNION COOP DE LA PAGE BLANCHE"/>
        <s v="UNION DEPARTEMENTALE CFDT DE LA GIRONDE"/>
        <s v="UNION DES AVEUGLES ET DEFICIENTS VISUELS"/>
        <s v="UNION DES TRAVAILLEURS IVOIRIENS DE FRANCE - UTIF"/>
        <s v="UNION GENERALE SPORTIVE DE L'ENSEIGNEMENT LIBRE DE LA GIRONDE"/>
        <s v="UNION GIRONDINE DES RETRAITES MILITAIRES, ANCIENS MILITAIRES ET DE LEURS CONJOINTS (URM 33)"/>
        <s v="UNION NATIONALE DES AMIS ET FAMILLES DE MALADES PSYCHIQUES - UNAFAM"/>
        <s v="UNION NATIONALE DU SPORT SCOLAIRE - DIRECTION REGIONALE"/>
        <s v="UNION REGIONALE PACT HABITAT ET DEVELOPPEMENT DE LA REGION AQUITAINE"/>
        <s v="UNIVERSEUL"/>
        <s v="UNIVERSITE BORDEAUX MONTAIGNE BORDEAUX III - BIBLIOTHEQUE FRANCO-ALLEMANDE (BIFA)"/>
        <s v="UNIVERSITE POPULAIRE DE BORDEAUX - UPB"/>
        <s v="URPS - AQUITAINE"/>
        <s v="UTOPIA"/>
        <s v="V'INSEEC BORDEAUX, VINS ET SPIRITUEUX"/>
        <s v="VA K BAND"/>
        <s v="VACANCES ANIMATION LOISIRS TOURISME DE LA GIRONDE"/>
        <s v="VACANCES TOURISME FAMILLES - VTF"/>
        <s v="VAHINE ORA"/>
        <s v="VARIANCE MELODIE"/>
        <s v="VILLA 88"/>
        <s v="VILLAGE D'AUDEGE"/>
        <s v="VISIONS CROISEES"/>
        <s v="VISIONS PARTAGEES"/>
        <s v="VISITE DES MALADES DANS LES ETABLISSEMENTS HOSPITALIERS DU DEPARTEMENT DE LA GIRONDE - VMEH"/>
        <s v="VIVRE COMME AVANT"/>
        <s v="VOCATION SOCIOLOGUE"/>
        <s v="VOVINAM VIET VO DAO-CLUB DE BORDEAUX"/>
        <s v="WEJOB"/>
        <s v="WISE"/>
        <s v="WOUXIA CLAN"/>
        <s v="YA DLA JOIE ET DL'EMPLOI (YDLJE)"/>
        <s v="YOBALEMA"/>
        <s v="YOGA ET YOGA"/>
        <s v="YOGALBEDO"/>
        <s v="YOGHINY"/>
        <s v="ZANSHIN CLUB"/>
      </sharedItems>
    </cacheField>
    <cacheField name="Montant du fonds de concours ou de la subvention (numéraire)" numFmtId="0">
      <sharedItems containsSemiMixedTypes="0" containsString="0" containsNumber="1">
        <n v="1.616767E7"/>
        <n v="8060927.5"/>
        <n v="7912204.0"/>
        <n v="3120000.0"/>
        <n v="1735000.0"/>
        <n v="1646816.0"/>
        <n v="1578403.0"/>
        <n v="1537650.0"/>
        <n v="1128560.0"/>
        <n v="1089439.0"/>
        <n v="896350.0"/>
        <n v="892663.0"/>
        <n v="879983.0"/>
        <n v="819458.0"/>
        <n v="752250.0"/>
        <n v="678000.0"/>
        <n v="634600.0"/>
        <n v="567000.0"/>
        <n v="532800.0"/>
        <n v="512833.33"/>
        <n v="494000.0"/>
        <n v="492222.0"/>
        <n v="478850.0"/>
        <n v="461165.0"/>
        <n v="450195.0"/>
        <n v="450000.0"/>
        <n v="426565.0"/>
        <n v="402000.0"/>
        <n v="380000.0"/>
        <n v="357672.0"/>
        <n v="347000.0"/>
        <n v="343924.0"/>
        <n v="339500.0"/>
        <n v="334000.0"/>
        <n v="311500.0"/>
        <n v="300000.0"/>
        <n v="283000.0"/>
        <n v="280000.0"/>
        <n v="243834.0"/>
        <n v="240000.0"/>
        <n v="237000.0"/>
        <n v="223734.0"/>
        <n v="210000.0"/>
        <n v="205000.0"/>
        <n v="200000.0"/>
        <n v="198775.0"/>
        <n v="198000.0"/>
        <n v="190000.0"/>
        <n v="185000.0"/>
        <n v="180000.0"/>
        <n v="170592.0"/>
        <n v="153407.0"/>
        <n v="141174.0"/>
        <n v="132000.0"/>
        <n v="130000.0"/>
        <n v="120000.0"/>
        <n v="119100.0"/>
        <n v="119000.0"/>
        <n v="118603.0"/>
        <n v="115000.0"/>
        <n v="110350.0"/>
        <n v="109834.0"/>
        <n v="105000.0"/>
        <n v="100000.0"/>
        <n v="83680.0"/>
        <n v="82238.0"/>
        <n v="81568.0"/>
        <n v="80000.0"/>
        <n v="73900.0"/>
        <n v="73250.0"/>
        <n v="66000.0"/>
        <n v="64000.0"/>
        <n v="60000.0"/>
        <n v="57500.0"/>
        <n v="57005.0"/>
        <n v="56105.0"/>
        <n v="56000.0"/>
        <n v="55000.0"/>
        <n v="54201.0"/>
        <n v="52500.0"/>
        <n v="52250.0"/>
        <n v="51000.0"/>
        <n v="50580.0"/>
        <n v="50000.0"/>
        <n v="49000.0"/>
        <n v="46500.0"/>
        <n v="46000.0"/>
        <n v="45400.0"/>
        <n v="44200.0"/>
        <n v="41500.0"/>
        <n v="40700.0"/>
        <n v="40000.0"/>
        <n v="37754.0"/>
        <n v="37500.0"/>
        <n v="37000.0"/>
        <n v="35895.0"/>
        <n v="35500.0"/>
        <n v="35000.0"/>
        <n v="33251.0"/>
        <n v="32987.75"/>
        <n v="32500.0"/>
        <n v="31500.0"/>
        <n v="31000.0"/>
        <n v="30500.0"/>
        <n v="30000.0"/>
        <n v="29985.0"/>
        <n v="29750.0"/>
        <n v="29000.0"/>
        <n v="28500.0"/>
        <n v="28000.0"/>
        <n v="27778.0"/>
        <n v="27500.0"/>
        <n v="27000.0"/>
        <n v="25062.0"/>
        <n v="25000.0"/>
        <n v="24500.0"/>
        <n v="23000.0"/>
        <n v="22500.0"/>
        <n v="22000.0"/>
        <n v="21600.0"/>
        <n v="21500.0"/>
        <n v="21350.0"/>
        <n v="21000.0"/>
        <n v="20686.0"/>
        <n v="20500.0"/>
        <n v="20060.0"/>
        <n v="19500.0"/>
        <n v="19000.0"/>
        <n v="18800.0"/>
        <n v="17528.0"/>
        <n v="17500.0"/>
        <n v="17000.0"/>
        <n v="16770.0"/>
        <n v="16628.76"/>
        <n v="16000.0"/>
        <n v="15920.46"/>
        <n v="15800.0"/>
        <n v="15500.0"/>
        <n v="15280.0"/>
        <n v="15000.0"/>
        <n v="14800.0"/>
        <n v="14653.49"/>
        <n v="14500.0"/>
        <n v="14000.0"/>
        <n v="13600.0"/>
        <n v="13050.0"/>
        <n v="13000.0"/>
        <n v="12000.0"/>
        <n v="11950.0"/>
        <n v="11620.0"/>
        <n v="11500.0"/>
        <n v="11380.0"/>
        <n v="11176.0"/>
        <n v="11011.0"/>
        <n v="11000.0"/>
        <n v="10730.0"/>
        <n v="10536.77"/>
        <n v="10083.0"/>
        <n v="10000.0"/>
        <n v="9980.0"/>
        <n v="9880.0"/>
        <n v="9750.0"/>
        <n v="9600.0"/>
        <n v="9520.0"/>
        <n v="9500.0"/>
        <n v="9400.0"/>
        <n v="9000.0"/>
        <n v="8907.0"/>
        <n v="8800.0"/>
        <n v="8640.0"/>
        <n v="8605.0"/>
        <n v="8500.0"/>
        <n v="8400.0"/>
        <n v="8308.0"/>
        <n v="8300.0"/>
        <n v="8200.0"/>
        <n v="8000.0"/>
        <n v="7932.0"/>
        <n v="7800.0"/>
        <n v="7600.0"/>
        <n v="7500.0"/>
        <n v="7475.0"/>
        <n v="7370.0"/>
        <n v="7300.0"/>
        <n v="7100.0"/>
        <n v="7000.0"/>
        <n v="6900.0"/>
        <n v="6800.0"/>
        <n v="6500.0"/>
        <n v="6400.0"/>
        <n v="6182.0"/>
        <n v="6100.0"/>
        <n v="6000.0"/>
        <n v="5900.0"/>
        <n v="5750.0"/>
        <n v="5688.0"/>
        <n v="5500.0"/>
        <n v="5394.0"/>
        <n v="5000.0"/>
        <n v="4880.0"/>
        <n v="4850.0"/>
        <n v="4700.0"/>
        <n v="4634.0"/>
        <n v="4600.0"/>
        <n v="4550.0"/>
        <n v="4500.0"/>
        <n v="4420.0"/>
        <n v="4400.0"/>
        <n v="4300.0"/>
        <n v="4250.0"/>
        <n v="4072.0"/>
        <n v="4000.0"/>
        <n v="3917.0"/>
        <n v="3800.0"/>
        <n v="3700.0"/>
        <n v="3500.0"/>
        <n v="3400.0"/>
        <n v="3300.0"/>
        <n v="3220.0"/>
        <n v="3200.0"/>
        <n v="3109.0"/>
        <n v="3030.0"/>
        <n v="3000.0"/>
        <n v="2800.0"/>
        <n v="2700.0"/>
        <n v="2670.0"/>
        <n v="2635.0"/>
        <n v="2500.0"/>
        <n v="2450.0"/>
        <n v="2400.0"/>
        <n v="2300.0"/>
        <n v="2250.0"/>
        <n v="2200.0"/>
        <n v="2150.0"/>
        <n v="2100.0"/>
        <n v="2064.0"/>
        <n v="2055.0"/>
        <n v="2000.0"/>
        <n v="1800.0"/>
        <n v="1728.0"/>
        <n v="1700.0"/>
        <n v="1650.0"/>
        <n v="1600.0"/>
        <n v="1550.0"/>
        <n v="1534.0"/>
        <n v="1500.0"/>
        <n v="1410.0"/>
        <n v="1400.0"/>
        <n v="1300.0"/>
        <n v="1200.0"/>
        <n v="1080.0"/>
        <n v="1000.0"/>
        <n v="950.0"/>
        <n v="920.0"/>
        <n v="900.0"/>
        <n v="865.0"/>
        <n v="800.0"/>
        <n v="750.0"/>
        <n v="741.0"/>
        <n v="700.0"/>
        <n v="650.0"/>
        <n v="600.0"/>
        <n v="571.0"/>
        <n v="500.0"/>
        <n v="420.0"/>
        <n v="400.0"/>
        <n v="300.0"/>
        <n v="250.0"/>
        <n v="200.0"/>
        <n v="150.0"/>
        <n v="120.0"/>
        <n v="100.0"/>
        <n v="82.0"/>
        <n v="0.0"/>
      </sharedItems>
    </cacheField>
    <cacheField name="Prestations en nature" numFmtId="0">
      <sharedItems containsBlank="1">
        <m/>
        <s v="Communication, locaux, équipements sportifs,"/>
        <s v="Locaux"/>
        <s v="Communication, locaux"/>
        <s v="Locaux, matériel pour manifestations"/>
        <s v="Locaux, équipements sportifs, matériel pour"/>
        <s v="Communication, matériel pour manifestations, locaux"/>
        <s v="Matériel pour manifestations"/>
        <s v="Equipements sportifs"/>
        <s v="Equipements sportifs, matériel pour manifestations"/>
        <s v="Locaux, matériel pour manifestations, matériel"/>
        <s v="Communication, locaux, matériel pour"/>
        <s v="Communication, locaux, matériel pour manifestations"/>
        <s v="Communication, équipements sportifs, matériel pour"/>
        <s v="Locaux, équipements sportifs"/>
        <s v="Locaux, matériel informatique"/>
        <s v="Communication, matériel pour manifestations"/>
        <s v="Communication"/>
        <s v="Communication, matériel informatique"/>
        <s v="Matériel informatique"/>
      </sharedItems>
    </cacheField>
    <cacheField name="avec/sans" numFmtId="0">
      <sharedItems>
        <s v="AVEC"/>
        <s v="SANS"/>
      </sharedItems>
    </cacheField>
    <cacheField name="categorie" numFmtId="0">
      <sharedItems>
        <s v="Culture"/>
        <s v="Santé, bien-être"/>
        <s v="Sport"/>
        <s v="Cadre de vie environnement"/>
        <s v="Vivre ensemble, vie quotidienne"/>
        <s v="Entraide, solidarité, humanitaire"/>
        <e v="#N/A"/>
      </sharedItems>
    </cacheField>
    <cacheField name="president" numFmtId="0">
      <sharedItems>
        <s v="null"/>
        <s v="Georges ARNAUDEAU"/>
        <s v="Sophie BOURGOGNE"/>
        <s v="Jean Luc Romero"/>
        <s v="Owayss Majnani"/>
        <e v="#N/A"/>
        <s v="Jean-Charles Palau"/>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analyse1" cacheId="0" dataCaption="" compact="0" compactData="0">
  <location ref="A3:B16" firstHeaderRow="0" firstDataRow="1" firstDataCol="0" rowPageCount="1" colPageCount="1"/>
  <pivotFields>
    <pivotField name="web-scraper-start-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t="default"/>
      </items>
    </pivotField>
    <pivotField name="no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t="default"/>
      </items>
    </pivotField>
    <pivotField name="adres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de postal"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t="default"/>
      </items>
    </pivotField>
    <pivotField name="tel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t="default"/>
      </items>
    </pivotField>
    <pivotField name="presid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 name="site we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t="default"/>
      </items>
    </pivotField>
    <pivotField name="categorie" axis="axisRow" compact="0" outline="0" multipleItemSelectionAllowed="1" showAll="0" sortType="ascending">
      <items>
        <item x="8"/>
        <item x="4"/>
        <item x="9"/>
        <item x="5"/>
        <item x="10"/>
        <item x="1"/>
        <item x="2"/>
        <item x="0"/>
        <item x="3"/>
        <item x="11"/>
        <item x="6"/>
        <item x="7"/>
        <item t="default"/>
      </items>
    </pivotField>
  </pivotFields>
  <rowFields>
    <field x="8"/>
  </rowFields>
  <pageFields>
    <pageField fld="4"/>
  </pageFields>
  <dataFields>
    <dataField name="COUNTA of nom" fld="1"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ivot Table 3" cacheId="1" dataCaption="" compact="0" compactData="0">
  <location ref="A1:H23" firstHeaderRow="0" firstDataRow="1" firstDataCol="1"/>
  <pivotFields>
    <pivotField name="nom des bénéficiai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t="default"/>
      </items>
    </pivotField>
    <pivotField name="Montant du fonds de concours ou de la subvention (numér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t="default"/>
      </items>
    </pivotField>
    <pivotField name="Prestations en nature" axis="axisRow" compact="0" outline="0" multipleItemSelectionAllowed="1" showAll="0" sortType="ascending">
      <items>
        <item x="0"/>
        <item x="17"/>
        <item x="13"/>
        <item x="3"/>
        <item x="1"/>
        <item x="11"/>
        <item x="12"/>
        <item x="18"/>
        <item x="16"/>
        <item x="6"/>
        <item x="8"/>
        <item x="9"/>
        <item x="2"/>
        <item x="14"/>
        <item x="5"/>
        <item x="15"/>
        <item x="4"/>
        <item x="10"/>
        <item x="19"/>
        <item x="7"/>
        <item t="default"/>
      </items>
    </pivotField>
    <pivotField name="avec/sans" compact="0" outline="0" multipleItemSelectionAllowed="1" showAll="0">
      <items>
        <item x="0"/>
        <item x="1"/>
        <item t="default"/>
      </items>
    </pivotField>
    <pivotField name="categorie" axis="axisCol" compact="0" outline="0" multipleItemSelectionAllowed="1" showAll="0" sortType="ascending">
      <items>
        <item x="3"/>
        <item x="0"/>
        <item x="5"/>
        <item x="1"/>
        <item x="2"/>
        <item x="4"/>
        <item h="1" x="6"/>
        <item t="default"/>
      </items>
    </pivotField>
    <pivotField name="president" compact="0" outline="0" multipleItemSelectionAllowed="1" showAll="0">
      <items>
        <item x="0"/>
        <item x="1"/>
        <item x="2"/>
        <item x="3"/>
        <item x="4"/>
        <item x="5"/>
        <item x="6"/>
        <item t="default"/>
      </items>
    </pivotField>
  </pivotFields>
  <rowFields>
    <field x="2"/>
  </rowFields>
  <colFields>
    <field x="4"/>
  </colFields>
  <dataFields>
    <dataField name="COUNTA of nom des bénéficiaires" fld="0" subtotal="count" showDataAs="percentOfCol" baseField="0" numFmtId="10"/>
  </dataFields>
  <pivotTableStyleInfo name="Google Sheets Pivot Table Style" showRowHeaders="1" showColHeaders="1" showLastColumn="1"/>
</pivotTableDefinition>
</file>

<file path=xl/tables/table1.xml><?xml version="1.0" encoding="utf-8"?>
<table xmlns="http://schemas.openxmlformats.org/spreadsheetml/2006/main" ref="A1:F54" displayName="Table_1" name="Table_1" id="1">
  <tableColumns count="6">
    <tableColumn name="nom des bénéficiaires" id="1"/>
    <tableColumn name="Montant du fonds de concours ou de la subvention (numéraire)" id="2"/>
    <tableColumn name="Prestations en nature" id="3"/>
    <tableColumn name="avec/sans" id="4"/>
    <tableColumn name="categorie" id="5"/>
    <tableColumn name="president" id="6"/>
  </tableColumns>
  <tableStyleInfo name="Detail1-Cadre de vie environnem-style" showColumnStripes="0" showFirstColumn="1" showLastColumn="1" showRowStripes="1"/>
</table>
</file>

<file path=xl/worksheets/_rels/sheet1.xml.rels><?xml version="1.0" encoding="UTF-8" standalone="yes"?><Relationships xmlns="http://schemas.openxmlformats.org/package/2006/relationships"><Relationship Id="rId392" Type="http://schemas.openxmlformats.org/officeDocument/2006/relationships/hyperlink" Target="http://cieyakka.com" TargetMode="External"/><Relationship Id="rId391" Type="http://schemas.openxmlformats.org/officeDocument/2006/relationships/hyperlink" Target="https://assos.bordeaux.fr/association/detail/1378" TargetMode="External"/><Relationship Id="rId390" Type="http://schemas.openxmlformats.org/officeDocument/2006/relationships/hyperlink" Target="https://assos.bordeaux.fr/association/detail/457" TargetMode="External"/><Relationship Id="rId2180" Type="http://schemas.openxmlformats.org/officeDocument/2006/relationships/hyperlink" Target="https://assos.bordeaux.fr/association/detail/309" TargetMode="External"/><Relationship Id="rId2181" Type="http://schemas.openxmlformats.org/officeDocument/2006/relationships/hyperlink" Target="https://assos.bordeaux.fr/association/detail/763" TargetMode="External"/><Relationship Id="rId2182" Type="http://schemas.openxmlformats.org/officeDocument/2006/relationships/hyperlink" Target="https://assos.bordeaux.fr/association/detail/2860" TargetMode="External"/><Relationship Id="rId2183" Type="http://schemas.openxmlformats.org/officeDocument/2006/relationships/hyperlink" Target="https://assos.bordeaux.fr/association/detail/1211" TargetMode="External"/><Relationship Id="rId385" Type="http://schemas.openxmlformats.org/officeDocument/2006/relationships/hyperlink" Target="https://assos.bordeaux.fr/association/detail/2378" TargetMode="External"/><Relationship Id="rId2184" Type="http://schemas.openxmlformats.org/officeDocument/2006/relationships/hyperlink" Target="https://assos.bordeaux.fr/association/detail/2146" TargetMode="External"/><Relationship Id="rId384" Type="http://schemas.openxmlformats.org/officeDocument/2006/relationships/hyperlink" Target="https://assos.bordeaux.fr/association/detail/414" TargetMode="External"/><Relationship Id="rId2185" Type="http://schemas.openxmlformats.org/officeDocument/2006/relationships/hyperlink" Target="https://assos.bordeaux.fr/association/detail/999" TargetMode="External"/><Relationship Id="rId383" Type="http://schemas.openxmlformats.org/officeDocument/2006/relationships/hyperlink" Target="https://assos.bordeaux.fr/association/detail/2432" TargetMode="External"/><Relationship Id="rId2186" Type="http://schemas.openxmlformats.org/officeDocument/2006/relationships/hyperlink" Target="http://www.graine-aquitaine.org" TargetMode="External"/><Relationship Id="rId382" Type="http://schemas.openxmlformats.org/officeDocument/2006/relationships/hyperlink" Target="https://assos.bordeaux.fr/association/detail/2216" TargetMode="External"/><Relationship Id="rId2187" Type="http://schemas.openxmlformats.org/officeDocument/2006/relationships/hyperlink" Target="https://assos.bordeaux.fr/association/detail/2348" TargetMode="External"/><Relationship Id="rId389" Type="http://schemas.openxmlformats.org/officeDocument/2006/relationships/hyperlink" Target="https://assos.bordeaux.fr/association/detail/2195" TargetMode="External"/><Relationship Id="rId2188" Type="http://schemas.openxmlformats.org/officeDocument/2006/relationships/hyperlink" Target="https://assos.bordeaux.fr/association/detail/2810" TargetMode="External"/><Relationship Id="rId388" Type="http://schemas.openxmlformats.org/officeDocument/2006/relationships/hyperlink" Target="https://assos.bordeaux.fr/association/detail/1644" TargetMode="External"/><Relationship Id="rId2189" Type="http://schemas.openxmlformats.org/officeDocument/2006/relationships/hyperlink" Target="https://assos.bordeaux.fr/association/detail/1046" TargetMode="External"/><Relationship Id="rId387" Type="http://schemas.openxmlformats.org/officeDocument/2006/relationships/hyperlink" Target="https://assos.bordeaux.fr/association/detail/239" TargetMode="External"/><Relationship Id="rId386" Type="http://schemas.openxmlformats.org/officeDocument/2006/relationships/hyperlink" Target="https://assos.bordeaux.fr/association/detail/2117" TargetMode="External"/><Relationship Id="rId381" Type="http://schemas.openxmlformats.org/officeDocument/2006/relationships/hyperlink" Target="https://assos.bordeaux.fr/association/detail/2644" TargetMode="External"/><Relationship Id="rId380" Type="http://schemas.openxmlformats.org/officeDocument/2006/relationships/hyperlink" Target="https://assos.bordeaux.fr/association/detail/2486" TargetMode="External"/><Relationship Id="rId379" Type="http://schemas.openxmlformats.org/officeDocument/2006/relationships/hyperlink" Target="https://assos.bordeaux.fr/association/detail/764" TargetMode="External"/><Relationship Id="rId2170" Type="http://schemas.openxmlformats.org/officeDocument/2006/relationships/hyperlink" Target="https://assos.bordeaux.fr/association/detail/1466" TargetMode="External"/><Relationship Id="rId2171" Type="http://schemas.openxmlformats.org/officeDocument/2006/relationships/hyperlink" Target="https://assos.bordeaux.fr/association/detail/773" TargetMode="External"/><Relationship Id="rId2172" Type="http://schemas.openxmlformats.org/officeDocument/2006/relationships/hyperlink" Target="https://assos.bordeaux.fr/association/detail/1825" TargetMode="External"/><Relationship Id="rId374" Type="http://schemas.openxmlformats.org/officeDocument/2006/relationships/hyperlink" Target="https://assos.bordeaux.fr/association/detail/1520" TargetMode="External"/><Relationship Id="rId2173" Type="http://schemas.openxmlformats.org/officeDocument/2006/relationships/hyperlink" Target="https://assos.bordeaux.fr/association/detail/837" TargetMode="External"/><Relationship Id="rId373" Type="http://schemas.openxmlformats.org/officeDocument/2006/relationships/hyperlink" Target="https://assos.bordeaux.fr/association/detail/2389" TargetMode="External"/><Relationship Id="rId2174" Type="http://schemas.openxmlformats.org/officeDocument/2006/relationships/hyperlink" Target="https://assos.bordeaux.fr/association/detail/646" TargetMode="External"/><Relationship Id="rId372" Type="http://schemas.openxmlformats.org/officeDocument/2006/relationships/hyperlink" Target="https://assos.bordeaux.fr/association/detail/473" TargetMode="External"/><Relationship Id="rId2175" Type="http://schemas.openxmlformats.org/officeDocument/2006/relationships/hyperlink" Target="https://assos.bordeaux.fr/association/detail/997" TargetMode="External"/><Relationship Id="rId371" Type="http://schemas.openxmlformats.org/officeDocument/2006/relationships/hyperlink" Target="http://www.act-image.fr" TargetMode="External"/><Relationship Id="rId2176" Type="http://schemas.openxmlformats.org/officeDocument/2006/relationships/hyperlink" Target="https://assos.bordeaux.fr/association/detail/2882" TargetMode="External"/><Relationship Id="rId378" Type="http://schemas.openxmlformats.org/officeDocument/2006/relationships/hyperlink" Target="https://assos.bordeaux.fr/association/detail/2466" TargetMode="External"/><Relationship Id="rId2177" Type="http://schemas.openxmlformats.org/officeDocument/2006/relationships/hyperlink" Target="https://assos.bordeaux.fr/association/detail/1476" TargetMode="External"/><Relationship Id="rId377" Type="http://schemas.openxmlformats.org/officeDocument/2006/relationships/hyperlink" Target="https://assos.bordeaux.fr/association/detail/1986" TargetMode="External"/><Relationship Id="rId2178" Type="http://schemas.openxmlformats.org/officeDocument/2006/relationships/hyperlink" Target="https://assos.bordeaux.fr/association/detail/1657" TargetMode="External"/><Relationship Id="rId376" Type="http://schemas.openxmlformats.org/officeDocument/2006/relationships/hyperlink" Target="https://assos.bordeaux.fr/association/detail/2077" TargetMode="External"/><Relationship Id="rId2179" Type="http://schemas.openxmlformats.org/officeDocument/2006/relationships/hyperlink" Target="http://www.collectifcliffhanger.fr" TargetMode="External"/><Relationship Id="rId375" Type="http://schemas.openxmlformats.org/officeDocument/2006/relationships/hyperlink" Target="https://assos.bordeaux.fr/association/detail/2986" TargetMode="External"/><Relationship Id="rId2190" Type="http://schemas.openxmlformats.org/officeDocument/2006/relationships/hyperlink" Target="https://assos.bordeaux.fr/association/detail/1724" TargetMode="External"/><Relationship Id="rId2191" Type="http://schemas.openxmlformats.org/officeDocument/2006/relationships/hyperlink" Target="https://assos.bordeaux.fr/association/detail/1392" TargetMode="External"/><Relationship Id="rId2192" Type="http://schemas.openxmlformats.org/officeDocument/2006/relationships/hyperlink" Target="http://www.ricochetsonore.fr" TargetMode="External"/><Relationship Id="rId2193" Type="http://schemas.openxmlformats.org/officeDocument/2006/relationships/hyperlink" Target="https://assos.bordeaux.fr/association/detail/1629" TargetMode="External"/><Relationship Id="rId2194" Type="http://schemas.openxmlformats.org/officeDocument/2006/relationships/hyperlink" Target="https://assos.bordeaux.fr/association/detail/2214" TargetMode="External"/><Relationship Id="rId396" Type="http://schemas.openxmlformats.org/officeDocument/2006/relationships/hyperlink" Target="https://assos.bordeaux.fr/association/detail/1783" TargetMode="External"/><Relationship Id="rId2195" Type="http://schemas.openxmlformats.org/officeDocument/2006/relationships/hyperlink" Target="https://assos.bordeaux.fr/association/detail/2933" TargetMode="External"/><Relationship Id="rId395" Type="http://schemas.openxmlformats.org/officeDocument/2006/relationships/hyperlink" Target="https://assos.bordeaux.fr/association/detail/1302" TargetMode="External"/><Relationship Id="rId2196" Type="http://schemas.openxmlformats.org/officeDocument/2006/relationships/hyperlink" Target="https://assos.bordeaux.fr/association/detail/2718" TargetMode="External"/><Relationship Id="rId394" Type="http://schemas.openxmlformats.org/officeDocument/2006/relationships/hyperlink" Target="https://assos.bordeaux.fr/association/detail/2305" TargetMode="External"/><Relationship Id="rId2197" Type="http://schemas.openxmlformats.org/officeDocument/2006/relationships/hyperlink" Target="https://assos.bordeaux.fr/association/detail/376" TargetMode="External"/><Relationship Id="rId393" Type="http://schemas.openxmlformats.org/officeDocument/2006/relationships/hyperlink" Target="https://assos.bordeaux.fr/association/detail/255" TargetMode="External"/><Relationship Id="rId2198" Type="http://schemas.openxmlformats.org/officeDocument/2006/relationships/hyperlink" Target="https://assos.bordeaux.fr/association/detail/385" TargetMode="External"/><Relationship Id="rId2199" Type="http://schemas.openxmlformats.org/officeDocument/2006/relationships/hyperlink" Target="https://assos.bordeaux.fr/association/detail/1736" TargetMode="External"/><Relationship Id="rId399" Type="http://schemas.openxmlformats.org/officeDocument/2006/relationships/hyperlink" Target="https://assos.bordeaux.fr/association/detail/1404" TargetMode="External"/><Relationship Id="rId398" Type="http://schemas.openxmlformats.org/officeDocument/2006/relationships/hyperlink" Target="https://assos.bordeaux.fr/association/detail/514" TargetMode="External"/><Relationship Id="rId397" Type="http://schemas.openxmlformats.org/officeDocument/2006/relationships/hyperlink" Target="https://assos.bordeaux.fr/association/detail/1432" TargetMode="External"/><Relationship Id="rId1730" Type="http://schemas.openxmlformats.org/officeDocument/2006/relationships/hyperlink" Target="https://assos.bordeaux.fr/association/detail/719" TargetMode="External"/><Relationship Id="rId1731" Type="http://schemas.openxmlformats.org/officeDocument/2006/relationships/hyperlink" Target="http://www.fifib.com" TargetMode="External"/><Relationship Id="rId1732" Type="http://schemas.openxmlformats.org/officeDocument/2006/relationships/hyperlink" Target="https://assos.bordeaux.fr/association/detail/2311" TargetMode="External"/><Relationship Id="rId1733" Type="http://schemas.openxmlformats.org/officeDocument/2006/relationships/hyperlink" Target="https://assos.bordeaux.fr/association/detail/1950" TargetMode="External"/><Relationship Id="rId1734" Type="http://schemas.openxmlformats.org/officeDocument/2006/relationships/hyperlink" Target="https://assos.bordeaux.fr/association/detail/2724" TargetMode="External"/><Relationship Id="rId1735" Type="http://schemas.openxmlformats.org/officeDocument/2006/relationships/hyperlink" Target="https://assos.bordeaux.fr/association/detail/2926" TargetMode="External"/><Relationship Id="rId1736" Type="http://schemas.openxmlformats.org/officeDocument/2006/relationships/hyperlink" Target="https://assos.bordeaux.fr/association/detail/348" TargetMode="External"/><Relationship Id="rId1737" Type="http://schemas.openxmlformats.org/officeDocument/2006/relationships/hyperlink" Target="https://assos.bordeaux.fr/association/detail/2909" TargetMode="External"/><Relationship Id="rId1738" Type="http://schemas.openxmlformats.org/officeDocument/2006/relationships/hyperlink" Target="https://assos.bordeaux.fr/association/detail/1851" TargetMode="External"/><Relationship Id="rId1739" Type="http://schemas.openxmlformats.org/officeDocument/2006/relationships/hyperlink" Target="https://assos.bordeaux.fr/association/detail/1252" TargetMode="External"/><Relationship Id="rId1720" Type="http://schemas.openxmlformats.org/officeDocument/2006/relationships/hyperlink" Target="https://assos.bordeaux.fr/association/detail/2945" TargetMode="External"/><Relationship Id="rId1721" Type="http://schemas.openxmlformats.org/officeDocument/2006/relationships/hyperlink" Target="https://assos.bordeaux.fr/association/detail/879" TargetMode="External"/><Relationship Id="rId1722" Type="http://schemas.openxmlformats.org/officeDocument/2006/relationships/hyperlink" Target="https://assos.bordeaux.fr/association/detail/1729" TargetMode="External"/><Relationship Id="rId1723" Type="http://schemas.openxmlformats.org/officeDocument/2006/relationships/hyperlink" Target="https://assos.bordeaux.fr/association/detail/2821" TargetMode="External"/><Relationship Id="rId1724" Type="http://schemas.openxmlformats.org/officeDocument/2006/relationships/hyperlink" Target="https://assos.bordeaux.fr/association/detail/2518" TargetMode="External"/><Relationship Id="rId1725" Type="http://schemas.openxmlformats.org/officeDocument/2006/relationships/hyperlink" Target="https://assos.bordeaux.fr/association/detail/2463" TargetMode="External"/><Relationship Id="rId1726" Type="http://schemas.openxmlformats.org/officeDocument/2006/relationships/hyperlink" Target="https://assos.bordeaux.fr/association/detail/599" TargetMode="External"/><Relationship Id="rId1727" Type="http://schemas.openxmlformats.org/officeDocument/2006/relationships/hyperlink" Target="http://www.mecasf.wordpress.com" TargetMode="External"/><Relationship Id="rId1728" Type="http://schemas.openxmlformats.org/officeDocument/2006/relationships/hyperlink" Target="https://assos.bordeaux.fr/association/detail/1190" TargetMode="External"/><Relationship Id="rId1729" Type="http://schemas.openxmlformats.org/officeDocument/2006/relationships/hyperlink" Target="https://assos.bordeaux.fr/association/detail/1213" TargetMode="External"/><Relationship Id="rId1752" Type="http://schemas.openxmlformats.org/officeDocument/2006/relationships/hyperlink" Target="https://assos.bordeaux.fr/association/detail/1340" TargetMode="External"/><Relationship Id="rId1753" Type="http://schemas.openxmlformats.org/officeDocument/2006/relationships/hyperlink" Target="https://assos.bordeaux.fr/association/detail/2326" TargetMode="External"/><Relationship Id="rId1754" Type="http://schemas.openxmlformats.org/officeDocument/2006/relationships/hyperlink" Target="https://assos.bordeaux.fr/association/detail/1910" TargetMode="External"/><Relationship Id="rId1755" Type="http://schemas.openxmlformats.org/officeDocument/2006/relationships/hyperlink" Target="https://assos.bordeaux.fr/association/detail/1229" TargetMode="External"/><Relationship Id="rId1756" Type="http://schemas.openxmlformats.org/officeDocument/2006/relationships/hyperlink" Target="https://assos.bordeaux.fr/association/detail/2660" TargetMode="External"/><Relationship Id="rId1757" Type="http://schemas.openxmlformats.org/officeDocument/2006/relationships/hyperlink" Target="https://assos.bordeaux.fr/association/detail/2438" TargetMode="External"/><Relationship Id="rId1758" Type="http://schemas.openxmlformats.org/officeDocument/2006/relationships/hyperlink" Target="https://assos.bordeaux.fr/association/detail/1420" TargetMode="External"/><Relationship Id="rId1759" Type="http://schemas.openxmlformats.org/officeDocument/2006/relationships/hyperlink" Target="http://www.lepetitplateau.weebly.com" TargetMode="External"/><Relationship Id="rId1750" Type="http://schemas.openxmlformats.org/officeDocument/2006/relationships/hyperlink" Target="https://assos.bordeaux.fr/association/detail/1373" TargetMode="External"/><Relationship Id="rId1751" Type="http://schemas.openxmlformats.org/officeDocument/2006/relationships/hyperlink" Target="http://www.studio-theatre71.fr" TargetMode="External"/><Relationship Id="rId1741" Type="http://schemas.openxmlformats.org/officeDocument/2006/relationships/hyperlink" Target="https://assos.bordeaux.fr/association/detail/785" TargetMode="External"/><Relationship Id="rId1742" Type="http://schemas.openxmlformats.org/officeDocument/2006/relationships/hyperlink" Target="https://assos.bordeaux.fr/association/detail/592" TargetMode="External"/><Relationship Id="rId1743" Type="http://schemas.openxmlformats.org/officeDocument/2006/relationships/hyperlink" Target="https://assos.bordeaux.fr/association/detail/758" TargetMode="External"/><Relationship Id="rId1744" Type="http://schemas.openxmlformats.org/officeDocument/2006/relationships/hyperlink" Target="http://www.acaqb.fr" TargetMode="External"/><Relationship Id="rId1745" Type="http://schemas.openxmlformats.org/officeDocument/2006/relationships/hyperlink" Target="https://assos.bordeaux.fr/association/detail/328" TargetMode="External"/><Relationship Id="rId1746" Type="http://schemas.openxmlformats.org/officeDocument/2006/relationships/hyperlink" Target="https://assos.bordeaux.fr/association/detail/1308" TargetMode="External"/><Relationship Id="rId1747" Type="http://schemas.openxmlformats.org/officeDocument/2006/relationships/hyperlink" Target="http://www.culturesducoeur.org" TargetMode="External"/><Relationship Id="rId1748" Type="http://schemas.openxmlformats.org/officeDocument/2006/relationships/hyperlink" Target="https://assos.bordeaux.fr/association/detail/2304" TargetMode="External"/><Relationship Id="rId1749" Type="http://schemas.openxmlformats.org/officeDocument/2006/relationships/hyperlink" Target="https://assos.bordeaux.fr/association/detail/1178" TargetMode="External"/><Relationship Id="rId1740" Type="http://schemas.openxmlformats.org/officeDocument/2006/relationships/hyperlink" Target="http://ledireautrement.fr" TargetMode="External"/><Relationship Id="rId1710" Type="http://schemas.openxmlformats.org/officeDocument/2006/relationships/hyperlink" Target="https://assos.bordeaux.fr/association/detail/944" TargetMode="External"/><Relationship Id="rId1711" Type="http://schemas.openxmlformats.org/officeDocument/2006/relationships/hyperlink" Target="https://assos.bordeaux.fr/association/detail/395" TargetMode="External"/><Relationship Id="rId1712" Type="http://schemas.openxmlformats.org/officeDocument/2006/relationships/hyperlink" Target="https://assos.bordeaux.fr/association/detail/689" TargetMode="External"/><Relationship Id="rId1713" Type="http://schemas.openxmlformats.org/officeDocument/2006/relationships/hyperlink" Target="http://www.magikhopital.fr" TargetMode="External"/><Relationship Id="rId1714" Type="http://schemas.openxmlformats.org/officeDocument/2006/relationships/hyperlink" Target="https://assos.bordeaux.fr/association/detail/1521" TargetMode="External"/><Relationship Id="rId1715" Type="http://schemas.openxmlformats.org/officeDocument/2006/relationships/hyperlink" Target="https://assos.bordeaux.fr/association/detail/1642" TargetMode="External"/><Relationship Id="rId1716" Type="http://schemas.openxmlformats.org/officeDocument/2006/relationships/hyperlink" Target="http://ecomegot.com" TargetMode="External"/><Relationship Id="rId1717" Type="http://schemas.openxmlformats.org/officeDocument/2006/relationships/hyperlink" Target="https://assos.bordeaux.fr/association/detail/904" TargetMode="External"/><Relationship Id="rId1718" Type="http://schemas.openxmlformats.org/officeDocument/2006/relationships/hyperlink" Target="http://www.leslionsdebordeaux.com" TargetMode="External"/><Relationship Id="rId1719" Type="http://schemas.openxmlformats.org/officeDocument/2006/relationships/hyperlink" Target="https://assos.bordeaux.fr/association/detail/2161" TargetMode="External"/><Relationship Id="rId1700" Type="http://schemas.openxmlformats.org/officeDocument/2006/relationships/hyperlink" Target="https://assos.bordeaux.fr/association/detail/1836" TargetMode="External"/><Relationship Id="rId1701" Type="http://schemas.openxmlformats.org/officeDocument/2006/relationships/hyperlink" Target="https://assos.bordeaux.fr/association/detail/1335" TargetMode="External"/><Relationship Id="rId1702" Type="http://schemas.openxmlformats.org/officeDocument/2006/relationships/hyperlink" Target="https://assos.bordeaux.fr/association/detail/2932" TargetMode="External"/><Relationship Id="rId1703" Type="http://schemas.openxmlformats.org/officeDocument/2006/relationships/hyperlink" Target="https://assos.bordeaux.fr/association/detail/365" TargetMode="External"/><Relationship Id="rId1704" Type="http://schemas.openxmlformats.org/officeDocument/2006/relationships/hyperlink" Target="https://assos.bordeaux.fr/association/detail/2628" TargetMode="External"/><Relationship Id="rId1705" Type="http://schemas.openxmlformats.org/officeDocument/2006/relationships/hyperlink" Target="https://assos.bordeaux.fr/association/detail/2786" TargetMode="External"/><Relationship Id="rId1706" Type="http://schemas.openxmlformats.org/officeDocument/2006/relationships/hyperlink" Target="https://assos.bordeaux.fr/association/detail/347" TargetMode="External"/><Relationship Id="rId1707" Type="http://schemas.openxmlformats.org/officeDocument/2006/relationships/hyperlink" Target="https://assos.bordeaux.fr/association/detail/551" TargetMode="External"/><Relationship Id="rId1708" Type="http://schemas.openxmlformats.org/officeDocument/2006/relationships/hyperlink" Target="http://www.r2jeux.org" TargetMode="External"/><Relationship Id="rId1709" Type="http://schemas.openxmlformats.org/officeDocument/2006/relationships/hyperlink" Target="https://assos.bordeaux.fr/association/detail/1655" TargetMode="External"/><Relationship Id="rId40" Type="http://schemas.openxmlformats.org/officeDocument/2006/relationships/hyperlink" Target="https://assos.bordeaux.fr/association/detail/2887" TargetMode="External"/><Relationship Id="rId42" Type="http://schemas.openxmlformats.org/officeDocument/2006/relationships/hyperlink" Target="https://assos.bordeaux.fr/association/detail/2567" TargetMode="External"/><Relationship Id="rId41" Type="http://schemas.openxmlformats.org/officeDocument/2006/relationships/hyperlink" Target="https://assos.bordeaux.fr/association/detail/1833" TargetMode="External"/><Relationship Id="rId44" Type="http://schemas.openxmlformats.org/officeDocument/2006/relationships/hyperlink" Target="https://assos.bordeaux.fr/association/detail/443" TargetMode="External"/><Relationship Id="rId43" Type="http://schemas.openxmlformats.org/officeDocument/2006/relationships/hyperlink" Target="https://assos.bordeaux.fr/association/detail/1660" TargetMode="External"/><Relationship Id="rId46" Type="http://schemas.openxmlformats.org/officeDocument/2006/relationships/hyperlink" Target="https://assos.bordeaux.fr/association/detail/1993" TargetMode="External"/><Relationship Id="rId45" Type="http://schemas.openxmlformats.org/officeDocument/2006/relationships/hyperlink" Target="https://assos.bordeaux.fr/association/detail/2739" TargetMode="External"/><Relationship Id="rId48" Type="http://schemas.openxmlformats.org/officeDocument/2006/relationships/hyperlink" Target="https://assos.bordeaux.fr/association/detail/615" TargetMode="External"/><Relationship Id="rId47" Type="http://schemas.openxmlformats.org/officeDocument/2006/relationships/hyperlink" Target="https://assos.bordeaux.fr/association/detail/1705" TargetMode="External"/><Relationship Id="rId49" Type="http://schemas.openxmlformats.org/officeDocument/2006/relationships/hyperlink" Target="https://assos.bordeaux.fr/association/detail/2252" TargetMode="External"/><Relationship Id="rId31" Type="http://schemas.openxmlformats.org/officeDocument/2006/relationships/hyperlink" Target="https://assos.bordeaux.fr/association/detail/610" TargetMode="External"/><Relationship Id="rId30" Type="http://schemas.openxmlformats.org/officeDocument/2006/relationships/hyperlink" Target="https://assos.bordeaux.fr/association/detail/743" TargetMode="External"/><Relationship Id="rId33" Type="http://schemas.openxmlformats.org/officeDocument/2006/relationships/hyperlink" Target="https://assos.bordeaux.fr/association/detail/2806" TargetMode="External"/><Relationship Id="rId32" Type="http://schemas.openxmlformats.org/officeDocument/2006/relationships/hyperlink" Target="https://assos.bordeaux.fr/association/detail/713" TargetMode="External"/><Relationship Id="rId35" Type="http://schemas.openxmlformats.org/officeDocument/2006/relationships/hyperlink" Target="https://assos.bordeaux.fr/association/detail/1841" TargetMode="External"/><Relationship Id="rId34" Type="http://schemas.openxmlformats.org/officeDocument/2006/relationships/hyperlink" Target="https://assos.bordeaux.fr/association/detail/1965" TargetMode="External"/><Relationship Id="rId37" Type="http://schemas.openxmlformats.org/officeDocument/2006/relationships/hyperlink" Target="https://assos.bordeaux.fr/association/detail/1875" TargetMode="External"/><Relationship Id="rId36" Type="http://schemas.openxmlformats.org/officeDocument/2006/relationships/hyperlink" Target="https://assos.bordeaux.fr/association/detail/1944" TargetMode="External"/><Relationship Id="rId39" Type="http://schemas.openxmlformats.org/officeDocument/2006/relationships/hyperlink" Target="https://assos.bordeaux.fr/association/detail/2564" TargetMode="External"/><Relationship Id="rId38" Type="http://schemas.openxmlformats.org/officeDocument/2006/relationships/hyperlink" Target="https://assos.bordeaux.fr/association/detail/2632" TargetMode="External"/><Relationship Id="rId2203" Type="http://schemas.openxmlformats.org/officeDocument/2006/relationships/hyperlink" Target="https://assos.bordeaux.fr/association/detail/228" TargetMode="External"/><Relationship Id="rId2204" Type="http://schemas.openxmlformats.org/officeDocument/2006/relationships/hyperlink" Target="https://assos.bordeaux.fr/association/detail/1418" TargetMode="External"/><Relationship Id="rId20" Type="http://schemas.openxmlformats.org/officeDocument/2006/relationships/hyperlink" Target="https://assos.bordeaux.fr/association/detail/752" TargetMode="External"/><Relationship Id="rId2205" Type="http://schemas.openxmlformats.org/officeDocument/2006/relationships/hyperlink" Target="https://assos.bordeaux.fr/association/detail/2299" TargetMode="External"/><Relationship Id="rId2206" Type="http://schemas.openxmlformats.org/officeDocument/2006/relationships/hyperlink" Target="https://assos.bordeaux.fr/association/detail/1091" TargetMode="External"/><Relationship Id="rId22" Type="http://schemas.openxmlformats.org/officeDocument/2006/relationships/hyperlink" Target="http://lescrayonneuses.com" TargetMode="External"/><Relationship Id="rId2207" Type="http://schemas.openxmlformats.org/officeDocument/2006/relationships/hyperlink" Target="http://www.amnesty.fr/pres-de-chez-vous/bordeaux-sud?previousSearch=%3Faddress%3D33000" TargetMode="External"/><Relationship Id="rId21" Type="http://schemas.openxmlformats.org/officeDocument/2006/relationships/hyperlink" Target="https://assos.bordeaux.fr/association/detail/1820" TargetMode="External"/><Relationship Id="rId2208" Type="http://schemas.openxmlformats.org/officeDocument/2006/relationships/hyperlink" Target="https://assos.bordeaux.fr/association/detail/1846" TargetMode="External"/><Relationship Id="rId24" Type="http://schemas.openxmlformats.org/officeDocument/2006/relationships/hyperlink" Target="https://assos.bordeaux.fr/association/detail/2857" TargetMode="External"/><Relationship Id="rId2209" Type="http://schemas.openxmlformats.org/officeDocument/2006/relationships/hyperlink" Target="https://assos.bordeaux.fr/association/detail/859" TargetMode="External"/><Relationship Id="rId23" Type="http://schemas.openxmlformats.org/officeDocument/2006/relationships/hyperlink" Target="https://assos.bordeaux.fr/association/detail/515" TargetMode="External"/><Relationship Id="rId26" Type="http://schemas.openxmlformats.org/officeDocument/2006/relationships/hyperlink" Target="https://assos.bordeaux.fr/association/detail/381" TargetMode="External"/><Relationship Id="rId25" Type="http://schemas.openxmlformats.org/officeDocument/2006/relationships/hyperlink" Target="https://assos.bordeaux.fr/association/detail/801" TargetMode="External"/><Relationship Id="rId28" Type="http://schemas.openxmlformats.org/officeDocument/2006/relationships/hyperlink" Target="https://assos.bordeaux.fr/association/detail/2722" TargetMode="External"/><Relationship Id="rId27" Type="http://schemas.openxmlformats.org/officeDocument/2006/relationships/hyperlink" Target="https://assos.bordeaux.fr/association/detail/2168" TargetMode="External"/><Relationship Id="rId29" Type="http://schemas.openxmlformats.org/officeDocument/2006/relationships/hyperlink" Target="https://assos.bordeaux.fr/association/detail/2606" TargetMode="External"/><Relationship Id="rId2200" Type="http://schemas.openxmlformats.org/officeDocument/2006/relationships/hyperlink" Target="https://assos.bordeaux.fr/association/detail/2136" TargetMode="External"/><Relationship Id="rId2201" Type="http://schemas.openxmlformats.org/officeDocument/2006/relationships/hyperlink" Target="https://assos.bordeaux.fr/association/detail/569" TargetMode="External"/><Relationship Id="rId2202" Type="http://schemas.openxmlformats.org/officeDocument/2006/relationships/hyperlink" Target="http://www.jsp-bordeauxbenauge.fr" TargetMode="External"/><Relationship Id="rId11" Type="http://schemas.openxmlformats.org/officeDocument/2006/relationships/hyperlink" Target="https://assos.bordeaux.fr/association/detail/2966" TargetMode="External"/><Relationship Id="rId10" Type="http://schemas.openxmlformats.org/officeDocument/2006/relationships/hyperlink" Target="https://assos.bordeaux.fr/association/detail/955" TargetMode="External"/><Relationship Id="rId13" Type="http://schemas.openxmlformats.org/officeDocument/2006/relationships/hyperlink" Target="https://assos.bordeaux.fr/association/detail/680" TargetMode="External"/><Relationship Id="rId12" Type="http://schemas.openxmlformats.org/officeDocument/2006/relationships/hyperlink" Target="https://assos.bordeaux.fr/association/detail/588" TargetMode="External"/><Relationship Id="rId15" Type="http://schemas.openxmlformats.org/officeDocument/2006/relationships/hyperlink" Target="https://assos.bordeaux.fr/association/detail/1132" TargetMode="External"/><Relationship Id="rId14" Type="http://schemas.openxmlformats.org/officeDocument/2006/relationships/hyperlink" Target="http://cacis-pro.fr" TargetMode="External"/><Relationship Id="rId17" Type="http://schemas.openxmlformats.org/officeDocument/2006/relationships/hyperlink" Target="https://assos.bordeaux.fr/association/detail/2270" TargetMode="External"/><Relationship Id="rId16" Type="http://schemas.openxmlformats.org/officeDocument/2006/relationships/hyperlink" Target="https://assos.bordeaux.fr/association/detail/2605" TargetMode="External"/><Relationship Id="rId19" Type="http://schemas.openxmlformats.org/officeDocument/2006/relationships/hyperlink" Target="https://assos.bordeaux.fr/association/detail/355" TargetMode="External"/><Relationship Id="rId18" Type="http://schemas.openxmlformats.org/officeDocument/2006/relationships/hyperlink" Target="https://assos.bordeaux.fr/association/detail/1394" TargetMode="External"/><Relationship Id="rId84" Type="http://schemas.openxmlformats.org/officeDocument/2006/relationships/hyperlink" Target="http://www.association-rivages.org" TargetMode="External"/><Relationship Id="rId1774" Type="http://schemas.openxmlformats.org/officeDocument/2006/relationships/hyperlink" Target="https://assos.bordeaux.fr/association/detail/2291" TargetMode="External"/><Relationship Id="rId83" Type="http://schemas.openxmlformats.org/officeDocument/2006/relationships/hyperlink" Target="https://assos.bordeaux.fr/association/detail/796" TargetMode="External"/><Relationship Id="rId1775" Type="http://schemas.openxmlformats.org/officeDocument/2006/relationships/hyperlink" Target="https://assos.bordeaux.fr/association/detail/1023" TargetMode="External"/><Relationship Id="rId86" Type="http://schemas.openxmlformats.org/officeDocument/2006/relationships/hyperlink" Target="https://assos.bordeaux.fr/association/detail/2916" TargetMode="External"/><Relationship Id="rId1776" Type="http://schemas.openxmlformats.org/officeDocument/2006/relationships/hyperlink" Target="https://assos.bordeaux.fr/association/detail/1273" TargetMode="External"/><Relationship Id="rId85" Type="http://schemas.openxmlformats.org/officeDocument/2006/relationships/hyperlink" Target="https://assos.bordeaux.fr/association/detail/2949" TargetMode="External"/><Relationship Id="rId1777" Type="http://schemas.openxmlformats.org/officeDocument/2006/relationships/hyperlink" Target="https://assos.bordeaux.fr/association/detail/2769" TargetMode="External"/><Relationship Id="rId88" Type="http://schemas.openxmlformats.org/officeDocument/2006/relationships/hyperlink" Target="https://assos.bordeaux.fr/association/detail/534" TargetMode="External"/><Relationship Id="rId1778" Type="http://schemas.openxmlformats.org/officeDocument/2006/relationships/hyperlink" Target="https://assos.bordeaux.fr/association/detail/333" TargetMode="External"/><Relationship Id="rId87" Type="http://schemas.openxmlformats.org/officeDocument/2006/relationships/hyperlink" Target="https://assos.bordeaux.fr/association/detail/1989" TargetMode="External"/><Relationship Id="rId1779" Type="http://schemas.openxmlformats.org/officeDocument/2006/relationships/hyperlink" Target="https://assos.bordeaux.fr/association/detail/2407" TargetMode="External"/><Relationship Id="rId89" Type="http://schemas.openxmlformats.org/officeDocument/2006/relationships/hyperlink" Target="https://assos.bordeaux.fr/association/detail/2771" TargetMode="External"/><Relationship Id="rId80" Type="http://schemas.openxmlformats.org/officeDocument/2006/relationships/hyperlink" Target="https://assos.bordeaux.fr/association/detail/2420" TargetMode="External"/><Relationship Id="rId82" Type="http://schemas.openxmlformats.org/officeDocument/2006/relationships/hyperlink" Target="https://assos.bordeaux.fr/association/detail/761" TargetMode="External"/><Relationship Id="rId81" Type="http://schemas.openxmlformats.org/officeDocument/2006/relationships/hyperlink" Target="https://assos.bordeaux.fr/association/detail/1802" TargetMode="External"/><Relationship Id="rId1770" Type="http://schemas.openxmlformats.org/officeDocument/2006/relationships/hyperlink" Target="https://assos.bordeaux.fr/association/detail/2573" TargetMode="External"/><Relationship Id="rId1771" Type="http://schemas.openxmlformats.org/officeDocument/2006/relationships/hyperlink" Target="https://assos.bordeaux.fr/association/detail/1761" TargetMode="External"/><Relationship Id="rId1772" Type="http://schemas.openxmlformats.org/officeDocument/2006/relationships/hyperlink" Target="https://assos.bordeaux.fr/association/detail/857" TargetMode="External"/><Relationship Id="rId1773" Type="http://schemas.openxmlformats.org/officeDocument/2006/relationships/hyperlink" Target="https://assos.bordeaux.fr/association/detail/1620" TargetMode="External"/><Relationship Id="rId73" Type="http://schemas.openxmlformats.org/officeDocument/2006/relationships/hyperlink" Target="https://assos.bordeaux.fr/association/detail/1441" TargetMode="External"/><Relationship Id="rId1763" Type="http://schemas.openxmlformats.org/officeDocument/2006/relationships/hyperlink" Target="http://www.jamira.fr" TargetMode="External"/><Relationship Id="rId72" Type="http://schemas.openxmlformats.org/officeDocument/2006/relationships/hyperlink" Target="https://assos.bordeaux.fr/association/detail/2254" TargetMode="External"/><Relationship Id="rId1764" Type="http://schemas.openxmlformats.org/officeDocument/2006/relationships/hyperlink" Target="https://assos.bordeaux.fr/association/detail/308" TargetMode="External"/><Relationship Id="rId75" Type="http://schemas.openxmlformats.org/officeDocument/2006/relationships/hyperlink" Target="https://assos.bordeaux.fr/association/detail/1696" TargetMode="External"/><Relationship Id="rId1765" Type="http://schemas.openxmlformats.org/officeDocument/2006/relationships/hyperlink" Target="https://assos.bordeaux.fr/association/detail/1421" TargetMode="External"/><Relationship Id="rId74" Type="http://schemas.openxmlformats.org/officeDocument/2006/relationships/hyperlink" Target="http://aidomi.fr" TargetMode="External"/><Relationship Id="rId1766" Type="http://schemas.openxmlformats.org/officeDocument/2006/relationships/hyperlink" Target="https://assos.bordeaux.fr/association/detail/760" TargetMode="External"/><Relationship Id="rId77" Type="http://schemas.openxmlformats.org/officeDocument/2006/relationships/hyperlink" Target="https://assos.bordeaux.fr/association/detail/2764" TargetMode="External"/><Relationship Id="rId1767" Type="http://schemas.openxmlformats.org/officeDocument/2006/relationships/hyperlink" Target="https://assos.bordeaux.fr/association/detail/868" TargetMode="External"/><Relationship Id="rId76" Type="http://schemas.openxmlformats.org/officeDocument/2006/relationships/hyperlink" Target="https://assos.bordeaux.fr/association/detail/1873" TargetMode="External"/><Relationship Id="rId1768" Type="http://schemas.openxmlformats.org/officeDocument/2006/relationships/hyperlink" Target="https://assos.bordeaux.fr/association/detail/768" TargetMode="External"/><Relationship Id="rId79" Type="http://schemas.openxmlformats.org/officeDocument/2006/relationships/hyperlink" Target="https://assos.bordeaux.fr/association/detail/499" TargetMode="External"/><Relationship Id="rId1769" Type="http://schemas.openxmlformats.org/officeDocument/2006/relationships/hyperlink" Target="https://assos.bordeaux.fr/association/detail/1678" TargetMode="External"/><Relationship Id="rId78" Type="http://schemas.openxmlformats.org/officeDocument/2006/relationships/hyperlink" Target="https://assos.bordeaux.fr/association/detail/1493" TargetMode="External"/><Relationship Id="rId71" Type="http://schemas.openxmlformats.org/officeDocument/2006/relationships/hyperlink" Target="https://assos.bordeaux.fr/association/detail/280" TargetMode="External"/><Relationship Id="rId70" Type="http://schemas.openxmlformats.org/officeDocument/2006/relationships/hyperlink" Target="http://parlecouter.wixsite.com/bordeaux" TargetMode="External"/><Relationship Id="rId1760" Type="http://schemas.openxmlformats.org/officeDocument/2006/relationships/hyperlink" Target="https://assos.bordeaux.fr/association/detail/692" TargetMode="External"/><Relationship Id="rId1761" Type="http://schemas.openxmlformats.org/officeDocument/2006/relationships/hyperlink" Target="http://www.louonsleternel-gospel.fr" TargetMode="External"/><Relationship Id="rId1762" Type="http://schemas.openxmlformats.org/officeDocument/2006/relationships/hyperlink" Target="https://assos.bordeaux.fr/association/detail/1356" TargetMode="External"/><Relationship Id="rId62" Type="http://schemas.openxmlformats.org/officeDocument/2006/relationships/hyperlink" Target="https://assos.bordeaux.fr/association/detail/2912" TargetMode="External"/><Relationship Id="rId1796" Type="http://schemas.openxmlformats.org/officeDocument/2006/relationships/hyperlink" Target="https://assos.bordeaux.fr/association/detail/2907" TargetMode="External"/><Relationship Id="rId61" Type="http://schemas.openxmlformats.org/officeDocument/2006/relationships/hyperlink" Target="https://assos.bordeaux.fr/association/detail/2451" TargetMode="External"/><Relationship Id="rId1797" Type="http://schemas.openxmlformats.org/officeDocument/2006/relationships/hyperlink" Target="https://assos.bordeaux.fr/association/detail/1330" TargetMode="External"/><Relationship Id="rId64" Type="http://schemas.openxmlformats.org/officeDocument/2006/relationships/hyperlink" Target="http://www.bxaespritvoile.fr" TargetMode="External"/><Relationship Id="rId1798" Type="http://schemas.openxmlformats.org/officeDocument/2006/relationships/hyperlink" Target="https://assos.bordeaux.fr/association/detail/1048" TargetMode="External"/><Relationship Id="rId63" Type="http://schemas.openxmlformats.org/officeDocument/2006/relationships/hyperlink" Target="https://assos.bordeaux.fr/association/detail/1053" TargetMode="External"/><Relationship Id="rId1799" Type="http://schemas.openxmlformats.org/officeDocument/2006/relationships/hyperlink" Target="http://www.unriencesttout.org" TargetMode="External"/><Relationship Id="rId66" Type="http://schemas.openxmlformats.org/officeDocument/2006/relationships/hyperlink" Target="https://assos.bordeaux.fr/association/detail/1328" TargetMode="External"/><Relationship Id="rId65" Type="http://schemas.openxmlformats.org/officeDocument/2006/relationships/hyperlink" Target="https://assos.bordeaux.fr/association/detail/2861" TargetMode="External"/><Relationship Id="rId68" Type="http://schemas.openxmlformats.org/officeDocument/2006/relationships/hyperlink" Target="https://assos.bordeaux.fr/association/detail/2073" TargetMode="External"/><Relationship Id="rId67" Type="http://schemas.openxmlformats.org/officeDocument/2006/relationships/hyperlink" Target="https://assos.bordeaux.fr/association/detail/341" TargetMode="External"/><Relationship Id="rId60" Type="http://schemas.openxmlformats.org/officeDocument/2006/relationships/hyperlink" Target="https://assos.bordeaux.fr/association/detail/253" TargetMode="External"/><Relationship Id="rId69" Type="http://schemas.openxmlformats.org/officeDocument/2006/relationships/hyperlink" Target="https://assos.bordeaux.fr/association/detail/567" TargetMode="External"/><Relationship Id="rId1790" Type="http://schemas.openxmlformats.org/officeDocument/2006/relationships/hyperlink" Target="https://assos.bordeaux.fr/association/detail/1793" TargetMode="External"/><Relationship Id="rId1791" Type="http://schemas.openxmlformats.org/officeDocument/2006/relationships/hyperlink" Target="https://assos.bordeaux.fr/association/detail/245" TargetMode="External"/><Relationship Id="rId1792" Type="http://schemas.openxmlformats.org/officeDocument/2006/relationships/hyperlink" Target="https://assos.bordeaux.fr/association/detail/354" TargetMode="External"/><Relationship Id="rId1793" Type="http://schemas.openxmlformats.org/officeDocument/2006/relationships/hyperlink" Target="https://assos.bordeaux.fr/association/detail/2236" TargetMode="External"/><Relationship Id="rId1794" Type="http://schemas.openxmlformats.org/officeDocument/2006/relationships/hyperlink" Target="https://assos.bordeaux.fr/association/detail/1632" TargetMode="External"/><Relationship Id="rId1795" Type="http://schemas.openxmlformats.org/officeDocument/2006/relationships/hyperlink" Target="https://assos.bordeaux.fr/association/detail/1359" TargetMode="External"/><Relationship Id="rId51" Type="http://schemas.openxmlformats.org/officeDocument/2006/relationships/hyperlink" Target="https://assos.bordeaux.fr/association/detail/1704" TargetMode="External"/><Relationship Id="rId1785" Type="http://schemas.openxmlformats.org/officeDocument/2006/relationships/hyperlink" Target="https://assos.bordeaux.fr/association/detail/1719" TargetMode="External"/><Relationship Id="rId50" Type="http://schemas.openxmlformats.org/officeDocument/2006/relationships/hyperlink" Target="https://assos.bordeaux.fr/association/detail/1740" TargetMode="External"/><Relationship Id="rId1786" Type="http://schemas.openxmlformats.org/officeDocument/2006/relationships/hyperlink" Target="https://assos.bordeaux.fr/association/detail/2831" TargetMode="External"/><Relationship Id="rId53" Type="http://schemas.openxmlformats.org/officeDocument/2006/relationships/hyperlink" Target="http://www.winewildwest-bordeaux.fr" TargetMode="External"/><Relationship Id="rId1787" Type="http://schemas.openxmlformats.org/officeDocument/2006/relationships/hyperlink" Target="https://assos.bordeaux.fr/association/detail/2386" TargetMode="External"/><Relationship Id="rId52" Type="http://schemas.openxmlformats.org/officeDocument/2006/relationships/hyperlink" Target="https://assos.bordeaux.fr/association/detail/1405" TargetMode="External"/><Relationship Id="rId1788" Type="http://schemas.openxmlformats.org/officeDocument/2006/relationships/hyperlink" Target="https://assos.bordeaux.fr/association/detail/1000" TargetMode="External"/><Relationship Id="rId55" Type="http://schemas.openxmlformats.org/officeDocument/2006/relationships/hyperlink" Target="https://assos.bordeaux.fr/association/detail/325" TargetMode="External"/><Relationship Id="rId1789" Type="http://schemas.openxmlformats.org/officeDocument/2006/relationships/hyperlink" Target="http://www.maisondesfemmes.net" TargetMode="External"/><Relationship Id="rId54" Type="http://schemas.openxmlformats.org/officeDocument/2006/relationships/hyperlink" Target="https://assos.bordeaux.fr/association/detail/1710" TargetMode="External"/><Relationship Id="rId57" Type="http://schemas.openxmlformats.org/officeDocument/2006/relationships/hyperlink" Target="https://assos.bordeaux.fr/association/detail/1205" TargetMode="External"/><Relationship Id="rId56" Type="http://schemas.openxmlformats.org/officeDocument/2006/relationships/hyperlink" Target="https://assos.bordeaux.fr/association/detail/2137" TargetMode="External"/><Relationship Id="rId59" Type="http://schemas.openxmlformats.org/officeDocument/2006/relationships/hyperlink" Target="http://www.saint-bruno.org" TargetMode="External"/><Relationship Id="rId58" Type="http://schemas.openxmlformats.org/officeDocument/2006/relationships/hyperlink" Target="https://assos.bordeaux.fr/association/detail/1194" TargetMode="External"/><Relationship Id="rId1780" Type="http://schemas.openxmlformats.org/officeDocument/2006/relationships/hyperlink" Target="https://assos.bordeaux.fr/association/detail/2846" TargetMode="External"/><Relationship Id="rId1781" Type="http://schemas.openxmlformats.org/officeDocument/2006/relationships/hyperlink" Target="https://assos.bordeaux.fr/association/detail/2508" TargetMode="External"/><Relationship Id="rId1782" Type="http://schemas.openxmlformats.org/officeDocument/2006/relationships/hyperlink" Target="https://assos.bordeaux.fr/association/detail/1509" TargetMode="External"/><Relationship Id="rId1783" Type="http://schemas.openxmlformats.org/officeDocument/2006/relationships/hyperlink" Target="https://assos.bordeaux.fr/association/detail/609" TargetMode="External"/><Relationship Id="rId1784" Type="http://schemas.openxmlformats.org/officeDocument/2006/relationships/hyperlink" Target="https://assos.bordeaux.fr/association/detail/1504" TargetMode="External"/><Relationship Id="rId2269" Type="http://schemas.openxmlformats.org/officeDocument/2006/relationships/hyperlink" Target="https://assos.bordeaux.fr/association/detail/2226" TargetMode="External"/><Relationship Id="rId349" Type="http://schemas.openxmlformats.org/officeDocument/2006/relationships/hyperlink" Target="https://assos.bordeaux.fr/association/detail/330" TargetMode="External"/><Relationship Id="rId348" Type="http://schemas.openxmlformats.org/officeDocument/2006/relationships/hyperlink" Target="https://assos.bordeaux.fr/association/detail/2571" TargetMode="External"/><Relationship Id="rId347" Type="http://schemas.openxmlformats.org/officeDocument/2006/relationships/hyperlink" Target="http://www.viesantemerignac.fr" TargetMode="External"/><Relationship Id="rId346" Type="http://schemas.openxmlformats.org/officeDocument/2006/relationships/hyperlink" Target="https://assos.bordeaux.fr/association/detail/956" TargetMode="External"/><Relationship Id="rId2260" Type="http://schemas.openxmlformats.org/officeDocument/2006/relationships/hyperlink" Target="https://assos.bordeaux.fr/association/detail/734" TargetMode="External"/><Relationship Id="rId341" Type="http://schemas.openxmlformats.org/officeDocument/2006/relationships/hyperlink" Target="https://assos.bordeaux.fr/association/detail/2222" TargetMode="External"/><Relationship Id="rId2261" Type="http://schemas.openxmlformats.org/officeDocument/2006/relationships/hyperlink" Target="http://cdos33.org" TargetMode="External"/><Relationship Id="rId340" Type="http://schemas.openxmlformats.org/officeDocument/2006/relationships/hyperlink" Target="https://assos.bordeaux.fr/association/detail/254" TargetMode="External"/><Relationship Id="rId2262" Type="http://schemas.openxmlformats.org/officeDocument/2006/relationships/hyperlink" Target="https://assos.bordeaux.fr/association/detail/2104" TargetMode="External"/><Relationship Id="rId2263" Type="http://schemas.openxmlformats.org/officeDocument/2006/relationships/hyperlink" Target="https://assos.bordeaux.fr/association/detail/1668" TargetMode="External"/><Relationship Id="rId2264" Type="http://schemas.openxmlformats.org/officeDocument/2006/relationships/hyperlink" Target="https://assos.bordeaux.fr/association/detail/1454" TargetMode="External"/><Relationship Id="rId345" Type="http://schemas.openxmlformats.org/officeDocument/2006/relationships/hyperlink" Target="https://assos.bordeaux.fr/association/detail/2282" TargetMode="External"/><Relationship Id="rId2265" Type="http://schemas.openxmlformats.org/officeDocument/2006/relationships/hyperlink" Target="http://envoldaquitaine.e-monsite.com" TargetMode="External"/><Relationship Id="rId344" Type="http://schemas.openxmlformats.org/officeDocument/2006/relationships/hyperlink" Target="https://assos.bordeaux.fr/association/detail/1161" TargetMode="External"/><Relationship Id="rId2266" Type="http://schemas.openxmlformats.org/officeDocument/2006/relationships/hyperlink" Target="https://assos.bordeaux.fr/association/detail/880" TargetMode="External"/><Relationship Id="rId343" Type="http://schemas.openxmlformats.org/officeDocument/2006/relationships/hyperlink" Target="https://assos.bordeaux.fr/association/detail/1050" TargetMode="External"/><Relationship Id="rId2267" Type="http://schemas.openxmlformats.org/officeDocument/2006/relationships/hyperlink" Target="http://www.bec-escrime.fr" TargetMode="External"/><Relationship Id="rId342" Type="http://schemas.openxmlformats.org/officeDocument/2006/relationships/hyperlink" Target="https://assos.bordeaux.fr/association/detail/2520" TargetMode="External"/><Relationship Id="rId2268" Type="http://schemas.openxmlformats.org/officeDocument/2006/relationships/hyperlink" Target="https://assos.bordeaux.fr/association/detail/416" TargetMode="External"/><Relationship Id="rId2258" Type="http://schemas.openxmlformats.org/officeDocument/2006/relationships/hyperlink" Target="https://assos.bordeaux.fr/association/detail/2372" TargetMode="External"/><Relationship Id="rId2259" Type="http://schemas.openxmlformats.org/officeDocument/2006/relationships/hyperlink" Target="https://assos.bordeaux.fr/association/detail/2540" TargetMode="External"/><Relationship Id="rId338" Type="http://schemas.openxmlformats.org/officeDocument/2006/relationships/hyperlink" Target="https://assos.bordeaux.fr/association/detail/2880" TargetMode="External"/><Relationship Id="rId337" Type="http://schemas.openxmlformats.org/officeDocument/2006/relationships/hyperlink" Target="https://assos.bordeaux.fr/association/detail/1374" TargetMode="External"/><Relationship Id="rId336" Type="http://schemas.openxmlformats.org/officeDocument/2006/relationships/hyperlink" Target="https://assos.bordeaux.fr/association/detail/1282" TargetMode="External"/><Relationship Id="rId335" Type="http://schemas.openxmlformats.org/officeDocument/2006/relationships/hyperlink" Target="http://www.handichiens.org" TargetMode="External"/><Relationship Id="rId339" Type="http://schemas.openxmlformats.org/officeDocument/2006/relationships/hyperlink" Target="https://assos.bordeaux.fr/association/detail/2603" TargetMode="External"/><Relationship Id="rId330" Type="http://schemas.openxmlformats.org/officeDocument/2006/relationships/hyperlink" Target="https://assos.bordeaux.fr/association/detail/2653" TargetMode="External"/><Relationship Id="rId2250" Type="http://schemas.openxmlformats.org/officeDocument/2006/relationships/hyperlink" Target="https://assos.bordeaux.fr/association/detail/1026" TargetMode="External"/><Relationship Id="rId2251" Type="http://schemas.openxmlformats.org/officeDocument/2006/relationships/hyperlink" Target="https://assos.bordeaux.fr/association/detail/652" TargetMode="External"/><Relationship Id="rId2252" Type="http://schemas.openxmlformats.org/officeDocument/2006/relationships/hyperlink" Target="http://www.anr33.fr" TargetMode="External"/><Relationship Id="rId2253" Type="http://schemas.openxmlformats.org/officeDocument/2006/relationships/hyperlink" Target="https://assos.bordeaux.fr/association/detail/1746" TargetMode="External"/><Relationship Id="rId334" Type="http://schemas.openxmlformats.org/officeDocument/2006/relationships/hyperlink" Target="https://assos.bordeaux.fr/association/detail/1243" TargetMode="External"/><Relationship Id="rId2254" Type="http://schemas.openxmlformats.org/officeDocument/2006/relationships/hyperlink" Target="http://www.renaissance-orgue.fr" TargetMode="External"/><Relationship Id="rId333" Type="http://schemas.openxmlformats.org/officeDocument/2006/relationships/hyperlink" Target="https://assos.bordeaux.fr/association/detail/1323" TargetMode="External"/><Relationship Id="rId2255" Type="http://schemas.openxmlformats.org/officeDocument/2006/relationships/hyperlink" Target="https://assos.bordeaux.fr/association/detail/1625" TargetMode="External"/><Relationship Id="rId332" Type="http://schemas.openxmlformats.org/officeDocument/2006/relationships/hyperlink" Target="http://www.danzaevolucion.fr/m" TargetMode="External"/><Relationship Id="rId2256" Type="http://schemas.openxmlformats.org/officeDocument/2006/relationships/hyperlink" Target="https://assos.bordeaux.fr/association/detail/733" TargetMode="External"/><Relationship Id="rId331" Type="http://schemas.openxmlformats.org/officeDocument/2006/relationships/hyperlink" Target="https://assos.bordeaux.fr/association/detail/965" TargetMode="External"/><Relationship Id="rId2257" Type="http://schemas.openxmlformats.org/officeDocument/2006/relationships/hyperlink" Target="http://www.kfedesfamilles.fr" TargetMode="External"/><Relationship Id="rId370" Type="http://schemas.openxmlformats.org/officeDocument/2006/relationships/hyperlink" Target="https://assos.bordeaux.fr/association/detail/685" TargetMode="External"/><Relationship Id="rId369" Type="http://schemas.openxmlformats.org/officeDocument/2006/relationships/hyperlink" Target="https://assos.bordeaux.fr/association/detail/2499" TargetMode="External"/><Relationship Id="rId368" Type="http://schemas.openxmlformats.org/officeDocument/2006/relationships/hyperlink" Target="https://assos.bordeaux.fr/association/detail/1065" TargetMode="External"/><Relationship Id="rId2280" Type="http://schemas.openxmlformats.org/officeDocument/2006/relationships/hyperlink" Target="https://assos.bordeaux.fr/association/detail/2592" TargetMode="External"/><Relationship Id="rId2281" Type="http://schemas.openxmlformats.org/officeDocument/2006/relationships/hyperlink" Target="https://assos.bordeaux.fr/association/detail/2313" TargetMode="External"/><Relationship Id="rId2282" Type="http://schemas.openxmlformats.org/officeDocument/2006/relationships/hyperlink" Target="https://assos.bordeaux.fr/association/detail/1562" TargetMode="External"/><Relationship Id="rId363" Type="http://schemas.openxmlformats.org/officeDocument/2006/relationships/hyperlink" Target="https://assos.bordeaux.fr/association/detail/1189" TargetMode="External"/><Relationship Id="rId2283" Type="http://schemas.openxmlformats.org/officeDocument/2006/relationships/hyperlink" Target="https://assos.bordeaux.fr/association/detail/945" TargetMode="External"/><Relationship Id="rId362" Type="http://schemas.openxmlformats.org/officeDocument/2006/relationships/hyperlink" Target="https://assos.bordeaux.fr/association/detail/2730" TargetMode="External"/><Relationship Id="rId2284" Type="http://schemas.openxmlformats.org/officeDocument/2006/relationships/hyperlink" Target="https://assos.bordeaux.fr/association/detail/732" TargetMode="External"/><Relationship Id="rId361" Type="http://schemas.openxmlformats.org/officeDocument/2006/relationships/hyperlink" Target="https://assos.bordeaux.fr/association/detail/417" TargetMode="External"/><Relationship Id="rId2285" Type="http://schemas.openxmlformats.org/officeDocument/2006/relationships/hyperlink" Target="http://www.astree.asso.fr" TargetMode="External"/><Relationship Id="rId360" Type="http://schemas.openxmlformats.org/officeDocument/2006/relationships/hyperlink" Target="https://assos.bordeaux.fr/association/detail/2250" TargetMode="External"/><Relationship Id="rId2286" Type="http://schemas.openxmlformats.org/officeDocument/2006/relationships/hyperlink" Target="https://assos.bordeaux.fr/association/detail/1505" TargetMode="External"/><Relationship Id="rId367" Type="http://schemas.openxmlformats.org/officeDocument/2006/relationships/hyperlink" Target="https://assos.bordeaux.fr/association/detail/1744" TargetMode="External"/><Relationship Id="rId2287" Type="http://schemas.openxmlformats.org/officeDocument/2006/relationships/hyperlink" Target="https://assos.bordeaux.fr/association/detail/2134" TargetMode="External"/><Relationship Id="rId366" Type="http://schemas.openxmlformats.org/officeDocument/2006/relationships/hyperlink" Target="http://girondins-handball.clubeo.com" TargetMode="External"/><Relationship Id="rId2288" Type="http://schemas.openxmlformats.org/officeDocument/2006/relationships/hyperlink" Target="https://assos.bordeaux.fr/association/detail/777" TargetMode="External"/><Relationship Id="rId365" Type="http://schemas.openxmlformats.org/officeDocument/2006/relationships/hyperlink" Target="https://assos.bordeaux.fr/association/detail/1002" TargetMode="External"/><Relationship Id="rId2289" Type="http://schemas.openxmlformats.org/officeDocument/2006/relationships/hyperlink" Target="https://assos.bordeaux.fr/association/detail/2315" TargetMode="External"/><Relationship Id="rId364" Type="http://schemas.openxmlformats.org/officeDocument/2006/relationships/hyperlink" Target="https://assos.bordeaux.fr/association/detail/2043" TargetMode="External"/><Relationship Id="rId95" Type="http://schemas.openxmlformats.org/officeDocument/2006/relationships/hyperlink" Target="https://assos.bordeaux.fr/association/detail/1258" TargetMode="External"/><Relationship Id="rId94" Type="http://schemas.openxmlformats.org/officeDocument/2006/relationships/hyperlink" Target="http://www.promofemmes.org" TargetMode="External"/><Relationship Id="rId97" Type="http://schemas.openxmlformats.org/officeDocument/2006/relationships/hyperlink" Target="https://assos.bordeaux.fr/association/detail/1227" TargetMode="External"/><Relationship Id="rId96" Type="http://schemas.openxmlformats.org/officeDocument/2006/relationships/hyperlink" Target="https://assos.bordeaux.fr/association/detail/1202" TargetMode="External"/><Relationship Id="rId99" Type="http://schemas.openxmlformats.org/officeDocument/2006/relationships/hyperlink" Target="https://assos.bordeaux.fr/association/detail/2157" TargetMode="External"/><Relationship Id="rId98" Type="http://schemas.openxmlformats.org/officeDocument/2006/relationships/hyperlink" Target="https://assos.bordeaux.fr/association/detail/2481" TargetMode="External"/><Relationship Id="rId91" Type="http://schemas.openxmlformats.org/officeDocument/2006/relationships/hyperlink" Target="https://assos.bordeaux.fr/association/detail/438" TargetMode="External"/><Relationship Id="rId90" Type="http://schemas.openxmlformats.org/officeDocument/2006/relationships/hyperlink" Target="https://assos.bordeaux.fr/association/detail/400" TargetMode="External"/><Relationship Id="rId93" Type="http://schemas.openxmlformats.org/officeDocument/2006/relationships/hyperlink" Target="https://assos.bordeaux.fr/association/detail/1317" TargetMode="External"/><Relationship Id="rId92" Type="http://schemas.openxmlformats.org/officeDocument/2006/relationships/hyperlink" Target="https://assos.bordeaux.fr/association/detail/2914" TargetMode="External"/><Relationship Id="rId359" Type="http://schemas.openxmlformats.org/officeDocument/2006/relationships/hyperlink" Target="http://www.lesfeespapillons.fr" TargetMode="External"/><Relationship Id="rId358" Type="http://schemas.openxmlformats.org/officeDocument/2006/relationships/hyperlink" Target="https://assos.bordeaux.fr/association/detail/1044" TargetMode="External"/><Relationship Id="rId357" Type="http://schemas.openxmlformats.org/officeDocument/2006/relationships/hyperlink" Target="http://energieyoga.com" TargetMode="External"/><Relationship Id="rId2270" Type="http://schemas.openxmlformats.org/officeDocument/2006/relationships/hyperlink" Target="https://assos.bordeaux.fr/association/detail/2179" TargetMode="External"/><Relationship Id="rId2271" Type="http://schemas.openxmlformats.org/officeDocument/2006/relationships/hyperlink" Target="https://assos.bordeaux.fr/association/detail/2364" TargetMode="External"/><Relationship Id="rId352" Type="http://schemas.openxmlformats.org/officeDocument/2006/relationships/hyperlink" Target="http://www.orchestrepapageno.com" TargetMode="External"/><Relationship Id="rId2272" Type="http://schemas.openxmlformats.org/officeDocument/2006/relationships/hyperlink" Target="https://assos.bordeaux.fr/association/detail/1500" TargetMode="External"/><Relationship Id="rId351" Type="http://schemas.openxmlformats.org/officeDocument/2006/relationships/hyperlink" Target="https://assos.bordeaux.fr/association/detail/618" TargetMode="External"/><Relationship Id="rId2273" Type="http://schemas.openxmlformats.org/officeDocument/2006/relationships/hyperlink" Target="https://assos.bordeaux.fr/association/detail/1057" TargetMode="External"/><Relationship Id="rId350" Type="http://schemas.openxmlformats.org/officeDocument/2006/relationships/hyperlink" Target="https://assos.bordeaux.fr/association/detail/613" TargetMode="External"/><Relationship Id="rId2274" Type="http://schemas.openxmlformats.org/officeDocument/2006/relationships/hyperlink" Target="https://assos.bordeaux.fr/association/detail/983" TargetMode="External"/><Relationship Id="rId2275" Type="http://schemas.openxmlformats.org/officeDocument/2006/relationships/hyperlink" Target="http://www.60000rebonds.com" TargetMode="External"/><Relationship Id="rId356" Type="http://schemas.openxmlformats.org/officeDocument/2006/relationships/hyperlink" Target="https://assos.bordeaux.fr/association/detail/1778" TargetMode="External"/><Relationship Id="rId2276" Type="http://schemas.openxmlformats.org/officeDocument/2006/relationships/hyperlink" Target="https://assos.bordeaux.fr/association/detail/2156" TargetMode="External"/><Relationship Id="rId355" Type="http://schemas.openxmlformats.org/officeDocument/2006/relationships/hyperlink" Target="https://assos.bordeaux.fr/association/detail/282" TargetMode="External"/><Relationship Id="rId2277" Type="http://schemas.openxmlformats.org/officeDocument/2006/relationships/hyperlink" Target="https://assos.bordeaux.fr/association/detail/1703" TargetMode="External"/><Relationship Id="rId354" Type="http://schemas.openxmlformats.org/officeDocument/2006/relationships/hyperlink" Target="http://www.secourspopulaire.fr/33" TargetMode="External"/><Relationship Id="rId2278" Type="http://schemas.openxmlformats.org/officeDocument/2006/relationships/hyperlink" Target="https://assos.bordeaux.fr/association/detail/2517" TargetMode="External"/><Relationship Id="rId353" Type="http://schemas.openxmlformats.org/officeDocument/2006/relationships/hyperlink" Target="https://assos.bordeaux.fr/association/detail/996" TargetMode="External"/><Relationship Id="rId2279" Type="http://schemas.openxmlformats.org/officeDocument/2006/relationships/hyperlink" Target="https://assos.bordeaux.fr/association/detail/1111" TargetMode="External"/><Relationship Id="rId2225" Type="http://schemas.openxmlformats.org/officeDocument/2006/relationships/hyperlink" Target="https://assos.bordeaux.fr/association/detail/922" TargetMode="External"/><Relationship Id="rId2226" Type="http://schemas.openxmlformats.org/officeDocument/2006/relationships/hyperlink" Target="http://www.adora-orientation.org" TargetMode="External"/><Relationship Id="rId2227" Type="http://schemas.openxmlformats.org/officeDocument/2006/relationships/hyperlink" Target="https://assos.bordeaux.fr/association/detail/911" TargetMode="External"/><Relationship Id="rId2228" Type="http://schemas.openxmlformats.org/officeDocument/2006/relationships/hyperlink" Target="http://www.apeb33.com" TargetMode="External"/><Relationship Id="rId2229" Type="http://schemas.openxmlformats.org/officeDocument/2006/relationships/hyperlink" Target="https://assos.bordeaux.fr/association/detail/2754" TargetMode="External"/><Relationship Id="rId305" Type="http://schemas.openxmlformats.org/officeDocument/2006/relationships/hyperlink" Target="https://assos.bordeaux.fr/association/detail/2690" TargetMode="External"/><Relationship Id="rId304" Type="http://schemas.openxmlformats.org/officeDocument/2006/relationships/hyperlink" Target="https://assos.bordeaux.fr/association/detail/2827" TargetMode="External"/><Relationship Id="rId303" Type="http://schemas.openxmlformats.org/officeDocument/2006/relationships/hyperlink" Target="https://assos.bordeaux.fr/association/detail/2872" TargetMode="External"/><Relationship Id="rId302" Type="http://schemas.openxmlformats.org/officeDocument/2006/relationships/hyperlink" Target="https://assos.bordeaux.fr/association/detail/820" TargetMode="External"/><Relationship Id="rId309" Type="http://schemas.openxmlformats.org/officeDocument/2006/relationships/hyperlink" Target="https://assos.bordeaux.fr/association/detail/2870" TargetMode="External"/><Relationship Id="rId308" Type="http://schemas.openxmlformats.org/officeDocument/2006/relationships/hyperlink" Target="https://assos.bordeaux.fr/association/detail/778" TargetMode="External"/><Relationship Id="rId307" Type="http://schemas.openxmlformats.org/officeDocument/2006/relationships/hyperlink" Target="https://assos.bordeaux.fr/association/detail/2590" TargetMode="External"/><Relationship Id="rId306" Type="http://schemas.openxmlformats.org/officeDocument/2006/relationships/hyperlink" Target="https://assos.bordeaux.fr/association/detail/2187" TargetMode="External"/><Relationship Id="rId2220" Type="http://schemas.openxmlformats.org/officeDocument/2006/relationships/hyperlink" Target="https://assos.bordeaux.fr/association/detail/1722" TargetMode="External"/><Relationship Id="rId301" Type="http://schemas.openxmlformats.org/officeDocument/2006/relationships/hyperlink" Target="https://assos.bordeaux.fr/association/detail/1653" TargetMode="External"/><Relationship Id="rId2221" Type="http://schemas.openxmlformats.org/officeDocument/2006/relationships/hyperlink" Target="https://assos.bordeaux.fr/association/detail/821" TargetMode="External"/><Relationship Id="rId300" Type="http://schemas.openxmlformats.org/officeDocument/2006/relationships/hyperlink" Target="https://assos.bordeaux.fr/association/detail/288" TargetMode="External"/><Relationship Id="rId2222" Type="http://schemas.openxmlformats.org/officeDocument/2006/relationships/hyperlink" Target="https://assos.bordeaux.fr/association/detail/1244" TargetMode="External"/><Relationship Id="rId2223" Type="http://schemas.openxmlformats.org/officeDocument/2006/relationships/hyperlink" Target="https://assos.bordeaux.fr/association/detail/1015" TargetMode="External"/><Relationship Id="rId2224" Type="http://schemas.openxmlformats.org/officeDocument/2006/relationships/hyperlink" Target="http://www.citizchool.com" TargetMode="External"/><Relationship Id="rId2214" Type="http://schemas.openxmlformats.org/officeDocument/2006/relationships/hyperlink" Target="https://assos.bordeaux.fr/association/detail/2388" TargetMode="External"/><Relationship Id="rId2215" Type="http://schemas.openxmlformats.org/officeDocument/2006/relationships/hyperlink" Target="https://assos.bordeaux.fr/association/detail/2201" TargetMode="External"/><Relationship Id="rId2216" Type="http://schemas.openxmlformats.org/officeDocument/2006/relationships/hyperlink" Target="https://assos.bordeaux.fr/association/detail/946" TargetMode="External"/><Relationship Id="rId2217" Type="http://schemas.openxmlformats.org/officeDocument/2006/relationships/hyperlink" Target="http://maclart.fr" TargetMode="External"/><Relationship Id="rId2218" Type="http://schemas.openxmlformats.org/officeDocument/2006/relationships/hyperlink" Target="https://assos.bordeaux.fr/association/detail/2702" TargetMode="External"/><Relationship Id="rId2219" Type="http://schemas.openxmlformats.org/officeDocument/2006/relationships/hyperlink" Target="https://assos.bordeaux.fr/association/detail/319" TargetMode="External"/><Relationship Id="rId2210" Type="http://schemas.openxmlformats.org/officeDocument/2006/relationships/hyperlink" Target="http://www.cdmjsea-gironde.fr" TargetMode="External"/><Relationship Id="rId2211" Type="http://schemas.openxmlformats.org/officeDocument/2006/relationships/hyperlink" Target="https://assos.bordeaux.fr/association/detail/2118" TargetMode="External"/><Relationship Id="rId2212" Type="http://schemas.openxmlformats.org/officeDocument/2006/relationships/hyperlink" Target="https://assos.bordeaux.fr/association/detail/2325" TargetMode="External"/><Relationship Id="rId2213" Type="http://schemas.openxmlformats.org/officeDocument/2006/relationships/hyperlink" Target="https://assos.bordeaux.fr/association/detail/2859" TargetMode="External"/><Relationship Id="rId2247" Type="http://schemas.openxmlformats.org/officeDocument/2006/relationships/hyperlink" Target="https://assos.bordeaux.fr/association/detail/286" TargetMode="External"/><Relationship Id="rId2248" Type="http://schemas.openxmlformats.org/officeDocument/2006/relationships/hyperlink" Target="https://assos.bordeaux.fr/association/detail/663" TargetMode="External"/><Relationship Id="rId2249" Type="http://schemas.openxmlformats.org/officeDocument/2006/relationships/hyperlink" Target="http://theatre-la-lucarne.com" TargetMode="External"/><Relationship Id="rId327" Type="http://schemas.openxmlformats.org/officeDocument/2006/relationships/hyperlink" Target="https://assos.bordeaux.fr/association/detail/1827" TargetMode="External"/><Relationship Id="rId326" Type="http://schemas.openxmlformats.org/officeDocument/2006/relationships/hyperlink" Target="https://assos.bordeaux.fr/association/detail/1149" TargetMode="External"/><Relationship Id="rId325" Type="http://schemas.openxmlformats.org/officeDocument/2006/relationships/hyperlink" Target="https://assos.bordeaux.fr/association/detail/2935" TargetMode="External"/><Relationship Id="rId324" Type="http://schemas.openxmlformats.org/officeDocument/2006/relationships/hyperlink" Target="https://assos.bordeaux.fr/association/detail/2350" TargetMode="External"/><Relationship Id="rId329" Type="http://schemas.openxmlformats.org/officeDocument/2006/relationships/hyperlink" Target="https://assos.bordeaux.fr/association/detail/2671" TargetMode="External"/><Relationship Id="rId328" Type="http://schemas.openxmlformats.org/officeDocument/2006/relationships/hyperlink" Target="https://assos.bordeaux.fr/association/detail/1785" TargetMode="External"/><Relationship Id="rId2240" Type="http://schemas.openxmlformats.org/officeDocument/2006/relationships/hyperlink" Target="https://assos.bordeaux.fr/association/detail/2007" TargetMode="External"/><Relationship Id="rId2241" Type="http://schemas.openxmlformats.org/officeDocument/2006/relationships/hyperlink" Target="https://assos.bordeaux.fr/association/detail/2584" TargetMode="External"/><Relationship Id="rId2242" Type="http://schemas.openxmlformats.org/officeDocument/2006/relationships/hyperlink" Target="https://assos.bordeaux.fr/association/detail/660" TargetMode="External"/><Relationship Id="rId323" Type="http://schemas.openxmlformats.org/officeDocument/2006/relationships/hyperlink" Target="https://assos.bordeaux.fr/association/detail/1689" TargetMode="External"/><Relationship Id="rId2243" Type="http://schemas.openxmlformats.org/officeDocument/2006/relationships/hyperlink" Target="http://letauzin.com" TargetMode="External"/><Relationship Id="rId322" Type="http://schemas.openxmlformats.org/officeDocument/2006/relationships/hyperlink" Target="https://assos.bordeaux.fr/association/detail/2956" TargetMode="External"/><Relationship Id="rId2244" Type="http://schemas.openxmlformats.org/officeDocument/2006/relationships/hyperlink" Target="https://assos.bordeaux.fr/association/detail/1045" TargetMode="External"/><Relationship Id="rId321" Type="http://schemas.openxmlformats.org/officeDocument/2006/relationships/hyperlink" Target="https://assos.bordeaux.fr/association/detail/1952" TargetMode="External"/><Relationship Id="rId2245" Type="http://schemas.openxmlformats.org/officeDocument/2006/relationships/hyperlink" Target="https://assos.bordeaux.fr/association/detail/1152" TargetMode="External"/><Relationship Id="rId320" Type="http://schemas.openxmlformats.org/officeDocument/2006/relationships/hyperlink" Target="https://assos.bordeaux.fr/association/detail/342" TargetMode="External"/><Relationship Id="rId2246" Type="http://schemas.openxmlformats.org/officeDocument/2006/relationships/hyperlink" Target="https://assos.bordeaux.fr/association/detail/1141" TargetMode="External"/><Relationship Id="rId2236" Type="http://schemas.openxmlformats.org/officeDocument/2006/relationships/hyperlink" Target="http://www.facebook.com/bordeaux.atdquartmonde.5" TargetMode="External"/><Relationship Id="rId2237" Type="http://schemas.openxmlformats.org/officeDocument/2006/relationships/hyperlink" Target="https://assos.bordeaux.fr/association/detail/1116" TargetMode="External"/><Relationship Id="rId2238" Type="http://schemas.openxmlformats.org/officeDocument/2006/relationships/hyperlink" Target="https://assos.bordeaux.fr/association/detail/1445" TargetMode="External"/><Relationship Id="rId2239" Type="http://schemas.openxmlformats.org/officeDocument/2006/relationships/hyperlink" Target="http://www.francerein-aquitaine.fr" TargetMode="External"/><Relationship Id="rId316" Type="http://schemas.openxmlformats.org/officeDocument/2006/relationships/hyperlink" Target="https://assos.bordeaux.fr/association/detail/1255" TargetMode="External"/><Relationship Id="rId315" Type="http://schemas.openxmlformats.org/officeDocument/2006/relationships/hyperlink" Target="https://assos.bordeaux.fr/association/detail/1588" TargetMode="External"/><Relationship Id="rId314" Type="http://schemas.openxmlformats.org/officeDocument/2006/relationships/hyperlink" Target="https://assos.bordeaux.fr/association/detail/446" TargetMode="External"/><Relationship Id="rId313" Type="http://schemas.openxmlformats.org/officeDocument/2006/relationships/hyperlink" Target="http://www.compagnie-leitmotiv.com" TargetMode="External"/><Relationship Id="rId319" Type="http://schemas.openxmlformats.org/officeDocument/2006/relationships/hyperlink" Target="http://www.hathayogasimplifie-bordeaux.fr" TargetMode="External"/><Relationship Id="rId318" Type="http://schemas.openxmlformats.org/officeDocument/2006/relationships/hyperlink" Target="https://assos.bordeaux.fr/association/detail/673" TargetMode="External"/><Relationship Id="rId317" Type="http://schemas.openxmlformats.org/officeDocument/2006/relationships/hyperlink" Target="http://www.we-job.com" TargetMode="External"/><Relationship Id="rId2230" Type="http://schemas.openxmlformats.org/officeDocument/2006/relationships/hyperlink" Target="https://assos.bordeaux.fr/association/detail/2705" TargetMode="External"/><Relationship Id="rId2231" Type="http://schemas.openxmlformats.org/officeDocument/2006/relationships/hyperlink" Target="https://assos.bordeaux.fr/association/detail/1787" TargetMode="External"/><Relationship Id="rId312" Type="http://schemas.openxmlformats.org/officeDocument/2006/relationships/hyperlink" Target="https://assos.bordeaux.fr/association/detail/805" TargetMode="External"/><Relationship Id="rId2232" Type="http://schemas.openxmlformats.org/officeDocument/2006/relationships/hyperlink" Target="https://assos.bordeaux.fr/association/detail/2775" TargetMode="External"/><Relationship Id="rId311" Type="http://schemas.openxmlformats.org/officeDocument/2006/relationships/hyperlink" Target="https://assos.bordeaux.fr/association/detail/262" TargetMode="External"/><Relationship Id="rId2233" Type="http://schemas.openxmlformats.org/officeDocument/2006/relationships/hyperlink" Target="https://assos.bordeaux.fr/association/detail/1068" TargetMode="External"/><Relationship Id="rId310" Type="http://schemas.openxmlformats.org/officeDocument/2006/relationships/hyperlink" Target="https://assos.bordeaux.fr/association/detail/463" TargetMode="External"/><Relationship Id="rId2234" Type="http://schemas.openxmlformats.org/officeDocument/2006/relationships/hyperlink" Target="http://www.thoth-csf.net" TargetMode="External"/><Relationship Id="rId2235" Type="http://schemas.openxmlformats.org/officeDocument/2006/relationships/hyperlink" Target="https://assos.bordeaux.fr/association/detail/1249" TargetMode="External"/><Relationship Id="rId297" Type="http://schemas.openxmlformats.org/officeDocument/2006/relationships/hyperlink" Target="https://assos.bordeaux.fr/association/detail/2404" TargetMode="External"/><Relationship Id="rId296" Type="http://schemas.openxmlformats.org/officeDocument/2006/relationships/hyperlink" Target="https://assos.bordeaux.fr/association/detail/625" TargetMode="External"/><Relationship Id="rId295" Type="http://schemas.openxmlformats.org/officeDocument/2006/relationships/hyperlink" Target="https://assos.bordeaux.fr/association/detail/1964" TargetMode="External"/><Relationship Id="rId294" Type="http://schemas.openxmlformats.org/officeDocument/2006/relationships/hyperlink" Target="https://assos.bordeaux.fr/association/detail/2244" TargetMode="External"/><Relationship Id="rId299" Type="http://schemas.openxmlformats.org/officeDocument/2006/relationships/hyperlink" Target="https://assos.bordeaux.fr/association/detail/838" TargetMode="External"/><Relationship Id="rId298" Type="http://schemas.openxmlformats.org/officeDocument/2006/relationships/hyperlink" Target="https://assos.bordeaux.fr/association/detail/229" TargetMode="External"/><Relationship Id="rId271" Type="http://schemas.openxmlformats.org/officeDocument/2006/relationships/hyperlink" Target="https://assos.bordeaux.fr/association/detail/2901" TargetMode="External"/><Relationship Id="rId270" Type="http://schemas.openxmlformats.org/officeDocument/2006/relationships/hyperlink" Target="https://assos.bordeaux.fr/association/detail/1214" TargetMode="External"/><Relationship Id="rId269" Type="http://schemas.openxmlformats.org/officeDocument/2006/relationships/hyperlink" Target="https://assos.bordeaux.fr/association/detail/961" TargetMode="External"/><Relationship Id="rId264" Type="http://schemas.openxmlformats.org/officeDocument/2006/relationships/hyperlink" Target="https://assos.bordeaux.fr/association/detail/2443" TargetMode="External"/><Relationship Id="rId263" Type="http://schemas.openxmlformats.org/officeDocument/2006/relationships/hyperlink" Target="https://assos.bordeaux.fr/association/detail/1869" TargetMode="External"/><Relationship Id="rId262" Type="http://schemas.openxmlformats.org/officeDocument/2006/relationships/hyperlink" Target="https://assos.bordeaux.fr/association/detail/2331" TargetMode="External"/><Relationship Id="rId261" Type="http://schemas.openxmlformats.org/officeDocument/2006/relationships/hyperlink" Target="https://assos.bordeaux.fr/association/detail/2514" TargetMode="External"/><Relationship Id="rId268" Type="http://schemas.openxmlformats.org/officeDocument/2006/relationships/hyperlink" Target="http://www.lllfrance.org" TargetMode="External"/><Relationship Id="rId267" Type="http://schemas.openxmlformats.org/officeDocument/2006/relationships/hyperlink" Target="https://assos.bordeaux.fr/association/detail/675" TargetMode="External"/><Relationship Id="rId266" Type="http://schemas.openxmlformats.org/officeDocument/2006/relationships/hyperlink" Target="https://assos.bordeaux.fr/association/detail/1615" TargetMode="External"/><Relationship Id="rId265" Type="http://schemas.openxmlformats.org/officeDocument/2006/relationships/hyperlink" Target="https://assos.bordeaux.fr/association/detail/739" TargetMode="External"/><Relationship Id="rId260" Type="http://schemas.openxmlformats.org/officeDocument/2006/relationships/hyperlink" Target="https://assos.bordeaux.fr/association/detail/2258" TargetMode="External"/><Relationship Id="rId259" Type="http://schemas.openxmlformats.org/officeDocument/2006/relationships/hyperlink" Target="https://assos.bordeaux.fr/association/detail/2665" TargetMode="External"/><Relationship Id="rId258" Type="http://schemas.openxmlformats.org/officeDocument/2006/relationships/hyperlink" Target="https://assos.bordeaux.fr/association/detail/2267" TargetMode="External"/><Relationship Id="rId2290" Type="http://schemas.openxmlformats.org/officeDocument/2006/relationships/hyperlink" Target="https://assos.bordeaux.fr/association/detail/2975" TargetMode="External"/><Relationship Id="rId2291" Type="http://schemas.openxmlformats.org/officeDocument/2006/relationships/hyperlink" Target="https://assos.bordeaux.fr/association/detail/1022" TargetMode="External"/><Relationship Id="rId2292" Type="http://schemas.openxmlformats.org/officeDocument/2006/relationships/hyperlink" Target="https://assos.bordeaux.fr/association/detail/520" TargetMode="External"/><Relationship Id="rId2293" Type="http://schemas.openxmlformats.org/officeDocument/2006/relationships/hyperlink" Target="http://www.cam-bordeaux.com" TargetMode="External"/><Relationship Id="rId253" Type="http://schemas.openxmlformats.org/officeDocument/2006/relationships/hyperlink" Target="https://assos.bordeaux.fr/association/detail/2361" TargetMode="External"/><Relationship Id="rId2294" Type="http://schemas.openxmlformats.org/officeDocument/2006/relationships/hyperlink" Target="https://assos.bordeaux.fr/association/detail/2664" TargetMode="External"/><Relationship Id="rId252" Type="http://schemas.openxmlformats.org/officeDocument/2006/relationships/hyperlink" Target="https://assos.bordeaux.fr/association/detail/2505" TargetMode="External"/><Relationship Id="rId2295" Type="http://schemas.openxmlformats.org/officeDocument/2006/relationships/hyperlink" Target="https://assos.bordeaux.fr/association/detail/2971" TargetMode="External"/><Relationship Id="rId251" Type="http://schemas.openxmlformats.org/officeDocument/2006/relationships/hyperlink" Target="https://assos.bordeaux.fr/association/detail/2893" TargetMode="External"/><Relationship Id="rId2296" Type="http://schemas.openxmlformats.org/officeDocument/2006/relationships/hyperlink" Target="https://assos.bordeaux.fr/association/detail/2205" TargetMode="External"/><Relationship Id="rId250" Type="http://schemas.openxmlformats.org/officeDocument/2006/relationships/hyperlink" Target="https://assos.bordeaux.fr/association/detail/247" TargetMode="External"/><Relationship Id="rId2297" Type="http://schemas.openxmlformats.org/officeDocument/2006/relationships/hyperlink" Target="https://assos.bordeaux.fr/association/detail/2483" TargetMode="External"/><Relationship Id="rId257" Type="http://schemas.openxmlformats.org/officeDocument/2006/relationships/hyperlink" Target="https://assos.bordeaux.fr/association/detail/1891" TargetMode="External"/><Relationship Id="rId2298" Type="http://schemas.openxmlformats.org/officeDocument/2006/relationships/hyperlink" Target="https://assos.bordeaux.fr/association/detail/1407" TargetMode="External"/><Relationship Id="rId256" Type="http://schemas.openxmlformats.org/officeDocument/2006/relationships/hyperlink" Target="https://assos.bordeaux.fr/association/detail/2985" TargetMode="External"/><Relationship Id="rId2299" Type="http://schemas.openxmlformats.org/officeDocument/2006/relationships/hyperlink" Target="https://assos.bordeaux.fr/association/detail/1105" TargetMode="External"/><Relationship Id="rId255" Type="http://schemas.openxmlformats.org/officeDocument/2006/relationships/hyperlink" Target="https://assos.bordeaux.fr/association/detail/396" TargetMode="External"/><Relationship Id="rId254" Type="http://schemas.openxmlformats.org/officeDocument/2006/relationships/hyperlink" Target="https://assos.bordeaux.fr/association/detail/2777" TargetMode="External"/><Relationship Id="rId293" Type="http://schemas.openxmlformats.org/officeDocument/2006/relationships/hyperlink" Target="https://assos.bordeaux.fr/association/detail/1226" TargetMode="External"/><Relationship Id="rId292" Type="http://schemas.openxmlformats.org/officeDocument/2006/relationships/hyperlink" Target="https://assos.bordeaux.fr/association/detail/386" TargetMode="External"/><Relationship Id="rId291" Type="http://schemas.openxmlformats.org/officeDocument/2006/relationships/hyperlink" Target="https://assos.bordeaux.fr/association/detail/2037" TargetMode="External"/><Relationship Id="rId290" Type="http://schemas.openxmlformats.org/officeDocument/2006/relationships/hyperlink" Target="https://assos.bordeaux.fr/association/detail/1478" TargetMode="External"/><Relationship Id="rId286" Type="http://schemas.openxmlformats.org/officeDocument/2006/relationships/hyperlink" Target="https://assos.bordeaux.fr/association/detail/531" TargetMode="External"/><Relationship Id="rId285" Type="http://schemas.openxmlformats.org/officeDocument/2006/relationships/hyperlink" Target="https://assos.bordeaux.fr/association/detail/1897" TargetMode="External"/><Relationship Id="rId284" Type="http://schemas.openxmlformats.org/officeDocument/2006/relationships/hyperlink" Target="https://assos.bordeaux.fr/association/detail/2301" TargetMode="External"/><Relationship Id="rId283" Type="http://schemas.openxmlformats.org/officeDocument/2006/relationships/hyperlink" Target="https://assos.bordeaux.fr/association/detail/1442" TargetMode="External"/><Relationship Id="rId289" Type="http://schemas.openxmlformats.org/officeDocument/2006/relationships/hyperlink" Target="https://assos.bordeaux.fr/association/detail/335" TargetMode="External"/><Relationship Id="rId288" Type="http://schemas.openxmlformats.org/officeDocument/2006/relationships/hyperlink" Target="https://assos.bordeaux.fr/association/detail/1914" TargetMode="External"/><Relationship Id="rId287" Type="http://schemas.openxmlformats.org/officeDocument/2006/relationships/hyperlink" Target="https://assos.bordeaux.fr/association/detail/1162" TargetMode="External"/><Relationship Id="rId282" Type="http://schemas.openxmlformats.org/officeDocument/2006/relationships/hyperlink" Target="http://voilebordeauxlac.fr" TargetMode="External"/><Relationship Id="rId281" Type="http://schemas.openxmlformats.org/officeDocument/2006/relationships/hyperlink" Target="https://assos.bordeaux.fr/association/detail/1818" TargetMode="External"/><Relationship Id="rId280" Type="http://schemas.openxmlformats.org/officeDocument/2006/relationships/hyperlink" Target="https://assos.bordeaux.fr/association/detail/2387" TargetMode="External"/><Relationship Id="rId275" Type="http://schemas.openxmlformats.org/officeDocument/2006/relationships/hyperlink" Target="https://assos.bordeaux.fr/association/detail/2180" TargetMode="External"/><Relationship Id="rId274" Type="http://schemas.openxmlformats.org/officeDocument/2006/relationships/hyperlink" Target="https://assos.bordeaux.fr/association/detail/2768" TargetMode="External"/><Relationship Id="rId273" Type="http://schemas.openxmlformats.org/officeDocument/2006/relationships/hyperlink" Target="https://assos.bordeaux.fr/association/detail/1927" TargetMode="External"/><Relationship Id="rId272" Type="http://schemas.openxmlformats.org/officeDocument/2006/relationships/hyperlink" Target="https://assos.bordeaux.fr/association/detail/1311" TargetMode="External"/><Relationship Id="rId279" Type="http://schemas.openxmlformats.org/officeDocument/2006/relationships/hyperlink" Target="http://deuxbouts.org" TargetMode="External"/><Relationship Id="rId278" Type="http://schemas.openxmlformats.org/officeDocument/2006/relationships/hyperlink" Target="https://assos.bordeaux.fr/association/detail/1821" TargetMode="External"/><Relationship Id="rId277" Type="http://schemas.openxmlformats.org/officeDocument/2006/relationships/hyperlink" Target="https://assos.bordeaux.fr/association/detail/614" TargetMode="External"/><Relationship Id="rId276" Type="http://schemas.openxmlformats.org/officeDocument/2006/relationships/hyperlink" Target="https://assos.bordeaux.fr/association/detail/270" TargetMode="External"/><Relationship Id="rId1851" Type="http://schemas.openxmlformats.org/officeDocument/2006/relationships/hyperlink" Target="https://assos.bordeaux.fr/association/detail/950" TargetMode="External"/><Relationship Id="rId1852" Type="http://schemas.openxmlformats.org/officeDocument/2006/relationships/hyperlink" Target="http://kalinagoblog.blogspot.com" TargetMode="External"/><Relationship Id="rId1853" Type="http://schemas.openxmlformats.org/officeDocument/2006/relationships/hyperlink" Target="https://assos.bordeaux.fr/association/detail/2092" TargetMode="External"/><Relationship Id="rId1854" Type="http://schemas.openxmlformats.org/officeDocument/2006/relationships/hyperlink" Target="https://assos.bordeaux.fr/association/detail/1517" TargetMode="External"/><Relationship Id="rId1855" Type="http://schemas.openxmlformats.org/officeDocument/2006/relationships/hyperlink" Target="https://assos.bordeaux.fr/association/detail/714" TargetMode="External"/><Relationship Id="rId1856" Type="http://schemas.openxmlformats.org/officeDocument/2006/relationships/hyperlink" Target="http://www.icbordeaux.fr" TargetMode="External"/><Relationship Id="rId1857" Type="http://schemas.openxmlformats.org/officeDocument/2006/relationships/hyperlink" Target="https://assos.bordeaux.fr/association/detail/1064" TargetMode="External"/><Relationship Id="rId1858" Type="http://schemas.openxmlformats.org/officeDocument/2006/relationships/hyperlink" Target="https://assos.bordeaux.fr/association/detail/1431" TargetMode="External"/><Relationship Id="rId1859" Type="http://schemas.openxmlformats.org/officeDocument/2006/relationships/hyperlink" Target="http://musartconcept.com" TargetMode="External"/><Relationship Id="rId1850" Type="http://schemas.openxmlformats.org/officeDocument/2006/relationships/hyperlink" Target="http://orga-positives.com" TargetMode="External"/><Relationship Id="rId1840" Type="http://schemas.openxmlformats.org/officeDocument/2006/relationships/hyperlink" Target="https://assos.bordeaux.fr/association/detail/2480" TargetMode="External"/><Relationship Id="rId1841" Type="http://schemas.openxmlformats.org/officeDocument/2006/relationships/hyperlink" Target="https://assos.bordeaux.fr/association/detail/267" TargetMode="External"/><Relationship Id="rId1842" Type="http://schemas.openxmlformats.org/officeDocument/2006/relationships/hyperlink" Target="https://assos.bordeaux.fr/association/detail/2343" TargetMode="External"/><Relationship Id="rId1843" Type="http://schemas.openxmlformats.org/officeDocument/2006/relationships/hyperlink" Target="https://assos.bordeaux.fr/association/detail/2841" TargetMode="External"/><Relationship Id="rId1844" Type="http://schemas.openxmlformats.org/officeDocument/2006/relationships/hyperlink" Target="https://assos.bordeaux.fr/association/detail/2081" TargetMode="External"/><Relationship Id="rId1845" Type="http://schemas.openxmlformats.org/officeDocument/2006/relationships/hyperlink" Target="https://assos.bordeaux.fr/association/detail/737" TargetMode="External"/><Relationship Id="rId1846" Type="http://schemas.openxmlformats.org/officeDocument/2006/relationships/hyperlink" Target="https://assos.bordeaux.fr/association/detail/426" TargetMode="External"/><Relationship Id="rId1847" Type="http://schemas.openxmlformats.org/officeDocument/2006/relationships/hyperlink" Target="https://assos.bordeaux.fr/association/detail/1237" TargetMode="External"/><Relationship Id="rId1848" Type="http://schemas.openxmlformats.org/officeDocument/2006/relationships/hyperlink" Target="https://assos.bordeaux.fr/association/detail/2593" TargetMode="External"/><Relationship Id="rId1849" Type="http://schemas.openxmlformats.org/officeDocument/2006/relationships/hyperlink" Target="https://assos.bordeaux.fr/association/detail/827" TargetMode="External"/><Relationship Id="rId1873" Type="http://schemas.openxmlformats.org/officeDocument/2006/relationships/hyperlink" Target="https://assos.bordeaux.fr/association/detail/1126" TargetMode="External"/><Relationship Id="rId1874" Type="http://schemas.openxmlformats.org/officeDocument/2006/relationships/hyperlink" Target="http://gvmontesquieubordeaux.weebly.com" TargetMode="External"/><Relationship Id="rId1875" Type="http://schemas.openxmlformats.org/officeDocument/2006/relationships/hyperlink" Target="https://assos.bordeaux.fr/association/detail/235" TargetMode="External"/><Relationship Id="rId1876" Type="http://schemas.openxmlformats.org/officeDocument/2006/relationships/hyperlink" Target="https://assos.bordeaux.fr/association/detail/881" TargetMode="External"/><Relationship Id="rId1877" Type="http://schemas.openxmlformats.org/officeDocument/2006/relationships/hyperlink" Target="http://www.compagniecrazyr.com" TargetMode="External"/><Relationship Id="rId1878" Type="http://schemas.openxmlformats.org/officeDocument/2006/relationships/hyperlink" Target="https://assos.bordeaux.fr/association/detail/851" TargetMode="External"/><Relationship Id="rId1879" Type="http://schemas.openxmlformats.org/officeDocument/2006/relationships/hyperlink" Target="https://assos.bordeaux.fr/association/detail/1281" TargetMode="External"/><Relationship Id="rId1870" Type="http://schemas.openxmlformats.org/officeDocument/2006/relationships/hyperlink" Target="https://assos.bordeaux.fr/association/detail/717" TargetMode="External"/><Relationship Id="rId1871" Type="http://schemas.openxmlformats.org/officeDocument/2006/relationships/hyperlink" Target="https://assos.bordeaux.fr/association/detail/2928" TargetMode="External"/><Relationship Id="rId1872" Type="http://schemas.openxmlformats.org/officeDocument/2006/relationships/hyperlink" Target="https://assos.bordeaux.fr/association/detail/324" TargetMode="External"/><Relationship Id="rId1862" Type="http://schemas.openxmlformats.org/officeDocument/2006/relationships/hyperlink" Target="https://assos.bordeaux.fr/association/detail/425" TargetMode="External"/><Relationship Id="rId1863" Type="http://schemas.openxmlformats.org/officeDocument/2006/relationships/hyperlink" Target="https://assos.bordeaux.fr/association/detail/2904" TargetMode="External"/><Relationship Id="rId1864" Type="http://schemas.openxmlformats.org/officeDocument/2006/relationships/hyperlink" Target="https://assos.bordeaux.fr/association/detail/1400" TargetMode="External"/><Relationship Id="rId1865" Type="http://schemas.openxmlformats.org/officeDocument/2006/relationships/hyperlink" Target="http://www.theatre-ombreetlumiere.fr" TargetMode="External"/><Relationship Id="rId1866" Type="http://schemas.openxmlformats.org/officeDocument/2006/relationships/hyperlink" Target="https://assos.bordeaux.fr/association/detail/658" TargetMode="External"/><Relationship Id="rId1867" Type="http://schemas.openxmlformats.org/officeDocument/2006/relationships/hyperlink" Target="http://createca.free.fr" TargetMode="External"/><Relationship Id="rId1868" Type="http://schemas.openxmlformats.org/officeDocument/2006/relationships/hyperlink" Target="https://assos.bordeaux.fr/association/detail/1816" TargetMode="External"/><Relationship Id="rId1869" Type="http://schemas.openxmlformats.org/officeDocument/2006/relationships/hyperlink" Target="https://assos.bordeaux.fr/association/detail/2767" TargetMode="External"/><Relationship Id="rId1860" Type="http://schemas.openxmlformats.org/officeDocument/2006/relationships/hyperlink" Target="https://assos.bordeaux.fr/association/detail/2669" TargetMode="External"/><Relationship Id="rId1861" Type="http://schemas.openxmlformats.org/officeDocument/2006/relationships/hyperlink" Target="https://assos.bordeaux.fr/association/detail/1698" TargetMode="External"/><Relationship Id="rId1810" Type="http://schemas.openxmlformats.org/officeDocument/2006/relationships/hyperlink" Target="http://www.afa.asso.fr" TargetMode="External"/><Relationship Id="rId1811" Type="http://schemas.openxmlformats.org/officeDocument/2006/relationships/hyperlink" Target="https://assos.bordeaux.fr/association/detail/1631" TargetMode="External"/><Relationship Id="rId1812" Type="http://schemas.openxmlformats.org/officeDocument/2006/relationships/hyperlink" Target="https://assos.bordeaux.fr/association/detail/771" TargetMode="External"/><Relationship Id="rId1813" Type="http://schemas.openxmlformats.org/officeDocument/2006/relationships/hyperlink" Target="https://assos.bordeaux.fr/association/detail/1609" TargetMode="External"/><Relationship Id="rId1814" Type="http://schemas.openxmlformats.org/officeDocument/2006/relationships/hyperlink" Target="http://www.retraites-hospitaliers.fr" TargetMode="External"/><Relationship Id="rId1815" Type="http://schemas.openxmlformats.org/officeDocument/2006/relationships/hyperlink" Target="https://assos.bordeaux.fr/association/detail/2105" TargetMode="External"/><Relationship Id="rId1816" Type="http://schemas.openxmlformats.org/officeDocument/2006/relationships/hyperlink" Target="https://assos.bordeaux.fr/association/detail/2213" TargetMode="External"/><Relationship Id="rId1817" Type="http://schemas.openxmlformats.org/officeDocument/2006/relationships/hyperlink" Target="https://assos.bordeaux.fr/association/detail/2713" TargetMode="External"/><Relationship Id="rId1818" Type="http://schemas.openxmlformats.org/officeDocument/2006/relationships/hyperlink" Target="https://assos.bordeaux.fr/association/detail/2535" TargetMode="External"/><Relationship Id="rId1819" Type="http://schemas.openxmlformats.org/officeDocument/2006/relationships/hyperlink" Target="https://assos.bordeaux.fr/association/detail/2577" TargetMode="External"/><Relationship Id="rId1800" Type="http://schemas.openxmlformats.org/officeDocument/2006/relationships/hyperlink" Target="https://assos.bordeaux.fr/association/detail/1959" TargetMode="External"/><Relationship Id="rId1801" Type="http://schemas.openxmlformats.org/officeDocument/2006/relationships/hyperlink" Target="https://assos.bordeaux.fr/association/detail/1605" TargetMode="External"/><Relationship Id="rId1802" Type="http://schemas.openxmlformats.org/officeDocument/2006/relationships/hyperlink" Target="https://assos.bordeaux.fr/association/detail/885" TargetMode="External"/><Relationship Id="rId1803" Type="http://schemas.openxmlformats.org/officeDocument/2006/relationships/hyperlink" Target="https://assos.bordeaux.fr/association/detail/1379" TargetMode="External"/><Relationship Id="rId1804" Type="http://schemas.openxmlformats.org/officeDocument/2006/relationships/hyperlink" Target="https://assos.bordeaux.fr/association/detail/2200" TargetMode="External"/><Relationship Id="rId1805" Type="http://schemas.openxmlformats.org/officeDocument/2006/relationships/hyperlink" Target="https://assos.bordeaux.fr/association/detail/1544" TargetMode="External"/><Relationship Id="rId1806" Type="http://schemas.openxmlformats.org/officeDocument/2006/relationships/hyperlink" Target="http://www.gironderoumanie.fr" TargetMode="External"/><Relationship Id="rId1807" Type="http://schemas.openxmlformats.org/officeDocument/2006/relationships/hyperlink" Target="https://assos.bordeaux.fr/association/detail/888" TargetMode="External"/><Relationship Id="rId1808" Type="http://schemas.openxmlformats.org/officeDocument/2006/relationships/hyperlink" Target="https://assos.bordeaux.fr/association/detail/2948" TargetMode="External"/><Relationship Id="rId1809" Type="http://schemas.openxmlformats.org/officeDocument/2006/relationships/hyperlink" Target="https://assos.bordeaux.fr/association/detail/641" TargetMode="External"/><Relationship Id="rId1830" Type="http://schemas.openxmlformats.org/officeDocument/2006/relationships/hyperlink" Target="https://assos.bordeaux.fr/association/detail/2957" TargetMode="External"/><Relationship Id="rId1831" Type="http://schemas.openxmlformats.org/officeDocument/2006/relationships/hyperlink" Target="https://assos.bordeaux.fr/association/detail/430" TargetMode="External"/><Relationship Id="rId1832" Type="http://schemas.openxmlformats.org/officeDocument/2006/relationships/hyperlink" Target="https://assos.bordeaux.fr/association/detail/1664" TargetMode="External"/><Relationship Id="rId1833" Type="http://schemas.openxmlformats.org/officeDocument/2006/relationships/hyperlink" Target="https://assos.bordeaux.fr/association/detail/302" TargetMode="External"/><Relationship Id="rId1834" Type="http://schemas.openxmlformats.org/officeDocument/2006/relationships/hyperlink" Target="https://assos.bordeaux.fr/association/detail/2025" TargetMode="External"/><Relationship Id="rId1835" Type="http://schemas.openxmlformats.org/officeDocument/2006/relationships/hyperlink" Target="https://assos.bordeaux.fr/association/detail/2227" TargetMode="External"/><Relationship Id="rId1836" Type="http://schemas.openxmlformats.org/officeDocument/2006/relationships/hyperlink" Target="https://assos.bordeaux.fr/association/detail/1765" TargetMode="External"/><Relationship Id="rId1837" Type="http://schemas.openxmlformats.org/officeDocument/2006/relationships/hyperlink" Target="http://www.adapei33.com" TargetMode="External"/><Relationship Id="rId1838" Type="http://schemas.openxmlformats.org/officeDocument/2006/relationships/hyperlink" Target="https://assos.bordeaux.fr/association/detail/338" TargetMode="External"/><Relationship Id="rId1839" Type="http://schemas.openxmlformats.org/officeDocument/2006/relationships/hyperlink" Target="https://assos.bordeaux.fr/association/detail/1219" TargetMode="External"/><Relationship Id="rId1820" Type="http://schemas.openxmlformats.org/officeDocument/2006/relationships/hyperlink" Target="https://assos.bordeaux.fr/association/detail/2140" TargetMode="External"/><Relationship Id="rId1821" Type="http://schemas.openxmlformats.org/officeDocument/2006/relationships/hyperlink" Target="https://assos.bordeaux.fr/association/detail/594" TargetMode="External"/><Relationship Id="rId1822" Type="http://schemas.openxmlformats.org/officeDocument/2006/relationships/hyperlink" Target="http://www.cietiberghien.com" TargetMode="External"/><Relationship Id="rId1823" Type="http://schemas.openxmlformats.org/officeDocument/2006/relationships/hyperlink" Target="https://assos.bordeaux.fr/association/detail/2636" TargetMode="External"/><Relationship Id="rId1824" Type="http://schemas.openxmlformats.org/officeDocument/2006/relationships/hyperlink" Target="https://assos.bordeaux.fr/association/detail/728" TargetMode="External"/><Relationship Id="rId1825" Type="http://schemas.openxmlformats.org/officeDocument/2006/relationships/hyperlink" Target="http://www.so-k-danse.fr" TargetMode="External"/><Relationship Id="rId1826" Type="http://schemas.openxmlformats.org/officeDocument/2006/relationships/hyperlink" Target="https://assos.bordeaux.fr/association/detail/2797" TargetMode="External"/><Relationship Id="rId1827" Type="http://schemas.openxmlformats.org/officeDocument/2006/relationships/hyperlink" Target="https://assos.bordeaux.fr/association/detail/674" TargetMode="External"/><Relationship Id="rId1828" Type="http://schemas.openxmlformats.org/officeDocument/2006/relationships/hyperlink" Target="https://assos.bordeaux.fr/association/detail/491" TargetMode="External"/><Relationship Id="rId1829" Type="http://schemas.openxmlformats.org/officeDocument/2006/relationships/hyperlink" Target="https://assos.bordeaux.fr/association/detail/2556" TargetMode="External"/><Relationship Id="rId2302" Type="http://schemas.openxmlformats.org/officeDocument/2006/relationships/hyperlink" Target="http://www.logement-solidaire.org" TargetMode="External"/><Relationship Id="rId2303" Type="http://schemas.openxmlformats.org/officeDocument/2006/relationships/hyperlink" Target="https://assos.bordeaux.fr/association/detail/1984" TargetMode="External"/><Relationship Id="rId2304" Type="http://schemas.openxmlformats.org/officeDocument/2006/relationships/hyperlink" Target="https://assos.bordeaux.fr/association/detail/865" TargetMode="External"/><Relationship Id="rId2305" Type="http://schemas.openxmlformats.org/officeDocument/2006/relationships/hyperlink" Target="https://assos.bordeaux.fr/association/detail/620" TargetMode="External"/><Relationship Id="rId2306" Type="http://schemas.openxmlformats.org/officeDocument/2006/relationships/hyperlink" Target="http://www.bordeaux-usa.com" TargetMode="External"/><Relationship Id="rId2307" Type="http://schemas.openxmlformats.org/officeDocument/2006/relationships/hyperlink" Target="https://assos.bordeaux.fr/association/detail/231" TargetMode="External"/><Relationship Id="rId2308" Type="http://schemas.openxmlformats.org/officeDocument/2006/relationships/hyperlink" Target="https://assos.bordeaux.fr/association/detail/1003" TargetMode="External"/><Relationship Id="rId2309" Type="http://schemas.openxmlformats.org/officeDocument/2006/relationships/hyperlink" Target="https://assos.bordeaux.fr/association/detail/340" TargetMode="External"/><Relationship Id="rId2300" Type="http://schemas.openxmlformats.org/officeDocument/2006/relationships/hyperlink" Target="https://assos.bordeaux.fr/association/detail/1675" TargetMode="External"/><Relationship Id="rId2301" Type="http://schemas.openxmlformats.org/officeDocument/2006/relationships/hyperlink" Target="https://assos.bordeaux.fr/association/detail/998" TargetMode="External"/><Relationship Id="rId2324" Type="http://schemas.openxmlformats.org/officeDocument/2006/relationships/hyperlink" Target="https://assos.bordeaux.fr/association/detail/1215" TargetMode="External"/><Relationship Id="rId2325" Type="http://schemas.openxmlformats.org/officeDocument/2006/relationships/hyperlink" Target="https://assos.bordeaux.fr/association/detail/1339" TargetMode="External"/><Relationship Id="rId2326" Type="http://schemas.openxmlformats.org/officeDocument/2006/relationships/hyperlink" Target="https://assos.bordeaux.fr/association/detail/1860" TargetMode="External"/><Relationship Id="rId2327" Type="http://schemas.openxmlformats.org/officeDocument/2006/relationships/hyperlink" Target="https://assos.bordeaux.fr/association/detail/2993" TargetMode="External"/><Relationship Id="rId2328" Type="http://schemas.openxmlformats.org/officeDocument/2006/relationships/hyperlink" Target="https://assos.bordeaux.fr/association/detail/806" TargetMode="External"/><Relationship Id="rId2329" Type="http://schemas.openxmlformats.org/officeDocument/2006/relationships/hyperlink" Target="https://assos.bordeaux.fr/association/detail/506" TargetMode="External"/><Relationship Id="rId2320" Type="http://schemas.openxmlformats.org/officeDocument/2006/relationships/hyperlink" Target="http://hnord.org" TargetMode="External"/><Relationship Id="rId2321" Type="http://schemas.openxmlformats.org/officeDocument/2006/relationships/hyperlink" Target="https://assos.bordeaux.fr/association/detail/2618" TargetMode="External"/><Relationship Id="rId2322" Type="http://schemas.openxmlformats.org/officeDocument/2006/relationships/hyperlink" Target="https://assos.bordeaux.fr/association/detail/2344" TargetMode="External"/><Relationship Id="rId2323" Type="http://schemas.openxmlformats.org/officeDocument/2006/relationships/hyperlink" Target="https://assos.bordeaux.fr/association/detail/460" TargetMode="External"/><Relationship Id="rId2313" Type="http://schemas.openxmlformats.org/officeDocument/2006/relationships/hyperlink" Target="https://assos.bordeaux.fr/association/detail/2972" TargetMode="External"/><Relationship Id="rId2314" Type="http://schemas.openxmlformats.org/officeDocument/2006/relationships/hyperlink" Target="https://assos.bordeaux.fr/association/detail/2536" TargetMode="External"/><Relationship Id="rId2315" Type="http://schemas.openxmlformats.org/officeDocument/2006/relationships/hyperlink" Target="https://assos.bordeaux.fr/association/detail/2053" TargetMode="External"/><Relationship Id="rId2316" Type="http://schemas.openxmlformats.org/officeDocument/2006/relationships/hyperlink" Target="https://assos.bordeaux.fr/association/detail/326" TargetMode="External"/><Relationship Id="rId2317" Type="http://schemas.openxmlformats.org/officeDocument/2006/relationships/hyperlink" Target="https://assos.bordeaux.fr/association/detail/410" TargetMode="External"/><Relationship Id="rId2318" Type="http://schemas.openxmlformats.org/officeDocument/2006/relationships/hyperlink" Target="https://assos.bordeaux.fr/association/detail/959" TargetMode="External"/><Relationship Id="rId2319" Type="http://schemas.openxmlformats.org/officeDocument/2006/relationships/hyperlink" Target="https://assos.bordeaux.fr/association/detail/1008" TargetMode="External"/><Relationship Id="rId2310" Type="http://schemas.openxmlformats.org/officeDocument/2006/relationships/hyperlink" Target="https://assos.bordeaux.fr/association/detail/815" TargetMode="External"/><Relationship Id="rId2311" Type="http://schemas.openxmlformats.org/officeDocument/2006/relationships/hyperlink" Target="https://assos.bordeaux.fr/association/detail/305" TargetMode="External"/><Relationship Id="rId2312" Type="http://schemas.openxmlformats.org/officeDocument/2006/relationships/hyperlink" Target="https://assos.bordeaux.fr/association/detail/1484" TargetMode="External"/><Relationship Id="rId1895" Type="http://schemas.openxmlformats.org/officeDocument/2006/relationships/hyperlink" Target="http://www.gaytedechoeur.org" TargetMode="External"/><Relationship Id="rId1896" Type="http://schemas.openxmlformats.org/officeDocument/2006/relationships/hyperlink" Target="https://assos.bordeaux.fr/association/detail/617" TargetMode="External"/><Relationship Id="rId1897" Type="http://schemas.openxmlformats.org/officeDocument/2006/relationships/hyperlink" Target="https://assos.bordeaux.fr/association/detail/2001" TargetMode="External"/><Relationship Id="rId1898" Type="http://schemas.openxmlformats.org/officeDocument/2006/relationships/hyperlink" Target="https://assos.bordeaux.fr/association/detail/2598" TargetMode="External"/><Relationship Id="rId1899" Type="http://schemas.openxmlformats.org/officeDocument/2006/relationships/hyperlink" Target="https://assos.bordeaux.fr/association/detail/1922" TargetMode="External"/><Relationship Id="rId1890" Type="http://schemas.openxmlformats.org/officeDocument/2006/relationships/hyperlink" Target="https://assos.bordeaux.fr/association/detail/462" TargetMode="External"/><Relationship Id="rId1891" Type="http://schemas.openxmlformats.org/officeDocument/2006/relationships/hyperlink" Target="https://assos.bordeaux.fr/association/detail/1610" TargetMode="External"/><Relationship Id="rId1892" Type="http://schemas.openxmlformats.org/officeDocument/2006/relationships/hyperlink" Target="http://www.comenfrance.net" TargetMode="External"/><Relationship Id="rId1893" Type="http://schemas.openxmlformats.org/officeDocument/2006/relationships/hyperlink" Target="https://assos.bordeaux.fr/association/detail/2510" TargetMode="External"/><Relationship Id="rId1894" Type="http://schemas.openxmlformats.org/officeDocument/2006/relationships/hyperlink" Target="https://assos.bordeaux.fr/association/detail/1798" TargetMode="External"/><Relationship Id="rId1884" Type="http://schemas.openxmlformats.org/officeDocument/2006/relationships/hyperlink" Target="http://www.innovactionpedagogique.com" TargetMode="External"/><Relationship Id="rId1885" Type="http://schemas.openxmlformats.org/officeDocument/2006/relationships/hyperlink" Target="https://assos.bordeaux.fr/association/detail/575" TargetMode="External"/><Relationship Id="rId1886" Type="http://schemas.openxmlformats.org/officeDocument/2006/relationships/hyperlink" Target="http://www.nvl-larevue.fr" TargetMode="External"/><Relationship Id="rId1887" Type="http://schemas.openxmlformats.org/officeDocument/2006/relationships/hyperlink" Target="https://assos.bordeaux.fr/association/detail/2663" TargetMode="External"/><Relationship Id="rId1888" Type="http://schemas.openxmlformats.org/officeDocument/2006/relationships/hyperlink" Target="https://assos.bordeaux.fr/association/detail/535" TargetMode="External"/><Relationship Id="rId1889" Type="http://schemas.openxmlformats.org/officeDocument/2006/relationships/hyperlink" Target="https://assos.bordeaux.fr/association/detail/2440" TargetMode="External"/><Relationship Id="rId1880" Type="http://schemas.openxmlformats.org/officeDocument/2006/relationships/hyperlink" Target="http://www.totocheprod.fr" TargetMode="External"/><Relationship Id="rId1881" Type="http://schemas.openxmlformats.org/officeDocument/2006/relationships/hyperlink" Target="https://assos.bordeaux.fr/association/detail/759" TargetMode="External"/><Relationship Id="rId1882" Type="http://schemas.openxmlformats.org/officeDocument/2006/relationships/hyperlink" Target="https://assos.bordeaux.fr/association/detail/2148" TargetMode="External"/><Relationship Id="rId1883" Type="http://schemas.openxmlformats.org/officeDocument/2006/relationships/hyperlink" Target="https://assos.bordeaux.fr/association/detail/954" TargetMode="External"/><Relationship Id="rId1059" Type="http://schemas.openxmlformats.org/officeDocument/2006/relationships/hyperlink" Target="https://assos.bordeaux.fr/association/detail/2908" TargetMode="External"/><Relationship Id="rId228" Type="http://schemas.openxmlformats.org/officeDocument/2006/relationships/hyperlink" Target="https://assos.bordeaux.fr/association/detail/2704" TargetMode="External"/><Relationship Id="rId227" Type="http://schemas.openxmlformats.org/officeDocument/2006/relationships/hyperlink" Target="http://lechoeurvoyageur.fr" TargetMode="External"/><Relationship Id="rId226" Type="http://schemas.openxmlformats.org/officeDocument/2006/relationships/hyperlink" Target="https://assos.bordeaux.fr/association/detail/1171" TargetMode="External"/><Relationship Id="rId225" Type="http://schemas.openxmlformats.org/officeDocument/2006/relationships/hyperlink" Target="https://assos.bordeaux.fr/association/detail/892" TargetMode="External"/><Relationship Id="rId2380" Type="http://schemas.openxmlformats.org/officeDocument/2006/relationships/hyperlink" Target="https://assos.bordeaux.fr/association/detail/702" TargetMode="External"/><Relationship Id="rId229" Type="http://schemas.openxmlformats.org/officeDocument/2006/relationships/hyperlink" Target="https://assos.bordeaux.fr/association/detail/979" TargetMode="External"/><Relationship Id="rId1050" Type="http://schemas.openxmlformats.org/officeDocument/2006/relationships/hyperlink" Target="http://www.croqvac.fr" TargetMode="External"/><Relationship Id="rId2381" Type="http://schemas.openxmlformats.org/officeDocument/2006/relationships/hyperlink" Target="https://assos.bordeaux.fr/association/detail/2336" TargetMode="External"/><Relationship Id="rId220" Type="http://schemas.openxmlformats.org/officeDocument/2006/relationships/hyperlink" Target="https://assos.bordeaux.fr/association/detail/1828" TargetMode="External"/><Relationship Id="rId1051" Type="http://schemas.openxmlformats.org/officeDocument/2006/relationships/hyperlink" Target="https://assos.bordeaux.fr/association/detail/2289" TargetMode="External"/><Relationship Id="rId2382" Type="http://schemas.openxmlformats.org/officeDocument/2006/relationships/hyperlink" Target="https://assos.bordeaux.fr/association/detail/563" TargetMode="External"/><Relationship Id="rId1052" Type="http://schemas.openxmlformats.org/officeDocument/2006/relationships/hyperlink" Target="https://assos.bordeaux.fr/association/detail/2542" TargetMode="External"/><Relationship Id="rId2383" Type="http://schemas.openxmlformats.org/officeDocument/2006/relationships/hyperlink" Target="http://www.clubalpinbordeaux.ffcam.fr" TargetMode="External"/><Relationship Id="rId1053" Type="http://schemas.openxmlformats.org/officeDocument/2006/relationships/hyperlink" Target="https://assos.bordeaux.fr/association/detail/2417" TargetMode="External"/><Relationship Id="rId2384" Type="http://schemas.openxmlformats.org/officeDocument/2006/relationships/hyperlink" Target="https://assos.bordeaux.fr/association/detail/1666" TargetMode="External"/><Relationship Id="rId1054" Type="http://schemas.openxmlformats.org/officeDocument/2006/relationships/hyperlink" Target="https://assos.bordeaux.fr/association/detail/2662" TargetMode="External"/><Relationship Id="rId2385" Type="http://schemas.openxmlformats.org/officeDocument/2006/relationships/hyperlink" Target="https://assos.bordeaux.fr/association/detail/2686" TargetMode="External"/><Relationship Id="rId224" Type="http://schemas.openxmlformats.org/officeDocument/2006/relationships/hyperlink" Target="http://www.frenchtechbordeaux.com" TargetMode="External"/><Relationship Id="rId1055" Type="http://schemas.openxmlformats.org/officeDocument/2006/relationships/hyperlink" Target="https://assos.bordeaux.fr/association/detail/1979" TargetMode="External"/><Relationship Id="rId2386" Type="http://schemas.openxmlformats.org/officeDocument/2006/relationships/hyperlink" Target="https://assos.bordeaux.fr/association/detail/1453" TargetMode="External"/><Relationship Id="rId223" Type="http://schemas.openxmlformats.org/officeDocument/2006/relationships/hyperlink" Target="https://assos.bordeaux.fr/association/detail/1479" TargetMode="External"/><Relationship Id="rId1056" Type="http://schemas.openxmlformats.org/officeDocument/2006/relationships/hyperlink" Target="https://assos.bordeaux.fr/association/detail/1375" TargetMode="External"/><Relationship Id="rId2387" Type="http://schemas.openxmlformats.org/officeDocument/2006/relationships/hyperlink" Target="https://assos.bordeaux.fr/association/detail/1850" TargetMode="External"/><Relationship Id="rId222" Type="http://schemas.openxmlformats.org/officeDocument/2006/relationships/hyperlink" Target="https://assos.bordeaux.fr/association/detail/2587" TargetMode="External"/><Relationship Id="rId1057" Type="http://schemas.openxmlformats.org/officeDocument/2006/relationships/hyperlink" Target="https://assos.bordeaux.fr/association/detail/2019" TargetMode="External"/><Relationship Id="rId2388" Type="http://schemas.openxmlformats.org/officeDocument/2006/relationships/hyperlink" Target="http://fleursdebachbordeaux.com" TargetMode="External"/><Relationship Id="rId221" Type="http://schemas.openxmlformats.org/officeDocument/2006/relationships/hyperlink" Target="https://assos.bordeaux.fr/association/detail/2819" TargetMode="External"/><Relationship Id="rId1058" Type="http://schemas.openxmlformats.org/officeDocument/2006/relationships/hyperlink" Target="https://assos.bordeaux.fr/association/detail/297" TargetMode="External"/><Relationship Id="rId2389" Type="http://schemas.openxmlformats.org/officeDocument/2006/relationships/hyperlink" Target="https://assos.bordeaux.fr/association/detail/2836" TargetMode="External"/><Relationship Id="rId1048" Type="http://schemas.openxmlformats.org/officeDocument/2006/relationships/hyperlink" Target="https://assos.bordeaux.fr/association/detail/1274" TargetMode="External"/><Relationship Id="rId2379" Type="http://schemas.openxmlformats.org/officeDocument/2006/relationships/hyperlink" Target="https://assos.bordeaux.fr/association/detail/1557" TargetMode="External"/><Relationship Id="rId1049" Type="http://schemas.openxmlformats.org/officeDocument/2006/relationships/hyperlink" Target="https://assos.bordeaux.fr/association/detail/644" TargetMode="External"/><Relationship Id="rId217" Type="http://schemas.openxmlformats.org/officeDocument/2006/relationships/hyperlink" Target="https://assos.bordeaux.fr/association/detail/366" TargetMode="External"/><Relationship Id="rId216" Type="http://schemas.openxmlformats.org/officeDocument/2006/relationships/hyperlink" Target="https://assos.bordeaux.fr/association/detail/447" TargetMode="External"/><Relationship Id="rId215" Type="http://schemas.openxmlformats.org/officeDocument/2006/relationships/hyperlink" Target="http://bordeaux-gospel-academy.com" TargetMode="External"/><Relationship Id="rId214" Type="http://schemas.openxmlformats.org/officeDocument/2006/relationships/hyperlink" Target="https://assos.bordeaux.fr/association/detail/1172" TargetMode="External"/><Relationship Id="rId219" Type="http://schemas.openxmlformats.org/officeDocument/2006/relationships/hyperlink" Target="https://assos.bordeaux.fr/association/detail/2002" TargetMode="External"/><Relationship Id="rId218" Type="http://schemas.openxmlformats.org/officeDocument/2006/relationships/hyperlink" Target="https://assos.bordeaux.fr/association/detail/477" TargetMode="External"/><Relationship Id="rId2370" Type="http://schemas.openxmlformats.org/officeDocument/2006/relationships/hyperlink" Target="https://assos.bordeaux.fr/association/detail/2054" TargetMode="External"/><Relationship Id="rId1040" Type="http://schemas.openxmlformats.org/officeDocument/2006/relationships/hyperlink" Target="https://assos.bordeaux.fr/association/detail/1623" TargetMode="External"/><Relationship Id="rId2371" Type="http://schemas.openxmlformats.org/officeDocument/2006/relationships/hyperlink" Target="https://assos.bordeaux.fr/association/detail/1020" TargetMode="External"/><Relationship Id="rId1041" Type="http://schemas.openxmlformats.org/officeDocument/2006/relationships/hyperlink" Target="https://assos.bordeaux.fr/association/detail/1142" TargetMode="External"/><Relationship Id="rId2372" Type="http://schemas.openxmlformats.org/officeDocument/2006/relationships/hyperlink" Target="https://assos.bordeaux.fr/association/detail/2731" TargetMode="External"/><Relationship Id="rId1042" Type="http://schemas.openxmlformats.org/officeDocument/2006/relationships/hyperlink" Target="http://www.bewell-association.fr" TargetMode="External"/><Relationship Id="rId2373" Type="http://schemas.openxmlformats.org/officeDocument/2006/relationships/hyperlink" Target="https://assos.bordeaux.fr/association/detail/984" TargetMode="External"/><Relationship Id="rId1043" Type="http://schemas.openxmlformats.org/officeDocument/2006/relationships/hyperlink" Target="https://assos.bordeaux.fr/association/detail/605" TargetMode="External"/><Relationship Id="rId2374" Type="http://schemas.openxmlformats.org/officeDocument/2006/relationships/hyperlink" Target="http://www.dhagpo-bordeaux.org" TargetMode="External"/><Relationship Id="rId213" Type="http://schemas.openxmlformats.org/officeDocument/2006/relationships/hyperlink" Target="https://assos.bordeaux.fr/association/detail/1472" TargetMode="External"/><Relationship Id="rId1044" Type="http://schemas.openxmlformats.org/officeDocument/2006/relationships/hyperlink" Target="http://www.em-france.org" TargetMode="External"/><Relationship Id="rId2375" Type="http://schemas.openxmlformats.org/officeDocument/2006/relationships/hyperlink" Target="https://assos.bordeaux.fr/association/detail/2940" TargetMode="External"/><Relationship Id="rId212" Type="http://schemas.openxmlformats.org/officeDocument/2006/relationships/hyperlink" Target="https://assos.bordeaux.fr/association/detail/2913" TargetMode="External"/><Relationship Id="rId1045" Type="http://schemas.openxmlformats.org/officeDocument/2006/relationships/hyperlink" Target="https://assos.bordeaux.fr/association/detail/336" TargetMode="External"/><Relationship Id="rId2376" Type="http://schemas.openxmlformats.org/officeDocument/2006/relationships/hyperlink" Target="https://assos.bordeaux.fr/association/detail/2862" TargetMode="External"/><Relationship Id="rId211" Type="http://schemas.openxmlformats.org/officeDocument/2006/relationships/hyperlink" Target="https://assos.bordeaux.fr/association/detail/2017" TargetMode="External"/><Relationship Id="rId1046" Type="http://schemas.openxmlformats.org/officeDocument/2006/relationships/hyperlink" Target="https://assos.bordeaux.fr/association/detail/844" TargetMode="External"/><Relationship Id="rId2377" Type="http://schemas.openxmlformats.org/officeDocument/2006/relationships/hyperlink" Target="https://assos.bordeaux.fr/association/detail/461" TargetMode="External"/><Relationship Id="rId210" Type="http://schemas.openxmlformats.org/officeDocument/2006/relationships/hyperlink" Target="https://assos.bordeaux.fr/association/detail/312" TargetMode="External"/><Relationship Id="rId1047" Type="http://schemas.openxmlformats.org/officeDocument/2006/relationships/hyperlink" Target="http://www.zerowastebordeaux.fr" TargetMode="External"/><Relationship Id="rId2378" Type="http://schemas.openxmlformats.org/officeDocument/2006/relationships/hyperlink" Target="https://assos.bordeaux.fr/association/detail/1430" TargetMode="External"/><Relationship Id="rId249" Type="http://schemas.openxmlformats.org/officeDocument/2006/relationships/hyperlink" Target="https://assos.bordeaux.fr/association/detail/2885" TargetMode="External"/><Relationship Id="rId248" Type="http://schemas.openxmlformats.org/officeDocument/2006/relationships/hyperlink" Target="https://assos.bordeaux.fr/association/detail/413" TargetMode="External"/><Relationship Id="rId247" Type="http://schemas.openxmlformats.org/officeDocument/2006/relationships/hyperlink" Target="http://www.lecrayonpapote.com" TargetMode="External"/><Relationship Id="rId1070" Type="http://schemas.openxmlformats.org/officeDocument/2006/relationships/hyperlink" Target="http://unispheres.fr" TargetMode="External"/><Relationship Id="rId1071" Type="http://schemas.openxmlformats.org/officeDocument/2006/relationships/hyperlink" Target="https://assos.bordeaux.fr/association/detail/274" TargetMode="External"/><Relationship Id="rId1072" Type="http://schemas.openxmlformats.org/officeDocument/2006/relationships/hyperlink" Target="https://assos.bordeaux.fr/association/detail/545" TargetMode="External"/><Relationship Id="rId242" Type="http://schemas.openxmlformats.org/officeDocument/2006/relationships/hyperlink" Target="http://associationmaline.wordpress.com" TargetMode="External"/><Relationship Id="rId1073" Type="http://schemas.openxmlformats.org/officeDocument/2006/relationships/hyperlink" Target="https://assos.bordeaux.fr/association/detail/2626" TargetMode="External"/><Relationship Id="rId241" Type="http://schemas.openxmlformats.org/officeDocument/2006/relationships/hyperlink" Target="https://assos.bordeaux.fr/association/detail/1630" TargetMode="External"/><Relationship Id="rId1074" Type="http://schemas.openxmlformats.org/officeDocument/2006/relationships/hyperlink" Target="https://assos.bordeaux.fr/association/detail/2079" TargetMode="External"/><Relationship Id="rId240" Type="http://schemas.openxmlformats.org/officeDocument/2006/relationships/hyperlink" Target="https://assos.bordeaux.fr/association/detail/2173" TargetMode="External"/><Relationship Id="rId1075" Type="http://schemas.openxmlformats.org/officeDocument/2006/relationships/hyperlink" Target="https://assos.bordeaux.fr/association/detail/1667" TargetMode="External"/><Relationship Id="rId1076" Type="http://schemas.openxmlformats.org/officeDocument/2006/relationships/hyperlink" Target="https://assos.bordeaux.fr/association/detail/2298" TargetMode="External"/><Relationship Id="rId246" Type="http://schemas.openxmlformats.org/officeDocument/2006/relationships/hyperlink" Target="https://assos.bordeaux.fr/association/detail/676" TargetMode="External"/><Relationship Id="rId1077" Type="http://schemas.openxmlformats.org/officeDocument/2006/relationships/hyperlink" Target="https://assos.bordeaux.fr/association/detail/1290" TargetMode="External"/><Relationship Id="rId245" Type="http://schemas.openxmlformats.org/officeDocument/2006/relationships/hyperlink" Target="https://assos.bordeaux.fr/association/detail/2597" TargetMode="External"/><Relationship Id="rId1078" Type="http://schemas.openxmlformats.org/officeDocument/2006/relationships/hyperlink" Target="https://assos.bordeaux.fr/association/detail/1968" TargetMode="External"/><Relationship Id="rId244" Type="http://schemas.openxmlformats.org/officeDocument/2006/relationships/hyperlink" Target="https://assos.bordeaux.fr/association/detail/1384" TargetMode="External"/><Relationship Id="rId1079" Type="http://schemas.openxmlformats.org/officeDocument/2006/relationships/hyperlink" Target="https://assos.bordeaux.fr/association/detail/564" TargetMode="External"/><Relationship Id="rId243" Type="http://schemas.openxmlformats.org/officeDocument/2006/relationships/hyperlink" Target="https://assos.bordeaux.fr/association/detail/1830" TargetMode="External"/><Relationship Id="rId239" Type="http://schemas.openxmlformats.org/officeDocument/2006/relationships/hyperlink" Target="http://www.klauscompagnie.fr" TargetMode="External"/><Relationship Id="rId238" Type="http://schemas.openxmlformats.org/officeDocument/2006/relationships/hyperlink" Target="https://assos.bordeaux.fr/association/detail/1381" TargetMode="External"/><Relationship Id="rId237" Type="http://schemas.openxmlformats.org/officeDocument/2006/relationships/hyperlink" Target="https://assos.bordeaux.fr/association/detail/1250" TargetMode="External"/><Relationship Id="rId236" Type="http://schemas.openxmlformats.org/officeDocument/2006/relationships/hyperlink" Target="https://assos.bordeaux.fr/association/detail/1754" TargetMode="External"/><Relationship Id="rId2390" Type="http://schemas.openxmlformats.org/officeDocument/2006/relationships/hyperlink" Target="https://assos.bordeaux.fr/association/detail/1565" TargetMode="External"/><Relationship Id="rId1060" Type="http://schemas.openxmlformats.org/officeDocument/2006/relationships/hyperlink" Target="https://assos.bordeaux.fr/association/detail/479" TargetMode="External"/><Relationship Id="rId2391" Type="http://schemas.openxmlformats.org/officeDocument/2006/relationships/hyperlink" Target="https://assos.bordeaux.fr/association/detail/1542" TargetMode="External"/><Relationship Id="rId1061" Type="http://schemas.openxmlformats.org/officeDocument/2006/relationships/hyperlink" Target="https://assos.bordeaux.fr/association/detail/1177" TargetMode="External"/><Relationship Id="rId2392" Type="http://schemas.openxmlformats.org/officeDocument/2006/relationships/hyperlink" Target="http://www.33.unpi.org/fr.html" TargetMode="External"/><Relationship Id="rId231" Type="http://schemas.openxmlformats.org/officeDocument/2006/relationships/hyperlink" Target="http://www.amarid.fr" TargetMode="External"/><Relationship Id="rId1062" Type="http://schemas.openxmlformats.org/officeDocument/2006/relationships/hyperlink" Target="http://assogarb.wordpress.com" TargetMode="External"/><Relationship Id="rId2393" Type="http://schemas.openxmlformats.org/officeDocument/2006/relationships/hyperlink" Target="https://assos.bordeaux.fr/association/detail/553" TargetMode="External"/><Relationship Id="rId230" Type="http://schemas.openxmlformats.org/officeDocument/2006/relationships/hyperlink" Target="https://assos.bordeaux.fr/association/detail/893" TargetMode="External"/><Relationship Id="rId1063" Type="http://schemas.openxmlformats.org/officeDocument/2006/relationships/hyperlink" Target="https://assos.bordeaux.fr/association/detail/808" TargetMode="External"/><Relationship Id="rId2394" Type="http://schemas.openxmlformats.org/officeDocument/2006/relationships/hyperlink" Target="https://assos.bordeaux.fr/association/detail/683" TargetMode="External"/><Relationship Id="rId1064" Type="http://schemas.openxmlformats.org/officeDocument/2006/relationships/hyperlink" Target="https://assos.bordeaux.fr/association/detail/1035" TargetMode="External"/><Relationship Id="rId2395" Type="http://schemas.openxmlformats.org/officeDocument/2006/relationships/hyperlink" Target="https://assos.bordeaux.fr/association/detail/2919" TargetMode="External"/><Relationship Id="rId1065" Type="http://schemas.openxmlformats.org/officeDocument/2006/relationships/hyperlink" Target="http://cdafalgironde.wordpress.com" TargetMode="External"/><Relationship Id="rId2396" Type="http://schemas.openxmlformats.org/officeDocument/2006/relationships/hyperlink" Target="https://assos.bordeaux.fr/association/detail/718" TargetMode="External"/><Relationship Id="rId235" Type="http://schemas.openxmlformats.org/officeDocument/2006/relationships/hyperlink" Target="https://assos.bordeaux.fr/association/detail/2778" TargetMode="External"/><Relationship Id="rId1066" Type="http://schemas.openxmlformats.org/officeDocument/2006/relationships/hyperlink" Target="https://assos.bordeaux.fr/association/detail/1829" TargetMode="External"/><Relationship Id="rId2397" Type="http://schemas.openxmlformats.org/officeDocument/2006/relationships/hyperlink" Target="http://www.echangenordsud.org" TargetMode="External"/><Relationship Id="rId234" Type="http://schemas.openxmlformats.org/officeDocument/2006/relationships/hyperlink" Target="http://www.solidearth.fr" TargetMode="External"/><Relationship Id="rId1067" Type="http://schemas.openxmlformats.org/officeDocument/2006/relationships/hyperlink" Target="https://assos.bordeaux.fr/association/detail/389" TargetMode="External"/><Relationship Id="rId2398" Type="http://schemas.openxmlformats.org/officeDocument/2006/relationships/hyperlink" Target="https://assos.bordeaux.fr/association/detail/2181" TargetMode="External"/><Relationship Id="rId233" Type="http://schemas.openxmlformats.org/officeDocument/2006/relationships/hyperlink" Target="https://assos.bordeaux.fr/association/detail/1365" TargetMode="External"/><Relationship Id="rId1068" Type="http://schemas.openxmlformats.org/officeDocument/2006/relationships/hyperlink" Target="https://assos.bordeaux.fr/association/detail/1806" TargetMode="External"/><Relationship Id="rId2399" Type="http://schemas.openxmlformats.org/officeDocument/2006/relationships/hyperlink" Target="https://assos.bordeaux.fr/association/detail/830" TargetMode="External"/><Relationship Id="rId232" Type="http://schemas.openxmlformats.org/officeDocument/2006/relationships/hyperlink" Target="https://assos.bordeaux.fr/association/detail/1563" TargetMode="External"/><Relationship Id="rId1069" Type="http://schemas.openxmlformats.org/officeDocument/2006/relationships/hyperlink" Target="https://assos.bordeaux.fr/association/detail/637" TargetMode="External"/><Relationship Id="rId1015" Type="http://schemas.openxmlformats.org/officeDocument/2006/relationships/hyperlink" Target="https://assos.bordeaux.fr/association/detail/1579" TargetMode="External"/><Relationship Id="rId2346" Type="http://schemas.openxmlformats.org/officeDocument/2006/relationships/hyperlink" Target="https://assos.bordeaux.fr/association/detail/2204" TargetMode="External"/><Relationship Id="rId1016" Type="http://schemas.openxmlformats.org/officeDocument/2006/relationships/hyperlink" Target="https://assos.bordeaux.fr/association/detail/994" TargetMode="External"/><Relationship Id="rId2347" Type="http://schemas.openxmlformats.org/officeDocument/2006/relationships/hyperlink" Target="https://assos.bordeaux.fr/association/detail/953" TargetMode="External"/><Relationship Id="rId1017" Type="http://schemas.openxmlformats.org/officeDocument/2006/relationships/hyperlink" Target="http://www.afep-asso.fr" TargetMode="External"/><Relationship Id="rId2348" Type="http://schemas.openxmlformats.org/officeDocument/2006/relationships/hyperlink" Target="http://www.dda-aquitaine.org" TargetMode="External"/><Relationship Id="rId1018" Type="http://schemas.openxmlformats.org/officeDocument/2006/relationships/hyperlink" Target="https://assos.bordeaux.fr/association/detail/929" TargetMode="External"/><Relationship Id="rId2349" Type="http://schemas.openxmlformats.org/officeDocument/2006/relationships/hyperlink" Target="https://assos.bordeaux.fr/association/detail/1297" TargetMode="External"/><Relationship Id="rId1019" Type="http://schemas.openxmlformats.org/officeDocument/2006/relationships/hyperlink" Target="https://assos.bordeaux.fr/association/detail/1349" TargetMode="External"/><Relationship Id="rId2340" Type="http://schemas.openxmlformats.org/officeDocument/2006/relationships/hyperlink" Target="https://assos.bordeaux.fr/association/detail/1113" TargetMode="External"/><Relationship Id="rId1010" Type="http://schemas.openxmlformats.org/officeDocument/2006/relationships/hyperlink" Target="https://assos.bordeaux.fr/association/detail/1928" TargetMode="External"/><Relationship Id="rId2341" Type="http://schemas.openxmlformats.org/officeDocument/2006/relationships/hyperlink" Target="https://assos.bordeaux.fr/association/detail/2409" TargetMode="External"/><Relationship Id="rId1011" Type="http://schemas.openxmlformats.org/officeDocument/2006/relationships/hyperlink" Target="https://assos.bordeaux.fr/association/detail/2126" TargetMode="External"/><Relationship Id="rId2342" Type="http://schemas.openxmlformats.org/officeDocument/2006/relationships/hyperlink" Target="https://assos.bordeaux.fr/association/detail/923" TargetMode="External"/><Relationship Id="rId1012" Type="http://schemas.openxmlformats.org/officeDocument/2006/relationships/hyperlink" Target="https://assos.bordeaux.fr/association/detail/2169" TargetMode="External"/><Relationship Id="rId2343" Type="http://schemas.openxmlformats.org/officeDocument/2006/relationships/hyperlink" Target="https://assos.bordeaux.fr/association/detail/2235" TargetMode="External"/><Relationship Id="rId1013" Type="http://schemas.openxmlformats.org/officeDocument/2006/relationships/hyperlink" Target="https://assos.bordeaux.fr/association/detail/1867" TargetMode="External"/><Relationship Id="rId2344" Type="http://schemas.openxmlformats.org/officeDocument/2006/relationships/hyperlink" Target="https://assos.bordeaux.fr/association/detail/2999" TargetMode="External"/><Relationship Id="rId1014" Type="http://schemas.openxmlformats.org/officeDocument/2006/relationships/hyperlink" Target="https://assos.bordeaux.fr/association/detail/296" TargetMode="External"/><Relationship Id="rId2345" Type="http://schemas.openxmlformats.org/officeDocument/2006/relationships/hyperlink" Target="https://assos.bordeaux.fr/association/detail/2274" TargetMode="External"/><Relationship Id="rId1004" Type="http://schemas.openxmlformats.org/officeDocument/2006/relationships/hyperlink" Target="https://assos.bordeaux.fr/association/detail/1464" TargetMode="External"/><Relationship Id="rId2335" Type="http://schemas.openxmlformats.org/officeDocument/2006/relationships/hyperlink" Target="https://assos.bordeaux.fr/association/detail/2559" TargetMode="External"/><Relationship Id="rId1005" Type="http://schemas.openxmlformats.org/officeDocument/2006/relationships/hyperlink" Target="https://assos.bordeaux.fr/association/detail/1409" TargetMode="External"/><Relationship Id="rId2336" Type="http://schemas.openxmlformats.org/officeDocument/2006/relationships/hyperlink" Target="https://assos.bordeaux.fr/association/detail/1173" TargetMode="External"/><Relationship Id="rId1006" Type="http://schemas.openxmlformats.org/officeDocument/2006/relationships/hyperlink" Target="https://assos.bordeaux.fr/association/detail/1144" TargetMode="External"/><Relationship Id="rId2337" Type="http://schemas.openxmlformats.org/officeDocument/2006/relationships/hyperlink" Target="https://assos.bordeaux.fr/association/detail/1681" TargetMode="External"/><Relationship Id="rId1007" Type="http://schemas.openxmlformats.org/officeDocument/2006/relationships/hyperlink" Target="https://assos.bordeaux.fr/association/detail/2774" TargetMode="External"/><Relationship Id="rId2338" Type="http://schemas.openxmlformats.org/officeDocument/2006/relationships/hyperlink" Target="http://moovens.net/cours-roller" TargetMode="External"/><Relationship Id="rId1008" Type="http://schemas.openxmlformats.org/officeDocument/2006/relationships/hyperlink" Target="https://assos.bordeaux.fr/association/detail/1645" TargetMode="External"/><Relationship Id="rId2339" Type="http://schemas.openxmlformats.org/officeDocument/2006/relationships/hyperlink" Target="https://assos.bordeaux.fr/association/detail/2922" TargetMode="External"/><Relationship Id="rId1009" Type="http://schemas.openxmlformats.org/officeDocument/2006/relationships/hyperlink" Target="https://assos.bordeaux.fr/association/detail/2954" TargetMode="External"/><Relationship Id="rId2330" Type="http://schemas.openxmlformats.org/officeDocument/2006/relationships/hyperlink" Target="https://assos.bordeaux.fr/association/detail/2276" TargetMode="External"/><Relationship Id="rId1000" Type="http://schemas.openxmlformats.org/officeDocument/2006/relationships/hyperlink" Target="https://assos.bordeaux.fr/association/detail/2457" TargetMode="External"/><Relationship Id="rId2331" Type="http://schemas.openxmlformats.org/officeDocument/2006/relationships/hyperlink" Target="https://assos.bordeaux.fr/association/detail/2781" TargetMode="External"/><Relationship Id="rId1001" Type="http://schemas.openxmlformats.org/officeDocument/2006/relationships/hyperlink" Target="https://assos.bordeaux.fr/association/detail/2446" TargetMode="External"/><Relationship Id="rId2332" Type="http://schemas.openxmlformats.org/officeDocument/2006/relationships/hyperlink" Target="https://assos.bordeaux.fr/association/detail/2083" TargetMode="External"/><Relationship Id="rId1002" Type="http://schemas.openxmlformats.org/officeDocument/2006/relationships/hyperlink" Target="https://assos.bordeaux.fr/association/detail/2351" TargetMode="External"/><Relationship Id="rId2333" Type="http://schemas.openxmlformats.org/officeDocument/2006/relationships/hyperlink" Target="https://assos.bordeaux.fr/association/detail/1859" TargetMode="External"/><Relationship Id="rId1003" Type="http://schemas.openxmlformats.org/officeDocument/2006/relationships/hyperlink" Target="https://assos.bordeaux.fr/association/detail/2065" TargetMode="External"/><Relationship Id="rId2334" Type="http://schemas.openxmlformats.org/officeDocument/2006/relationships/hyperlink" Target="https://assos.bordeaux.fr/association/detail/2498" TargetMode="External"/><Relationship Id="rId1037" Type="http://schemas.openxmlformats.org/officeDocument/2006/relationships/hyperlink" Target="https://assos.bordeaux.fr/association/detail/2018" TargetMode="External"/><Relationship Id="rId2368" Type="http://schemas.openxmlformats.org/officeDocument/2006/relationships/hyperlink" Target="https://assos.bordeaux.fr/association/detail/2970" TargetMode="External"/><Relationship Id="rId1038" Type="http://schemas.openxmlformats.org/officeDocument/2006/relationships/hyperlink" Target="https://assos.bordeaux.fr/association/detail/581" TargetMode="External"/><Relationship Id="rId2369" Type="http://schemas.openxmlformats.org/officeDocument/2006/relationships/hyperlink" Target="https://assos.bordeaux.fr/association/detail/606" TargetMode="External"/><Relationship Id="rId1039" Type="http://schemas.openxmlformats.org/officeDocument/2006/relationships/hyperlink" Target="http://www.unionsaintjean.org" TargetMode="External"/><Relationship Id="rId206" Type="http://schemas.openxmlformats.org/officeDocument/2006/relationships/hyperlink" Target="https://assos.bordeaux.fr/association/detail/1025" TargetMode="External"/><Relationship Id="rId205" Type="http://schemas.openxmlformats.org/officeDocument/2006/relationships/hyperlink" Target="https://assos.bordeaux.fr/association/detail/1128" TargetMode="External"/><Relationship Id="rId204" Type="http://schemas.openxmlformats.org/officeDocument/2006/relationships/hyperlink" Target="https://assos.bordeaux.fr/association/detail/418" TargetMode="External"/><Relationship Id="rId203" Type="http://schemas.openxmlformats.org/officeDocument/2006/relationships/hyperlink" Target="https://assos.bordeaux.fr/association/detail/2158" TargetMode="External"/><Relationship Id="rId209" Type="http://schemas.openxmlformats.org/officeDocument/2006/relationships/hyperlink" Target="https://assos.bordeaux.fr/association/detail/399" TargetMode="External"/><Relationship Id="rId208" Type="http://schemas.openxmlformats.org/officeDocument/2006/relationships/hyperlink" Target="https://assos.bordeaux.fr/association/detail/1163" TargetMode="External"/><Relationship Id="rId207" Type="http://schemas.openxmlformats.org/officeDocument/2006/relationships/hyperlink" Target="http://www.socooperation.org" TargetMode="External"/><Relationship Id="rId2360" Type="http://schemas.openxmlformats.org/officeDocument/2006/relationships/hyperlink" Target="http://www.bordeaux-hatha-yoga-bien-etre.com" TargetMode="External"/><Relationship Id="rId1030" Type="http://schemas.openxmlformats.org/officeDocument/2006/relationships/hyperlink" Target="https://assos.bordeaux.fr/association/detail/1987" TargetMode="External"/><Relationship Id="rId2361" Type="http://schemas.openxmlformats.org/officeDocument/2006/relationships/hyperlink" Target="https://assos.bordeaux.fr/association/detail/1614" TargetMode="External"/><Relationship Id="rId1031" Type="http://schemas.openxmlformats.org/officeDocument/2006/relationships/hyperlink" Target="https://assos.bordeaux.fr/association/detail/2855" TargetMode="External"/><Relationship Id="rId2362" Type="http://schemas.openxmlformats.org/officeDocument/2006/relationships/hyperlink" Target="http://www.ateliernorarth.canalblog.com" TargetMode="External"/><Relationship Id="rId1032" Type="http://schemas.openxmlformats.org/officeDocument/2006/relationships/hyperlink" Target="https://assos.bordeaux.fr/association/detail/1584" TargetMode="External"/><Relationship Id="rId2363" Type="http://schemas.openxmlformats.org/officeDocument/2006/relationships/hyperlink" Target="https://assos.bordeaux.fr/association/detail/2284" TargetMode="External"/><Relationship Id="rId202" Type="http://schemas.openxmlformats.org/officeDocument/2006/relationships/hyperlink" Target="https://assos.bordeaux.fr/association/detail/1654" TargetMode="External"/><Relationship Id="rId1033" Type="http://schemas.openxmlformats.org/officeDocument/2006/relationships/hyperlink" Target="https://assos.bordeaux.fr/association/detail/2011" TargetMode="External"/><Relationship Id="rId2364" Type="http://schemas.openxmlformats.org/officeDocument/2006/relationships/hyperlink" Target="https://assos.bordeaux.fr/association/detail/1522" TargetMode="External"/><Relationship Id="rId201" Type="http://schemas.openxmlformats.org/officeDocument/2006/relationships/hyperlink" Target="https://assos.bordeaux.fr/association/detail/1694" TargetMode="External"/><Relationship Id="rId1034" Type="http://schemas.openxmlformats.org/officeDocument/2006/relationships/hyperlink" Target="https://assos.bordeaux.fr/association/detail/969" TargetMode="External"/><Relationship Id="rId2365" Type="http://schemas.openxmlformats.org/officeDocument/2006/relationships/hyperlink" Target="http://www.libertedetresoi.fr" TargetMode="External"/><Relationship Id="rId200" Type="http://schemas.openxmlformats.org/officeDocument/2006/relationships/hyperlink" Target="http://grainesdesolidarite.e-monsite.com" TargetMode="External"/><Relationship Id="rId1035" Type="http://schemas.openxmlformats.org/officeDocument/2006/relationships/hyperlink" Target="https://assos.bordeaux.fr/association/detail/2143" TargetMode="External"/><Relationship Id="rId2366" Type="http://schemas.openxmlformats.org/officeDocument/2006/relationships/hyperlink" Target="https://assos.bordeaux.fr/association/detail/2482" TargetMode="External"/><Relationship Id="rId1036" Type="http://schemas.openxmlformats.org/officeDocument/2006/relationships/hyperlink" Target="https://assos.bordeaux.fr/association/detail/2456" TargetMode="External"/><Relationship Id="rId2367" Type="http://schemas.openxmlformats.org/officeDocument/2006/relationships/hyperlink" Target="https://assos.bordeaux.fr/association/detail/2362" TargetMode="External"/><Relationship Id="rId1026" Type="http://schemas.openxmlformats.org/officeDocument/2006/relationships/hyperlink" Target="https://assos.bordeaux.fr/association/detail/2006" TargetMode="External"/><Relationship Id="rId2357" Type="http://schemas.openxmlformats.org/officeDocument/2006/relationships/hyperlink" Target="https://assos.bordeaux.fr/association/detail/2228" TargetMode="External"/><Relationship Id="rId1027" Type="http://schemas.openxmlformats.org/officeDocument/2006/relationships/hyperlink" Target="https://assos.bordeaux.fr/association/detail/2093" TargetMode="External"/><Relationship Id="rId2358" Type="http://schemas.openxmlformats.org/officeDocument/2006/relationships/hyperlink" Target="https://assos.bordeaux.fr/association/detail/2240" TargetMode="External"/><Relationship Id="rId1028" Type="http://schemas.openxmlformats.org/officeDocument/2006/relationships/hyperlink" Target="https://assos.bordeaux.fr/association/detail/1354" TargetMode="External"/><Relationship Id="rId2359" Type="http://schemas.openxmlformats.org/officeDocument/2006/relationships/hyperlink" Target="https://assos.bordeaux.fr/association/detail/572" TargetMode="External"/><Relationship Id="rId1029" Type="http://schemas.openxmlformats.org/officeDocument/2006/relationships/hyperlink" Target="http://gayasculptrice.fr/lateul-de-gaya" TargetMode="External"/><Relationship Id="rId2350" Type="http://schemas.openxmlformats.org/officeDocument/2006/relationships/hyperlink" Target="http://www.aprelik.fr" TargetMode="External"/><Relationship Id="rId1020" Type="http://schemas.openxmlformats.org/officeDocument/2006/relationships/hyperlink" Target="http://www.maitrisedebordeaux.com" TargetMode="External"/><Relationship Id="rId2351" Type="http://schemas.openxmlformats.org/officeDocument/2006/relationships/hyperlink" Target="https://assos.bordeaux.fr/association/detail/1796" TargetMode="External"/><Relationship Id="rId1021" Type="http://schemas.openxmlformats.org/officeDocument/2006/relationships/hyperlink" Target="https://assos.bordeaux.fr/association/detail/1874" TargetMode="External"/><Relationship Id="rId2352" Type="http://schemas.openxmlformats.org/officeDocument/2006/relationships/hyperlink" Target="https://assos.bordeaux.fr/association/detail/2888" TargetMode="External"/><Relationship Id="rId1022" Type="http://schemas.openxmlformats.org/officeDocument/2006/relationships/hyperlink" Target="https://assos.bordeaux.fr/association/detail/1626" TargetMode="External"/><Relationship Id="rId2353" Type="http://schemas.openxmlformats.org/officeDocument/2006/relationships/hyperlink" Target="https://assos.bordeaux.fr/association/detail/2610" TargetMode="External"/><Relationship Id="rId1023" Type="http://schemas.openxmlformats.org/officeDocument/2006/relationships/hyperlink" Target="http://kansoelissar.wixsite.com/connectif" TargetMode="External"/><Relationship Id="rId2354" Type="http://schemas.openxmlformats.org/officeDocument/2006/relationships/hyperlink" Target="https://assos.bordeaux.fr/association/detail/1086" TargetMode="External"/><Relationship Id="rId1024" Type="http://schemas.openxmlformats.org/officeDocument/2006/relationships/hyperlink" Target="https://assos.bordeaux.fr/association/detail/2728" TargetMode="External"/><Relationship Id="rId2355" Type="http://schemas.openxmlformats.org/officeDocument/2006/relationships/hyperlink" Target="https://assos.bordeaux.fr/association/detail/518" TargetMode="External"/><Relationship Id="rId1025" Type="http://schemas.openxmlformats.org/officeDocument/2006/relationships/hyperlink" Target="https://assos.bordeaux.fr/association/detail/2833" TargetMode="External"/><Relationship Id="rId2356" Type="http://schemas.openxmlformats.org/officeDocument/2006/relationships/hyperlink" Target="http://www.assem-aquitaine.com" TargetMode="External"/><Relationship Id="rId1910" Type="http://schemas.openxmlformats.org/officeDocument/2006/relationships/hyperlink" Target="https://assos.bordeaux.fr/association/detail/1770" TargetMode="External"/><Relationship Id="rId1911" Type="http://schemas.openxmlformats.org/officeDocument/2006/relationships/hyperlink" Target="https://assos.bordeaux.fr/association/detail/2950" TargetMode="External"/><Relationship Id="rId1912" Type="http://schemas.openxmlformats.org/officeDocument/2006/relationships/hyperlink" Target="https://assos.bordeaux.fr/association/detail/2946" TargetMode="External"/><Relationship Id="rId1913" Type="http://schemas.openxmlformats.org/officeDocument/2006/relationships/hyperlink" Target="https://assos.bordeaux.fr/association/detail/1465" TargetMode="External"/><Relationship Id="rId1914" Type="http://schemas.openxmlformats.org/officeDocument/2006/relationships/hyperlink" Target="http://www.oxygene-asso.fr" TargetMode="External"/><Relationship Id="rId1915" Type="http://schemas.openxmlformats.org/officeDocument/2006/relationships/hyperlink" Target="https://assos.bordeaux.fr/association/detail/1447" TargetMode="External"/><Relationship Id="rId1916" Type="http://schemas.openxmlformats.org/officeDocument/2006/relationships/hyperlink" Target="https://assos.bordeaux.fr/association/detail/2853" TargetMode="External"/><Relationship Id="rId1917" Type="http://schemas.openxmlformats.org/officeDocument/2006/relationships/hyperlink" Target="https://assos.bordeaux.fr/association/detail/1748" TargetMode="External"/><Relationship Id="rId1918" Type="http://schemas.openxmlformats.org/officeDocument/2006/relationships/hyperlink" Target="https://assos.bordeaux.fr/association/detail/1130" TargetMode="External"/><Relationship Id="rId1919" Type="http://schemas.openxmlformats.org/officeDocument/2006/relationships/hyperlink" Target="http://bordeaux.generations-futures.fr" TargetMode="External"/><Relationship Id="rId1900" Type="http://schemas.openxmlformats.org/officeDocument/2006/relationships/hyperlink" Target="https://assos.bordeaux.fr/association/detail/1885" TargetMode="External"/><Relationship Id="rId1901" Type="http://schemas.openxmlformats.org/officeDocument/2006/relationships/hyperlink" Target="https://assos.bordeaux.fr/association/detail/345" TargetMode="External"/><Relationship Id="rId1902" Type="http://schemas.openxmlformats.org/officeDocument/2006/relationships/hyperlink" Target="https://assos.bordeaux.fr/association/detail/1745" TargetMode="External"/><Relationship Id="rId1903" Type="http://schemas.openxmlformats.org/officeDocument/2006/relationships/hyperlink" Target="http://www.graindesable.com" TargetMode="External"/><Relationship Id="rId1904" Type="http://schemas.openxmlformats.org/officeDocument/2006/relationships/hyperlink" Target="https://assos.bordeaux.fr/association/detail/2727" TargetMode="External"/><Relationship Id="rId1905" Type="http://schemas.openxmlformats.org/officeDocument/2006/relationships/hyperlink" Target="https://assos.bordeaux.fr/association/detail/709" TargetMode="External"/><Relationship Id="rId1906" Type="http://schemas.openxmlformats.org/officeDocument/2006/relationships/hyperlink" Target="http://www.cfadage33.fr" TargetMode="External"/><Relationship Id="rId1907" Type="http://schemas.openxmlformats.org/officeDocument/2006/relationships/hyperlink" Target="https://assos.bordeaux.fr/association/detail/1585" TargetMode="External"/><Relationship Id="rId1908" Type="http://schemas.openxmlformats.org/officeDocument/2006/relationships/hyperlink" Target="https://assos.bordeaux.fr/association/detail/1849" TargetMode="External"/><Relationship Id="rId1909" Type="http://schemas.openxmlformats.org/officeDocument/2006/relationships/hyperlink" Target="https://assos.bordeaux.fr/association/detail/292" TargetMode="External"/><Relationship Id="rId1090" Type="http://schemas.openxmlformats.org/officeDocument/2006/relationships/hyperlink" Target="https://assos.bordeaux.fr/association/detail/755" TargetMode="External"/><Relationship Id="rId1091" Type="http://schemas.openxmlformats.org/officeDocument/2006/relationships/hyperlink" Target="https://assos.bordeaux.fr/association/detail/1751" TargetMode="External"/><Relationship Id="rId1092" Type="http://schemas.openxmlformats.org/officeDocument/2006/relationships/hyperlink" Target="https://assos.bordeaux.fr/association/detail/2159" TargetMode="External"/><Relationship Id="rId1093" Type="http://schemas.openxmlformats.org/officeDocument/2006/relationships/hyperlink" Target="https://assos.bordeaux.fr/association/detail/2166" TargetMode="External"/><Relationship Id="rId1094" Type="http://schemas.openxmlformats.org/officeDocument/2006/relationships/hyperlink" Target="https://assos.bordeaux.fr/association/detail/357" TargetMode="External"/><Relationship Id="rId1095" Type="http://schemas.openxmlformats.org/officeDocument/2006/relationships/hyperlink" Target="https://assos.bordeaux.fr/association/detail/741" TargetMode="External"/><Relationship Id="rId1096" Type="http://schemas.openxmlformats.org/officeDocument/2006/relationships/hyperlink" Target="https://assos.bordeaux.fr/association/detail/1004" TargetMode="External"/><Relationship Id="rId1097" Type="http://schemas.openxmlformats.org/officeDocument/2006/relationships/hyperlink" Target="https://assos.bordeaux.fr/association/detail/2589" TargetMode="External"/><Relationship Id="rId1098" Type="http://schemas.openxmlformats.org/officeDocument/2006/relationships/hyperlink" Target="https://assos.bordeaux.fr/association/detail/1110" TargetMode="External"/><Relationship Id="rId1099" Type="http://schemas.openxmlformats.org/officeDocument/2006/relationships/hyperlink" Target="https://assos.bordeaux.fr/association/detail/2048" TargetMode="External"/><Relationship Id="rId1080" Type="http://schemas.openxmlformats.org/officeDocument/2006/relationships/hyperlink" Target="https://assos.bordeaux.fr/association/detail/1819" TargetMode="External"/><Relationship Id="rId1081" Type="http://schemas.openxmlformats.org/officeDocument/2006/relationships/hyperlink" Target="http://wwwpeintureclosbx.cla.fr" TargetMode="External"/><Relationship Id="rId1082" Type="http://schemas.openxmlformats.org/officeDocument/2006/relationships/hyperlink" Target="https://assos.bordeaux.fr/association/detail/1523" TargetMode="External"/><Relationship Id="rId1083" Type="http://schemas.openxmlformats.org/officeDocument/2006/relationships/hyperlink" Target="https://assos.bordeaux.fr/association/detail/2198" TargetMode="External"/><Relationship Id="rId1084" Type="http://schemas.openxmlformats.org/officeDocument/2006/relationships/hyperlink" Target="https://assos.bordeaux.fr/association/detail/2811" TargetMode="External"/><Relationship Id="rId1085" Type="http://schemas.openxmlformats.org/officeDocument/2006/relationships/hyperlink" Target="https://assos.bordeaux.fr/association/detail/2027" TargetMode="External"/><Relationship Id="rId1086" Type="http://schemas.openxmlformats.org/officeDocument/2006/relationships/hyperlink" Target="https://assos.bordeaux.fr/association/detail/648" TargetMode="External"/><Relationship Id="rId1087" Type="http://schemas.openxmlformats.org/officeDocument/2006/relationships/hyperlink" Target="https://assos.bordeaux.fr/association/detail/1483" TargetMode="External"/><Relationship Id="rId1088" Type="http://schemas.openxmlformats.org/officeDocument/2006/relationships/hyperlink" Target="https://assos.bordeaux.fr/association/detail/2595" TargetMode="External"/><Relationship Id="rId1089" Type="http://schemas.openxmlformats.org/officeDocument/2006/relationships/hyperlink" Target="https://assos.bordeaux.fr/association/detail/315" TargetMode="External"/><Relationship Id="rId1972" Type="http://schemas.openxmlformats.org/officeDocument/2006/relationships/hyperlink" Target="https://assos.bordeaux.fr/association/detail/1391" TargetMode="External"/><Relationship Id="rId1973" Type="http://schemas.openxmlformats.org/officeDocument/2006/relationships/hyperlink" Target="http://apf33.blogs.apf.asso.fr" TargetMode="External"/><Relationship Id="rId1974" Type="http://schemas.openxmlformats.org/officeDocument/2006/relationships/hyperlink" Target="https://assos.bordeaux.fr/association/detail/2098" TargetMode="External"/><Relationship Id="rId1975" Type="http://schemas.openxmlformats.org/officeDocument/2006/relationships/hyperlink" Target="https://assos.bordeaux.fr/association/detail/1735" TargetMode="External"/><Relationship Id="rId1976" Type="http://schemas.openxmlformats.org/officeDocument/2006/relationships/hyperlink" Target="https://assos.bordeaux.fr/association/detail/543" TargetMode="External"/><Relationship Id="rId1977" Type="http://schemas.openxmlformats.org/officeDocument/2006/relationships/hyperlink" Target="http://www.a2running.com" TargetMode="External"/><Relationship Id="rId1978" Type="http://schemas.openxmlformats.org/officeDocument/2006/relationships/hyperlink" Target="https://assos.bordeaux.fr/association/detail/2533" TargetMode="External"/><Relationship Id="rId1979" Type="http://schemas.openxmlformats.org/officeDocument/2006/relationships/hyperlink" Target="https://assos.bordeaux.fr/association/detail/2292" TargetMode="External"/><Relationship Id="rId1970" Type="http://schemas.openxmlformats.org/officeDocument/2006/relationships/hyperlink" Target="https://assos.bordeaux.fr/association/detail/2171" TargetMode="External"/><Relationship Id="rId1971" Type="http://schemas.openxmlformats.org/officeDocument/2006/relationships/hyperlink" Target="https://assos.bordeaux.fr/association/detail/2854" TargetMode="External"/><Relationship Id="rId1961" Type="http://schemas.openxmlformats.org/officeDocument/2006/relationships/hyperlink" Target="https://assos.bordeaux.fr/association/detail/1974" TargetMode="External"/><Relationship Id="rId1962" Type="http://schemas.openxmlformats.org/officeDocument/2006/relationships/hyperlink" Target="https://assos.bordeaux.fr/association/detail/2268" TargetMode="External"/><Relationship Id="rId1963" Type="http://schemas.openxmlformats.org/officeDocument/2006/relationships/hyperlink" Target="https://assos.bordeaux.fr/association/detail/2225" TargetMode="External"/><Relationship Id="rId1964" Type="http://schemas.openxmlformats.org/officeDocument/2006/relationships/hyperlink" Target="https://assos.bordeaux.fr/association/detail/1216" TargetMode="External"/><Relationship Id="rId1965" Type="http://schemas.openxmlformats.org/officeDocument/2006/relationships/hyperlink" Target="https://assos.bordeaux.fr/association/detail/356" TargetMode="External"/><Relationship Id="rId1966" Type="http://schemas.openxmlformats.org/officeDocument/2006/relationships/hyperlink" Target="https://assos.bordeaux.fr/association/detail/2917" TargetMode="External"/><Relationship Id="rId1967" Type="http://schemas.openxmlformats.org/officeDocument/2006/relationships/hyperlink" Target="https://assos.bordeaux.fr/association/detail/2563" TargetMode="External"/><Relationship Id="rId1968" Type="http://schemas.openxmlformats.org/officeDocument/2006/relationships/hyperlink" Target="https://assos.bordeaux.fr/association/detail/401" TargetMode="External"/><Relationship Id="rId1969" Type="http://schemas.openxmlformats.org/officeDocument/2006/relationships/hyperlink" Target="https://assos.bordeaux.fr/association/detail/2058" TargetMode="External"/><Relationship Id="rId1960" Type="http://schemas.openxmlformats.org/officeDocument/2006/relationships/hyperlink" Target="https://assos.bordeaux.fr/association/detail/2565" TargetMode="External"/><Relationship Id="rId1994" Type="http://schemas.openxmlformats.org/officeDocument/2006/relationships/hyperlink" Target="https://assos.bordeaux.fr/association/detail/2259" TargetMode="External"/><Relationship Id="rId1995" Type="http://schemas.openxmlformats.org/officeDocument/2006/relationships/hyperlink" Target="https://assos.bordeaux.fr/association/detail/2685" TargetMode="External"/><Relationship Id="rId1996" Type="http://schemas.openxmlformats.org/officeDocument/2006/relationships/hyperlink" Target="https://assos.bordeaux.fr/association/detail/363" TargetMode="External"/><Relationship Id="rId1997" Type="http://schemas.openxmlformats.org/officeDocument/2006/relationships/hyperlink" Target="https://assos.bordeaux.fr/association/detail/2794" TargetMode="External"/><Relationship Id="rId1998" Type="http://schemas.openxmlformats.org/officeDocument/2006/relationships/hyperlink" Target="https://assos.bordeaux.fr/association/detail/493" TargetMode="External"/><Relationship Id="rId1999" Type="http://schemas.openxmlformats.org/officeDocument/2006/relationships/hyperlink" Target="https://assos.bordeaux.fr/association/detail/1361" TargetMode="External"/><Relationship Id="rId1990" Type="http://schemas.openxmlformats.org/officeDocument/2006/relationships/hyperlink" Target="http://agep.asso.fr" TargetMode="External"/><Relationship Id="rId1991" Type="http://schemas.openxmlformats.org/officeDocument/2006/relationships/hyperlink" Target="https://assos.bordeaux.fr/association/detail/1049" TargetMode="External"/><Relationship Id="rId1992" Type="http://schemas.openxmlformats.org/officeDocument/2006/relationships/hyperlink" Target="https://assos.bordeaux.fr/association/detail/497" TargetMode="External"/><Relationship Id="rId1993" Type="http://schemas.openxmlformats.org/officeDocument/2006/relationships/hyperlink" Target="https://assos.bordeaux.fr/association/detail/1549" TargetMode="External"/><Relationship Id="rId1983" Type="http://schemas.openxmlformats.org/officeDocument/2006/relationships/hyperlink" Target="http://www.sophrologiebordeaux.fr" TargetMode="External"/><Relationship Id="rId1984" Type="http://schemas.openxmlformats.org/officeDocument/2006/relationships/hyperlink" Target="https://assos.bordeaux.fr/association/detail/842" TargetMode="External"/><Relationship Id="rId1985" Type="http://schemas.openxmlformats.org/officeDocument/2006/relationships/hyperlink" Target="https://assos.bordeaux.fr/association/detail/964" TargetMode="External"/><Relationship Id="rId1986" Type="http://schemas.openxmlformats.org/officeDocument/2006/relationships/hyperlink" Target="http://mensa-france.net/" TargetMode="External"/><Relationship Id="rId1987" Type="http://schemas.openxmlformats.org/officeDocument/2006/relationships/hyperlink" Target="https://assos.bordeaux.fr/association/detail/2965" TargetMode="External"/><Relationship Id="rId1988" Type="http://schemas.openxmlformats.org/officeDocument/2006/relationships/hyperlink" Target="https://assos.bordeaux.fr/association/detail/2788" TargetMode="External"/><Relationship Id="rId1989" Type="http://schemas.openxmlformats.org/officeDocument/2006/relationships/hyperlink" Target="https://assos.bordeaux.fr/association/detail/587" TargetMode="External"/><Relationship Id="rId1980" Type="http://schemas.openxmlformats.org/officeDocument/2006/relationships/hyperlink" Target="https://assos.bordeaux.fr/association/detail/573" TargetMode="External"/><Relationship Id="rId1981" Type="http://schemas.openxmlformats.org/officeDocument/2006/relationships/hyperlink" Target="http://www.csdl-bordeaux.org" TargetMode="External"/><Relationship Id="rId1982" Type="http://schemas.openxmlformats.org/officeDocument/2006/relationships/hyperlink" Target="https://assos.bordeaux.fr/association/detail/621" TargetMode="External"/><Relationship Id="rId1930" Type="http://schemas.openxmlformats.org/officeDocument/2006/relationships/hyperlink" Target="https://assos.bordeaux.fr/association/detail/1108" TargetMode="External"/><Relationship Id="rId1931" Type="http://schemas.openxmlformats.org/officeDocument/2006/relationships/hyperlink" Target="http://www.saintaugustinavenir.com" TargetMode="External"/><Relationship Id="rId1932" Type="http://schemas.openxmlformats.org/officeDocument/2006/relationships/hyperlink" Target="https://assos.bordeaux.fr/association/detail/2293" TargetMode="External"/><Relationship Id="rId1933" Type="http://schemas.openxmlformats.org/officeDocument/2006/relationships/hyperlink" Target="https://assos.bordeaux.fr/association/detail/1019" TargetMode="External"/><Relationship Id="rId1934" Type="http://schemas.openxmlformats.org/officeDocument/2006/relationships/hyperlink" Target="https://assos.bordeaux.fr/association/detail/2374" TargetMode="External"/><Relationship Id="rId1935" Type="http://schemas.openxmlformats.org/officeDocument/2006/relationships/hyperlink" Target="https://assos.bordeaux.fr/association/detail/2342" TargetMode="External"/><Relationship Id="rId1936" Type="http://schemas.openxmlformats.org/officeDocument/2006/relationships/hyperlink" Target="https://assos.bordeaux.fr/association/detail/1259" TargetMode="External"/><Relationship Id="rId1937" Type="http://schemas.openxmlformats.org/officeDocument/2006/relationships/hyperlink" Target="https://assos.bordeaux.fr/association/detail/2850" TargetMode="External"/><Relationship Id="rId1938" Type="http://schemas.openxmlformats.org/officeDocument/2006/relationships/hyperlink" Target="https://assos.bordeaux.fr/association/detail/2891" TargetMode="External"/><Relationship Id="rId1939" Type="http://schemas.openxmlformats.org/officeDocument/2006/relationships/hyperlink" Target="https://assos.bordeaux.fr/association/detail/2955" TargetMode="External"/><Relationship Id="rId1920" Type="http://schemas.openxmlformats.org/officeDocument/2006/relationships/hyperlink" Target="https://assos.bordeaux.fr/association/detail/352" TargetMode="External"/><Relationship Id="rId1921" Type="http://schemas.openxmlformats.org/officeDocument/2006/relationships/hyperlink" Target="https://assos.bordeaux.fr/association/detail/1280" TargetMode="External"/><Relationship Id="rId1922" Type="http://schemas.openxmlformats.org/officeDocument/2006/relationships/hyperlink" Target="http://toutartfaire.com" TargetMode="External"/><Relationship Id="rId1923" Type="http://schemas.openxmlformats.org/officeDocument/2006/relationships/hyperlink" Target="https://assos.bordeaux.fr/association/detail/989" TargetMode="External"/><Relationship Id="rId1924" Type="http://schemas.openxmlformats.org/officeDocument/2006/relationships/hyperlink" Target="https://assos.bordeaux.fr/association/detail/2802" TargetMode="External"/><Relationship Id="rId1925" Type="http://schemas.openxmlformats.org/officeDocument/2006/relationships/hyperlink" Target="https://assos.bordeaux.fr/association/detail/1321" TargetMode="External"/><Relationship Id="rId1926" Type="http://schemas.openxmlformats.org/officeDocument/2006/relationships/hyperlink" Target="http://www.compostellegradignan.fr" TargetMode="External"/><Relationship Id="rId1927" Type="http://schemas.openxmlformats.org/officeDocument/2006/relationships/hyperlink" Target="https://assos.bordeaux.fr/association/detail/1996" TargetMode="External"/><Relationship Id="rId1928" Type="http://schemas.openxmlformats.org/officeDocument/2006/relationships/hyperlink" Target="https://assos.bordeaux.fr/association/detail/1886" TargetMode="External"/><Relationship Id="rId1929" Type="http://schemas.openxmlformats.org/officeDocument/2006/relationships/hyperlink" Target="https://assos.bordeaux.fr/association/detail/565" TargetMode="External"/><Relationship Id="rId1950" Type="http://schemas.openxmlformats.org/officeDocument/2006/relationships/hyperlink" Target="http://www.parrainage33.com" TargetMode="External"/><Relationship Id="rId1951" Type="http://schemas.openxmlformats.org/officeDocument/2006/relationships/hyperlink" Target="https://assos.bordeaux.fr/association/detail/1570" TargetMode="External"/><Relationship Id="rId1952" Type="http://schemas.openxmlformats.org/officeDocument/2006/relationships/hyperlink" Target="https://assos.bordeaux.fr/association/detail/406" TargetMode="External"/><Relationship Id="rId1953" Type="http://schemas.openxmlformats.org/officeDocument/2006/relationships/hyperlink" Target="https://assos.bordeaux.fr/association/detail/833" TargetMode="External"/><Relationship Id="rId1954" Type="http://schemas.openxmlformats.org/officeDocument/2006/relationships/hyperlink" Target="https://assos.bordeaux.fr/association/detail/2894" TargetMode="External"/><Relationship Id="rId1955" Type="http://schemas.openxmlformats.org/officeDocument/2006/relationships/hyperlink" Target="https://assos.bordeaux.fr/association/detail/2224" TargetMode="External"/><Relationship Id="rId1956" Type="http://schemas.openxmlformats.org/officeDocument/2006/relationships/hyperlink" Target="https://assos.bordeaux.fr/association/detail/344" TargetMode="External"/><Relationship Id="rId1957" Type="http://schemas.openxmlformats.org/officeDocument/2006/relationships/hyperlink" Target="https://assos.bordeaux.fr/association/detail/1674" TargetMode="External"/><Relationship Id="rId1958" Type="http://schemas.openxmlformats.org/officeDocument/2006/relationships/hyperlink" Target="http://www.soeursdencre.fr" TargetMode="External"/><Relationship Id="rId1959" Type="http://schemas.openxmlformats.org/officeDocument/2006/relationships/hyperlink" Target="https://assos.bordeaux.fr/association/detail/2477" TargetMode="External"/><Relationship Id="rId1940" Type="http://schemas.openxmlformats.org/officeDocument/2006/relationships/hyperlink" Target="https://assos.bordeaux.fr/association/detail/1538" TargetMode="External"/><Relationship Id="rId1941" Type="http://schemas.openxmlformats.org/officeDocument/2006/relationships/hyperlink" Target="https://assos.bordeaux.fr/association/detail/693" TargetMode="External"/><Relationship Id="rId1942" Type="http://schemas.openxmlformats.org/officeDocument/2006/relationships/hyperlink" Target="http://www.amathso.org" TargetMode="External"/><Relationship Id="rId1943" Type="http://schemas.openxmlformats.org/officeDocument/2006/relationships/hyperlink" Target="https://assos.bordeaux.fr/association/detail/1134" TargetMode="External"/><Relationship Id="rId1944" Type="http://schemas.openxmlformats.org/officeDocument/2006/relationships/hyperlink" Target="https://assos.bordeaux.fr/association/detail/910" TargetMode="External"/><Relationship Id="rId1945" Type="http://schemas.openxmlformats.org/officeDocument/2006/relationships/hyperlink" Target="https://assos.bordeaux.fr/association/detail/1139" TargetMode="External"/><Relationship Id="rId1946" Type="http://schemas.openxmlformats.org/officeDocument/2006/relationships/hyperlink" Target="http://www.compagnieenunseulmot.com" TargetMode="External"/><Relationship Id="rId1947" Type="http://schemas.openxmlformats.org/officeDocument/2006/relationships/hyperlink" Target="https://assos.bordeaux.fr/association/detail/2346" TargetMode="External"/><Relationship Id="rId1948" Type="http://schemas.openxmlformats.org/officeDocument/2006/relationships/hyperlink" Target="https://assos.bordeaux.fr/association/detail/236" TargetMode="External"/><Relationship Id="rId1949" Type="http://schemas.openxmlformats.org/officeDocument/2006/relationships/hyperlink" Target="https://assos.bordeaux.fr/association/detail/521" TargetMode="External"/><Relationship Id="rId2423" Type="http://schemas.openxmlformats.org/officeDocument/2006/relationships/hyperlink" Target="https://assos.bordeaux.fr/association/detail/1185" TargetMode="External"/><Relationship Id="rId2424" Type="http://schemas.openxmlformats.org/officeDocument/2006/relationships/hyperlink" Target="https://assos.bordeaux.fr/association/detail/1788" TargetMode="External"/><Relationship Id="rId2425" Type="http://schemas.openxmlformats.org/officeDocument/2006/relationships/hyperlink" Target="https://assos.bordeaux.fr/association/detail/382" TargetMode="External"/><Relationship Id="rId2426" Type="http://schemas.openxmlformats.org/officeDocument/2006/relationships/hyperlink" Target="https://assos.bordeaux.fr/association/detail/746" TargetMode="External"/><Relationship Id="rId2427" Type="http://schemas.openxmlformats.org/officeDocument/2006/relationships/hyperlink" Target="https://assos.bordeaux.fr/association/detail/1780" TargetMode="External"/><Relationship Id="rId2428" Type="http://schemas.openxmlformats.org/officeDocument/2006/relationships/hyperlink" Target="http://www.5un7.fr" TargetMode="External"/><Relationship Id="rId2429" Type="http://schemas.openxmlformats.org/officeDocument/2006/relationships/hyperlink" Target="https://assos.bordeaux.fr/association/detail/2114" TargetMode="External"/><Relationship Id="rId509" Type="http://schemas.openxmlformats.org/officeDocument/2006/relationships/hyperlink" Target="http://sosurgencesmamans.com" TargetMode="External"/><Relationship Id="rId508" Type="http://schemas.openxmlformats.org/officeDocument/2006/relationships/hyperlink" Target="https://assos.bordeaux.fr/association/detail/882" TargetMode="External"/><Relationship Id="rId503" Type="http://schemas.openxmlformats.org/officeDocument/2006/relationships/hyperlink" Target="https://assos.bordeaux.fr/association/detail/915" TargetMode="External"/><Relationship Id="rId502" Type="http://schemas.openxmlformats.org/officeDocument/2006/relationships/hyperlink" Target="https://assos.bordeaux.fr/association/detail/2262" TargetMode="External"/><Relationship Id="rId501" Type="http://schemas.openxmlformats.org/officeDocument/2006/relationships/hyperlink" Target="https://assos.bordeaux.fr/association/detail/469" TargetMode="External"/><Relationship Id="rId500" Type="http://schemas.openxmlformats.org/officeDocument/2006/relationships/hyperlink" Target="https://assos.bordeaux.fr/association/detail/2896" TargetMode="External"/><Relationship Id="rId507" Type="http://schemas.openxmlformats.org/officeDocument/2006/relationships/hyperlink" Target="https://assos.bordeaux.fr/association/detail/1554" TargetMode="External"/><Relationship Id="rId506" Type="http://schemas.openxmlformats.org/officeDocument/2006/relationships/hyperlink" Target="https://assos.bordeaux.fr/association/detail/2539" TargetMode="External"/><Relationship Id="rId505" Type="http://schemas.openxmlformats.org/officeDocument/2006/relationships/hyperlink" Target="https://assos.bordeaux.fr/association/detail/478" TargetMode="External"/><Relationship Id="rId504" Type="http://schemas.openxmlformats.org/officeDocument/2006/relationships/hyperlink" Target="https://assos.bordeaux.fr/association/detail/2930" TargetMode="External"/><Relationship Id="rId2420" Type="http://schemas.openxmlformats.org/officeDocument/2006/relationships/hyperlink" Target="https://assos.bordeaux.fr/association/detail/2090" TargetMode="External"/><Relationship Id="rId2421" Type="http://schemas.openxmlformats.org/officeDocument/2006/relationships/hyperlink" Target="https://assos.bordeaux.fr/association/detail/2842" TargetMode="External"/><Relationship Id="rId2422" Type="http://schemas.openxmlformats.org/officeDocument/2006/relationships/hyperlink" Target="https://assos.bordeaux.fr/association/detail/2721" TargetMode="External"/><Relationship Id="rId2412" Type="http://schemas.openxmlformats.org/officeDocument/2006/relationships/hyperlink" Target="https://assos.bordeaux.fr/association/detail/707" TargetMode="External"/><Relationship Id="rId2413" Type="http://schemas.openxmlformats.org/officeDocument/2006/relationships/hyperlink" Target="http://www.egpebordeauxgironde.fr" TargetMode="External"/><Relationship Id="rId2414" Type="http://schemas.openxmlformats.org/officeDocument/2006/relationships/hyperlink" Target="https://assos.bordeaux.fr/association/detail/890" TargetMode="External"/><Relationship Id="rId2415" Type="http://schemas.openxmlformats.org/officeDocument/2006/relationships/hyperlink" Target="http://www.ffmas.com" TargetMode="External"/><Relationship Id="rId2416" Type="http://schemas.openxmlformats.org/officeDocument/2006/relationships/hyperlink" Target="https://assos.bordeaux.fr/association/detail/1779" TargetMode="External"/><Relationship Id="rId2417" Type="http://schemas.openxmlformats.org/officeDocument/2006/relationships/hyperlink" Target="http://lapetitecommune.fr" TargetMode="External"/><Relationship Id="rId2418" Type="http://schemas.openxmlformats.org/officeDocument/2006/relationships/hyperlink" Target="https://assos.bordeaux.fr/association/detail/523" TargetMode="External"/><Relationship Id="rId2419" Type="http://schemas.openxmlformats.org/officeDocument/2006/relationships/hyperlink" Target="http://www.asso-contact.org/asso/33" TargetMode="External"/><Relationship Id="rId2410" Type="http://schemas.openxmlformats.org/officeDocument/2006/relationships/hyperlink" Target="https://assos.bordeaux.fr/association/detail/903" TargetMode="External"/><Relationship Id="rId2411" Type="http://schemas.openxmlformats.org/officeDocument/2006/relationships/hyperlink" Target="http://bc-alamele.fr" TargetMode="External"/><Relationship Id="rId1114" Type="http://schemas.openxmlformats.org/officeDocument/2006/relationships/hyperlink" Target="https://assos.bordeaux.fr/association/detail/1634" TargetMode="External"/><Relationship Id="rId2445" Type="http://schemas.openxmlformats.org/officeDocument/2006/relationships/hyperlink" Target="https://assos.bordeaux.fr/association/detail/2716" TargetMode="External"/><Relationship Id="rId1115" Type="http://schemas.openxmlformats.org/officeDocument/2006/relationships/hyperlink" Target="https://assos.bordeaux.fr/association/detail/729" TargetMode="External"/><Relationship Id="rId2446" Type="http://schemas.openxmlformats.org/officeDocument/2006/relationships/hyperlink" Target="https://assos.bordeaux.fr/association/detail/781" TargetMode="External"/><Relationship Id="rId1116" Type="http://schemas.openxmlformats.org/officeDocument/2006/relationships/hyperlink" Target="https://assos.bordeaux.fr/association/detail/1713" TargetMode="External"/><Relationship Id="rId2447" Type="http://schemas.openxmlformats.org/officeDocument/2006/relationships/hyperlink" Target="https://assos.bordeaux.fr/association/detail/2659" TargetMode="External"/><Relationship Id="rId1117" Type="http://schemas.openxmlformats.org/officeDocument/2006/relationships/hyperlink" Target="https://assos.bordeaux.fr/association/detail/530" TargetMode="External"/><Relationship Id="rId2448" Type="http://schemas.openxmlformats.org/officeDocument/2006/relationships/hyperlink" Target="https://assos.bordeaux.fr/association/detail/1868" TargetMode="External"/><Relationship Id="rId1118" Type="http://schemas.openxmlformats.org/officeDocument/2006/relationships/hyperlink" Target="https://assos.bordeaux.fr/association/detail/2411" TargetMode="External"/><Relationship Id="rId2449" Type="http://schemas.openxmlformats.org/officeDocument/2006/relationships/hyperlink" Target="https://assos.bordeaux.fr/association/detail/650" TargetMode="External"/><Relationship Id="rId1119" Type="http://schemas.openxmlformats.org/officeDocument/2006/relationships/hyperlink" Target="https://assos.bordeaux.fr/association/detail/943" TargetMode="External"/><Relationship Id="rId525" Type="http://schemas.openxmlformats.org/officeDocument/2006/relationships/hyperlink" Target="https://assos.bordeaux.fr/association/detail/642" TargetMode="External"/><Relationship Id="rId524" Type="http://schemas.openxmlformats.org/officeDocument/2006/relationships/hyperlink" Target="https://assos.bordeaux.fr/association/detail/1921" TargetMode="External"/><Relationship Id="rId523" Type="http://schemas.openxmlformats.org/officeDocument/2006/relationships/hyperlink" Target="https://assos.bordeaux.fr/association/detail/1081" TargetMode="External"/><Relationship Id="rId522" Type="http://schemas.openxmlformats.org/officeDocument/2006/relationships/hyperlink" Target="https://assos.bordeaux.fr/association/detail/1200" TargetMode="External"/><Relationship Id="rId529" Type="http://schemas.openxmlformats.org/officeDocument/2006/relationships/hyperlink" Target="http://www.philomathiquebordeaux.com" TargetMode="External"/><Relationship Id="rId528" Type="http://schemas.openxmlformats.org/officeDocument/2006/relationships/hyperlink" Target="https://assos.bordeaux.fr/association/detail/529" TargetMode="External"/><Relationship Id="rId527" Type="http://schemas.openxmlformats.org/officeDocument/2006/relationships/hyperlink" Target="https://assos.bordeaux.fr/association/detail/2572" TargetMode="External"/><Relationship Id="rId526" Type="http://schemas.openxmlformats.org/officeDocument/2006/relationships/hyperlink" Target="http://www.synagogue-bordeaux.com" TargetMode="External"/><Relationship Id="rId2440" Type="http://schemas.openxmlformats.org/officeDocument/2006/relationships/hyperlink" Target="https://assos.bordeaux.fr/association/detail/1899" TargetMode="External"/><Relationship Id="rId521" Type="http://schemas.openxmlformats.org/officeDocument/2006/relationships/hyperlink" Target="http://www.habitatsjeuneslelevain.org" TargetMode="External"/><Relationship Id="rId1110" Type="http://schemas.openxmlformats.org/officeDocument/2006/relationships/hyperlink" Target="https://assos.bordeaux.fr/association/detail/1036" TargetMode="External"/><Relationship Id="rId2441" Type="http://schemas.openxmlformats.org/officeDocument/2006/relationships/hyperlink" Target="https://assos.bordeaux.fr/association/detail/2749" TargetMode="External"/><Relationship Id="rId520" Type="http://schemas.openxmlformats.org/officeDocument/2006/relationships/hyperlink" Target="https://assos.bordeaux.fr/association/detail/681" TargetMode="External"/><Relationship Id="rId1111" Type="http://schemas.openxmlformats.org/officeDocument/2006/relationships/hyperlink" Target="https://assos.bordeaux.fr/association/detail/1071" TargetMode="External"/><Relationship Id="rId2442" Type="http://schemas.openxmlformats.org/officeDocument/2006/relationships/hyperlink" Target="https://assos.bordeaux.fr/association/detail/1856" TargetMode="External"/><Relationship Id="rId1112" Type="http://schemas.openxmlformats.org/officeDocument/2006/relationships/hyperlink" Target="http://rirespourgairire.jimdo.com" TargetMode="External"/><Relationship Id="rId2443" Type="http://schemas.openxmlformats.org/officeDocument/2006/relationships/hyperlink" Target="https://assos.bordeaux.fr/association/detail/2445" TargetMode="External"/><Relationship Id="rId1113" Type="http://schemas.openxmlformats.org/officeDocument/2006/relationships/hyperlink" Target="https://assos.bordeaux.fr/association/detail/2525" TargetMode="External"/><Relationship Id="rId2444" Type="http://schemas.openxmlformats.org/officeDocument/2006/relationships/hyperlink" Target="https://assos.bordeaux.fr/association/detail/1575" TargetMode="External"/><Relationship Id="rId1103" Type="http://schemas.openxmlformats.org/officeDocument/2006/relationships/hyperlink" Target="https://assos.bordeaux.fr/association/detail/1450" TargetMode="External"/><Relationship Id="rId2434" Type="http://schemas.openxmlformats.org/officeDocument/2006/relationships/hyperlink" Target="https://assos.bordeaux.fr/association/detail/677" TargetMode="External"/><Relationship Id="rId1104" Type="http://schemas.openxmlformats.org/officeDocument/2006/relationships/hyperlink" Target="https://assos.bordeaux.fr/association/detail/486" TargetMode="External"/><Relationship Id="rId2435" Type="http://schemas.openxmlformats.org/officeDocument/2006/relationships/hyperlink" Target="https://assos.bordeaux.fr/association/detail/1169" TargetMode="External"/><Relationship Id="rId1105" Type="http://schemas.openxmlformats.org/officeDocument/2006/relationships/hyperlink" Target="https://assos.bordeaux.fr/association/detail/1444" TargetMode="External"/><Relationship Id="rId2436" Type="http://schemas.openxmlformats.org/officeDocument/2006/relationships/hyperlink" Target="https://assos.bordeaux.fr/association/detail/667" TargetMode="External"/><Relationship Id="rId1106" Type="http://schemas.openxmlformats.org/officeDocument/2006/relationships/hyperlink" Target="https://assos.bordeaux.fr/association/detail/747" TargetMode="External"/><Relationship Id="rId2437" Type="http://schemas.openxmlformats.org/officeDocument/2006/relationships/hyperlink" Target="http://montsetmerveilles.eu" TargetMode="External"/><Relationship Id="rId1107" Type="http://schemas.openxmlformats.org/officeDocument/2006/relationships/hyperlink" Target="http://www.bordonor.org" TargetMode="External"/><Relationship Id="rId2438" Type="http://schemas.openxmlformats.org/officeDocument/2006/relationships/hyperlink" Target="https://assos.bordeaux.fr/association/detail/2021" TargetMode="External"/><Relationship Id="rId1108" Type="http://schemas.openxmlformats.org/officeDocument/2006/relationships/hyperlink" Target="https://assos.bordeaux.fr/association/detail/2150" TargetMode="External"/><Relationship Id="rId2439" Type="http://schemas.openxmlformats.org/officeDocument/2006/relationships/hyperlink" Target="https://assos.bordeaux.fr/association/detail/1569" TargetMode="External"/><Relationship Id="rId1109" Type="http://schemas.openxmlformats.org/officeDocument/2006/relationships/hyperlink" Target="https://assos.bordeaux.fr/association/detail/1150" TargetMode="External"/><Relationship Id="rId519" Type="http://schemas.openxmlformats.org/officeDocument/2006/relationships/hyperlink" Target="https://assos.bordeaux.fr/association/detail/1564" TargetMode="External"/><Relationship Id="rId514" Type="http://schemas.openxmlformats.org/officeDocument/2006/relationships/hyperlink" Target="https://assos.bordeaux.fr/association/detail/1853" TargetMode="External"/><Relationship Id="rId513" Type="http://schemas.openxmlformats.org/officeDocument/2006/relationships/hyperlink" Target="https://assos.bordeaux.fr/association/detail/2472" TargetMode="External"/><Relationship Id="rId512" Type="http://schemas.openxmlformats.org/officeDocument/2006/relationships/hyperlink" Target="https://assos.bordeaux.fr/association/detail/2133" TargetMode="External"/><Relationship Id="rId511" Type="http://schemas.openxmlformats.org/officeDocument/2006/relationships/hyperlink" Target="https://assos.bordeaux.fr/association/detail/2287" TargetMode="External"/><Relationship Id="rId518" Type="http://schemas.openxmlformats.org/officeDocument/2006/relationships/hyperlink" Target="http://www.coeurdetoile.com" TargetMode="External"/><Relationship Id="rId517" Type="http://schemas.openxmlformats.org/officeDocument/2006/relationships/hyperlink" Target="https://assos.bordeaux.fr/association/detail/1855" TargetMode="External"/><Relationship Id="rId516" Type="http://schemas.openxmlformats.org/officeDocument/2006/relationships/hyperlink" Target="https://assos.bordeaux.fr/association/detail/2462" TargetMode="External"/><Relationship Id="rId515" Type="http://schemas.openxmlformats.org/officeDocument/2006/relationships/hyperlink" Target="http://accedeaquitaine.fr" TargetMode="External"/><Relationship Id="rId510" Type="http://schemas.openxmlformats.org/officeDocument/2006/relationships/hyperlink" Target="https://assos.bordeaux.fr/association/detail/1534" TargetMode="External"/><Relationship Id="rId2430" Type="http://schemas.openxmlformats.org/officeDocument/2006/relationships/hyperlink" Target="https://assos.bordeaux.fr/association/detail/2822" TargetMode="External"/><Relationship Id="rId1100" Type="http://schemas.openxmlformats.org/officeDocument/2006/relationships/hyperlink" Target="https://assos.bordeaux.fr/association/detail/770" TargetMode="External"/><Relationship Id="rId2431" Type="http://schemas.openxmlformats.org/officeDocument/2006/relationships/hyperlink" Target="https://assos.bordeaux.fr/association/detail/1636" TargetMode="External"/><Relationship Id="rId1101" Type="http://schemas.openxmlformats.org/officeDocument/2006/relationships/hyperlink" Target="https://assos.bordeaux.fr/association/detail/1089" TargetMode="External"/><Relationship Id="rId2432" Type="http://schemas.openxmlformats.org/officeDocument/2006/relationships/hyperlink" Target="https://assos.bordeaux.fr/association/detail/1618" TargetMode="External"/><Relationship Id="rId1102" Type="http://schemas.openxmlformats.org/officeDocument/2006/relationships/hyperlink" Target="http://ludoludik.com" TargetMode="External"/><Relationship Id="rId2433" Type="http://schemas.openxmlformats.org/officeDocument/2006/relationships/hyperlink" Target="http://amicalebacalan.com" TargetMode="External"/><Relationship Id="rId2401" Type="http://schemas.openxmlformats.org/officeDocument/2006/relationships/hyperlink" Target="https://assos.bordeaux.fr/association/detail/756" TargetMode="External"/><Relationship Id="rId2402" Type="http://schemas.openxmlformats.org/officeDocument/2006/relationships/hyperlink" Target="https://assos.bordeaux.fr/association/detail/293" TargetMode="External"/><Relationship Id="rId2403" Type="http://schemas.openxmlformats.org/officeDocument/2006/relationships/hyperlink" Target="https://assos.bordeaux.fr/association/detail/690" TargetMode="External"/><Relationship Id="rId2404" Type="http://schemas.openxmlformats.org/officeDocument/2006/relationships/hyperlink" Target="http://www.boardo.fr" TargetMode="External"/><Relationship Id="rId2405" Type="http://schemas.openxmlformats.org/officeDocument/2006/relationships/hyperlink" Target="https://assos.bordeaux.fr/association/detail/657" TargetMode="External"/><Relationship Id="rId2406" Type="http://schemas.openxmlformats.org/officeDocument/2006/relationships/hyperlink" Target="http://www.chu-bordeaux.fr/Patient-proches/Associations-au-service-des-patients/Radio-CHU" TargetMode="External"/><Relationship Id="rId2407" Type="http://schemas.openxmlformats.org/officeDocument/2006/relationships/hyperlink" Target="https://assos.bordeaux.fr/association/detail/2696" TargetMode="External"/><Relationship Id="rId2408" Type="http://schemas.openxmlformats.org/officeDocument/2006/relationships/hyperlink" Target="https://assos.bordeaux.fr/association/detail/1492" TargetMode="External"/><Relationship Id="rId2409" Type="http://schemas.openxmlformats.org/officeDocument/2006/relationships/hyperlink" Target="https://assos.bordeaux.fr/association/detail/854" TargetMode="External"/><Relationship Id="rId2400" Type="http://schemas.openxmlformats.org/officeDocument/2006/relationships/hyperlink" Target="https://assos.bordeaux.fr/association/detail/423" TargetMode="External"/><Relationship Id="rId590" Type="http://schemas.openxmlformats.org/officeDocument/2006/relationships/hyperlink" Target="https://assos.bordeaux.fr/association/detail/1024" TargetMode="External"/><Relationship Id="rId589" Type="http://schemas.openxmlformats.org/officeDocument/2006/relationships/hyperlink" Target="https://assos.bordeaux.fr/association/detail/525" TargetMode="External"/><Relationship Id="rId588" Type="http://schemas.openxmlformats.org/officeDocument/2006/relationships/hyperlink" Target="https://assos.bordeaux.fr/association/detail/1543" TargetMode="External"/><Relationship Id="rId1170" Type="http://schemas.openxmlformats.org/officeDocument/2006/relationships/hyperlink" Target="https://assos.bordeaux.fr/association/detail/2995" TargetMode="External"/><Relationship Id="rId1171" Type="http://schemas.openxmlformats.org/officeDocument/2006/relationships/hyperlink" Target="https://assos.bordeaux.fr/association/detail/1145" TargetMode="External"/><Relationship Id="rId583" Type="http://schemas.openxmlformats.org/officeDocument/2006/relationships/hyperlink" Target="https://assos.bordeaux.fr/association/detail/2691" TargetMode="External"/><Relationship Id="rId1172" Type="http://schemas.openxmlformats.org/officeDocument/2006/relationships/hyperlink" Target="https://assos.bordeaux.fr/association/detail/1794" TargetMode="External"/><Relationship Id="rId582" Type="http://schemas.openxmlformats.org/officeDocument/2006/relationships/hyperlink" Target="https://assos.bordeaux.fr/association/detail/561" TargetMode="External"/><Relationship Id="rId1173" Type="http://schemas.openxmlformats.org/officeDocument/2006/relationships/hyperlink" Target="https://assos.bordeaux.fr/association/detail/2395" TargetMode="External"/><Relationship Id="rId581" Type="http://schemas.openxmlformats.org/officeDocument/2006/relationships/hyperlink" Target="https://assos.bordeaux.fr/association/detail/2199" TargetMode="External"/><Relationship Id="rId1174" Type="http://schemas.openxmlformats.org/officeDocument/2006/relationships/hyperlink" Target="https://assos.bordeaux.fr/association/detail/1187" TargetMode="External"/><Relationship Id="rId580" Type="http://schemas.openxmlformats.org/officeDocument/2006/relationships/hyperlink" Target="https://assos.bordeaux.fr/association/detail/2635" TargetMode="External"/><Relationship Id="rId1175" Type="http://schemas.openxmlformats.org/officeDocument/2006/relationships/hyperlink" Target="https://assos.bordeaux.fr/association/detail/1506" TargetMode="External"/><Relationship Id="rId587" Type="http://schemas.openxmlformats.org/officeDocument/2006/relationships/hyperlink" Target="https://assos.bordeaux.fr/association/detail/1738" TargetMode="External"/><Relationship Id="rId1176" Type="http://schemas.openxmlformats.org/officeDocument/2006/relationships/hyperlink" Target="https://assos.bordeaux.fr/association/detail/2377" TargetMode="External"/><Relationship Id="rId586" Type="http://schemas.openxmlformats.org/officeDocument/2006/relationships/hyperlink" Target="https://assos.bordeaux.fr/association/detail/2339" TargetMode="External"/><Relationship Id="rId1177" Type="http://schemas.openxmlformats.org/officeDocument/2006/relationships/hyperlink" Target="https://assos.bordeaux.fr/association/detail/1135" TargetMode="External"/><Relationship Id="rId585" Type="http://schemas.openxmlformats.org/officeDocument/2006/relationships/hyperlink" Target="https://assos.bordeaux.fr/association/detail/2744" TargetMode="External"/><Relationship Id="rId1178" Type="http://schemas.openxmlformats.org/officeDocument/2006/relationships/hyperlink" Target="http://bordeauxdanceinclub.fr" TargetMode="External"/><Relationship Id="rId584" Type="http://schemas.openxmlformats.org/officeDocument/2006/relationships/hyperlink" Target="https://assos.bordeaux.fr/association/detail/2184" TargetMode="External"/><Relationship Id="rId1179" Type="http://schemas.openxmlformats.org/officeDocument/2006/relationships/hyperlink" Target="https://assos.bordeaux.fr/association/detail/392" TargetMode="External"/><Relationship Id="rId1169" Type="http://schemas.openxmlformats.org/officeDocument/2006/relationships/hyperlink" Target="https://assos.bordeaux.fr/association/detail/2340" TargetMode="External"/><Relationship Id="rId579" Type="http://schemas.openxmlformats.org/officeDocument/2006/relationships/hyperlink" Target="https://assos.bordeaux.fr/association/detail/2621" TargetMode="External"/><Relationship Id="rId578" Type="http://schemas.openxmlformats.org/officeDocument/2006/relationships/hyperlink" Target="https://assos.bordeaux.fr/association/detail/1179" TargetMode="External"/><Relationship Id="rId577" Type="http://schemas.openxmlformats.org/officeDocument/2006/relationships/hyperlink" Target="https://assos.bordeaux.fr/association/detail/1714" TargetMode="External"/><Relationship Id="rId2490" Type="http://schemas.openxmlformats.org/officeDocument/2006/relationships/hyperlink" Target="https://assos.bordeaux.fr/association/detail/2569" TargetMode="External"/><Relationship Id="rId1160" Type="http://schemas.openxmlformats.org/officeDocument/2006/relationships/hyperlink" Target="https://assos.bordeaux.fr/association/detail/852" TargetMode="External"/><Relationship Id="rId2491" Type="http://schemas.openxmlformats.org/officeDocument/2006/relationships/hyperlink" Target="https://assos.bordeaux.fr/association/detail/2960" TargetMode="External"/><Relationship Id="rId572" Type="http://schemas.openxmlformats.org/officeDocument/2006/relationships/hyperlink" Target="https://assos.bordeaux.fr/association/detail/631" TargetMode="External"/><Relationship Id="rId1161" Type="http://schemas.openxmlformats.org/officeDocument/2006/relationships/hyperlink" Target="https://assos.bordeaux.fr/association/detail/2759" TargetMode="External"/><Relationship Id="rId2492" Type="http://schemas.openxmlformats.org/officeDocument/2006/relationships/hyperlink" Target="https://assos.bordeaux.fr/association/detail/2308" TargetMode="External"/><Relationship Id="rId571" Type="http://schemas.openxmlformats.org/officeDocument/2006/relationships/hyperlink" Target="https://assos.bordeaux.fr/association/detail/2206" TargetMode="External"/><Relationship Id="rId1162" Type="http://schemas.openxmlformats.org/officeDocument/2006/relationships/hyperlink" Target="https://assos.bordeaux.fr/association/detail/2394" TargetMode="External"/><Relationship Id="rId2493" Type="http://schemas.openxmlformats.org/officeDocument/2006/relationships/hyperlink" Target="https://assos.bordeaux.fr/association/detail/920" TargetMode="External"/><Relationship Id="rId570" Type="http://schemas.openxmlformats.org/officeDocument/2006/relationships/hyperlink" Target="https://assos.bordeaux.fr/association/detail/242" TargetMode="External"/><Relationship Id="rId1163" Type="http://schemas.openxmlformats.org/officeDocument/2006/relationships/hyperlink" Target="https://assos.bordeaux.fr/association/detail/600" TargetMode="External"/><Relationship Id="rId2494" Type="http://schemas.openxmlformats.org/officeDocument/2006/relationships/hyperlink" Target="http://recupr.org" TargetMode="External"/><Relationship Id="rId1164" Type="http://schemas.openxmlformats.org/officeDocument/2006/relationships/hyperlink" Target="http://www.academie-younus.com" TargetMode="External"/><Relationship Id="rId2495" Type="http://schemas.openxmlformats.org/officeDocument/2006/relationships/hyperlink" Target="https://assos.bordeaux.fr/association/detail/671" TargetMode="External"/><Relationship Id="rId576" Type="http://schemas.openxmlformats.org/officeDocument/2006/relationships/hyperlink" Target="https://assos.bordeaux.fr/association/detail/1013" TargetMode="External"/><Relationship Id="rId1165" Type="http://schemas.openxmlformats.org/officeDocument/2006/relationships/hyperlink" Target="https://assos.bordeaux.fr/association/detail/1061" TargetMode="External"/><Relationship Id="rId2496" Type="http://schemas.openxmlformats.org/officeDocument/2006/relationships/hyperlink" Target="https://assos.bordeaux.fr/association/detail/1879" TargetMode="External"/><Relationship Id="rId575" Type="http://schemas.openxmlformats.org/officeDocument/2006/relationships/hyperlink" Target="https://assos.bordeaux.fr/association/detail/2495" TargetMode="External"/><Relationship Id="rId1166" Type="http://schemas.openxmlformats.org/officeDocument/2006/relationships/hyperlink" Target="https://assos.bordeaux.fr/association/detail/1158" TargetMode="External"/><Relationship Id="rId2497" Type="http://schemas.openxmlformats.org/officeDocument/2006/relationships/hyperlink" Target="https://assos.bordeaux.fr/association/detail/2129" TargetMode="External"/><Relationship Id="rId574" Type="http://schemas.openxmlformats.org/officeDocument/2006/relationships/hyperlink" Target="https://assos.bordeaux.fr/association/detail/2106" TargetMode="External"/><Relationship Id="rId1167" Type="http://schemas.openxmlformats.org/officeDocument/2006/relationships/hyperlink" Target="https://assos.bordeaux.fr/association/detail/2761" TargetMode="External"/><Relationship Id="rId2498" Type="http://schemas.openxmlformats.org/officeDocument/2006/relationships/hyperlink" Target="https://assos.bordeaux.fr/association/detail/2016" TargetMode="External"/><Relationship Id="rId573" Type="http://schemas.openxmlformats.org/officeDocument/2006/relationships/hyperlink" Target="http://www.petitcoeurdebeurre.fr" TargetMode="External"/><Relationship Id="rId1168" Type="http://schemas.openxmlformats.org/officeDocument/2006/relationships/hyperlink" Target="https://assos.bordeaux.fr/association/detail/2791" TargetMode="External"/><Relationship Id="rId2499" Type="http://schemas.openxmlformats.org/officeDocument/2006/relationships/hyperlink" Target="https://assos.bordeaux.fr/association/detail/2918" TargetMode="External"/><Relationship Id="rId1190" Type="http://schemas.openxmlformats.org/officeDocument/2006/relationships/hyperlink" Target="https://assos.bordeaux.fr/association/detail/1528" TargetMode="External"/><Relationship Id="rId1191" Type="http://schemas.openxmlformats.org/officeDocument/2006/relationships/hyperlink" Target="https://assos.bordeaux.fr/association/detail/816" TargetMode="External"/><Relationship Id="rId1192" Type="http://schemas.openxmlformats.org/officeDocument/2006/relationships/hyperlink" Target="https://assos.bordeaux.fr/association/detail/1646" TargetMode="External"/><Relationship Id="rId1193" Type="http://schemas.openxmlformats.org/officeDocument/2006/relationships/hyperlink" Target="http://www.association-espace33.fr" TargetMode="External"/><Relationship Id="rId1194" Type="http://schemas.openxmlformats.org/officeDocument/2006/relationships/hyperlink" Target="https://assos.bordeaux.fr/association/detail/368" TargetMode="External"/><Relationship Id="rId1195" Type="http://schemas.openxmlformats.org/officeDocument/2006/relationships/hyperlink" Target="https://assos.bordeaux.fr/association/detail/1456" TargetMode="External"/><Relationship Id="rId1196" Type="http://schemas.openxmlformats.org/officeDocument/2006/relationships/hyperlink" Target="https://assos.bordeaux.fr/association/detail/1911" TargetMode="External"/><Relationship Id="rId1197" Type="http://schemas.openxmlformats.org/officeDocument/2006/relationships/hyperlink" Target="https://assos.bordeaux.fr/association/detail/2419" TargetMode="External"/><Relationship Id="rId1198" Type="http://schemas.openxmlformats.org/officeDocument/2006/relationships/hyperlink" Target="https://assos.bordeaux.fr/association/detail/1147" TargetMode="External"/><Relationship Id="rId1199" Type="http://schemas.openxmlformats.org/officeDocument/2006/relationships/hyperlink" Target="https://assos.bordeaux.fr/association/detail/1755" TargetMode="External"/><Relationship Id="rId599" Type="http://schemas.openxmlformats.org/officeDocument/2006/relationships/hyperlink" Target="https://assos.bordeaux.fr/association/detail/2787" TargetMode="External"/><Relationship Id="rId1180" Type="http://schemas.openxmlformats.org/officeDocument/2006/relationships/hyperlink" Target="https://assos.bordeaux.fr/association/detail/2450" TargetMode="External"/><Relationship Id="rId1181" Type="http://schemas.openxmlformats.org/officeDocument/2006/relationships/hyperlink" Target="https://assos.bordeaux.fr/association/detail/962" TargetMode="External"/><Relationship Id="rId1182" Type="http://schemas.openxmlformats.org/officeDocument/2006/relationships/hyperlink" Target="http://unisson-acme.com" TargetMode="External"/><Relationship Id="rId594" Type="http://schemas.openxmlformats.org/officeDocument/2006/relationships/hyperlink" Target="https://assos.bordeaux.fr/association/detail/2422" TargetMode="External"/><Relationship Id="rId1183" Type="http://schemas.openxmlformats.org/officeDocument/2006/relationships/hyperlink" Target="https://assos.bordeaux.fr/association/detail/2249" TargetMode="External"/><Relationship Id="rId593" Type="http://schemas.openxmlformats.org/officeDocument/2006/relationships/hyperlink" Target="http://www.toutesalabri.fr" TargetMode="External"/><Relationship Id="rId1184" Type="http://schemas.openxmlformats.org/officeDocument/2006/relationships/hyperlink" Target="https://assos.bordeaux.fr/association/detail/1021" TargetMode="External"/><Relationship Id="rId592" Type="http://schemas.openxmlformats.org/officeDocument/2006/relationships/hyperlink" Target="https://assos.bordeaux.fr/association/detail/853" TargetMode="External"/><Relationship Id="rId1185" Type="http://schemas.openxmlformats.org/officeDocument/2006/relationships/hyperlink" Target="http://www.designlaps.fr" TargetMode="External"/><Relationship Id="rId591" Type="http://schemas.openxmlformats.org/officeDocument/2006/relationships/hyperlink" Target="https://assos.bordeaux.fr/association/detail/834" TargetMode="External"/><Relationship Id="rId1186" Type="http://schemas.openxmlformats.org/officeDocument/2006/relationships/hyperlink" Target="https://assos.bordeaux.fr/association/detail/2219" TargetMode="External"/><Relationship Id="rId598" Type="http://schemas.openxmlformats.org/officeDocument/2006/relationships/hyperlink" Target="https://assos.bordeaux.fr/association/detail/2876" TargetMode="External"/><Relationship Id="rId1187" Type="http://schemas.openxmlformats.org/officeDocument/2006/relationships/hyperlink" Target="https://assos.bordeaux.fr/association/detail/1546" TargetMode="External"/><Relationship Id="rId597" Type="http://schemas.openxmlformats.org/officeDocument/2006/relationships/hyperlink" Target="https://assos.bordeaux.fr/association/detail/2470" TargetMode="External"/><Relationship Id="rId1188" Type="http://schemas.openxmlformats.org/officeDocument/2006/relationships/hyperlink" Target="https://assos.bordeaux.fr/association/detail/2379" TargetMode="External"/><Relationship Id="rId596" Type="http://schemas.openxmlformats.org/officeDocument/2006/relationships/hyperlink" Target="http://fonda.asso.fr/la-fonda-sud-ouest" TargetMode="External"/><Relationship Id="rId1189" Type="http://schemas.openxmlformats.org/officeDocument/2006/relationships/hyperlink" Target="https://assos.bordeaux.fr/association/detail/2780" TargetMode="External"/><Relationship Id="rId595" Type="http://schemas.openxmlformats.org/officeDocument/2006/relationships/hyperlink" Target="https://assos.bordeaux.fr/association/detail/687" TargetMode="External"/><Relationship Id="rId1136" Type="http://schemas.openxmlformats.org/officeDocument/2006/relationships/hyperlink" Target="https://assos.bordeaux.fr/association/detail/2297" TargetMode="External"/><Relationship Id="rId2467" Type="http://schemas.openxmlformats.org/officeDocument/2006/relationships/hyperlink" Target="http://lesptitsgratteurs.fr" TargetMode="External"/><Relationship Id="rId1137" Type="http://schemas.openxmlformats.org/officeDocument/2006/relationships/hyperlink" Target="https://assos.bordeaux.fr/association/detail/2581" TargetMode="External"/><Relationship Id="rId2468" Type="http://schemas.openxmlformats.org/officeDocument/2006/relationships/hyperlink" Target="https://assos.bordeaux.fr/association/detail/369" TargetMode="External"/><Relationship Id="rId1138" Type="http://schemas.openxmlformats.org/officeDocument/2006/relationships/hyperlink" Target="https://assos.bordeaux.fr/association/detail/2673" TargetMode="External"/><Relationship Id="rId2469" Type="http://schemas.openxmlformats.org/officeDocument/2006/relationships/hyperlink" Target="https://assos.bordeaux.fr/association/detail/748" TargetMode="External"/><Relationship Id="rId1139" Type="http://schemas.openxmlformats.org/officeDocument/2006/relationships/hyperlink" Target="https://assos.bordeaux.fr/association/detail/1971" TargetMode="External"/><Relationship Id="rId547" Type="http://schemas.openxmlformats.org/officeDocument/2006/relationships/hyperlink" Target="https://assos.bordeaux.fr/association/detail/407" TargetMode="External"/><Relationship Id="rId546" Type="http://schemas.openxmlformats.org/officeDocument/2006/relationships/hyperlink" Target="https://assos.bordeaux.fr/association/detail/1621" TargetMode="External"/><Relationship Id="rId545" Type="http://schemas.openxmlformats.org/officeDocument/2006/relationships/hyperlink" Target="https://assos.bordeaux.fr/association/detail/1210" TargetMode="External"/><Relationship Id="rId544" Type="http://schemas.openxmlformats.org/officeDocument/2006/relationships/hyperlink" Target="https://assos.bordeaux.fr/association/detail/2998" TargetMode="External"/><Relationship Id="rId549" Type="http://schemas.openxmlformats.org/officeDocument/2006/relationships/hyperlink" Target="http://usepcharlesmartin.overblog.com" TargetMode="External"/><Relationship Id="rId548" Type="http://schemas.openxmlformats.org/officeDocument/2006/relationships/hyperlink" Target="https://assos.bordeaux.fr/association/detail/932" TargetMode="External"/><Relationship Id="rId2460" Type="http://schemas.openxmlformats.org/officeDocument/2006/relationships/hyperlink" Target="https://assos.bordeaux.fr/association/detail/1312" TargetMode="External"/><Relationship Id="rId1130" Type="http://schemas.openxmlformats.org/officeDocument/2006/relationships/hyperlink" Target="https://assos.bordeaux.fr/association/detail/930" TargetMode="External"/><Relationship Id="rId2461" Type="http://schemas.openxmlformats.org/officeDocument/2006/relationships/hyperlink" Target="https://assos.bordeaux.fr/association/detail/1628" TargetMode="External"/><Relationship Id="rId1131" Type="http://schemas.openxmlformats.org/officeDocument/2006/relationships/hyperlink" Target="http://www.artsoundpromotion.com" TargetMode="External"/><Relationship Id="rId2462" Type="http://schemas.openxmlformats.org/officeDocument/2006/relationships/hyperlink" Target="http://www.polemagnetic.fr" TargetMode="External"/><Relationship Id="rId543" Type="http://schemas.openxmlformats.org/officeDocument/2006/relationships/hyperlink" Target="https://assos.bordeaux.fr/association/detail/2521" TargetMode="External"/><Relationship Id="rId1132" Type="http://schemas.openxmlformats.org/officeDocument/2006/relationships/hyperlink" Target="https://assos.bordeaux.fr/association/detail/611" TargetMode="External"/><Relationship Id="rId2463" Type="http://schemas.openxmlformats.org/officeDocument/2006/relationships/hyperlink" Target="https://assos.bordeaux.fr/association/detail/977" TargetMode="External"/><Relationship Id="rId542" Type="http://schemas.openxmlformats.org/officeDocument/2006/relationships/hyperlink" Target="http://nonprofit.maisondesantenaturelle.com" TargetMode="External"/><Relationship Id="rId1133" Type="http://schemas.openxmlformats.org/officeDocument/2006/relationships/hyperlink" Target="https://assos.bordeaux.fr/association/detail/1903" TargetMode="External"/><Relationship Id="rId2464" Type="http://schemas.openxmlformats.org/officeDocument/2006/relationships/hyperlink" Target="https://assos.bordeaux.fr/association/detail/2064" TargetMode="External"/><Relationship Id="rId541" Type="http://schemas.openxmlformats.org/officeDocument/2006/relationships/hyperlink" Target="https://assos.bordeaux.fr/association/detail/878" TargetMode="External"/><Relationship Id="rId1134" Type="http://schemas.openxmlformats.org/officeDocument/2006/relationships/hyperlink" Target="https://assos.bordeaux.fr/association/detail/1188" TargetMode="External"/><Relationship Id="rId2465" Type="http://schemas.openxmlformats.org/officeDocument/2006/relationships/hyperlink" Target="https://assos.bordeaux.fr/association/detail/2062" TargetMode="External"/><Relationship Id="rId540" Type="http://schemas.openxmlformats.org/officeDocument/2006/relationships/hyperlink" Target="https://assos.bordeaux.fr/association/detail/769" TargetMode="External"/><Relationship Id="rId1135" Type="http://schemas.openxmlformats.org/officeDocument/2006/relationships/hyperlink" Target="https://assos.bordeaux.fr/association/detail/1947" TargetMode="External"/><Relationship Id="rId2466" Type="http://schemas.openxmlformats.org/officeDocument/2006/relationships/hyperlink" Target="https://assos.bordeaux.fr/association/detail/661" TargetMode="External"/><Relationship Id="rId1125" Type="http://schemas.openxmlformats.org/officeDocument/2006/relationships/hyperlink" Target="https://assos.bordeaux.fr/association/detail/2458" TargetMode="External"/><Relationship Id="rId2456" Type="http://schemas.openxmlformats.org/officeDocument/2006/relationships/hyperlink" Target="https://assos.bordeaux.fr/association/detail/2844" TargetMode="External"/><Relationship Id="rId1126" Type="http://schemas.openxmlformats.org/officeDocument/2006/relationships/hyperlink" Target="https://assos.bordeaux.fr/association/detail/1028" TargetMode="External"/><Relationship Id="rId2457" Type="http://schemas.openxmlformats.org/officeDocument/2006/relationships/hyperlink" Target="https://assos.bordeaux.fr/association/detail/1795" TargetMode="External"/><Relationship Id="rId1127" Type="http://schemas.openxmlformats.org/officeDocument/2006/relationships/hyperlink" Target="https://assos.bordeaux.fr/association/detail/2687" TargetMode="External"/><Relationship Id="rId2458" Type="http://schemas.openxmlformats.org/officeDocument/2006/relationships/hyperlink" Target="https://assos.bordeaux.fr/association/detail/458" TargetMode="External"/><Relationship Id="rId1128" Type="http://schemas.openxmlformats.org/officeDocument/2006/relationships/hyperlink" Target="https://assos.bordeaux.fr/association/detail/742" TargetMode="External"/><Relationship Id="rId2459" Type="http://schemas.openxmlformats.org/officeDocument/2006/relationships/hyperlink" Target="https://assos.bordeaux.fr/association/detail/2807" TargetMode="External"/><Relationship Id="rId1129" Type="http://schemas.openxmlformats.org/officeDocument/2006/relationships/hyperlink" Target="https://assos.bordeaux.fr/association/detail/1784" TargetMode="External"/><Relationship Id="rId536" Type="http://schemas.openxmlformats.org/officeDocument/2006/relationships/hyperlink" Target="https://assos.bordeaux.fr/association/detail/2711" TargetMode="External"/><Relationship Id="rId535" Type="http://schemas.openxmlformats.org/officeDocument/2006/relationships/hyperlink" Target="https://assos.bordeaux.fr/association/detail/1981" TargetMode="External"/><Relationship Id="rId534" Type="http://schemas.openxmlformats.org/officeDocument/2006/relationships/hyperlink" Target="http://tchernoblaye.free.fr" TargetMode="External"/><Relationship Id="rId533" Type="http://schemas.openxmlformats.org/officeDocument/2006/relationships/hyperlink" Target="https://assos.bordeaux.fr/association/detail/1406" TargetMode="External"/><Relationship Id="rId539" Type="http://schemas.openxmlformats.org/officeDocument/2006/relationships/hyperlink" Target="https://assos.bordeaux.fr/association/detail/2548" TargetMode="External"/><Relationship Id="rId538" Type="http://schemas.openxmlformats.org/officeDocument/2006/relationships/hyperlink" Target="https://assos.bordeaux.fr/association/detail/1129" TargetMode="External"/><Relationship Id="rId537" Type="http://schemas.openxmlformats.org/officeDocument/2006/relationships/hyperlink" Target="https://assos.bordeaux.fr/association/detail/1790" TargetMode="External"/><Relationship Id="rId2450" Type="http://schemas.openxmlformats.org/officeDocument/2006/relationships/hyperlink" Target="http://www.udaf33.fr" TargetMode="External"/><Relationship Id="rId1120" Type="http://schemas.openxmlformats.org/officeDocument/2006/relationships/hyperlink" Target="https://assos.bordeaux.fr/association/detail/1929" TargetMode="External"/><Relationship Id="rId2451" Type="http://schemas.openxmlformats.org/officeDocument/2006/relationships/hyperlink" Target="https://assos.bordeaux.fr/association/detail/2414" TargetMode="External"/><Relationship Id="rId532" Type="http://schemas.openxmlformats.org/officeDocument/2006/relationships/hyperlink" Target="https://assos.bordeaux.fr/association/detail/960" TargetMode="External"/><Relationship Id="rId1121" Type="http://schemas.openxmlformats.org/officeDocument/2006/relationships/hyperlink" Target="https://assos.bordeaux.fr/association/detail/2429" TargetMode="External"/><Relationship Id="rId2452" Type="http://schemas.openxmlformats.org/officeDocument/2006/relationships/hyperlink" Target="https://assos.bordeaux.fr/association/detail/1494" TargetMode="External"/><Relationship Id="rId531" Type="http://schemas.openxmlformats.org/officeDocument/2006/relationships/hyperlink" Target="https://assos.bordeaux.fr/association/detail/2766" TargetMode="External"/><Relationship Id="rId1122" Type="http://schemas.openxmlformats.org/officeDocument/2006/relationships/hyperlink" Target="https://assos.bordeaux.fr/association/detail/1186" TargetMode="External"/><Relationship Id="rId2453" Type="http://schemas.openxmlformats.org/officeDocument/2006/relationships/hyperlink" Target="https://assos.bordeaux.fr/association/detail/1923" TargetMode="External"/><Relationship Id="rId530" Type="http://schemas.openxmlformats.org/officeDocument/2006/relationships/hyperlink" Target="https://assos.bordeaux.fr/association/detail/257" TargetMode="External"/><Relationship Id="rId1123" Type="http://schemas.openxmlformats.org/officeDocument/2006/relationships/hyperlink" Target="https://assos.bordeaux.fr/association/detail/2677" TargetMode="External"/><Relationship Id="rId2454" Type="http://schemas.openxmlformats.org/officeDocument/2006/relationships/hyperlink" Target="https://assos.bordeaux.fr/association/detail/1597" TargetMode="External"/><Relationship Id="rId1124" Type="http://schemas.openxmlformats.org/officeDocument/2006/relationships/hyperlink" Target="https://assos.bordeaux.fr/association/detail/2604" TargetMode="External"/><Relationship Id="rId2455" Type="http://schemas.openxmlformats.org/officeDocument/2006/relationships/hyperlink" Target="https://assos.bordeaux.fr/association/detail/2302" TargetMode="External"/><Relationship Id="rId1158" Type="http://schemas.openxmlformats.org/officeDocument/2006/relationships/hyperlink" Target="https://assos.bordeaux.fr/association/detail/710" TargetMode="External"/><Relationship Id="rId2489" Type="http://schemas.openxmlformats.org/officeDocument/2006/relationships/hyperlink" Target="https://assos.bordeaux.fr/association/detail/307" TargetMode="External"/><Relationship Id="rId1159" Type="http://schemas.openxmlformats.org/officeDocument/2006/relationships/hyperlink" Target="https://assos.bordeaux.fr/association/detail/2192" TargetMode="External"/><Relationship Id="rId569" Type="http://schemas.openxmlformats.org/officeDocument/2006/relationships/hyperlink" Target="http://sos-suicide-phenix.org" TargetMode="External"/><Relationship Id="rId568" Type="http://schemas.openxmlformats.org/officeDocument/2006/relationships/hyperlink" Target="https://assos.bordeaux.fr/association/detail/1047" TargetMode="External"/><Relationship Id="rId567" Type="http://schemas.openxmlformats.org/officeDocument/2006/relationships/hyperlink" Target="https://assos.bordeaux.fr/association/detail/812" TargetMode="External"/><Relationship Id="rId566" Type="http://schemas.openxmlformats.org/officeDocument/2006/relationships/hyperlink" Target="https://assos.bordeaux.fr/association/detail/2467" TargetMode="External"/><Relationship Id="rId2480" Type="http://schemas.openxmlformats.org/officeDocument/2006/relationships/hyperlink" Target="https://assos.bordeaux.fr/association/detail/2329" TargetMode="External"/><Relationship Id="rId561" Type="http://schemas.openxmlformats.org/officeDocument/2006/relationships/hyperlink" Target="https://assos.bordeaux.fr/association/detail/1763" TargetMode="External"/><Relationship Id="rId1150" Type="http://schemas.openxmlformats.org/officeDocument/2006/relationships/hyperlink" Target="https://assos.bordeaux.fr/association/detail/1437" TargetMode="External"/><Relationship Id="rId2481" Type="http://schemas.openxmlformats.org/officeDocument/2006/relationships/hyperlink" Target="https://assos.bordeaux.fr/association/detail/1220" TargetMode="External"/><Relationship Id="rId560" Type="http://schemas.openxmlformats.org/officeDocument/2006/relationships/hyperlink" Target="https://assos.bordeaux.fr/association/detail/700" TargetMode="External"/><Relationship Id="rId1151" Type="http://schemas.openxmlformats.org/officeDocument/2006/relationships/hyperlink" Target="https://assos.bordeaux.fr/association/detail/633" TargetMode="External"/><Relationship Id="rId2482" Type="http://schemas.openxmlformats.org/officeDocument/2006/relationships/hyperlink" Target="https://assos.bordeaux.fr/association/detail/1408" TargetMode="External"/><Relationship Id="rId1152" Type="http://schemas.openxmlformats.org/officeDocument/2006/relationships/hyperlink" Target="https://assos.bordeaux.fr/association/detail/1637" TargetMode="External"/><Relationship Id="rId2483" Type="http://schemas.openxmlformats.org/officeDocument/2006/relationships/hyperlink" Target="https://assos.bordeaux.fr/association/detail/1999" TargetMode="External"/><Relationship Id="rId1153" Type="http://schemas.openxmlformats.org/officeDocument/2006/relationships/hyperlink" Target="https://assos.bordeaux.fr/association/detail/1598" TargetMode="External"/><Relationship Id="rId2484" Type="http://schemas.openxmlformats.org/officeDocument/2006/relationships/hyperlink" Target="https://assos.bordeaux.fr/association/detail/1433" TargetMode="External"/><Relationship Id="rId565" Type="http://schemas.openxmlformats.org/officeDocument/2006/relationships/hyperlink" Target="https://assos.bordeaux.fr/association/detail/1848" TargetMode="External"/><Relationship Id="rId1154" Type="http://schemas.openxmlformats.org/officeDocument/2006/relationships/hyperlink" Target="http://unitedbordeaux.blogspot.com" TargetMode="External"/><Relationship Id="rId2485" Type="http://schemas.openxmlformats.org/officeDocument/2006/relationships/hyperlink" Target="https://assos.bordeaux.fr/association/detail/988" TargetMode="External"/><Relationship Id="rId564" Type="http://schemas.openxmlformats.org/officeDocument/2006/relationships/hyperlink" Target="https://assos.bordeaux.fr/association/detail/1369" TargetMode="External"/><Relationship Id="rId1155" Type="http://schemas.openxmlformats.org/officeDocument/2006/relationships/hyperlink" Target="https://assos.bordeaux.fr/association/detail/350" TargetMode="External"/><Relationship Id="rId2486" Type="http://schemas.openxmlformats.org/officeDocument/2006/relationships/hyperlink" Target="http://www.acaqb.fr" TargetMode="External"/><Relationship Id="rId563" Type="http://schemas.openxmlformats.org/officeDocument/2006/relationships/hyperlink" Target="http://www.bi-izarrak.com" TargetMode="External"/><Relationship Id="rId1156" Type="http://schemas.openxmlformats.org/officeDocument/2006/relationships/hyperlink" Target="https://assos.bordeaux.fr/association/detail/1198" TargetMode="External"/><Relationship Id="rId2487" Type="http://schemas.openxmlformats.org/officeDocument/2006/relationships/hyperlink" Target="https://assos.bordeaux.fr/association/detail/1699" TargetMode="External"/><Relationship Id="rId562" Type="http://schemas.openxmlformats.org/officeDocument/2006/relationships/hyperlink" Target="https://assos.bordeaux.fr/association/detail/578" TargetMode="External"/><Relationship Id="rId1157" Type="http://schemas.openxmlformats.org/officeDocument/2006/relationships/hyperlink" Target="https://assos.bordeaux.fr/association/detail/1217" TargetMode="External"/><Relationship Id="rId2488" Type="http://schemas.openxmlformats.org/officeDocument/2006/relationships/hyperlink" Target="https://assos.bordeaux.fr/association/detail/938" TargetMode="External"/><Relationship Id="rId1147" Type="http://schemas.openxmlformats.org/officeDocument/2006/relationships/hyperlink" Target="https://assos.bordeaux.fr/association/detail/1957" TargetMode="External"/><Relationship Id="rId2478" Type="http://schemas.openxmlformats.org/officeDocument/2006/relationships/hyperlink" Target="https://assos.bordeaux.fr/association/detail/485" TargetMode="External"/><Relationship Id="rId1148" Type="http://schemas.openxmlformats.org/officeDocument/2006/relationships/hyperlink" Target="https://assos.bordeaux.fr/association/detail/586" TargetMode="External"/><Relationship Id="rId2479" Type="http://schemas.openxmlformats.org/officeDocument/2006/relationships/hyperlink" Target="https://assos.bordeaux.fr/association/detail/691" TargetMode="External"/><Relationship Id="rId1149" Type="http://schemas.openxmlformats.org/officeDocument/2006/relationships/hyperlink" Target="http://www.mda33.fr" TargetMode="External"/><Relationship Id="rId558" Type="http://schemas.openxmlformats.org/officeDocument/2006/relationships/hyperlink" Target="https://assos.bordeaux.fr/association/detail/2402" TargetMode="External"/><Relationship Id="rId557" Type="http://schemas.openxmlformats.org/officeDocument/2006/relationships/hyperlink" Target="https://assos.bordeaux.fr/association/detail/337" TargetMode="External"/><Relationship Id="rId556" Type="http://schemas.openxmlformats.org/officeDocument/2006/relationships/hyperlink" Target="https://assos.bordeaux.fr/association/detail/424" TargetMode="External"/><Relationship Id="rId555" Type="http://schemas.openxmlformats.org/officeDocument/2006/relationships/hyperlink" Target="https://assos.bordeaux.fr/association/detail/2863" TargetMode="External"/><Relationship Id="rId559" Type="http://schemas.openxmlformats.org/officeDocument/2006/relationships/hyperlink" Target="https://assos.bordeaux.fr/association/detail/1571" TargetMode="External"/><Relationship Id="rId550" Type="http://schemas.openxmlformats.org/officeDocument/2006/relationships/hyperlink" Target="https://assos.bordeaux.fr/association/detail/819" TargetMode="External"/><Relationship Id="rId2470" Type="http://schemas.openxmlformats.org/officeDocument/2006/relationships/hyperlink" Target="https://assos.bordeaux.fr/association/detail/2183" TargetMode="External"/><Relationship Id="rId1140" Type="http://schemas.openxmlformats.org/officeDocument/2006/relationships/hyperlink" Target="https://assos.bordeaux.fr/association/detail/582" TargetMode="External"/><Relationship Id="rId2471" Type="http://schemas.openxmlformats.org/officeDocument/2006/relationships/hyperlink" Target="https://assos.bordeaux.fr/association/detail/1573" TargetMode="External"/><Relationship Id="rId1141" Type="http://schemas.openxmlformats.org/officeDocument/2006/relationships/hyperlink" Target="http://www.couleur-coree.com" TargetMode="External"/><Relationship Id="rId2472" Type="http://schemas.openxmlformats.org/officeDocument/2006/relationships/hyperlink" Target="https://assos.bordeaux.fr/association/detail/2070" TargetMode="External"/><Relationship Id="rId1142" Type="http://schemas.openxmlformats.org/officeDocument/2006/relationships/hyperlink" Target="https://assos.bordeaux.fr/association/detail/2453" TargetMode="External"/><Relationship Id="rId2473" Type="http://schemas.openxmlformats.org/officeDocument/2006/relationships/hyperlink" Target="https://assos.bordeaux.fr/association/detail/2554" TargetMode="External"/><Relationship Id="rId554" Type="http://schemas.openxmlformats.org/officeDocument/2006/relationships/hyperlink" Target="https://assos.bordeaux.fr/association/detail/2086" TargetMode="External"/><Relationship Id="rId1143" Type="http://schemas.openxmlformats.org/officeDocument/2006/relationships/hyperlink" Target="https://assos.bordeaux.fr/association/detail/2188" TargetMode="External"/><Relationship Id="rId2474" Type="http://schemas.openxmlformats.org/officeDocument/2006/relationships/hyperlink" Target="https://assos.bordeaux.fr/association/detail/793" TargetMode="External"/><Relationship Id="rId553" Type="http://schemas.openxmlformats.org/officeDocument/2006/relationships/hyperlink" Target="https://assos.bordeaux.fr/association/detail/1839" TargetMode="External"/><Relationship Id="rId1144" Type="http://schemas.openxmlformats.org/officeDocument/2006/relationships/hyperlink" Target="https://assos.bordeaux.fr/association/detail/1469" TargetMode="External"/><Relationship Id="rId2475" Type="http://schemas.openxmlformats.org/officeDocument/2006/relationships/hyperlink" Target="https://assos.bordeaux.fr/association/detail/2795" TargetMode="External"/><Relationship Id="rId552" Type="http://schemas.openxmlformats.org/officeDocument/2006/relationships/hyperlink" Target="https://assos.bordeaux.fr/association/detail/1941" TargetMode="External"/><Relationship Id="rId1145" Type="http://schemas.openxmlformats.org/officeDocument/2006/relationships/hyperlink" Target="https://assos.bordeaux.fr/association/detail/516" TargetMode="External"/><Relationship Id="rId2476" Type="http://schemas.openxmlformats.org/officeDocument/2006/relationships/hyperlink" Target="https://assos.bordeaux.fr/association/detail/925" TargetMode="External"/><Relationship Id="rId551" Type="http://schemas.openxmlformats.org/officeDocument/2006/relationships/hyperlink" Target="http://www.maisondiabetebordeaux.wordpress.com" TargetMode="External"/><Relationship Id="rId1146" Type="http://schemas.openxmlformats.org/officeDocument/2006/relationships/hyperlink" Target="https://assos.bordeaux.fr/association/detail/1480" TargetMode="External"/><Relationship Id="rId2477" Type="http://schemas.openxmlformats.org/officeDocument/2006/relationships/hyperlink" Target="https://assos.bordeaux.fr/association/detail/2792" TargetMode="External"/><Relationship Id="rId495" Type="http://schemas.openxmlformats.org/officeDocument/2006/relationships/hyperlink" Target="https://assos.bordeaux.fr/association/detail/2809" TargetMode="External"/><Relationship Id="rId494" Type="http://schemas.openxmlformats.org/officeDocument/2006/relationships/hyperlink" Target="https://assos.bordeaux.fr/association/detail/1336" TargetMode="External"/><Relationship Id="rId493" Type="http://schemas.openxmlformats.org/officeDocument/2006/relationships/hyperlink" Target="https://assos.bordeaux.fr/association/detail/1817" TargetMode="External"/><Relationship Id="rId492" Type="http://schemas.openxmlformats.org/officeDocument/2006/relationships/hyperlink" Target="https://assos.bordeaux.fr/association/detail/2130" TargetMode="External"/><Relationship Id="rId499" Type="http://schemas.openxmlformats.org/officeDocument/2006/relationships/hyperlink" Target="http://www.bdx.io" TargetMode="External"/><Relationship Id="rId498" Type="http://schemas.openxmlformats.org/officeDocument/2006/relationships/hyperlink" Target="https://assos.bordeaux.fr/association/detail/1052" TargetMode="External"/><Relationship Id="rId497" Type="http://schemas.openxmlformats.org/officeDocument/2006/relationships/hyperlink" Target="https://assos.bordeaux.fr/association/detail/1315" TargetMode="External"/><Relationship Id="rId496" Type="http://schemas.openxmlformats.org/officeDocument/2006/relationships/hyperlink" Target="https://assos.bordeaux.fr/association/detail/507" TargetMode="External"/><Relationship Id="rId1213" Type="http://schemas.openxmlformats.org/officeDocument/2006/relationships/hyperlink" Target="https://assos.bordeaux.fr/association/detail/256" TargetMode="External"/><Relationship Id="rId2544" Type="http://schemas.openxmlformats.org/officeDocument/2006/relationships/hyperlink" Target="https://assos.bordeaux.fr/association/detail/780" TargetMode="External"/><Relationship Id="rId1214" Type="http://schemas.openxmlformats.org/officeDocument/2006/relationships/hyperlink" Target="https://assos.bordeaux.fr/association/detail/2845" TargetMode="External"/><Relationship Id="rId2545" Type="http://schemas.openxmlformats.org/officeDocument/2006/relationships/hyperlink" Target="https://assos.bordeaux.fr/association/detail/2321" TargetMode="External"/><Relationship Id="rId1215" Type="http://schemas.openxmlformats.org/officeDocument/2006/relationships/hyperlink" Target="https://assos.bordeaux.fr/association/detail/1201" TargetMode="External"/><Relationship Id="rId2546" Type="http://schemas.openxmlformats.org/officeDocument/2006/relationships/hyperlink" Target="https://assos.bordeaux.fr/association/detail/2748" TargetMode="External"/><Relationship Id="rId1216" Type="http://schemas.openxmlformats.org/officeDocument/2006/relationships/hyperlink" Target="https://assos.bordeaux.fr/association/detail/2680" TargetMode="External"/><Relationship Id="rId2547" Type="http://schemas.openxmlformats.org/officeDocument/2006/relationships/hyperlink" Target="https://assos.bordeaux.fr/association/detail/1882" TargetMode="External"/><Relationship Id="rId1217" Type="http://schemas.openxmlformats.org/officeDocument/2006/relationships/hyperlink" Target="https://assos.bordeaux.fr/association/detail/2947" TargetMode="External"/><Relationship Id="rId2548" Type="http://schemas.openxmlformats.org/officeDocument/2006/relationships/hyperlink" Target="https://assos.bordeaux.fr/association/detail/643" TargetMode="External"/><Relationship Id="rId1218" Type="http://schemas.openxmlformats.org/officeDocument/2006/relationships/hyperlink" Target="https://assos.bordeaux.fr/association/detail/2063" TargetMode="External"/><Relationship Id="rId2549" Type="http://schemas.openxmlformats.org/officeDocument/2006/relationships/hyperlink" Target="https://assos.bordeaux.fr/association/detail/2015" TargetMode="External"/><Relationship Id="rId1219" Type="http://schemas.openxmlformats.org/officeDocument/2006/relationships/hyperlink" Target="https://assos.bordeaux.fr/association/detail/1467" TargetMode="External"/><Relationship Id="rId2540" Type="http://schemas.openxmlformats.org/officeDocument/2006/relationships/hyperlink" Target="https://assos.bordeaux.fr/association/detail/622" TargetMode="External"/><Relationship Id="rId1210" Type="http://schemas.openxmlformats.org/officeDocument/2006/relationships/hyperlink" Target="https://assos.bordeaux.fr/association/detail/1231" TargetMode="External"/><Relationship Id="rId2541" Type="http://schemas.openxmlformats.org/officeDocument/2006/relationships/hyperlink" Target="https://assos.bordeaux.fr/association/detail/2813" TargetMode="External"/><Relationship Id="rId1211" Type="http://schemas.openxmlformats.org/officeDocument/2006/relationships/hyperlink" Target="https://assos.bordeaux.fr/association/detail/402" TargetMode="External"/><Relationship Id="rId2542" Type="http://schemas.openxmlformats.org/officeDocument/2006/relationships/hyperlink" Target="https://assos.bordeaux.fr/association/detail/2162" TargetMode="External"/><Relationship Id="rId1212" Type="http://schemas.openxmlformats.org/officeDocument/2006/relationships/hyperlink" Target="https://assos.bordeaux.fr/association/detail/1732" TargetMode="External"/><Relationship Id="rId2543" Type="http://schemas.openxmlformats.org/officeDocument/2006/relationships/hyperlink" Target="https://assos.bordeaux.fr/association/detail/2072" TargetMode="External"/><Relationship Id="rId1202" Type="http://schemas.openxmlformats.org/officeDocument/2006/relationships/hyperlink" Target="https://assos.bordeaux.fr/association/detail/595" TargetMode="External"/><Relationship Id="rId2533" Type="http://schemas.openxmlformats.org/officeDocument/2006/relationships/hyperlink" Target="https://assos.bordeaux.fr/association/detail/2170" TargetMode="External"/><Relationship Id="rId1203" Type="http://schemas.openxmlformats.org/officeDocument/2006/relationships/hyperlink" Target="http://www.giaa-aquitaine.fr" TargetMode="External"/><Relationship Id="rId2534" Type="http://schemas.openxmlformats.org/officeDocument/2006/relationships/hyperlink" Target="https://assos.bordeaux.fr/association/detail/2075" TargetMode="External"/><Relationship Id="rId1204" Type="http://schemas.openxmlformats.org/officeDocument/2006/relationships/hyperlink" Target="https://assos.bordeaux.fr/association/detail/608" TargetMode="External"/><Relationship Id="rId2535" Type="http://schemas.openxmlformats.org/officeDocument/2006/relationships/hyperlink" Target="https://assos.bordeaux.fr/association/detail/527" TargetMode="External"/><Relationship Id="rId1205" Type="http://schemas.openxmlformats.org/officeDocument/2006/relationships/hyperlink" Target="https://assos.bordeaux.fr/association/detail/1529" TargetMode="External"/><Relationship Id="rId2536" Type="http://schemas.openxmlformats.org/officeDocument/2006/relationships/hyperlink" Target="https://assos.bordeaux.fr/association/detail/1325" TargetMode="External"/><Relationship Id="rId1206" Type="http://schemas.openxmlformats.org/officeDocument/2006/relationships/hyperlink" Target="https://assos.bordeaux.fr/association/detail/2444" TargetMode="External"/><Relationship Id="rId2537" Type="http://schemas.openxmlformats.org/officeDocument/2006/relationships/hyperlink" Target="https://assos.bordeaux.fr/association/detail/1943" TargetMode="External"/><Relationship Id="rId1207" Type="http://schemas.openxmlformats.org/officeDocument/2006/relationships/hyperlink" Target="https://assos.bordeaux.fr/association/detail/2523" TargetMode="External"/><Relationship Id="rId2538" Type="http://schemas.openxmlformats.org/officeDocument/2006/relationships/hyperlink" Target="https://assos.bordeaux.fr/association/detail/2286" TargetMode="External"/><Relationship Id="rId1208" Type="http://schemas.openxmlformats.org/officeDocument/2006/relationships/hyperlink" Target="https://assos.bordeaux.fr/association/detail/891" TargetMode="External"/><Relationship Id="rId2539" Type="http://schemas.openxmlformats.org/officeDocument/2006/relationships/hyperlink" Target="https://assos.bordeaux.fr/association/detail/2839" TargetMode="External"/><Relationship Id="rId1209" Type="http://schemas.openxmlformats.org/officeDocument/2006/relationships/hyperlink" Target="http://www.les4cats.com" TargetMode="External"/><Relationship Id="rId2530" Type="http://schemas.openxmlformats.org/officeDocument/2006/relationships/hyperlink" Target="https://assos.bordeaux.fr/association/detail/1314" TargetMode="External"/><Relationship Id="rId1200" Type="http://schemas.openxmlformats.org/officeDocument/2006/relationships/hyperlink" Target="https://assos.bordeaux.fr/association/detail/1490" TargetMode="External"/><Relationship Id="rId2531" Type="http://schemas.openxmlformats.org/officeDocument/2006/relationships/hyperlink" Target="https://assos.bordeaux.fr/association/detail/1961" TargetMode="External"/><Relationship Id="rId1201" Type="http://schemas.openxmlformats.org/officeDocument/2006/relationships/hyperlink" Target="https://assos.bordeaux.fr/association/detail/405" TargetMode="External"/><Relationship Id="rId2532" Type="http://schemas.openxmlformats.org/officeDocument/2006/relationships/hyperlink" Target="https://assos.bordeaux.fr/association/detail/1980" TargetMode="External"/><Relationship Id="rId1235" Type="http://schemas.openxmlformats.org/officeDocument/2006/relationships/hyperlink" Target="https://assos.bordeaux.fr/association/detail/2487" TargetMode="External"/><Relationship Id="rId2566" Type="http://schemas.openxmlformats.org/officeDocument/2006/relationships/hyperlink" Target="https://assos.bordeaux.fr/association/detail/495" TargetMode="External"/><Relationship Id="rId1236" Type="http://schemas.openxmlformats.org/officeDocument/2006/relationships/hyperlink" Target="https://assos.bordeaux.fr/association/detail/807" TargetMode="External"/><Relationship Id="rId2567" Type="http://schemas.openxmlformats.org/officeDocument/2006/relationships/hyperlink" Target="http://fr.wikipedia.org/wiki/Zin%C3%A9dine_Zidane" TargetMode="External"/><Relationship Id="rId1237" Type="http://schemas.openxmlformats.org/officeDocument/2006/relationships/hyperlink" Target="https://assos.bordeaux.fr/association/detail/2403" TargetMode="External"/><Relationship Id="rId2568" Type="http://schemas.openxmlformats.org/officeDocument/2006/relationships/hyperlink" Target="https://assos.bordeaux.fr/association/detail/2152" TargetMode="External"/><Relationship Id="rId1238" Type="http://schemas.openxmlformats.org/officeDocument/2006/relationships/hyperlink" Target="https://assos.bordeaux.fr/association/detail/814" TargetMode="External"/><Relationship Id="rId2569" Type="http://schemas.openxmlformats.org/officeDocument/2006/relationships/hyperlink" Target="https://assos.bordeaux.fr/association/detail/712" TargetMode="External"/><Relationship Id="rId1239" Type="http://schemas.openxmlformats.org/officeDocument/2006/relationships/hyperlink" Target="http://www.impacts33.com" TargetMode="External"/><Relationship Id="rId409" Type="http://schemas.openxmlformats.org/officeDocument/2006/relationships/hyperlink" Target="https://assos.bordeaux.fr/association/detail/2190" TargetMode="External"/><Relationship Id="rId404" Type="http://schemas.openxmlformats.org/officeDocument/2006/relationships/hyperlink" Target="https://assos.bordeaux.fr/association/detail/420" TargetMode="External"/><Relationship Id="rId403" Type="http://schemas.openxmlformats.org/officeDocument/2006/relationships/hyperlink" Target="https://assos.bordeaux.fr/association/detail/2666" TargetMode="External"/><Relationship Id="rId402" Type="http://schemas.openxmlformats.org/officeDocument/2006/relationships/hyperlink" Target="http://emmaus-connect.org" TargetMode="External"/><Relationship Id="rId401" Type="http://schemas.openxmlformats.org/officeDocument/2006/relationships/hyperlink" Target="https://assos.bordeaux.fr/association/detail/619" TargetMode="External"/><Relationship Id="rId408" Type="http://schemas.openxmlformats.org/officeDocument/2006/relationships/hyperlink" Target="https://assos.bordeaux.fr/association/detail/390" TargetMode="External"/><Relationship Id="rId407" Type="http://schemas.openxmlformats.org/officeDocument/2006/relationships/hyperlink" Target="https://assos.bordeaux.fr/association/detail/2897" TargetMode="External"/><Relationship Id="rId406" Type="http://schemas.openxmlformats.org/officeDocument/2006/relationships/hyperlink" Target="http://www.coursastrologiebordeaux.fr" TargetMode="External"/><Relationship Id="rId405" Type="http://schemas.openxmlformats.org/officeDocument/2006/relationships/hyperlink" Target="https://assos.bordeaux.fr/association/detail/1638" TargetMode="External"/><Relationship Id="rId2560" Type="http://schemas.openxmlformats.org/officeDocument/2006/relationships/hyperlink" Target="https://assos.bordeaux.fr/association/detail/2801" TargetMode="External"/><Relationship Id="rId1230" Type="http://schemas.openxmlformats.org/officeDocument/2006/relationships/hyperlink" Target="https://assos.bordeaux.fr/association/detail/1440" TargetMode="External"/><Relationship Id="rId2561" Type="http://schemas.openxmlformats.org/officeDocument/2006/relationships/hyperlink" Target="https://assos.bordeaux.fr/association/detail/1452" TargetMode="External"/><Relationship Id="rId400" Type="http://schemas.openxmlformats.org/officeDocument/2006/relationships/hyperlink" Target="https://assos.bordeaux.fr/association/detail/1992" TargetMode="External"/><Relationship Id="rId1231" Type="http://schemas.openxmlformats.org/officeDocument/2006/relationships/hyperlink" Target="https://assos.bordeaux.fr/association/detail/2700" TargetMode="External"/><Relationship Id="rId2562" Type="http://schemas.openxmlformats.org/officeDocument/2006/relationships/hyperlink" Target="http://www.abrazoycaminata.fr" TargetMode="External"/><Relationship Id="rId1232" Type="http://schemas.openxmlformats.org/officeDocument/2006/relationships/hyperlink" Target="https://assos.bordeaux.fr/association/detail/2851" TargetMode="External"/><Relationship Id="rId2563" Type="http://schemas.openxmlformats.org/officeDocument/2006/relationships/hyperlink" Target="https://assos.bordeaux.fr/association/detail/2558" TargetMode="External"/><Relationship Id="rId1233" Type="http://schemas.openxmlformats.org/officeDocument/2006/relationships/hyperlink" Target="https://assos.bordeaux.fr/association/detail/1594" TargetMode="External"/><Relationship Id="rId2564" Type="http://schemas.openxmlformats.org/officeDocument/2006/relationships/hyperlink" Target="https://assos.bordeaux.fr/association/detail/2424" TargetMode="External"/><Relationship Id="rId1234" Type="http://schemas.openxmlformats.org/officeDocument/2006/relationships/hyperlink" Target="http://club.quomodo.com/gymnastiquevolontairebordeauxbastide" TargetMode="External"/><Relationship Id="rId2565" Type="http://schemas.openxmlformats.org/officeDocument/2006/relationships/hyperlink" Target="https://assos.bordeaux.fr/association/detail/482" TargetMode="External"/><Relationship Id="rId1224" Type="http://schemas.openxmlformats.org/officeDocument/2006/relationships/hyperlink" Target="https://assos.bordeaux.fr/association/detail/1893" TargetMode="External"/><Relationship Id="rId2555" Type="http://schemas.openxmlformats.org/officeDocument/2006/relationships/hyperlink" Target="http://www.societe-archeologique-bordeaux.fr" TargetMode="External"/><Relationship Id="rId1225" Type="http://schemas.openxmlformats.org/officeDocument/2006/relationships/hyperlink" Target="https://assos.bordeaux.fr/association/detail/937" TargetMode="External"/><Relationship Id="rId2556" Type="http://schemas.openxmlformats.org/officeDocument/2006/relationships/hyperlink" Target="https://assos.bordeaux.fr/association/detail/1883" TargetMode="External"/><Relationship Id="rId1226" Type="http://schemas.openxmlformats.org/officeDocument/2006/relationships/hyperlink" Target="https://assos.bordeaux.fr/association/detail/2805" TargetMode="External"/><Relationship Id="rId2557" Type="http://schemas.openxmlformats.org/officeDocument/2006/relationships/hyperlink" Target="https://assos.bordeaux.fr/association/detail/1439" TargetMode="External"/><Relationship Id="rId1227" Type="http://schemas.openxmlformats.org/officeDocument/2006/relationships/hyperlink" Target="https://assos.bordeaux.fr/association/detail/2511" TargetMode="External"/><Relationship Id="rId2558" Type="http://schemas.openxmlformats.org/officeDocument/2006/relationships/hyperlink" Target="https://assos.bordeaux.fr/association/detail/1332" TargetMode="External"/><Relationship Id="rId1228" Type="http://schemas.openxmlformats.org/officeDocument/2006/relationships/hyperlink" Target="https://assos.bordeaux.fr/association/detail/2212" TargetMode="External"/><Relationship Id="rId2559" Type="http://schemas.openxmlformats.org/officeDocument/2006/relationships/hyperlink" Target="https://assos.bordeaux.fr/association/detail/1063" TargetMode="External"/><Relationship Id="rId1229" Type="http://schemas.openxmlformats.org/officeDocument/2006/relationships/hyperlink" Target="https://assos.bordeaux.fr/association/detail/2094" TargetMode="External"/><Relationship Id="rId2550" Type="http://schemas.openxmlformats.org/officeDocument/2006/relationships/hyperlink" Target="https://assos.bordeaux.fr/association/detail/1582" TargetMode="External"/><Relationship Id="rId1220" Type="http://schemas.openxmlformats.org/officeDocument/2006/relationships/hyperlink" Target="https://assos.bordeaux.fr/association/detail/2069" TargetMode="External"/><Relationship Id="rId2551" Type="http://schemas.openxmlformats.org/officeDocument/2006/relationships/hyperlink" Target="https://assos.bordeaux.fr/association/detail/2984" TargetMode="External"/><Relationship Id="rId1221" Type="http://schemas.openxmlformats.org/officeDocument/2006/relationships/hyperlink" Target="https://assos.bordeaux.fr/association/detail/2052" TargetMode="External"/><Relationship Id="rId2552" Type="http://schemas.openxmlformats.org/officeDocument/2006/relationships/hyperlink" Target="https://assos.bordeaux.fr/association/detail/914" TargetMode="External"/><Relationship Id="rId1222" Type="http://schemas.openxmlformats.org/officeDocument/2006/relationships/hyperlink" Target="https://assos.bordeaux.fr/association/detail/1346" TargetMode="External"/><Relationship Id="rId2553" Type="http://schemas.openxmlformats.org/officeDocument/2006/relationships/hyperlink" Target="http://www.jesuisnoirdemonde.fr" TargetMode="External"/><Relationship Id="rId1223" Type="http://schemas.openxmlformats.org/officeDocument/2006/relationships/hyperlink" Target="https://assos.bordeaux.fr/association/detail/2776" TargetMode="External"/><Relationship Id="rId2554" Type="http://schemas.openxmlformats.org/officeDocument/2006/relationships/hyperlink" Target="https://assos.bordeaux.fr/association/detail/918" TargetMode="External"/><Relationship Id="rId2500" Type="http://schemas.openxmlformats.org/officeDocument/2006/relationships/hyperlink" Target="https://assos.bordeaux.fr/association/detail/2994" TargetMode="External"/><Relationship Id="rId2501" Type="http://schemas.openxmlformats.org/officeDocument/2006/relationships/hyperlink" Target="https://assos.bordeaux.fr/association/detail/1460" TargetMode="External"/><Relationship Id="rId2502" Type="http://schemas.openxmlformats.org/officeDocument/2006/relationships/hyperlink" Target="https://assos.bordeaux.fr/association/detail/2088" TargetMode="External"/><Relationship Id="rId2503" Type="http://schemas.openxmlformats.org/officeDocument/2006/relationships/hyperlink" Target="https://assos.bordeaux.fr/association/detail/589" TargetMode="External"/><Relationship Id="rId2504" Type="http://schemas.openxmlformats.org/officeDocument/2006/relationships/hyperlink" Target="http://www.a1pcg.fr" TargetMode="External"/><Relationship Id="rId2505" Type="http://schemas.openxmlformats.org/officeDocument/2006/relationships/hyperlink" Target="https://assos.bordeaux.fr/association/detail/1269" TargetMode="External"/><Relationship Id="rId2506" Type="http://schemas.openxmlformats.org/officeDocument/2006/relationships/hyperlink" Target="https://assos.bordeaux.fr/association/detail/2437" TargetMode="External"/><Relationship Id="rId2507" Type="http://schemas.openxmlformats.org/officeDocument/2006/relationships/hyperlink" Target="https://assos.bordeaux.fr/association/detail/1329" TargetMode="External"/><Relationship Id="rId2508" Type="http://schemas.openxmlformats.org/officeDocument/2006/relationships/hyperlink" Target="https://assos.bordeaux.fr/association/detail/2248" TargetMode="External"/><Relationship Id="rId2509" Type="http://schemas.openxmlformats.org/officeDocument/2006/relationships/hyperlink" Target="https://assos.bordeaux.fr/association/detail/1235" TargetMode="External"/><Relationship Id="rId2522" Type="http://schemas.openxmlformats.org/officeDocument/2006/relationships/hyperlink" Target="https://assos.bordeaux.fr/association/detail/2623" TargetMode="External"/><Relationship Id="rId2523" Type="http://schemas.openxmlformats.org/officeDocument/2006/relationships/hyperlink" Target="https://assos.bordeaux.fr/association/detail/591" TargetMode="External"/><Relationship Id="rId2524" Type="http://schemas.openxmlformats.org/officeDocument/2006/relationships/hyperlink" Target="http://www.theatreenmiettes.fr/BPJEPS.htmll" TargetMode="External"/><Relationship Id="rId2525" Type="http://schemas.openxmlformats.org/officeDocument/2006/relationships/hyperlink" Target="https://assos.bordeaux.fr/association/detail/2038" TargetMode="External"/><Relationship Id="rId2526" Type="http://schemas.openxmlformats.org/officeDocument/2006/relationships/hyperlink" Target="https://assos.bordeaux.fr/association/detail/1840" TargetMode="External"/><Relationship Id="rId2527" Type="http://schemas.openxmlformats.org/officeDocument/2006/relationships/hyperlink" Target="https://assos.bordeaux.fr/association/detail/2376" TargetMode="External"/><Relationship Id="rId2528" Type="http://schemas.openxmlformats.org/officeDocument/2006/relationships/hyperlink" Target="https://assos.bordeaux.fr/association/detail/1892" TargetMode="External"/><Relationship Id="rId2529" Type="http://schemas.openxmlformats.org/officeDocument/2006/relationships/hyperlink" Target="https://assos.bordeaux.fr/association/detail/331" TargetMode="External"/><Relationship Id="rId2520" Type="http://schemas.openxmlformats.org/officeDocument/2006/relationships/hyperlink" Target="https://assos.bordeaux.fr/association/detail/1932" TargetMode="External"/><Relationship Id="rId2521" Type="http://schemas.openxmlformats.org/officeDocument/2006/relationships/hyperlink" Target="https://assos.bordeaux.fr/association/detail/2049" TargetMode="External"/><Relationship Id="rId2511" Type="http://schemas.openxmlformats.org/officeDocument/2006/relationships/hyperlink" Target="https://assos.bordeaux.fr/association/detail/1730" TargetMode="External"/><Relationship Id="rId2512" Type="http://schemas.openxmlformats.org/officeDocument/2006/relationships/hyperlink" Target="https://assos.bordeaux.fr/association/detail/2256" TargetMode="External"/><Relationship Id="rId2513" Type="http://schemas.openxmlformats.org/officeDocument/2006/relationships/hyperlink" Target="https://assos.bordeaux.fr/association/detail/947" TargetMode="External"/><Relationship Id="rId2514" Type="http://schemas.openxmlformats.org/officeDocument/2006/relationships/hyperlink" Target="https://assos.bordeaux.fr/association/detail/840" TargetMode="External"/><Relationship Id="rId2515" Type="http://schemas.openxmlformats.org/officeDocument/2006/relationships/hyperlink" Target="http://www.moltoassai.fr" TargetMode="External"/><Relationship Id="rId2516" Type="http://schemas.openxmlformats.org/officeDocument/2006/relationships/hyperlink" Target="https://assos.bordeaux.fr/association/detail/825" TargetMode="External"/><Relationship Id="rId2517" Type="http://schemas.openxmlformats.org/officeDocument/2006/relationships/hyperlink" Target="https://assos.bordeaux.fr/association/detail/1138" TargetMode="External"/><Relationship Id="rId2518" Type="http://schemas.openxmlformats.org/officeDocument/2006/relationships/hyperlink" Target="https://assos.bordeaux.fr/association/detail/548" TargetMode="External"/><Relationship Id="rId2519" Type="http://schemas.openxmlformats.org/officeDocument/2006/relationships/hyperlink" Target="https://assos.bordeaux.fr/association/detail/826" TargetMode="External"/><Relationship Id="rId2510" Type="http://schemas.openxmlformats.org/officeDocument/2006/relationships/hyperlink" Target="https://assos.bordeaux.fr/association/detail/701" TargetMode="External"/><Relationship Id="rId469" Type="http://schemas.openxmlformats.org/officeDocument/2006/relationships/hyperlink" Target="https://assos.bordeaux.fr/association/detail/803" TargetMode="External"/><Relationship Id="rId468" Type="http://schemas.openxmlformats.org/officeDocument/2006/relationships/hyperlink" Target="https://assos.bordeaux.fr/association/detail/2035" TargetMode="External"/><Relationship Id="rId467" Type="http://schemas.openxmlformats.org/officeDocument/2006/relationships/hyperlink" Target="http://www.handtohand33.fr" TargetMode="External"/><Relationship Id="rId1290" Type="http://schemas.openxmlformats.org/officeDocument/2006/relationships/hyperlink" Target="https://assos.bordeaux.fr/association/detail/1455" TargetMode="External"/><Relationship Id="rId1291" Type="http://schemas.openxmlformats.org/officeDocument/2006/relationships/hyperlink" Target="http://ensembleorfeo.fr" TargetMode="External"/><Relationship Id="rId1292" Type="http://schemas.openxmlformats.org/officeDocument/2006/relationships/hyperlink" Target="https://assos.bordeaux.fr/association/detail/794" TargetMode="External"/><Relationship Id="rId462" Type="http://schemas.openxmlformats.org/officeDocument/2006/relationships/hyperlink" Target="https://assos.bordeaux.fr/association/detail/411" TargetMode="External"/><Relationship Id="rId1293" Type="http://schemas.openxmlformats.org/officeDocument/2006/relationships/hyperlink" Target="https://assos.bordeaux.fr/association/detail/1983" TargetMode="External"/><Relationship Id="rId461" Type="http://schemas.openxmlformats.org/officeDocument/2006/relationships/hyperlink" Target="https://assos.bordeaux.fr/association/detail/541" TargetMode="External"/><Relationship Id="rId1294" Type="http://schemas.openxmlformats.org/officeDocument/2006/relationships/hyperlink" Target="https://assos.bordeaux.fr/association/detail/2529" TargetMode="External"/><Relationship Id="rId460" Type="http://schemas.openxmlformats.org/officeDocument/2006/relationships/hyperlink" Target="https://assos.bordeaux.fr/association/detail/2493" TargetMode="External"/><Relationship Id="rId1295" Type="http://schemas.openxmlformats.org/officeDocument/2006/relationships/hyperlink" Target="https://assos.bordeaux.fr/association/detail/1759" TargetMode="External"/><Relationship Id="rId1296" Type="http://schemas.openxmlformats.org/officeDocument/2006/relationships/hyperlink" Target="https://assos.bordeaux.fr/association/detail/1753" TargetMode="External"/><Relationship Id="rId466" Type="http://schemas.openxmlformats.org/officeDocument/2006/relationships/hyperlink" Target="https://assos.bordeaux.fr/association/detail/715" TargetMode="External"/><Relationship Id="rId1297" Type="http://schemas.openxmlformats.org/officeDocument/2006/relationships/hyperlink" Target="https://assos.bordeaux.fr/association/detail/412" TargetMode="External"/><Relationship Id="rId465" Type="http://schemas.openxmlformats.org/officeDocument/2006/relationships/hyperlink" Target="https://assos.bordeaux.fr/association/detail/409" TargetMode="External"/><Relationship Id="rId1298" Type="http://schemas.openxmlformats.org/officeDocument/2006/relationships/hyperlink" Target="https://assos.bordeaux.fr/association/detail/1595" TargetMode="External"/><Relationship Id="rId464" Type="http://schemas.openxmlformats.org/officeDocument/2006/relationships/hyperlink" Target="https://assos.bordeaux.fr/association/detail/2803" TargetMode="External"/><Relationship Id="rId1299" Type="http://schemas.openxmlformats.org/officeDocument/2006/relationships/hyperlink" Target="https://assos.bordeaux.fr/association/detail/2697" TargetMode="External"/><Relationship Id="rId463" Type="http://schemas.openxmlformats.org/officeDocument/2006/relationships/hyperlink" Target="https://assos.bordeaux.fr/association/detail/2620" TargetMode="External"/><Relationship Id="rId459" Type="http://schemas.openxmlformats.org/officeDocument/2006/relationships/hyperlink" Target="https://assos.bordeaux.fr/association/detail/2324" TargetMode="External"/><Relationship Id="rId458" Type="http://schemas.openxmlformats.org/officeDocument/2006/relationships/hyperlink" Target="https://assos.bordeaux.fr/association/detail/2039" TargetMode="External"/><Relationship Id="rId457" Type="http://schemas.openxmlformats.org/officeDocument/2006/relationships/hyperlink" Target="https://assos.bordeaux.fr/association/detail/2243" TargetMode="External"/><Relationship Id="rId456" Type="http://schemas.openxmlformats.org/officeDocument/2006/relationships/hyperlink" Target="https://assos.bordeaux.fr/association/detail/647" TargetMode="External"/><Relationship Id="rId1280" Type="http://schemas.openxmlformats.org/officeDocument/2006/relationships/hyperlink" Target="https://assos.bordeaux.fr/association/detail/2410" TargetMode="External"/><Relationship Id="rId1281" Type="http://schemas.openxmlformats.org/officeDocument/2006/relationships/hyperlink" Target="https://assos.bordeaux.fr/association/detail/1345" TargetMode="External"/><Relationship Id="rId451" Type="http://schemas.openxmlformats.org/officeDocument/2006/relationships/hyperlink" Target="https://assos.bordeaux.fr/association/detail/2368" TargetMode="External"/><Relationship Id="rId1282" Type="http://schemas.openxmlformats.org/officeDocument/2006/relationships/hyperlink" Target="https://assos.bordeaux.fr/association/detail/230" TargetMode="External"/><Relationship Id="rId450" Type="http://schemas.openxmlformats.org/officeDocument/2006/relationships/hyperlink" Target="https://assos.bordeaux.fr/association/detail/2504" TargetMode="External"/><Relationship Id="rId1283" Type="http://schemas.openxmlformats.org/officeDocument/2006/relationships/hyperlink" Target="https://assos.bordeaux.fr/association/detail/1322" TargetMode="External"/><Relationship Id="rId1284" Type="http://schemas.openxmlformats.org/officeDocument/2006/relationships/hyperlink" Target="http://www.afgs-syndromes-secs.org" TargetMode="External"/><Relationship Id="rId1285" Type="http://schemas.openxmlformats.org/officeDocument/2006/relationships/hyperlink" Target="https://assos.bordeaux.fr/association/detail/1318" TargetMode="External"/><Relationship Id="rId455" Type="http://schemas.openxmlformats.org/officeDocument/2006/relationships/hyperlink" Target="https://assos.bordeaux.fr/association/detail/2051" TargetMode="External"/><Relationship Id="rId1286" Type="http://schemas.openxmlformats.org/officeDocument/2006/relationships/hyperlink" Target="http://www.grainedadulte.fr" TargetMode="External"/><Relationship Id="rId454" Type="http://schemas.openxmlformats.org/officeDocument/2006/relationships/hyperlink" Target="http://www.stagemusicalcotebasque.fr" TargetMode="External"/><Relationship Id="rId1287" Type="http://schemas.openxmlformats.org/officeDocument/2006/relationships/hyperlink" Target="https://assos.bordeaux.fr/association/detail/1054" TargetMode="External"/><Relationship Id="rId453" Type="http://schemas.openxmlformats.org/officeDocument/2006/relationships/hyperlink" Target="https://assos.bordeaux.fr/association/detail/871" TargetMode="External"/><Relationship Id="rId1288" Type="http://schemas.openxmlformats.org/officeDocument/2006/relationships/hyperlink" Target="http://copasycompas.fr" TargetMode="External"/><Relationship Id="rId452" Type="http://schemas.openxmlformats.org/officeDocument/2006/relationships/hyperlink" Target="https://assos.bordeaux.fr/association/detail/2239" TargetMode="External"/><Relationship Id="rId1289" Type="http://schemas.openxmlformats.org/officeDocument/2006/relationships/hyperlink" Target="https://assos.bordeaux.fr/association/detail/2670" TargetMode="External"/><Relationship Id="rId3018" Type="http://schemas.openxmlformats.org/officeDocument/2006/relationships/hyperlink" Target="https://assos.bordeaux.fr/association/detail/1104" TargetMode="External"/><Relationship Id="rId3017" Type="http://schemas.openxmlformats.org/officeDocument/2006/relationships/hyperlink" Target="https://assos.bordeaux.fr/association/detail/2024" TargetMode="External"/><Relationship Id="rId3019" Type="http://schemas.openxmlformats.org/officeDocument/2006/relationships/hyperlink" Target="http://www.petitsfreresdespauvres.fr" TargetMode="External"/><Relationship Id="rId491" Type="http://schemas.openxmlformats.org/officeDocument/2006/relationships/hyperlink" Target="https://assos.bordeaux.fr/association/detail/2132" TargetMode="External"/><Relationship Id="rId490" Type="http://schemas.openxmlformats.org/officeDocument/2006/relationships/hyperlink" Target="https://assos.bordeaux.fr/association/detail/2383" TargetMode="External"/><Relationship Id="rId489" Type="http://schemas.openxmlformats.org/officeDocument/2006/relationships/hyperlink" Target="https://assos.bordeaux.fr/association/detail/377" TargetMode="External"/><Relationship Id="rId484" Type="http://schemas.openxmlformats.org/officeDocument/2006/relationships/hyperlink" Target="https://assos.bordeaux.fr/association/detail/926" TargetMode="External"/><Relationship Id="rId3010" Type="http://schemas.openxmlformats.org/officeDocument/2006/relationships/hyperlink" Target="https://assos.bordeaux.fr/association/detail/2561" TargetMode="External"/><Relationship Id="rId483" Type="http://schemas.openxmlformats.org/officeDocument/2006/relationships/hyperlink" Target="http://www.mixeratum-ergosum.com" TargetMode="External"/><Relationship Id="rId482" Type="http://schemas.openxmlformats.org/officeDocument/2006/relationships/hyperlink" Target="https://assos.bordeaux.fr/association/detail/1137" TargetMode="External"/><Relationship Id="rId3012" Type="http://schemas.openxmlformats.org/officeDocument/2006/relationships/hyperlink" Target="https://assos.bordeaux.fr/association/detail/2600" TargetMode="External"/><Relationship Id="rId481" Type="http://schemas.openxmlformats.org/officeDocument/2006/relationships/hyperlink" Target="https://assos.bordeaux.fr/association/detail/2294" TargetMode="External"/><Relationship Id="rId3011" Type="http://schemas.openxmlformats.org/officeDocument/2006/relationships/hyperlink" Target="https://assos.bordeaux.fr/association/detail/2210" TargetMode="External"/><Relationship Id="rId488" Type="http://schemas.openxmlformats.org/officeDocument/2006/relationships/hyperlink" Target="https://assos.bordeaux.fr/association/detail/303" TargetMode="External"/><Relationship Id="rId3014" Type="http://schemas.openxmlformats.org/officeDocument/2006/relationships/hyperlink" Target="https://assos.bordeaux.fr/association/detail/1386" TargetMode="External"/><Relationship Id="rId487" Type="http://schemas.openxmlformats.org/officeDocument/2006/relationships/hyperlink" Target="https://assos.bordeaux.fr/association/detail/941" TargetMode="External"/><Relationship Id="rId3013" Type="http://schemas.openxmlformats.org/officeDocument/2006/relationships/hyperlink" Target="https://assos.bordeaux.fr/association/detail/1167" TargetMode="External"/><Relationship Id="rId486" Type="http://schemas.openxmlformats.org/officeDocument/2006/relationships/hyperlink" Target="https://assos.bordeaux.fr/association/detail/1510" TargetMode="External"/><Relationship Id="rId3016" Type="http://schemas.openxmlformats.org/officeDocument/2006/relationships/hyperlink" Target="https://assos.bordeaux.fr/association/detail/2961" TargetMode="External"/><Relationship Id="rId485" Type="http://schemas.openxmlformats.org/officeDocument/2006/relationships/hyperlink" Target="http://www.entraidescolaireamicale.org" TargetMode="External"/><Relationship Id="rId3015" Type="http://schemas.openxmlformats.org/officeDocument/2006/relationships/hyperlink" Target="https://assos.bordeaux.fr/association/detail/1718" TargetMode="External"/><Relationship Id="rId3007" Type="http://schemas.openxmlformats.org/officeDocument/2006/relationships/hyperlink" Target="https://assos.bordeaux.fr/association/detail/934" TargetMode="External"/><Relationship Id="rId3006" Type="http://schemas.openxmlformats.org/officeDocument/2006/relationships/hyperlink" Target="https://assos.bordeaux.fr/association/detail/471" TargetMode="External"/><Relationship Id="rId3009" Type="http://schemas.openxmlformats.org/officeDocument/2006/relationships/hyperlink" Target="https://assos.bordeaux.fr/association/detail/327" TargetMode="External"/><Relationship Id="rId3008" Type="http://schemas.openxmlformats.org/officeDocument/2006/relationships/hyperlink" Target="https://assos.bordeaux.fr/association/detail/233" TargetMode="External"/><Relationship Id="rId480" Type="http://schemas.openxmlformats.org/officeDocument/2006/relationships/hyperlink" Target="https://assos.bordeaux.fr/association/detail/1672" TargetMode="External"/><Relationship Id="rId479" Type="http://schemas.openxmlformats.org/officeDocument/2006/relationships/hyperlink" Target="https://assos.bordeaux.fr/association/detail/1862" TargetMode="External"/><Relationship Id="rId478" Type="http://schemas.openxmlformats.org/officeDocument/2006/relationships/hyperlink" Target="https://assos.bordeaux.fr/association/detail/2442" TargetMode="External"/><Relationship Id="rId473" Type="http://schemas.openxmlformats.org/officeDocument/2006/relationships/hyperlink" Target="https://assos.bordeaux.fr/association/detail/554" TargetMode="External"/><Relationship Id="rId472" Type="http://schemas.openxmlformats.org/officeDocument/2006/relationships/hyperlink" Target="https://assos.bordeaux.fr/association/detail/2084" TargetMode="External"/><Relationship Id="rId471" Type="http://schemas.openxmlformats.org/officeDocument/2006/relationships/hyperlink" Target="https://assos.bordeaux.fr/association/detail/2582" TargetMode="External"/><Relationship Id="rId3001" Type="http://schemas.openxmlformats.org/officeDocument/2006/relationships/hyperlink" Target="https://assos.bordeaux.fr/association/detail/2895" TargetMode="External"/><Relationship Id="rId470" Type="http://schemas.openxmlformats.org/officeDocument/2006/relationships/hyperlink" Target="http://www.bordeaux-bastide.net" TargetMode="External"/><Relationship Id="rId3000" Type="http://schemas.openxmlformats.org/officeDocument/2006/relationships/hyperlink" Target="https://assos.bordeaux.fr/association/detail/265" TargetMode="External"/><Relationship Id="rId477" Type="http://schemas.openxmlformats.org/officeDocument/2006/relationships/hyperlink" Target="https://assos.bordeaux.fr/association/detail/635" TargetMode="External"/><Relationship Id="rId3003" Type="http://schemas.openxmlformats.org/officeDocument/2006/relationships/hyperlink" Target="https://assos.bordeaux.fr/association/detail/1233" TargetMode="External"/><Relationship Id="rId476" Type="http://schemas.openxmlformats.org/officeDocument/2006/relationships/hyperlink" Target="http://www.zombiecrew.org" TargetMode="External"/><Relationship Id="rId3002" Type="http://schemas.openxmlformats.org/officeDocument/2006/relationships/hyperlink" Target="https://assos.bordeaux.fr/association/detail/1119" TargetMode="External"/><Relationship Id="rId475" Type="http://schemas.openxmlformats.org/officeDocument/2006/relationships/hyperlink" Target="https://assos.bordeaux.fr/association/detail/866" TargetMode="External"/><Relationship Id="rId3005" Type="http://schemas.openxmlformats.org/officeDocument/2006/relationships/hyperlink" Target="https://assos.bordeaux.fr/association/detail/2398" TargetMode="External"/><Relationship Id="rId474" Type="http://schemas.openxmlformats.org/officeDocument/2006/relationships/hyperlink" Target="https://assos.bordeaux.fr/association/detail/1764" TargetMode="External"/><Relationship Id="rId3004" Type="http://schemas.openxmlformats.org/officeDocument/2006/relationships/hyperlink" Target="https://assos.bordeaux.fr/association/detail/2056" TargetMode="External"/><Relationship Id="rId1257" Type="http://schemas.openxmlformats.org/officeDocument/2006/relationships/hyperlink" Target="https://assos.bordeaux.fr/association/detail/2980" TargetMode="External"/><Relationship Id="rId2588" Type="http://schemas.openxmlformats.org/officeDocument/2006/relationships/hyperlink" Target="https://assos.bordeaux.fr/association/detail/1958" TargetMode="External"/><Relationship Id="rId1258" Type="http://schemas.openxmlformats.org/officeDocument/2006/relationships/hyperlink" Target="https://assos.bordeaux.fr/association/detail/2234" TargetMode="External"/><Relationship Id="rId2589" Type="http://schemas.openxmlformats.org/officeDocument/2006/relationships/hyperlink" Target="https://assos.bordeaux.fr/association/detail/240" TargetMode="External"/><Relationship Id="rId1259" Type="http://schemas.openxmlformats.org/officeDocument/2006/relationships/hyperlink" Target="https://assos.bordeaux.fr/association/detail/1707" TargetMode="External"/><Relationship Id="rId426" Type="http://schemas.openxmlformats.org/officeDocument/2006/relationships/hyperlink" Target="https://assos.bordeaux.fr/association/detail/295" TargetMode="External"/><Relationship Id="rId425" Type="http://schemas.openxmlformats.org/officeDocument/2006/relationships/hyperlink" Target="https://assos.bordeaux.fr/association/detail/2101" TargetMode="External"/><Relationship Id="rId424" Type="http://schemas.openxmlformats.org/officeDocument/2006/relationships/hyperlink" Target="https://assos.bordeaux.fr/association/detail/2837" TargetMode="External"/><Relationship Id="rId423" Type="http://schemas.openxmlformats.org/officeDocument/2006/relationships/hyperlink" Target="https://assos.bordeaux.fr/association/detail/364" TargetMode="External"/><Relationship Id="rId429" Type="http://schemas.openxmlformats.org/officeDocument/2006/relationships/hyperlink" Target="https://assos.bordeaux.fr/association/detail/2755" TargetMode="External"/><Relationship Id="rId428" Type="http://schemas.openxmlformats.org/officeDocument/2006/relationships/hyperlink" Target="http://www.assoencore.com" TargetMode="External"/><Relationship Id="rId427" Type="http://schemas.openxmlformats.org/officeDocument/2006/relationships/hyperlink" Target="https://assos.bordeaux.fr/association/detail/538" TargetMode="External"/><Relationship Id="rId2580" Type="http://schemas.openxmlformats.org/officeDocument/2006/relationships/hyperlink" Target="https://assos.bordeaux.fr/association/detail/798" TargetMode="External"/><Relationship Id="rId1250" Type="http://schemas.openxmlformats.org/officeDocument/2006/relationships/hyperlink" Target="http://wantedradio.fr" TargetMode="External"/><Relationship Id="rId2581" Type="http://schemas.openxmlformats.org/officeDocument/2006/relationships/hyperlink" Target="https://assos.bordeaux.fr/association/detail/2760" TargetMode="External"/><Relationship Id="rId1251" Type="http://schemas.openxmlformats.org/officeDocument/2006/relationships/hyperlink" Target="https://assos.bordeaux.fr/association/detail/1555" TargetMode="External"/><Relationship Id="rId2582" Type="http://schemas.openxmlformats.org/officeDocument/2006/relationships/hyperlink" Target="https://assos.bordeaux.fr/association/detail/1895" TargetMode="External"/><Relationship Id="rId1252" Type="http://schemas.openxmlformats.org/officeDocument/2006/relationships/hyperlink" Target="https://assos.bordeaux.fr/association/detail/1370" TargetMode="External"/><Relationship Id="rId2583" Type="http://schemas.openxmlformats.org/officeDocument/2006/relationships/hyperlink" Target="https://assos.bordeaux.fr/association/detail/1954" TargetMode="External"/><Relationship Id="rId422" Type="http://schemas.openxmlformats.org/officeDocument/2006/relationships/hyperlink" Target="https://assos.bordeaux.fr/association/detail/1507" TargetMode="External"/><Relationship Id="rId1253" Type="http://schemas.openxmlformats.org/officeDocument/2006/relationships/hyperlink" Target="https://assos.bordeaux.fr/association/detail/442" TargetMode="External"/><Relationship Id="rId2584" Type="http://schemas.openxmlformats.org/officeDocument/2006/relationships/hyperlink" Target="https://assos.bordeaux.fr/association/detail/2530" TargetMode="External"/><Relationship Id="rId421" Type="http://schemas.openxmlformats.org/officeDocument/2006/relationships/hyperlink" Target="https://assos.bordeaux.fr/association/detail/2233" TargetMode="External"/><Relationship Id="rId1254" Type="http://schemas.openxmlformats.org/officeDocument/2006/relationships/hyperlink" Target="https://assos.bordeaux.fr/association/detail/2889" TargetMode="External"/><Relationship Id="rId2585" Type="http://schemas.openxmlformats.org/officeDocument/2006/relationships/hyperlink" Target="https://assos.bordeaux.fr/association/detail/1341" TargetMode="External"/><Relationship Id="rId420" Type="http://schemas.openxmlformats.org/officeDocument/2006/relationships/hyperlink" Target="https://assos.bordeaux.fr/association/detail/975" TargetMode="External"/><Relationship Id="rId1255" Type="http://schemas.openxmlformats.org/officeDocument/2006/relationships/hyperlink" Target="https://assos.bordeaux.fr/association/detail/744" TargetMode="External"/><Relationship Id="rId2586" Type="http://schemas.openxmlformats.org/officeDocument/2006/relationships/hyperlink" Target="https://assos.bordeaux.fr/association/detail/1342" TargetMode="External"/><Relationship Id="rId1256" Type="http://schemas.openxmlformats.org/officeDocument/2006/relationships/hyperlink" Target="https://assos.bordeaux.fr/association/detail/2281" TargetMode="External"/><Relationship Id="rId2587" Type="http://schemas.openxmlformats.org/officeDocument/2006/relationships/hyperlink" Target="https://assos.bordeaux.fr/association/detail/1815" TargetMode="External"/><Relationship Id="rId1246" Type="http://schemas.openxmlformats.org/officeDocument/2006/relationships/hyperlink" Target="https://assos.bordeaux.fr/association/detail/1792" TargetMode="External"/><Relationship Id="rId2577" Type="http://schemas.openxmlformats.org/officeDocument/2006/relationships/hyperlink" Target="https://assos.bordeaux.fr/association/detail/1700" TargetMode="External"/><Relationship Id="rId1247" Type="http://schemas.openxmlformats.org/officeDocument/2006/relationships/hyperlink" Target="https://assos.bordeaux.fr/association/detail/1592" TargetMode="External"/><Relationship Id="rId2578" Type="http://schemas.openxmlformats.org/officeDocument/2006/relationships/hyperlink" Target="https://assos.bordeaux.fr/association/detail/1260" TargetMode="External"/><Relationship Id="rId1248" Type="http://schemas.openxmlformats.org/officeDocument/2006/relationships/hyperlink" Target="https://assos.bordeaux.fr/association/detail/419" TargetMode="External"/><Relationship Id="rId2579" Type="http://schemas.openxmlformats.org/officeDocument/2006/relationships/hyperlink" Target="https://assos.bordeaux.fr/association/detail/2843" TargetMode="External"/><Relationship Id="rId1249" Type="http://schemas.openxmlformats.org/officeDocument/2006/relationships/hyperlink" Target="https://assos.bordeaux.fr/association/detail/532" TargetMode="External"/><Relationship Id="rId415" Type="http://schemas.openxmlformats.org/officeDocument/2006/relationships/hyperlink" Target="https://assos.bordeaux.fr/association/detail/967" TargetMode="External"/><Relationship Id="rId414" Type="http://schemas.openxmlformats.org/officeDocument/2006/relationships/hyperlink" Target="https://assos.bordeaux.fr/association/detail/2992" TargetMode="External"/><Relationship Id="rId413" Type="http://schemas.openxmlformats.org/officeDocument/2006/relationships/hyperlink" Target="https://assos.bordeaux.fr/association/detail/1934" TargetMode="External"/><Relationship Id="rId412" Type="http://schemas.openxmlformats.org/officeDocument/2006/relationships/hyperlink" Target="https://assos.bordeaux.fr/association/detail/2758" TargetMode="External"/><Relationship Id="rId419" Type="http://schemas.openxmlformats.org/officeDocument/2006/relationships/hyperlink" Target="http://www.facebook.com/stopharcelementderuebordeaux" TargetMode="External"/><Relationship Id="rId418" Type="http://schemas.openxmlformats.org/officeDocument/2006/relationships/hyperlink" Target="https://assos.bordeaux.fr/association/detail/1079" TargetMode="External"/><Relationship Id="rId417" Type="http://schemas.openxmlformats.org/officeDocument/2006/relationships/hyperlink" Target="https://assos.bordeaux.fr/association/detail/2441" TargetMode="External"/><Relationship Id="rId416" Type="http://schemas.openxmlformats.org/officeDocument/2006/relationships/hyperlink" Target="http://bordeaux.ixesn.fr" TargetMode="External"/><Relationship Id="rId2570" Type="http://schemas.openxmlformats.org/officeDocument/2006/relationships/hyperlink" Target="https://assos.bordeaux.fr/association/detail/2522" TargetMode="External"/><Relationship Id="rId1240" Type="http://schemas.openxmlformats.org/officeDocument/2006/relationships/hyperlink" Target="https://assos.bordeaux.fr/association/detail/1399" TargetMode="External"/><Relationship Id="rId2571" Type="http://schemas.openxmlformats.org/officeDocument/2006/relationships/hyperlink" Target="https://assos.bordeaux.fr/association/detail/284" TargetMode="External"/><Relationship Id="rId1241" Type="http://schemas.openxmlformats.org/officeDocument/2006/relationships/hyperlink" Target="https://assos.bordeaux.fr/association/detail/2751" TargetMode="External"/><Relationship Id="rId2572" Type="http://schemas.openxmlformats.org/officeDocument/2006/relationships/hyperlink" Target="https://assos.bordeaux.fr/association/detail/2273" TargetMode="External"/><Relationship Id="rId411" Type="http://schemas.openxmlformats.org/officeDocument/2006/relationships/hyperlink" Target="http://www.citoyens-justice.fr" TargetMode="External"/><Relationship Id="rId1242" Type="http://schemas.openxmlformats.org/officeDocument/2006/relationships/hyperlink" Target="https://assos.bordeaux.fr/association/detail/1014" TargetMode="External"/><Relationship Id="rId2573" Type="http://schemas.openxmlformats.org/officeDocument/2006/relationships/hyperlink" Target="https://assos.bordeaux.fr/association/detail/1462" TargetMode="External"/><Relationship Id="rId410" Type="http://schemas.openxmlformats.org/officeDocument/2006/relationships/hyperlink" Target="https://assos.bordeaux.fr/association/detail/1398" TargetMode="External"/><Relationship Id="rId1243" Type="http://schemas.openxmlformats.org/officeDocument/2006/relationships/hyperlink" Target="https://assos.bordeaux.fr/association/detail/2221" TargetMode="External"/><Relationship Id="rId2574" Type="http://schemas.openxmlformats.org/officeDocument/2006/relationships/hyperlink" Target="https://assos.bordeaux.fr/association/detail/861" TargetMode="External"/><Relationship Id="rId1244" Type="http://schemas.openxmlformats.org/officeDocument/2006/relationships/hyperlink" Target="https://assos.bordeaux.fr/association/detail/2492" TargetMode="External"/><Relationship Id="rId2575" Type="http://schemas.openxmlformats.org/officeDocument/2006/relationships/hyperlink" Target="http://www.latelierchoregraphique.fr" TargetMode="External"/><Relationship Id="rId1245" Type="http://schemas.openxmlformats.org/officeDocument/2006/relationships/hyperlink" Target="https://assos.bordeaux.fr/association/detail/1511" TargetMode="External"/><Relationship Id="rId2576" Type="http://schemas.openxmlformats.org/officeDocument/2006/relationships/hyperlink" Target="https://assos.bordeaux.fr/association/detail/2120" TargetMode="External"/><Relationship Id="rId1279" Type="http://schemas.openxmlformats.org/officeDocument/2006/relationships/hyperlink" Target="https://assos.bordeaux.fr/association/detail/1425" TargetMode="External"/><Relationship Id="rId448" Type="http://schemas.openxmlformats.org/officeDocument/2006/relationships/hyperlink" Target="https://assos.bordeaux.fr/association/detail/1737" TargetMode="External"/><Relationship Id="rId447" Type="http://schemas.openxmlformats.org/officeDocument/2006/relationships/hyperlink" Target="https://assos.bordeaux.fr/association/detail/372" TargetMode="External"/><Relationship Id="rId446" Type="http://schemas.openxmlformats.org/officeDocument/2006/relationships/hyperlink" Target="https://assos.bordeaux.fr/association/detail/494" TargetMode="External"/><Relationship Id="rId445" Type="http://schemas.openxmlformats.org/officeDocument/2006/relationships/hyperlink" Target="https://assos.bordeaux.fr/association/detail/1411" TargetMode="External"/><Relationship Id="rId449" Type="http://schemas.openxmlformats.org/officeDocument/2006/relationships/hyperlink" Target="http://www.assonestensemble.com" TargetMode="External"/><Relationship Id="rId1270" Type="http://schemas.openxmlformats.org/officeDocument/2006/relationships/hyperlink" Target="http://www.aerd.fr" TargetMode="External"/><Relationship Id="rId440" Type="http://schemas.openxmlformats.org/officeDocument/2006/relationships/hyperlink" Target="https://assos.bordeaux.fr/association/detail/375" TargetMode="External"/><Relationship Id="rId1271" Type="http://schemas.openxmlformats.org/officeDocument/2006/relationships/hyperlink" Target="https://assos.bordeaux.fr/association/detail/1257" TargetMode="External"/><Relationship Id="rId1272" Type="http://schemas.openxmlformats.org/officeDocument/2006/relationships/hyperlink" Target="http://tradobordeleau.lautre.net" TargetMode="External"/><Relationship Id="rId1273" Type="http://schemas.openxmlformats.org/officeDocument/2006/relationships/hyperlink" Target="https://assos.bordeaux.fr/association/detail/2924" TargetMode="External"/><Relationship Id="rId1274" Type="http://schemas.openxmlformats.org/officeDocument/2006/relationships/hyperlink" Target="https://assos.bordeaux.fr/association/detail/2838" TargetMode="External"/><Relationship Id="rId444" Type="http://schemas.openxmlformats.org/officeDocument/2006/relationships/hyperlink" Target="https://assos.bordeaux.fr/association/detail/1843" TargetMode="External"/><Relationship Id="rId1275" Type="http://schemas.openxmlformats.org/officeDocument/2006/relationships/hyperlink" Target="https://assos.bordeaux.fr/association/detail/2835" TargetMode="External"/><Relationship Id="rId443" Type="http://schemas.openxmlformats.org/officeDocument/2006/relationships/hyperlink" Target="http://www.infosectes-aquitaine.fr" TargetMode="External"/><Relationship Id="rId1276" Type="http://schemas.openxmlformats.org/officeDocument/2006/relationships/hyperlink" Target="https://assos.bordeaux.fr/association/detail/2245" TargetMode="External"/><Relationship Id="rId442" Type="http://schemas.openxmlformats.org/officeDocument/2006/relationships/hyperlink" Target="https://assos.bordeaux.fr/association/detail/596" TargetMode="External"/><Relationship Id="rId1277" Type="http://schemas.openxmlformats.org/officeDocument/2006/relationships/hyperlink" Target="https://assos.bordeaux.fr/association/detail/1956" TargetMode="External"/><Relationship Id="rId441" Type="http://schemas.openxmlformats.org/officeDocument/2006/relationships/hyperlink" Target="https://assos.bordeaux.fr/association/detail/2310" TargetMode="External"/><Relationship Id="rId1278" Type="http://schemas.openxmlformats.org/officeDocument/2006/relationships/hyperlink" Target="https://assos.bordeaux.fr/association/detail/858" TargetMode="External"/><Relationship Id="rId1268" Type="http://schemas.openxmlformats.org/officeDocument/2006/relationships/hyperlink" Target="https://assos.bordeaux.fr/association/detail/1687" TargetMode="External"/><Relationship Id="rId2599" Type="http://schemas.openxmlformats.org/officeDocument/2006/relationships/hyperlink" Target="https://assos.bordeaux.fr/association/detail/973" TargetMode="External"/><Relationship Id="rId1269" Type="http://schemas.openxmlformats.org/officeDocument/2006/relationships/hyperlink" Target="https://assos.bordeaux.fr/association/detail/1253" TargetMode="External"/><Relationship Id="rId437" Type="http://schemas.openxmlformats.org/officeDocument/2006/relationships/hyperlink" Target="https://assos.bordeaux.fr/association/detail/1070" TargetMode="External"/><Relationship Id="rId436" Type="http://schemas.openxmlformats.org/officeDocument/2006/relationships/hyperlink" Target="https://assos.bordeaux.fr/association/detail/2147" TargetMode="External"/><Relationship Id="rId435" Type="http://schemas.openxmlformats.org/officeDocument/2006/relationships/hyperlink" Target="https://assos.bordeaux.fr/association/detail/1074" TargetMode="External"/><Relationship Id="rId434" Type="http://schemas.openxmlformats.org/officeDocument/2006/relationships/hyperlink" Target="https://assos.bordeaux.fr/association/detail/2036" TargetMode="External"/><Relationship Id="rId439" Type="http://schemas.openxmlformats.org/officeDocument/2006/relationships/hyperlink" Target="https://assos.bordeaux.fr/association/detail/1156" TargetMode="External"/><Relationship Id="rId438" Type="http://schemas.openxmlformats.org/officeDocument/2006/relationships/hyperlink" Target="https://assos.bordeaux.fr/association/detail/2332" TargetMode="External"/><Relationship Id="rId2590" Type="http://schemas.openxmlformats.org/officeDocument/2006/relationships/hyperlink" Target="https://assos.bordeaux.fr/association/detail/1854" TargetMode="External"/><Relationship Id="rId1260" Type="http://schemas.openxmlformats.org/officeDocument/2006/relationships/hyperlink" Target="https://assos.bordeaux.fr/association/detail/921" TargetMode="External"/><Relationship Id="rId2591" Type="http://schemas.openxmlformats.org/officeDocument/2006/relationships/hyperlink" Target="https://assos.bordeaux.fr/association/detail/1871" TargetMode="External"/><Relationship Id="rId1261" Type="http://schemas.openxmlformats.org/officeDocument/2006/relationships/hyperlink" Target="http://www.controle-z.net" TargetMode="External"/><Relationship Id="rId2592" Type="http://schemas.openxmlformats.org/officeDocument/2006/relationships/hyperlink" Target="https://assos.bordeaux.fr/association/detail/1291" TargetMode="External"/><Relationship Id="rId1262" Type="http://schemas.openxmlformats.org/officeDocument/2006/relationships/hyperlink" Target="https://assos.bordeaux.fr/association/detail/1791" TargetMode="External"/><Relationship Id="rId2593" Type="http://schemas.openxmlformats.org/officeDocument/2006/relationships/hyperlink" Target="https://assos.bordeaux.fr/association/detail/2737" TargetMode="External"/><Relationship Id="rId1263" Type="http://schemas.openxmlformats.org/officeDocument/2006/relationships/hyperlink" Target="https://assos.bordeaux.fr/association/detail/1097" TargetMode="External"/><Relationship Id="rId2594" Type="http://schemas.openxmlformats.org/officeDocument/2006/relationships/hyperlink" Target="https://assos.bordeaux.fr/association/detail/459" TargetMode="External"/><Relationship Id="rId433" Type="http://schemas.openxmlformats.org/officeDocument/2006/relationships/hyperlink" Target="https://assos.bordeaux.fr/association/detail/1348" TargetMode="External"/><Relationship Id="rId1264" Type="http://schemas.openxmlformats.org/officeDocument/2006/relationships/hyperlink" Target="https://assos.bordeaux.fr/association/detail/2045" TargetMode="External"/><Relationship Id="rId2595" Type="http://schemas.openxmlformats.org/officeDocument/2006/relationships/hyperlink" Target="https://assos.bordeaux.fr/association/detail/373" TargetMode="External"/><Relationship Id="rId432" Type="http://schemas.openxmlformats.org/officeDocument/2006/relationships/hyperlink" Target="https://assos.bordeaux.fr/association/detail/1650" TargetMode="External"/><Relationship Id="rId1265" Type="http://schemas.openxmlformats.org/officeDocument/2006/relationships/hyperlink" Target="https://assos.bordeaux.fr/association/detail/1887" TargetMode="External"/><Relationship Id="rId2596" Type="http://schemas.openxmlformats.org/officeDocument/2006/relationships/hyperlink" Target="https://assos.bordeaux.fr/association/detail/1133" TargetMode="External"/><Relationship Id="rId431" Type="http://schemas.openxmlformats.org/officeDocument/2006/relationships/hyperlink" Target="https://assos.bordeaux.fr/association/detail/428" TargetMode="External"/><Relationship Id="rId1266" Type="http://schemas.openxmlformats.org/officeDocument/2006/relationships/hyperlink" Target="https://assos.bordeaux.fr/association/detail/1617" TargetMode="External"/><Relationship Id="rId2597" Type="http://schemas.openxmlformats.org/officeDocument/2006/relationships/hyperlink" Target="http://www.latelier14-danse.com" TargetMode="External"/><Relationship Id="rId430" Type="http://schemas.openxmlformats.org/officeDocument/2006/relationships/hyperlink" Target="https://assos.bordeaux.fr/association/detail/1082" TargetMode="External"/><Relationship Id="rId1267" Type="http://schemas.openxmlformats.org/officeDocument/2006/relationships/hyperlink" Target="https://assos.bordeaux.fr/association/detail/391" TargetMode="External"/><Relationship Id="rId2598" Type="http://schemas.openxmlformats.org/officeDocument/2006/relationships/hyperlink" Target="https://assos.bordeaux.fr/association/detail/809" TargetMode="External"/><Relationship Id="rId3070" Type="http://schemas.openxmlformats.org/officeDocument/2006/relationships/hyperlink" Target="https://assos.bordeaux.fr/association/detail/2629" TargetMode="External"/><Relationship Id="rId3072" Type="http://schemas.openxmlformats.org/officeDocument/2006/relationships/hyperlink" Target="https://assos.bordeaux.fr/association/detail/1607" TargetMode="External"/><Relationship Id="rId3071" Type="http://schemas.openxmlformats.org/officeDocument/2006/relationships/hyperlink" Target="https://assos.bordeaux.fr/association/detail/252" TargetMode="External"/><Relationship Id="rId3074" Type="http://schemas.openxmlformats.org/officeDocument/2006/relationships/hyperlink" Target="https://assos.bordeaux.fr/association/detail/2920" TargetMode="External"/><Relationship Id="rId3073" Type="http://schemas.openxmlformats.org/officeDocument/2006/relationships/hyperlink" Target="https://assos.bordeaux.fr/association/detail/2782" TargetMode="External"/><Relationship Id="rId3076" Type="http://schemas.openxmlformats.org/officeDocument/2006/relationships/hyperlink" Target="https://assos.bordeaux.fr/association/detail/762" TargetMode="External"/><Relationship Id="rId3075" Type="http://schemas.openxmlformats.org/officeDocument/2006/relationships/hyperlink" Target="https://assos.bordeaux.fr/association/detail/1540" TargetMode="External"/><Relationship Id="rId3078" Type="http://schemas.openxmlformats.org/officeDocument/2006/relationships/hyperlink" Target="https://assos.bordeaux.fr/association/detail/2431" TargetMode="External"/><Relationship Id="rId3077" Type="http://schemas.openxmlformats.org/officeDocument/2006/relationships/hyperlink" Target="http://www.coqsrouges.fr" TargetMode="External"/><Relationship Id="rId3079" Type="http://schemas.openxmlformats.org/officeDocument/2006/relationships/hyperlink" Target="https://assos.bordeaux.fr/association/detail/2096" TargetMode="External"/><Relationship Id="rId3061" Type="http://schemas.openxmlformats.org/officeDocument/2006/relationships/hyperlink" Target="https://assos.bordeaux.fr/association/detail/2616" TargetMode="External"/><Relationship Id="rId3060" Type="http://schemas.openxmlformats.org/officeDocument/2006/relationships/hyperlink" Target="http://www.regardscroises.net" TargetMode="External"/><Relationship Id="rId3063" Type="http://schemas.openxmlformats.org/officeDocument/2006/relationships/hyperlink" Target="http://lettresdumonde33.com" TargetMode="External"/><Relationship Id="rId3062" Type="http://schemas.openxmlformats.org/officeDocument/2006/relationships/hyperlink" Target="https://assos.bordeaux.fr/association/detail/786" TargetMode="External"/><Relationship Id="rId3065" Type="http://schemas.openxmlformats.org/officeDocument/2006/relationships/hyperlink" Target="http://www.laviedessens.org" TargetMode="External"/><Relationship Id="rId3064" Type="http://schemas.openxmlformats.org/officeDocument/2006/relationships/hyperlink" Target="https://assos.bordeaux.fr/association/detail/1789" TargetMode="External"/><Relationship Id="rId3067" Type="http://schemas.openxmlformats.org/officeDocument/2006/relationships/hyperlink" Target="https://assos.bordeaux.fr/association/detail/894" TargetMode="External"/><Relationship Id="rId3066" Type="http://schemas.openxmlformats.org/officeDocument/2006/relationships/hyperlink" Target="https://assos.bordeaux.fr/association/detail/268" TargetMode="External"/><Relationship Id="rId3069" Type="http://schemas.openxmlformats.org/officeDocument/2006/relationships/hyperlink" Target="https://assos.bordeaux.fr/association/detail/1264" TargetMode="External"/><Relationship Id="rId3068" Type="http://schemas.openxmlformats.org/officeDocument/2006/relationships/hyperlink" Target="http://www.lachiffonnerit.com" TargetMode="External"/><Relationship Id="rId3090" Type="http://schemas.openxmlformats.org/officeDocument/2006/relationships/hyperlink" Target="https://assos.bordeaux.fr/association/detail/1195" TargetMode="External"/><Relationship Id="rId3092" Type="http://schemas.openxmlformats.org/officeDocument/2006/relationships/hyperlink" Target="https://assos.bordeaux.fr/association/detail/1093" TargetMode="External"/><Relationship Id="rId3091" Type="http://schemas.openxmlformats.org/officeDocument/2006/relationships/hyperlink" Target="https://assos.bordeaux.fr/association/detail/2178" TargetMode="External"/><Relationship Id="rId3094" Type="http://schemas.openxmlformats.org/officeDocument/2006/relationships/hyperlink" Target="http://www.anjpv.org" TargetMode="External"/><Relationship Id="rId3093" Type="http://schemas.openxmlformats.org/officeDocument/2006/relationships/hyperlink" Target="https://assos.bordeaux.fr/association/detail/1416" TargetMode="External"/><Relationship Id="rId3096" Type="http://schemas.openxmlformats.org/officeDocument/2006/relationships/hyperlink" Target="https://assos.bordeaux.fr/association/detail/2014" TargetMode="External"/><Relationship Id="rId3095" Type="http://schemas.openxmlformats.org/officeDocument/2006/relationships/hyperlink" Target="https://assos.bordeaux.fr/association/detail/2460" TargetMode="External"/><Relationship Id="rId3098" Type="http://schemas.openxmlformats.org/officeDocument/2006/relationships/hyperlink" Target="https://assos.bordeaux.fr/association/detail/2371" TargetMode="External"/><Relationship Id="rId3097" Type="http://schemas.openxmlformats.org/officeDocument/2006/relationships/hyperlink" Target="https://assos.bordeaux.fr/association/detail/2260" TargetMode="External"/><Relationship Id="rId3099" Type="http://schemas.openxmlformats.org/officeDocument/2006/relationships/hyperlink" Target="https://assos.bordeaux.fr/association/detail/568" TargetMode="External"/><Relationship Id="rId3081" Type="http://schemas.openxmlformats.org/officeDocument/2006/relationships/hyperlink" Target="https://assos.bordeaux.fr/association/detail/791" TargetMode="External"/><Relationship Id="rId3080" Type="http://schemas.openxmlformats.org/officeDocument/2006/relationships/hyperlink" Target="https://assos.bordeaux.fr/association/detail/1884" TargetMode="External"/><Relationship Id="rId3083" Type="http://schemas.openxmlformats.org/officeDocument/2006/relationships/hyperlink" Target="https://assos.bordeaux.fr/association/detail/696" TargetMode="External"/><Relationship Id="rId3082" Type="http://schemas.openxmlformats.org/officeDocument/2006/relationships/hyperlink" Target="https://assos.bordeaux.fr/association/detail/1100" TargetMode="External"/><Relationship Id="rId3085" Type="http://schemas.openxmlformats.org/officeDocument/2006/relationships/hyperlink" Target="https://assos.bordeaux.fr/association/detail/1131" TargetMode="External"/><Relationship Id="rId3084" Type="http://schemas.openxmlformats.org/officeDocument/2006/relationships/hyperlink" Target="https://assos.bordeaux.fr/association/detail/2347" TargetMode="External"/><Relationship Id="rId3087" Type="http://schemas.openxmlformats.org/officeDocument/2006/relationships/hyperlink" Target="https://assos.bordeaux.fr/association/detail/2502" TargetMode="External"/><Relationship Id="rId3086" Type="http://schemas.openxmlformats.org/officeDocument/2006/relationships/hyperlink" Target="https://assos.bordeaux.fr/association/detail/2693" TargetMode="External"/><Relationship Id="rId3089" Type="http://schemas.openxmlformats.org/officeDocument/2006/relationships/hyperlink" Target="https://assos.bordeaux.fr/association/detail/1938" TargetMode="External"/><Relationship Id="rId3088" Type="http://schemas.openxmlformats.org/officeDocument/2006/relationships/hyperlink" Target="https://assos.bordeaux.fr/association/detail/2203" TargetMode="External"/><Relationship Id="rId3039" Type="http://schemas.openxmlformats.org/officeDocument/2006/relationships/hyperlink" Target="https://assos.bordeaux.fr/association/detail/2264" TargetMode="External"/><Relationship Id="rId1" Type="http://schemas.openxmlformats.org/officeDocument/2006/relationships/hyperlink" Target="https://assos.bordeaux.fr/association/detail/2174" TargetMode="External"/><Relationship Id="rId2" Type="http://schemas.openxmlformats.org/officeDocument/2006/relationships/hyperlink" Target="https://assos.bordeaux.fr/association/detail/2983" TargetMode="External"/><Relationship Id="rId3" Type="http://schemas.openxmlformats.org/officeDocument/2006/relationships/hyperlink" Target="https://assos.bordeaux.fr/association/detail/1857" TargetMode="External"/><Relationship Id="rId4" Type="http://schemas.openxmlformats.org/officeDocument/2006/relationships/hyperlink" Target="https://assos.bordeaux.fr/association/detail/2182" TargetMode="External"/><Relationship Id="rId3030" Type="http://schemas.openxmlformats.org/officeDocument/2006/relationships/hyperlink" Target="https://assos.bordeaux.fr/association/detail/1393" TargetMode="External"/><Relationship Id="rId9" Type="http://schemas.openxmlformats.org/officeDocument/2006/relationships/hyperlink" Target="https://assos.bordeaux.fr/association/detail/2144" TargetMode="External"/><Relationship Id="rId3032" Type="http://schemas.openxmlformats.org/officeDocument/2006/relationships/hyperlink" Target="https://assos.bordeaux.fr/association/detail/886" TargetMode="External"/><Relationship Id="rId3031" Type="http://schemas.openxmlformats.org/officeDocument/2006/relationships/hyperlink" Target="https://assos.bordeaux.fr/association/detail/2145" TargetMode="External"/><Relationship Id="rId3034" Type="http://schemas.openxmlformats.org/officeDocument/2006/relationships/hyperlink" Target="https://assos.bordeaux.fr/association/detail/2982" TargetMode="External"/><Relationship Id="rId3033" Type="http://schemas.openxmlformats.org/officeDocument/2006/relationships/hyperlink" Target="http://atis-asso.org" TargetMode="External"/><Relationship Id="rId5" Type="http://schemas.openxmlformats.org/officeDocument/2006/relationships/hyperlink" Target="https://assos.bordeaux.fr/association/detail/1686" TargetMode="External"/><Relationship Id="rId3036" Type="http://schemas.openxmlformats.org/officeDocument/2006/relationships/hyperlink" Target="http://cesma-plongee.fr" TargetMode="External"/><Relationship Id="rId6" Type="http://schemas.openxmlformats.org/officeDocument/2006/relationships/hyperlink" Target="https://assos.bordeaux.fr/association/detail/634" TargetMode="External"/><Relationship Id="rId3035" Type="http://schemas.openxmlformats.org/officeDocument/2006/relationships/hyperlink" Target="https://assos.bordeaux.fr/association/detail/1029" TargetMode="External"/><Relationship Id="rId7" Type="http://schemas.openxmlformats.org/officeDocument/2006/relationships/hyperlink" Target="http://admbordeaux.org" TargetMode="External"/><Relationship Id="rId3038" Type="http://schemas.openxmlformats.org/officeDocument/2006/relationships/hyperlink" Target="https://assos.bordeaux.fr/association/detail/708" TargetMode="External"/><Relationship Id="rId8" Type="http://schemas.openxmlformats.org/officeDocument/2006/relationships/hyperlink" Target="https://assos.bordeaux.fr/association/detail/439" TargetMode="External"/><Relationship Id="rId3037" Type="http://schemas.openxmlformats.org/officeDocument/2006/relationships/hyperlink" Target="https://assos.bordeaux.fr/association/detail/2699" TargetMode="External"/><Relationship Id="rId3029" Type="http://schemas.openxmlformats.org/officeDocument/2006/relationships/hyperlink" Target="https://assos.bordeaux.fr/association/detail/2433" TargetMode="External"/><Relationship Id="rId3028" Type="http://schemas.openxmlformats.org/officeDocument/2006/relationships/hyperlink" Target="http://fggen33.free.fr" TargetMode="External"/><Relationship Id="rId3021" Type="http://schemas.openxmlformats.org/officeDocument/2006/relationships/hyperlink" Target="https://assos.bordeaux.fr/association/detail/2494" TargetMode="External"/><Relationship Id="rId3020" Type="http://schemas.openxmlformats.org/officeDocument/2006/relationships/hyperlink" Target="https://assos.bordeaux.fr/association/detail/1475" TargetMode="External"/><Relationship Id="rId3023" Type="http://schemas.openxmlformats.org/officeDocument/2006/relationships/hyperlink" Target="https://assos.bordeaux.fr/association/detail/1118" TargetMode="External"/><Relationship Id="rId3022" Type="http://schemas.openxmlformats.org/officeDocument/2006/relationships/hyperlink" Target="https://assos.bordeaux.fr/association/detail/612" TargetMode="External"/><Relationship Id="rId3025" Type="http://schemas.openxmlformats.org/officeDocument/2006/relationships/hyperlink" Target="https://assos.bordeaux.fr/association/detail/451" TargetMode="External"/><Relationship Id="rId3024" Type="http://schemas.openxmlformats.org/officeDocument/2006/relationships/hyperlink" Target="https://assos.bordeaux.fr/association/detail/2059" TargetMode="External"/><Relationship Id="rId3027" Type="http://schemas.openxmlformats.org/officeDocument/2006/relationships/hyperlink" Target="https://assos.bordeaux.fr/association/detail/1639" TargetMode="External"/><Relationship Id="rId3026" Type="http://schemas.openxmlformats.org/officeDocument/2006/relationships/hyperlink" Target="https://assos.bordeaux.fr/association/detail/2338" TargetMode="External"/><Relationship Id="rId3050" Type="http://schemas.openxmlformats.org/officeDocument/2006/relationships/hyperlink" Target="https://assos.bordeaux.fr/association/detail/290" TargetMode="External"/><Relationship Id="rId3052" Type="http://schemas.openxmlformats.org/officeDocument/2006/relationships/hyperlink" Target="https://assos.bordeaux.fr/association/detail/2300" TargetMode="External"/><Relationship Id="rId3051" Type="http://schemas.openxmlformats.org/officeDocument/2006/relationships/hyperlink" Target="https://assos.bordeaux.fr/association/detail/1539" TargetMode="External"/><Relationship Id="rId3054" Type="http://schemas.openxmlformats.org/officeDocument/2006/relationships/hyperlink" Target="https://assos.bordeaux.fr/association/detail/2318" TargetMode="External"/><Relationship Id="rId3053" Type="http://schemas.openxmlformats.org/officeDocument/2006/relationships/hyperlink" Target="https://assos.bordeaux.fr/association/detail/724" TargetMode="External"/><Relationship Id="rId3056" Type="http://schemas.openxmlformats.org/officeDocument/2006/relationships/hyperlink" Target="https://assos.bordeaux.fr/association/detail/2194" TargetMode="External"/><Relationship Id="rId3055" Type="http://schemas.openxmlformats.org/officeDocument/2006/relationships/hyperlink" Target="https://assos.bordeaux.fr/association/detail/2534" TargetMode="External"/><Relationship Id="rId3058" Type="http://schemas.openxmlformats.org/officeDocument/2006/relationships/hyperlink" Target="https://assos.bordeaux.fr/association/detail/2484" TargetMode="External"/><Relationship Id="rId3057" Type="http://schemas.openxmlformats.org/officeDocument/2006/relationships/hyperlink" Target="https://assos.bordeaux.fr/association/detail/1184" TargetMode="External"/><Relationship Id="rId3059" Type="http://schemas.openxmlformats.org/officeDocument/2006/relationships/hyperlink" Target="https://assos.bordeaux.fr/association/detail/1443" TargetMode="External"/><Relationship Id="rId3041" Type="http://schemas.openxmlformats.org/officeDocument/2006/relationships/hyperlink" Target="https://assos.bordeaux.fr/association/detail/2367" TargetMode="External"/><Relationship Id="rId3040" Type="http://schemas.openxmlformats.org/officeDocument/2006/relationships/hyperlink" Target="https://assos.bordeaux.fr/association/detail/2733" TargetMode="External"/><Relationship Id="rId3043" Type="http://schemas.openxmlformats.org/officeDocument/2006/relationships/hyperlink" Target="https://assos.bordeaux.fr/association/detail/560" TargetMode="External"/><Relationship Id="rId3042" Type="http://schemas.openxmlformats.org/officeDocument/2006/relationships/hyperlink" Target="https://assos.bordeaux.fr/association/detail/2815" TargetMode="External"/><Relationship Id="rId3045" Type="http://schemas.openxmlformats.org/officeDocument/2006/relationships/hyperlink" Target="https://assos.bordeaux.fr/association/detail/1413" TargetMode="External"/><Relationship Id="rId3044" Type="http://schemas.openxmlformats.org/officeDocument/2006/relationships/hyperlink" Target="https://assos.bordeaux.fr/association/detail/2496" TargetMode="External"/><Relationship Id="rId3047" Type="http://schemas.openxmlformats.org/officeDocument/2006/relationships/hyperlink" Target="https://assos.bordeaux.fr/association/detail/2391" TargetMode="External"/><Relationship Id="rId3046" Type="http://schemas.openxmlformats.org/officeDocument/2006/relationships/hyperlink" Target="https://assos.bordeaux.fr/association/detail/2890" TargetMode="External"/><Relationship Id="rId3049" Type="http://schemas.openxmlformats.org/officeDocument/2006/relationships/hyperlink" Target="https://assos.bordeaux.fr/association/detail/2915" TargetMode="External"/><Relationship Id="rId3048" Type="http://schemas.openxmlformats.org/officeDocument/2006/relationships/hyperlink" Target="https://assos.bordeaux.fr/association/detail/895" TargetMode="External"/><Relationship Id="rId2600" Type="http://schemas.openxmlformats.org/officeDocument/2006/relationships/hyperlink" Target="https://assos.bordeaux.fr/association/detail/453" TargetMode="External"/><Relationship Id="rId2601" Type="http://schemas.openxmlformats.org/officeDocument/2006/relationships/hyperlink" Target="https://assos.bordeaux.fr/association/detail/2538" TargetMode="External"/><Relationship Id="rId2602" Type="http://schemas.openxmlformats.org/officeDocument/2006/relationships/hyperlink" Target="https://assos.bordeaux.fr/association/detail/2903" TargetMode="External"/><Relationship Id="rId2603" Type="http://schemas.openxmlformats.org/officeDocument/2006/relationships/hyperlink" Target="https://assos.bordeaux.fr/association/detail/1581" TargetMode="External"/><Relationship Id="rId2604" Type="http://schemas.openxmlformats.org/officeDocument/2006/relationships/hyperlink" Target="https://assos.bordeaux.fr/association/detail/1665" TargetMode="External"/><Relationship Id="rId2605" Type="http://schemas.openxmlformats.org/officeDocument/2006/relationships/hyperlink" Target="https://assos.bordeaux.fr/association/detail/2735" TargetMode="External"/><Relationship Id="rId2606" Type="http://schemas.openxmlformats.org/officeDocument/2006/relationships/hyperlink" Target="https://assos.bordeaux.fr/association/detail/935" TargetMode="External"/><Relationship Id="rId808" Type="http://schemas.openxmlformats.org/officeDocument/2006/relationships/hyperlink" Target="https://assos.bordeaux.fr/association/detail/311" TargetMode="External"/><Relationship Id="rId2607" Type="http://schemas.openxmlformats.org/officeDocument/2006/relationships/hyperlink" Target="https://assos.bordeaux.fr/association/detail/2360" TargetMode="External"/><Relationship Id="rId807" Type="http://schemas.openxmlformats.org/officeDocument/2006/relationships/hyperlink" Target="https://assos.bordeaux.fr/association/detail/2631" TargetMode="External"/><Relationship Id="rId2608" Type="http://schemas.openxmlformats.org/officeDocument/2006/relationships/hyperlink" Target="https://assos.bordeaux.fr/association/detail/467" TargetMode="External"/><Relationship Id="rId806" Type="http://schemas.openxmlformats.org/officeDocument/2006/relationships/hyperlink" Target="https://assos.bordeaux.fr/association/detail/1058" TargetMode="External"/><Relationship Id="rId2609" Type="http://schemas.openxmlformats.org/officeDocument/2006/relationships/hyperlink" Target="https://assos.bordeaux.fr/association/detail/2583" TargetMode="External"/><Relationship Id="rId805" Type="http://schemas.openxmlformats.org/officeDocument/2006/relationships/hyperlink" Target="https://assos.bordeaux.fr/association/detail/2789" TargetMode="External"/><Relationship Id="rId809" Type="http://schemas.openxmlformats.org/officeDocument/2006/relationships/hyperlink" Target="https://assos.bordeaux.fr/association/detail/562" TargetMode="External"/><Relationship Id="rId800" Type="http://schemas.openxmlformats.org/officeDocument/2006/relationships/hyperlink" Target="https://assos.bordeaux.fr/association/detail/2864" TargetMode="External"/><Relationship Id="rId804" Type="http://schemas.openxmlformats.org/officeDocument/2006/relationships/hyperlink" Target="https://assos.bordeaux.fr/association/detail/329" TargetMode="External"/><Relationship Id="rId803" Type="http://schemas.openxmlformats.org/officeDocument/2006/relationships/hyperlink" Target="https://assos.bordeaux.fr/association/detail/2692" TargetMode="External"/><Relationship Id="rId802" Type="http://schemas.openxmlformats.org/officeDocument/2006/relationships/hyperlink" Target="https://assos.bordeaux.fr/association/detail/2732" TargetMode="External"/><Relationship Id="rId801" Type="http://schemas.openxmlformats.org/officeDocument/2006/relationships/hyperlink" Target="https://assos.bordeaux.fr/association/detail/2820" TargetMode="External"/><Relationship Id="rId1334" Type="http://schemas.openxmlformats.org/officeDocument/2006/relationships/hyperlink" Target="https://assos.bordeaux.fr/association/detail/306" TargetMode="External"/><Relationship Id="rId2665" Type="http://schemas.openxmlformats.org/officeDocument/2006/relationships/hyperlink" Target="https://assos.bordeaux.fr/association/detail/2784" TargetMode="External"/><Relationship Id="rId1335" Type="http://schemas.openxmlformats.org/officeDocument/2006/relationships/hyperlink" Target="https://assos.bordeaux.fr/association/detail/547" TargetMode="External"/><Relationship Id="rId2666" Type="http://schemas.openxmlformats.org/officeDocument/2006/relationships/hyperlink" Target="https://assos.bordeaux.fr/association/detail/855" TargetMode="External"/><Relationship Id="rId1336" Type="http://schemas.openxmlformats.org/officeDocument/2006/relationships/hyperlink" Target="https://assos.bordeaux.fr/association/detail/1580" TargetMode="External"/><Relationship Id="rId2667" Type="http://schemas.openxmlformats.org/officeDocument/2006/relationships/hyperlink" Target="https://assos.bordeaux.fr/association/detail/1018" TargetMode="External"/><Relationship Id="rId1337" Type="http://schemas.openxmlformats.org/officeDocument/2006/relationships/hyperlink" Target="https://assos.bordeaux.fr/association/detail/2698" TargetMode="External"/><Relationship Id="rId2668" Type="http://schemas.openxmlformats.org/officeDocument/2006/relationships/hyperlink" Target="http://cojep.fr" TargetMode="External"/><Relationship Id="rId1338" Type="http://schemas.openxmlformats.org/officeDocument/2006/relationships/hyperlink" Target="https://assos.bordeaux.fr/association/detail/1641" TargetMode="External"/><Relationship Id="rId2669" Type="http://schemas.openxmlformats.org/officeDocument/2006/relationships/hyperlink" Target="https://assos.bordeaux.fr/association/detail/2816" TargetMode="External"/><Relationship Id="rId1339" Type="http://schemas.openxmlformats.org/officeDocument/2006/relationships/hyperlink" Target="https://assos.bordeaux.fr/association/detail/863" TargetMode="External"/><Relationship Id="rId745" Type="http://schemas.openxmlformats.org/officeDocument/2006/relationships/hyperlink" Target="https://assos.bordeaux.fr/association/detail/1647" TargetMode="External"/><Relationship Id="rId744" Type="http://schemas.openxmlformats.org/officeDocument/2006/relationships/hyperlink" Target="https://assos.bordeaux.fr/association/detail/2475" TargetMode="External"/><Relationship Id="rId743" Type="http://schemas.openxmlformats.org/officeDocument/2006/relationships/hyperlink" Target="https://assos.bordeaux.fr/association/detail/1120" TargetMode="External"/><Relationship Id="rId742" Type="http://schemas.openxmlformats.org/officeDocument/2006/relationships/hyperlink" Target="http://gebora.free.fr" TargetMode="External"/><Relationship Id="rId749" Type="http://schemas.openxmlformats.org/officeDocument/2006/relationships/hyperlink" Target="https://assos.bordeaux.fr/association/detail/1289" TargetMode="External"/><Relationship Id="rId748" Type="http://schemas.openxmlformats.org/officeDocument/2006/relationships/hyperlink" Target="http://miaou-records.com" TargetMode="External"/><Relationship Id="rId747" Type="http://schemas.openxmlformats.org/officeDocument/2006/relationships/hyperlink" Target="https://assos.bordeaux.fr/association/detail/875" TargetMode="External"/><Relationship Id="rId746" Type="http://schemas.openxmlformats.org/officeDocument/2006/relationships/hyperlink" Target="https://assos.bordeaux.fr/association/detail/1659" TargetMode="External"/><Relationship Id="rId2660" Type="http://schemas.openxmlformats.org/officeDocument/2006/relationships/hyperlink" Target="https://assos.bordeaux.fr/association/detail/2288" TargetMode="External"/><Relationship Id="rId741" Type="http://schemas.openxmlformats.org/officeDocument/2006/relationships/hyperlink" Target="https://assos.bordeaux.fr/association/detail/1006" TargetMode="External"/><Relationship Id="rId1330" Type="http://schemas.openxmlformats.org/officeDocument/2006/relationships/hyperlink" Target="https://assos.bordeaux.fr/association/detail/2283" TargetMode="External"/><Relationship Id="rId2661" Type="http://schemas.openxmlformats.org/officeDocument/2006/relationships/hyperlink" Target="https://assos.bordeaux.fr/association/detail/232" TargetMode="External"/><Relationship Id="rId740" Type="http://schemas.openxmlformats.org/officeDocument/2006/relationships/hyperlink" Target="https://assos.bordeaux.fr/association/detail/831" TargetMode="External"/><Relationship Id="rId1331" Type="http://schemas.openxmlformats.org/officeDocument/2006/relationships/hyperlink" Target="https://assos.bordeaux.fr/association/detail/948" TargetMode="External"/><Relationship Id="rId2662" Type="http://schemas.openxmlformats.org/officeDocument/2006/relationships/hyperlink" Target="https://assos.bordeaux.fr/association/detail/1995" TargetMode="External"/><Relationship Id="rId1332" Type="http://schemas.openxmlformats.org/officeDocument/2006/relationships/hyperlink" Target="https://assos.bordeaux.fr/association/detail/597" TargetMode="External"/><Relationship Id="rId2663" Type="http://schemas.openxmlformats.org/officeDocument/2006/relationships/hyperlink" Target="https://assos.bordeaux.fr/association/detail/403" TargetMode="External"/><Relationship Id="rId1333" Type="http://schemas.openxmlformats.org/officeDocument/2006/relationships/hyperlink" Target="https://assos.bordeaux.fr/association/detail/2939" TargetMode="External"/><Relationship Id="rId2664" Type="http://schemas.openxmlformats.org/officeDocument/2006/relationships/hyperlink" Target="https://assos.bordeaux.fr/association/detail/1316" TargetMode="External"/><Relationship Id="rId1323" Type="http://schemas.openxmlformats.org/officeDocument/2006/relationships/hyperlink" Target="https://assos.bordeaux.fr/association/detail/629" TargetMode="External"/><Relationship Id="rId2654" Type="http://schemas.openxmlformats.org/officeDocument/2006/relationships/hyperlink" Target="https://assos.bordeaux.fr/association/detail/259" TargetMode="External"/><Relationship Id="rId1324" Type="http://schemas.openxmlformats.org/officeDocument/2006/relationships/hyperlink" Target="http://www.amereve-aquitaine.org" TargetMode="External"/><Relationship Id="rId2655" Type="http://schemas.openxmlformats.org/officeDocument/2006/relationships/hyperlink" Target="https://assos.bordeaux.fr/association/detail/1075" TargetMode="External"/><Relationship Id="rId1325" Type="http://schemas.openxmlformats.org/officeDocument/2006/relationships/hyperlink" Target="https://assos.bordeaux.fr/association/detail/2513" TargetMode="External"/><Relationship Id="rId2656" Type="http://schemas.openxmlformats.org/officeDocument/2006/relationships/hyperlink" Target="http://www.cahiersdarchives.fr" TargetMode="External"/><Relationship Id="rId1326" Type="http://schemas.openxmlformats.org/officeDocument/2006/relationships/hyperlink" Target="https://assos.bordeaux.fr/association/detail/1266" TargetMode="External"/><Relationship Id="rId2657" Type="http://schemas.openxmlformats.org/officeDocument/2006/relationships/hyperlink" Target="https://assos.bordeaux.fr/association/detail/2824" TargetMode="External"/><Relationship Id="rId1327" Type="http://schemas.openxmlformats.org/officeDocument/2006/relationships/hyperlink" Target="http://www.groupedescinq.fr" TargetMode="External"/><Relationship Id="rId2658" Type="http://schemas.openxmlformats.org/officeDocument/2006/relationships/hyperlink" Target="https://assos.bordeaux.fr/association/detail/905" TargetMode="External"/><Relationship Id="rId1328" Type="http://schemas.openxmlformats.org/officeDocument/2006/relationships/hyperlink" Target="https://assos.bordeaux.fr/association/detail/1513" TargetMode="External"/><Relationship Id="rId2659" Type="http://schemas.openxmlformats.org/officeDocument/2006/relationships/hyperlink" Target="http://www.lacosmopolitaine.fr" TargetMode="External"/><Relationship Id="rId1329" Type="http://schemas.openxmlformats.org/officeDocument/2006/relationships/hyperlink" Target="https://assos.bordeaux.fr/association/detail/277" TargetMode="External"/><Relationship Id="rId739" Type="http://schemas.openxmlformats.org/officeDocument/2006/relationships/hyperlink" Target="https://assos.bordeaux.fr/association/detail/1679" TargetMode="External"/><Relationship Id="rId734" Type="http://schemas.openxmlformats.org/officeDocument/2006/relationships/hyperlink" Target="https://assos.bordeaux.fr/association/detail/1917" TargetMode="External"/><Relationship Id="rId733" Type="http://schemas.openxmlformats.org/officeDocument/2006/relationships/hyperlink" Target="https://assos.bordeaux.fr/association/detail/811" TargetMode="External"/><Relationship Id="rId732" Type="http://schemas.openxmlformats.org/officeDocument/2006/relationships/hyperlink" Target="https://assos.bordeaux.fr/association/detail/1663" TargetMode="External"/><Relationship Id="rId731" Type="http://schemas.openxmlformats.org/officeDocument/2006/relationships/hyperlink" Target="https://assos.bordeaux.fr/association/detail/2681" TargetMode="External"/><Relationship Id="rId738" Type="http://schemas.openxmlformats.org/officeDocument/2006/relationships/hyperlink" Target="https://assos.bordeaux.fr/association/detail/2191" TargetMode="External"/><Relationship Id="rId737" Type="http://schemas.openxmlformats.org/officeDocument/2006/relationships/hyperlink" Target="https://assos.bordeaux.fr/association/detail/2320" TargetMode="External"/><Relationship Id="rId736" Type="http://schemas.openxmlformats.org/officeDocument/2006/relationships/hyperlink" Target="https://assos.bordeaux.fr/association/detail/1155" TargetMode="External"/><Relationship Id="rId735" Type="http://schemas.openxmlformats.org/officeDocument/2006/relationships/hyperlink" Target="https://assos.bordeaux.fr/association/detail/1360" TargetMode="External"/><Relationship Id="rId730" Type="http://schemas.openxmlformats.org/officeDocument/2006/relationships/hyperlink" Target="https://assos.bordeaux.fr/association/detail/2611" TargetMode="External"/><Relationship Id="rId2650" Type="http://schemas.openxmlformats.org/officeDocument/2006/relationships/hyperlink" Target="https://assos.bordeaux.fr/association/detail/2468" TargetMode="External"/><Relationship Id="rId1320" Type="http://schemas.openxmlformats.org/officeDocument/2006/relationships/hyperlink" Target="https://assos.bordeaux.fr/association/detail/374" TargetMode="External"/><Relationship Id="rId2651" Type="http://schemas.openxmlformats.org/officeDocument/2006/relationships/hyperlink" Target="https://assos.bordeaux.fr/association/detail/1743" TargetMode="External"/><Relationship Id="rId1321" Type="http://schemas.openxmlformats.org/officeDocument/2006/relationships/hyperlink" Target="https://assos.bordeaux.fr/association/detail/1532" TargetMode="External"/><Relationship Id="rId2652" Type="http://schemas.openxmlformats.org/officeDocument/2006/relationships/hyperlink" Target="https://assos.bordeaux.fr/association/detail/2138" TargetMode="External"/><Relationship Id="rId1322" Type="http://schemas.openxmlformats.org/officeDocument/2006/relationships/hyperlink" Target="https://assos.bordeaux.fr/association/detail/351" TargetMode="External"/><Relationship Id="rId2653" Type="http://schemas.openxmlformats.org/officeDocument/2006/relationships/hyperlink" Target="https://assos.bordeaux.fr/association/detail/557" TargetMode="External"/><Relationship Id="rId1356" Type="http://schemas.openxmlformats.org/officeDocument/2006/relationships/hyperlink" Target="http://www.stopauxviolencessexuelles.com" TargetMode="External"/><Relationship Id="rId2687" Type="http://schemas.openxmlformats.org/officeDocument/2006/relationships/hyperlink" Target="https://assos.bordeaux.fr/association/detail/654" TargetMode="External"/><Relationship Id="rId1357" Type="http://schemas.openxmlformats.org/officeDocument/2006/relationships/hyperlink" Target="https://assos.bordeaux.fr/association/detail/919" TargetMode="External"/><Relationship Id="rId2688" Type="http://schemas.openxmlformats.org/officeDocument/2006/relationships/hyperlink" Target="http://www.idi-asso.org" TargetMode="External"/><Relationship Id="rId1358" Type="http://schemas.openxmlformats.org/officeDocument/2006/relationships/hyperlink" Target="http://www.douves.org" TargetMode="External"/><Relationship Id="rId2689" Type="http://schemas.openxmlformats.org/officeDocument/2006/relationships/hyperlink" Target="https://assos.bordeaux.fr/association/detail/1080" TargetMode="External"/><Relationship Id="rId1359" Type="http://schemas.openxmlformats.org/officeDocument/2006/relationships/hyperlink" Target="https://assos.bordeaux.fr/association/detail/1401" TargetMode="External"/><Relationship Id="rId767" Type="http://schemas.openxmlformats.org/officeDocument/2006/relationships/hyperlink" Target="https://assos.bordeaux.fr/association/detail/972" TargetMode="External"/><Relationship Id="rId766" Type="http://schemas.openxmlformats.org/officeDocument/2006/relationships/hyperlink" Target="https://assos.bordeaux.fr/association/detail/1656" TargetMode="External"/><Relationship Id="rId765" Type="http://schemas.openxmlformats.org/officeDocument/2006/relationships/hyperlink" Target="http://www.clubhousefrance.org" TargetMode="External"/><Relationship Id="rId764" Type="http://schemas.openxmlformats.org/officeDocument/2006/relationships/hyperlink" Target="https://assos.bordeaux.fr/association/detail/656" TargetMode="External"/><Relationship Id="rId769" Type="http://schemas.openxmlformats.org/officeDocument/2006/relationships/hyperlink" Target="https://assos.bordeaux.fr/association/detail/1720" TargetMode="External"/><Relationship Id="rId768" Type="http://schemas.openxmlformats.org/officeDocument/2006/relationships/hyperlink" Target="https://assos.bordeaux.fr/association/detail/2624" TargetMode="External"/><Relationship Id="rId2680" Type="http://schemas.openxmlformats.org/officeDocument/2006/relationships/hyperlink" Target="https://assos.bordeaux.fr/association/detail/2207" TargetMode="External"/><Relationship Id="rId1350" Type="http://schemas.openxmlformats.org/officeDocument/2006/relationships/hyperlink" Target="https://assos.bordeaux.fr/association/detail/1566" TargetMode="External"/><Relationship Id="rId2681" Type="http://schemas.openxmlformats.org/officeDocument/2006/relationships/hyperlink" Target="https://assos.bordeaux.fr/association/detail/246" TargetMode="External"/><Relationship Id="rId1351" Type="http://schemas.openxmlformats.org/officeDocument/2006/relationships/hyperlink" Target="https://assos.bordeaux.fr/association/detail/2412" TargetMode="External"/><Relationship Id="rId2682" Type="http://schemas.openxmlformats.org/officeDocument/2006/relationships/hyperlink" Target="https://assos.bordeaux.fr/association/detail/1726" TargetMode="External"/><Relationship Id="rId763" Type="http://schemas.openxmlformats.org/officeDocument/2006/relationships/hyperlink" Target="https://assos.bordeaux.fr/association/detail/434" TargetMode="External"/><Relationship Id="rId1352" Type="http://schemas.openxmlformats.org/officeDocument/2006/relationships/hyperlink" Target="https://assos.bordeaux.fr/association/detail/1350" TargetMode="External"/><Relationship Id="rId2683" Type="http://schemas.openxmlformats.org/officeDocument/2006/relationships/hyperlink" Target="https://assos.bordeaux.fr/association/detail/505" TargetMode="External"/><Relationship Id="rId762" Type="http://schemas.openxmlformats.org/officeDocument/2006/relationships/hyperlink" Target="https://assos.bordeaux.fr/association/detail/1165" TargetMode="External"/><Relationship Id="rId1353" Type="http://schemas.openxmlformats.org/officeDocument/2006/relationships/hyperlink" Target="https://assos.bordeaux.fr/association/detail/1009" TargetMode="External"/><Relationship Id="rId2684" Type="http://schemas.openxmlformats.org/officeDocument/2006/relationships/hyperlink" Target="https://assos.bordeaux.fr/association/detail/1723" TargetMode="External"/><Relationship Id="rId761" Type="http://schemas.openxmlformats.org/officeDocument/2006/relationships/hyperlink" Target="https://assos.bordeaux.fr/association/detail/2657" TargetMode="External"/><Relationship Id="rId1354" Type="http://schemas.openxmlformats.org/officeDocument/2006/relationships/hyperlink" Target="http://www.actionjazz.fr" TargetMode="External"/><Relationship Id="rId2685" Type="http://schemas.openxmlformats.org/officeDocument/2006/relationships/hyperlink" Target="https://assos.bordeaux.fr/association/detail/2005" TargetMode="External"/><Relationship Id="rId760" Type="http://schemas.openxmlformats.org/officeDocument/2006/relationships/hyperlink" Target="https://assos.bordeaux.fr/association/detail/2263" TargetMode="External"/><Relationship Id="rId1355" Type="http://schemas.openxmlformats.org/officeDocument/2006/relationships/hyperlink" Target="https://assos.bordeaux.fr/association/detail/916" TargetMode="External"/><Relationship Id="rId2686" Type="http://schemas.openxmlformats.org/officeDocument/2006/relationships/hyperlink" Target="https://assos.bordeaux.fr/association/detail/2353" TargetMode="External"/><Relationship Id="rId1345" Type="http://schemas.openxmlformats.org/officeDocument/2006/relationships/hyperlink" Target="https://assos.bordeaux.fr/association/detail/2770" TargetMode="External"/><Relationship Id="rId2676" Type="http://schemas.openxmlformats.org/officeDocument/2006/relationships/hyperlink" Target="http://clubrireetbienetre33.com" TargetMode="External"/><Relationship Id="rId1346" Type="http://schemas.openxmlformats.org/officeDocument/2006/relationships/hyperlink" Target="https://assos.bordeaux.fr/association/detail/383" TargetMode="External"/><Relationship Id="rId2677" Type="http://schemas.openxmlformats.org/officeDocument/2006/relationships/hyperlink" Target="https://assos.bordeaux.fr/association/detail/421" TargetMode="External"/><Relationship Id="rId1347" Type="http://schemas.openxmlformats.org/officeDocument/2006/relationships/hyperlink" Target="https://assos.bordeaux.fr/association/detail/1662" TargetMode="External"/><Relationship Id="rId2678" Type="http://schemas.openxmlformats.org/officeDocument/2006/relationships/hyperlink" Target="https://assos.bordeaux.fr/association/detail/533" TargetMode="External"/><Relationship Id="rId1348" Type="http://schemas.openxmlformats.org/officeDocument/2006/relationships/hyperlink" Target="http://www.anpeip.org/choisir-sa-region/aquitaine" TargetMode="External"/><Relationship Id="rId2679" Type="http://schemas.openxmlformats.org/officeDocument/2006/relationships/hyperlink" Target="http://www.e-graine.org" TargetMode="External"/><Relationship Id="rId1349" Type="http://schemas.openxmlformats.org/officeDocument/2006/relationships/hyperlink" Target="https://assos.bordeaux.fr/association/detail/1916" TargetMode="External"/><Relationship Id="rId756" Type="http://schemas.openxmlformats.org/officeDocument/2006/relationships/hyperlink" Target="https://assos.bordeaux.fr/association/detail/897" TargetMode="External"/><Relationship Id="rId755" Type="http://schemas.openxmlformats.org/officeDocument/2006/relationships/hyperlink" Target="https://assos.bordeaux.fr/association/detail/1383" TargetMode="External"/><Relationship Id="rId754" Type="http://schemas.openxmlformats.org/officeDocument/2006/relationships/hyperlink" Target="https://assos.bordeaux.fr/association/detail/2061" TargetMode="External"/><Relationship Id="rId753" Type="http://schemas.openxmlformats.org/officeDocument/2006/relationships/hyperlink" Target="https://assos.bordeaux.fr/association/detail/1960" TargetMode="External"/><Relationship Id="rId759" Type="http://schemas.openxmlformats.org/officeDocument/2006/relationships/hyperlink" Target="http://www.museeduvinbordeaux.com" TargetMode="External"/><Relationship Id="rId758" Type="http://schemas.openxmlformats.org/officeDocument/2006/relationships/hyperlink" Target="https://assos.bordeaux.fr/association/detail/1245" TargetMode="External"/><Relationship Id="rId757" Type="http://schemas.openxmlformats.org/officeDocument/2006/relationships/hyperlink" Target="https://assos.bordeaux.fr/association/detail/1382" TargetMode="External"/><Relationship Id="rId2670" Type="http://schemas.openxmlformats.org/officeDocument/2006/relationships/hyperlink" Target="https://assos.bordeaux.fr/association/detail/1978" TargetMode="External"/><Relationship Id="rId1340" Type="http://schemas.openxmlformats.org/officeDocument/2006/relationships/hyperlink" Target="http://www.bordeauxmasschoir.com" TargetMode="External"/><Relationship Id="rId2671" Type="http://schemas.openxmlformats.org/officeDocument/2006/relationships/hyperlink" Target="https://assos.bordeaux.fr/association/detail/432" TargetMode="External"/><Relationship Id="rId752" Type="http://schemas.openxmlformats.org/officeDocument/2006/relationships/hyperlink" Target="https://assos.bordeaux.fr/association/detail/2427" TargetMode="External"/><Relationship Id="rId1341" Type="http://schemas.openxmlformats.org/officeDocument/2006/relationships/hyperlink" Target="https://assos.bordeaux.fr/association/detail/669" TargetMode="External"/><Relationship Id="rId2672" Type="http://schemas.openxmlformats.org/officeDocument/2006/relationships/hyperlink" Target="https://assos.bordeaux.fr/association/detail/640" TargetMode="External"/><Relationship Id="rId751" Type="http://schemas.openxmlformats.org/officeDocument/2006/relationships/hyperlink" Target="https://assos.bordeaux.fr/association/detail/1518" TargetMode="External"/><Relationship Id="rId1342" Type="http://schemas.openxmlformats.org/officeDocument/2006/relationships/hyperlink" Target="https://assos.bordeaux.fr/association/detail/2969" TargetMode="External"/><Relationship Id="rId2673" Type="http://schemas.openxmlformats.org/officeDocument/2006/relationships/hyperlink" Target="http://www.uschartrons.com" TargetMode="External"/><Relationship Id="rId750" Type="http://schemas.openxmlformats.org/officeDocument/2006/relationships/hyperlink" Target="https://assos.bordeaux.fr/association/detail/1896" TargetMode="External"/><Relationship Id="rId1343" Type="http://schemas.openxmlformats.org/officeDocument/2006/relationships/hyperlink" Target="https://assos.bordeaux.fr/association/detail/260" TargetMode="External"/><Relationship Id="rId2674" Type="http://schemas.openxmlformats.org/officeDocument/2006/relationships/hyperlink" Target="https://assos.bordeaux.fr/association/detail/1473" TargetMode="External"/><Relationship Id="rId1344" Type="http://schemas.openxmlformats.org/officeDocument/2006/relationships/hyperlink" Target="https://assos.bordeaux.fr/association/detail/2032" TargetMode="External"/><Relationship Id="rId2675" Type="http://schemas.openxmlformats.org/officeDocument/2006/relationships/hyperlink" Target="https://assos.bordeaux.fr/association/detail/1807" TargetMode="External"/><Relationship Id="rId2621" Type="http://schemas.openxmlformats.org/officeDocument/2006/relationships/hyperlink" Target="https://assos.bordeaux.fr/association/detail/1677" TargetMode="External"/><Relationship Id="rId2622" Type="http://schemas.openxmlformats.org/officeDocument/2006/relationships/hyperlink" Target="http://www.afrisol-eco-developpement.fr" TargetMode="External"/><Relationship Id="rId2623" Type="http://schemas.openxmlformats.org/officeDocument/2006/relationships/hyperlink" Target="https://assos.bordeaux.fr/association/detail/1109" TargetMode="External"/><Relationship Id="rId2624" Type="http://schemas.openxmlformats.org/officeDocument/2006/relationships/hyperlink" Target="https://assos.bordeaux.fr/association/detail/740" TargetMode="External"/><Relationship Id="rId2625" Type="http://schemas.openxmlformats.org/officeDocument/2006/relationships/hyperlink" Target="http://www.amoc-asso.com" TargetMode="External"/><Relationship Id="rId2626" Type="http://schemas.openxmlformats.org/officeDocument/2006/relationships/hyperlink" Target="https://assos.bordeaux.fr/association/detail/2627" TargetMode="External"/><Relationship Id="rId2627" Type="http://schemas.openxmlformats.org/officeDocument/2006/relationships/hyperlink" Target="https://assos.bordeaux.fr/association/detail/884" TargetMode="External"/><Relationship Id="rId2628" Type="http://schemas.openxmlformats.org/officeDocument/2006/relationships/hyperlink" Target="https://assos.bordeaux.fr/association/detail/2373" TargetMode="External"/><Relationship Id="rId709" Type="http://schemas.openxmlformats.org/officeDocument/2006/relationships/hyperlink" Target="http://www.info-jeune.net" TargetMode="External"/><Relationship Id="rId2629" Type="http://schemas.openxmlformats.org/officeDocument/2006/relationships/hyperlink" Target="https://assos.bordeaux.fr/association/detail/1808" TargetMode="External"/><Relationship Id="rId708" Type="http://schemas.openxmlformats.org/officeDocument/2006/relationships/hyperlink" Target="https://assos.bordeaux.fr/association/detail/1265" TargetMode="External"/><Relationship Id="rId707" Type="http://schemas.openxmlformats.org/officeDocument/2006/relationships/hyperlink" Target="https://assos.bordeaux.fr/association/detail/2303" TargetMode="External"/><Relationship Id="rId706" Type="http://schemas.openxmlformats.org/officeDocument/2006/relationships/hyperlink" Target="https://assos.bordeaux.fr/association/detail/2625" TargetMode="External"/><Relationship Id="rId701" Type="http://schemas.openxmlformats.org/officeDocument/2006/relationships/hyperlink" Target="https://assos.bordeaux.fr/association/detail/766" TargetMode="External"/><Relationship Id="rId700" Type="http://schemas.openxmlformats.org/officeDocument/2006/relationships/hyperlink" Target="https://assos.bordeaux.fr/association/detail/1363" TargetMode="External"/><Relationship Id="rId705" Type="http://schemas.openxmlformats.org/officeDocument/2006/relationships/hyperlink" Target="http://www.brizcarro.com" TargetMode="External"/><Relationship Id="rId704" Type="http://schemas.openxmlformats.org/officeDocument/2006/relationships/hyperlink" Target="https://assos.bordeaux.fr/association/detail/653" TargetMode="External"/><Relationship Id="rId703" Type="http://schemas.openxmlformats.org/officeDocument/2006/relationships/hyperlink" Target="https://assos.bordeaux.fr/association/detail/976" TargetMode="External"/><Relationship Id="rId702" Type="http://schemas.openxmlformats.org/officeDocument/2006/relationships/hyperlink" Target="https://assos.bordeaux.fr/association/detail/2550" TargetMode="External"/><Relationship Id="rId2620" Type="http://schemas.openxmlformats.org/officeDocument/2006/relationships/hyperlink" Target="https://assos.bordeaux.fr/association/detail/2122" TargetMode="External"/><Relationship Id="rId2610" Type="http://schemas.openxmlformats.org/officeDocument/2006/relationships/hyperlink" Target="https://assos.bordeaux.fr/association/detail/645" TargetMode="External"/><Relationship Id="rId2611" Type="http://schemas.openxmlformats.org/officeDocument/2006/relationships/hyperlink" Target="https://assos.bordeaux.fr/association/detail/2401" TargetMode="External"/><Relationship Id="rId2612" Type="http://schemas.openxmlformats.org/officeDocument/2006/relationships/hyperlink" Target="https://assos.bordeaux.fr/association/detail/1193" TargetMode="External"/><Relationship Id="rId2613" Type="http://schemas.openxmlformats.org/officeDocument/2006/relationships/hyperlink" Target="https://assos.bordeaux.fr/association/detail/2783" TargetMode="External"/><Relationship Id="rId2614" Type="http://schemas.openxmlformats.org/officeDocument/2006/relationships/hyperlink" Target="https://assos.bordeaux.fr/association/detail/2392" TargetMode="External"/><Relationship Id="rId2615" Type="http://schemas.openxmlformats.org/officeDocument/2006/relationships/hyperlink" Target="https://assos.bordeaux.fr/association/detail/1283" TargetMode="External"/><Relationship Id="rId2616" Type="http://schemas.openxmlformats.org/officeDocument/2006/relationships/hyperlink" Target="http://www.forrobordeaux.fr" TargetMode="External"/><Relationship Id="rId2617" Type="http://schemas.openxmlformats.org/officeDocument/2006/relationships/hyperlink" Target="https://assos.bordeaux.fr/association/detail/2208" TargetMode="External"/><Relationship Id="rId2618" Type="http://schemas.openxmlformats.org/officeDocument/2006/relationships/hyperlink" Target="https://assos.bordeaux.fr/association/detail/1412" TargetMode="External"/><Relationship Id="rId2619" Type="http://schemas.openxmlformats.org/officeDocument/2006/relationships/hyperlink" Target="https://assos.bordeaux.fr/association/detail/388" TargetMode="External"/><Relationship Id="rId1312" Type="http://schemas.openxmlformats.org/officeDocument/2006/relationships/hyperlink" Target="https://assos.bordeaux.fr/association/detail/1032" TargetMode="External"/><Relationship Id="rId2643" Type="http://schemas.openxmlformats.org/officeDocument/2006/relationships/hyperlink" Target="https://assos.bordeaux.fr/association/detail/1060" TargetMode="External"/><Relationship Id="rId1313" Type="http://schemas.openxmlformats.org/officeDocument/2006/relationships/hyperlink" Target="https://assos.bordeaux.fr/association/detail/1062" TargetMode="External"/><Relationship Id="rId2644" Type="http://schemas.openxmlformats.org/officeDocument/2006/relationships/hyperlink" Target="https://assos.bordeaux.fr/association/detail/1458" TargetMode="External"/><Relationship Id="rId1314" Type="http://schemas.openxmlformats.org/officeDocument/2006/relationships/hyperlink" Target="https://assos.bordeaux.fr/association/detail/2546" TargetMode="External"/><Relationship Id="rId2645" Type="http://schemas.openxmlformats.org/officeDocument/2006/relationships/hyperlink" Target="https://assos.bordeaux.fr/association/detail/2197" TargetMode="External"/><Relationship Id="rId1315" Type="http://schemas.openxmlformats.org/officeDocument/2006/relationships/hyperlink" Target="https://assos.bordeaux.fr/association/detail/655" TargetMode="External"/><Relationship Id="rId2646" Type="http://schemas.openxmlformats.org/officeDocument/2006/relationships/hyperlink" Target="https://assos.bordeaux.fr/association/detail/1762" TargetMode="External"/><Relationship Id="rId1316" Type="http://schemas.openxmlformats.org/officeDocument/2006/relationships/hyperlink" Target="http://www.ludotheque-interlude.fr" TargetMode="External"/><Relationship Id="rId2647" Type="http://schemas.openxmlformats.org/officeDocument/2006/relationships/hyperlink" Target="https://assos.bordeaux.fr/association/detail/978" TargetMode="External"/><Relationship Id="rId1317" Type="http://schemas.openxmlformats.org/officeDocument/2006/relationships/hyperlink" Target="https://assos.bordeaux.fr/association/detail/1446" TargetMode="External"/><Relationship Id="rId2648" Type="http://schemas.openxmlformats.org/officeDocument/2006/relationships/hyperlink" Target="http://www.broadwaydancefactory.com" TargetMode="External"/><Relationship Id="rId1318" Type="http://schemas.openxmlformats.org/officeDocument/2006/relationships/hyperlink" Target="https://assos.bordeaux.fr/association/detail/736" TargetMode="External"/><Relationship Id="rId2649" Type="http://schemas.openxmlformats.org/officeDocument/2006/relationships/hyperlink" Target="https://assos.bordeaux.fr/association/detail/2365" TargetMode="External"/><Relationship Id="rId1319" Type="http://schemas.openxmlformats.org/officeDocument/2006/relationships/hyperlink" Target="http://www.archersdebordeaux-guyenne.com" TargetMode="External"/><Relationship Id="rId729" Type="http://schemas.openxmlformats.org/officeDocument/2006/relationships/hyperlink" Target="https://assos.bordeaux.fr/association/detail/1334" TargetMode="External"/><Relationship Id="rId728" Type="http://schemas.openxmlformats.org/officeDocument/2006/relationships/hyperlink" Target="https://assos.bordeaux.fr/association/detail/349" TargetMode="External"/><Relationship Id="rId723" Type="http://schemas.openxmlformats.org/officeDocument/2006/relationships/hyperlink" Target="https://assos.bordeaux.fr/association/detail/2193" TargetMode="External"/><Relationship Id="rId722" Type="http://schemas.openxmlformats.org/officeDocument/2006/relationships/hyperlink" Target="https://assos.bordeaux.fr/association/detail/2818" TargetMode="External"/><Relationship Id="rId721" Type="http://schemas.openxmlformats.org/officeDocument/2006/relationships/hyperlink" Target="https://assos.bordeaux.fr/association/detail/1324" TargetMode="External"/><Relationship Id="rId720" Type="http://schemas.openxmlformats.org/officeDocument/2006/relationships/hyperlink" Target="https://assos.bordeaux.fr/association/detail/2012" TargetMode="External"/><Relationship Id="rId727" Type="http://schemas.openxmlformats.org/officeDocument/2006/relationships/hyperlink" Target="https://assos.bordeaux.fr/association/detail/1218" TargetMode="External"/><Relationship Id="rId726" Type="http://schemas.openxmlformats.org/officeDocument/2006/relationships/hyperlink" Target="https://assos.bordeaux.fr/association/detail/2464" TargetMode="External"/><Relationship Id="rId725" Type="http://schemas.openxmlformats.org/officeDocument/2006/relationships/hyperlink" Target="http://atelierslibres.wixsite.com/atelierslibres" TargetMode="External"/><Relationship Id="rId724" Type="http://schemas.openxmlformats.org/officeDocument/2006/relationships/hyperlink" Target="https://assos.bordeaux.fr/association/detail/682" TargetMode="External"/><Relationship Id="rId2640" Type="http://schemas.openxmlformats.org/officeDocument/2006/relationships/hyperlink" Target="http://www.troisiemeporteagauche.com" TargetMode="External"/><Relationship Id="rId1310" Type="http://schemas.openxmlformats.org/officeDocument/2006/relationships/hyperlink" Target="https://assos.bordeaux.fr/association/detail/2285" TargetMode="External"/><Relationship Id="rId2641" Type="http://schemas.openxmlformats.org/officeDocument/2006/relationships/hyperlink" Target="https://assos.bordeaux.fr/association/detail/705" TargetMode="External"/><Relationship Id="rId1311" Type="http://schemas.openxmlformats.org/officeDocument/2006/relationships/hyperlink" Target="https://assos.bordeaux.fr/association/detail/2341" TargetMode="External"/><Relationship Id="rId2642" Type="http://schemas.openxmlformats.org/officeDocument/2006/relationships/hyperlink" Target="http://www.fenetre-sur-rue.com" TargetMode="External"/><Relationship Id="rId1301" Type="http://schemas.openxmlformats.org/officeDocument/2006/relationships/hyperlink" Target="https://assos.bordeaux.fr/association/detail/384" TargetMode="External"/><Relationship Id="rId2632" Type="http://schemas.openxmlformats.org/officeDocument/2006/relationships/hyperlink" Target="https://assos.bordeaux.fr/association/detail/846" TargetMode="External"/><Relationship Id="rId1302" Type="http://schemas.openxmlformats.org/officeDocument/2006/relationships/hyperlink" Target="https://assos.bordeaux.fr/association/detail/314" TargetMode="External"/><Relationship Id="rId2633" Type="http://schemas.openxmlformats.org/officeDocument/2006/relationships/hyperlink" Target="http://sambamwanas.wordpress.com" TargetMode="External"/><Relationship Id="rId1303" Type="http://schemas.openxmlformats.org/officeDocument/2006/relationships/hyperlink" Target="https://assos.bordeaux.fr/association/detail/1267" TargetMode="External"/><Relationship Id="rId2634" Type="http://schemas.openxmlformats.org/officeDocument/2006/relationships/hyperlink" Target="https://assos.bordeaux.fr/association/detail/1463" TargetMode="External"/><Relationship Id="rId1304" Type="http://schemas.openxmlformats.org/officeDocument/2006/relationships/hyperlink" Target="https://assos.bordeaux.fr/association/detail/1449" TargetMode="External"/><Relationship Id="rId2635" Type="http://schemas.openxmlformats.org/officeDocument/2006/relationships/hyperlink" Target="https://assos.bordeaux.fr/association/detail/1583" TargetMode="External"/><Relationship Id="rId1305" Type="http://schemas.openxmlformats.org/officeDocument/2006/relationships/hyperlink" Target="https://assos.bordeaux.fr/association/detail/3000" TargetMode="External"/><Relationship Id="rId2636" Type="http://schemas.openxmlformats.org/officeDocument/2006/relationships/hyperlink" Target="http://impactheatre.com" TargetMode="External"/><Relationship Id="rId1306" Type="http://schemas.openxmlformats.org/officeDocument/2006/relationships/hyperlink" Target="https://assos.bordeaux.fr/association/detail/1001" TargetMode="External"/><Relationship Id="rId2637" Type="http://schemas.openxmlformats.org/officeDocument/2006/relationships/hyperlink" Target="https://assos.bordeaux.fr/association/detail/1429" TargetMode="External"/><Relationship Id="rId1307" Type="http://schemas.openxmlformats.org/officeDocument/2006/relationships/hyperlink" Target="https://assos.bordeaux.fr/association/detail/2124" TargetMode="External"/><Relationship Id="rId2638" Type="http://schemas.openxmlformats.org/officeDocument/2006/relationships/hyperlink" Target="https://assos.bordeaux.fr/association/detail/1939" TargetMode="External"/><Relationship Id="rId1308" Type="http://schemas.openxmlformats.org/officeDocument/2006/relationships/hyperlink" Target="https://assos.bordeaux.fr/association/detail/2654" TargetMode="External"/><Relationship Id="rId2639" Type="http://schemas.openxmlformats.org/officeDocument/2006/relationships/hyperlink" Target="https://assos.bordeaux.fr/association/detail/836" TargetMode="External"/><Relationship Id="rId1309" Type="http://schemas.openxmlformats.org/officeDocument/2006/relationships/hyperlink" Target="https://assos.bordeaux.fr/association/detail/1066" TargetMode="External"/><Relationship Id="rId719" Type="http://schemas.openxmlformats.org/officeDocument/2006/relationships/hyperlink" Target="https://assos.bordeaux.fr/association/detail/877" TargetMode="External"/><Relationship Id="rId718" Type="http://schemas.openxmlformats.org/officeDocument/2006/relationships/hyperlink" Target="https://assos.bordeaux.fr/association/detail/2655" TargetMode="External"/><Relationship Id="rId717" Type="http://schemas.openxmlformats.org/officeDocument/2006/relationships/hyperlink" Target="https://assos.bordeaux.fr/association/detail/1670" TargetMode="External"/><Relationship Id="rId712" Type="http://schemas.openxmlformats.org/officeDocument/2006/relationships/hyperlink" Target="https://assos.bordeaux.fr/association/detail/1715" TargetMode="External"/><Relationship Id="rId711" Type="http://schemas.openxmlformats.org/officeDocument/2006/relationships/hyperlink" Target="https://assos.bordeaux.fr/association/detail/359" TargetMode="External"/><Relationship Id="rId710" Type="http://schemas.openxmlformats.org/officeDocument/2006/relationships/hyperlink" Target="https://assos.bordeaux.fr/association/detail/2044" TargetMode="External"/><Relationship Id="rId716" Type="http://schemas.openxmlformats.org/officeDocument/2006/relationships/hyperlink" Target="https://assos.bordeaux.fr/association/detail/2929" TargetMode="External"/><Relationship Id="rId715" Type="http://schemas.openxmlformats.org/officeDocument/2006/relationships/hyperlink" Target="http://le-gout-du-partage.fr" TargetMode="External"/><Relationship Id="rId714" Type="http://schemas.openxmlformats.org/officeDocument/2006/relationships/hyperlink" Target="https://assos.bordeaux.fr/association/detail/874" TargetMode="External"/><Relationship Id="rId713" Type="http://schemas.openxmlformats.org/officeDocument/2006/relationships/hyperlink" Target="https://assos.bordeaux.fr/association/detail/367" TargetMode="External"/><Relationship Id="rId2630" Type="http://schemas.openxmlformats.org/officeDocument/2006/relationships/hyperlink" Target="http://www.facebook.com/acroswingduo" TargetMode="External"/><Relationship Id="rId1300" Type="http://schemas.openxmlformats.org/officeDocument/2006/relationships/hyperlink" Target="https://assos.bordeaux.fr/association/detail/241" TargetMode="External"/><Relationship Id="rId2631" Type="http://schemas.openxmlformats.org/officeDocument/2006/relationships/hyperlink" Target="https://assos.bordeaux.fr/association/detail/1426" TargetMode="External"/><Relationship Id="rId3117" Type="http://schemas.openxmlformats.org/officeDocument/2006/relationships/hyperlink" Target="https://assos.bordeaux.fr/association/detail/958" TargetMode="External"/><Relationship Id="rId3116" Type="http://schemas.openxmlformats.org/officeDocument/2006/relationships/hyperlink" Target="https://assos.bordeaux.fr/association/detail/2042" TargetMode="External"/><Relationship Id="rId3119" Type="http://schemas.openxmlformats.org/officeDocument/2006/relationships/hyperlink" Target="https://assos.bordeaux.fr/association/detail/1844" TargetMode="External"/><Relationship Id="rId3118" Type="http://schemas.openxmlformats.org/officeDocument/2006/relationships/hyperlink" Target="https://assos.bordeaux.fr/association/detail/1248" TargetMode="External"/><Relationship Id="rId3111" Type="http://schemas.openxmlformats.org/officeDocument/2006/relationships/hyperlink" Target="https://assos.bordeaux.fr/association/detail/1125" TargetMode="External"/><Relationship Id="rId3110" Type="http://schemas.openxmlformats.org/officeDocument/2006/relationships/hyperlink" Target="https://assos.bordeaux.fr/association/detail/2060" TargetMode="External"/><Relationship Id="rId3113" Type="http://schemas.openxmlformats.org/officeDocument/2006/relationships/hyperlink" Target="http://www.shaolin-bordeaux.fr" TargetMode="External"/><Relationship Id="rId3112" Type="http://schemas.openxmlformats.org/officeDocument/2006/relationships/hyperlink" Target="https://assos.bordeaux.fr/association/detail/512" TargetMode="External"/><Relationship Id="rId3115" Type="http://schemas.openxmlformats.org/officeDocument/2006/relationships/hyperlink" Target="https://assos.bordeaux.fr/association/detail/1951" TargetMode="External"/><Relationship Id="rId3114" Type="http://schemas.openxmlformats.org/officeDocument/2006/relationships/hyperlink" Target="https://assos.bordeaux.fr/association/detail/1890" TargetMode="External"/><Relationship Id="rId3106" Type="http://schemas.openxmlformats.org/officeDocument/2006/relationships/hyperlink" Target="https://assos.bordeaux.fr/association/detail/966" TargetMode="External"/><Relationship Id="rId3105" Type="http://schemas.openxmlformats.org/officeDocument/2006/relationships/hyperlink" Target="https://assos.bordeaux.fr/association/detail/2155" TargetMode="External"/><Relationship Id="rId3108" Type="http://schemas.openxmlformats.org/officeDocument/2006/relationships/hyperlink" Target="https://assos.bordeaux.fr/association/detail/2752" TargetMode="External"/><Relationship Id="rId3107" Type="http://schemas.openxmlformats.org/officeDocument/2006/relationships/hyperlink" Target="http://www.arts-martiaux-traditionnels-bordeaux.fr" TargetMode="External"/><Relationship Id="rId3109" Type="http://schemas.openxmlformats.org/officeDocument/2006/relationships/hyperlink" Target="https://assos.bordeaux.fr/association/detail/1209" TargetMode="External"/><Relationship Id="rId3100" Type="http://schemas.openxmlformats.org/officeDocument/2006/relationships/hyperlink" Target="http://koidoukai.jimdo.com/la-troupe-koidoukai" TargetMode="External"/><Relationship Id="rId3102" Type="http://schemas.openxmlformats.org/officeDocument/2006/relationships/hyperlink" Target="http://caserneniel.org" TargetMode="External"/><Relationship Id="rId3101" Type="http://schemas.openxmlformats.org/officeDocument/2006/relationships/hyperlink" Target="https://assos.bordeaux.fr/association/detail/721" TargetMode="External"/><Relationship Id="rId3104" Type="http://schemas.openxmlformats.org/officeDocument/2006/relationships/hyperlink" Target="https://assos.bordeaux.fr/association/detail/2717" TargetMode="External"/><Relationship Id="rId3103" Type="http://schemas.openxmlformats.org/officeDocument/2006/relationships/hyperlink" Target="https://assos.bordeaux.fr/association/detail/1305" TargetMode="External"/><Relationship Id="rId3139" Type="http://schemas.openxmlformats.org/officeDocument/2006/relationships/hyperlink" Target="https://assos.bordeaux.fr/association/detail/896" TargetMode="External"/><Relationship Id="rId3138" Type="http://schemas.openxmlformats.org/officeDocument/2006/relationships/hyperlink" Target="https://assos.bordeaux.fr/association/detail/2317" TargetMode="External"/><Relationship Id="rId3131" Type="http://schemas.openxmlformats.org/officeDocument/2006/relationships/hyperlink" Target="https://assos.bordeaux.fr/association/detail/1572" TargetMode="External"/><Relationship Id="rId3130" Type="http://schemas.openxmlformats.org/officeDocument/2006/relationships/hyperlink" Target="https://assos.bordeaux.fr/association/detail/2335" TargetMode="External"/><Relationship Id="rId3133" Type="http://schemas.openxmlformats.org/officeDocument/2006/relationships/hyperlink" Target="http://9-33.fr" TargetMode="External"/><Relationship Id="rId3132" Type="http://schemas.openxmlformats.org/officeDocument/2006/relationships/hyperlink" Target="https://assos.bordeaux.fr/association/detail/536" TargetMode="External"/><Relationship Id="rId3135" Type="http://schemas.openxmlformats.org/officeDocument/2006/relationships/hyperlink" Target="https://assos.bordeaux.fr/association/detail/1512" TargetMode="External"/><Relationship Id="rId3134" Type="http://schemas.openxmlformats.org/officeDocument/2006/relationships/hyperlink" Target="https://assos.bordeaux.fr/association/detail/2695" TargetMode="External"/><Relationship Id="rId3137" Type="http://schemas.openxmlformats.org/officeDocument/2006/relationships/hyperlink" Target="https://assos.bordeaux.fr/association/detail/1485" TargetMode="External"/><Relationship Id="rId3136" Type="http://schemas.openxmlformats.org/officeDocument/2006/relationships/hyperlink" Target="https://assos.bordeaux.fr/association/detail/332" TargetMode="External"/><Relationship Id="rId3128" Type="http://schemas.openxmlformats.org/officeDocument/2006/relationships/hyperlink" Target="https://assos.bordeaux.fr/association/detail/951" TargetMode="External"/><Relationship Id="rId3127" Type="http://schemas.openxmlformats.org/officeDocument/2006/relationships/hyperlink" Target="https://assos.bordeaux.fr/association/detail/1343" TargetMode="External"/><Relationship Id="rId3129" Type="http://schemas.openxmlformats.org/officeDocument/2006/relationships/hyperlink" Target="http://sosplacegambetta.fr" TargetMode="External"/><Relationship Id="rId3120" Type="http://schemas.openxmlformats.org/officeDocument/2006/relationships/hyperlink" Target="https://assos.bordeaux.fr/association/detail/398" TargetMode="External"/><Relationship Id="rId3122" Type="http://schemas.openxmlformats.org/officeDocument/2006/relationships/hyperlink" Target="https://assos.bordeaux.fr/association/detail/1417" TargetMode="External"/><Relationship Id="rId3121" Type="http://schemas.openxmlformats.org/officeDocument/2006/relationships/hyperlink" Target="https://assos.bordeaux.fr/association/detail/1376" TargetMode="External"/><Relationship Id="rId3124" Type="http://schemas.openxmlformats.org/officeDocument/2006/relationships/hyperlink" Target="https://assos.bordeaux.fr/association/detail/1385" TargetMode="External"/><Relationship Id="rId3123" Type="http://schemas.openxmlformats.org/officeDocument/2006/relationships/hyperlink" Target="http://lamargerousse.com" TargetMode="External"/><Relationship Id="rId3126" Type="http://schemas.openxmlformats.org/officeDocument/2006/relationships/hyperlink" Target="http://insup.org" TargetMode="External"/><Relationship Id="rId3125" Type="http://schemas.openxmlformats.org/officeDocument/2006/relationships/hyperlink" Target="https://assos.bordeaux.fr/association/detail/1238" TargetMode="External"/><Relationship Id="rId1378" Type="http://schemas.openxmlformats.org/officeDocument/2006/relationships/hyperlink" Target="https://assos.bordeaux.fr/association/detail/2703" TargetMode="External"/><Relationship Id="rId1379" Type="http://schemas.openxmlformats.org/officeDocument/2006/relationships/hyperlink" Target="https://assos.bordeaux.fr/association/detail/1832" TargetMode="External"/><Relationship Id="rId789" Type="http://schemas.openxmlformats.org/officeDocument/2006/relationships/hyperlink" Target="https://assos.bordeaux.fr/association/detail/546" TargetMode="External"/><Relationship Id="rId788" Type="http://schemas.openxmlformats.org/officeDocument/2006/relationships/hyperlink" Target="https://assos.bordeaux.fr/association/detail/517" TargetMode="External"/><Relationship Id="rId787" Type="http://schemas.openxmlformats.org/officeDocument/2006/relationships/hyperlink" Target="https://assos.bordeaux.fr/association/detail/1627" TargetMode="External"/><Relationship Id="rId786" Type="http://schemas.openxmlformats.org/officeDocument/2006/relationships/hyperlink" Target="https://assos.bordeaux.fr/association/detail/322" TargetMode="External"/><Relationship Id="rId781" Type="http://schemas.openxmlformats.org/officeDocument/2006/relationships/hyperlink" Target="https://assos.bordeaux.fr/association/detail/2322" TargetMode="External"/><Relationship Id="rId1370" Type="http://schemas.openxmlformats.org/officeDocument/2006/relationships/hyperlink" Target="https://assos.bordeaux.fr/association/detail/540" TargetMode="External"/><Relationship Id="rId780" Type="http://schemas.openxmlformats.org/officeDocument/2006/relationships/hyperlink" Target="https://assos.bordeaux.fr/association/detail/1124" TargetMode="External"/><Relationship Id="rId1371" Type="http://schemas.openxmlformats.org/officeDocument/2006/relationships/hyperlink" Target="http://memoiredebordeaux.wixsite.com/metropole" TargetMode="External"/><Relationship Id="rId1372" Type="http://schemas.openxmlformats.org/officeDocument/2006/relationships/hyperlink" Target="https://assos.bordeaux.fr/association/detail/2023" TargetMode="External"/><Relationship Id="rId1373" Type="http://schemas.openxmlformats.org/officeDocument/2006/relationships/hyperlink" Target="https://assos.bordeaux.fr/association/detail/913" TargetMode="External"/><Relationship Id="rId785" Type="http://schemas.openxmlformats.org/officeDocument/2006/relationships/hyperlink" Target="https://assos.bordeaux.fr/association/detail/1766" TargetMode="External"/><Relationship Id="rId1374" Type="http://schemas.openxmlformats.org/officeDocument/2006/relationships/hyperlink" Target="http://www.alteramazones.fr" TargetMode="External"/><Relationship Id="rId784" Type="http://schemas.openxmlformats.org/officeDocument/2006/relationships/hyperlink" Target="https://assos.bordeaux.fr/association/detail/2594" TargetMode="External"/><Relationship Id="rId1375" Type="http://schemas.openxmlformats.org/officeDocument/2006/relationships/hyperlink" Target="https://assos.bordeaux.fr/association/detail/730" TargetMode="External"/><Relationship Id="rId783" Type="http://schemas.openxmlformats.org/officeDocument/2006/relationships/hyperlink" Target="http://escaledulivre.com" TargetMode="External"/><Relationship Id="rId1376" Type="http://schemas.openxmlformats.org/officeDocument/2006/relationships/hyperlink" Target="http://www.atelier-remumenage.org" TargetMode="External"/><Relationship Id="rId782" Type="http://schemas.openxmlformats.org/officeDocument/2006/relationships/hyperlink" Target="https://assos.bordeaux.fr/association/detail/1589" TargetMode="External"/><Relationship Id="rId1377" Type="http://schemas.openxmlformats.org/officeDocument/2006/relationships/hyperlink" Target="https://assos.bordeaux.fr/association/detail/1673" TargetMode="External"/><Relationship Id="rId1367" Type="http://schemas.openxmlformats.org/officeDocument/2006/relationships/hyperlink" Target="http://www.systemabordeaux.fr" TargetMode="External"/><Relationship Id="rId2698" Type="http://schemas.openxmlformats.org/officeDocument/2006/relationships/hyperlink" Target="https://assos.bordeaux.fr/association/detail/2773" TargetMode="External"/><Relationship Id="rId1368" Type="http://schemas.openxmlformats.org/officeDocument/2006/relationships/hyperlink" Target="https://assos.bordeaux.fr/association/detail/1693" TargetMode="External"/><Relationship Id="rId2699" Type="http://schemas.openxmlformats.org/officeDocument/2006/relationships/hyperlink" Target="https://assos.bordeaux.fr/association/detail/2964" TargetMode="External"/><Relationship Id="rId1369" Type="http://schemas.openxmlformats.org/officeDocument/2006/relationships/hyperlink" Target="http://lecoledusamedi.fr" TargetMode="External"/><Relationship Id="rId778" Type="http://schemas.openxmlformats.org/officeDocument/2006/relationships/hyperlink" Target="https://assos.bordeaux.fr/association/detail/2003" TargetMode="External"/><Relationship Id="rId777" Type="http://schemas.openxmlformats.org/officeDocument/2006/relationships/hyperlink" Target="https://assos.bordeaux.fr/association/detail/2004" TargetMode="External"/><Relationship Id="rId776" Type="http://schemas.openxmlformats.org/officeDocument/2006/relationships/hyperlink" Target="https://assos.bordeaux.fr/association/detail/2251" TargetMode="External"/><Relationship Id="rId775" Type="http://schemas.openxmlformats.org/officeDocument/2006/relationships/hyperlink" Target="https://assos.bordeaux.fr/association/detail/1924" TargetMode="External"/><Relationship Id="rId779" Type="http://schemas.openxmlformats.org/officeDocument/2006/relationships/hyperlink" Target="https://assos.bordeaux.fr/association/detail/1561" TargetMode="External"/><Relationship Id="rId770" Type="http://schemas.openxmlformats.org/officeDocument/2006/relationships/hyperlink" Target="https://assos.bordeaux.fr/association/detail/2938" TargetMode="External"/><Relationship Id="rId2690" Type="http://schemas.openxmlformats.org/officeDocument/2006/relationships/hyperlink" Target="https://assos.bordeaux.fr/association/detail/1390" TargetMode="External"/><Relationship Id="rId1360" Type="http://schemas.openxmlformats.org/officeDocument/2006/relationships/hyperlink" Target="https://assos.bordeaux.fr/association/detail/901" TargetMode="External"/><Relationship Id="rId2691" Type="http://schemas.openxmlformats.org/officeDocument/2006/relationships/hyperlink" Target="https://assos.bordeaux.fr/association/detail/1196" TargetMode="External"/><Relationship Id="rId1361" Type="http://schemas.openxmlformats.org/officeDocument/2006/relationships/hyperlink" Target="https://assos.bordeaux.fr/association/detail/2413" TargetMode="External"/><Relationship Id="rId2692" Type="http://schemas.openxmlformats.org/officeDocument/2006/relationships/hyperlink" Target="https://assos.bordeaux.fr/association/detail/1362" TargetMode="External"/><Relationship Id="rId1362" Type="http://schemas.openxmlformats.org/officeDocument/2006/relationships/hyperlink" Target="https://assos.bordeaux.fr/association/detail/2943" TargetMode="External"/><Relationship Id="rId2693" Type="http://schemas.openxmlformats.org/officeDocument/2006/relationships/hyperlink" Target="https://assos.bordeaux.fr/association/detail/1223" TargetMode="External"/><Relationship Id="rId774" Type="http://schemas.openxmlformats.org/officeDocument/2006/relationships/hyperlink" Target="https://assos.bordeaux.fr/association/detail/2742" TargetMode="External"/><Relationship Id="rId1363" Type="http://schemas.openxmlformats.org/officeDocument/2006/relationships/hyperlink" Target="https://assos.bordeaux.fr/association/detail/313" TargetMode="External"/><Relationship Id="rId2694" Type="http://schemas.openxmlformats.org/officeDocument/2006/relationships/hyperlink" Target="https://assos.bordeaux.fr/association/detail/1271" TargetMode="External"/><Relationship Id="rId773" Type="http://schemas.openxmlformats.org/officeDocument/2006/relationships/hyperlink" Target="https://assos.bordeaux.fr/association/detail/2033" TargetMode="External"/><Relationship Id="rId1364" Type="http://schemas.openxmlformats.org/officeDocument/2006/relationships/hyperlink" Target="https://assos.bordeaux.fr/association/detail/872" TargetMode="External"/><Relationship Id="rId2695" Type="http://schemas.openxmlformats.org/officeDocument/2006/relationships/hyperlink" Target="http://www.association-familles-gironde.fr" TargetMode="External"/><Relationship Id="rId772" Type="http://schemas.openxmlformats.org/officeDocument/2006/relationships/hyperlink" Target="https://assos.bordeaux.fr/association/detail/2720" TargetMode="External"/><Relationship Id="rId1365" Type="http://schemas.openxmlformats.org/officeDocument/2006/relationships/hyperlink" Target="https://assos.bordeaux.fr/association/detail/2710" TargetMode="External"/><Relationship Id="rId2696" Type="http://schemas.openxmlformats.org/officeDocument/2006/relationships/hyperlink" Target="https://assos.bordeaux.fr/association/detail/1251" TargetMode="External"/><Relationship Id="rId771" Type="http://schemas.openxmlformats.org/officeDocument/2006/relationships/hyperlink" Target="https://assos.bordeaux.fr/association/detail/1786" TargetMode="External"/><Relationship Id="rId1366" Type="http://schemas.openxmlformats.org/officeDocument/2006/relationships/hyperlink" Target="https://assos.bordeaux.fr/association/detail/1387" TargetMode="External"/><Relationship Id="rId2697" Type="http://schemas.openxmlformats.org/officeDocument/2006/relationships/hyperlink" Target="https://assos.bordeaux.fr/association/detail/2899" TargetMode="External"/><Relationship Id="rId1390" Type="http://schemas.openxmlformats.org/officeDocument/2006/relationships/hyperlink" Target="https://assos.bordeaux.fr/association/detail/1306" TargetMode="External"/><Relationship Id="rId1391" Type="http://schemas.openxmlformats.org/officeDocument/2006/relationships/hyperlink" Target="http://www.aquitaineactive.org" TargetMode="External"/><Relationship Id="rId1392" Type="http://schemas.openxmlformats.org/officeDocument/2006/relationships/hyperlink" Target="https://assos.bordeaux.fr/association/detail/616" TargetMode="External"/><Relationship Id="rId1393" Type="http://schemas.openxmlformats.org/officeDocument/2006/relationships/hyperlink" Target="http://www.swingtime.fr" TargetMode="External"/><Relationship Id="rId1394" Type="http://schemas.openxmlformats.org/officeDocument/2006/relationships/hyperlink" Target="https://assos.bordeaux.fr/association/detail/2557" TargetMode="External"/><Relationship Id="rId1395" Type="http://schemas.openxmlformats.org/officeDocument/2006/relationships/hyperlink" Target="https://assos.bordeaux.fr/association/detail/1164" TargetMode="External"/><Relationship Id="rId1396" Type="http://schemas.openxmlformats.org/officeDocument/2006/relationships/hyperlink" Target="https://assos.bordeaux.fr/association/detail/1256" TargetMode="External"/><Relationship Id="rId1397" Type="http://schemas.openxmlformats.org/officeDocument/2006/relationships/hyperlink" Target="https://assos.bordeaux.fr/association/detail/544" TargetMode="External"/><Relationship Id="rId1398" Type="http://schemas.openxmlformats.org/officeDocument/2006/relationships/hyperlink" Target="http://www.lespep33.org" TargetMode="External"/><Relationship Id="rId1399" Type="http://schemas.openxmlformats.org/officeDocument/2006/relationships/hyperlink" Target="https://assos.bordeaux.fr/association/detail/1514" TargetMode="External"/><Relationship Id="rId1389" Type="http://schemas.openxmlformats.org/officeDocument/2006/relationships/hyperlink" Target="https://assos.bordeaux.fr/association/detail/1240" TargetMode="External"/><Relationship Id="rId799" Type="http://schemas.openxmlformats.org/officeDocument/2006/relationships/hyperlink" Target="https://assos.bordeaux.fr/association/detail/1067" TargetMode="External"/><Relationship Id="rId798" Type="http://schemas.openxmlformats.org/officeDocument/2006/relationships/hyperlink" Target="https://assos.bordeaux.fr/association/detail/2547" TargetMode="External"/><Relationship Id="rId797" Type="http://schemas.openxmlformats.org/officeDocument/2006/relationships/hyperlink" Target="http://lesratonsguincheurs.fr" TargetMode="External"/><Relationship Id="rId1380" Type="http://schemas.openxmlformats.org/officeDocument/2006/relationships/hyperlink" Target="https://assos.bordeaux.fr/association/detail/2375" TargetMode="External"/><Relationship Id="rId792" Type="http://schemas.openxmlformats.org/officeDocument/2006/relationships/hyperlink" Target="https://assos.bordeaux.fr/association/detail/1774" TargetMode="External"/><Relationship Id="rId1381" Type="http://schemas.openxmlformats.org/officeDocument/2006/relationships/hyperlink" Target="https://assos.bordeaux.fr/association/detail/1234" TargetMode="External"/><Relationship Id="rId791" Type="http://schemas.openxmlformats.org/officeDocument/2006/relationships/hyperlink" Target="https://assos.bordeaux.fr/association/detail/1088" TargetMode="External"/><Relationship Id="rId1382" Type="http://schemas.openxmlformats.org/officeDocument/2006/relationships/hyperlink" Target="https://assos.bordeaux.fr/association/detail/1327" TargetMode="External"/><Relationship Id="rId790" Type="http://schemas.openxmlformats.org/officeDocument/2006/relationships/hyperlink" Target="http://www.kartma.fr" TargetMode="External"/><Relationship Id="rId1383" Type="http://schemas.openxmlformats.org/officeDocument/2006/relationships/hyperlink" Target="https://assos.bordeaux.fr/association/detail/2119" TargetMode="External"/><Relationship Id="rId1384" Type="http://schemas.openxmlformats.org/officeDocument/2006/relationships/hyperlink" Target="https://assos.bordeaux.fr/association/detail/981" TargetMode="External"/><Relationship Id="rId796" Type="http://schemas.openxmlformats.org/officeDocument/2006/relationships/hyperlink" Target="https://assos.bordeaux.fr/association/detail/927" TargetMode="External"/><Relationship Id="rId1385" Type="http://schemas.openxmlformats.org/officeDocument/2006/relationships/hyperlink" Target="http://www.collectifbtp.fr" TargetMode="External"/><Relationship Id="rId795" Type="http://schemas.openxmlformats.org/officeDocument/2006/relationships/hyperlink" Target="https://assos.bordeaux.fr/association/detail/339" TargetMode="External"/><Relationship Id="rId1386" Type="http://schemas.openxmlformats.org/officeDocument/2006/relationships/hyperlink" Target="https://assos.bordeaux.fr/association/detail/571" TargetMode="External"/><Relationship Id="rId794" Type="http://schemas.openxmlformats.org/officeDocument/2006/relationships/hyperlink" Target="https://assos.bordeaux.fr/association/detail/2578" TargetMode="External"/><Relationship Id="rId1387" Type="http://schemas.openxmlformats.org/officeDocument/2006/relationships/hyperlink" Target="https://assos.bordeaux.fr/association/detail/258" TargetMode="External"/><Relationship Id="rId793" Type="http://schemas.openxmlformats.org/officeDocument/2006/relationships/hyperlink" Target="https://assos.bordeaux.fr/association/detail/2151" TargetMode="External"/><Relationship Id="rId1388" Type="http://schemas.openxmlformats.org/officeDocument/2006/relationships/hyperlink" Target="https://assos.bordeaux.fr/association/detail/1092" TargetMode="External"/><Relationship Id="rId3191" Type="http://schemas.openxmlformats.org/officeDocument/2006/relationships/hyperlink" Target="https://assos.bordeaux.fr/association/detail/2306" TargetMode="External"/><Relationship Id="rId3190" Type="http://schemas.openxmlformats.org/officeDocument/2006/relationships/hyperlink" Target="https://assos.bordeaux.fr/association/detail/1501" TargetMode="External"/><Relationship Id="rId3193" Type="http://schemas.openxmlformats.org/officeDocument/2006/relationships/hyperlink" Target="https://assos.bordeaux.fr/association/detail/2580" TargetMode="External"/><Relationship Id="rId3192" Type="http://schemas.openxmlformats.org/officeDocument/2006/relationships/hyperlink" Target="https://assos.bordeaux.fr/association/detail/2834" TargetMode="External"/><Relationship Id="rId3195" Type="http://schemas.openxmlformats.org/officeDocument/2006/relationships/hyperlink" Target="https://assos.bordeaux.fr/association/detail/1776" TargetMode="External"/><Relationship Id="rId3194" Type="http://schemas.openxmlformats.org/officeDocument/2006/relationships/hyperlink" Target="https://assos.bordeaux.fr/association/detail/2029" TargetMode="External"/><Relationship Id="rId3197" Type="http://schemas.openxmlformats.org/officeDocument/2006/relationships/hyperlink" Target="https://assos.bordeaux.fr/association/detail/1919" TargetMode="External"/><Relationship Id="rId3196" Type="http://schemas.openxmlformats.org/officeDocument/2006/relationships/hyperlink" Target="https://assos.bordeaux.fr/association/detail/2936" TargetMode="External"/><Relationship Id="rId3199" Type="http://schemas.openxmlformats.org/officeDocument/2006/relationships/hyperlink" Target="https://assos.bordeaux.fr/association/detail/2977" TargetMode="External"/><Relationship Id="rId3198" Type="http://schemas.openxmlformats.org/officeDocument/2006/relationships/hyperlink" Target="https://assos.bordeaux.fr/association/detail/1495" TargetMode="External"/><Relationship Id="rId3180" Type="http://schemas.openxmlformats.org/officeDocument/2006/relationships/hyperlink" Target="https://assos.bordeaux.fr/association/detail/1977" TargetMode="External"/><Relationship Id="rId3182" Type="http://schemas.openxmlformats.org/officeDocument/2006/relationships/hyperlink" Target="https://assos.bordeaux.fr/association/detail/1741" TargetMode="External"/><Relationship Id="rId3181" Type="http://schemas.openxmlformats.org/officeDocument/2006/relationships/hyperlink" Target="https://assos.bordeaux.fr/association/detail/465" TargetMode="External"/><Relationship Id="rId3184" Type="http://schemas.openxmlformats.org/officeDocument/2006/relationships/hyperlink" Target="https://assos.bordeaux.fr/association/detail/887" TargetMode="External"/><Relationship Id="rId3183" Type="http://schemas.openxmlformats.org/officeDocument/2006/relationships/hyperlink" Target="https://assos.bordeaux.fr/association/detail/1419" TargetMode="External"/><Relationship Id="rId3186" Type="http://schemas.openxmlformats.org/officeDocument/2006/relationships/hyperlink" Target="https://assos.bordeaux.fr/association/detail/2102" TargetMode="External"/><Relationship Id="rId3185" Type="http://schemas.openxmlformats.org/officeDocument/2006/relationships/hyperlink" Target="https://assos.bordeaux.fr/association/detail/908" TargetMode="External"/><Relationship Id="rId3188" Type="http://schemas.openxmlformats.org/officeDocument/2006/relationships/hyperlink" Target="https://assos.bordeaux.fr/association/detail/472" TargetMode="External"/><Relationship Id="rId3187" Type="http://schemas.openxmlformats.org/officeDocument/2006/relationships/hyperlink" Target="https://assos.bordeaux.fr/association/detail/2959" TargetMode="External"/><Relationship Id="rId3189" Type="http://schemas.openxmlformats.org/officeDocument/2006/relationships/hyperlink" Target="https://assos.bordeaux.fr/association/detail/1648" TargetMode="External"/><Relationship Id="rId3151" Type="http://schemas.openxmlformats.org/officeDocument/2006/relationships/hyperlink" Target="https://assos.bordeaux.fr/association/detail/2942" TargetMode="External"/><Relationship Id="rId3150" Type="http://schemas.openxmlformats.org/officeDocument/2006/relationships/hyperlink" Target="https://assos.bordeaux.fr/association/detail/2668" TargetMode="External"/><Relationship Id="rId3153" Type="http://schemas.openxmlformats.org/officeDocument/2006/relationships/hyperlink" Target="https://assos.bordeaux.fr/association/detail/1225" TargetMode="External"/><Relationship Id="rId3152" Type="http://schemas.openxmlformats.org/officeDocument/2006/relationships/hyperlink" Target="https://assos.bordeaux.fr/association/detail/867" TargetMode="External"/><Relationship Id="rId3155" Type="http://schemas.openxmlformats.org/officeDocument/2006/relationships/hyperlink" Target="https://assos.bordeaux.fr/association/detail/2026" TargetMode="External"/><Relationship Id="rId3154" Type="http://schemas.openxmlformats.org/officeDocument/2006/relationships/hyperlink" Target="https://assos.bordeaux.fr/association/detail/2878" TargetMode="External"/><Relationship Id="rId3157" Type="http://schemas.openxmlformats.org/officeDocument/2006/relationships/hyperlink" Target="https://assos.bordeaux.fr/association/detail/1247" TargetMode="External"/><Relationship Id="rId3156" Type="http://schemas.openxmlformats.org/officeDocument/2006/relationships/hyperlink" Target="https://assos.bordeaux.fr/association/detail/2607" TargetMode="External"/><Relationship Id="rId3159" Type="http://schemas.openxmlformats.org/officeDocument/2006/relationships/hyperlink" Target="https://assos.bordeaux.fr/association/detail/263" TargetMode="External"/><Relationship Id="rId3158" Type="http://schemas.openxmlformats.org/officeDocument/2006/relationships/hyperlink" Target="http://www.bordeaux-entrepreneurs.com" TargetMode="External"/><Relationship Id="rId3149" Type="http://schemas.openxmlformats.org/officeDocument/2006/relationships/hyperlink" Target="https://assos.bordeaux.fr/association/detail/1268" TargetMode="External"/><Relationship Id="rId3140" Type="http://schemas.openxmlformats.org/officeDocument/2006/relationships/hyperlink" Target="http://www.danceinwest.fr" TargetMode="External"/><Relationship Id="rId3142" Type="http://schemas.openxmlformats.org/officeDocument/2006/relationships/hyperlink" Target="https://assos.bordeaux.fr/association/detail/2448" TargetMode="External"/><Relationship Id="rId3141" Type="http://schemas.openxmlformats.org/officeDocument/2006/relationships/hyperlink" Target="https://assos.bordeaux.fr/association/detail/2113" TargetMode="External"/><Relationship Id="rId3144" Type="http://schemas.openxmlformats.org/officeDocument/2006/relationships/hyperlink" Target="https://assos.bordeaux.fr/association/detail/2397" TargetMode="External"/><Relationship Id="rId3143" Type="http://schemas.openxmlformats.org/officeDocument/2006/relationships/hyperlink" Target="https://assos.bordeaux.fr/association/detail/1337" TargetMode="External"/><Relationship Id="rId3146" Type="http://schemas.openxmlformats.org/officeDocument/2006/relationships/hyperlink" Target="https://assos.bordeaux.fr/association/detail/2591" TargetMode="External"/><Relationship Id="rId3145" Type="http://schemas.openxmlformats.org/officeDocument/2006/relationships/hyperlink" Target="https://assos.bordeaux.fr/association/detail/2883" TargetMode="External"/><Relationship Id="rId3148" Type="http://schemas.openxmlformats.org/officeDocument/2006/relationships/hyperlink" Target="https://assos.bordeaux.fr/association/detail/2910" TargetMode="External"/><Relationship Id="rId3147" Type="http://schemas.openxmlformats.org/officeDocument/2006/relationships/hyperlink" Target="https://assos.bordeaux.fr/association/detail/2333" TargetMode="External"/><Relationship Id="rId3171" Type="http://schemas.openxmlformats.org/officeDocument/2006/relationships/hyperlink" Target="https://assos.bordeaux.fr/association/detail/2772" TargetMode="External"/><Relationship Id="rId3170" Type="http://schemas.openxmlformats.org/officeDocument/2006/relationships/hyperlink" Target="https://assos.bordeaux.fr/association/detail/1438" TargetMode="External"/><Relationship Id="rId3173" Type="http://schemas.openxmlformats.org/officeDocument/2006/relationships/hyperlink" Target="https://assos.bordeaux.fr/association/detail/1970" TargetMode="External"/><Relationship Id="rId3172" Type="http://schemas.openxmlformats.org/officeDocument/2006/relationships/hyperlink" Target="https://assos.bordeaux.fr/association/detail/1326" TargetMode="External"/><Relationship Id="rId3175" Type="http://schemas.openxmlformats.org/officeDocument/2006/relationships/hyperlink" Target="https://assos.bordeaux.fr/association/detail/1428" TargetMode="External"/><Relationship Id="rId3174" Type="http://schemas.openxmlformats.org/officeDocument/2006/relationships/hyperlink" Target="https://assos.bordeaux.fr/association/detail/294" TargetMode="External"/><Relationship Id="rId3177" Type="http://schemas.openxmlformats.org/officeDocument/2006/relationships/hyperlink" Target="http://inpeaceevent.org" TargetMode="External"/><Relationship Id="rId3176" Type="http://schemas.openxmlformats.org/officeDocument/2006/relationships/hyperlink" Target="https://assos.bordeaux.fr/association/detail/1039" TargetMode="External"/><Relationship Id="rId3179" Type="http://schemas.openxmlformats.org/officeDocument/2006/relationships/hyperlink" Target="https://assos.bordeaux.fr/association/detail/1676" TargetMode="External"/><Relationship Id="rId3178" Type="http://schemas.openxmlformats.org/officeDocument/2006/relationships/hyperlink" Target="https://assos.bordeaux.fr/association/detail/2110" TargetMode="External"/><Relationship Id="rId3160" Type="http://schemas.openxmlformats.org/officeDocument/2006/relationships/hyperlink" Target="https://assos.bordeaux.fr/association/detail/2729" TargetMode="External"/><Relationship Id="rId3162" Type="http://schemas.openxmlformats.org/officeDocument/2006/relationships/hyperlink" Target="https://assos.bordeaux.fr/association/detail/1847" TargetMode="External"/><Relationship Id="rId3161" Type="http://schemas.openxmlformats.org/officeDocument/2006/relationships/hyperlink" Target="https://assos.bordeaux.fr/association/detail/2465" TargetMode="External"/><Relationship Id="rId3164" Type="http://schemas.openxmlformats.org/officeDocument/2006/relationships/hyperlink" Target="https://assos.bordeaux.fr/association/detail/1591" TargetMode="External"/><Relationship Id="rId3163" Type="http://schemas.openxmlformats.org/officeDocument/2006/relationships/hyperlink" Target="http://www.coaching-nomade.fr" TargetMode="External"/><Relationship Id="rId3166" Type="http://schemas.openxmlformats.org/officeDocument/2006/relationships/hyperlink" Target="https://assos.bordeaux.fr/association/detail/445" TargetMode="External"/><Relationship Id="rId3165" Type="http://schemas.openxmlformats.org/officeDocument/2006/relationships/hyperlink" Target="http://www.romie-esteves.com/compagnie-la-marginaire" TargetMode="External"/><Relationship Id="rId3168" Type="http://schemas.openxmlformats.org/officeDocument/2006/relationships/hyperlink" Target="https://assos.bordeaux.fr/association/detail/2229" TargetMode="External"/><Relationship Id="rId3167" Type="http://schemas.openxmlformats.org/officeDocument/2006/relationships/hyperlink" Target="https://assos.bordeaux.fr/association/detail/1123" TargetMode="External"/><Relationship Id="rId3169" Type="http://schemas.openxmlformats.org/officeDocument/2006/relationships/hyperlink" Target="https://assos.bordeaux.fr/association/detail/1801" TargetMode="External"/><Relationship Id="rId2700" Type="http://schemas.openxmlformats.org/officeDocument/2006/relationships/hyperlink" Target="https://assos.bordeaux.fr/association/detail/628" TargetMode="External"/><Relationship Id="rId2701" Type="http://schemas.openxmlformats.org/officeDocument/2006/relationships/hyperlink" Target="https://assos.bordeaux.fr/association/detail/2041" TargetMode="External"/><Relationship Id="rId2702" Type="http://schemas.openxmlformats.org/officeDocument/2006/relationships/hyperlink" Target="https://assos.bordeaux.fr/association/detail/2503" TargetMode="External"/><Relationship Id="rId2703" Type="http://schemas.openxmlformats.org/officeDocument/2006/relationships/hyperlink" Target="https://assos.bordeaux.fr/association/detail/723" TargetMode="External"/><Relationship Id="rId2704" Type="http://schemas.openxmlformats.org/officeDocument/2006/relationships/hyperlink" Target="https://assos.bordeaux.fr/association/detail/2277" TargetMode="External"/><Relationship Id="rId2705" Type="http://schemas.openxmlformats.org/officeDocument/2006/relationships/hyperlink" Target="https://assos.bordeaux.fr/association/detail/2435" TargetMode="External"/><Relationship Id="rId2706" Type="http://schemas.openxmlformats.org/officeDocument/2006/relationships/hyperlink" Target="https://assos.bordeaux.fr/association/detail/703" TargetMode="External"/><Relationship Id="rId2707" Type="http://schemas.openxmlformats.org/officeDocument/2006/relationships/hyperlink" Target="https://assos.bordeaux.fr/association/detail/1813" TargetMode="External"/><Relationship Id="rId2708" Type="http://schemas.openxmlformats.org/officeDocument/2006/relationships/hyperlink" Target="https://assos.bordeaux.fr/association/detail/1403" TargetMode="External"/><Relationship Id="rId2709" Type="http://schemas.openxmlformats.org/officeDocument/2006/relationships/hyperlink" Target="https://assos.bordeaux.fr/association/detail/1909" TargetMode="External"/><Relationship Id="rId2720" Type="http://schemas.openxmlformats.org/officeDocument/2006/relationships/hyperlink" Target="https://assos.bordeaux.fr/association/detail/2242" TargetMode="External"/><Relationship Id="rId2721" Type="http://schemas.openxmlformats.org/officeDocument/2006/relationships/hyperlink" Target="https://assos.bordeaux.fr/association/detail/583" TargetMode="External"/><Relationship Id="rId2722" Type="http://schemas.openxmlformats.org/officeDocument/2006/relationships/hyperlink" Target="http://ae-33.blogspot.fr" TargetMode="External"/><Relationship Id="rId2723" Type="http://schemas.openxmlformats.org/officeDocument/2006/relationships/hyperlink" Target="https://assos.bordeaux.fr/association/detail/1012" TargetMode="External"/><Relationship Id="rId2724" Type="http://schemas.openxmlformats.org/officeDocument/2006/relationships/hyperlink" Target="https://assos.bordeaux.fr/association/detail/2927" TargetMode="External"/><Relationship Id="rId2725" Type="http://schemas.openxmlformats.org/officeDocument/2006/relationships/hyperlink" Target="https://assos.bordeaux.fr/association/detail/2223" TargetMode="External"/><Relationship Id="rId2726" Type="http://schemas.openxmlformats.org/officeDocument/2006/relationships/hyperlink" Target="https://assos.bordeaux.fr/association/detail/444" TargetMode="External"/><Relationship Id="rId2727" Type="http://schemas.openxmlformats.org/officeDocument/2006/relationships/hyperlink" Target="https://assos.bordeaux.fr/association/detail/526" TargetMode="External"/><Relationship Id="rId2728" Type="http://schemas.openxmlformats.org/officeDocument/2006/relationships/hyperlink" Target="http://www.mne-bordeauxaquitaine.org" TargetMode="External"/><Relationship Id="rId2729" Type="http://schemas.openxmlformats.org/officeDocument/2006/relationships/hyperlink" Target="https://assos.bordeaux.fr/association/detail/1527" TargetMode="External"/><Relationship Id="rId2710" Type="http://schemas.openxmlformats.org/officeDocument/2006/relationships/hyperlink" Target="https://assos.bordeaux.fr/association/detail/524" TargetMode="External"/><Relationship Id="rId2711" Type="http://schemas.openxmlformats.org/officeDocument/2006/relationships/hyperlink" Target="http://www.aquitaineculture.org" TargetMode="External"/><Relationship Id="rId2712" Type="http://schemas.openxmlformats.org/officeDocument/2006/relationships/hyperlink" Target="https://assos.bordeaux.fr/association/detail/2013" TargetMode="External"/><Relationship Id="rId2713" Type="http://schemas.openxmlformats.org/officeDocument/2006/relationships/hyperlink" Target="https://assos.bordeaux.fr/association/detail/1083" TargetMode="External"/><Relationship Id="rId2714" Type="http://schemas.openxmlformats.org/officeDocument/2006/relationships/hyperlink" Target="https://assos.bordeaux.fr/association/detail/556" TargetMode="External"/><Relationship Id="rId2715" Type="http://schemas.openxmlformats.org/officeDocument/2006/relationships/hyperlink" Target="http://www.hapana.org" TargetMode="External"/><Relationship Id="rId2716" Type="http://schemas.openxmlformats.org/officeDocument/2006/relationships/hyperlink" Target="https://assos.bordeaux.fr/association/detail/829" TargetMode="External"/><Relationship Id="rId2717" Type="http://schemas.openxmlformats.org/officeDocument/2006/relationships/hyperlink" Target="https://assos.bordeaux.fr/association/detail/2601" TargetMode="External"/><Relationship Id="rId2718" Type="http://schemas.openxmlformats.org/officeDocument/2006/relationships/hyperlink" Target="https://assos.bordeaux.fr/association/detail/1099" TargetMode="External"/><Relationship Id="rId2719" Type="http://schemas.openxmlformats.org/officeDocument/2006/relationships/hyperlink" Target="https://assos.bordeaux.fr/association/detail/1768" TargetMode="External"/><Relationship Id="rId1455" Type="http://schemas.openxmlformats.org/officeDocument/2006/relationships/hyperlink" Target="https://assos.bordeaux.fr/association/detail/2765" TargetMode="External"/><Relationship Id="rId2786" Type="http://schemas.openxmlformats.org/officeDocument/2006/relationships/hyperlink" Target="https://assos.bordeaux.fr/association/detail/1197" TargetMode="External"/><Relationship Id="rId1456" Type="http://schemas.openxmlformats.org/officeDocument/2006/relationships/hyperlink" Target="https://assos.bordeaux.fr/association/detail/2715" TargetMode="External"/><Relationship Id="rId2787" Type="http://schemas.openxmlformats.org/officeDocument/2006/relationships/hyperlink" Target="https://assos.bordeaux.fr/association/detail/1708" TargetMode="External"/><Relationship Id="rId1457" Type="http://schemas.openxmlformats.org/officeDocument/2006/relationships/hyperlink" Target="https://assos.bordeaux.fr/association/detail/1358" TargetMode="External"/><Relationship Id="rId2788" Type="http://schemas.openxmlformats.org/officeDocument/2006/relationships/hyperlink" Target="http://www.aroeven-bordeaux.fr" TargetMode="External"/><Relationship Id="rId1458" Type="http://schemas.openxmlformats.org/officeDocument/2006/relationships/hyperlink" Target="https://assos.bordeaux.fr/association/detail/449" TargetMode="External"/><Relationship Id="rId2789" Type="http://schemas.openxmlformats.org/officeDocument/2006/relationships/hyperlink" Target="https://assos.bordeaux.fr/association/detail/2066" TargetMode="External"/><Relationship Id="rId1459" Type="http://schemas.openxmlformats.org/officeDocument/2006/relationships/hyperlink" Target="https://assos.bordeaux.fr/association/detail/2425" TargetMode="External"/><Relationship Id="rId629" Type="http://schemas.openxmlformats.org/officeDocument/2006/relationships/hyperlink" Target="https://assos.bordeaux.fr/association/detail/706" TargetMode="External"/><Relationship Id="rId624" Type="http://schemas.openxmlformats.org/officeDocument/2006/relationships/hyperlink" Target="https://assos.bordeaux.fr/association/detail/1912" TargetMode="External"/><Relationship Id="rId623" Type="http://schemas.openxmlformats.org/officeDocument/2006/relationships/hyperlink" Target="https://assos.bordeaux.fr/association/detail/503" TargetMode="External"/><Relationship Id="rId622" Type="http://schemas.openxmlformats.org/officeDocument/2006/relationships/hyperlink" Target="https://assos.bordeaux.fr/association/detail/841" TargetMode="External"/><Relationship Id="rId621" Type="http://schemas.openxmlformats.org/officeDocument/2006/relationships/hyperlink" Target="http://www.agja.org" TargetMode="External"/><Relationship Id="rId628" Type="http://schemas.openxmlformats.org/officeDocument/2006/relationships/hyperlink" Target="https://assos.bordeaux.fr/association/detail/226" TargetMode="External"/><Relationship Id="rId627" Type="http://schemas.openxmlformats.org/officeDocument/2006/relationships/hyperlink" Target="http://www.resoadom33.org" TargetMode="External"/><Relationship Id="rId626" Type="http://schemas.openxmlformats.org/officeDocument/2006/relationships/hyperlink" Target="https://assos.bordeaux.fr/association/detail/788" TargetMode="External"/><Relationship Id="rId625" Type="http://schemas.openxmlformats.org/officeDocument/2006/relationships/hyperlink" Target="https://assos.bordeaux.fr/association/detail/2047" TargetMode="External"/><Relationship Id="rId2780" Type="http://schemas.openxmlformats.org/officeDocument/2006/relationships/hyperlink" Target="https://assos.bordeaux.fr/association/detail/1043" TargetMode="External"/><Relationship Id="rId1450" Type="http://schemas.openxmlformats.org/officeDocument/2006/relationships/hyperlink" Target="https://assos.bordeaux.fr/association/detail/2981" TargetMode="External"/><Relationship Id="rId2781" Type="http://schemas.openxmlformats.org/officeDocument/2006/relationships/hyperlink" Target="https://assos.bordeaux.fr/association/detail/2040" TargetMode="External"/><Relationship Id="rId620" Type="http://schemas.openxmlformats.org/officeDocument/2006/relationships/hyperlink" Target="https://assos.bordeaux.fr/association/detail/787" TargetMode="External"/><Relationship Id="rId1451" Type="http://schemas.openxmlformats.org/officeDocument/2006/relationships/hyperlink" Target="https://assos.bordeaux.fr/association/detail/1826" TargetMode="External"/><Relationship Id="rId2782" Type="http://schemas.openxmlformats.org/officeDocument/2006/relationships/hyperlink" Target="https://assos.bordeaux.fr/association/detail/694" TargetMode="External"/><Relationship Id="rId1452" Type="http://schemas.openxmlformats.org/officeDocument/2006/relationships/hyperlink" Target="https://assos.bordeaux.fr/association/detail/1900" TargetMode="External"/><Relationship Id="rId2783" Type="http://schemas.openxmlformats.org/officeDocument/2006/relationships/hyperlink" Target="http://www.equipes-saint-vincent.com" TargetMode="External"/><Relationship Id="rId1453" Type="http://schemas.openxmlformats.org/officeDocument/2006/relationships/hyperlink" Target="https://assos.bordeaux.fr/association/detail/2009" TargetMode="External"/><Relationship Id="rId2784" Type="http://schemas.openxmlformats.org/officeDocument/2006/relationships/hyperlink" Target="https://assos.bordeaux.fr/association/detail/2830" TargetMode="External"/><Relationship Id="rId1454" Type="http://schemas.openxmlformats.org/officeDocument/2006/relationships/hyperlink" Target="https://assos.bordeaux.fr/association/detail/2898" TargetMode="External"/><Relationship Id="rId2785" Type="http://schemas.openxmlformats.org/officeDocument/2006/relationships/hyperlink" Target="https://assos.bordeaux.fr/association/detail/1953" TargetMode="External"/><Relationship Id="rId1444" Type="http://schemas.openxmlformats.org/officeDocument/2006/relationships/hyperlink" Target="http://www.coupe-court.com/association" TargetMode="External"/><Relationship Id="rId2775" Type="http://schemas.openxmlformats.org/officeDocument/2006/relationships/hyperlink" Target="https://assos.bordeaux.fr/association/detail/1309" TargetMode="External"/><Relationship Id="rId1445" Type="http://schemas.openxmlformats.org/officeDocument/2006/relationships/hyperlink" Target="https://assos.bordeaux.fr/association/detail/2719" TargetMode="External"/><Relationship Id="rId2776" Type="http://schemas.openxmlformats.org/officeDocument/2006/relationships/hyperlink" Target="https://assos.bordeaux.fr/association/detail/1756" TargetMode="External"/><Relationship Id="rId1446" Type="http://schemas.openxmlformats.org/officeDocument/2006/relationships/hyperlink" Target="https://assos.bordeaux.fr/association/detail/1695" TargetMode="External"/><Relationship Id="rId2777" Type="http://schemas.openxmlformats.org/officeDocument/2006/relationships/hyperlink" Target="https://assos.bordeaux.fr/association/detail/378" TargetMode="External"/><Relationship Id="rId1447" Type="http://schemas.openxmlformats.org/officeDocument/2006/relationships/hyperlink" Target="https://assos.bordeaux.fr/association/detail/1552" TargetMode="External"/><Relationship Id="rId2778" Type="http://schemas.openxmlformats.org/officeDocument/2006/relationships/hyperlink" Target="https://assos.bordeaux.fr/association/detail/2116" TargetMode="External"/><Relationship Id="rId1448" Type="http://schemas.openxmlformats.org/officeDocument/2006/relationships/hyperlink" Target="https://assos.bordeaux.fr/association/detail/1904" TargetMode="External"/><Relationship Id="rId2779" Type="http://schemas.openxmlformats.org/officeDocument/2006/relationships/hyperlink" Target="https://assos.bordeaux.fr/association/detail/2359" TargetMode="External"/><Relationship Id="rId1449" Type="http://schemas.openxmlformats.org/officeDocument/2006/relationships/hyperlink" Target="https://assos.bordeaux.fr/association/detail/1824" TargetMode="External"/><Relationship Id="rId619" Type="http://schemas.openxmlformats.org/officeDocument/2006/relationships/hyperlink" Target="https://assos.bordeaux.fr/association/detail/2111" TargetMode="External"/><Relationship Id="rId618" Type="http://schemas.openxmlformats.org/officeDocument/2006/relationships/hyperlink" Target="https://assos.bordeaux.fr/association/detail/2646" TargetMode="External"/><Relationship Id="rId613" Type="http://schemas.openxmlformats.org/officeDocument/2006/relationships/hyperlink" Target="https://assos.bordeaux.fr/association/detail/1805" TargetMode="External"/><Relationship Id="rId612" Type="http://schemas.openxmlformats.org/officeDocument/2006/relationships/hyperlink" Target="https://assos.bordeaux.fr/association/detail/271" TargetMode="External"/><Relationship Id="rId611" Type="http://schemas.openxmlformats.org/officeDocument/2006/relationships/hyperlink" Target="https://assos.bordeaux.fr/association/detail/500" TargetMode="External"/><Relationship Id="rId610" Type="http://schemas.openxmlformats.org/officeDocument/2006/relationships/hyperlink" Target="https://assos.bordeaux.fr/association/detail/1435" TargetMode="External"/><Relationship Id="rId617" Type="http://schemas.openxmlformats.org/officeDocument/2006/relationships/hyperlink" Target="https://assos.bordeaux.fr/association/detail/970" TargetMode="External"/><Relationship Id="rId616" Type="http://schemas.openxmlformats.org/officeDocument/2006/relationships/hyperlink" Target="https://assos.bordeaux.fr/association/detail/2217" TargetMode="External"/><Relationship Id="rId615" Type="http://schemas.openxmlformats.org/officeDocument/2006/relationships/hyperlink" Target="https://assos.bordeaux.fr/association/detail/2030" TargetMode="External"/><Relationship Id="rId614" Type="http://schemas.openxmlformats.org/officeDocument/2006/relationships/hyperlink" Target="https://assos.bordeaux.fr/association/detail/1027" TargetMode="External"/><Relationship Id="rId2770" Type="http://schemas.openxmlformats.org/officeDocument/2006/relationships/hyperlink" Target="https://assos.bordeaux.fr/association/detail/774" TargetMode="External"/><Relationship Id="rId1440" Type="http://schemas.openxmlformats.org/officeDocument/2006/relationships/hyperlink" Target="https://assos.bordeaux.fr/association/detail/902" TargetMode="External"/><Relationship Id="rId2771" Type="http://schemas.openxmlformats.org/officeDocument/2006/relationships/hyperlink" Target="https://assos.bordeaux.fr/association/detail/2385" TargetMode="External"/><Relationship Id="rId1441" Type="http://schemas.openxmlformats.org/officeDocument/2006/relationships/hyperlink" Target="http://achillee.org" TargetMode="External"/><Relationship Id="rId2772" Type="http://schemas.openxmlformats.org/officeDocument/2006/relationships/hyperlink" Target="https://assos.bordeaux.fr/association/detail/1287" TargetMode="External"/><Relationship Id="rId1442" Type="http://schemas.openxmlformats.org/officeDocument/2006/relationships/hyperlink" Target="https://assos.bordeaux.fr/association/detail/767" TargetMode="External"/><Relationship Id="rId2773" Type="http://schemas.openxmlformats.org/officeDocument/2006/relationships/hyperlink" Target="https://assos.bordeaux.fr/association/detail/2937" TargetMode="External"/><Relationship Id="rId1443" Type="http://schemas.openxmlformats.org/officeDocument/2006/relationships/hyperlink" Target="https://assos.bordeaux.fr/association/detail/992" TargetMode="External"/><Relationship Id="rId2774" Type="http://schemas.openxmlformats.org/officeDocument/2006/relationships/hyperlink" Target="https://assos.bordeaux.fr/association/detail/679" TargetMode="External"/><Relationship Id="rId1477" Type="http://schemas.openxmlformats.org/officeDocument/2006/relationships/hyperlink" Target="https://assos.bordeaux.fr/association/detail/1551" TargetMode="External"/><Relationship Id="rId1478" Type="http://schemas.openxmlformats.org/officeDocument/2006/relationships/hyperlink" Target="https://assos.bordeaux.fr/association/detail/980" TargetMode="External"/><Relationship Id="rId1479" Type="http://schemas.openxmlformats.org/officeDocument/2006/relationships/hyperlink" Target="https://assos.bordeaux.fr/association/detail/2406" TargetMode="External"/><Relationship Id="rId646" Type="http://schemas.openxmlformats.org/officeDocument/2006/relationships/hyperlink" Target="http://www.clafoutis-cie.com" TargetMode="External"/><Relationship Id="rId645" Type="http://schemas.openxmlformats.org/officeDocument/2006/relationships/hyperlink" Target="https://assos.bordeaux.fr/association/detail/1530" TargetMode="External"/><Relationship Id="rId644" Type="http://schemas.openxmlformats.org/officeDocument/2006/relationships/hyperlink" Target="https://assos.bordeaux.fr/association/detail/1709" TargetMode="External"/><Relationship Id="rId643" Type="http://schemas.openxmlformats.org/officeDocument/2006/relationships/hyperlink" Target="http://lecerisier.org" TargetMode="External"/><Relationship Id="rId649" Type="http://schemas.openxmlformats.org/officeDocument/2006/relationships/hyperlink" Target="https://assos.bordeaux.fr/association/detail/441" TargetMode="External"/><Relationship Id="rId648" Type="http://schemas.openxmlformats.org/officeDocument/2006/relationships/hyperlink" Target="https://assos.bordeaux.fr/association/detail/784" TargetMode="External"/><Relationship Id="rId647" Type="http://schemas.openxmlformats.org/officeDocument/2006/relationships/hyperlink" Target="https://assos.bordeaux.fr/association/detail/2165" TargetMode="External"/><Relationship Id="rId1470" Type="http://schemas.openxmlformats.org/officeDocument/2006/relationships/hyperlink" Target="https://assos.bordeaux.fr/association/detail/320" TargetMode="External"/><Relationship Id="rId1471" Type="http://schemas.openxmlformats.org/officeDocument/2006/relationships/hyperlink" Target="https://assos.bordeaux.fr/association/detail/1773" TargetMode="External"/><Relationship Id="rId1472" Type="http://schemas.openxmlformats.org/officeDocument/2006/relationships/hyperlink" Target="https://assos.bordeaux.fr/association/detail/1559" TargetMode="External"/><Relationship Id="rId642" Type="http://schemas.openxmlformats.org/officeDocument/2006/relationships/hyperlink" Target="https://assos.bordeaux.fr/association/detail/1112" TargetMode="External"/><Relationship Id="rId1473" Type="http://schemas.openxmlformats.org/officeDocument/2006/relationships/hyperlink" Target="http://www.jumelagecestas.fr" TargetMode="External"/><Relationship Id="rId641" Type="http://schemas.openxmlformats.org/officeDocument/2006/relationships/hyperlink" Target="https://assos.bordeaux.fr/association/detail/1468" TargetMode="External"/><Relationship Id="rId1474" Type="http://schemas.openxmlformats.org/officeDocument/2006/relationships/hyperlink" Target="https://assos.bordeaux.fr/association/detail/2265" TargetMode="External"/><Relationship Id="rId640" Type="http://schemas.openxmlformats.org/officeDocument/2006/relationships/hyperlink" Target="https://assos.bordeaux.fr/association/detail/1153" TargetMode="External"/><Relationship Id="rId1475" Type="http://schemas.openxmlformats.org/officeDocument/2006/relationships/hyperlink" Target="https://assos.bordeaux.fr/association/detail/2085" TargetMode="External"/><Relationship Id="rId1476" Type="http://schemas.openxmlformats.org/officeDocument/2006/relationships/hyperlink" Target="https://assos.bordeaux.fr/association/detail/1930" TargetMode="External"/><Relationship Id="rId1466" Type="http://schemas.openxmlformats.org/officeDocument/2006/relationships/hyperlink" Target="https://assos.bordeaux.fr/association/detail/1224" TargetMode="External"/><Relationship Id="rId2797" Type="http://schemas.openxmlformats.org/officeDocument/2006/relationships/hyperlink" Target="https://assos.bordeaux.fr/association/detail/2473" TargetMode="External"/><Relationship Id="rId1467" Type="http://schemas.openxmlformats.org/officeDocument/2006/relationships/hyperlink" Target="https://assos.bordeaux.fr/association/detail/995" TargetMode="External"/><Relationship Id="rId2798" Type="http://schemas.openxmlformats.org/officeDocument/2006/relationships/hyperlink" Target="https://assos.bordeaux.fr/association/detail/2172" TargetMode="External"/><Relationship Id="rId1468" Type="http://schemas.openxmlformats.org/officeDocument/2006/relationships/hyperlink" Target="https://assos.bordeaux.fr/association/detail/818" TargetMode="External"/><Relationship Id="rId2799" Type="http://schemas.openxmlformats.org/officeDocument/2006/relationships/hyperlink" Target="https://assos.bordeaux.fr/association/detail/2694" TargetMode="External"/><Relationship Id="rId1469" Type="http://schemas.openxmlformats.org/officeDocument/2006/relationships/hyperlink" Target="http://www.periph-prod.com" TargetMode="External"/><Relationship Id="rId635" Type="http://schemas.openxmlformats.org/officeDocument/2006/relationships/hyperlink" Target="https://assos.bordeaux.fr/association/detail/1593" TargetMode="External"/><Relationship Id="rId634" Type="http://schemas.openxmlformats.org/officeDocument/2006/relationships/hyperlink" Target="https://assos.bordeaux.fr/association/detail/2390" TargetMode="External"/><Relationship Id="rId633" Type="http://schemas.openxmlformats.org/officeDocument/2006/relationships/hyperlink" Target="https://assos.bordeaux.fr/association/detail/2034" TargetMode="External"/><Relationship Id="rId632" Type="http://schemas.openxmlformats.org/officeDocument/2006/relationships/hyperlink" Target="https://assos.bordeaux.fr/association/detail/2108" TargetMode="External"/><Relationship Id="rId639" Type="http://schemas.openxmlformats.org/officeDocument/2006/relationships/hyperlink" Target="https://assos.bordeaux.fr/association/detail/2220" TargetMode="External"/><Relationship Id="rId638" Type="http://schemas.openxmlformats.org/officeDocument/2006/relationships/hyperlink" Target="https://assos.bordeaux.fr/association/detail/1727" TargetMode="External"/><Relationship Id="rId637" Type="http://schemas.openxmlformats.org/officeDocument/2006/relationships/hyperlink" Target="https://assos.bordeaux.fr/association/detail/1940" TargetMode="External"/><Relationship Id="rId636" Type="http://schemas.openxmlformats.org/officeDocument/2006/relationships/hyperlink" Target="https://assos.bordeaux.fr/association/detail/2674" TargetMode="External"/><Relationship Id="rId2790" Type="http://schemas.openxmlformats.org/officeDocument/2006/relationships/hyperlink" Target="https://assos.bordeaux.fr/association/detail/1159" TargetMode="External"/><Relationship Id="rId1460" Type="http://schemas.openxmlformats.org/officeDocument/2006/relationships/hyperlink" Target="https://assos.bordeaux.fr/association/detail/1470" TargetMode="External"/><Relationship Id="rId2791" Type="http://schemas.openxmlformats.org/officeDocument/2006/relationships/hyperlink" Target="https://assos.bordeaux.fr/association/detail/468" TargetMode="External"/><Relationship Id="rId1461" Type="http://schemas.openxmlformats.org/officeDocument/2006/relationships/hyperlink" Target="https://assos.bordeaux.fr/association/detail/2447" TargetMode="External"/><Relationship Id="rId2792" Type="http://schemas.openxmlformats.org/officeDocument/2006/relationships/hyperlink" Target="https://assos.bordeaux.fr/association/detail/1966" TargetMode="External"/><Relationship Id="rId631" Type="http://schemas.openxmlformats.org/officeDocument/2006/relationships/hyperlink" Target="https://assos.bordeaux.fr/association/detail/2211" TargetMode="External"/><Relationship Id="rId1462" Type="http://schemas.openxmlformats.org/officeDocument/2006/relationships/hyperlink" Target="https://assos.bordeaux.fr/association/detail/1143" TargetMode="External"/><Relationship Id="rId2793" Type="http://schemas.openxmlformats.org/officeDocument/2006/relationships/hyperlink" Target="https://assos.bordeaux.fr/association/detail/2640" TargetMode="External"/><Relationship Id="rId630" Type="http://schemas.openxmlformats.org/officeDocument/2006/relationships/hyperlink" Target="https://assos.bordeaux.fr/association/detail/2295" TargetMode="External"/><Relationship Id="rId1463" Type="http://schemas.openxmlformats.org/officeDocument/2006/relationships/hyperlink" Target="https://assos.bordeaux.fr/association/detail/2271" TargetMode="External"/><Relationship Id="rId2794" Type="http://schemas.openxmlformats.org/officeDocument/2006/relationships/hyperlink" Target="https://assos.bordeaux.fr/association/detail/549" TargetMode="External"/><Relationship Id="rId1464" Type="http://schemas.openxmlformats.org/officeDocument/2006/relationships/hyperlink" Target="https://assos.bordeaux.fr/association/detail/1800" TargetMode="External"/><Relationship Id="rId2795" Type="http://schemas.openxmlformats.org/officeDocument/2006/relationships/hyperlink" Target="http://www.go-gagnantaloral.fr" TargetMode="External"/><Relationship Id="rId1465" Type="http://schemas.openxmlformats.org/officeDocument/2006/relationships/hyperlink" Target="https://assos.bordeaux.fr/association/detail/1368" TargetMode="External"/><Relationship Id="rId2796" Type="http://schemas.openxmlformats.org/officeDocument/2006/relationships/hyperlink" Target="https://assos.bordeaux.fr/association/detail/2330" TargetMode="External"/><Relationship Id="rId1411" Type="http://schemas.openxmlformats.org/officeDocument/2006/relationships/hyperlink" Target="https://assos.bordeaux.fr/association/detail/2562" TargetMode="External"/><Relationship Id="rId2742" Type="http://schemas.openxmlformats.org/officeDocument/2006/relationships/hyperlink" Target="https://assos.bordeaux.fr/association/detail/2609" TargetMode="External"/><Relationship Id="rId1412" Type="http://schemas.openxmlformats.org/officeDocument/2006/relationships/hyperlink" Target="https://assos.bordeaux.fr/association/detail/244" TargetMode="External"/><Relationship Id="rId2743" Type="http://schemas.openxmlformats.org/officeDocument/2006/relationships/hyperlink" Target="https://assos.bordeaux.fr/association/detail/2812" TargetMode="External"/><Relationship Id="rId1413" Type="http://schemas.openxmlformats.org/officeDocument/2006/relationships/hyperlink" Target="https://assos.bordeaux.fr/association/detail/2868" TargetMode="External"/><Relationship Id="rId2744" Type="http://schemas.openxmlformats.org/officeDocument/2006/relationships/hyperlink" Target="https://assos.bordeaux.fr/association/detail/1056" TargetMode="External"/><Relationship Id="rId1414" Type="http://schemas.openxmlformats.org/officeDocument/2006/relationships/hyperlink" Target="https://assos.bordeaux.fr/association/detail/1988" TargetMode="External"/><Relationship Id="rId2745" Type="http://schemas.openxmlformats.org/officeDocument/2006/relationships/hyperlink" Target="https://assos.bordeaux.fr/association/detail/1913" TargetMode="External"/><Relationship Id="rId1415" Type="http://schemas.openxmlformats.org/officeDocument/2006/relationships/hyperlink" Target="https://assos.bordeaux.fr/association/detail/1651" TargetMode="External"/><Relationship Id="rId2746" Type="http://schemas.openxmlformats.org/officeDocument/2006/relationships/hyperlink" Target="https://assos.bordeaux.fr/association/detail/2247" TargetMode="External"/><Relationship Id="rId1416" Type="http://schemas.openxmlformats.org/officeDocument/2006/relationships/hyperlink" Target="https://assos.bordeaux.fr/association/detail/362" TargetMode="External"/><Relationship Id="rId2747" Type="http://schemas.openxmlformats.org/officeDocument/2006/relationships/hyperlink" Target="https://assos.bordeaux.fr/association/detail/2382" TargetMode="External"/><Relationship Id="rId1417" Type="http://schemas.openxmlformats.org/officeDocument/2006/relationships/hyperlink" Target="https://assos.bordeaux.fr/association/detail/2167" TargetMode="External"/><Relationship Id="rId2748" Type="http://schemas.openxmlformats.org/officeDocument/2006/relationships/hyperlink" Target="https://assos.bordeaux.fr/association/detail/686" TargetMode="External"/><Relationship Id="rId1418" Type="http://schemas.openxmlformats.org/officeDocument/2006/relationships/hyperlink" Target="https://assos.bordeaux.fr/association/detail/1560" TargetMode="External"/><Relationship Id="rId2749" Type="http://schemas.openxmlformats.org/officeDocument/2006/relationships/hyperlink" Target="https://assos.bordeaux.fr/association/detail/843" TargetMode="External"/><Relationship Id="rId1419" Type="http://schemas.openxmlformats.org/officeDocument/2006/relationships/hyperlink" Target="https://assos.bordeaux.fr/association/detail/2000" TargetMode="External"/><Relationship Id="rId2740" Type="http://schemas.openxmlformats.org/officeDocument/2006/relationships/hyperlink" Target="https://assos.bordeaux.fr/association/detail/2434" TargetMode="External"/><Relationship Id="rId1410" Type="http://schemas.openxmlformats.org/officeDocument/2006/relationships/hyperlink" Target="https://assos.bordeaux.fr/association/detail/1038" TargetMode="External"/><Relationship Id="rId2741" Type="http://schemas.openxmlformats.org/officeDocument/2006/relationships/hyperlink" Target="https://assos.bordeaux.fr/association/detail/1671" TargetMode="External"/><Relationship Id="rId1400" Type="http://schemas.openxmlformats.org/officeDocument/2006/relationships/hyperlink" Target="https://assos.bordeaux.fr/association/detail/1757" TargetMode="External"/><Relationship Id="rId2731" Type="http://schemas.openxmlformats.org/officeDocument/2006/relationships/hyperlink" Target="https://assos.bordeaux.fr/association/detail/604" TargetMode="External"/><Relationship Id="rId1401" Type="http://schemas.openxmlformats.org/officeDocument/2006/relationships/hyperlink" Target="http://fedealienor.fr" TargetMode="External"/><Relationship Id="rId2732" Type="http://schemas.openxmlformats.org/officeDocument/2006/relationships/hyperlink" Target="http://ambassadevielocale.wordpress.com" TargetMode="External"/><Relationship Id="rId1402" Type="http://schemas.openxmlformats.org/officeDocument/2006/relationships/hyperlink" Target="https://assos.bordeaux.fr/association/detail/2651" TargetMode="External"/><Relationship Id="rId2733" Type="http://schemas.openxmlformats.org/officeDocument/2006/relationships/hyperlink" Target="https://assos.bordeaux.fr/association/detail/2988" TargetMode="External"/><Relationship Id="rId1403" Type="http://schemas.openxmlformats.org/officeDocument/2006/relationships/hyperlink" Target="https://assos.bordeaux.fr/association/detail/2526" TargetMode="External"/><Relationship Id="rId2734" Type="http://schemas.openxmlformats.org/officeDocument/2006/relationships/hyperlink" Target="https://assos.bordeaux.fr/association/detail/1963" TargetMode="External"/><Relationship Id="rId1404" Type="http://schemas.openxmlformats.org/officeDocument/2006/relationships/hyperlink" Target="https://assos.bordeaux.fr/association/detail/2095" TargetMode="External"/><Relationship Id="rId2735" Type="http://schemas.openxmlformats.org/officeDocument/2006/relationships/hyperlink" Target="https://assos.bordeaux.fr/association/detail/1180" TargetMode="External"/><Relationship Id="rId1405" Type="http://schemas.openxmlformats.org/officeDocument/2006/relationships/hyperlink" Target="https://assos.bordeaux.fr/association/detail/2218" TargetMode="External"/><Relationship Id="rId2736" Type="http://schemas.openxmlformats.org/officeDocument/2006/relationships/hyperlink" Target="http://www.creaq.org" TargetMode="External"/><Relationship Id="rId1406" Type="http://schemas.openxmlformats.org/officeDocument/2006/relationships/hyperlink" Target="https://assos.bordeaux.fr/association/detail/889" TargetMode="External"/><Relationship Id="rId2737" Type="http://schemas.openxmlformats.org/officeDocument/2006/relationships/hyperlink" Target="https://assos.bordeaux.fr/association/detail/1758" TargetMode="External"/><Relationship Id="rId1407" Type="http://schemas.openxmlformats.org/officeDocument/2006/relationships/hyperlink" Target="http://climat-2020.eu/fr" TargetMode="External"/><Relationship Id="rId2738" Type="http://schemas.openxmlformats.org/officeDocument/2006/relationships/hyperlink" Target="https://assos.bordeaux.fr/association/detail/580" TargetMode="External"/><Relationship Id="rId1408" Type="http://schemas.openxmlformats.org/officeDocument/2006/relationships/hyperlink" Target="https://assos.bordeaux.fr/association/detail/2461" TargetMode="External"/><Relationship Id="rId2739" Type="http://schemas.openxmlformats.org/officeDocument/2006/relationships/hyperlink" Target="http://www.ufal.org" TargetMode="External"/><Relationship Id="rId1409" Type="http://schemas.openxmlformats.org/officeDocument/2006/relationships/hyperlink" Target="https://assos.bordeaux.fr/association/detail/1355" TargetMode="External"/><Relationship Id="rId2730" Type="http://schemas.openxmlformats.org/officeDocument/2006/relationships/hyperlink" Target="http://formeaujardin.com" TargetMode="External"/><Relationship Id="rId1433" Type="http://schemas.openxmlformats.org/officeDocument/2006/relationships/hyperlink" Target="https://assos.bordeaux.fr/association/detail/483" TargetMode="External"/><Relationship Id="rId2764" Type="http://schemas.openxmlformats.org/officeDocument/2006/relationships/hyperlink" Target="https://assos.bordeaux.fr/association/detail/251" TargetMode="External"/><Relationship Id="rId1434" Type="http://schemas.openxmlformats.org/officeDocument/2006/relationships/hyperlink" Target="https://assos.bordeaux.fr/association/detail/1236" TargetMode="External"/><Relationship Id="rId2765" Type="http://schemas.openxmlformats.org/officeDocument/2006/relationships/hyperlink" Target="https://assos.bordeaux.fr/association/detail/1711" TargetMode="External"/><Relationship Id="rId1435" Type="http://schemas.openxmlformats.org/officeDocument/2006/relationships/hyperlink" Target="https://assos.bordeaux.fr/association/detail/672" TargetMode="External"/><Relationship Id="rId2766" Type="http://schemas.openxmlformats.org/officeDocument/2006/relationships/hyperlink" Target="https://assos.bordeaux.fr/association/detail/2352" TargetMode="External"/><Relationship Id="rId1436" Type="http://schemas.openxmlformats.org/officeDocument/2006/relationships/hyperlink" Target="http://www.cie-revolution.com" TargetMode="External"/><Relationship Id="rId2767" Type="http://schemas.openxmlformats.org/officeDocument/2006/relationships/hyperlink" Target="https://assos.bordeaux.fr/association/detail/2736" TargetMode="External"/><Relationship Id="rId1437" Type="http://schemas.openxmlformats.org/officeDocument/2006/relationships/hyperlink" Target="https://assos.bordeaux.fr/association/detail/2951" TargetMode="External"/><Relationship Id="rId2768" Type="http://schemas.openxmlformats.org/officeDocument/2006/relationships/hyperlink" Target="https://assos.bordeaux.fr/association/detail/1975" TargetMode="External"/><Relationship Id="rId1438" Type="http://schemas.openxmlformats.org/officeDocument/2006/relationships/hyperlink" Target="https://assos.bordeaux.fr/association/detail/238" TargetMode="External"/><Relationship Id="rId2769" Type="http://schemas.openxmlformats.org/officeDocument/2006/relationships/hyperlink" Target="https://assos.bordeaux.fr/association/detail/283" TargetMode="External"/><Relationship Id="rId1439" Type="http://schemas.openxmlformats.org/officeDocument/2006/relationships/hyperlink" Target="https://assos.bordeaux.fr/association/detail/698" TargetMode="External"/><Relationship Id="rId609" Type="http://schemas.openxmlformats.org/officeDocument/2006/relationships/hyperlink" Target="https://assos.bordeaux.fr/association/detail/508" TargetMode="External"/><Relationship Id="rId608" Type="http://schemas.openxmlformats.org/officeDocument/2006/relationships/hyperlink" Target="https://assos.bordeaux.fr/association/detail/2074" TargetMode="External"/><Relationship Id="rId607" Type="http://schemas.openxmlformats.org/officeDocument/2006/relationships/hyperlink" Target="https://assos.bordeaux.fr/association/detail/2439" TargetMode="External"/><Relationship Id="rId602" Type="http://schemas.openxmlformats.org/officeDocument/2006/relationships/hyperlink" Target="https://assos.bordeaux.fr/association/detail/1863" TargetMode="External"/><Relationship Id="rId601" Type="http://schemas.openxmlformats.org/officeDocument/2006/relationships/hyperlink" Target="http://www.bordeaux.partage.org" TargetMode="External"/><Relationship Id="rId600" Type="http://schemas.openxmlformats.org/officeDocument/2006/relationships/hyperlink" Target="https://assos.bordeaux.fr/association/detail/924" TargetMode="External"/><Relationship Id="rId606" Type="http://schemas.openxmlformats.org/officeDocument/2006/relationships/hyperlink" Target="https://assos.bordeaux.fr/association/detail/394" TargetMode="External"/><Relationship Id="rId605" Type="http://schemas.openxmlformats.org/officeDocument/2006/relationships/hyperlink" Target="https://assos.bordeaux.fr/association/detail/2097" TargetMode="External"/><Relationship Id="rId604" Type="http://schemas.openxmlformats.org/officeDocument/2006/relationships/hyperlink" Target="http://www.maison-emploi-bordeaux.fr" TargetMode="External"/><Relationship Id="rId603" Type="http://schemas.openxmlformats.org/officeDocument/2006/relationships/hyperlink" Target="https://assos.bordeaux.fr/association/detail/1034" TargetMode="External"/><Relationship Id="rId2760" Type="http://schemas.openxmlformats.org/officeDocument/2006/relationships/hyperlink" Target="http://www.infirmerie-a-emotions.com/infirmerie-a-emotions.html" TargetMode="External"/><Relationship Id="rId1430" Type="http://schemas.openxmlformats.org/officeDocument/2006/relationships/hyperlink" Target="https://assos.bordeaux.fr/association/detail/2941" TargetMode="External"/><Relationship Id="rId2761" Type="http://schemas.openxmlformats.org/officeDocument/2006/relationships/hyperlink" Target="https://assos.bordeaux.fr/association/detail/1338" TargetMode="External"/><Relationship Id="rId1431" Type="http://schemas.openxmlformats.org/officeDocument/2006/relationships/hyperlink" Target="https://assos.bordeaux.fr/association/detail/906" TargetMode="External"/><Relationship Id="rId2762" Type="http://schemas.openxmlformats.org/officeDocument/2006/relationships/hyperlink" Target="https://assos.bordeaux.fr/association/detail/2046" TargetMode="External"/><Relationship Id="rId1432" Type="http://schemas.openxmlformats.org/officeDocument/2006/relationships/hyperlink" Target="http://www.visuel-lsf.org" TargetMode="External"/><Relationship Id="rId2763" Type="http://schemas.openxmlformats.org/officeDocument/2006/relationships/hyperlink" Target="https://assos.bordeaux.fr/association/detail/279" TargetMode="External"/><Relationship Id="rId1422" Type="http://schemas.openxmlformats.org/officeDocument/2006/relationships/hyperlink" Target="https://assos.bordeaux.fr/association/detail/1643" TargetMode="External"/><Relationship Id="rId2753" Type="http://schemas.openxmlformats.org/officeDocument/2006/relationships/hyperlink" Target="http://www.tedxbordeaux.com" TargetMode="External"/><Relationship Id="rId1423" Type="http://schemas.openxmlformats.org/officeDocument/2006/relationships/hyperlink" Target="https://assos.bordeaux.fr/association/detail/2613" TargetMode="External"/><Relationship Id="rId2754" Type="http://schemas.openxmlformats.org/officeDocument/2006/relationships/hyperlink" Target="https://assos.bordeaux.fr/association/detail/2366" TargetMode="External"/><Relationship Id="rId1424" Type="http://schemas.openxmlformats.org/officeDocument/2006/relationships/hyperlink" Target="https://assos.bordeaux.fr/association/detail/957" TargetMode="External"/><Relationship Id="rId2755" Type="http://schemas.openxmlformats.org/officeDocument/2006/relationships/hyperlink" Target="https://assos.bordeaux.fr/association/detail/636" TargetMode="External"/><Relationship Id="rId1425" Type="http://schemas.openxmlformats.org/officeDocument/2006/relationships/hyperlink" Target="https://assos.bordeaux.fr/association/detail/1812" TargetMode="External"/><Relationship Id="rId2756" Type="http://schemas.openxmlformats.org/officeDocument/2006/relationships/hyperlink" Target="http://dynameau.org" TargetMode="External"/><Relationship Id="rId1426" Type="http://schemas.openxmlformats.org/officeDocument/2006/relationships/hyperlink" Target="https://assos.bordeaux.fr/association/detail/2923" TargetMode="External"/><Relationship Id="rId2757" Type="http://schemas.openxmlformats.org/officeDocument/2006/relationships/hyperlink" Target="https://assos.bordeaux.fr/association/detail/380" TargetMode="External"/><Relationship Id="rId1427" Type="http://schemas.openxmlformats.org/officeDocument/2006/relationships/hyperlink" Target="https://assos.bordeaux.fr/association/detail/799" TargetMode="External"/><Relationship Id="rId2758" Type="http://schemas.openxmlformats.org/officeDocument/2006/relationships/hyperlink" Target="https://assos.bordeaux.fr/association/detail/749" TargetMode="External"/><Relationship Id="rId1428" Type="http://schemas.openxmlformats.org/officeDocument/2006/relationships/hyperlink" Target="https://assos.bordeaux.fr/association/detail/1491" TargetMode="External"/><Relationship Id="rId2759" Type="http://schemas.openxmlformats.org/officeDocument/2006/relationships/hyperlink" Target="https://assos.bordeaux.fr/association/detail/1103" TargetMode="External"/><Relationship Id="rId1429" Type="http://schemas.openxmlformats.org/officeDocument/2006/relationships/hyperlink" Target="https://assos.bordeaux.fr/association/detail/2996" TargetMode="External"/><Relationship Id="rId2750" Type="http://schemas.openxmlformats.org/officeDocument/2006/relationships/hyperlink" Target="https://assos.bordeaux.fr/association/detail/1482" TargetMode="External"/><Relationship Id="rId1420" Type="http://schemas.openxmlformats.org/officeDocument/2006/relationships/hyperlink" Target="https://assos.bordeaux.fr/association/detail/250" TargetMode="External"/><Relationship Id="rId2751" Type="http://schemas.openxmlformats.org/officeDocument/2006/relationships/hyperlink" Target="http://www.bordeaux.fr/o65495/le-labb" TargetMode="External"/><Relationship Id="rId1421" Type="http://schemas.openxmlformats.org/officeDocument/2006/relationships/hyperlink" Target="https://assos.bordeaux.fr/association/detail/2355" TargetMode="External"/><Relationship Id="rId2752" Type="http://schemas.openxmlformats.org/officeDocument/2006/relationships/hyperlink" Target="https://assos.bordeaux.fr/association/detail/1017" TargetMode="External"/><Relationship Id="rId699" Type="http://schemas.openxmlformats.org/officeDocument/2006/relationships/hyperlink" Target="https://assos.bordeaux.fr/association/detail/1616" TargetMode="External"/><Relationship Id="rId698" Type="http://schemas.openxmlformats.org/officeDocument/2006/relationships/hyperlink" Target="https://assos.bordeaux.fr/association/detail/2619" TargetMode="External"/><Relationship Id="rId693" Type="http://schemas.openxmlformats.org/officeDocument/2006/relationships/hyperlink" Target="https://assos.bordeaux.fr/association/detail/2652" TargetMode="External"/><Relationship Id="rId692" Type="http://schemas.openxmlformats.org/officeDocument/2006/relationships/hyperlink" Target="https://assos.bordeaux.fr/association/detail/408" TargetMode="External"/><Relationship Id="rId691" Type="http://schemas.openxmlformats.org/officeDocument/2006/relationships/hyperlink" Target="http://www.comitepreventiondepistagecancers.com" TargetMode="External"/><Relationship Id="rId3221" Type="http://schemas.openxmlformats.org/officeDocument/2006/relationships/drawing" Target="../drawings/drawing1.xml"/><Relationship Id="rId690" Type="http://schemas.openxmlformats.org/officeDocument/2006/relationships/hyperlink" Target="https://assos.bordeaux.fr/association/detail/1107" TargetMode="External"/><Relationship Id="rId3220" Type="http://schemas.openxmlformats.org/officeDocument/2006/relationships/hyperlink" Target="https://assos.bordeaux.fr/association/detail/2544" TargetMode="External"/><Relationship Id="rId697" Type="http://schemas.openxmlformats.org/officeDocument/2006/relationships/hyperlink" Target="https://assos.bordeaux.fr/association/detail/2109" TargetMode="External"/><Relationship Id="rId696" Type="http://schemas.openxmlformats.org/officeDocument/2006/relationships/hyperlink" Target="https://assos.bordeaux.fr/association/detail/2989" TargetMode="External"/><Relationship Id="rId695" Type="http://schemas.openxmlformats.org/officeDocument/2006/relationships/hyperlink" Target="http://www.cours-tic-tac.webnode.fr" TargetMode="External"/><Relationship Id="rId694" Type="http://schemas.openxmlformats.org/officeDocument/2006/relationships/hyperlink" Target="https://assos.bordeaux.fr/association/detail/1388" TargetMode="External"/><Relationship Id="rId1499" Type="http://schemas.openxmlformats.org/officeDocument/2006/relationships/hyperlink" Target="https://assos.bordeaux.fr/association/detail/639" TargetMode="External"/><Relationship Id="rId668" Type="http://schemas.openxmlformats.org/officeDocument/2006/relationships/hyperlink" Target="http://www.crepi.org" TargetMode="External"/><Relationship Id="rId667" Type="http://schemas.openxmlformats.org/officeDocument/2006/relationships/hyperlink" Target="https://assos.bordeaux.fr/association/detail/1292" TargetMode="External"/><Relationship Id="rId666" Type="http://schemas.openxmlformats.org/officeDocument/2006/relationships/hyperlink" Target="https://assos.bordeaux.fr/association/detail/300" TargetMode="External"/><Relationship Id="rId665" Type="http://schemas.openxmlformats.org/officeDocument/2006/relationships/hyperlink" Target="https://assos.bordeaux.fr/association/detail/2639" TargetMode="External"/><Relationship Id="rId669" Type="http://schemas.openxmlformats.org/officeDocument/2006/relationships/hyperlink" Target="https://assos.bordeaux.fr/association/detail/1160" TargetMode="External"/><Relationship Id="rId1490" Type="http://schemas.openxmlformats.org/officeDocument/2006/relationships/hyperlink" Target="https://assos.bordeaux.fr/association/detail/1077" TargetMode="External"/><Relationship Id="rId660" Type="http://schemas.openxmlformats.org/officeDocument/2006/relationships/hyperlink" Target="https://assos.bordeaux.fr/association/detail/1717" TargetMode="External"/><Relationship Id="rId1491" Type="http://schemas.openxmlformats.org/officeDocument/2006/relationships/hyperlink" Target="http://www.jsabordeaux.fr" TargetMode="External"/><Relationship Id="rId1492" Type="http://schemas.openxmlformats.org/officeDocument/2006/relationships/hyperlink" Target="https://assos.bordeaux.fr/association/detail/1898" TargetMode="External"/><Relationship Id="rId1493" Type="http://schemas.openxmlformats.org/officeDocument/2006/relationships/hyperlink" Target="https://assos.bordeaux.fr/association/detail/2115" TargetMode="External"/><Relationship Id="rId1494" Type="http://schemas.openxmlformats.org/officeDocument/2006/relationships/hyperlink" Target="https://assos.bordeaux.fr/association/detail/1294" TargetMode="External"/><Relationship Id="rId664" Type="http://schemas.openxmlformats.org/officeDocument/2006/relationships/hyperlink" Target="https://assos.bordeaux.fr/association/detail/2232" TargetMode="External"/><Relationship Id="rId1495" Type="http://schemas.openxmlformats.org/officeDocument/2006/relationships/hyperlink" Target="https://assos.bordeaux.fr/association/detail/1601" TargetMode="External"/><Relationship Id="rId663" Type="http://schemas.openxmlformats.org/officeDocument/2006/relationships/hyperlink" Target="https://assos.bordeaux.fr/association/detail/2153" TargetMode="External"/><Relationship Id="rId1496" Type="http://schemas.openxmlformats.org/officeDocument/2006/relationships/hyperlink" Target="https://assos.bordeaux.fr/association/detail/869" TargetMode="External"/><Relationship Id="rId662" Type="http://schemas.openxmlformats.org/officeDocument/2006/relationships/hyperlink" Target="https://assos.bordeaux.fr/association/detail/1174" TargetMode="External"/><Relationship Id="rId1497" Type="http://schemas.openxmlformats.org/officeDocument/2006/relationships/hyperlink" Target="https://assos.bordeaux.fr/association/detail/2661" TargetMode="External"/><Relationship Id="rId661" Type="http://schemas.openxmlformats.org/officeDocument/2006/relationships/hyperlink" Target="https://assos.bordeaux.fr/association/detail/2586" TargetMode="External"/><Relationship Id="rId1498" Type="http://schemas.openxmlformats.org/officeDocument/2006/relationships/hyperlink" Target="https://assos.bordeaux.fr/association/detail/2506" TargetMode="External"/><Relationship Id="rId1488" Type="http://schemas.openxmlformats.org/officeDocument/2006/relationships/hyperlink" Target="https://assos.bordeaux.fr/association/detail/624" TargetMode="External"/><Relationship Id="rId1489" Type="http://schemas.openxmlformats.org/officeDocument/2006/relationships/hyperlink" Target="http://ulcr.fr" TargetMode="External"/><Relationship Id="rId657" Type="http://schemas.openxmlformats.org/officeDocument/2006/relationships/hyperlink" Target="https://assos.bordeaux.fr/association/detail/1908" TargetMode="External"/><Relationship Id="rId656" Type="http://schemas.openxmlformats.org/officeDocument/2006/relationships/hyperlink" Target="https://assos.bordeaux.fr/association/detail/2763" TargetMode="External"/><Relationship Id="rId655" Type="http://schemas.openxmlformats.org/officeDocument/2006/relationships/hyperlink" Target="https://assos.bordeaux.fr/association/detail/1502" TargetMode="External"/><Relationship Id="rId654" Type="http://schemas.openxmlformats.org/officeDocument/2006/relationships/hyperlink" Target="https://assos.bordeaux.fr/association/detail/227" TargetMode="External"/><Relationship Id="rId659" Type="http://schemas.openxmlformats.org/officeDocument/2006/relationships/hyperlink" Target="https://assos.bordeaux.fr/association/detail/2808" TargetMode="External"/><Relationship Id="rId658" Type="http://schemas.openxmlformats.org/officeDocument/2006/relationships/hyperlink" Target="https://assos.bordeaux.fr/association/detail/2408" TargetMode="External"/><Relationship Id="rId1480" Type="http://schemas.openxmlformats.org/officeDocument/2006/relationships/hyperlink" Target="https://assos.bordeaux.fr/association/detail/1069" TargetMode="External"/><Relationship Id="rId1481" Type="http://schemas.openxmlformats.org/officeDocument/2006/relationships/hyperlink" Target="https://assos.bordeaux.fr/association/detail/909" TargetMode="External"/><Relationship Id="rId1482" Type="http://schemas.openxmlformats.org/officeDocument/2006/relationships/hyperlink" Target="https://assos.bordeaux.fr/association/detail/558" TargetMode="External"/><Relationship Id="rId1483" Type="http://schemas.openxmlformats.org/officeDocument/2006/relationships/hyperlink" Target="https://assos.bordeaux.fr/association/detail/632" TargetMode="External"/><Relationship Id="rId653" Type="http://schemas.openxmlformats.org/officeDocument/2006/relationships/hyperlink" Target="https://assos.bordeaux.fr/association/detail/1612" TargetMode="External"/><Relationship Id="rId1484" Type="http://schemas.openxmlformats.org/officeDocument/2006/relationships/hyperlink" Target="https://assos.bordeaux.fr/association/detail/1962" TargetMode="External"/><Relationship Id="rId652" Type="http://schemas.openxmlformats.org/officeDocument/2006/relationships/hyperlink" Target="https://assos.bordeaux.fr/association/detail/1140" TargetMode="External"/><Relationship Id="rId1485" Type="http://schemas.openxmlformats.org/officeDocument/2006/relationships/hyperlink" Target="https://assos.bordeaux.fr/association/detail/813" TargetMode="External"/><Relationship Id="rId651" Type="http://schemas.openxmlformats.org/officeDocument/2006/relationships/hyperlink" Target="https://assos.bordeaux.fr/association/detail/1982" TargetMode="External"/><Relationship Id="rId1486" Type="http://schemas.openxmlformats.org/officeDocument/2006/relationships/hyperlink" Target="http://www.visages-saxophone.com" TargetMode="External"/><Relationship Id="rId650" Type="http://schemas.openxmlformats.org/officeDocument/2006/relationships/hyperlink" Target="https://assos.bordeaux.fr/association/detail/1948" TargetMode="External"/><Relationship Id="rId1487" Type="http://schemas.openxmlformats.org/officeDocument/2006/relationships/hyperlink" Target="https://assos.bordeaux.fr/association/detail/1750" TargetMode="External"/><Relationship Id="rId3216" Type="http://schemas.openxmlformats.org/officeDocument/2006/relationships/hyperlink" Target="https://assos.bordeaux.fr/association/detail/1870" TargetMode="External"/><Relationship Id="rId3215" Type="http://schemas.openxmlformats.org/officeDocument/2006/relationships/hyperlink" Target="https://assos.bordeaux.fr/association/detail/1547" TargetMode="External"/><Relationship Id="rId3218" Type="http://schemas.openxmlformats.org/officeDocument/2006/relationships/hyperlink" Target="https://assos.bordeaux.fr/association/detail/2312" TargetMode="External"/><Relationship Id="rId3217" Type="http://schemas.openxmlformats.org/officeDocument/2006/relationships/hyperlink" Target="https://assos.bordeaux.fr/association/detail/266" TargetMode="External"/><Relationship Id="rId3219" Type="http://schemas.openxmlformats.org/officeDocument/2006/relationships/hyperlink" Target="https://assos.bordeaux.fr/association/detail/2067" TargetMode="External"/><Relationship Id="rId689" Type="http://schemas.openxmlformats.org/officeDocument/2006/relationships/hyperlink" Target="https://assos.bordeaux.fr/association/detail/630" TargetMode="External"/><Relationship Id="rId688" Type="http://schemas.openxmlformats.org/officeDocument/2006/relationships/hyperlink" Target="https://assos.bordeaux.fr/association/detail/2186" TargetMode="External"/><Relationship Id="rId687" Type="http://schemas.openxmlformats.org/officeDocument/2006/relationships/hyperlink" Target="https://assos.bordeaux.fr/association/detail/2672" TargetMode="External"/><Relationship Id="rId682" Type="http://schemas.openxmlformats.org/officeDocument/2006/relationships/hyperlink" Target="https://assos.bordeaux.fr/association/detail/1550" TargetMode="External"/><Relationship Id="rId681" Type="http://schemas.openxmlformats.org/officeDocument/2006/relationships/hyperlink" Target="http://sha-letaillan.ffe.com" TargetMode="External"/><Relationship Id="rId680" Type="http://schemas.openxmlformats.org/officeDocument/2006/relationships/hyperlink" Target="https://assos.bordeaux.fr/association/detail/1688" TargetMode="External"/><Relationship Id="rId3210" Type="http://schemas.openxmlformats.org/officeDocument/2006/relationships/hyperlink" Target="http://www.latelierbudgetaire.org" TargetMode="External"/><Relationship Id="rId686" Type="http://schemas.openxmlformats.org/officeDocument/2006/relationships/hyperlink" Target="http://www.chahuts.net" TargetMode="External"/><Relationship Id="rId3212" Type="http://schemas.openxmlformats.org/officeDocument/2006/relationships/hyperlink" Target="https://assos.bordeaux.fr/association/detail/550" TargetMode="External"/><Relationship Id="rId685" Type="http://schemas.openxmlformats.org/officeDocument/2006/relationships/hyperlink" Target="https://assos.bordeaux.fr/association/detail/688" TargetMode="External"/><Relationship Id="rId3211" Type="http://schemas.openxmlformats.org/officeDocument/2006/relationships/hyperlink" Target="https://assos.bordeaux.fr/association/detail/907" TargetMode="External"/><Relationship Id="rId684" Type="http://schemas.openxmlformats.org/officeDocument/2006/relationships/hyperlink" Target="https://assos.bordeaux.fr/association/detail/559" TargetMode="External"/><Relationship Id="rId3214" Type="http://schemas.openxmlformats.org/officeDocument/2006/relationships/hyperlink" Target="https://assos.bordeaux.fr/association/detail/1085" TargetMode="External"/><Relationship Id="rId683" Type="http://schemas.openxmlformats.org/officeDocument/2006/relationships/hyperlink" Target="http://musikatoutage.wixsite.com" TargetMode="External"/><Relationship Id="rId3213" Type="http://schemas.openxmlformats.org/officeDocument/2006/relationships/hyperlink" Target="http://www.chant-libre.org" TargetMode="External"/><Relationship Id="rId3205" Type="http://schemas.openxmlformats.org/officeDocument/2006/relationships/hyperlink" Target="https://assos.bordeaux.fr/association/detail/2497" TargetMode="External"/><Relationship Id="rId3204" Type="http://schemas.openxmlformats.org/officeDocument/2006/relationships/hyperlink" Target="https://assos.bordeaux.fr/association/detail/1574" TargetMode="External"/><Relationship Id="rId3207" Type="http://schemas.openxmlformats.org/officeDocument/2006/relationships/hyperlink" Target="https://assos.bordeaux.fr/association/detail/2319" TargetMode="External"/><Relationship Id="rId3206" Type="http://schemas.openxmlformats.org/officeDocument/2006/relationships/hyperlink" Target="https://assos.bordeaux.fr/association/detail/2230" TargetMode="External"/><Relationship Id="rId3209" Type="http://schemas.openxmlformats.org/officeDocument/2006/relationships/hyperlink" Target="https://assos.bordeaux.fr/association/detail/1603" TargetMode="External"/><Relationship Id="rId3208" Type="http://schemas.openxmlformats.org/officeDocument/2006/relationships/hyperlink" Target="https://assos.bordeaux.fr/association/detail/1619" TargetMode="External"/><Relationship Id="rId679" Type="http://schemas.openxmlformats.org/officeDocument/2006/relationships/hyperlink" Target="https://assos.bordeaux.fr/association/detail/1461" TargetMode="External"/><Relationship Id="rId678" Type="http://schemas.openxmlformats.org/officeDocument/2006/relationships/hyperlink" Target="https://assos.bordeaux.fr/association/detail/2740" TargetMode="External"/><Relationship Id="rId677" Type="http://schemas.openxmlformats.org/officeDocument/2006/relationships/hyperlink" Target="https://assos.bordeaux.fr/association/detail/1852" TargetMode="External"/><Relationship Id="rId676" Type="http://schemas.openxmlformats.org/officeDocument/2006/relationships/hyperlink" Target="http://www.dojobordeaux.fr" TargetMode="External"/><Relationship Id="rId671" Type="http://schemas.openxmlformats.org/officeDocument/2006/relationships/hyperlink" Target="https://assos.bordeaux.fr/association/detail/2826" TargetMode="External"/><Relationship Id="rId670" Type="http://schemas.openxmlformats.org/officeDocument/2006/relationships/hyperlink" Target="https://assos.bordeaux.fr/association/detail/1496" TargetMode="External"/><Relationship Id="rId675" Type="http://schemas.openxmlformats.org/officeDocument/2006/relationships/hyperlink" Target="https://assos.bordeaux.fr/association/detail/1241" TargetMode="External"/><Relationship Id="rId3201" Type="http://schemas.openxmlformats.org/officeDocument/2006/relationships/hyperlink" Target="https://assos.bordeaux.fr/association/detail/971" TargetMode="External"/><Relationship Id="rId674" Type="http://schemas.openxmlformats.org/officeDocument/2006/relationships/hyperlink" Target="https://assos.bordeaux.fr/association/detail/1888" TargetMode="External"/><Relationship Id="rId3200" Type="http://schemas.openxmlformats.org/officeDocument/2006/relationships/hyperlink" Target="https://assos.bordeaux.fr/association/detail/2253" TargetMode="External"/><Relationship Id="rId673" Type="http://schemas.openxmlformats.org/officeDocument/2006/relationships/hyperlink" Target="https://assos.bordeaux.fr/association/detail/2255" TargetMode="External"/><Relationship Id="rId3203" Type="http://schemas.openxmlformats.org/officeDocument/2006/relationships/hyperlink" Target="https://assos.bordeaux.fr/association/detail/2553" TargetMode="External"/><Relationship Id="rId672" Type="http://schemas.openxmlformats.org/officeDocument/2006/relationships/hyperlink" Target="https://assos.bordeaux.fr/association/detail/2123" TargetMode="External"/><Relationship Id="rId3202" Type="http://schemas.openxmlformats.org/officeDocument/2006/relationships/hyperlink" Target="http://www.biodanzabordeaux.com" TargetMode="External"/><Relationship Id="rId190" Type="http://schemas.openxmlformats.org/officeDocument/2006/relationships/hyperlink" Target="https://assos.bordeaux.fr/association/detail/1072" TargetMode="External"/><Relationship Id="rId194" Type="http://schemas.openxmlformats.org/officeDocument/2006/relationships/hyperlink" Target="https://assos.bordeaux.fr/association/detail/1706" TargetMode="External"/><Relationship Id="rId193" Type="http://schemas.openxmlformats.org/officeDocument/2006/relationships/hyperlink" Target="https://assos.bordeaux.fr/association/detail/2241" TargetMode="External"/><Relationship Id="rId192" Type="http://schemas.openxmlformats.org/officeDocument/2006/relationships/hyperlink" Target="https://assos.bordeaux.fr/association/detail/2873" TargetMode="External"/><Relationship Id="rId191" Type="http://schemas.openxmlformats.org/officeDocument/2006/relationships/hyperlink" Target="https://assos.bordeaux.fr/association/detail/2380" TargetMode="External"/><Relationship Id="rId187" Type="http://schemas.openxmlformats.org/officeDocument/2006/relationships/hyperlink" Target="https://assos.bordeaux.fr/association/detail/1533" TargetMode="External"/><Relationship Id="rId186" Type="http://schemas.openxmlformats.org/officeDocument/2006/relationships/hyperlink" Target="https://assos.bordeaux.fr/association/detail/264" TargetMode="External"/><Relationship Id="rId185" Type="http://schemas.openxmlformats.org/officeDocument/2006/relationships/hyperlink" Target="https://assos.bordeaux.fr/association/detail/593" TargetMode="External"/><Relationship Id="rId184" Type="http://schemas.openxmlformats.org/officeDocument/2006/relationships/hyperlink" Target="https://assos.bordeaux.fr/association/detail/2682" TargetMode="External"/><Relationship Id="rId189" Type="http://schemas.openxmlformats.org/officeDocument/2006/relationships/hyperlink" Target="https://assos.bordeaux.fr/association/detail/2423" TargetMode="External"/><Relationship Id="rId188" Type="http://schemas.openxmlformats.org/officeDocument/2006/relationships/hyperlink" Target="https://assos.bordeaux.fr/association/detail/1814" TargetMode="External"/><Relationship Id="rId183" Type="http://schemas.openxmlformats.org/officeDocument/2006/relationships/hyperlink" Target="http://www.alliance.asso.fr" TargetMode="External"/><Relationship Id="rId182" Type="http://schemas.openxmlformats.org/officeDocument/2006/relationships/hyperlink" Target="https://assos.bordeaux.fr/association/detail/1669" TargetMode="External"/><Relationship Id="rId181" Type="http://schemas.openxmlformats.org/officeDocument/2006/relationships/hyperlink" Target="https://assos.bordeaux.fr/association/detail/2455" TargetMode="External"/><Relationship Id="rId180" Type="http://schemas.openxmlformats.org/officeDocument/2006/relationships/hyperlink" Target="https://assos.bordeaux.fr/association/detail/1296" TargetMode="External"/><Relationship Id="rId176" Type="http://schemas.openxmlformats.org/officeDocument/2006/relationships/hyperlink" Target="https://assos.bordeaux.fr/association/detail/1307" TargetMode="External"/><Relationship Id="rId175" Type="http://schemas.openxmlformats.org/officeDocument/2006/relationships/hyperlink" Target="https://assos.bordeaux.fr/association/detail/2334" TargetMode="External"/><Relationship Id="rId174" Type="http://schemas.openxmlformats.org/officeDocument/2006/relationships/hyperlink" Target="http://www.institutpinsons.com" TargetMode="External"/><Relationship Id="rId173" Type="http://schemas.openxmlformats.org/officeDocument/2006/relationships/hyperlink" Target="https://assos.bordeaux.fr/association/detail/982" TargetMode="External"/><Relationship Id="rId179" Type="http://schemas.openxmlformats.org/officeDocument/2006/relationships/hyperlink" Target="http://www.associationexpression.com" TargetMode="External"/><Relationship Id="rId178" Type="http://schemas.openxmlformats.org/officeDocument/2006/relationships/hyperlink" Target="https://assos.bordeaux.fr/association/detail/1166" TargetMode="External"/><Relationship Id="rId177" Type="http://schemas.openxmlformats.org/officeDocument/2006/relationships/hyperlink" Target="https://assos.bordeaux.fr/association/detail/1402" TargetMode="External"/><Relationship Id="rId198" Type="http://schemas.openxmlformats.org/officeDocument/2006/relationships/hyperlink" Target="http://tangonomade.com" TargetMode="External"/><Relationship Id="rId197" Type="http://schemas.openxmlformats.org/officeDocument/2006/relationships/hyperlink" Target="https://assos.bordeaux.fr/association/detail/678" TargetMode="External"/><Relationship Id="rId196" Type="http://schemas.openxmlformats.org/officeDocument/2006/relationships/hyperlink" Target="https://assos.bordeaux.fr/association/detail/2796" TargetMode="External"/><Relationship Id="rId195" Type="http://schemas.openxmlformats.org/officeDocument/2006/relationships/hyperlink" Target="https://assos.bordeaux.fr/association/detail/2099" TargetMode="External"/><Relationship Id="rId199" Type="http://schemas.openxmlformats.org/officeDocument/2006/relationships/hyperlink" Target="https://assos.bordeaux.fr/association/detail/1090" TargetMode="External"/><Relationship Id="rId150" Type="http://schemas.openxmlformats.org/officeDocument/2006/relationships/hyperlink" Target="https://assos.bordeaux.fr/association/detail/2537" TargetMode="External"/><Relationship Id="rId149" Type="http://schemas.openxmlformats.org/officeDocument/2006/relationships/hyperlink" Target="https://assos.bordeaux.fr/association/detail/393" TargetMode="External"/><Relationship Id="rId148" Type="http://schemas.openxmlformats.org/officeDocument/2006/relationships/hyperlink" Target="https://assos.bordeaux.fr/association/detail/2163" TargetMode="External"/><Relationship Id="rId143" Type="http://schemas.openxmlformats.org/officeDocument/2006/relationships/hyperlink" Target="https://assos.bordeaux.fr/association/detail/1734" TargetMode="External"/><Relationship Id="rId142" Type="http://schemas.openxmlformats.org/officeDocument/2006/relationships/hyperlink" Target="https://assos.bordeaux.fr/association/detail/249" TargetMode="External"/><Relationship Id="rId141" Type="http://schemas.openxmlformats.org/officeDocument/2006/relationships/hyperlink" Target="https://assos.bordeaux.fr/association/detail/1576" TargetMode="External"/><Relationship Id="rId140" Type="http://schemas.openxmlformats.org/officeDocument/2006/relationships/hyperlink" Target="https://assos.bordeaux.fr/association/detail/2449" TargetMode="External"/><Relationship Id="rId147" Type="http://schemas.openxmlformats.org/officeDocument/2006/relationships/hyperlink" Target="https://assos.bordeaux.fr/association/detail/1519" TargetMode="External"/><Relationship Id="rId146" Type="http://schemas.openxmlformats.org/officeDocument/2006/relationships/hyperlink" Target="https://assos.bordeaux.fr/association/detail/2612" TargetMode="External"/><Relationship Id="rId145" Type="http://schemas.openxmlformats.org/officeDocument/2006/relationships/hyperlink" Target="https://assos.bordeaux.fr/association/detail/1811" TargetMode="External"/><Relationship Id="rId144" Type="http://schemas.openxmlformats.org/officeDocument/2006/relationships/hyperlink" Target="https://assos.bordeaux.fr/association/detail/2549" TargetMode="External"/><Relationship Id="rId139" Type="http://schemas.openxmlformats.org/officeDocument/2006/relationships/hyperlink" Target="https://assos.bordeaux.fr/association/detail/1410" TargetMode="External"/><Relationship Id="rId138" Type="http://schemas.openxmlformats.org/officeDocument/2006/relationships/hyperlink" Target="https://assos.bordeaux.fr/association/detail/1931" TargetMode="External"/><Relationship Id="rId137" Type="http://schemas.openxmlformats.org/officeDocument/2006/relationships/hyperlink" Target="https://assos.bordeaux.fr/association/detail/2176" TargetMode="External"/><Relationship Id="rId132" Type="http://schemas.openxmlformats.org/officeDocument/2006/relationships/hyperlink" Target="https://assos.bordeaux.fr/association/detail/626" TargetMode="External"/><Relationship Id="rId131" Type="http://schemas.openxmlformats.org/officeDocument/2006/relationships/hyperlink" Target="https://assos.bordeaux.fr/association/detail/1275" TargetMode="External"/><Relationship Id="rId130" Type="http://schemas.openxmlformats.org/officeDocument/2006/relationships/hyperlink" Target="https://assos.bordeaux.fr/association/detail/2849" TargetMode="External"/><Relationship Id="rId136" Type="http://schemas.openxmlformats.org/officeDocument/2006/relationships/hyperlink" Target="https://assos.bordeaux.fr/association/detail/1567" TargetMode="External"/><Relationship Id="rId135" Type="http://schemas.openxmlformats.org/officeDocument/2006/relationships/hyperlink" Target="https://assos.bordeaux.fr/association/detail/1866" TargetMode="External"/><Relationship Id="rId134" Type="http://schemas.openxmlformats.org/officeDocument/2006/relationships/hyperlink" Target="https://assos.bordeaux.fr/association/detail/1810" TargetMode="External"/><Relationship Id="rId133" Type="http://schemas.openxmlformats.org/officeDocument/2006/relationships/hyperlink" Target="http://orchestresymphoniquedegironde.fr" TargetMode="External"/><Relationship Id="rId172" Type="http://schemas.openxmlformats.org/officeDocument/2006/relationships/hyperlink" Target="https://assos.bordeaux.fr/association/detail/511" TargetMode="External"/><Relationship Id="rId171" Type="http://schemas.openxmlformats.org/officeDocument/2006/relationships/hyperlink" Target="https://assos.bordeaux.fr/association/detail/316" TargetMode="External"/><Relationship Id="rId170" Type="http://schemas.openxmlformats.org/officeDocument/2006/relationships/hyperlink" Target="https://assos.bordeaux.fr/association/detail/2790" TargetMode="External"/><Relationship Id="rId165" Type="http://schemas.openxmlformats.org/officeDocument/2006/relationships/hyperlink" Target="https://assos.bordeaux.fr/association/detail/334" TargetMode="External"/><Relationship Id="rId164" Type="http://schemas.openxmlformats.org/officeDocument/2006/relationships/hyperlink" Target="https://assos.bordeaux.fr/association/detail/2381" TargetMode="External"/><Relationship Id="rId163" Type="http://schemas.openxmlformats.org/officeDocument/2006/relationships/hyperlink" Target="https://assos.bordeaux.fr/association/detail/2078" TargetMode="External"/><Relationship Id="rId162" Type="http://schemas.openxmlformats.org/officeDocument/2006/relationships/hyperlink" Target="https://assos.bordeaux.fr/association/detail/2515" TargetMode="External"/><Relationship Id="rId169" Type="http://schemas.openxmlformats.org/officeDocument/2006/relationships/hyperlink" Target="https://assos.bordeaux.fr/association/detail/1395" TargetMode="External"/><Relationship Id="rId168" Type="http://schemas.openxmlformats.org/officeDocument/2006/relationships/hyperlink" Target="http://www.federa33.org/la-federa33" TargetMode="External"/><Relationship Id="rId167" Type="http://schemas.openxmlformats.org/officeDocument/2006/relationships/hyperlink" Target="https://assos.bordeaux.fr/association/detail/668" TargetMode="External"/><Relationship Id="rId166" Type="http://schemas.openxmlformats.org/officeDocument/2006/relationships/hyperlink" Target="https://assos.bordeaux.fr/association/detail/1212" TargetMode="External"/><Relationship Id="rId161" Type="http://schemas.openxmlformats.org/officeDocument/2006/relationships/hyperlink" Target="https://assos.bordeaux.fr/association/detail/1955" TargetMode="External"/><Relationship Id="rId160" Type="http://schemas.openxmlformats.org/officeDocument/2006/relationships/hyperlink" Target="https://assos.bordeaux.fr/association/detail/2958" TargetMode="External"/><Relationship Id="rId159" Type="http://schemas.openxmlformats.org/officeDocument/2006/relationships/hyperlink" Target="https://assos.bordeaux.fr/association/detail/275" TargetMode="External"/><Relationship Id="rId154" Type="http://schemas.openxmlformats.org/officeDocument/2006/relationships/hyperlink" Target="http://www.pratikable.com" TargetMode="External"/><Relationship Id="rId153" Type="http://schemas.openxmlformats.org/officeDocument/2006/relationships/hyperlink" Target="https://assos.bordeaux.fr/association/detail/555" TargetMode="External"/><Relationship Id="rId152" Type="http://schemas.openxmlformats.org/officeDocument/2006/relationships/hyperlink" Target="https://assos.bordeaux.fr/association/detail/2875" TargetMode="External"/><Relationship Id="rId151" Type="http://schemas.openxmlformats.org/officeDocument/2006/relationships/hyperlink" Target="https://assos.bordeaux.fr/association/detail/1604" TargetMode="External"/><Relationship Id="rId158" Type="http://schemas.openxmlformats.org/officeDocument/2006/relationships/hyperlink" Target="https://assos.bordeaux.fr/association/detail/949" TargetMode="External"/><Relationship Id="rId157" Type="http://schemas.openxmlformats.org/officeDocument/2006/relationships/hyperlink" Target="https://assos.bordeaux.fr/association/detail/310" TargetMode="External"/><Relationship Id="rId156" Type="http://schemas.openxmlformats.org/officeDocument/2006/relationships/hyperlink" Target="https://assos.bordeaux.fr/association/detail/2675" TargetMode="External"/><Relationship Id="rId155" Type="http://schemas.openxmlformats.org/officeDocument/2006/relationships/hyperlink" Target="https://assos.bordeaux.fr/association/detail/1182" TargetMode="External"/><Relationship Id="rId2820" Type="http://schemas.openxmlformats.org/officeDocument/2006/relationships/hyperlink" Target="https://assos.bordeaux.fr/association/detail/985" TargetMode="External"/><Relationship Id="rId2821" Type="http://schemas.openxmlformats.org/officeDocument/2006/relationships/hyperlink" Target="http://creaf-bordeaux.org" TargetMode="External"/><Relationship Id="rId2822" Type="http://schemas.openxmlformats.org/officeDocument/2006/relationships/hyperlink" Target="https://assos.bordeaux.fr/association/detail/1991" TargetMode="External"/><Relationship Id="rId2823" Type="http://schemas.openxmlformats.org/officeDocument/2006/relationships/hyperlink" Target="https://assos.bordeaux.fr/association/detail/1918" TargetMode="External"/><Relationship Id="rId2824" Type="http://schemas.openxmlformats.org/officeDocument/2006/relationships/hyperlink" Target="https://assos.bordeaux.fr/association/detail/849" TargetMode="External"/><Relationship Id="rId2825" Type="http://schemas.openxmlformats.org/officeDocument/2006/relationships/hyperlink" Target="https://assos.bordeaux.fr/association/detail/1733" TargetMode="External"/><Relationship Id="rId2826" Type="http://schemas.openxmlformats.org/officeDocument/2006/relationships/hyperlink" Target="http://www.arcenciel-formationsbafa.com" TargetMode="External"/><Relationship Id="rId2827" Type="http://schemas.openxmlformats.org/officeDocument/2006/relationships/hyperlink" Target="https://assos.bordeaux.fr/association/detail/2112" TargetMode="External"/><Relationship Id="rId2828" Type="http://schemas.openxmlformats.org/officeDocument/2006/relationships/hyperlink" Target="https://assos.bordeaux.fr/association/detail/1221" TargetMode="External"/><Relationship Id="rId2829" Type="http://schemas.openxmlformats.org/officeDocument/2006/relationships/hyperlink" Target="https://assos.bordeaux.fr/association/detail/2991" TargetMode="External"/><Relationship Id="rId2810" Type="http://schemas.openxmlformats.org/officeDocument/2006/relationships/hyperlink" Target="http://lereh.jimdo.com" TargetMode="External"/><Relationship Id="rId2811" Type="http://schemas.openxmlformats.org/officeDocument/2006/relationships/hyperlink" Target="https://assos.bordeaux.fr/association/detail/2307" TargetMode="External"/><Relationship Id="rId2812" Type="http://schemas.openxmlformats.org/officeDocument/2006/relationships/hyperlink" Target="https://assos.bordeaux.fr/association/detail/1624" TargetMode="External"/><Relationship Id="rId2813" Type="http://schemas.openxmlformats.org/officeDocument/2006/relationships/hyperlink" Target="https://assos.bordeaux.fr/association/detail/2087" TargetMode="External"/><Relationship Id="rId2814" Type="http://schemas.openxmlformats.org/officeDocument/2006/relationships/hyperlink" Target="https://assos.bordeaux.fr/association/detail/860" TargetMode="External"/><Relationship Id="rId2815" Type="http://schemas.openxmlformats.org/officeDocument/2006/relationships/hyperlink" Target="https://assos.bordeaux.fr/association/detail/2785" TargetMode="External"/><Relationship Id="rId2816" Type="http://schemas.openxmlformats.org/officeDocument/2006/relationships/hyperlink" Target="https://assos.bordeaux.fr/association/detail/1553" TargetMode="External"/><Relationship Id="rId2817" Type="http://schemas.openxmlformats.org/officeDocument/2006/relationships/hyperlink" Target="https://assos.bordeaux.fr/association/detail/2279" TargetMode="External"/><Relationship Id="rId2818" Type="http://schemas.openxmlformats.org/officeDocument/2006/relationships/hyperlink" Target="https://assos.bordeaux.fr/association/detail/429" TargetMode="External"/><Relationship Id="rId2819" Type="http://schemas.openxmlformats.org/officeDocument/2006/relationships/hyperlink" Target="https://assos.bordeaux.fr/association/detail/2707" TargetMode="External"/><Relationship Id="rId1510" Type="http://schemas.openxmlformats.org/officeDocument/2006/relationships/hyperlink" Target="https://assos.bordeaux.fr/association/detail/1242" TargetMode="External"/><Relationship Id="rId2841" Type="http://schemas.openxmlformats.org/officeDocument/2006/relationships/hyperlink" Target="https://assos.bordeaux.fr/association/detail/2925" TargetMode="External"/><Relationship Id="rId1511" Type="http://schemas.openxmlformats.org/officeDocument/2006/relationships/hyperlink" Target="https://assos.bordeaux.fr/association/detail/2454" TargetMode="External"/><Relationship Id="rId2842" Type="http://schemas.openxmlformats.org/officeDocument/2006/relationships/hyperlink" Target="https://assos.bordeaux.fr/association/detail/585" TargetMode="External"/><Relationship Id="rId1512" Type="http://schemas.openxmlformats.org/officeDocument/2006/relationships/hyperlink" Target="https://assos.bordeaux.fr/association/detail/2614" TargetMode="External"/><Relationship Id="rId2843" Type="http://schemas.openxmlformats.org/officeDocument/2006/relationships/hyperlink" Target="https://assos.bordeaux.fr/association/detail/1915" TargetMode="External"/><Relationship Id="rId1513" Type="http://schemas.openxmlformats.org/officeDocument/2006/relationships/hyperlink" Target="https://assos.bordeaux.fr/association/detail/1864" TargetMode="External"/><Relationship Id="rId2844" Type="http://schemas.openxmlformats.org/officeDocument/2006/relationships/hyperlink" Target="https://assos.bordeaux.fr/association/detail/2278" TargetMode="External"/><Relationship Id="rId1514" Type="http://schemas.openxmlformats.org/officeDocument/2006/relationships/hyperlink" Target="https://assos.bordeaux.fr/association/detail/2865" TargetMode="External"/><Relationship Id="rId2845" Type="http://schemas.openxmlformats.org/officeDocument/2006/relationships/hyperlink" Target="https://assos.bordeaux.fr/association/detail/665" TargetMode="External"/><Relationship Id="rId1515" Type="http://schemas.openxmlformats.org/officeDocument/2006/relationships/hyperlink" Target="https://assos.bordeaux.fr/association/detail/2164" TargetMode="External"/><Relationship Id="rId2846" Type="http://schemas.openxmlformats.org/officeDocument/2006/relationships/hyperlink" Target="https://assos.bordeaux.fr/association/detail/2817" TargetMode="External"/><Relationship Id="rId1516" Type="http://schemas.openxmlformats.org/officeDocument/2006/relationships/hyperlink" Target="https://assos.bordeaux.fr/association/detail/2121" TargetMode="External"/><Relationship Id="rId2847" Type="http://schemas.openxmlformats.org/officeDocument/2006/relationships/hyperlink" Target="https://assos.bordeaux.fr/association/detail/1239" TargetMode="External"/><Relationship Id="rId1517" Type="http://schemas.openxmlformats.org/officeDocument/2006/relationships/hyperlink" Target="https://assos.bordeaux.fr/association/detail/1301" TargetMode="External"/><Relationship Id="rId2848" Type="http://schemas.openxmlformats.org/officeDocument/2006/relationships/hyperlink" Target="https://assos.bordeaux.fr/association/detail/1183" TargetMode="External"/><Relationship Id="rId1518" Type="http://schemas.openxmlformats.org/officeDocument/2006/relationships/hyperlink" Target="https://assos.bordeaux.fr/association/detail/1380" TargetMode="External"/><Relationship Id="rId2849" Type="http://schemas.openxmlformats.org/officeDocument/2006/relationships/hyperlink" Target="http://www.greenpeace.fr/bordeaux" TargetMode="External"/><Relationship Id="rId1519" Type="http://schemas.openxmlformats.org/officeDocument/2006/relationships/hyperlink" Target="http://nanfutsu.fr" TargetMode="External"/><Relationship Id="rId2840" Type="http://schemas.openxmlformats.org/officeDocument/2006/relationships/hyperlink" Target="https://assos.bordeaux.fr/association/detail/510" TargetMode="External"/><Relationship Id="rId2830" Type="http://schemas.openxmlformats.org/officeDocument/2006/relationships/hyperlink" Target="https://assos.bordeaux.fr/association/detail/1477" TargetMode="External"/><Relationship Id="rId1500" Type="http://schemas.openxmlformats.org/officeDocument/2006/relationships/hyperlink" Target="http://www.gironde.planning-familial.org" TargetMode="External"/><Relationship Id="rId2831" Type="http://schemas.openxmlformats.org/officeDocument/2006/relationships/hyperlink" Target="https://assos.bordeaux.fr/association/detail/1122" TargetMode="External"/><Relationship Id="rId1501" Type="http://schemas.openxmlformats.org/officeDocument/2006/relationships/hyperlink" Target="https://assos.bordeaux.fr/association/detail/501" TargetMode="External"/><Relationship Id="rId2832" Type="http://schemas.openxmlformats.org/officeDocument/2006/relationships/hyperlink" Target="https://assos.bordeaux.fr/association/detail/1206" TargetMode="External"/><Relationship Id="rId1502" Type="http://schemas.openxmlformats.org/officeDocument/2006/relationships/hyperlink" Target="https://assos.bordeaux.fr/association/detail/1095" TargetMode="External"/><Relationship Id="rId2833" Type="http://schemas.openxmlformats.org/officeDocument/2006/relationships/hyperlink" Target="https://assos.bordeaux.fr/association/detail/1781" TargetMode="External"/><Relationship Id="rId1503" Type="http://schemas.openxmlformats.org/officeDocument/2006/relationships/hyperlink" Target="https://assos.bordeaux.fr/association/detail/1878" TargetMode="External"/><Relationship Id="rId2834" Type="http://schemas.openxmlformats.org/officeDocument/2006/relationships/hyperlink" Target="https://assos.bordeaux.fr/association/detail/2327" TargetMode="External"/><Relationship Id="rId1504" Type="http://schemas.openxmlformats.org/officeDocument/2006/relationships/hyperlink" Target="https://assos.bordeaux.fr/association/detail/1515" TargetMode="External"/><Relationship Id="rId2835" Type="http://schemas.openxmlformats.org/officeDocument/2006/relationships/hyperlink" Target="https://assos.bordeaux.fr/association/detail/822" TargetMode="External"/><Relationship Id="rId1505" Type="http://schemas.openxmlformats.org/officeDocument/2006/relationships/hyperlink" Target="https://assos.bordeaux.fr/association/detail/2963" TargetMode="External"/><Relationship Id="rId2836" Type="http://schemas.openxmlformats.org/officeDocument/2006/relationships/hyperlink" Target="http://www.aquinum.fr" TargetMode="External"/><Relationship Id="rId1506" Type="http://schemas.openxmlformats.org/officeDocument/2006/relationships/hyperlink" Target="https://assos.bordeaux.fr/association/detail/2257" TargetMode="External"/><Relationship Id="rId2837" Type="http://schemas.openxmlformats.org/officeDocument/2006/relationships/hyperlink" Target="https://assos.bordeaux.fr/association/detail/1434" TargetMode="External"/><Relationship Id="rId1507" Type="http://schemas.openxmlformats.org/officeDocument/2006/relationships/hyperlink" Target="https://assos.bordeaux.fr/association/detail/2757" TargetMode="External"/><Relationship Id="rId2838" Type="http://schemas.openxmlformats.org/officeDocument/2006/relationships/hyperlink" Target="https://assos.bordeaux.fr/association/detail/496" TargetMode="External"/><Relationship Id="rId1508" Type="http://schemas.openxmlformats.org/officeDocument/2006/relationships/hyperlink" Target="https://assos.bordeaux.fr/association/detail/1558" TargetMode="External"/><Relationship Id="rId2839" Type="http://schemas.openxmlformats.org/officeDocument/2006/relationships/hyperlink" Target="https://assos.bordeaux.fr/association/detail/1508" TargetMode="External"/><Relationship Id="rId1509" Type="http://schemas.openxmlformats.org/officeDocument/2006/relationships/hyperlink" Target="http://www.phonik.org" TargetMode="External"/><Relationship Id="rId2800" Type="http://schemas.openxmlformats.org/officeDocument/2006/relationships/hyperlink" Target="https://assos.bordeaux.fr/association/detail/1246" TargetMode="External"/><Relationship Id="rId2801" Type="http://schemas.openxmlformats.org/officeDocument/2006/relationships/hyperlink" Target="https://assos.bordeaux.fr/association/detail/2543" TargetMode="External"/><Relationship Id="rId2802" Type="http://schemas.openxmlformats.org/officeDocument/2006/relationships/hyperlink" Target="https://assos.bordeaux.fr/association/detail/1364" TargetMode="External"/><Relationship Id="rId2803" Type="http://schemas.openxmlformats.org/officeDocument/2006/relationships/hyperlink" Target="https://assos.bordeaux.fr/association/detail/735" TargetMode="External"/><Relationship Id="rId2804" Type="http://schemas.openxmlformats.org/officeDocument/2006/relationships/hyperlink" Target="http://www.centre-papillon.fr" TargetMode="External"/><Relationship Id="rId2805" Type="http://schemas.openxmlformats.org/officeDocument/2006/relationships/hyperlink" Target="https://assos.bordeaux.fr/association/detail/753" TargetMode="External"/><Relationship Id="rId2806" Type="http://schemas.openxmlformats.org/officeDocument/2006/relationships/hyperlink" Target="http://crechecoucoubordeaux.over-blog.com" TargetMode="External"/><Relationship Id="rId2807" Type="http://schemas.openxmlformats.org/officeDocument/2006/relationships/hyperlink" Target="https://assos.bordeaux.fr/association/detail/539" TargetMode="External"/><Relationship Id="rId2808" Type="http://schemas.openxmlformats.org/officeDocument/2006/relationships/hyperlink" Target="http://www.egee.asso.fr" TargetMode="External"/><Relationship Id="rId2809" Type="http://schemas.openxmlformats.org/officeDocument/2006/relationships/hyperlink" Target="https://assos.bordeaux.fr/association/detail/883" TargetMode="External"/><Relationship Id="rId1576" Type="http://schemas.openxmlformats.org/officeDocument/2006/relationships/hyperlink" Target="https://assos.bordeaux.fr/association/detail/1232" TargetMode="External"/><Relationship Id="rId1577" Type="http://schemas.openxmlformats.org/officeDocument/2006/relationships/hyperlink" Target="http://improtitans.e-monsite.com" TargetMode="External"/><Relationship Id="rId1578" Type="http://schemas.openxmlformats.org/officeDocument/2006/relationships/hyperlink" Target="https://assos.bordeaux.fr/association/detail/2892" TargetMode="External"/><Relationship Id="rId1579" Type="http://schemas.openxmlformats.org/officeDocument/2006/relationships/hyperlink" Target="https://assos.bordeaux.fr/association/detail/1415" TargetMode="External"/><Relationship Id="rId987" Type="http://schemas.openxmlformats.org/officeDocument/2006/relationships/hyperlink" Target="https://assos.bordeaux.fr/association/detail/2399" TargetMode="External"/><Relationship Id="rId986" Type="http://schemas.openxmlformats.org/officeDocument/2006/relationships/hyperlink" Target="https://assos.bordeaux.fr/association/detail/1286" TargetMode="External"/><Relationship Id="rId985" Type="http://schemas.openxmlformats.org/officeDocument/2006/relationships/hyperlink" Target="https://assos.bordeaux.fr/association/detail/2384" TargetMode="External"/><Relationship Id="rId984" Type="http://schemas.openxmlformats.org/officeDocument/2006/relationships/hyperlink" Target="https://assos.bordeaux.fr/association/detail/415" TargetMode="External"/><Relationship Id="rId989" Type="http://schemas.openxmlformats.org/officeDocument/2006/relationships/hyperlink" Target="https://assos.bordeaux.fr/association/detail/776" TargetMode="External"/><Relationship Id="rId988" Type="http://schemas.openxmlformats.org/officeDocument/2006/relationships/hyperlink" Target="https://assos.bordeaux.fr/association/detail/1969" TargetMode="External"/><Relationship Id="rId1570" Type="http://schemas.openxmlformats.org/officeDocument/2006/relationships/hyperlink" Target="https://assos.bordeaux.fr/association/detail/2089" TargetMode="External"/><Relationship Id="rId1571" Type="http://schemas.openxmlformats.org/officeDocument/2006/relationships/hyperlink" Target="https://assos.bordeaux.fr/association/detail/1136" TargetMode="External"/><Relationship Id="rId983" Type="http://schemas.openxmlformats.org/officeDocument/2006/relationships/hyperlink" Target="https://assos.bordeaux.fr/association/detail/243" TargetMode="External"/><Relationship Id="rId1572" Type="http://schemas.openxmlformats.org/officeDocument/2006/relationships/hyperlink" Target="https://assos.bordeaux.fr/association/detail/579" TargetMode="External"/><Relationship Id="rId982" Type="http://schemas.openxmlformats.org/officeDocument/2006/relationships/hyperlink" Target="https://assos.bordeaux.fr/association/detail/281" TargetMode="External"/><Relationship Id="rId1573" Type="http://schemas.openxmlformats.org/officeDocument/2006/relationships/hyperlink" Target="http://www.ateliermary.fr" TargetMode="External"/><Relationship Id="rId981" Type="http://schemas.openxmlformats.org/officeDocument/2006/relationships/hyperlink" Target="https://assos.bordeaux.fr/association/detail/2798" TargetMode="External"/><Relationship Id="rId1574" Type="http://schemas.openxmlformats.org/officeDocument/2006/relationships/hyperlink" Target="https://assos.bordeaux.fr/association/detail/299" TargetMode="External"/><Relationship Id="rId980" Type="http://schemas.openxmlformats.org/officeDocument/2006/relationships/hyperlink" Target="https://assos.bordeaux.fr/association/detail/2507" TargetMode="External"/><Relationship Id="rId1575" Type="http://schemas.openxmlformats.org/officeDocument/2006/relationships/hyperlink" Target="https://assos.bordeaux.fr/association/detail/1649" TargetMode="External"/><Relationship Id="rId1565" Type="http://schemas.openxmlformats.org/officeDocument/2006/relationships/hyperlink" Target="https://assos.bordeaux.fr/association/detail/2678" TargetMode="External"/><Relationship Id="rId2896" Type="http://schemas.openxmlformats.org/officeDocument/2006/relationships/hyperlink" Target="https://assos.bordeaux.fr/association/detail/1872" TargetMode="External"/><Relationship Id="rId1566" Type="http://schemas.openxmlformats.org/officeDocument/2006/relationships/hyperlink" Target="https://assos.bordeaux.fr/association/detail/2280" TargetMode="External"/><Relationship Id="rId2897" Type="http://schemas.openxmlformats.org/officeDocument/2006/relationships/hyperlink" Target="https://assos.bordeaux.fr/association/detail/936" TargetMode="External"/><Relationship Id="rId1567" Type="http://schemas.openxmlformats.org/officeDocument/2006/relationships/hyperlink" Target="https://assos.bordeaux.fr/association/detail/1524" TargetMode="External"/><Relationship Id="rId2898" Type="http://schemas.openxmlformats.org/officeDocument/2006/relationships/hyperlink" Target="https://assos.bordeaux.fr/association/detail/1697" TargetMode="External"/><Relationship Id="rId1568" Type="http://schemas.openxmlformats.org/officeDocument/2006/relationships/hyperlink" Target="https://assos.bordeaux.fr/association/detail/287" TargetMode="External"/><Relationship Id="rId2899" Type="http://schemas.openxmlformats.org/officeDocument/2006/relationships/hyperlink" Target="https://assos.bordeaux.fr/association/detail/1347" TargetMode="External"/><Relationship Id="rId1569" Type="http://schemas.openxmlformats.org/officeDocument/2006/relationships/hyperlink" Target="https://assos.bordeaux.fr/association/detail/1606" TargetMode="External"/><Relationship Id="rId976" Type="http://schemas.openxmlformats.org/officeDocument/2006/relationships/hyperlink" Target="https://assos.bordeaux.fr/association/detail/2799" TargetMode="External"/><Relationship Id="rId975" Type="http://schemas.openxmlformats.org/officeDocument/2006/relationships/hyperlink" Target="https://assos.bordeaux.fr/association/detail/928" TargetMode="External"/><Relationship Id="rId974" Type="http://schemas.openxmlformats.org/officeDocument/2006/relationships/hyperlink" Target="https://assos.bordeaux.fr/association/detail/476" TargetMode="External"/><Relationship Id="rId973" Type="http://schemas.openxmlformats.org/officeDocument/2006/relationships/hyperlink" Target="https://assos.bordeaux.fr/association/detail/2905" TargetMode="External"/><Relationship Id="rId979" Type="http://schemas.openxmlformats.org/officeDocument/2006/relationships/hyperlink" Target="https://assos.bordeaux.fr/association/detail/1889" TargetMode="External"/><Relationship Id="rId978" Type="http://schemas.openxmlformats.org/officeDocument/2006/relationships/hyperlink" Target="https://assos.bordeaux.fr/association/detail/2400" TargetMode="External"/><Relationship Id="rId977" Type="http://schemas.openxmlformats.org/officeDocument/2006/relationships/hyperlink" Target="https://assos.bordeaux.fr/association/detail/2953" TargetMode="External"/><Relationship Id="rId2890" Type="http://schemas.openxmlformats.org/officeDocument/2006/relationships/hyperlink" Target="https://assos.bordeaux.fr/association/detail/1005" TargetMode="External"/><Relationship Id="rId1560" Type="http://schemas.openxmlformats.org/officeDocument/2006/relationships/hyperlink" Target="https://assos.bordeaux.fr/association/detail/1427" TargetMode="External"/><Relationship Id="rId2891" Type="http://schemas.openxmlformats.org/officeDocument/2006/relationships/hyperlink" Target="http://www.banquealimentaire33.org" TargetMode="External"/><Relationship Id="rId972" Type="http://schemas.openxmlformats.org/officeDocument/2006/relationships/hyperlink" Target="https://assos.bordeaux.fr/association/detail/1682" TargetMode="External"/><Relationship Id="rId1561" Type="http://schemas.openxmlformats.org/officeDocument/2006/relationships/hyperlink" Target="https://assos.bordeaux.fr/association/detail/1487" TargetMode="External"/><Relationship Id="rId2892" Type="http://schemas.openxmlformats.org/officeDocument/2006/relationships/hyperlink" Target="https://assos.bordeaux.fr/association/detail/1228" TargetMode="External"/><Relationship Id="rId971" Type="http://schemas.openxmlformats.org/officeDocument/2006/relationships/hyperlink" Target="https://assos.bordeaux.fr/association/detail/276" TargetMode="External"/><Relationship Id="rId1562" Type="http://schemas.openxmlformats.org/officeDocument/2006/relationships/hyperlink" Target="https://assos.bordeaux.fr/association/detail/1611" TargetMode="External"/><Relationship Id="rId2893" Type="http://schemas.openxmlformats.org/officeDocument/2006/relationships/hyperlink" Target="https://assos.bordeaux.fr/association/detail/1279" TargetMode="External"/><Relationship Id="rId970" Type="http://schemas.openxmlformats.org/officeDocument/2006/relationships/hyperlink" Target="https://assos.bordeaux.fr/association/detail/2871" TargetMode="External"/><Relationship Id="rId1563" Type="http://schemas.openxmlformats.org/officeDocument/2006/relationships/hyperlink" Target="https://assos.bordeaux.fr/association/detail/1721" TargetMode="External"/><Relationship Id="rId2894" Type="http://schemas.openxmlformats.org/officeDocument/2006/relationships/hyperlink" Target="http://www.maisondequartierchantecler.fr" TargetMode="External"/><Relationship Id="rId1564" Type="http://schemas.openxmlformats.org/officeDocument/2006/relationships/hyperlink" Target="https://assos.bordeaux.fr/association/detail/2131" TargetMode="External"/><Relationship Id="rId2895" Type="http://schemas.openxmlformats.org/officeDocument/2006/relationships/hyperlink" Target="https://assos.bordeaux.fr/association/detail/2316" TargetMode="External"/><Relationship Id="rId1598" Type="http://schemas.openxmlformats.org/officeDocument/2006/relationships/hyperlink" Target="https://assos.bordeaux.fr/association/detail/2275" TargetMode="External"/><Relationship Id="rId1599" Type="http://schemas.openxmlformats.org/officeDocument/2006/relationships/hyperlink" Target="https://assos.bordeaux.fr/association/detail/2804" TargetMode="External"/><Relationship Id="rId1590" Type="http://schemas.openxmlformats.org/officeDocument/2006/relationships/hyperlink" Target="https://assos.bordeaux.fr/association/detail/448" TargetMode="External"/><Relationship Id="rId1591" Type="http://schemas.openxmlformats.org/officeDocument/2006/relationships/hyperlink" Target="https://assos.bordeaux.fr/association/detail/2524" TargetMode="External"/><Relationship Id="rId1592" Type="http://schemas.openxmlformats.org/officeDocument/2006/relationships/hyperlink" Target="https://assos.bordeaux.fr/association/detail/2645" TargetMode="External"/><Relationship Id="rId1593" Type="http://schemas.openxmlformats.org/officeDocument/2006/relationships/hyperlink" Target="https://assos.bordeaux.fr/association/detail/237" TargetMode="External"/><Relationship Id="rId1594" Type="http://schemas.openxmlformats.org/officeDocument/2006/relationships/hyperlink" Target="https://assos.bordeaux.fr/association/detail/2656" TargetMode="External"/><Relationship Id="rId1595" Type="http://schemas.openxmlformats.org/officeDocument/2006/relationships/hyperlink" Target="https://assos.bordeaux.fr/association/detail/2649" TargetMode="External"/><Relationship Id="rId1596" Type="http://schemas.openxmlformats.org/officeDocument/2006/relationships/hyperlink" Target="https://assos.bordeaux.fr/association/detail/2874" TargetMode="External"/><Relationship Id="rId1597" Type="http://schemas.openxmlformats.org/officeDocument/2006/relationships/hyperlink" Target="https://assos.bordeaux.fr/association/detail/2416" TargetMode="External"/><Relationship Id="rId1587" Type="http://schemas.openxmlformats.org/officeDocument/2006/relationships/hyperlink" Target="https://assos.bordeaux.fr/association/detail/1263" TargetMode="External"/><Relationship Id="rId1588" Type="http://schemas.openxmlformats.org/officeDocument/2006/relationships/hyperlink" Target="http://institutdesafriques.org" TargetMode="External"/><Relationship Id="rId1589" Type="http://schemas.openxmlformats.org/officeDocument/2006/relationships/hyperlink" Target="https://assos.bordeaux.fr/association/detail/2393" TargetMode="External"/><Relationship Id="rId998" Type="http://schemas.openxmlformats.org/officeDocument/2006/relationships/hyperlink" Target="https://assos.bordeaux.fr/association/detail/2608" TargetMode="External"/><Relationship Id="rId997" Type="http://schemas.openxmlformats.org/officeDocument/2006/relationships/hyperlink" Target="https://assos.bordeaux.fr/association/detail/387" TargetMode="External"/><Relationship Id="rId996" Type="http://schemas.openxmlformats.org/officeDocument/2006/relationships/hyperlink" Target="https://assos.bordeaux.fr/association/detail/662" TargetMode="External"/><Relationship Id="rId995" Type="http://schemas.openxmlformats.org/officeDocument/2006/relationships/hyperlink" Target="https://assos.bordeaux.fr/association/detail/2091" TargetMode="External"/><Relationship Id="rId999" Type="http://schemas.openxmlformats.org/officeDocument/2006/relationships/hyperlink" Target="https://assos.bordeaux.fr/association/detail/2142" TargetMode="External"/><Relationship Id="rId990" Type="http://schemas.openxmlformats.org/officeDocument/2006/relationships/hyperlink" Target="https://assos.bordeaux.fr/association/detail/2658" TargetMode="External"/><Relationship Id="rId1580" Type="http://schemas.openxmlformats.org/officeDocument/2006/relationships/hyperlink" Target="http://www.duventdanslesarbres.org" TargetMode="External"/><Relationship Id="rId1581" Type="http://schemas.openxmlformats.org/officeDocument/2006/relationships/hyperlink" Target="https://assos.bordeaux.fr/association/detail/1804" TargetMode="External"/><Relationship Id="rId1582" Type="http://schemas.openxmlformats.org/officeDocument/2006/relationships/hyperlink" Target="https://assos.bordeaux.fr/association/detail/590" TargetMode="External"/><Relationship Id="rId994" Type="http://schemas.openxmlformats.org/officeDocument/2006/relationships/hyperlink" Target="https://assos.bordeaux.fr/association/detail/2602" TargetMode="External"/><Relationship Id="rId1583" Type="http://schemas.openxmlformats.org/officeDocument/2006/relationships/hyperlink" Target="https://assos.bordeaux.fr/association/detail/566" TargetMode="External"/><Relationship Id="rId993" Type="http://schemas.openxmlformats.org/officeDocument/2006/relationships/hyperlink" Target="https://assos.bordeaux.fr/association/detail/1498" TargetMode="External"/><Relationship Id="rId1584" Type="http://schemas.openxmlformats.org/officeDocument/2006/relationships/hyperlink" Target="https://assos.bordeaux.fr/association/detail/1725" TargetMode="External"/><Relationship Id="rId992" Type="http://schemas.openxmlformats.org/officeDocument/2006/relationships/hyperlink" Target="https://assos.bordeaux.fr/association/detail/1488" TargetMode="External"/><Relationship Id="rId1585" Type="http://schemas.openxmlformats.org/officeDocument/2006/relationships/hyperlink" Target="http://adra.fr" TargetMode="External"/><Relationship Id="rId991" Type="http://schemas.openxmlformats.org/officeDocument/2006/relationships/hyperlink" Target="https://assos.bordeaux.fr/association/detail/751" TargetMode="External"/><Relationship Id="rId1586" Type="http://schemas.openxmlformats.org/officeDocument/2006/relationships/hyperlink" Target="https://assos.bordeaux.fr/association/detail/475" TargetMode="External"/><Relationship Id="rId1532" Type="http://schemas.openxmlformats.org/officeDocument/2006/relationships/hyperlink" Target="https://assos.bordeaux.fr/association/detail/422" TargetMode="External"/><Relationship Id="rId2863" Type="http://schemas.openxmlformats.org/officeDocument/2006/relationships/hyperlink" Target="https://assos.bordeaux.fr/association/detail/810" TargetMode="External"/><Relationship Id="rId1533" Type="http://schemas.openxmlformats.org/officeDocument/2006/relationships/hyperlink" Target="https://assos.bordeaux.fr/association/detail/301" TargetMode="External"/><Relationship Id="rId2864" Type="http://schemas.openxmlformats.org/officeDocument/2006/relationships/hyperlink" Target="http://www.fondation-ronald-mcdonald.fr/vous-aider/maison-bordeaux" TargetMode="External"/><Relationship Id="rId1534" Type="http://schemas.openxmlformats.org/officeDocument/2006/relationships/hyperlink" Target="https://assos.bordeaux.fr/association/detail/353" TargetMode="External"/><Relationship Id="rId2865" Type="http://schemas.openxmlformats.org/officeDocument/2006/relationships/hyperlink" Target="https://assos.bordeaux.fr/association/detail/304" TargetMode="External"/><Relationship Id="rId1535" Type="http://schemas.openxmlformats.org/officeDocument/2006/relationships/hyperlink" Target="https://assos.bordeaux.fr/association/detail/2814" TargetMode="External"/><Relationship Id="rId2866" Type="http://schemas.openxmlformats.org/officeDocument/2006/relationships/hyperlink" Target="https://assos.bordeaux.fr/association/detail/269" TargetMode="External"/><Relationship Id="rId1536" Type="http://schemas.openxmlformats.org/officeDocument/2006/relationships/hyperlink" Target="https://assos.bordeaux.fr/association/detail/1526" TargetMode="External"/><Relationship Id="rId2867" Type="http://schemas.openxmlformats.org/officeDocument/2006/relationships/hyperlink" Target="https://assos.bordeaux.fr/association/detail/2426" TargetMode="External"/><Relationship Id="rId1537" Type="http://schemas.openxmlformats.org/officeDocument/2006/relationships/hyperlink" Target="https://assos.bordeaux.fr/association/detail/2647" TargetMode="External"/><Relationship Id="rId2868" Type="http://schemas.openxmlformats.org/officeDocument/2006/relationships/hyperlink" Target="https://assos.bordeaux.fr/association/detail/2566" TargetMode="External"/><Relationship Id="rId1538" Type="http://schemas.openxmlformats.org/officeDocument/2006/relationships/hyperlink" Target="https://assos.bordeaux.fr/association/detail/2272" TargetMode="External"/><Relationship Id="rId2869" Type="http://schemas.openxmlformats.org/officeDocument/2006/relationships/hyperlink" Target="https://assos.bordeaux.fr/association/detail/2952" TargetMode="External"/><Relationship Id="rId1539" Type="http://schemas.openxmlformats.org/officeDocument/2006/relationships/hyperlink" Target="https://assos.bordeaux.fr/association/detail/1845" TargetMode="External"/><Relationship Id="rId949" Type="http://schemas.openxmlformats.org/officeDocument/2006/relationships/hyperlink" Target="https://assos.bordeaux.fr/association/detail/1396" TargetMode="External"/><Relationship Id="rId948" Type="http://schemas.openxmlformats.org/officeDocument/2006/relationships/hyperlink" Target="https://assos.bordeaux.fr/association/detail/1749" TargetMode="External"/><Relationship Id="rId943" Type="http://schemas.openxmlformats.org/officeDocument/2006/relationships/hyperlink" Target="https://assos.bordeaux.fr/association/detail/1084" TargetMode="External"/><Relationship Id="rId942" Type="http://schemas.openxmlformats.org/officeDocument/2006/relationships/hyperlink" Target="https://assos.bordeaux.fr/association/detail/2519" TargetMode="External"/><Relationship Id="rId941" Type="http://schemas.openxmlformats.org/officeDocument/2006/relationships/hyperlink" Target="https://assos.bordeaux.fr/association/detail/931" TargetMode="External"/><Relationship Id="rId940" Type="http://schemas.openxmlformats.org/officeDocument/2006/relationships/hyperlink" Target="https://assos.bordeaux.fr/association/detail/2349" TargetMode="External"/><Relationship Id="rId947" Type="http://schemas.openxmlformats.org/officeDocument/2006/relationships/hyperlink" Target="https://assos.bordeaux.fr/association/detail/285" TargetMode="External"/><Relationship Id="rId946" Type="http://schemas.openxmlformats.org/officeDocument/2006/relationships/hyperlink" Target="https://assos.bordeaux.fr/association/detail/1797" TargetMode="External"/><Relationship Id="rId945" Type="http://schemas.openxmlformats.org/officeDocument/2006/relationships/hyperlink" Target="https://assos.bordeaux.fr/association/detail/2076" TargetMode="External"/><Relationship Id="rId944" Type="http://schemas.openxmlformats.org/officeDocument/2006/relationships/hyperlink" Target="https://assos.bordeaux.fr/association/detail/570" TargetMode="External"/><Relationship Id="rId2860" Type="http://schemas.openxmlformats.org/officeDocument/2006/relationships/hyperlink" Target="http://www.alliancevita.org" TargetMode="External"/><Relationship Id="rId1530" Type="http://schemas.openxmlformats.org/officeDocument/2006/relationships/hyperlink" Target="https://assos.bordeaux.fr/association/detail/933" TargetMode="External"/><Relationship Id="rId2861" Type="http://schemas.openxmlformats.org/officeDocument/2006/relationships/hyperlink" Target="https://assos.bordeaux.fr/association/detail/804" TargetMode="External"/><Relationship Id="rId1531" Type="http://schemas.openxmlformats.org/officeDocument/2006/relationships/hyperlink" Target="http://bordeauxdancesportgalaxy.fr" TargetMode="External"/><Relationship Id="rId2862" Type="http://schemas.openxmlformats.org/officeDocument/2006/relationships/hyperlink" Target="https://assos.bordeaux.fr/association/detail/1752" TargetMode="External"/><Relationship Id="rId1521" Type="http://schemas.openxmlformats.org/officeDocument/2006/relationships/hyperlink" Target="https://assos.bordeaux.fr/association/detail/2418" TargetMode="External"/><Relationship Id="rId2852" Type="http://schemas.openxmlformats.org/officeDocument/2006/relationships/hyperlink" Target="https://assos.bordeaux.fr/association/detail/379" TargetMode="External"/><Relationship Id="rId1522" Type="http://schemas.openxmlformats.org/officeDocument/2006/relationships/hyperlink" Target="https://assos.bordeaux.fr/association/detail/1175" TargetMode="External"/><Relationship Id="rId2853" Type="http://schemas.openxmlformats.org/officeDocument/2006/relationships/hyperlink" Target="https://assos.bordeaux.fr/association/detail/649" TargetMode="External"/><Relationship Id="rId1523" Type="http://schemas.openxmlformats.org/officeDocument/2006/relationships/hyperlink" Target="https://assos.bordeaux.fr/association/detail/2829" TargetMode="External"/><Relationship Id="rId2854" Type="http://schemas.openxmlformats.org/officeDocument/2006/relationships/hyperlink" Target="http://www.ari-accompagnement.fr" TargetMode="External"/><Relationship Id="rId1524" Type="http://schemas.openxmlformats.org/officeDocument/2006/relationships/hyperlink" Target="https://assos.bordeaux.fr/association/detail/1106" TargetMode="External"/><Relationship Id="rId2855" Type="http://schemas.openxmlformats.org/officeDocument/2006/relationships/hyperlink" Target="https://assos.bordeaux.fr/association/detail/2139" TargetMode="External"/><Relationship Id="rId1525" Type="http://schemas.openxmlformats.org/officeDocument/2006/relationships/hyperlink" Target="http://association-agapa.fr" TargetMode="External"/><Relationship Id="rId2856" Type="http://schemas.openxmlformats.org/officeDocument/2006/relationships/hyperlink" Target="https://assos.bordeaux.fr/association/detail/899" TargetMode="External"/><Relationship Id="rId1526" Type="http://schemas.openxmlformats.org/officeDocument/2006/relationships/hyperlink" Target="https://assos.bordeaux.fr/association/detail/800" TargetMode="External"/><Relationship Id="rId2857" Type="http://schemas.openxmlformats.org/officeDocument/2006/relationships/hyperlink" Target="http://www.ekologeek.com" TargetMode="External"/><Relationship Id="rId1527" Type="http://schemas.openxmlformats.org/officeDocument/2006/relationships/hyperlink" Target="http://www.acaqb.fr" TargetMode="External"/><Relationship Id="rId2858" Type="http://schemas.openxmlformats.org/officeDocument/2006/relationships/hyperlink" Target="https://assos.bordeaux.fr/association/detail/2127" TargetMode="External"/><Relationship Id="rId1528" Type="http://schemas.openxmlformats.org/officeDocument/2006/relationships/hyperlink" Target="https://assos.bordeaux.fr/association/detail/754" TargetMode="External"/><Relationship Id="rId2859" Type="http://schemas.openxmlformats.org/officeDocument/2006/relationships/hyperlink" Target="https://assos.bordeaux.fr/association/detail/1541" TargetMode="External"/><Relationship Id="rId1529" Type="http://schemas.openxmlformats.org/officeDocument/2006/relationships/hyperlink" Target="http://kalaripayat-bordeaux.org/objectif" TargetMode="External"/><Relationship Id="rId939" Type="http://schemas.openxmlformats.org/officeDocument/2006/relationships/hyperlink" Target="https://assos.bordeaux.fr/association/detail/2667" TargetMode="External"/><Relationship Id="rId938" Type="http://schemas.openxmlformats.org/officeDocument/2006/relationships/hyperlink" Target="https://assos.bordeaux.fr/association/detail/1333" TargetMode="External"/><Relationship Id="rId937" Type="http://schemas.openxmlformats.org/officeDocument/2006/relationships/hyperlink" Target="http://umps.fr/index.html" TargetMode="External"/><Relationship Id="rId932" Type="http://schemas.openxmlformats.org/officeDocument/2006/relationships/hyperlink" Target="https://assos.bordeaux.fr/association/detail/900" TargetMode="External"/><Relationship Id="rId931" Type="http://schemas.openxmlformats.org/officeDocument/2006/relationships/hyperlink" Target="https://assos.bordeaux.fr/association/detail/1701" TargetMode="External"/><Relationship Id="rId930" Type="http://schemas.openxmlformats.org/officeDocument/2006/relationships/hyperlink" Target="https://assos.bordeaux.fr/association/detail/2944" TargetMode="External"/><Relationship Id="rId936" Type="http://schemas.openxmlformats.org/officeDocument/2006/relationships/hyperlink" Target="https://assos.bordeaux.fr/association/detail/789" TargetMode="External"/><Relationship Id="rId935" Type="http://schemas.openxmlformats.org/officeDocument/2006/relationships/hyperlink" Target="https://assos.bordeaux.fr/association/detail/720" TargetMode="External"/><Relationship Id="rId934" Type="http://schemas.openxmlformats.org/officeDocument/2006/relationships/hyperlink" Target="https://assos.bordeaux.fr/association/detail/2479" TargetMode="External"/><Relationship Id="rId933" Type="http://schemas.openxmlformats.org/officeDocument/2006/relationships/hyperlink" Target="https://assos.bordeaux.fr/association/detail/1622" TargetMode="External"/><Relationship Id="rId2850" Type="http://schemas.openxmlformats.org/officeDocument/2006/relationships/hyperlink" Target="https://assos.bordeaux.fr/association/detail/823" TargetMode="External"/><Relationship Id="rId1520" Type="http://schemas.openxmlformats.org/officeDocument/2006/relationships/hyperlink" Target="https://assos.bordeaux.fr/association/detail/2725" TargetMode="External"/><Relationship Id="rId2851" Type="http://schemas.openxmlformats.org/officeDocument/2006/relationships/hyperlink" Target="https://assos.bordeaux.fr/association/detail/2452" TargetMode="External"/><Relationship Id="rId1554" Type="http://schemas.openxmlformats.org/officeDocument/2006/relationships/hyperlink" Target="https://assos.bordeaux.fr/association/detail/602" TargetMode="External"/><Relationship Id="rId2885" Type="http://schemas.openxmlformats.org/officeDocument/2006/relationships/hyperlink" Target="https://assos.bordeaux.fr/association/detail/2028" TargetMode="External"/><Relationship Id="rId1555" Type="http://schemas.openxmlformats.org/officeDocument/2006/relationships/hyperlink" Target="https://assos.bordeaux.fr/association/detail/433" TargetMode="External"/><Relationship Id="rId2886" Type="http://schemas.openxmlformats.org/officeDocument/2006/relationships/hyperlink" Target="https://assos.bordeaux.fr/association/detail/272" TargetMode="External"/><Relationship Id="rId1556" Type="http://schemas.openxmlformats.org/officeDocument/2006/relationships/hyperlink" Target="https://assos.bordeaux.fr/association/detail/1881" TargetMode="External"/><Relationship Id="rId2887" Type="http://schemas.openxmlformats.org/officeDocument/2006/relationships/hyperlink" Target="https://assos.bordeaux.fr/association/detail/939" TargetMode="External"/><Relationship Id="rId1557" Type="http://schemas.openxmlformats.org/officeDocument/2006/relationships/hyperlink" Target="https://assos.bordeaux.fr/association/detail/1865" TargetMode="External"/><Relationship Id="rId2888" Type="http://schemas.openxmlformats.org/officeDocument/2006/relationships/hyperlink" Target="http://www.saint-jacques-aquitaine.com" TargetMode="External"/><Relationship Id="rId1558" Type="http://schemas.openxmlformats.org/officeDocument/2006/relationships/hyperlink" Target="https://assos.bordeaux.fr/association/detail/2357" TargetMode="External"/><Relationship Id="rId2889" Type="http://schemas.openxmlformats.org/officeDocument/2006/relationships/hyperlink" Target="https://assos.bordeaux.fr/association/detail/2723" TargetMode="External"/><Relationship Id="rId1559" Type="http://schemas.openxmlformats.org/officeDocument/2006/relationships/hyperlink" Target="https://assos.bordeaux.fr/association/detail/2552" TargetMode="External"/><Relationship Id="rId965" Type="http://schemas.openxmlformats.org/officeDocument/2006/relationships/hyperlink" Target="https://assos.bordeaux.fr/association/detail/2430" TargetMode="External"/><Relationship Id="rId964" Type="http://schemas.openxmlformats.org/officeDocument/2006/relationships/hyperlink" Target="https://assos.bordeaux.fr/association/detail/2974" TargetMode="External"/><Relationship Id="rId963" Type="http://schemas.openxmlformats.org/officeDocument/2006/relationships/hyperlink" Target="https://assos.bordeaux.fr/association/detail/1587" TargetMode="External"/><Relationship Id="rId962" Type="http://schemas.openxmlformats.org/officeDocument/2006/relationships/hyperlink" Target="https://assos.bordeaux.fr/association/detail/2512" TargetMode="External"/><Relationship Id="rId969" Type="http://schemas.openxmlformats.org/officeDocument/2006/relationships/hyperlink" Target="http://smartcie.com" TargetMode="External"/><Relationship Id="rId968" Type="http://schemas.openxmlformats.org/officeDocument/2006/relationships/hyperlink" Target="https://assos.bordeaux.fr/association/detail/684" TargetMode="External"/><Relationship Id="rId967" Type="http://schemas.openxmlformats.org/officeDocument/2006/relationships/hyperlink" Target="https://assos.bordeaux.fr/association/detail/2726" TargetMode="External"/><Relationship Id="rId966" Type="http://schemas.openxmlformats.org/officeDocument/2006/relationships/hyperlink" Target="https://assos.bordeaux.fr/association/detail/2082" TargetMode="External"/><Relationship Id="rId2880" Type="http://schemas.openxmlformats.org/officeDocument/2006/relationships/hyperlink" Target="https://assos.bordeaux.fr/association/detail/2100" TargetMode="External"/><Relationship Id="rId961" Type="http://schemas.openxmlformats.org/officeDocument/2006/relationships/hyperlink" Target="http://www.chorale-saint-louis-bordeaux.com" TargetMode="External"/><Relationship Id="rId1550" Type="http://schemas.openxmlformats.org/officeDocument/2006/relationships/hyperlink" Target="http://choeurmelusine.wordpress.com" TargetMode="External"/><Relationship Id="rId2881" Type="http://schemas.openxmlformats.org/officeDocument/2006/relationships/hyperlink" Target="https://assos.bordeaux.fr/association/detail/371" TargetMode="External"/><Relationship Id="rId960" Type="http://schemas.openxmlformats.org/officeDocument/2006/relationships/hyperlink" Target="https://assos.bordeaux.fr/association/detail/1320" TargetMode="External"/><Relationship Id="rId1551" Type="http://schemas.openxmlformats.org/officeDocument/2006/relationships/hyperlink" Target="https://assos.bordeaux.fr/association/detail/1352" TargetMode="External"/><Relationship Id="rId2882" Type="http://schemas.openxmlformats.org/officeDocument/2006/relationships/hyperlink" Target="https://assos.bordeaux.fr/association/detail/1599" TargetMode="External"/><Relationship Id="rId1552" Type="http://schemas.openxmlformats.org/officeDocument/2006/relationships/hyperlink" Target="http://repair-cafe-bordeaux.org" TargetMode="External"/><Relationship Id="rId2883" Type="http://schemas.openxmlformats.org/officeDocument/2006/relationships/hyperlink" Target="https://assos.bordeaux.fr/association/detail/2177" TargetMode="External"/><Relationship Id="rId1553" Type="http://schemas.openxmlformats.org/officeDocument/2006/relationships/hyperlink" Target="https://assos.bordeaux.fr/association/detail/2753" TargetMode="External"/><Relationship Id="rId2884" Type="http://schemas.openxmlformats.org/officeDocument/2006/relationships/hyperlink" Target="https://assos.bordeaux.fr/association/detail/2128" TargetMode="External"/><Relationship Id="rId1543" Type="http://schemas.openxmlformats.org/officeDocument/2006/relationships/hyperlink" Target="https://assos.bordeaux.fr/association/detail/1055" TargetMode="External"/><Relationship Id="rId2874" Type="http://schemas.openxmlformats.org/officeDocument/2006/relationships/hyperlink" Target="https://assos.bordeaux.fr/association/detail/2633" TargetMode="External"/><Relationship Id="rId1544" Type="http://schemas.openxmlformats.org/officeDocument/2006/relationships/hyperlink" Target="https://assos.bordeaux.fr/association/detail/697" TargetMode="External"/><Relationship Id="rId2875" Type="http://schemas.openxmlformats.org/officeDocument/2006/relationships/hyperlink" Target="https://assos.bordeaux.fr/association/detail/323" TargetMode="External"/><Relationship Id="rId1545" Type="http://schemas.openxmlformats.org/officeDocument/2006/relationships/hyperlink" Target="https://assos.bordeaux.fr/association/detail/1716" TargetMode="External"/><Relationship Id="rId2876" Type="http://schemas.openxmlformats.org/officeDocument/2006/relationships/hyperlink" Target="https://assos.bordeaux.fr/association/detail/765" TargetMode="External"/><Relationship Id="rId1546" Type="http://schemas.openxmlformats.org/officeDocument/2006/relationships/hyperlink" Target="https://assos.bordeaux.fr/association/detail/2516" TargetMode="External"/><Relationship Id="rId2877" Type="http://schemas.openxmlformats.org/officeDocument/2006/relationships/hyperlink" Target="https://assos.bordeaux.fr/association/detail/2309" TargetMode="External"/><Relationship Id="rId1547" Type="http://schemas.openxmlformats.org/officeDocument/2006/relationships/hyperlink" Target="https://assos.bordeaux.fr/association/detail/1295" TargetMode="External"/><Relationship Id="rId2878" Type="http://schemas.openxmlformats.org/officeDocument/2006/relationships/hyperlink" Target="https://assos.bordeaux.fr/association/detail/1652" TargetMode="External"/><Relationship Id="rId1548" Type="http://schemas.openxmlformats.org/officeDocument/2006/relationships/hyperlink" Target="http://www.philia-asso.fr/bordeaux" TargetMode="External"/><Relationship Id="rId2879" Type="http://schemas.openxmlformats.org/officeDocument/2006/relationships/hyperlink" Target="https://assos.bordeaux.fr/association/detail/2103" TargetMode="External"/><Relationship Id="rId1549" Type="http://schemas.openxmlformats.org/officeDocument/2006/relationships/hyperlink" Target="https://assos.bordeaux.fr/association/detail/638" TargetMode="External"/><Relationship Id="rId959" Type="http://schemas.openxmlformats.org/officeDocument/2006/relationships/hyperlink" Target="https://assos.bordeaux.fr/association/detail/2869" TargetMode="External"/><Relationship Id="rId954" Type="http://schemas.openxmlformats.org/officeDocument/2006/relationships/hyperlink" Target="https://assos.bordeaux.fr/association/detail/1742" TargetMode="External"/><Relationship Id="rId953" Type="http://schemas.openxmlformats.org/officeDocument/2006/relationships/hyperlink" Target="https://assos.bordeaux.fr/association/detail/1691" TargetMode="External"/><Relationship Id="rId952" Type="http://schemas.openxmlformats.org/officeDocument/2006/relationships/hyperlink" Target="https://assos.bordeaux.fr/association/detail/1102" TargetMode="External"/><Relationship Id="rId951" Type="http://schemas.openxmlformats.org/officeDocument/2006/relationships/hyperlink" Target="http://www.aides.org" TargetMode="External"/><Relationship Id="rId958" Type="http://schemas.openxmlformats.org/officeDocument/2006/relationships/hyperlink" Target="http://www.espritdequartier.fr" TargetMode="External"/><Relationship Id="rId957" Type="http://schemas.openxmlformats.org/officeDocument/2006/relationships/hyperlink" Target="https://assos.bordeaux.fr/association/detail/695" TargetMode="External"/><Relationship Id="rId956" Type="http://schemas.openxmlformats.org/officeDocument/2006/relationships/hyperlink" Target="https://assos.bordeaux.fr/association/detail/2125" TargetMode="External"/><Relationship Id="rId955" Type="http://schemas.openxmlformats.org/officeDocument/2006/relationships/hyperlink" Target="https://assos.bordeaux.fr/association/detail/1076" TargetMode="External"/><Relationship Id="rId950" Type="http://schemas.openxmlformats.org/officeDocument/2006/relationships/hyperlink" Target="https://assos.bordeaux.fr/association/detail/1087" TargetMode="External"/><Relationship Id="rId2870" Type="http://schemas.openxmlformats.org/officeDocument/2006/relationships/hyperlink" Target="https://assos.bordeaux.fr/association/detail/2847" TargetMode="External"/><Relationship Id="rId1540" Type="http://schemas.openxmlformats.org/officeDocument/2006/relationships/hyperlink" Target="https://assos.bordeaux.fr/association/detail/828" TargetMode="External"/><Relationship Id="rId2871" Type="http://schemas.openxmlformats.org/officeDocument/2006/relationships/hyperlink" Target="https://assos.bordeaux.fr/association/detail/670" TargetMode="External"/><Relationship Id="rId1541" Type="http://schemas.openxmlformats.org/officeDocument/2006/relationships/hyperlink" Target="http://www.untendanses.com" TargetMode="External"/><Relationship Id="rId2872" Type="http://schemas.openxmlformats.org/officeDocument/2006/relationships/hyperlink" Target="http://www.lacleduquai.com" TargetMode="External"/><Relationship Id="rId1542" Type="http://schemas.openxmlformats.org/officeDocument/2006/relationships/hyperlink" Target="https://assos.bordeaux.fr/association/detail/1837" TargetMode="External"/><Relationship Id="rId2873" Type="http://schemas.openxmlformats.org/officeDocument/2006/relationships/hyperlink" Target="https://assos.bordeaux.fr/association/detail/2555" TargetMode="External"/><Relationship Id="rId2027" Type="http://schemas.openxmlformats.org/officeDocument/2006/relationships/hyperlink" Target="https://assos.bordeaux.fr/association/detail/1344" TargetMode="External"/><Relationship Id="rId2028" Type="http://schemas.openxmlformats.org/officeDocument/2006/relationships/hyperlink" Target="https://assos.bordeaux.fr/association/detail/1880" TargetMode="External"/><Relationship Id="rId2029" Type="http://schemas.openxmlformats.org/officeDocument/2006/relationships/hyperlink" Target="https://assos.bordeaux.fr/association/detail/2967" TargetMode="External"/><Relationship Id="rId107" Type="http://schemas.openxmlformats.org/officeDocument/2006/relationships/hyperlink" Target="https://assos.bordeaux.fr/association/detail/2828" TargetMode="External"/><Relationship Id="rId106" Type="http://schemas.openxmlformats.org/officeDocument/2006/relationships/hyperlink" Target="https://assos.bordeaux.fr/association/detail/2363" TargetMode="External"/><Relationship Id="rId105" Type="http://schemas.openxmlformats.org/officeDocument/2006/relationships/hyperlink" Target="https://assos.bordeaux.fr/association/detail/1834" TargetMode="External"/><Relationship Id="rId104" Type="http://schemas.openxmlformats.org/officeDocument/2006/relationships/hyperlink" Target="https://assos.bordeaux.fr/association/detail/2852" TargetMode="External"/><Relationship Id="rId109" Type="http://schemas.openxmlformats.org/officeDocument/2006/relationships/hyperlink" Target="https://assos.bordeaux.fr/association/detail/974" TargetMode="External"/><Relationship Id="rId108" Type="http://schemas.openxmlformats.org/officeDocument/2006/relationships/hyperlink" Target="https://assos.bordeaux.fr/association/detail/437" TargetMode="External"/><Relationship Id="rId2020" Type="http://schemas.openxmlformats.org/officeDocument/2006/relationships/hyperlink" Target="https://assos.bordeaux.fr/association/detail/1016" TargetMode="External"/><Relationship Id="rId2021" Type="http://schemas.openxmlformats.org/officeDocument/2006/relationships/hyperlink" Target="https://assos.bordeaux.fr/association/detail/1011" TargetMode="External"/><Relationship Id="rId2022" Type="http://schemas.openxmlformats.org/officeDocument/2006/relationships/hyperlink" Target="http://www.airpassion-aquitaine.org" TargetMode="External"/><Relationship Id="rId103" Type="http://schemas.openxmlformats.org/officeDocument/2006/relationships/hyperlink" Target="http://www.fdh.org" TargetMode="External"/><Relationship Id="rId2023" Type="http://schemas.openxmlformats.org/officeDocument/2006/relationships/hyperlink" Target="https://assos.bordeaux.fr/association/detail/2490" TargetMode="External"/><Relationship Id="rId102" Type="http://schemas.openxmlformats.org/officeDocument/2006/relationships/hyperlink" Target="https://assos.bordeaux.fr/association/detail/711" TargetMode="External"/><Relationship Id="rId2024" Type="http://schemas.openxmlformats.org/officeDocument/2006/relationships/hyperlink" Target="https://assos.bordeaux.fr/association/detail/273" TargetMode="External"/><Relationship Id="rId101" Type="http://schemas.openxmlformats.org/officeDocument/2006/relationships/hyperlink" Target="https://assos.bordeaux.fr/association/detail/2877" TargetMode="External"/><Relationship Id="rId2025" Type="http://schemas.openxmlformats.org/officeDocument/2006/relationships/hyperlink" Target="https://assos.bordeaux.fr/association/detail/298" TargetMode="External"/><Relationship Id="rId100" Type="http://schemas.openxmlformats.org/officeDocument/2006/relationships/hyperlink" Target="https://assos.bordeaux.fr/association/detail/848" TargetMode="External"/><Relationship Id="rId2026" Type="http://schemas.openxmlformats.org/officeDocument/2006/relationships/hyperlink" Target="https://assos.bordeaux.fr/association/detail/2709" TargetMode="External"/><Relationship Id="rId2016" Type="http://schemas.openxmlformats.org/officeDocument/2006/relationships/hyperlink" Target="http://thewill.fr" TargetMode="External"/><Relationship Id="rId2017" Type="http://schemas.openxmlformats.org/officeDocument/2006/relationships/hyperlink" Target="https://assos.bordeaux.fr/association/detail/537" TargetMode="External"/><Relationship Id="rId2018" Type="http://schemas.openxmlformats.org/officeDocument/2006/relationships/hyperlink" Target="http://www.adam-bordeaux.fr" TargetMode="External"/><Relationship Id="rId2019" Type="http://schemas.openxmlformats.org/officeDocument/2006/relationships/hyperlink" Target="https://assos.bordeaux.fr/association/detail/1712" TargetMode="External"/><Relationship Id="rId2010" Type="http://schemas.openxmlformats.org/officeDocument/2006/relationships/hyperlink" Target="https://assos.bordeaux.fr/association/detail/1777" TargetMode="External"/><Relationship Id="rId2011" Type="http://schemas.openxmlformats.org/officeDocument/2006/relationships/hyperlink" Target="https://assos.bordeaux.fr/association/detail/1640" TargetMode="External"/><Relationship Id="rId2012" Type="http://schemas.openxmlformats.org/officeDocument/2006/relationships/hyperlink" Target="https://assos.bordeaux.fr/association/detail/2532" TargetMode="External"/><Relationship Id="rId2013" Type="http://schemas.openxmlformats.org/officeDocument/2006/relationships/hyperlink" Target="https://assos.bordeaux.fr/association/detail/452" TargetMode="External"/><Relationship Id="rId2014" Type="http://schemas.openxmlformats.org/officeDocument/2006/relationships/hyperlink" Target="https://assos.bordeaux.fr/association/detail/2596" TargetMode="External"/><Relationship Id="rId2015" Type="http://schemas.openxmlformats.org/officeDocument/2006/relationships/hyperlink" Target="https://assos.bordeaux.fr/association/detail/623" TargetMode="External"/><Relationship Id="rId2049" Type="http://schemas.openxmlformats.org/officeDocument/2006/relationships/hyperlink" Target="https://assos.bordeaux.fr/association/detail/952" TargetMode="External"/><Relationship Id="rId129" Type="http://schemas.openxmlformats.org/officeDocument/2006/relationships/hyperlink" Target="https://assos.bordeaux.fr/association/detail/2585" TargetMode="External"/><Relationship Id="rId128" Type="http://schemas.openxmlformats.org/officeDocument/2006/relationships/hyperlink" Target="http://optimomesloisirs.com" TargetMode="External"/><Relationship Id="rId127" Type="http://schemas.openxmlformats.org/officeDocument/2006/relationships/hyperlink" Target="https://assos.bordeaux.fr/association/detail/1042" TargetMode="External"/><Relationship Id="rId126" Type="http://schemas.openxmlformats.org/officeDocument/2006/relationships/hyperlink" Target="https://assos.bordeaux.fr/association/detail/1313" TargetMode="External"/><Relationship Id="rId2040" Type="http://schemas.openxmlformats.org/officeDocument/2006/relationships/hyperlink" Target="https://assos.bordeaux.fr/association/detail/1578" TargetMode="External"/><Relationship Id="rId121" Type="http://schemas.openxmlformats.org/officeDocument/2006/relationships/hyperlink" Target="https://assos.bordeaux.fr/association/detail/360" TargetMode="External"/><Relationship Id="rId2041" Type="http://schemas.openxmlformats.org/officeDocument/2006/relationships/hyperlink" Target="http://www.danseavecnousbordeaux.fr" TargetMode="External"/><Relationship Id="rId120" Type="http://schemas.openxmlformats.org/officeDocument/2006/relationships/hyperlink" Target="https://assos.bordeaux.fr/association/detail/464" TargetMode="External"/><Relationship Id="rId2042" Type="http://schemas.openxmlformats.org/officeDocument/2006/relationships/hyperlink" Target="https://assos.bordeaux.fr/association/detail/870" TargetMode="External"/><Relationship Id="rId2043" Type="http://schemas.openxmlformats.org/officeDocument/2006/relationships/hyperlink" Target="https://assos.bordeaux.fr/association/detail/542" TargetMode="External"/><Relationship Id="rId2044" Type="http://schemas.openxmlformats.org/officeDocument/2006/relationships/hyperlink" Target="http://lescyranos.fr" TargetMode="External"/><Relationship Id="rId125" Type="http://schemas.openxmlformats.org/officeDocument/2006/relationships/hyperlink" Target="http://www.lacdo.org" TargetMode="External"/><Relationship Id="rId2045" Type="http://schemas.openxmlformats.org/officeDocument/2006/relationships/hyperlink" Target="https://assos.bordeaux.fr/association/detail/1148" TargetMode="External"/><Relationship Id="rId124" Type="http://schemas.openxmlformats.org/officeDocument/2006/relationships/hyperlink" Target="https://assos.bordeaux.fr/association/detail/782" TargetMode="External"/><Relationship Id="rId2046" Type="http://schemas.openxmlformats.org/officeDocument/2006/relationships/hyperlink" Target="https://assos.bordeaux.fr/association/detail/2630" TargetMode="External"/><Relationship Id="rId123" Type="http://schemas.openxmlformats.org/officeDocument/2006/relationships/hyperlink" Target="http://www.associationodyssee.fr" TargetMode="External"/><Relationship Id="rId2047" Type="http://schemas.openxmlformats.org/officeDocument/2006/relationships/hyperlink" Target="https://assos.bordeaux.fr/association/detail/1822" TargetMode="External"/><Relationship Id="rId122" Type="http://schemas.openxmlformats.org/officeDocument/2006/relationships/hyperlink" Target="https://assos.bordeaux.fr/association/detail/598" TargetMode="External"/><Relationship Id="rId2048" Type="http://schemas.openxmlformats.org/officeDocument/2006/relationships/hyperlink" Target="http://www.morphogenistes.org" TargetMode="External"/><Relationship Id="rId2038" Type="http://schemas.openxmlformats.org/officeDocument/2006/relationships/hyperlink" Target="https://assos.bordeaux.fr/association/detail/346" TargetMode="External"/><Relationship Id="rId2039" Type="http://schemas.openxmlformats.org/officeDocument/2006/relationships/hyperlink" Target="https://assos.bordeaux.fr/association/detail/792" TargetMode="External"/><Relationship Id="rId118" Type="http://schemas.openxmlformats.org/officeDocument/2006/relationships/hyperlink" Target="https://assos.bordeaux.fr/association/detail/1503" TargetMode="External"/><Relationship Id="rId117" Type="http://schemas.openxmlformats.org/officeDocument/2006/relationships/hyperlink" Target="https://assos.bordeaux.fr/association/detail/2160" TargetMode="External"/><Relationship Id="rId116" Type="http://schemas.openxmlformats.org/officeDocument/2006/relationships/hyperlink" Target="https://assos.bordeaux.fr/association/detail/321" TargetMode="External"/><Relationship Id="rId115" Type="http://schemas.openxmlformats.org/officeDocument/2006/relationships/hyperlink" Target="https://assos.bordeaux.fr/association/detail/427" TargetMode="External"/><Relationship Id="rId119" Type="http://schemas.openxmlformats.org/officeDocument/2006/relationships/hyperlink" Target="https://assos.bordeaux.fr/association/detail/1389" TargetMode="External"/><Relationship Id="rId110" Type="http://schemas.openxmlformats.org/officeDocument/2006/relationships/hyperlink" Target="http://www.philospheres.org" TargetMode="External"/><Relationship Id="rId2030" Type="http://schemas.openxmlformats.org/officeDocument/2006/relationships/hyperlink" Target="https://assos.bordeaux.fr/association/detail/725" TargetMode="External"/><Relationship Id="rId2031" Type="http://schemas.openxmlformats.org/officeDocument/2006/relationships/hyperlink" Target="https://assos.bordeaux.fr/association/detail/2328" TargetMode="External"/><Relationship Id="rId2032" Type="http://schemas.openxmlformats.org/officeDocument/2006/relationships/hyperlink" Target="https://assos.bordeaux.fr/association/detail/2743" TargetMode="External"/><Relationship Id="rId2033" Type="http://schemas.openxmlformats.org/officeDocument/2006/relationships/hyperlink" Target="https://assos.bordeaux.fr/association/detail/963" TargetMode="External"/><Relationship Id="rId114" Type="http://schemas.openxmlformats.org/officeDocument/2006/relationships/hyperlink" Target="http://bordeaux.alternative-urbaine.com" TargetMode="External"/><Relationship Id="rId2034" Type="http://schemas.openxmlformats.org/officeDocument/2006/relationships/hyperlink" Target="https://assos.bordeaux.fr/association/detail/699" TargetMode="External"/><Relationship Id="rId113" Type="http://schemas.openxmlformats.org/officeDocument/2006/relationships/hyperlink" Target="https://assos.bordeaux.fr/association/detail/862" TargetMode="External"/><Relationship Id="rId2035" Type="http://schemas.openxmlformats.org/officeDocument/2006/relationships/hyperlink" Target="https://assos.bordeaux.fr/association/detail/2622" TargetMode="External"/><Relationship Id="rId112" Type="http://schemas.openxmlformats.org/officeDocument/2006/relationships/hyperlink" Target="https://assos.bordeaux.fr/association/detail/1199" TargetMode="External"/><Relationship Id="rId2036" Type="http://schemas.openxmlformats.org/officeDocument/2006/relationships/hyperlink" Target="https://assos.bordeaux.fr/association/detail/2599" TargetMode="External"/><Relationship Id="rId111" Type="http://schemas.openxmlformats.org/officeDocument/2006/relationships/hyperlink" Target="https://assos.bordeaux.fr/association/detail/2615" TargetMode="External"/><Relationship Id="rId2037" Type="http://schemas.openxmlformats.org/officeDocument/2006/relationships/hyperlink" Target="https://assos.bordeaux.fr/association/detail/2634" TargetMode="External"/><Relationship Id="rId2005" Type="http://schemas.openxmlformats.org/officeDocument/2006/relationships/hyperlink" Target="https://assos.bordeaux.fr/association/detail/1683" TargetMode="External"/><Relationship Id="rId2006" Type="http://schemas.openxmlformats.org/officeDocument/2006/relationships/hyperlink" Target="http://ctecheney.wixsite.com/jolie-petite-maman" TargetMode="External"/><Relationship Id="rId2007" Type="http://schemas.openxmlformats.org/officeDocument/2006/relationships/hyperlink" Target="https://assos.bordeaux.fr/association/detail/1894" TargetMode="External"/><Relationship Id="rId2008" Type="http://schemas.openxmlformats.org/officeDocument/2006/relationships/hyperlink" Target="https://assos.bordeaux.fr/association/detail/1936" TargetMode="External"/><Relationship Id="rId2009" Type="http://schemas.openxmlformats.org/officeDocument/2006/relationships/hyperlink" Target="https://assos.bordeaux.fr/association/detail/1945" TargetMode="External"/><Relationship Id="rId2000" Type="http://schemas.openxmlformats.org/officeDocument/2006/relationships/hyperlink" Target="https://assos.bordeaux.fr/association/detail/1728" TargetMode="External"/><Relationship Id="rId2001" Type="http://schemas.openxmlformats.org/officeDocument/2006/relationships/hyperlink" Target="https://assos.bordeaux.fr/association/detail/1319" TargetMode="External"/><Relationship Id="rId2002" Type="http://schemas.openxmlformats.org/officeDocument/2006/relationships/hyperlink" Target="http://www.thedeskart.com" TargetMode="External"/><Relationship Id="rId2003" Type="http://schemas.openxmlformats.org/officeDocument/2006/relationships/hyperlink" Target="https://assos.bordeaux.fr/association/detail/2337" TargetMode="External"/><Relationship Id="rId2004" Type="http://schemas.openxmlformats.org/officeDocument/2006/relationships/hyperlink" Target="https://assos.bordeaux.fr/association/detail/1769" TargetMode="External"/><Relationship Id="rId2090" Type="http://schemas.openxmlformats.org/officeDocument/2006/relationships/hyperlink" Target="https://assos.bordeaux.fr/association/detail/1838" TargetMode="External"/><Relationship Id="rId2091" Type="http://schemas.openxmlformats.org/officeDocument/2006/relationships/hyperlink" Target="https://assos.bordeaux.fr/association/detail/2906" TargetMode="External"/><Relationship Id="rId2092" Type="http://schemas.openxmlformats.org/officeDocument/2006/relationships/hyperlink" Target="https://assos.bordeaux.fr/association/detail/1537" TargetMode="External"/><Relationship Id="rId2093" Type="http://schemas.openxmlformats.org/officeDocument/2006/relationships/hyperlink" Target="http://jadopteunprojet.com" TargetMode="External"/><Relationship Id="rId2094" Type="http://schemas.openxmlformats.org/officeDocument/2006/relationships/hyperlink" Target="https://assos.bordeaux.fr/association/detail/2712" TargetMode="External"/><Relationship Id="rId2095" Type="http://schemas.openxmlformats.org/officeDocument/2006/relationships/hyperlink" Target="https://assos.bordeaux.fr/association/detail/1357" TargetMode="External"/><Relationship Id="rId2096" Type="http://schemas.openxmlformats.org/officeDocument/2006/relationships/hyperlink" Target="https://assos.bordeaux.fr/association/detail/1972" TargetMode="External"/><Relationship Id="rId2097" Type="http://schemas.openxmlformats.org/officeDocument/2006/relationships/hyperlink" Target="https://assos.bordeaux.fr/association/detail/797" TargetMode="External"/><Relationship Id="rId2098" Type="http://schemas.openxmlformats.org/officeDocument/2006/relationships/hyperlink" Target="http://apeef.com" TargetMode="External"/><Relationship Id="rId2099" Type="http://schemas.openxmlformats.org/officeDocument/2006/relationships/hyperlink" Target="https://assos.bordeaux.fr/association/detail/912" TargetMode="External"/><Relationship Id="rId2060" Type="http://schemas.openxmlformats.org/officeDocument/2006/relationships/hyperlink" Target="https://assos.bordeaux.fr/association/detail/2068" TargetMode="External"/><Relationship Id="rId2061" Type="http://schemas.openxmlformats.org/officeDocument/2006/relationships/hyperlink" Target="https://assos.bordeaux.fr/association/detail/2050" TargetMode="External"/><Relationship Id="rId2062" Type="http://schemas.openxmlformats.org/officeDocument/2006/relationships/hyperlink" Target="https://assos.bordeaux.fr/association/detail/2141" TargetMode="External"/><Relationship Id="rId2063" Type="http://schemas.openxmlformats.org/officeDocument/2006/relationships/hyperlink" Target="https://assos.bordeaux.fr/association/detail/1448" TargetMode="External"/><Relationship Id="rId2064" Type="http://schemas.openxmlformats.org/officeDocument/2006/relationships/hyperlink" Target="https://assos.bordeaux.fr/association/detail/790" TargetMode="External"/><Relationship Id="rId2065" Type="http://schemas.openxmlformats.org/officeDocument/2006/relationships/hyperlink" Target="http://collectiftroistiers.com" TargetMode="External"/><Relationship Id="rId2066" Type="http://schemas.openxmlformats.org/officeDocument/2006/relationships/hyperlink" Target="https://assos.bordeaux.fr/association/detail/1516" TargetMode="External"/><Relationship Id="rId2067" Type="http://schemas.openxmlformats.org/officeDocument/2006/relationships/hyperlink" Target="https://assos.bordeaux.fr/association/detail/1073" TargetMode="External"/><Relationship Id="rId2068" Type="http://schemas.openxmlformats.org/officeDocument/2006/relationships/hyperlink" Target="http://cib.ffct.org/index.html" TargetMode="External"/><Relationship Id="rId2069" Type="http://schemas.openxmlformats.org/officeDocument/2006/relationships/hyperlink" Target="https://assos.bordeaux.fr/association/detail/289" TargetMode="External"/><Relationship Id="rId2050" Type="http://schemas.openxmlformats.org/officeDocument/2006/relationships/hyperlink" Target="http://o.bar.le.plafond.free.fr" TargetMode="External"/><Relationship Id="rId2051" Type="http://schemas.openxmlformats.org/officeDocument/2006/relationships/hyperlink" Target="https://assos.bordeaux.fr/association/detail/2509" TargetMode="External"/><Relationship Id="rId2052" Type="http://schemas.openxmlformats.org/officeDocument/2006/relationships/hyperlink" Target="https://assos.bordeaux.fr/association/detail/1661" TargetMode="External"/><Relationship Id="rId2053" Type="http://schemas.openxmlformats.org/officeDocument/2006/relationships/hyperlink" Target="https://assos.bordeaux.fr/association/detail/2745" TargetMode="External"/><Relationship Id="rId2054" Type="http://schemas.openxmlformats.org/officeDocument/2006/relationships/hyperlink" Target="https://assos.bordeaux.fr/association/detail/1353" TargetMode="External"/><Relationship Id="rId2055" Type="http://schemas.openxmlformats.org/officeDocument/2006/relationships/hyperlink" Target="https://assos.bordeaux.fr/association/detail/1146" TargetMode="External"/><Relationship Id="rId2056" Type="http://schemas.openxmlformats.org/officeDocument/2006/relationships/hyperlink" Target="http://www.epicerie-solidaire.fr" TargetMode="External"/><Relationship Id="rId2057" Type="http://schemas.openxmlformats.org/officeDocument/2006/relationships/hyperlink" Target="https://assos.bordeaux.fr/association/detail/2370" TargetMode="External"/><Relationship Id="rId2058" Type="http://schemas.openxmlformats.org/officeDocument/2006/relationships/hyperlink" Target="https://assos.bordeaux.fr/association/detail/940" TargetMode="External"/><Relationship Id="rId2059" Type="http://schemas.openxmlformats.org/officeDocument/2006/relationships/hyperlink" Target="https://assos.bordeaux.fr/association/detail/1907" TargetMode="External"/><Relationship Id="rId2080" Type="http://schemas.openxmlformats.org/officeDocument/2006/relationships/hyperlink" Target="https://assos.bordeaux.fr/association/detail/1101" TargetMode="External"/><Relationship Id="rId2081" Type="http://schemas.openxmlformats.org/officeDocument/2006/relationships/hyperlink" Target="https://assos.bordeaux.fr/association/detail/370" TargetMode="External"/><Relationship Id="rId2082" Type="http://schemas.openxmlformats.org/officeDocument/2006/relationships/hyperlink" Target="https://assos.bordeaux.fr/association/detail/2973" TargetMode="External"/><Relationship Id="rId2083" Type="http://schemas.openxmlformats.org/officeDocument/2006/relationships/hyperlink" Target="https://assos.bordeaux.fr/association/detail/1767" TargetMode="External"/><Relationship Id="rId2084" Type="http://schemas.openxmlformats.org/officeDocument/2006/relationships/hyperlink" Target="https://assos.bordeaux.fr/association/detail/2648" TargetMode="External"/><Relationship Id="rId2085" Type="http://schemas.openxmlformats.org/officeDocument/2006/relationships/hyperlink" Target="https://assos.bordeaux.fr/association/detail/2436" TargetMode="External"/><Relationship Id="rId2086" Type="http://schemas.openxmlformats.org/officeDocument/2006/relationships/hyperlink" Target="https://assos.bordeaux.fr/association/detail/856" TargetMode="External"/><Relationship Id="rId2087" Type="http://schemas.openxmlformats.org/officeDocument/2006/relationships/hyperlink" Target="https://assos.bordeaux.fr/association/detail/574" TargetMode="External"/><Relationship Id="rId2088" Type="http://schemas.openxmlformats.org/officeDocument/2006/relationships/hyperlink" Target="https://assos.bordeaux.fr/association/detail/2738" TargetMode="External"/><Relationship Id="rId2089" Type="http://schemas.openxmlformats.org/officeDocument/2006/relationships/hyperlink" Target="https://assos.bordeaux.fr/association/detail/2405" TargetMode="External"/><Relationship Id="rId2070" Type="http://schemas.openxmlformats.org/officeDocument/2006/relationships/hyperlink" Target="https://assos.bordeaux.fr/association/detail/1304" TargetMode="External"/><Relationship Id="rId2071" Type="http://schemas.openxmlformats.org/officeDocument/2006/relationships/hyperlink" Target="http://aremacs.com" TargetMode="External"/><Relationship Id="rId2072" Type="http://schemas.openxmlformats.org/officeDocument/2006/relationships/hyperlink" Target="https://assos.bordeaux.fr/association/detail/1377" TargetMode="External"/><Relationship Id="rId2073" Type="http://schemas.openxmlformats.org/officeDocument/2006/relationships/hyperlink" Target="http://tousauxabris.org" TargetMode="External"/><Relationship Id="rId2074" Type="http://schemas.openxmlformats.org/officeDocument/2006/relationships/hyperlink" Target="https://assos.bordeaux.fr/association/detail/1548" TargetMode="External"/><Relationship Id="rId2075" Type="http://schemas.openxmlformats.org/officeDocument/2006/relationships/hyperlink" Target="http://www.palliaplus.org" TargetMode="External"/><Relationship Id="rId2076" Type="http://schemas.openxmlformats.org/officeDocument/2006/relationships/hyperlink" Target="https://assos.bordeaux.fr/association/detail/492" TargetMode="External"/><Relationship Id="rId2077" Type="http://schemas.openxmlformats.org/officeDocument/2006/relationships/hyperlink" Target="https://assos.bordeaux.fr/association/detail/1474" TargetMode="External"/><Relationship Id="rId2078" Type="http://schemas.openxmlformats.org/officeDocument/2006/relationships/hyperlink" Target="https://assos.bordeaux.fr/association/detail/722" TargetMode="External"/><Relationship Id="rId2079" Type="http://schemas.openxmlformats.org/officeDocument/2006/relationships/hyperlink" Target="http://www.bordeaux-capoeira.fr" TargetMode="External"/><Relationship Id="rId2940" Type="http://schemas.openxmlformats.org/officeDocument/2006/relationships/hyperlink" Target="https://assos.bordeaux.fr/association/detail/2269" TargetMode="External"/><Relationship Id="rId1610" Type="http://schemas.openxmlformats.org/officeDocument/2006/relationships/hyperlink" Target="https://assos.bordeaux.fr/association/detail/248" TargetMode="External"/><Relationship Id="rId2941" Type="http://schemas.openxmlformats.org/officeDocument/2006/relationships/hyperlink" Target="https://assos.bordeaux.fr/association/detail/1901" TargetMode="External"/><Relationship Id="rId1611" Type="http://schemas.openxmlformats.org/officeDocument/2006/relationships/hyperlink" Target="https://assos.bordeaux.fr/association/detail/1772" TargetMode="External"/><Relationship Id="rId2942" Type="http://schemas.openxmlformats.org/officeDocument/2006/relationships/hyperlink" Target="https://assos.bordeaux.fr/association/detail/2290" TargetMode="External"/><Relationship Id="rId1612" Type="http://schemas.openxmlformats.org/officeDocument/2006/relationships/hyperlink" Target="https://assos.bordeaux.fr/association/detail/2746" TargetMode="External"/><Relationship Id="rId2943" Type="http://schemas.openxmlformats.org/officeDocument/2006/relationships/hyperlink" Target="https://assos.bordeaux.fr/association/detail/1602" TargetMode="External"/><Relationship Id="rId1613" Type="http://schemas.openxmlformats.org/officeDocument/2006/relationships/hyperlink" Target="https://assos.bordeaux.fr/association/detail/1310" TargetMode="External"/><Relationship Id="rId2944" Type="http://schemas.openxmlformats.org/officeDocument/2006/relationships/hyperlink" Target="https://assos.bordeaux.fr/association/detail/2469" TargetMode="External"/><Relationship Id="rId1614" Type="http://schemas.openxmlformats.org/officeDocument/2006/relationships/hyperlink" Target="https://assos.bordeaux.fr/association/detail/726" TargetMode="External"/><Relationship Id="rId2945" Type="http://schemas.openxmlformats.org/officeDocument/2006/relationships/hyperlink" Target="https://assos.bordeaux.fr/association/detail/435" TargetMode="External"/><Relationship Id="rId1615" Type="http://schemas.openxmlformats.org/officeDocument/2006/relationships/hyperlink" Target="https://assos.bordeaux.fr/association/detail/601" TargetMode="External"/><Relationship Id="rId2946" Type="http://schemas.openxmlformats.org/officeDocument/2006/relationships/hyperlink" Target="https://assos.bordeaux.fr/association/detail/1176" TargetMode="External"/><Relationship Id="rId1616" Type="http://schemas.openxmlformats.org/officeDocument/2006/relationships/hyperlink" Target="https://assos.bordeaux.fr/association/detail/835" TargetMode="External"/><Relationship Id="rId2947" Type="http://schemas.openxmlformats.org/officeDocument/2006/relationships/hyperlink" Target="https://assos.bordeaux.fr/association/detail/873" TargetMode="External"/><Relationship Id="rId907" Type="http://schemas.openxmlformats.org/officeDocument/2006/relationships/hyperlink" Target="https://assos.bordeaux.fr/association/detail/2428" TargetMode="External"/><Relationship Id="rId1617" Type="http://schemas.openxmlformats.org/officeDocument/2006/relationships/hyperlink" Target="http://www.optimemoire.fr" TargetMode="External"/><Relationship Id="rId2948" Type="http://schemas.openxmlformats.org/officeDocument/2006/relationships/hyperlink" Target="http://www.passerellesetcompetences.org" TargetMode="External"/><Relationship Id="rId906" Type="http://schemas.openxmlformats.org/officeDocument/2006/relationships/hyperlink" Target="https://assos.bordeaux.fr/association/detail/489" TargetMode="External"/><Relationship Id="rId1618" Type="http://schemas.openxmlformats.org/officeDocument/2006/relationships/hyperlink" Target="https://assos.bordeaux.fr/association/detail/2638" TargetMode="External"/><Relationship Id="rId2949" Type="http://schemas.openxmlformats.org/officeDocument/2006/relationships/hyperlink" Target="https://assos.bordeaux.fr/association/detail/1278" TargetMode="External"/><Relationship Id="rId905" Type="http://schemas.openxmlformats.org/officeDocument/2006/relationships/hyperlink" Target="https://assos.bordeaux.fr/association/detail/1114" TargetMode="External"/><Relationship Id="rId1619" Type="http://schemas.openxmlformats.org/officeDocument/2006/relationships/hyperlink" Target="https://assos.bordeaux.fr/association/detail/1170" TargetMode="External"/><Relationship Id="rId904" Type="http://schemas.openxmlformats.org/officeDocument/2006/relationships/hyperlink" Target="https://assos.bordeaux.fr/association/detail/450" TargetMode="External"/><Relationship Id="rId909" Type="http://schemas.openxmlformats.org/officeDocument/2006/relationships/hyperlink" Target="http://europe-bordeaux.eu/fr/accueil" TargetMode="External"/><Relationship Id="rId908" Type="http://schemas.openxmlformats.org/officeDocument/2006/relationships/hyperlink" Target="https://assos.bordeaux.fr/association/detail/1157" TargetMode="External"/><Relationship Id="rId903" Type="http://schemas.openxmlformats.org/officeDocument/2006/relationships/hyperlink" Target="https://assos.bordeaux.fr/association/detail/1499" TargetMode="External"/><Relationship Id="rId902" Type="http://schemas.openxmlformats.org/officeDocument/2006/relationships/hyperlink" Target="https://assos.bordeaux.fr/association/detail/1608" TargetMode="External"/><Relationship Id="rId901" Type="http://schemas.openxmlformats.org/officeDocument/2006/relationships/hyperlink" Target="https://assos.bordeaux.fr/association/detail/2415" TargetMode="External"/><Relationship Id="rId900" Type="http://schemas.openxmlformats.org/officeDocument/2006/relationships/hyperlink" Target="https://assos.bordeaux.fr/association/detail/1613" TargetMode="External"/><Relationship Id="rId2930" Type="http://schemas.openxmlformats.org/officeDocument/2006/relationships/hyperlink" Target="https://assos.bordeaux.fr/association/detail/2107" TargetMode="External"/><Relationship Id="rId1600" Type="http://schemas.openxmlformats.org/officeDocument/2006/relationships/hyperlink" Target="https://assos.bordeaux.fr/association/detail/2215" TargetMode="External"/><Relationship Id="rId2931" Type="http://schemas.openxmlformats.org/officeDocument/2006/relationships/hyperlink" Target="https://assos.bordeaux.fr/association/detail/1222" TargetMode="External"/><Relationship Id="rId1601" Type="http://schemas.openxmlformats.org/officeDocument/2006/relationships/hyperlink" Target="https://assos.bordeaux.fr/association/detail/1121" TargetMode="External"/><Relationship Id="rId2932" Type="http://schemas.openxmlformats.org/officeDocument/2006/relationships/hyperlink" Target="https://assos.bordeaux.fr/association/detail/1771" TargetMode="External"/><Relationship Id="rId1602" Type="http://schemas.openxmlformats.org/officeDocument/2006/relationships/hyperlink" Target="https://assos.bordeaux.fr/association/detail/1905" TargetMode="External"/><Relationship Id="rId2933" Type="http://schemas.openxmlformats.org/officeDocument/2006/relationships/hyperlink" Target="https://assos.bordeaux.fr/association/detail/502" TargetMode="External"/><Relationship Id="rId1603" Type="http://schemas.openxmlformats.org/officeDocument/2006/relationships/hyperlink" Target="https://assos.bordeaux.fr/association/detail/2189" TargetMode="External"/><Relationship Id="rId2934" Type="http://schemas.openxmlformats.org/officeDocument/2006/relationships/hyperlink" Target="https://assos.bordeaux.fr/association/detail/1094" TargetMode="External"/><Relationship Id="rId1604" Type="http://schemas.openxmlformats.org/officeDocument/2006/relationships/hyperlink" Target="https://assos.bordeaux.fr/association/detail/2968" TargetMode="External"/><Relationship Id="rId2935" Type="http://schemas.openxmlformats.org/officeDocument/2006/relationships/hyperlink" Target="http://atlasimpro.com" TargetMode="External"/><Relationship Id="rId1605" Type="http://schemas.openxmlformats.org/officeDocument/2006/relationships/hyperlink" Target="https://assos.bordeaux.fr/association/detail/2185" TargetMode="External"/><Relationship Id="rId2936" Type="http://schemas.openxmlformats.org/officeDocument/2006/relationships/hyperlink" Target="https://assos.bordeaux.fr/association/detail/2488" TargetMode="External"/><Relationship Id="rId1606" Type="http://schemas.openxmlformats.org/officeDocument/2006/relationships/hyperlink" Target="https://assos.bordeaux.fr/association/detail/1976" TargetMode="External"/><Relationship Id="rId2937" Type="http://schemas.openxmlformats.org/officeDocument/2006/relationships/hyperlink" Target="https://assos.bordeaux.fr/association/detail/2856" TargetMode="External"/><Relationship Id="rId1607" Type="http://schemas.openxmlformats.org/officeDocument/2006/relationships/hyperlink" Target="https://assos.bordeaux.fr/association/detail/1007" TargetMode="External"/><Relationship Id="rId2938" Type="http://schemas.openxmlformats.org/officeDocument/2006/relationships/hyperlink" Target="https://assos.bordeaux.fr/association/detail/1041" TargetMode="External"/><Relationship Id="rId1608" Type="http://schemas.openxmlformats.org/officeDocument/2006/relationships/hyperlink" Target="https://assos.bordeaux.fr/association/detail/2196" TargetMode="External"/><Relationship Id="rId2939" Type="http://schemas.openxmlformats.org/officeDocument/2006/relationships/hyperlink" Target="https://assos.bordeaux.fr/association/detail/490" TargetMode="External"/><Relationship Id="rId1609" Type="http://schemas.openxmlformats.org/officeDocument/2006/relationships/hyperlink" Target="https://assos.bordeaux.fr/association/detail/2706" TargetMode="External"/><Relationship Id="rId1631" Type="http://schemas.openxmlformats.org/officeDocument/2006/relationships/hyperlink" Target="https://assos.bordeaux.fr/association/detail/2708" TargetMode="External"/><Relationship Id="rId2962" Type="http://schemas.openxmlformats.org/officeDocument/2006/relationships/hyperlink" Target="https://assos.bordeaux.fr/association/detail/577" TargetMode="External"/><Relationship Id="rId1632" Type="http://schemas.openxmlformats.org/officeDocument/2006/relationships/hyperlink" Target="https://assos.bordeaux.fr/association/detail/2266" TargetMode="External"/><Relationship Id="rId2963" Type="http://schemas.openxmlformats.org/officeDocument/2006/relationships/hyperlink" Target="http://www.toobordo.net" TargetMode="External"/><Relationship Id="rId1633" Type="http://schemas.openxmlformats.org/officeDocument/2006/relationships/hyperlink" Target="https://assos.bordeaux.fr/association/detail/1933" TargetMode="External"/><Relationship Id="rId2964" Type="http://schemas.openxmlformats.org/officeDocument/2006/relationships/hyperlink" Target="https://assos.bordeaux.fr/association/detail/1926" TargetMode="External"/><Relationship Id="rId1634" Type="http://schemas.openxmlformats.org/officeDocument/2006/relationships/hyperlink" Target="https://assos.bordeaux.fr/association/detail/2800" TargetMode="External"/><Relationship Id="rId2965" Type="http://schemas.openxmlformats.org/officeDocument/2006/relationships/hyperlink" Target="https://assos.bordeaux.fr/association/detail/1098" TargetMode="External"/><Relationship Id="rId1635" Type="http://schemas.openxmlformats.org/officeDocument/2006/relationships/hyperlink" Target="https://assos.bordeaux.fr/association/detail/2528" TargetMode="External"/><Relationship Id="rId2966" Type="http://schemas.openxmlformats.org/officeDocument/2006/relationships/hyperlink" Target="https://assos.bordeaux.fr/association/detail/1658" TargetMode="External"/><Relationship Id="rId1636" Type="http://schemas.openxmlformats.org/officeDocument/2006/relationships/hyperlink" Target="https://assos.bordeaux.fr/association/detail/2491" TargetMode="External"/><Relationship Id="rId2967" Type="http://schemas.openxmlformats.org/officeDocument/2006/relationships/hyperlink" Target="http://www.peche33.com" TargetMode="External"/><Relationship Id="rId1637" Type="http://schemas.openxmlformats.org/officeDocument/2006/relationships/hyperlink" Target="https://assos.bordeaux.fr/association/detail/2867" TargetMode="External"/><Relationship Id="rId2968" Type="http://schemas.openxmlformats.org/officeDocument/2006/relationships/hyperlink" Target="https://assos.bordeaux.fr/association/detail/1525" TargetMode="External"/><Relationship Id="rId1638" Type="http://schemas.openxmlformats.org/officeDocument/2006/relationships/hyperlink" Target="https://assos.bordeaux.fr/association/detail/454" TargetMode="External"/><Relationship Id="rId2969" Type="http://schemas.openxmlformats.org/officeDocument/2006/relationships/hyperlink" Target="https://assos.bordeaux.fr/association/detail/2866" TargetMode="External"/><Relationship Id="rId929" Type="http://schemas.openxmlformats.org/officeDocument/2006/relationships/hyperlink" Target="https://assos.bordeaux.fr/association/detail/576" TargetMode="External"/><Relationship Id="rId1639" Type="http://schemas.openxmlformats.org/officeDocument/2006/relationships/hyperlink" Target="https://assos.bordeaux.fr/association/detail/1497" TargetMode="External"/><Relationship Id="rId928" Type="http://schemas.openxmlformats.org/officeDocument/2006/relationships/hyperlink" Target="https://assos.bordeaux.fr/association/detail/1600" TargetMode="External"/><Relationship Id="rId927" Type="http://schemas.openxmlformats.org/officeDocument/2006/relationships/hyperlink" Target="https://assos.bordeaux.fr/association/detail/1422" TargetMode="External"/><Relationship Id="rId926" Type="http://schemas.openxmlformats.org/officeDocument/2006/relationships/hyperlink" Target="https://assos.bordeaux.fr/association/detail/1117" TargetMode="External"/><Relationship Id="rId921" Type="http://schemas.openxmlformats.org/officeDocument/2006/relationships/hyperlink" Target="https://assos.bordeaux.fr/association/detail/802" TargetMode="External"/><Relationship Id="rId920" Type="http://schemas.openxmlformats.org/officeDocument/2006/relationships/hyperlink" Target="https://assos.bordeaux.fr/association/detail/2421" TargetMode="External"/><Relationship Id="rId925" Type="http://schemas.openxmlformats.org/officeDocument/2006/relationships/hyperlink" Target="https://assos.bordeaux.fr/association/detail/1985" TargetMode="External"/><Relationship Id="rId924" Type="http://schemas.openxmlformats.org/officeDocument/2006/relationships/hyperlink" Target="https://assos.bordeaux.fr/association/detail/2010" TargetMode="External"/><Relationship Id="rId923" Type="http://schemas.openxmlformats.org/officeDocument/2006/relationships/hyperlink" Target="https://assos.bordeaux.fr/association/detail/1739" TargetMode="External"/><Relationship Id="rId922" Type="http://schemas.openxmlformats.org/officeDocument/2006/relationships/hyperlink" Target="http://www.udcof33.fr" TargetMode="External"/><Relationship Id="rId2960" Type="http://schemas.openxmlformats.org/officeDocument/2006/relationships/hyperlink" Target="https://assos.bordeaux.fr/association/detail/839" TargetMode="External"/><Relationship Id="rId1630" Type="http://schemas.openxmlformats.org/officeDocument/2006/relationships/hyperlink" Target="https://assos.bordeaux.fr/association/detail/757" TargetMode="External"/><Relationship Id="rId2961" Type="http://schemas.openxmlformats.org/officeDocument/2006/relationships/hyperlink" Target="http://entreprisebienetre.wixsite.com/monsite" TargetMode="External"/><Relationship Id="rId1620" Type="http://schemas.openxmlformats.org/officeDocument/2006/relationships/hyperlink" Target="http://bordeaux-gospel-academy.com" TargetMode="External"/><Relationship Id="rId2951" Type="http://schemas.openxmlformats.org/officeDocument/2006/relationships/hyperlink" Target="https://assos.bordeaux.fr/association/detail/850" TargetMode="External"/><Relationship Id="rId1621" Type="http://schemas.openxmlformats.org/officeDocument/2006/relationships/hyperlink" Target="https://assos.bordeaux.fr/association/detail/2832" TargetMode="External"/><Relationship Id="rId2952" Type="http://schemas.openxmlformats.org/officeDocument/2006/relationships/hyperlink" Target="https://assos.bordeaux.fr/association/detail/2643" TargetMode="External"/><Relationship Id="rId1622" Type="http://schemas.openxmlformats.org/officeDocument/2006/relationships/hyperlink" Target="https://assos.bordeaux.fr/association/detail/2149" TargetMode="External"/><Relationship Id="rId2953" Type="http://schemas.openxmlformats.org/officeDocument/2006/relationships/hyperlink" Target="https://assos.bordeaux.fr/association/detail/261" TargetMode="External"/><Relationship Id="rId1623" Type="http://schemas.openxmlformats.org/officeDocument/2006/relationships/hyperlink" Target="https://assos.bordeaux.fr/association/detail/2080" TargetMode="External"/><Relationship Id="rId2954" Type="http://schemas.openxmlformats.org/officeDocument/2006/relationships/hyperlink" Target="https://assos.bordeaux.fr/association/detail/2575" TargetMode="External"/><Relationship Id="rId1624" Type="http://schemas.openxmlformats.org/officeDocument/2006/relationships/hyperlink" Target="https://assos.bordeaux.fr/association/detail/1731" TargetMode="External"/><Relationship Id="rId2955" Type="http://schemas.openxmlformats.org/officeDocument/2006/relationships/hyperlink" Target="https://assos.bordeaux.fr/association/detail/1293" TargetMode="External"/><Relationship Id="rId1625" Type="http://schemas.openxmlformats.org/officeDocument/2006/relationships/hyperlink" Target="https://assos.bordeaux.fr/association/detail/440" TargetMode="External"/><Relationship Id="rId2956" Type="http://schemas.openxmlformats.org/officeDocument/2006/relationships/hyperlink" Target="https://assos.bordeaux.fr/association/detail/1702" TargetMode="External"/><Relationship Id="rId1626" Type="http://schemas.openxmlformats.org/officeDocument/2006/relationships/hyperlink" Target="https://assos.bordeaux.fr/association/detail/2576" TargetMode="External"/><Relationship Id="rId2957" Type="http://schemas.openxmlformats.org/officeDocument/2006/relationships/hyperlink" Target="https://assos.bordeaux.fr/association/detail/1489" TargetMode="External"/><Relationship Id="rId1627" Type="http://schemas.openxmlformats.org/officeDocument/2006/relationships/hyperlink" Target="https://assos.bordeaux.fr/association/detail/2008" TargetMode="External"/><Relationship Id="rId2958" Type="http://schemas.openxmlformats.org/officeDocument/2006/relationships/hyperlink" Target="https://assos.bordeaux.fr/association/detail/1861" TargetMode="External"/><Relationship Id="rId918" Type="http://schemas.openxmlformats.org/officeDocument/2006/relationships/hyperlink" Target="https://assos.bordeaux.fr/association/detail/2238" TargetMode="External"/><Relationship Id="rId1628" Type="http://schemas.openxmlformats.org/officeDocument/2006/relationships/hyperlink" Target="https://assos.bordeaux.fr/association/detail/1168" TargetMode="External"/><Relationship Id="rId2959" Type="http://schemas.openxmlformats.org/officeDocument/2006/relationships/hyperlink" Target="https://assos.bordeaux.fr/association/detail/1842" TargetMode="External"/><Relationship Id="rId917" Type="http://schemas.openxmlformats.org/officeDocument/2006/relationships/hyperlink" Target="https://assos.bordeaux.fr/association/detail/584" TargetMode="External"/><Relationship Id="rId1629" Type="http://schemas.openxmlformats.org/officeDocument/2006/relationships/hyperlink" Target="http://www.lacase.eu" TargetMode="External"/><Relationship Id="rId916" Type="http://schemas.openxmlformats.org/officeDocument/2006/relationships/hyperlink" Target="https://assos.bordeaux.fr/association/detail/291" TargetMode="External"/><Relationship Id="rId915" Type="http://schemas.openxmlformats.org/officeDocument/2006/relationships/hyperlink" Target="https://assos.bordeaux.fr/association/detail/2323" TargetMode="External"/><Relationship Id="rId919" Type="http://schemas.openxmlformats.org/officeDocument/2006/relationships/hyperlink" Target="https://assos.bordeaux.fr/association/detail/1536" TargetMode="External"/><Relationship Id="rId910" Type="http://schemas.openxmlformats.org/officeDocument/2006/relationships/hyperlink" Target="https://assos.bordeaux.fr/association/detail/750" TargetMode="External"/><Relationship Id="rId914" Type="http://schemas.openxmlformats.org/officeDocument/2006/relationships/hyperlink" Target="https://assos.bordeaux.fr/association/detail/1535" TargetMode="External"/><Relationship Id="rId913" Type="http://schemas.openxmlformats.org/officeDocument/2006/relationships/hyperlink" Target="https://assos.bordeaux.fr/association/detail/1459" TargetMode="External"/><Relationship Id="rId912" Type="http://schemas.openxmlformats.org/officeDocument/2006/relationships/hyperlink" Target="https://assos.bordeaux.fr/association/detail/1925" TargetMode="External"/><Relationship Id="rId911" Type="http://schemas.openxmlformats.org/officeDocument/2006/relationships/hyperlink" Target="http://www.acaqb.fr" TargetMode="External"/><Relationship Id="rId2950" Type="http://schemas.openxmlformats.org/officeDocument/2006/relationships/hyperlink" Target="http://www.compagniechronique.com" TargetMode="External"/><Relationship Id="rId2900" Type="http://schemas.openxmlformats.org/officeDocument/2006/relationships/hyperlink" Target="https://assos.bordeaux.fr/association/detail/2135" TargetMode="External"/><Relationship Id="rId2901" Type="http://schemas.openxmlformats.org/officeDocument/2006/relationships/hyperlink" Target="https://assos.bordeaux.fr/association/detail/1414" TargetMode="External"/><Relationship Id="rId2902" Type="http://schemas.openxmlformats.org/officeDocument/2006/relationships/hyperlink" Target="https://assos.bordeaux.fr/association/detail/455" TargetMode="External"/><Relationship Id="rId2903" Type="http://schemas.openxmlformats.org/officeDocument/2006/relationships/hyperlink" Target="https://assos.bordeaux.fr/association/detail/2478" TargetMode="External"/><Relationship Id="rId2904" Type="http://schemas.openxmlformats.org/officeDocument/2006/relationships/hyperlink" Target="https://assos.bordeaux.fr/association/detail/1436" TargetMode="External"/><Relationship Id="rId2905" Type="http://schemas.openxmlformats.org/officeDocument/2006/relationships/hyperlink" Target="https://assos.bordeaux.fr/association/detail/1935" TargetMode="External"/><Relationship Id="rId2906" Type="http://schemas.openxmlformats.org/officeDocument/2006/relationships/hyperlink" Target="https://assos.bordeaux.fr/association/detail/2345" TargetMode="External"/><Relationship Id="rId2907" Type="http://schemas.openxmlformats.org/officeDocument/2006/relationships/hyperlink" Target="https://assos.bordeaux.fr/association/detail/1366" TargetMode="External"/><Relationship Id="rId2908" Type="http://schemas.openxmlformats.org/officeDocument/2006/relationships/hyperlink" Target="http://www.gasr33.com" TargetMode="External"/><Relationship Id="rId2909" Type="http://schemas.openxmlformats.org/officeDocument/2006/relationships/hyperlink" Target="https://assos.bordeaux.fr/association/detail/2209" TargetMode="External"/><Relationship Id="rId2920" Type="http://schemas.openxmlformats.org/officeDocument/2006/relationships/hyperlink" Target="https://assos.bordeaux.fr/association/detail/2976" TargetMode="External"/><Relationship Id="rId2921" Type="http://schemas.openxmlformats.org/officeDocument/2006/relationships/hyperlink" Target="https://assos.bordeaux.fr/association/detail/1937" TargetMode="External"/><Relationship Id="rId2922" Type="http://schemas.openxmlformats.org/officeDocument/2006/relationships/hyperlink" Target="https://assos.bordeaux.fr/association/detail/2545" TargetMode="External"/><Relationship Id="rId2923" Type="http://schemas.openxmlformats.org/officeDocument/2006/relationships/hyperlink" Target="https://assos.bordeaux.fr/association/detail/404" TargetMode="External"/><Relationship Id="rId2924" Type="http://schemas.openxmlformats.org/officeDocument/2006/relationships/hyperlink" Target="https://assos.bordeaux.fr/association/detail/1276" TargetMode="External"/><Relationship Id="rId2925" Type="http://schemas.openxmlformats.org/officeDocument/2006/relationships/hyperlink" Target="http://collectifccm.wixsite.com/collectifccm" TargetMode="External"/><Relationship Id="rId2926" Type="http://schemas.openxmlformats.org/officeDocument/2006/relationships/hyperlink" Target="https://assos.bordeaux.fr/association/detail/2568" TargetMode="External"/><Relationship Id="rId2927" Type="http://schemas.openxmlformats.org/officeDocument/2006/relationships/hyperlink" Target="https://assos.bordeaux.fr/association/detail/607" TargetMode="External"/><Relationship Id="rId2928" Type="http://schemas.openxmlformats.org/officeDocument/2006/relationships/hyperlink" Target="http://reseau-aime.fr" TargetMode="External"/><Relationship Id="rId2929" Type="http://schemas.openxmlformats.org/officeDocument/2006/relationships/hyperlink" Target="https://assos.bordeaux.fr/association/detail/731" TargetMode="External"/><Relationship Id="rId2910" Type="http://schemas.openxmlformats.org/officeDocument/2006/relationships/hyperlink" Target="https://assos.bordeaux.fr/association/detail/1300" TargetMode="External"/><Relationship Id="rId2911" Type="http://schemas.openxmlformats.org/officeDocument/2006/relationships/hyperlink" Target="https://assos.bordeaux.fr/association/detail/2022" TargetMode="External"/><Relationship Id="rId2912" Type="http://schemas.openxmlformats.org/officeDocument/2006/relationships/hyperlink" Target="https://assos.bordeaux.fr/association/detail/1782" TargetMode="External"/><Relationship Id="rId2913" Type="http://schemas.openxmlformats.org/officeDocument/2006/relationships/hyperlink" Target="https://assos.bordeaux.fr/association/detail/779" TargetMode="External"/><Relationship Id="rId2914" Type="http://schemas.openxmlformats.org/officeDocument/2006/relationships/hyperlink" Target="http://www.alterinsertion.org" TargetMode="External"/><Relationship Id="rId2915" Type="http://schemas.openxmlformats.org/officeDocument/2006/relationships/hyperlink" Target="https://assos.bordeaux.fr/association/detail/2676" TargetMode="External"/><Relationship Id="rId2916" Type="http://schemas.openxmlformats.org/officeDocument/2006/relationships/hyperlink" Target="https://assos.bordeaux.fr/association/detail/2055" TargetMode="External"/><Relationship Id="rId2917" Type="http://schemas.openxmlformats.org/officeDocument/2006/relationships/hyperlink" Target="https://assos.bordeaux.fr/association/detail/2747" TargetMode="External"/><Relationship Id="rId2918" Type="http://schemas.openxmlformats.org/officeDocument/2006/relationships/hyperlink" Target="https://assos.bordeaux.fr/association/detail/361" TargetMode="External"/><Relationship Id="rId2919" Type="http://schemas.openxmlformats.org/officeDocument/2006/relationships/hyperlink" Target="https://assos.bordeaux.fr/association/detail/2485" TargetMode="External"/><Relationship Id="rId1697" Type="http://schemas.openxmlformats.org/officeDocument/2006/relationships/hyperlink" Target="https://assos.bordeaux.fr/association/detail/2931" TargetMode="External"/><Relationship Id="rId1698" Type="http://schemas.openxmlformats.org/officeDocument/2006/relationships/hyperlink" Target="https://assos.bordeaux.fr/association/detail/1154" TargetMode="External"/><Relationship Id="rId1699" Type="http://schemas.openxmlformats.org/officeDocument/2006/relationships/hyperlink" Target="https://assos.bordeaux.fr/association/detail/2902" TargetMode="External"/><Relationship Id="rId866" Type="http://schemas.openxmlformats.org/officeDocument/2006/relationships/hyperlink" Target="https://assos.bordeaux.fr/association/detail/2296" TargetMode="External"/><Relationship Id="rId865" Type="http://schemas.openxmlformats.org/officeDocument/2006/relationships/hyperlink" Target="https://assos.bordeaux.fr/association/detail/1367" TargetMode="External"/><Relationship Id="rId864" Type="http://schemas.openxmlformats.org/officeDocument/2006/relationships/hyperlink" Target="https://assos.bordeaux.fr/association/detail/2527" TargetMode="External"/><Relationship Id="rId863" Type="http://schemas.openxmlformats.org/officeDocument/2006/relationships/hyperlink" Target="https://assos.bordeaux.fr/association/detail/1423" TargetMode="External"/><Relationship Id="rId869" Type="http://schemas.openxmlformats.org/officeDocument/2006/relationships/hyperlink" Target="https://assos.bordeaux.fr/association/detail/2987" TargetMode="External"/><Relationship Id="rId868" Type="http://schemas.openxmlformats.org/officeDocument/2006/relationships/hyperlink" Target="https://assos.bordeaux.fr/association/detail/1457" TargetMode="External"/><Relationship Id="rId867" Type="http://schemas.openxmlformats.org/officeDocument/2006/relationships/hyperlink" Target="https://assos.bordeaux.fr/association/detail/1799" TargetMode="External"/><Relationship Id="rId1690" Type="http://schemas.openxmlformats.org/officeDocument/2006/relationships/hyperlink" Target="https://assos.bordeaux.fr/association/detail/318" TargetMode="External"/><Relationship Id="rId1691" Type="http://schemas.openxmlformats.org/officeDocument/2006/relationships/hyperlink" Target="https://assos.bordeaux.fr/association/detail/1303" TargetMode="External"/><Relationship Id="rId1692" Type="http://schemas.openxmlformats.org/officeDocument/2006/relationships/hyperlink" Target="https://assos.bordeaux.fr/association/detail/845" TargetMode="External"/><Relationship Id="rId862" Type="http://schemas.openxmlformats.org/officeDocument/2006/relationships/hyperlink" Target="https://assos.bordeaux.fr/association/detail/2689" TargetMode="External"/><Relationship Id="rId1693" Type="http://schemas.openxmlformats.org/officeDocument/2006/relationships/hyperlink" Target="http://www.club-presse-bordeaux.fr" TargetMode="External"/><Relationship Id="rId861" Type="http://schemas.openxmlformats.org/officeDocument/2006/relationships/hyperlink" Target="https://assos.bordeaux.fr/association/detail/1635" TargetMode="External"/><Relationship Id="rId1694" Type="http://schemas.openxmlformats.org/officeDocument/2006/relationships/hyperlink" Target="https://assos.bordeaux.fr/association/detail/727" TargetMode="External"/><Relationship Id="rId860" Type="http://schemas.openxmlformats.org/officeDocument/2006/relationships/hyperlink" Target="https://assos.bordeaux.fr/association/detail/2886" TargetMode="External"/><Relationship Id="rId1695" Type="http://schemas.openxmlformats.org/officeDocument/2006/relationships/hyperlink" Target="http://www.imaginamusic.fr" TargetMode="External"/><Relationship Id="rId1696" Type="http://schemas.openxmlformats.org/officeDocument/2006/relationships/hyperlink" Target="https://assos.bordeaux.fr/association/detail/987" TargetMode="External"/><Relationship Id="rId1686" Type="http://schemas.openxmlformats.org/officeDocument/2006/relationships/hyperlink" Target="https://assos.bordeaux.fr/association/detail/1051" TargetMode="External"/><Relationship Id="rId1687" Type="http://schemas.openxmlformats.org/officeDocument/2006/relationships/hyperlink" Target="https://assos.bordeaux.fr/association/detail/1586" TargetMode="External"/><Relationship Id="rId1688" Type="http://schemas.openxmlformats.org/officeDocument/2006/relationships/hyperlink" Target="https://assos.bordeaux.fr/association/detail/2921" TargetMode="External"/><Relationship Id="rId1689" Type="http://schemas.openxmlformats.org/officeDocument/2006/relationships/hyperlink" Target="https://assos.bordeaux.fr/association/detail/651" TargetMode="External"/><Relationship Id="rId855" Type="http://schemas.openxmlformats.org/officeDocument/2006/relationships/hyperlink" Target="http://www.mjccl2v.com" TargetMode="External"/><Relationship Id="rId854" Type="http://schemas.openxmlformats.org/officeDocument/2006/relationships/hyperlink" Target="https://assos.bordeaux.fr/association/detail/1298" TargetMode="External"/><Relationship Id="rId853" Type="http://schemas.openxmlformats.org/officeDocument/2006/relationships/hyperlink" Target="https://assos.bordeaux.fr/association/detail/2641" TargetMode="External"/><Relationship Id="rId852" Type="http://schemas.openxmlformats.org/officeDocument/2006/relationships/hyperlink" Target="https://assos.bordeaux.fr/association/detail/1967" TargetMode="External"/><Relationship Id="rId859" Type="http://schemas.openxmlformats.org/officeDocument/2006/relationships/hyperlink" Target="https://assos.bordeaux.fr/association/detail/2501" TargetMode="External"/><Relationship Id="rId858" Type="http://schemas.openxmlformats.org/officeDocument/2006/relationships/hyperlink" Target="https://assos.bordeaux.fr/association/detail/2588" TargetMode="External"/><Relationship Id="rId857" Type="http://schemas.openxmlformats.org/officeDocument/2006/relationships/hyperlink" Target="https://assos.bordeaux.fr/association/detail/2261" TargetMode="External"/><Relationship Id="rId856" Type="http://schemas.openxmlformats.org/officeDocument/2006/relationships/hyperlink" Target="https://assos.bordeaux.fr/association/detail/487" TargetMode="External"/><Relationship Id="rId1680" Type="http://schemas.openxmlformats.org/officeDocument/2006/relationships/hyperlink" Target="https://assos.bordeaux.fr/association/detail/2358" TargetMode="External"/><Relationship Id="rId1681" Type="http://schemas.openxmlformats.org/officeDocument/2006/relationships/hyperlink" Target="https://assos.bordeaux.fr/association/detail/1372" TargetMode="External"/><Relationship Id="rId851" Type="http://schemas.openxmlformats.org/officeDocument/2006/relationships/hyperlink" Target="https://assos.bordeaux.fr/association/detail/1973" TargetMode="External"/><Relationship Id="rId1682" Type="http://schemas.openxmlformats.org/officeDocument/2006/relationships/hyperlink" Target="https://assos.bordeaux.fr/association/detail/942" TargetMode="External"/><Relationship Id="rId850" Type="http://schemas.openxmlformats.org/officeDocument/2006/relationships/hyperlink" Target="https://assos.bordeaux.fr/association/detail/824" TargetMode="External"/><Relationship Id="rId1683" Type="http://schemas.openxmlformats.org/officeDocument/2006/relationships/hyperlink" Target="http://cheminsdevies.fr" TargetMode="External"/><Relationship Id="rId1684" Type="http://schemas.openxmlformats.org/officeDocument/2006/relationships/hyperlink" Target="https://assos.bordeaux.fr/association/detail/1254" TargetMode="External"/><Relationship Id="rId1685" Type="http://schemas.openxmlformats.org/officeDocument/2006/relationships/hyperlink" Target="http://www.garonotes.com" TargetMode="External"/><Relationship Id="rId888" Type="http://schemas.openxmlformats.org/officeDocument/2006/relationships/hyperlink" Target="https://assos.bordeaux.fr/association/detail/1680" TargetMode="External"/><Relationship Id="rId887" Type="http://schemas.openxmlformats.org/officeDocument/2006/relationships/hyperlink" Target="https://assos.bordeaux.fr/association/detail/2934" TargetMode="External"/><Relationship Id="rId886" Type="http://schemas.openxmlformats.org/officeDocument/2006/relationships/hyperlink" Target="https://assos.bordeaux.fr/association/detail/2057" TargetMode="External"/><Relationship Id="rId885" Type="http://schemas.openxmlformats.org/officeDocument/2006/relationships/hyperlink" Target="https://assos.bordeaux.fr/association/detail/2979" TargetMode="External"/><Relationship Id="rId889" Type="http://schemas.openxmlformats.org/officeDocument/2006/relationships/hyperlink" Target="https://assos.bordeaux.fr/association/detail/2756" TargetMode="External"/><Relationship Id="rId880" Type="http://schemas.openxmlformats.org/officeDocument/2006/relationships/hyperlink" Target="https://assos.bordeaux.fr/association/detail/2541" TargetMode="External"/><Relationship Id="rId884" Type="http://schemas.openxmlformats.org/officeDocument/2006/relationships/hyperlink" Target="https://assos.bordeaux.fr/association/detail/864" TargetMode="External"/><Relationship Id="rId883" Type="http://schemas.openxmlformats.org/officeDocument/2006/relationships/hyperlink" Target="https://assos.bordeaux.fr/association/detail/2551" TargetMode="External"/><Relationship Id="rId882" Type="http://schemas.openxmlformats.org/officeDocument/2006/relationships/hyperlink" Target="https://assos.bordeaux.fr/association/detail/2684" TargetMode="External"/><Relationship Id="rId881" Type="http://schemas.openxmlformats.org/officeDocument/2006/relationships/hyperlink" Target="https://assos.bordeaux.fr/association/detail/1207" TargetMode="External"/><Relationship Id="rId877" Type="http://schemas.openxmlformats.org/officeDocument/2006/relationships/hyperlink" Target="http://www.les-embobines.com" TargetMode="External"/><Relationship Id="rId876" Type="http://schemas.openxmlformats.org/officeDocument/2006/relationships/hyperlink" Target="https://assos.bordeaux.fr/association/detail/1556" TargetMode="External"/><Relationship Id="rId875" Type="http://schemas.openxmlformats.org/officeDocument/2006/relationships/hyperlink" Target="https://assos.bordeaux.fr/association/detail/1531" TargetMode="External"/><Relationship Id="rId874" Type="http://schemas.openxmlformats.org/officeDocument/2006/relationships/hyperlink" Target="https://assos.bordeaux.fr/association/detail/2471" TargetMode="External"/><Relationship Id="rId879" Type="http://schemas.openxmlformats.org/officeDocument/2006/relationships/hyperlink" Target="https://assos.bordeaux.fr/association/detail/2840" TargetMode="External"/><Relationship Id="rId878" Type="http://schemas.openxmlformats.org/officeDocument/2006/relationships/hyperlink" Target="https://assos.bordeaux.fr/association/detail/2354" TargetMode="External"/><Relationship Id="rId873" Type="http://schemas.openxmlformats.org/officeDocument/2006/relationships/hyperlink" Target="https://assos.bordeaux.fr/association/detail/2560" TargetMode="External"/><Relationship Id="rId872" Type="http://schemas.openxmlformats.org/officeDocument/2006/relationships/hyperlink" Target="http://www.afcdam.org" TargetMode="External"/><Relationship Id="rId871" Type="http://schemas.openxmlformats.org/officeDocument/2006/relationships/hyperlink" Target="https://assos.bordeaux.fr/association/detail/627" TargetMode="External"/><Relationship Id="rId870" Type="http://schemas.openxmlformats.org/officeDocument/2006/relationships/hyperlink" Target="https://assos.bordeaux.fr/association/detail/1809" TargetMode="External"/><Relationship Id="rId1653" Type="http://schemas.openxmlformats.org/officeDocument/2006/relationships/hyperlink" Target="https://assos.bordeaux.fr/association/detail/1486" TargetMode="External"/><Relationship Id="rId2984" Type="http://schemas.openxmlformats.org/officeDocument/2006/relationships/hyperlink" Target="https://assos.bordeaux.fr/association/detail/1261" TargetMode="External"/><Relationship Id="rId1654" Type="http://schemas.openxmlformats.org/officeDocument/2006/relationships/hyperlink" Target="https://assos.bordeaux.fr/association/detail/1946" TargetMode="External"/><Relationship Id="rId2985" Type="http://schemas.openxmlformats.org/officeDocument/2006/relationships/hyperlink" Target="https://assos.bordeaux.fr/association/detail/1684" TargetMode="External"/><Relationship Id="rId1655" Type="http://schemas.openxmlformats.org/officeDocument/2006/relationships/hyperlink" Target="https://assos.bordeaux.fr/association/detail/358" TargetMode="External"/><Relationship Id="rId2986" Type="http://schemas.openxmlformats.org/officeDocument/2006/relationships/hyperlink" Target="https://assos.bordeaux.fr/association/detail/470" TargetMode="External"/><Relationship Id="rId1656" Type="http://schemas.openxmlformats.org/officeDocument/2006/relationships/hyperlink" Target="https://assos.bordeaux.fr/association/detail/1876" TargetMode="External"/><Relationship Id="rId2987" Type="http://schemas.openxmlformats.org/officeDocument/2006/relationships/hyperlink" Target="https://assos.bordeaux.fr/association/detail/716" TargetMode="External"/><Relationship Id="rId1657" Type="http://schemas.openxmlformats.org/officeDocument/2006/relationships/hyperlink" Target="https://assos.bordeaux.fr/association/detail/2714" TargetMode="External"/><Relationship Id="rId2988" Type="http://schemas.openxmlformats.org/officeDocument/2006/relationships/hyperlink" Target="https://assos.bordeaux.fr/association/detail/2962" TargetMode="External"/><Relationship Id="rId1658" Type="http://schemas.openxmlformats.org/officeDocument/2006/relationships/hyperlink" Target="https://assos.bordeaux.fr/association/detail/1078" TargetMode="External"/><Relationship Id="rId2989" Type="http://schemas.openxmlformats.org/officeDocument/2006/relationships/hyperlink" Target="https://assos.bordeaux.fr/association/detail/509" TargetMode="External"/><Relationship Id="rId1659" Type="http://schemas.openxmlformats.org/officeDocument/2006/relationships/hyperlink" Target="https://assos.bordeaux.fr/association/detail/2459" TargetMode="External"/><Relationship Id="rId829" Type="http://schemas.openxmlformats.org/officeDocument/2006/relationships/hyperlink" Target="https://assos.bordeaux.fr/association/detail/397" TargetMode="External"/><Relationship Id="rId828" Type="http://schemas.openxmlformats.org/officeDocument/2006/relationships/hyperlink" Target="http://www.tapswingandco.fr" TargetMode="External"/><Relationship Id="rId827" Type="http://schemas.openxmlformats.org/officeDocument/2006/relationships/hyperlink" Target="https://assos.bordeaux.fr/association/detail/968" TargetMode="External"/><Relationship Id="rId822" Type="http://schemas.openxmlformats.org/officeDocument/2006/relationships/hyperlink" Target="https://assos.bordeaux.fr/association/detail/2884" TargetMode="External"/><Relationship Id="rId821" Type="http://schemas.openxmlformats.org/officeDocument/2006/relationships/hyperlink" Target="https://assos.bordeaux.fr/association/detail/993" TargetMode="External"/><Relationship Id="rId820" Type="http://schemas.openxmlformats.org/officeDocument/2006/relationships/hyperlink" Target="https://assos.bordeaux.fr/association/detail/519" TargetMode="External"/><Relationship Id="rId826" Type="http://schemas.openxmlformats.org/officeDocument/2006/relationships/hyperlink" Target="https://assos.bordeaux.fr/association/detail/2683" TargetMode="External"/><Relationship Id="rId825" Type="http://schemas.openxmlformats.org/officeDocument/2006/relationships/hyperlink" Target="https://assos.bordeaux.fr/association/detail/1858" TargetMode="External"/><Relationship Id="rId824" Type="http://schemas.openxmlformats.org/officeDocument/2006/relationships/hyperlink" Target="https://assos.bordeaux.fr/association/detail/484" TargetMode="External"/><Relationship Id="rId823" Type="http://schemas.openxmlformats.org/officeDocument/2006/relationships/hyperlink" Target="https://assos.bordeaux.fr/association/detail/1331" TargetMode="External"/><Relationship Id="rId2980" Type="http://schemas.openxmlformats.org/officeDocument/2006/relationships/hyperlink" Target="https://assos.bordeaux.fr/association/detail/1151" TargetMode="External"/><Relationship Id="rId1650" Type="http://schemas.openxmlformats.org/officeDocument/2006/relationships/hyperlink" Target="http://www.bordeaux.francebenevolat.org" TargetMode="External"/><Relationship Id="rId2981" Type="http://schemas.openxmlformats.org/officeDocument/2006/relationships/hyperlink" Target="https://assos.bordeaux.fr/association/detail/847" TargetMode="External"/><Relationship Id="rId1651" Type="http://schemas.openxmlformats.org/officeDocument/2006/relationships/hyperlink" Target="https://assos.bordeaux.fr/association/detail/2750" TargetMode="External"/><Relationship Id="rId2982" Type="http://schemas.openxmlformats.org/officeDocument/2006/relationships/hyperlink" Target="http://www.laflambee.org" TargetMode="External"/><Relationship Id="rId1652" Type="http://schemas.openxmlformats.org/officeDocument/2006/relationships/hyperlink" Target="https://assos.bordeaux.fr/association/detail/1270" TargetMode="External"/><Relationship Id="rId2983" Type="http://schemas.openxmlformats.org/officeDocument/2006/relationships/hyperlink" Target="https://assos.bordeaux.fr/association/detail/2154" TargetMode="External"/><Relationship Id="rId1642" Type="http://schemas.openxmlformats.org/officeDocument/2006/relationships/hyperlink" Target="https://assos.bordeaux.fr/association/detail/1949" TargetMode="External"/><Relationship Id="rId2973" Type="http://schemas.openxmlformats.org/officeDocument/2006/relationships/hyperlink" Target="https://assos.bordeaux.fr/association/detail/513" TargetMode="External"/><Relationship Id="rId1643" Type="http://schemas.openxmlformats.org/officeDocument/2006/relationships/hyperlink" Target="https://assos.bordeaux.fr/association/detail/2231" TargetMode="External"/><Relationship Id="rId2974" Type="http://schemas.openxmlformats.org/officeDocument/2006/relationships/hyperlink" Target="http://actifs33.wordpress.com" TargetMode="External"/><Relationship Id="rId1644" Type="http://schemas.openxmlformats.org/officeDocument/2006/relationships/hyperlink" Target="https://assos.bordeaux.fr/association/detail/2202" TargetMode="External"/><Relationship Id="rId2975" Type="http://schemas.openxmlformats.org/officeDocument/2006/relationships/hyperlink" Target="https://assos.bordeaux.fr/association/detail/1877" TargetMode="External"/><Relationship Id="rId1645" Type="http://schemas.openxmlformats.org/officeDocument/2006/relationships/hyperlink" Target="https://assos.bordeaux.fr/association/detail/1397" TargetMode="External"/><Relationship Id="rId2976" Type="http://schemas.openxmlformats.org/officeDocument/2006/relationships/hyperlink" Target="https://assos.bordeaux.fr/association/detail/603" TargetMode="External"/><Relationship Id="rId1646" Type="http://schemas.openxmlformats.org/officeDocument/2006/relationships/hyperlink" Target="http://www.lesclownsstethoscopes.fr" TargetMode="External"/><Relationship Id="rId2977" Type="http://schemas.openxmlformats.org/officeDocument/2006/relationships/hyperlink" Target="https://assos.bordeaux.fr/association/detail/1590" TargetMode="External"/><Relationship Id="rId1647" Type="http://schemas.openxmlformats.org/officeDocument/2006/relationships/hyperlink" Target="https://assos.bordeaux.fr/association/detail/772" TargetMode="External"/><Relationship Id="rId2978" Type="http://schemas.openxmlformats.org/officeDocument/2006/relationships/hyperlink" Target="https://assos.bordeaux.fr/association/detail/498" TargetMode="External"/><Relationship Id="rId1648" Type="http://schemas.openxmlformats.org/officeDocument/2006/relationships/hyperlink" Target="https://assos.bordeaux.fr/association/detail/2779" TargetMode="External"/><Relationship Id="rId2979" Type="http://schemas.openxmlformats.org/officeDocument/2006/relationships/hyperlink" Target="https://assos.bordeaux.fr/association/detail/745" TargetMode="External"/><Relationship Id="rId1649" Type="http://schemas.openxmlformats.org/officeDocument/2006/relationships/hyperlink" Target="https://assos.bordeaux.fr/association/detail/832" TargetMode="External"/><Relationship Id="rId819" Type="http://schemas.openxmlformats.org/officeDocument/2006/relationships/hyperlink" Target="https://assos.bordeaux.fr/association/detail/1059" TargetMode="External"/><Relationship Id="rId818" Type="http://schemas.openxmlformats.org/officeDocument/2006/relationships/hyperlink" Target="https://assos.bordeaux.fr/association/detail/1030" TargetMode="External"/><Relationship Id="rId817" Type="http://schemas.openxmlformats.org/officeDocument/2006/relationships/hyperlink" Target="https://assos.bordeaux.fr/association/detail/2825" TargetMode="External"/><Relationship Id="rId816" Type="http://schemas.openxmlformats.org/officeDocument/2006/relationships/hyperlink" Target="https://assos.bordeaux.fr/association/detail/1192" TargetMode="External"/><Relationship Id="rId811" Type="http://schemas.openxmlformats.org/officeDocument/2006/relationships/hyperlink" Target="https://assos.bordeaux.fr/association/detail/474" TargetMode="External"/><Relationship Id="rId810" Type="http://schemas.openxmlformats.org/officeDocument/2006/relationships/hyperlink" Target="http://www.jceb.fr" TargetMode="External"/><Relationship Id="rId815" Type="http://schemas.openxmlformats.org/officeDocument/2006/relationships/hyperlink" Target="http://www.epa-aquitaine.fr" TargetMode="External"/><Relationship Id="rId814" Type="http://schemas.openxmlformats.org/officeDocument/2006/relationships/hyperlink" Target="https://assos.bordeaux.fr/association/detail/1545" TargetMode="External"/><Relationship Id="rId813" Type="http://schemas.openxmlformats.org/officeDocument/2006/relationships/hyperlink" Target="https://assos.bordeaux.fr/association/detail/1942" TargetMode="External"/><Relationship Id="rId812" Type="http://schemas.openxmlformats.org/officeDocument/2006/relationships/hyperlink" Target="https://assos.bordeaux.fr/association/detail/2570" TargetMode="External"/><Relationship Id="rId2970" Type="http://schemas.openxmlformats.org/officeDocument/2006/relationships/hyperlink" Target="https://assos.bordeaux.fr/association/detail/2688" TargetMode="External"/><Relationship Id="rId1640" Type="http://schemas.openxmlformats.org/officeDocument/2006/relationships/hyperlink" Target="https://assos.bordeaux.fr/association/detail/1424" TargetMode="External"/><Relationship Id="rId2971" Type="http://schemas.openxmlformats.org/officeDocument/2006/relationships/hyperlink" Target="https://assos.bordeaux.fr/association/detail/1568" TargetMode="External"/><Relationship Id="rId1641" Type="http://schemas.openxmlformats.org/officeDocument/2006/relationships/hyperlink" Target="https://assos.bordeaux.fr/association/detail/991" TargetMode="External"/><Relationship Id="rId2972" Type="http://schemas.openxmlformats.org/officeDocument/2006/relationships/hyperlink" Target="https://assos.bordeaux.fr/association/detail/1998" TargetMode="External"/><Relationship Id="rId1675" Type="http://schemas.openxmlformats.org/officeDocument/2006/relationships/hyperlink" Target="http://lenomlieu.wordpress.com/accueil" TargetMode="External"/><Relationship Id="rId1676" Type="http://schemas.openxmlformats.org/officeDocument/2006/relationships/hyperlink" Target="https://assos.bordeaux.fr/association/detail/2823" TargetMode="External"/><Relationship Id="rId1677" Type="http://schemas.openxmlformats.org/officeDocument/2006/relationships/hyperlink" Target="https://assos.bordeaux.fr/association/detail/2071" TargetMode="External"/><Relationship Id="rId1678" Type="http://schemas.openxmlformats.org/officeDocument/2006/relationships/hyperlink" Target="https://assos.bordeaux.fr/association/detail/2617" TargetMode="External"/><Relationship Id="rId1679" Type="http://schemas.openxmlformats.org/officeDocument/2006/relationships/hyperlink" Target="https://assos.bordeaux.fr/association/detail/2500" TargetMode="External"/><Relationship Id="rId849" Type="http://schemas.openxmlformats.org/officeDocument/2006/relationships/hyperlink" Target="https://assos.bordeaux.fr/association/detail/1902" TargetMode="External"/><Relationship Id="rId844" Type="http://schemas.openxmlformats.org/officeDocument/2006/relationships/hyperlink" Target="https://assos.bordeaux.fr/association/detail/1760" TargetMode="External"/><Relationship Id="rId843" Type="http://schemas.openxmlformats.org/officeDocument/2006/relationships/hyperlink" Target="https://assos.bordeaux.fr/association/detail/488" TargetMode="External"/><Relationship Id="rId842" Type="http://schemas.openxmlformats.org/officeDocument/2006/relationships/hyperlink" Target="https://assos.bordeaux.fr/association/detail/2978" TargetMode="External"/><Relationship Id="rId841" Type="http://schemas.openxmlformats.org/officeDocument/2006/relationships/hyperlink" Target="https://assos.bordeaux.fr/association/detail/876" TargetMode="External"/><Relationship Id="rId848" Type="http://schemas.openxmlformats.org/officeDocument/2006/relationships/hyperlink" Target="https://assos.bordeaux.fr/association/detail/1906" TargetMode="External"/><Relationship Id="rId847" Type="http://schemas.openxmlformats.org/officeDocument/2006/relationships/hyperlink" Target="http://www.bordeaux-tango-festival.com" TargetMode="External"/><Relationship Id="rId846" Type="http://schemas.openxmlformats.org/officeDocument/2006/relationships/hyperlink" Target="https://assos.bordeaux.fr/association/detail/1272" TargetMode="External"/><Relationship Id="rId845" Type="http://schemas.openxmlformats.org/officeDocument/2006/relationships/hyperlink" Target="https://assos.bordeaux.fr/association/detail/2990" TargetMode="External"/><Relationship Id="rId1670" Type="http://schemas.openxmlformats.org/officeDocument/2006/relationships/hyperlink" Target="https://assos.bordeaux.fr/association/detail/775" TargetMode="External"/><Relationship Id="rId840" Type="http://schemas.openxmlformats.org/officeDocument/2006/relationships/hyperlink" Target="https://assos.bordeaux.fr/association/detail/1277" TargetMode="External"/><Relationship Id="rId1671" Type="http://schemas.openxmlformats.org/officeDocument/2006/relationships/hyperlink" Target="https://assos.bordeaux.fr/association/detail/1033" TargetMode="External"/><Relationship Id="rId1672" Type="http://schemas.openxmlformats.org/officeDocument/2006/relationships/hyperlink" Target="http://fanfarelebeatcheese.fr" TargetMode="External"/><Relationship Id="rId1673" Type="http://schemas.openxmlformats.org/officeDocument/2006/relationships/hyperlink" Target="https://assos.bordeaux.fr/association/detail/2531" TargetMode="External"/><Relationship Id="rId1674" Type="http://schemas.openxmlformats.org/officeDocument/2006/relationships/hyperlink" Target="https://assos.bordeaux.fr/association/detail/917" TargetMode="External"/><Relationship Id="rId1664" Type="http://schemas.openxmlformats.org/officeDocument/2006/relationships/hyperlink" Target="https://assos.bordeaux.fr/association/detail/2858" TargetMode="External"/><Relationship Id="rId2995" Type="http://schemas.openxmlformats.org/officeDocument/2006/relationships/hyperlink" Target="https://assos.bordeaux.fr/association/detail/481" TargetMode="External"/><Relationship Id="rId1665" Type="http://schemas.openxmlformats.org/officeDocument/2006/relationships/hyperlink" Target="https://assos.bordeaux.fr/association/detail/1835" TargetMode="External"/><Relationship Id="rId2996" Type="http://schemas.openxmlformats.org/officeDocument/2006/relationships/hyperlink" Target="https://assos.bordeaux.fr/association/detail/1997" TargetMode="External"/><Relationship Id="rId1666" Type="http://schemas.openxmlformats.org/officeDocument/2006/relationships/hyperlink" Target="https://assos.bordeaux.fr/association/detail/1351" TargetMode="External"/><Relationship Id="rId2997" Type="http://schemas.openxmlformats.org/officeDocument/2006/relationships/hyperlink" Target="https://assos.bordeaux.fr/association/detail/456" TargetMode="External"/><Relationship Id="rId1667" Type="http://schemas.openxmlformats.org/officeDocument/2006/relationships/hyperlink" Target="http://lettresetimages.net" TargetMode="External"/><Relationship Id="rId2998" Type="http://schemas.openxmlformats.org/officeDocument/2006/relationships/hyperlink" Target="https://assos.bordeaux.fr/association/detail/1747" TargetMode="External"/><Relationship Id="rId1668" Type="http://schemas.openxmlformats.org/officeDocument/2006/relationships/hyperlink" Target="https://assos.bordeaux.fr/association/detail/1481" TargetMode="External"/><Relationship Id="rId2999" Type="http://schemas.openxmlformats.org/officeDocument/2006/relationships/hyperlink" Target="https://assos.bordeaux.fr/association/detail/2879" TargetMode="External"/><Relationship Id="rId1669" Type="http://schemas.openxmlformats.org/officeDocument/2006/relationships/hyperlink" Target="https://assos.bordeaux.fr/association/detail/1823" TargetMode="External"/><Relationship Id="rId839" Type="http://schemas.openxmlformats.org/officeDocument/2006/relationships/hyperlink" Target="https://assos.bordeaux.fr/association/detail/2474" TargetMode="External"/><Relationship Id="rId838" Type="http://schemas.openxmlformats.org/officeDocument/2006/relationships/hyperlink" Target="https://assos.bordeaux.fr/association/detail/1685" TargetMode="External"/><Relationship Id="rId833" Type="http://schemas.openxmlformats.org/officeDocument/2006/relationships/hyperlink" Target="https://assos.bordeaux.fr/association/detail/2237" TargetMode="External"/><Relationship Id="rId832" Type="http://schemas.openxmlformats.org/officeDocument/2006/relationships/hyperlink" Target="https://assos.bordeaux.fr/association/detail/1803" TargetMode="External"/><Relationship Id="rId831" Type="http://schemas.openxmlformats.org/officeDocument/2006/relationships/hyperlink" Target="http://mediagoras.fr/bordeaux" TargetMode="External"/><Relationship Id="rId830" Type="http://schemas.openxmlformats.org/officeDocument/2006/relationships/hyperlink" Target="https://assos.bordeaux.fr/association/detail/1692" TargetMode="External"/><Relationship Id="rId837" Type="http://schemas.openxmlformats.org/officeDocument/2006/relationships/hyperlink" Target="https://assos.bordeaux.fr/association/detail/1230" TargetMode="External"/><Relationship Id="rId836" Type="http://schemas.openxmlformats.org/officeDocument/2006/relationships/hyperlink" Target="http://www.ukraineamitie.free.fr" TargetMode="External"/><Relationship Id="rId835" Type="http://schemas.openxmlformats.org/officeDocument/2006/relationships/hyperlink" Target="https://assos.bordeaux.fr/association/detail/898" TargetMode="External"/><Relationship Id="rId834" Type="http://schemas.openxmlformats.org/officeDocument/2006/relationships/hyperlink" Target="https://assos.bordeaux.fr/association/detail/1203" TargetMode="External"/><Relationship Id="rId2990" Type="http://schemas.openxmlformats.org/officeDocument/2006/relationships/hyperlink" Target="http://photoclubdebordeaux.com" TargetMode="External"/><Relationship Id="rId1660" Type="http://schemas.openxmlformats.org/officeDocument/2006/relationships/hyperlink" Target="https://assos.bordeaux.fr/association/detail/2900" TargetMode="External"/><Relationship Id="rId2991" Type="http://schemas.openxmlformats.org/officeDocument/2006/relationships/hyperlink" Target="https://assos.bordeaux.fr/association/detail/2476" TargetMode="External"/><Relationship Id="rId1661" Type="http://schemas.openxmlformats.org/officeDocument/2006/relationships/hyperlink" Target="https://assos.bordeaux.fr/association/detail/2881" TargetMode="External"/><Relationship Id="rId2992" Type="http://schemas.openxmlformats.org/officeDocument/2006/relationships/hyperlink" Target="https://assos.bordeaux.fr/association/detail/1031" TargetMode="External"/><Relationship Id="rId1662" Type="http://schemas.openxmlformats.org/officeDocument/2006/relationships/hyperlink" Target="https://assos.bordeaux.fr/association/detail/466" TargetMode="External"/><Relationship Id="rId2993" Type="http://schemas.openxmlformats.org/officeDocument/2006/relationships/hyperlink" Target="https://assos.bordeaux.fr/association/detail/436" TargetMode="External"/><Relationship Id="rId1663" Type="http://schemas.openxmlformats.org/officeDocument/2006/relationships/hyperlink" Target="https://assos.bordeaux.fr/association/detail/1204" TargetMode="External"/><Relationship Id="rId2994" Type="http://schemas.openxmlformats.org/officeDocument/2006/relationships/hyperlink" Target="https://assos.bordeaux.fr/association/detail/2848" TargetMode="External"/><Relationship Id="rId2148" Type="http://schemas.openxmlformats.org/officeDocument/2006/relationships/hyperlink" Target="https://assos.bordeaux.fr/association/detail/1284" TargetMode="External"/><Relationship Id="rId2149" Type="http://schemas.openxmlformats.org/officeDocument/2006/relationships/hyperlink" Target="https://assos.bordeaux.fr/association/detail/2637" TargetMode="External"/><Relationship Id="rId2140" Type="http://schemas.openxmlformats.org/officeDocument/2006/relationships/hyperlink" Target="https://assos.bordeaux.fr/association/detail/2031" TargetMode="External"/><Relationship Id="rId2141" Type="http://schemas.openxmlformats.org/officeDocument/2006/relationships/hyperlink" Target="https://assos.bordeaux.fr/association/detail/1040" TargetMode="External"/><Relationship Id="rId2142" Type="http://schemas.openxmlformats.org/officeDocument/2006/relationships/hyperlink" Target="http://molisa.fr" TargetMode="External"/><Relationship Id="rId2143" Type="http://schemas.openxmlformats.org/officeDocument/2006/relationships/hyperlink" Target="https://assos.bordeaux.fr/association/detail/278" TargetMode="External"/><Relationship Id="rId2144" Type="http://schemas.openxmlformats.org/officeDocument/2006/relationships/hyperlink" Target="https://assos.bordeaux.fr/association/detail/783" TargetMode="External"/><Relationship Id="rId2145" Type="http://schemas.openxmlformats.org/officeDocument/2006/relationships/hyperlink" Target="https://assos.bordeaux.fr/association/detail/2679" TargetMode="External"/><Relationship Id="rId2146" Type="http://schemas.openxmlformats.org/officeDocument/2006/relationships/hyperlink" Target="https://assos.bordeaux.fr/association/detail/1596" TargetMode="External"/><Relationship Id="rId2147" Type="http://schemas.openxmlformats.org/officeDocument/2006/relationships/hyperlink" Target="https://assos.bordeaux.fr/association/detail/2369" TargetMode="External"/><Relationship Id="rId2137" Type="http://schemas.openxmlformats.org/officeDocument/2006/relationships/hyperlink" Target="https://assos.bordeaux.fr/association/detail/2314" TargetMode="External"/><Relationship Id="rId2138" Type="http://schemas.openxmlformats.org/officeDocument/2006/relationships/hyperlink" Target="https://assos.bordeaux.fr/association/detail/795" TargetMode="External"/><Relationship Id="rId2139" Type="http://schemas.openxmlformats.org/officeDocument/2006/relationships/hyperlink" Target="http://www.larondedesquartiersdebordeaux.com" TargetMode="External"/><Relationship Id="rId2130" Type="http://schemas.openxmlformats.org/officeDocument/2006/relationships/hyperlink" Target="https://assos.bordeaux.fr/association/detail/317" TargetMode="External"/><Relationship Id="rId2131" Type="http://schemas.openxmlformats.org/officeDocument/2006/relationships/hyperlink" Target="https://assos.bordeaux.fr/association/detail/1288" TargetMode="External"/><Relationship Id="rId2132" Type="http://schemas.openxmlformats.org/officeDocument/2006/relationships/hyperlink" Target="https://assos.bordeaux.fr/association/detail/504" TargetMode="External"/><Relationship Id="rId2133" Type="http://schemas.openxmlformats.org/officeDocument/2006/relationships/hyperlink" Target="https://assos.bordeaux.fr/association/detail/738" TargetMode="External"/><Relationship Id="rId2134" Type="http://schemas.openxmlformats.org/officeDocument/2006/relationships/hyperlink" Target="http://www.oareil.org" TargetMode="External"/><Relationship Id="rId2135" Type="http://schemas.openxmlformats.org/officeDocument/2006/relationships/hyperlink" Target="https://assos.bordeaux.fr/association/detail/1994" TargetMode="External"/><Relationship Id="rId2136" Type="http://schemas.openxmlformats.org/officeDocument/2006/relationships/hyperlink" Target="https://assos.bordeaux.fr/association/detail/1990" TargetMode="External"/><Relationship Id="rId2160" Type="http://schemas.openxmlformats.org/officeDocument/2006/relationships/hyperlink" Target="https://assos.bordeaux.fr/association/detail/2793" TargetMode="External"/><Relationship Id="rId2161" Type="http://schemas.openxmlformats.org/officeDocument/2006/relationships/hyperlink" Target="https://assos.bordeaux.fr/association/detail/1208" TargetMode="External"/><Relationship Id="rId2162" Type="http://schemas.openxmlformats.org/officeDocument/2006/relationships/hyperlink" Target="https://assos.bordeaux.fr/association/detail/1633" TargetMode="External"/><Relationship Id="rId2163" Type="http://schemas.openxmlformats.org/officeDocument/2006/relationships/hyperlink" Target="https://assos.bordeaux.fr/association/detail/986" TargetMode="External"/><Relationship Id="rId2164" Type="http://schemas.openxmlformats.org/officeDocument/2006/relationships/hyperlink" Target="https://assos.bordeaux.fr/association/detail/666" TargetMode="External"/><Relationship Id="rId2165" Type="http://schemas.openxmlformats.org/officeDocument/2006/relationships/hyperlink" Target="http://www.actgironde.org" TargetMode="External"/><Relationship Id="rId2166" Type="http://schemas.openxmlformats.org/officeDocument/2006/relationships/hyperlink" Target="https://assos.bordeaux.fr/association/detail/2762" TargetMode="External"/><Relationship Id="rId2167" Type="http://schemas.openxmlformats.org/officeDocument/2006/relationships/hyperlink" Target="https://assos.bordeaux.fr/association/detail/1577" TargetMode="External"/><Relationship Id="rId2168" Type="http://schemas.openxmlformats.org/officeDocument/2006/relationships/hyperlink" Target="http://www.inserasaf.com" TargetMode="External"/><Relationship Id="rId2169" Type="http://schemas.openxmlformats.org/officeDocument/2006/relationships/hyperlink" Target="https://assos.bordeaux.fr/association/detail/343" TargetMode="External"/><Relationship Id="rId2159" Type="http://schemas.openxmlformats.org/officeDocument/2006/relationships/hyperlink" Target="https://assos.bordeaux.fr/association/detail/2734" TargetMode="External"/><Relationship Id="rId2150" Type="http://schemas.openxmlformats.org/officeDocument/2006/relationships/hyperlink" Target="https://assos.bordeaux.fr/association/detail/1181" TargetMode="External"/><Relationship Id="rId2151" Type="http://schemas.openxmlformats.org/officeDocument/2006/relationships/hyperlink" Target="https://assos.bordeaux.fr/association/detail/1037" TargetMode="External"/><Relationship Id="rId2152" Type="http://schemas.openxmlformats.org/officeDocument/2006/relationships/hyperlink" Target="https://assos.bordeaux.fr/association/detail/431" TargetMode="External"/><Relationship Id="rId2153" Type="http://schemas.openxmlformats.org/officeDocument/2006/relationships/hyperlink" Target="https://assos.bordeaux.fr/association/detail/1920" TargetMode="External"/><Relationship Id="rId2154" Type="http://schemas.openxmlformats.org/officeDocument/2006/relationships/hyperlink" Target="https://assos.bordeaux.fr/association/detail/2997" TargetMode="External"/><Relationship Id="rId2155" Type="http://schemas.openxmlformats.org/officeDocument/2006/relationships/hyperlink" Target="https://assos.bordeaux.fr/association/detail/1690" TargetMode="External"/><Relationship Id="rId2156" Type="http://schemas.openxmlformats.org/officeDocument/2006/relationships/hyperlink" Target="https://assos.bordeaux.fr/association/detail/659" TargetMode="External"/><Relationship Id="rId2157" Type="http://schemas.openxmlformats.org/officeDocument/2006/relationships/hyperlink" Target="http://www.agirc-arrco.fr/action-sociale/demandeurs-emploi/" TargetMode="External"/><Relationship Id="rId2158" Type="http://schemas.openxmlformats.org/officeDocument/2006/relationships/hyperlink" Target="https://assos.bordeaux.fr/association/detail/2579" TargetMode="External"/><Relationship Id="rId2104" Type="http://schemas.openxmlformats.org/officeDocument/2006/relationships/hyperlink" Target="http://www.maloca.fr" TargetMode="External"/><Relationship Id="rId2105" Type="http://schemas.openxmlformats.org/officeDocument/2006/relationships/hyperlink" Target="https://assos.bordeaux.fr/association/detail/1096" TargetMode="External"/><Relationship Id="rId2106" Type="http://schemas.openxmlformats.org/officeDocument/2006/relationships/hyperlink" Target="http://association.cauderes.over-blog.com" TargetMode="External"/><Relationship Id="rId2107" Type="http://schemas.openxmlformats.org/officeDocument/2006/relationships/hyperlink" Target="https://assos.bordeaux.fr/association/detail/1262" TargetMode="External"/><Relationship Id="rId2108" Type="http://schemas.openxmlformats.org/officeDocument/2006/relationships/hyperlink" Target="http://www.astronomiesensorielle.fr" TargetMode="External"/><Relationship Id="rId2109" Type="http://schemas.openxmlformats.org/officeDocument/2006/relationships/hyperlink" Target="https://assos.bordeaux.fr/association/detail/1299" TargetMode="External"/><Relationship Id="rId2100" Type="http://schemas.openxmlformats.org/officeDocument/2006/relationships/hyperlink" Target="https://assos.bordeaux.fr/association/detail/2175" TargetMode="External"/><Relationship Id="rId2101" Type="http://schemas.openxmlformats.org/officeDocument/2006/relationships/hyperlink" Target="https://assos.bordeaux.fr/association/detail/2701" TargetMode="External"/><Relationship Id="rId2102" Type="http://schemas.openxmlformats.org/officeDocument/2006/relationships/hyperlink" Target="https://assos.bordeaux.fr/association/detail/1775" TargetMode="External"/><Relationship Id="rId2103" Type="http://schemas.openxmlformats.org/officeDocument/2006/relationships/hyperlink" Target="https://assos.bordeaux.fr/association/detail/552" TargetMode="External"/><Relationship Id="rId899" Type="http://schemas.openxmlformats.org/officeDocument/2006/relationships/hyperlink" Target="https://assos.bordeaux.fr/association/detail/1451" TargetMode="External"/><Relationship Id="rId898" Type="http://schemas.openxmlformats.org/officeDocument/2006/relationships/hyperlink" Target="https://assos.bordeaux.fr/association/detail/2246" TargetMode="External"/><Relationship Id="rId897" Type="http://schemas.openxmlformats.org/officeDocument/2006/relationships/hyperlink" Target="http://www.ukulelebordeaux.com" TargetMode="External"/><Relationship Id="rId896" Type="http://schemas.openxmlformats.org/officeDocument/2006/relationships/hyperlink" Target="https://assos.bordeaux.fr/association/detail/522" TargetMode="External"/><Relationship Id="rId891" Type="http://schemas.openxmlformats.org/officeDocument/2006/relationships/hyperlink" Target="https://assos.bordeaux.fr/association/detail/704" TargetMode="External"/><Relationship Id="rId890" Type="http://schemas.openxmlformats.org/officeDocument/2006/relationships/hyperlink" Target="https://assos.bordeaux.fr/association/detail/2396" TargetMode="External"/><Relationship Id="rId895" Type="http://schemas.openxmlformats.org/officeDocument/2006/relationships/hyperlink" Target="https://assos.bordeaux.fr/association/detail/2489" TargetMode="External"/><Relationship Id="rId894" Type="http://schemas.openxmlformats.org/officeDocument/2006/relationships/hyperlink" Target="https://assos.bordeaux.fr/association/detail/1285" TargetMode="External"/><Relationship Id="rId893" Type="http://schemas.openxmlformats.org/officeDocument/2006/relationships/hyperlink" Target="https://assos.bordeaux.fr/association/detail/990" TargetMode="External"/><Relationship Id="rId892" Type="http://schemas.openxmlformats.org/officeDocument/2006/relationships/hyperlink" Target="http://www.pitchoun.org" TargetMode="External"/><Relationship Id="rId2126" Type="http://schemas.openxmlformats.org/officeDocument/2006/relationships/hyperlink" Target="http://www.invo-association.org" TargetMode="External"/><Relationship Id="rId2127" Type="http://schemas.openxmlformats.org/officeDocument/2006/relationships/hyperlink" Target="https://assos.bordeaux.fr/association/detail/1127" TargetMode="External"/><Relationship Id="rId2128" Type="http://schemas.openxmlformats.org/officeDocument/2006/relationships/hyperlink" Target="https://assos.bordeaux.fr/association/detail/2741" TargetMode="External"/><Relationship Id="rId2129" Type="http://schemas.openxmlformats.org/officeDocument/2006/relationships/hyperlink" Target="https://assos.bordeaux.fr/association/detail/1010" TargetMode="External"/><Relationship Id="rId2120" Type="http://schemas.openxmlformats.org/officeDocument/2006/relationships/hyperlink" Target="https://assos.bordeaux.fr/association/detail/2356" TargetMode="External"/><Relationship Id="rId2121" Type="http://schemas.openxmlformats.org/officeDocument/2006/relationships/hyperlink" Target="https://assos.bordeaux.fr/association/detail/817" TargetMode="External"/><Relationship Id="rId2122" Type="http://schemas.openxmlformats.org/officeDocument/2006/relationships/hyperlink" Target="http://www.assouvs.fr" TargetMode="External"/><Relationship Id="rId2123" Type="http://schemas.openxmlformats.org/officeDocument/2006/relationships/hyperlink" Target="https://assos.bordeaux.fr/association/detail/528" TargetMode="External"/><Relationship Id="rId2124" Type="http://schemas.openxmlformats.org/officeDocument/2006/relationships/hyperlink" Target="http://hello-ernest.com/fr" TargetMode="External"/><Relationship Id="rId2125" Type="http://schemas.openxmlformats.org/officeDocument/2006/relationships/hyperlink" Target="https://assos.bordeaux.fr/association/detail/1371" TargetMode="External"/><Relationship Id="rId2115" Type="http://schemas.openxmlformats.org/officeDocument/2006/relationships/hyperlink" Target="https://assos.bordeaux.fr/association/detail/2020" TargetMode="External"/><Relationship Id="rId2116" Type="http://schemas.openxmlformats.org/officeDocument/2006/relationships/hyperlink" Target="https://assos.bordeaux.fr/association/detail/2574" TargetMode="External"/><Relationship Id="rId2117" Type="http://schemas.openxmlformats.org/officeDocument/2006/relationships/hyperlink" Target="https://assos.bordeaux.fr/association/detail/1115" TargetMode="External"/><Relationship Id="rId2118" Type="http://schemas.openxmlformats.org/officeDocument/2006/relationships/hyperlink" Target="https://assos.bordeaux.fr/association/detail/2642" TargetMode="External"/><Relationship Id="rId2119" Type="http://schemas.openxmlformats.org/officeDocument/2006/relationships/hyperlink" Target="https://assos.bordeaux.fr/association/detail/2911" TargetMode="External"/><Relationship Id="rId2110" Type="http://schemas.openxmlformats.org/officeDocument/2006/relationships/hyperlink" Target="http://www.associationextra.fr" TargetMode="External"/><Relationship Id="rId2111" Type="http://schemas.openxmlformats.org/officeDocument/2006/relationships/hyperlink" Target="https://assos.bordeaux.fr/association/detail/2650" TargetMode="External"/><Relationship Id="rId2112" Type="http://schemas.openxmlformats.org/officeDocument/2006/relationships/hyperlink" Target="https://assos.bordeaux.fr/association/detail/480" TargetMode="External"/><Relationship Id="rId2113" Type="http://schemas.openxmlformats.org/officeDocument/2006/relationships/hyperlink" Target="https://assos.bordeaux.fr/association/detail/664" TargetMode="External"/><Relationship Id="rId2114" Type="http://schemas.openxmlformats.org/officeDocument/2006/relationships/hyperlink" Target="https://assos.bordeaux.fr/association/detail/1471"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cieyakka.com" TargetMode="External"/><Relationship Id="rId391" Type="http://schemas.openxmlformats.org/officeDocument/2006/relationships/hyperlink" Target="https://assos.bordeaux.fr/association/detail/1378" TargetMode="External"/><Relationship Id="rId390" Type="http://schemas.openxmlformats.org/officeDocument/2006/relationships/hyperlink" Target="https://assos.bordeaux.fr/association/detail/1579" TargetMode="External"/><Relationship Id="rId2180" Type="http://schemas.openxmlformats.org/officeDocument/2006/relationships/hyperlink" Target="https://assos.bordeaux.fr/association/detail/2720" TargetMode="External"/><Relationship Id="rId2181" Type="http://schemas.openxmlformats.org/officeDocument/2006/relationships/hyperlink" Target="https://assos.bordeaux.fr/association/detail/763" TargetMode="External"/><Relationship Id="rId2182" Type="http://schemas.openxmlformats.org/officeDocument/2006/relationships/hyperlink" Target="https://assos.bordeaux.fr/association/detail/2721" TargetMode="External"/><Relationship Id="rId2183" Type="http://schemas.openxmlformats.org/officeDocument/2006/relationships/hyperlink" Target="https://assos.bordeaux.fr/association/detail/2722" TargetMode="External"/><Relationship Id="rId385" Type="http://schemas.openxmlformats.org/officeDocument/2006/relationships/hyperlink" Target="https://assos.bordeaux.fr/association/detail/1570" TargetMode="External"/><Relationship Id="rId2184" Type="http://schemas.openxmlformats.org/officeDocument/2006/relationships/hyperlink" Target="https://assos.bordeaux.fr/association/detail/2723" TargetMode="External"/><Relationship Id="rId384" Type="http://schemas.openxmlformats.org/officeDocument/2006/relationships/hyperlink" Target="https://assos.bordeaux.fr/association/detail/1569" TargetMode="External"/><Relationship Id="rId2185" Type="http://schemas.openxmlformats.org/officeDocument/2006/relationships/hyperlink" Target="https://assos.bordeaux.fr/association/detail/999" TargetMode="External"/><Relationship Id="rId383" Type="http://schemas.openxmlformats.org/officeDocument/2006/relationships/hyperlink" Target="https://assos.bordeaux.fr/association/detail/1567" TargetMode="External"/><Relationship Id="rId2186" Type="http://schemas.openxmlformats.org/officeDocument/2006/relationships/hyperlink" Target="http://www.graine-aquitaine.org" TargetMode="External"/><Relationship Id="rId382" Type="http://schemas.openxmlformats.org/officeDocument/2006/relationships/hyperlink" Target="https://assos.bordeaux.fr/association/detail/1566" TargetMode="External"/><Relationship Id="rId2187" Type="http://schemas.openxmlformats.org/officeDocument/2006/relationships/hyperlink" Target="https://assos.bordeaux.fr/association/detail/2724" TargetMode="External"/><Relationship Id="rId389" Type="http://schemas.openxmlformats.org/officeDocument/2006/relationships/hyperlink" Target="https://assos.bordeaux.fr/association/detail/1575" TargetMode="External"/><Relationship Id="rId2188" Type="http://schemas.openxmlformats.org/officeDocument/2006/relationships/hyperlink" Target="https://assos.bordeaux.fr/association/detail/2725" TargetMode="External"/><Relationship Id="rId388" Type="http://schemas.openxmlformats.org/officeDocument/2006/relationships/hyperlink" Target="https://assos.bordeaux.fr/association/detail/1573" TargetMode="External"/><Relationship Id="rId2189" Type="http://schemas.openxmlformats.org/officeDocument/2006/relationships/hyperlink" Target="https://assos.bordeaux.fr/association/detail/1046" TargetMode="External"/><Relationship Id="rId387" Type="http://schemas.openxmlformats.org/officeDocument/2006/relationships/hyperlink" Target="https://assos.bordeaux.fr/association/detail/1572" TargetMode="External"/><Relationship Id="rId386" Type="http://schemas.openxmlformats.org/officeDocument/2006/relationships/hyperlink" Target="https://assos.bordeaux.fr/association/detail/1571" TargetMode="External"/><Relationship Id="rId381" Type="http://schemas.openxmlformats.org/officeDocument/2006/relationships/hyperlink" Target="https://assos.bordeaux.fr/association/detail/1565" TargetMode="External"/><Relationship Id="rId380" Type="http://schemas.openxmlformats.org/officeDocument/2006/relationships/hyperlink" Target="https://assos.bordeaux.fr/association/detail/1563" TargetMode="External"/><Relationship Id="rId379" Type="http://schemas.openxmlformats.org/officeDocument/2006/relationships/hyperlink" Target="https://assos.bordeaux.fr/association/detail/1561" TargetMode="External"/><Relationship Id="rId2170" Type="http://schemas.openxmlformats.org/officeDocument/2006/relationships/hyperlink" Target="https://assos.bordeaux.fr/association/detail/2716" TargetMode="External"/><Relationship Id="rId2171" Type="http://schemas.openxmlformats.org/officeDocument/2006/relationships/hyperlink" Target="https://assos.bordeaux.fr/association/detail/2717" TargetMode="External"/><Relationship Id="rId2172" Type="http://schemas.openxmlformats.org/officeDocument/2006/relationships/hyperlink" Target="https://assos.bordeaux.fr/association/detail/2718" TargetMode="External"/><Relationship Id="rId374" Type="http://schemas.openxmlformats.org/officeDocument/2006/relationships/hyperlink" Target="https://assos.bordeaux.fr/association/detail/1520" TargetMode="External"/><Relationship Id="rId2173" Type="http://schemas.openxmlformats.org/officeDocument/2006/relationships/hyperlink" Target="https://assos.bordeaux.fr/association/detail/837" TargetMode="External"/><Relationship Id="rId373" Type="http://schemas.openxmlformats.org/officeDocument/2006/relationships/hyperlink" Target="https://assos.bordeaux.fr/association/detail/1552" TargetMode="External"/><Relationship Id="rId2174" Type="http://schemas.openxmlformats.org/officeDocument/2006/relationships/hyperlink" Target="https://assos.bordeaux.fr/association/detail/646" TargetMode="External"/><Relationship Id="rId372" Type="http://schemas.openxmlformats.org/officeDocument/2006/relationships/hyperlink" Target="https://assos.bordeaux.fr/association/detail/1547" TargetMode="External"/><Relationship Id="rId2175" Type="http://schemas.openxmlformats.org/officeDocument/2006/relationships/hyperlink" Target="https://assos.bordeaux.fr/association/detail/997" TargetMode="External"/><Relationship Id="rId371" Type="http://schemas.openxmlformats.org/officeDocument/2006/relationships/hyperlink" Target="http://www.act-image.fr" TargetMode="External"/><Relationship Id="rId2176" Type="http://schemas.openxmlformats.org/officeDocument/2006/relationships/hyperlink" Target="https://assos.bordeaux.fr/association/detail/2719" TargetMode="External"/><Relationship Id="rId378" Type="http://schemas.openxmlformats.org/officeDocument/2006/relationships/hyperlink" Target="https://assos.bordeaux.fr/association/detail/1557" TargetMode="External"/><Relationship Id="rId2177" Type="http://schemas.openxmlformats.org/officeDocument/2006/relationships/hyperlink" Target="https://assos.bordeaux.fr/association/detail/272" TargetMode="External"/><Relationship Id="rId377" Type="http://schemas.openxmlformats.org/officeDocument/2006/relationships/hyperlink" Target="https://assos.bordeaux.fr/association/detail/1555" TargetMode="External"/><Relationship Id="rId2178" Type="http://schemas.openxmlformats.org/officeDocument/2006/relationships/hyperlink" Target="https://assos.bordeaux.fr/association/detail/1657" TargetMode="External"/><Relationship Id="rId376" Type="http://schemas.openxmlformats.org/officeDocument/2006/relationships/hyperlink" Target="https://assos.bordeaux.fr/association/detail/1554" TargetMode="External"/><Relationship Id="rId2179" Type="http://schemas.openxmlformats.org/officeDocument/2006/relationships/hyperlink" Target="http://www.collectifcliffhanger.fr" TargetMode="External"/><Relationship Id="rId375" Type="http://schemas.openxmlformats.org/officeDocument/2006/relationships/hyperlink" Target="https://assos.bordeaux.fr/association/detail/1553" TargetMode="External"/><Relationship Id="rId2190" Type="http://schemas.openxmlformats.org/officeDocument/2006/relationships/hyperlink" Target="https://assos.bordeaux.fr/association/detail/2726" TargetMode="External"/><Relationship Id="rId2191" Type="http://schemas.openxmlformats.org/officeDocument/2006/relationships/hyperlink" Target="https://assos.bordeaux.fr/association/detail/1392" TargetMode="External"/><Relationship Id="rId2192" Type="http://schemas.openxmlformats.org/officeDocument/2006/relationships/hyperlink" Target="http://www.ricochetsonore.fr" TargetMode="External"/><Relationship Id="rId2193" Type="http://schemas.openxmlformats.org/officeDocument/2006/relationships/hyperlink" Target="https://assos.bordeaux.fr/association/detail/1629" TargetMode="External"/><Relationship Id="rId2194" Type="http://schemas.openxmlformats.org/officeDocument/2006/relationships/hyperlink" Target="https://assos.bordeaux.fr/association/detail/2727" TargetMode="External"/><Relationship Id="rId396" Type="http://schemas.openxmlformats.org/officeDocument/2006/relationships/hyperlink" Target="https://assos.bordeaux.fr/association/detail/1783" TargetMode="External"/><Relationship Id="rId2195" Type="http://schemas.openxmlformats.org/officeDocument/2006/relationships/hyperlink" Target="https://assos.bordeaux.fr/association/detail/2728" TargetMode="External"/><Relationship Id="rId395" Type="http://schemas.openxmlformats.org/officeDocument/2006/relationships/hyperlink" Target="https://assos.bordeaux.fr/association/detail/1302" TargetMode="External"/><Relationship Id="rId2196" Type="http://schemas.openxmlformats.org/officeDocument/2006/relationships/hyperlink" Target="https://assos.bordeaux.fr/association/detail/2729" TargetMode="External"/><Relationship Id="rId394" Type="http://schemas.openxmlformats.org/officeDocument/2006/relationships/hyperlink" Target="https://assos.bordeaux.fr/association/detail/1584" TargetMode="External"/><Relationship Id="rId2197" Type="http://schemas.openxmlformats.org/officeDocument/2006/relationships/hyperlink" Target="https://assos.bordeaux.fr/association/detail/273" TargetMode="External"/><Relationship Id="rId393" Type="http://schemas.openxmlformats.org/officeDocument/2006/relationships/hyperlink" Target="https://assos.bordeaux.fr/association/detail/1580" TargetMode="External"/><Relationship Id="rId2198" Type="http://schemas.openxmlformats.org/officeDocument/2006/relationships/hyperlink" Target="https://assos.bordeaux.fr/association/detail/2730" TargetMode="External"/><Relationship Id="rId2199" Type="http://schemas.openxmlformats.org/officeDocument/2006/relationships/hyperlink" Target="https://assos.bordeaux.fr/association/detail/1736" TargetMode="External"/><Relationship Id="rId399" Type="http://schemas.openxmlformats.org/officeDocument/2006/relationships/hyperlink" Target="https://assos.bordeaux.fr/association/detail/1585" TargetMode="External"/><Relationship Id="rId398" Type="http://schemas.openxmlformats.org/officeDocument/2006/relationships/hyperlink" Target="https://assos.bordeaux.fr/association/detail/514" TargetMode="External"/><Relationship Id="rId397" Type="http://schemas.openxmlformats.org/officeDocument/2006/relationships/hyperlink" Target="https://assos.bordeaux.fr/association/detail/1432" TargetMode="External"/><Relationship Id="rId1730" Type="http://schemas.openxmlformats.org/officeDocument/2006/relationships/hyperlink" Target="https://assos.bordeaux.fr/association/detail/719" TargetMode="External"/><Relationship Id="rId1731" Type="http://schemas.openxmlformats.org/officeDocument/2006/relationships/hyperlink" Target="http://www.fifib.com" TargetMode="External"/><Relationship Id="rId1732" Type="http://schemas.openxmlformats.org/officeDocument/2006/relationships/hyperlink" Target="https://assos.bordeaux.fr/association/detail/2505" TargetMode="External"/><Relationship Id="rId1733" Type="http://schemas.openxmlformats.org/officeDocument/2006/relationships/hyperlink" Target="https://assos.bordeaux.fr/association/detail/2506" TargetMode="External"/><Relationship Id="rId1734" Type="http://schemas.openxmlformats.org/officeDocument/2006/relationships/hyperlink" Target="https://assos.bordeaux.fr/association/detail/2507" TargetMode="External"/><Relationship Id="rId1735" Type="http://schemas.openxmlformats.org/officeDocument/2006/relationships/hyperlink" Target="https://assos.bordeaux.fr/association/detail/2508" TargetMode="External"/><Relationship Id="rId1736" Type="http://schemas.openxmlformats.org/officeDocument/2006/relationships/hyperlink" Target="https://assos.bordeaux.fr/association/detail/2509" TargetMode="External"/><Relationship Id="rId1737" Type="http://schemas.openxmlformats.org/officeDocument/2006/relationships/hyperlink" Target="https://assos.bordeaux.fr/association/detail/251" TargetMode="External"/><Relationship Id="rId1738" Type="http://schemas.openxmlformats.org/officeDocument/2006/relationships/hyperlink" Target="https://assos.bordeaux.fr/association/detail/2510" TargetMode="External"/><Relationship Id="rId1739" Type="http://schemas.openxmlformats.org/officeDocument/2006/relationships/hyperlink" Target="https://assos.bordeaux.fr/association/detail/1252" TargetMode="External"/><Relationship Id="rId1720" Type="http://schemas.openxmlformats.org/officeDocument/2006/relationships/hyperlink" Target="https://assos.bordeaux.fr/association/detail/2499" TargetMode="External"/><Relationship Id="rId1721" Type="http://schemas.openxmlformats.org/officeDocument/2006/relationships/hyperlink" Target="https://assos.bordeaux.fr/association/detail/250" TargetMode="External"/><Relationship Id="rId1722" Type="http://schemas.openxmlformats.org/officeDocument/2006/relationships/hyperlink" Target="https://assos.bordeaux.fr/association/detail/1729" TargetMode="External"/><Relationship Id="rId1723" Type="http://schemas.openxmlformats.org/officeDocument/2006/relationships/hyperlink" Target="https://assos.bordeaux.fr/association/detail/2500" TargetMode="External"/><Relationship Id="rId1724" Type="http://schemas.openxmlformats.org/officeDocument/2006/relationships/hyperlink" Target="https://assos.bordeaux.fr/association/detail/2501" TargetMode="External"/><Relationship Id="rId1725" Type="http://schemas.openxmlformats.org/officeDocument/2006/relationships/hyperlink" Target="https://assos.bordeaux.fr/association/detail/2502" TargetMode="External"/><Relationship Id="rId1726" Type="http://schemas.openxmlformats.org/officeDocument/2006/relationships/hyperlink" Target="https://assos.bordeaux.fr/association/detail/599" TargetMode="External"/><Relationship Id="rId1727" Type="http://schemas.openxmlformats.org/officeDocument/2006/relationships/hyperlink" Target="http://www.mecasf.wordpress.com" TargetMode="External"/><Relationship Id="rId1728" Type="http://schemas.openxmlformats.org/officeDocument/2006/relationships/hyperlink" Target="https://assos.bordeaux.fr/association/detail/2503" TargetMode="External"/><Relationship Id="rId1729" Type="http://schemas.openxmlformats.org/officeDocument/2006/relationships/hyperlink" Target="https://assos.bordeaux.fr/association/detail/2504" TargetMode="External"/><Relationship Id="rId1752" Type="http://schemas.openxmlformats.org/officeDocument/2006/relationships/hyperlink" Target="https://assos.bordeaux.fr/association/detail/2513" TargetMode="External"/><Relationship Id="rId1753" Type="http://schemas.openxmlformats.org/officeDocument/2006/relationships/hyperlink" Target="https://assos.bordeaux.fr/association/detail/2514" TargetMode="External"/><Relationship Id="rId1754" Type="http://schemas.openxmlformats.org/officeDocument/2006/relationships/hyperlink" Target="https://assos.bordeaux.fr/association/detail/2515" TargetMode="External"/><Relationship Id="rId1755" Type="http://schemas.openxmlformats.org/officeDocument/2006/relationships/hyperlink" Target="https://assos.bordeaux.fr/association/detail/2516" TargetMode="External"/><Relationship Id="rId1756" Type="http://schemas.openxmlformats.org/officeDocument/2006/relationships/hyperlink" Target="https://assos.bordeaux.fr/association/detail/2517" TargetMode="External"/><Relationship Id="rId1757" Type="http://schemas.openxmlformats.org/officeDocument/2006/relationships/hyperlink" Target="https://assos.bordeaux.fr/association/detail/2518" TargetMode="External"/><Relationship Id="rId1758" Type="http://schemas.openxmlformats.org/officeDocument/2006/relationships/hyperlink" Target="https://assos.bordeaux.fr/association/detail/1420" TargetMode="External"/><Relationship Id="rId1759" Type="http://schemas.openxmlformats.org/officeDocument/2006/relationships/hyperlink" Target="http://www.lepetitplateau.weebly.com" TargetMode="External"/><Relationship Id="rId1750" Type="http://schemas.openxmlformats.org/officeDocument/2006/relationships/hyperlink" Target="https://assos.bordeaux.fr/association/detail/1373" TargetMode="External"/><Relationship Id="rId1751" Type="http://schemas.openxmlformats.org/officeDocument/2006/relationships/hyperlink" Target="http://www.studio-theatre71.fr" TargetMode="External"/><Relationship Id="rId1741" Type="http://schemas.openxmlformats.org/officeDocument/2006/relationships/hyperlink" Target="https://assos.bordeaux.fr/association/detail/785" TargetMode="External"/><Relationship Id="rId1742" Type="http://schemas.openxmlformats.org/officeDocument/2006/relationships/hyperlink" Target="https://assos.bordeaux.fr/association/detail/592" TargetMode="External"/><Relationship Id="rId1743" Type="http://schemas.openxmlformats.org/officeDocument/2006/relationships/hyperlink" Target="https://assos.bordeaux.fr/association/detail/758" TargetMode="External"/><Relationship Id="rId1744" Type="http://schemas.openxmlformats.org/officeDocument/2006/relationships/hyperlink" Target="http://www.acaqb.fr" TargetMode="External"/><Relationship Id="rId1745" Type="http://schemas.openxmlformats.org/officeDocument/2006/relationships/hyperlink" Target="https://assos.bordeaux.fr/association/detail/2511" TargetMode="External"/><Relationship Id="rId1746" Type="http://schemas.openxmlformats.org/officeDocument/2006/relationships/hyperlink" Target="https://assos.bordeaux.fr/association/detail/1308" TargetMode="External"/><Relationship Id="rId1747" Type="http://schemas.openxmlformats.org/officeDocument/2006/relationships/hyperlink" Target="http://www.culturesducoeur.org" TargetMode="External"/><Relationship Id="rId1748" Type="http://schemas.openxmlformats.org/officeDocument/2006/relationships/hyperlink" Target="https://assos.bordeaux.fr/association/detail/2512" TargetMode="External"/><Relationship Id="rId1749" Type="http://schemas.openxmlformats.org/officeDocument/2006/relationships/hyperlink" Target="https://assos.bordeaux.fr/association/detail/1178" TargetMode="External"/><Relationship Id="rId1740" Type="http://schemas.openxmlformats.org/officeDocument/2006/relationships/hyperlink" Target="http://ledireautrement.fr" TargetMode="External"/><Relationship Id="rId1710" Type="http://schemas.openxmlformats.org/officeDocument/2006/relationships/hyperlink" Target="https://assos.bordeaux.fr/association/detail/944" TargetMode="External"/><Relationship Id="rId1711" Type="http://schemas.openxmlformats.org/officeDocument/2006/relationships/hyperlink" Target="https://assos.bordeaux.fr/association/detail/2496" TargetMode="External"/><Relationship Id="rId1712" Type="http://schemas.openxmlformats.org/officeDocument/2006/relationships/hyperlink" Target="https://assos.bordeaux.fr/association/detail/689" TargetMode="External"/><Relationship Id="rId1713" Type="http://schemas.openxmlformats.org/officeDocument/2006/relationships/hyperlink" Target="http://www.magikhopital.fr" TargetMode="External"/><Relationship Id="rId1714" Type="http://schemas.openxmlformats.org/officeDocument/2006/relationships/hyperlink" Target="https://assos.bordeaux.fr/association/detail/2497" TargetMode="External"/><Relationship Id="rId1715" Type="http://schemas.openxmlformats.org/officeDocument/2006/relationships/hyperlink" Target="https://assos.bordeaux.fr/association/detail/1642" TargetMode="External"/><Relationship Id="rId1716" Type="http://schemas.openxmlformats.org/officeDocument/2006/relationships/hyperlink" Target="http://ecomegot.com" TargetMode="External"/><Relationship Id="rId1717" Type="http://schemas.openxmlformats.org/officeDocument/2006/relationships/hyperlink" Target="https://assos.bordeaux.fr/association/detail/904" TargetMode="External"/><Relationship Id="rId1718" Type="http://schemas.openxmlformats.org/officeDocument/2006/relationships/hyperlink" Target="http://www.leslionsdebordeaux.com" TargetMode="External"/><Relationship Id="rId1719" Type="http://schemas.openxmlformats.org/officeDocument/2006/relationships/hyperlink" Target="https://assos.bordeaux.fr/association/detail/2498" TargetMode="External"/><Relationship Id="rId1700" Type="http://schemas.openxmlformats.org/officeDocument/2006/relationships/hyperlink" Target="https://assos.bordeaux.fr/association/detail/249" TargetMode="External"/><Relationship Id="rId1701" Type="http://schemas.openxmlformats.org/officeDocument/2006/relationships/hyperlink" Target="https://assos.bordeaux.fr/association/detail/2490" TargetMode="External"/><Relationship Id="rId1702" Type="http://schemas.openxmlformats.org/officeDocument/2006/relationships/hyperlink" Target="https://assos.bordeaux.fr/association/detail/2491" TargetMode="External"/><Relationship Id="rId1703" Type="http://schemas.openxmlformats.org/officeDocument/2006/relationships/hyperlink" Target="https://assos.bordeaux.fr/association/detail/2492" TargetMode="External"/><Relationship Id="rId1704" Type="http://schemas.openxmlformats.org/officeDocument/2006/relationships/hyperlink" Target="https://assos.bordeaux.fr/association/detail/2493" TargetMode="External"/><Relationship Id="rId1705" Type="http://schemas.openxmlformats.org/officeDocument/2006/relationships/hyperlink" Target="https://assos.bordeaux.fr/association/detail/2494" TargetMode="External"/><Relationship Id="rId1706" Type="http://schemas.openxmlformats.org/officeDocument/2006/relationships/hyperlink" Target="https://assos.bordeaux.fr/association/detail/2495" TargetMode="External"/><Relationship Id="rId1707" Type="http://schemas.openxmlformats.org/officeDocument/2006/relationships/hyperlink" Target="https://assos.bordeaux.fr/association/detail/551" TargetMode="External"/><Relationship Id="rId1708" Type="http://schemas.openxmlformats.org/officeDocument/2006/relationships/hyperlink" Target="http://www.r2jeux.org" TargetMode="External"/><Relationship Id="rId1709" Type="http://schemas.openxmlformats.org/officeDocument/2006/relationships/hyperlink" Target="https://assos.bordeaux.fr/association/detail/1655" TargetMode="External"/><Relationship Id="rId40" Type="http://schemas.openxmlformats.org/officeDocument/2006/relationships/hyperlink" Target="https://assos.bordeaux.fr/association/detail/1099" TargetMode="External"/><Relationship Id="rId42" Type="http://schemas.openxmlformats.org/officeDocument/2006/relationships/hyperlink" Target="https://assos.bordeaux.fr/association/detail/1125" TargetMode="External"/><Relationship Id="rId41" Type="http://schemas.openxmlformats.org/officeDocument/2006/relationships/hyperlink" Target="https://assos.bordeaux.fr/association/detail/1117" TargetMode="External"/><Relationship Id="rId44" Type="http://schemas.openxmlformats.org/officeDocument/2006/relationships/hyperlink" Target="https://assos.bordeaux.fr/association/detail/1131" TargetMode="External"/><Relationship Id="rId43" Type="http://schemas.openxmlformats.org/officeDocument/2006/relationships/hyperlink" Target="https://assos.bordeaux.fr/association/detail/1129" TargetMode="External"/><Relationship Id="rId46" Type="http://schemas.openxmlformats.org/officeDocument/2006/relationships/hyperlink" Target="https://assos.bordeaux.fr/association/detail/1147" TargetMode="External"/><Relationship Id="rId45" Type="http://schemas.openxmlformats.org/officeDocument/2006/relationships/hyperlink" Target="https://assos.bordeaux.fr/association/detail/1134" TargetMode="External"/><Relationship Id="rId48" Type="http://schemas.openxmlformats.org/officeDocument/2006/relationships/hyperlink" Target="https://assos.bordeaux.fr/association/detail/615" TargetMode="External"/><Relationship Id="rId47" Type="http://schemas.openxmlformats.org/officeDocument/2006/relationships/hyperlink" Target="https://assos.bordeaux.fr/association/detail/1148" TargetMode="External"/><Relationship Id="rId49" Type="http://schemas.openxmlformats.org/officeDocument/2006/relationships/hyperlink" Target="https://assos.bordeaux.fr/association/detail/1150" TargetMode="External"/><Relationship Id="rId31" Type="http://schemas.openxmlformats.org/officeDocument/2006/relationships/hyperlink" Target="https://assos.bordeaux.fr/association/detail/1059" TargetMode="External"/><Relationship Id="rId30" Type="http://schemas.openxmlformats.org/officeDocument/2006/relationships/hyperlink" Target="https://assos.bordeaux.fr/association/detail/1058" TargetMode="External"/><Relationship Id="rId33" Type="http://schemas.openxmlformats.org/officeDocument/2006/relationships/hyperlink" Target="https://assos.bordeaux.fr/association/detail/1061" TargetMode="External"/><Relationship Id="rId32" Type="http://schemas.openxmlformats.org/officeDocument/2006/relationships/hyperlink" Target="https://assos.bordeaux.fr/association/detail/713" TargetMode="External"/><Relationship Id="rId35" Type="http://schemas.openxmlformats.org/officeDocument/2006/relationships/hyperlink" Target="https://assos.bordeaux.fr/association/detail/1084" TargetMode="External"/><Relationship Id="rId34" Type="http://schemas.openxmlformats.org/officeDocument/2006/relationships/hyperlink" Target="https://assos.bordeaux.fr/association/detail/1081" TargetMode="External"/><Relationship Id="rId37" Type="http://schemas.openxmlformats.org/officeDocument/2006/relationships/hyperlink" Target="https://assos.bordeaux.fr/association/detail/1086" TargetMode="External"/><Relationship Id="rId36" Type="http://schemas.openxmlformats.org/officeDocument/2006/relationships/hyperlink" Target="https://assos.bordeaux.fr/association/detail/1085" TargetMode="External"/><Relationship Id="rId39" Type="http://schemas.openxmlformats.org/officeDocument/2006/relationships/hyperlink" Target="https://assos.bordeaux.fr/association/detail/1092" TargetMode="External"/><Relationship Id="rId38" Type="http://schemas.openxmlformats.org/officeDocument/2006/relationships/hyperlink" Target="https://assos.bordeaux.fr/association/detail/1088" TargetMode="External"/><Relationship Id="rId2203" Type="http://schemas.openxmlformats.org/officeDocument/2006/relationships/hyperlink" Target="https://assos.bordeaux.fr/association/detail/2732" TargetMode="External"/><Relationship Id="rId2204" Type="http://schemas.openxmlformats.org/officeDocument/2006/relationships/hyperlink" Target="https://assos.bordeaux.fr/association/detail/1418" TargetMode="External"/><Relationship Id="rId20" Type="http://schemas.openxmlformats.org/officeDocument/2006/relationships/hyperlink" Target="https://assos.bordeaux.fr/association/detail/1036" TargetMode="External"/><Relationship Id="rId2205" Type="http://schemas.openxmlformats.org/officeDocument/2006/relationships/hyperlink" Target="https://assos.bordeaux.fr/association/detail/2733" TargetMode="External"/><Relationship Id="rId2206" Type="http://schemas.openxmlformats.org/officeDocument/2006/relationships/hyperlink" Target="https://assos.bordeaux.fr/association/detail/1091" TargetMode="External"/><Relationship Id="rId22" Type="http://schemas.openxmlformats.org/officeDocument/2006/relationships/hyperlink" Target="http://lescrayonneuses.com" TargetMode="External"/><Relationship Id="rId2207" Type="http://schemas.openxmlformats.org/officeDocument/2006/relationships/hyperlink" Target="http://www.amnesty.fr/pres-de-chez-vous/bordeaux-sud?previousSearch=%3Faddress%3D33000" TargetMode="External"/><Relationship Id="rId21" Type="http://schemas.openxmlformats.org/officeDocument/2006/relationships/hyperlink" Target="https://assos.bordeaux.fr/association/detail/1820" TargetMode="External"/><Relationship Id="rId2208" Type="http://schemas.openxmlformats.org/officeDocument/2006/relationships/hyperlink" Target="https://assos.bordeaux.fr/association/detail/2734" TargetMode="External"/><Relationship Id="rId24" Type="http://schemas.openxmlformats.org/officeDocument/2006/relationships/hyperlink" Target="https://assos.bordeaux.fr/association/detail/1037" TargetMode="External"/><Relationship Id="rId2209" Type="http://schemas.openxmlformats.org/officeDocument/2006/relationships/hyperlink" Target="https://assos.bordeaux.fr/association/detail/859" TargetMode="External"/><Relationship Id="rId23" Type="http://schemas.openxmlformats.org/officeDocument/2006/relationships/hyperlink" Target="https://assos.bordeaux.fr/association/detail/515" TargetMode="External"/><Relationship Id="rId26" Type="http://schemas.openxmlformats.org/officeDocument/2006/relationships/hyperlink" Target="https://assos.bordeaux.fr/association/detail/1050" TargetMode="External"/><Relationship Id="rId25" Type="http://schemas.openxmlformats.org/officeDocument/2006/relationships/hyperlink" Target="https://assos.bordeaux.fr/association/detail/1041" TargetMode="External"/><Relationship Id="rId28" Type="http://schemas.openxmlformats.org/officeDocument/2006/relationships/hyperlink" Target="https://assos.bordeaux.fr/association/detail/1056" TargetMode="External"/><Relationship Id="rId27" Type="http://schemas.openxmlformats.org/officeDocument/2006/relationships/hyperlink" Target="https://assos.bordeaux.fr/association/detail/1055" TargetMode="External"/><Relationship Id="rId29" Type="http://schemas.openxmlformats.org/officeDocument/2006/relationships/hyperlink" Target="https://assos.bordeaux.fr/association/detail/1057" TargetMode="External"/><Relationship Id="rId2200" Type="http://schemas.openxmlformats.org/officeDocument/2006/relationships/hyperlink" Target="https://assos.bordeaux.fr/association/detail/2731" TargetMode="External"/><Relationship Id="rId2201" Type="http://schemas.openxmlformats.org/officeDocument/2006/relationships/hyperlink" Target="https://assos.bordeaux.fr/association/detail/569" TargetMode="External"/><Relationship Id="rId2202" Type="http://schemas.openxmlformats.org/officeDocument/2006/relationships/hyperlink" Target="http://www.jsp-bordeauxbenauge.fr" TargetMode="External"/><Relationship Id="rId11" Type="http://schemas.openxmlformats.org/officeDocument/2006/relationships/hyperlink" Target="https://assos.bordeaux.fr/association/detail/1027" TargetMode="External"/><Relationship Id="rId10" Type="http://schemas.openxmlformats.org/officeDocument/2006/relationships/hyperlink" Target="https://assos.bordeaux.fr/association/detail/955" TargetMode="External"/><Relationship Id="rId13" Type="http://schemas.openxmlformats.org/officeDocument/2006/relationships/hyperlink" Target="https://assos.bordeaux.fr/association/detail/680" TargetMode="External"/><Relationship Id="rId12" Type="http://schemas.openxmlformats.org/officeDocument/2006/relationships/hyperlink" Target="https://assos.bordeaux.fr/association/detail/588" TargetMode="External"/><Relationship Id="rId15" Type="http://schemas.openxmlformats.org/officeDocument/2006/relationships/hyperlink" Target="https://assos.bordeaux.fr/association/detail/1132" TargetMode="External"/><Relationship Id="rId14" Type="http://schemas.openxmlformats.org/officeDocument/2006/relationships/hyperlink" Target="http://cacis-pro.fr" TargetMode="External"/><Relationship Id="rId17" Type="http://schemas.openxmlformats.org/officeDocument/2006/relationships/hyperlink" Target="https://assos.bordeaux.fr/association/detail/1031" TargetMode="External"/><Relationship Id="rId16" Type="http://schemas.openxmlformats.org/officeDocument/2006/relationships/hyperlink" Target="https://assos.bordeaux.fr/association/detail/1028" TargetMode="External"/><Relationship Id="rId19" Type="http://schemas.openxmlformats.org/officeDocument/2006/relationships/hyperlink" Target="https://assos.bordeaux.fr/association/detail/1032" TargetMode="External"/><Relationship Id="rId18" Type="http://schemas.openxmlformats.org/officeDocument/2006/relationships/hyperlink" Target="https://assos.bordeaux.fr/association/detail/1394" TargetMode="External"/><Relationship Id="rId84" Type="http://schemas.openxmlformats.org/officeDocument/2006/relationships/hyperlink" Target="http://www.association-rivages.org" TargetMode="External"/><Relationship Id="rId1774" Type="http://schemas.openxmlformats.org/officeDocument/2006/relationships/hyperlink" Target="https://assos.bordeaux.fr/association/detail/2526" TargetMode="External"/><Relationship Id="rId83" Type="http://schemas.openxmlformats.org/officeDocument/2006/relationships/hyperlink" Target="https://assos.bordeaux.fr/association/detail/796" TargetMode="External"/><Relationship Id="rId1775" Type="http://schemas.openxmlformats.org/officeDocument/2006/relationships/hyperlink" Target="https://assos.bordeaux.fr/association/detail/2527" TargetMode="External"/><Relationship Id="rId86" Type="http://schemas.openxmlformats.org/officeDocument/2006/relationships/hyperlink" Target="https://assos.bordeaux.fr/association/detail/1210" TargetMode="External"/><Relationship Id="rId1776" Type="http://schemas.openxmlformats.org/officeDocument/2006/relationships/hyperlink" Target="https://assos.bordeaux.fr/association/detail/1273" TargetMode="External"/><Relationship Id="rId85" Type="http://schemas.openxmlformats.org/officeDocument/2006/relationships/hyperlink" Target="https://assos.bordeaux.fr/association/detail/1209" TargetMode="External"/><Relationship Id="rId1777" Type="http://schemas.openxmlformats.org/officeDocument/2006/relationships/hyperlink" Target="https://assos.bordeaux.fr/association/detail/2528" TargetMode="External"/><Relationship Id="rId88" Type="http://schemas.openxmlformats.org/officeDocument/2006/relationships/hyperlink" Target="https://assos.bordeaux.fr/association/detail/1212" TargetMode="External"/><Relationship Id="rId1778" Type="http://schemas.openxmlformats.org/officeDocument/2006/relationships/hyperlink" Target="https://assos.bordeaux.fr/association/detail/2529" TargetMode="External"/><Relationship Id="rId87" Type="http://schemas.openxmlformats.org/officeDocument/2006/relationships/hyperlink" Target="https://assos.bordeaux.fr/association/detail/1211" TargetMode="External"/><Relationship Id="rId1779" Type="http://schemas.openxmlformats.org/officeDocument/2006/relationships/hyperlink" Target="https://assos.bordeaux.fr/association/detail/253" TargetMode="External"/><Relationship Id="rId89" Type="http://schemas.openxmlformats.org/officeDocument/2006/relationships/hyperlink" Target="https://assos.bordeaux.fr/association/detail/1213" TargetMode="External"/><Relationship Id="rId80" Type="http://schemas.openxmlformats.org/officeDocument/2006/relationships/hyperlink" Target="https://assos.bordeaux.fr/association/detail/1206" TargetMode="External"/><Relationship Id="rId82" Type="http://schemas.openxmlformats.org/officeDocument/2006/relationships/hyperlink" Target="https://assos.bordeaux.fr/association/detail/1208" TargetMode="External"/><Relationship Id="rId81" Type="http://schemas.openxmlformats.org/officeDocument/2006/relationships/hyperlink" Target="https://assos.bordeaux.fr/association/detail/1207" TargetMode="External"/><Relationship Id="rId1770" Type="http://schemas.openxmlformats.org/officeDocument/2006/relationships/hyperlink" Target="https://assos.bordeaux.fr/association/detail/2522" TargetMode="External"/><Relationship Id="rId1771" Type="http://schemas.openxmlformats.org/officeDocument/2006/relationships/hyperlink" Target="https://assos.bordeaux.fr/association/detail/2523" TargetMode="External"/><Relationship Id="rId1772" Type="http://schemas.openxmlformats.org/officeDocument/2006/relationships/hyperlink" Target="https://assos.bordeaux.fr/association/detail/2524" TargetMode="External"/><Relationship Id="rId1773" Type="http://schemas.openxmlformats.org/officeDocument/2006/relationships/hyperlink" Target="https://assos.bordeaux.fr/association/detail/2525" TargetMode="External"/><Relationship Id="rId73" Type="http://schemas.openxmlformats.org/officeDocument/2006/relationships/hyperlink" Target="https://assos.bordeaux.fr/association/detail/1441" TargetMode="External"/><Relationship Id="rId1763" Type="http://schemas.openxmlformats.org/officeDocument/2006/relationships/hyperlink" Target="http://www.jamira.fr" TargetMode="External"/><Relationship Id="rId72" Type="http://schemas.openxmlformats.org/officeDocument/2006/relationships/hyperlink" Target="https://assos.bordeaux.fr/association/detail/1200" TargetMode="External"/><Relationship Id="rId1764" Type="http://schemas.openxmlformats.org/officeDocument/2006/relationships/hyperlink" Target="https://assos.bordeaux.fr/association/detail/2519" TargetMode="External"/><Relationship Id="rId75" Type="http://schemas.openxmlformats.org/officeDocument/2006/relationships/hyperlink" Target="https://assos.bordeaux.fr/association/detail/1201" TargetMode="External"/><Relationship Id="rId1765" Type="http://schemas.openxmlformats.org/officeDocument/2006/relationships/hyperlink" Target="https://assos.bordeaux.fr/association/detail/252" TargetMode="External"/><Relationship Id="rId74" Type="http://schemas.openxmlformats.org/officeDocument/2006/relationships/hyperlink" Target="http://aidomi.fr" TargetMode="External"/><Relationship Id="rId1766" Type="http://schemas.openxmlformats.org/officeDocument/2006/relationships/hyperlink" Target="https://assos.bordeaux.fr/association/detail/760" TargetMode="External"/><Relationship Id="rId77" Type="http://schemas.openxmlformats.org/officeDocument/2006/relationships/hyperlink" Target="https://assos.bordeaux.fr/association/detail/1203" TargetMode="External"/><Relationship Id="rId1767" Type="http://schemas.openxmlformats.org/officeDocument/2006/relationships/hyperlink" Target="https://assos.bordeaux.fr/association/detail/868" TargetMode="External"/><Relationship Id="rId76" Type="http://schemas.openxmlformats.org/officeDocument/2006/relationships/hyperlink" Target="https://assos.bordeaux.fr/association/detail/1202" TargetMode="External"/><Relationship Id="rId1768" Type="http://schemas.openxmlformats.org/officeDocument/2006/relationships/hyperlink" Target="https://assos.bordeaux.fr/association/detail/2520" TargetMode="External"/><Relationship Id="rId79" Type="http://schemas.openxmlformats.org/officeDocument/2006/relationships/hyperlink" Target="https://assos.bordeaux.fr/association/detail/1205" TargetMode="External"/><Relationship Id="rId1769" Type="http://schemas.openxmlformats.org/officeDocument/2006/relationships/hyperlink" Target="https://assos.bordeaux.fr/association/detail/2521" TargetMode="External"/><Relationship Id="rId78" Type="http://schemas.openxmlformats.org/officeDocument/2006/relationships/hyperlink" Target="https://assos.bordeaux.fr/association/detail/1204" TargetMode="External"/><Relationship Id="rId71" Type="http://schemas.openxmlformats.org/officeDocument/2006/relationships/hyperlink" Target="https://assos.bordeaux.fr/association/detail/1198" TargetMode="External"/><Relationship Id="rId70" Type="http://schemas.openxmlformats.org/officeDocument/2006/relationships/hyperlink" Target="http://parlecouter.wixsite.com/bordeaux" TargetMode="External"/><Relationship Id="rId1760" Type="http://schemas.openxmlformats.org/officeDocument/2006/relationships/hyperlink" Target="https://assos.bordeaux.fr/association/detail/692" TargetMode="External"/><Relationship Id="rId1761" Type="http://schemas.openxmlformats.org/officeDocument/2006/relationships/hyperlink" Target="http://www.louonsleternel-gospel.fr" TargetMode="External"/><Relationship Id="rId1762" Type="http://schemas.openxmlformats.org/officeDocument/2006/relationships/hyperlink" Target="https://assos.bordeaux.fr/association/detail/1356" TargetMode="External"/><Relationship Id="rId62" Type="http://schemas.openxmlformats.org/officeDocument/2006/relationships/hyperlink" Target="https://assos.bordeaux.fr/association/detail/1176" TargetMode="External"/><Relationship Id="rId1796" Type="http://schemas.openxmlformats.org/officeDocument/2006/relationships/hyperlink" Target="https://assos.bordeaux.fr/association/detail/254" TargetMode="External"/><Relationship Id="rId61" Type="http://schemas.openxmlformats.org/officeDocument/2006/relationships/hyperlink" Target="https://assos.bordeaux.fr/association/detail/1175" TargetMode="External"/><Relationship Id="rId1797" Type="http://schemas.openxmlformats.org/officeDocument/2006/relationships/hyperlink" Target="https://assos.bordeaux.fr/association/detail/2540" TargetMode="External"/><Relationship Id="rId64" Type="http://schemas.openxmlformats.org/officeDocument/2006/relationships/hyperlink" Target="http://www.bxaespritvoile.fr" TargetMode="External"/><Relationship Id="rId1798" Type="http://schemas.openxmlformats.org/officeDocument/2006/relationships/hyperlink" Target="https://assos.bordeaux.fr/association/detail/1048" TargetMode="External"/><Relationship Id="rId63" Type="http://schemas.openxmlformats.org/officeDocument/2006/relationships/hyperlink" Target="https://assos.bordeaux.fr/association/detail/1053" TargetMode="External"/><Relationship Id="rId1799" Type="http://schemas.openxmlformats.org/officeDocument/2006/relationships/hyperlink" Target="http://www.unriencesttout.org" TargetMode="External"/><Relationship Id="rId66" Type="http://schemas.openxmlformats.org/officeDocument/2006/relationships/hyperlink" Target="https://assos.bordeaux.fr/association/detail/1189" TargetMode="External"/><Relationship Id="rId65" Type="http://schemas.openxmlformats.org/officeDocument/2006/relationships/hyperlink" Target="https://assos.bordeaux.fr/association/detail/1188" TargetMode="External"/><Relationship Id="rId68" Type="http://schemas.openxmlformats.org/officeDocument/2006/relationships/hyperlink" Target="https://assos.bordeaux.fr/association/detail/1195" TargetMode="External"/><Relationship Id="rId67" Type="http://schemas.openxmlformats.org/officeDocument/2006/relationships/hyperlink" Target="https://assos.bordeaux.fr/association/detail/1190" TargetMode="External"/><Relationship Id="rId60" Type="http://schemas.openxmlformats.org/officeDocument/2006/relationships/hyperlink" Target="https://assos.bordeaux.fr/association/detail/1174" TargetMode="External"/><Relationship Id="rId69" Type="http://schemas.openxmlformats.org/officeDocument/2006/relationships/hyperlink" Target="https://assos.bordeaux.fr/association/detail/567" TargetMode="External"/><Relationship Id="rId1790" Type="http://schemas.openxmlformats.org/officeDocument/2006/relationships/hyperlink" Target="https://assos.bordeaux.fr/association/detail/2536" TargetMode="External"/><Relationship Id="rId1791" Type="http://schemas.openxmlformats.org/officeDocument/2006/relationships/hyperlink" Target="https://assos.bordeaux.fr/association/detail/2537" TargetMode="External"/><Relationship Id="rId1792" Type="http://schemas.openxmlformats.org/officeDocument/2006/relationships/hyperlink" Target="https://assos.bordeaux.fr/association/detail/2538" TargetMode="External"/><Relationship Id="rId1793" Type="http://schemas.openxmlformats.org/officeDocument/2006/relationships/hyperlink" Target="https://assos.bordeaux.fr/association/detail/2539" TargetMode="External"/><Relationship Id="rId1794" Type="http://schemas.openxmlformats.org/officeDocument/2006/relationships/hyperlink" Target="https://assos.bordeaux.fr/association/detail/1632" TargetMode="External"/><Relationship Id="rId1795" Type="http://schemas.openxmlformats.org/officeDocument/2006/relationships/hyperlink" Target="https://assos.bordeaux.fr/association/detail/1359" TargetMode="External"/><Relationship Id="rId51" Type="http://schemas.openxmlformats.org/officeDocument/2006/relationships/hyperlink" Target="https://assos.bordeaux.fr/association/detail/1153" TargetMode="External"/><Relationship Id="rId1785" Type="http://schemas.openxmlformats.org/officeDocument/2006/relationships/hyperlink" Target="https://assos.bordeaux.fr/association/detail/1719" TargetMode="External"/><Relationship Id="rId50" Type="http://schemas.openxmlformats.org/officeDocument/2006/relationships/hyperlink" Target="https://assos.bordeaux.fr/association/detail/1152" TargetMode="External"/><Relationship Id="rId1786" Type="http://schemas.openxmlformats.org/officeDocument/2006/relationships/hyperlink" Target="https://assos.bordeaux.fr/association/detail/2534" TargetMode="External"/><Relationship Id="rId53" Type="http://schemas.openxmlformats.org/officeDocument/2006/relationships/hyperlink" Target="http://www.winewildwest-bordeaux.fr" TargetMode="External"/><Relationship Id="rId1787" Type="http://schemas.openxmlformats.org/officeDocument/2006/relationships/hyperlink" Target="https://assos.bordeaux.fr/association/detail/2535" TargetMode="External"/><Relationship Id="rId52" Type="http://schemas.openxmlformats.org/officeDocument/2006/relationships/hyperlink" Target="https://assos.bordeaux.fr/association/detail/1405" TargetMode="External"/><Relationship Id="rId1788" Type="http://schemas.openxmlformats.org/officeDocument/2006/relationships/hyperlink" Target="https://assos.bordeaux.fr/association/detail/1000" TargetMode="External"/><Relationship Id="rId55" Type="http://schemas.openxmlformats.org/officeDocument/2006/relationships/hyperlink" Target="https://assos.bordeaux.fr/association/detail/1160" TargetMode="External"/><Relationship Id="rId1789" Type="http://schemas.openxmlformats.org/officeDocument/2006/relationships/hyperlink" Target="http://www.maisondesfemmes.net" TargetMode="External"/><Relationship Id="rId54" Type="http://schemas.openxmlformats.org/officeDocument/2006/relationships/hyperlink" Target="https://assos.bordeaux.fr/association/detail/1155" TargetMode="External"/><Relationship Id="rId57" Type="http://schemas.openxmlformats.org/officeDocument/2006/relationships/hyperlink" Target="https://assos.bordeaux.fr/association/detail/1169" TargetMode="External"/><Relationship Id="rId56" Type="http://schemas.openxmlformats.org/officeDocument/2006/relationships/hyperlink" Target="https://assos.bordeaux.fr/association/detail/1162" TargetMode="External"/><Relationship Id="rId59" Type="http://schemas.openxmlformats.org/officeDocument/2006/relationships/hyperlink" Target="http://www.saint-bruno.org" TargetMode="External"/><Relationship Id="rId58" Type="http://schemas.openxmlformats.org/officeDocument/2006/relationships/hyperlink" Target="https://assos.bordeaux.fr/association/detail/1194" TargetMode="External"/><Relationship Id="rId1780" Type="http://schemas.openxmlformats.org/officeDocument/2006/relationships/hyperlink" Target="https://assos.bordeaux.fr/association/detail/2530" TargetMode="External"/><Relationship Id="rId1781" Type="http://schemas.openxmlformats.org/officeDocument/2006/relationships/hyperlink" Target="https://assos.bordeaux.fr/association/detail/2531" TargetMode="External"/><Relationship Id="rId1782" Type="http://schemas.openxmlformats.org/officeDocument/2006/relationships/hyperlink" Target="https://assos.bordeaux.fr/association/detail/2532" TargetMode="External"/><Relationship Id="rId1783" Type="http://schemas.openxmlformats.org/officeDocument/2006/relationships/hyperlink" Target="https://assos.bordeaux.fr/association/detail/609" TargetMode="External"/><Relationship Id="rId1784" Type="http://schemas.openxmlformats.org/officeDocument/2006/relationships/hyperlink" Target="https://assos.bordeaux.fr/association/detail/2533" TargetMode="External"/><Relationship Id="rId2269" Type="http://schemas.openxmlformats.org/officeDocument/2006/relationships/hyperlink" Target="https://assos.bordeaux.fr/association/detail/2752" TargetMode="External"/><Relationship Id="rId349" Type="http://schemas.openxmlformats.org/officeDocument/2006/relationships/hyperlink" Target="https://assos.bordeaux.fr/association/detail/1531" TargetMode="External"/><Relationship Id="rId348" Type="http://schemas.openxmlformats.org/officeDocument/2006/relationships/hyperlink" Target="https://assos.bordeaux.fr/association/detail/1525" TargetMode="External"/><Relationship Id="rId347" Type="http://schemas.openxmlformats.org/officeDocument/2006/relationships/hyperlink" Target="http://www.viesantemerignac.fr" TargetMode="External"/><Relationship Id="rId346" Type="http://schemas.openxmlformats.org/officeDocument/2006/relationships/hyperlink" Target="https://assos.bordeaux.fr/association/detail/956" TargetMode="External"/><Relationship Id="rId2260" Type="http://schemas.openxmlformats.org/officeDocument/2006/relationships/hyperlink" Target="https://assos.bordeaux.fr/association/detail/734" TargetMode="External"/><Relationship Id="rId341" Type="http://schemas.openxmlformats.org/officeDocument/2006/relationships/hyperlink" Target="https://assos.bordeaux.fr/association/detail/1519" TargetMode="External"/><Relationship Id="rId2261" Type="http://schemas.openxmlformats.org/officeDocument/2006/relationships/hyperlink" Target="http://cdos33.org" TargetMode="External"/><Relationship Id="rId340" Type="http://schemas.openxmlformats.org/officeDocument/2006/relationships/hyperlink" Target="https://assos.bordeaux.fr/association/detail/1517" TargetMode="External"/><Relationship Id="rId2262" Type="http://schemas.openxmlformats.org/officeDocument/2006/relationships/hyperlink" Target="https://assos.bordeaux.fr/association/detail/2750" TargetMode="External"/><Relationship Id="rId2263" Type="http://schemas.openxmlformats.org/officeDocument/2006/relationships/hyperlink" Target="https://assos.bordeaux.fr/association/detail/1668" TargetMode="External"/><Relationship Id="rId2264" Type="http://schemas.openxmlformats.org/officeDocument/2006/relationships/hyperlink" Target="https://assos.bordeaux.fr/association/detail/1454" TargetMode="External"/><Relationship Id="rId345" Type="http://schemas.openxmlformats.org/officeDocument/2006/relationships/hyperlink" Target="https://assos.bordeaux.fr/association/detail/1524" TargetMode="External"/><Relationship Id="rId2265" Type="http://schemas.openxmlformats.org/officeDocument/2006/relationships/hyperlink" Target="http://envoldaquitaine.e-monsite.com" TargetMode="External"/><Relationship Id="rId344" Type="http://schemas.openxmlformats.org/officeDocument/2006/relationships/hyperlink" Target="https://assos.bordeaux.fr/association/detail/1161" TargetMode="External"/><Relationship Id="rId2266" Type="http://schemas.openxmlformats.org/officeDocument/2006/relationships/hyperlink" Target="https://assos.bordeaux.fr/association/detail/880" TargetMode="External"/><Relationship Id="rId343" Type="http://schemas.openxmlformats.org/officeDocument/2006/relationships/hyperlink" Target="https://assos.bordeaux.fr/association/detail/1523" TargetMode="External"/><Relationship Id="rId2267" Type="http://schemas.openxmlformats.org/officeDocument/2006/relationships/hyperlink" Target="http://www.bec-escrime.fr" TargetMode="External"/><Relationship Id="rId342" Type="http://schemas.openxmlformats.org/officeDocument/2006/relationships/hyperlink" Target="https://assos.bordeaux.fr/association/detail/1521" TargetMode="External"/><Relationship Id="rId2268" Type="http://schemas.openxmlformats.org/officeDocument/2006/relationships/hyperlink" Target="https://assos.bordeaux.fr/association/detail/2751" TargetMode="External"/><Relationship Id="rId2258" Type="http://schemas.openxmlformats.org/officeDocument/2006/relationships/hyperlink" Target="https://assos.bordeaux.fr/association/detail/2749" TargetMode="External"/><Relationship Id="rId2259" Type="http://schemas.openxmlformats.org/officeDocument/2006/relationships/hyperlink" Target="https://assos.bordeaux.fr/association/detail/275" TargetMode="External"/><Relationship Id="rId338" Type="http://schemas.openxmlformats.org/officeDocument/2006/relationships/hyperlink" Target="https://assos.bordeaux.fr/association/detail/1515" TargetMode="External"/><Relationship Id="rId337" Type="http://schemas.openxmlformats.org/officeDocument/2006/relationships/hyperlink" Target="https://assos.bordeaux.fr/association/detail/1514" TargetMode="External"/><Relationship Id="rId336" Type="http://schemas.openxmlformats.org/officeDocument/2006/relationships/hyperlink" Target="https://assos.bordeaux.fr/association/detail/1513" TargetMode="External"/><Relationship Id="rId335" Type="http://schemas.openxmlformats.org/officeDocument/2006/relationships/hyperlink" Target="http://www.handichiens.org" TargetMode="External"/><Relationship Id="rId339" Type="http://schemas.openxmlformats.org/officeDocument/2006/relationships/hyperlink" Target="https://assos.bordeaux.fr/association/detail/1516" TargetMode="External"/><Relationship Id="rId330" Type="http://schemas.openxmlformats.org/officeDocument/2006/relationships/hyperlink" Target="https://assos.bordeaux.fr/association/detail/1510" TargetMode="External"/><Relationship Id="rId2250" Type="http://schemas.openxmlformats.org/officeDocument/2006/relationships/hyperlink" Target="https://assos.bordeaux.fr/association/detail/2748" TargetMode="External"/><Relationship Id="rId2251" Type="http://schemas.openxmlformats.org/officeDocument/2006/relationships/hyperlink" Target="https://assos.bordeaux.fr/association/detail/652" TargetMode="External"/><Relationship Id="rId2252" Type="http://schemas.openxmlformats.org/officeDocument/2006/relationships/hyperlink" Target="http://www.anr33.fr" TargetMode="External"/><Relationship Id="rId2253" Type="http://schemas.openxmlformats.org/officeDocument/2006/relationships/hyperlink" Target="https://assos.bordeaux.fr/association/detail/1746" TargetMode="External"/><Relationship Id="rId334" Type="http://schemas.openxmlformats.org/officeDocument/2006/relationships/hyperlink" Target="https://assos.bordeaux.fr/association/detail/1243" TargetMode="External"/><Relationship Id="rId2254" Type="http://schemas.openxmlformats.org/officeDocument/2006/relationships/hyperlink" Target="http://www.renaissance-orgue.fr" TargetMode="External"/><Relationship Id="rId333" Type="http://schemas.openxmlformats.org/officeDocument/2006/relationships/hyperlink" Target="https://assos.bordeaux.fr/association/detail/1323" TargetMode="External"/><Relationship Id="rId2255" Type="http://schemas.openxmlformats.org/officeDocument/2006/relationships/hyperlink" Target="https://assos.bordeaux.fr/association/detail/1625" TargetMode="External"/><Relationship Id="rId332" Type="http://schemas.openxmlformats.org/officeDocument/2006/relationships/hyperlink" Target="http://www.danzaevolucion.fr/m" TargetMode="External"/><Relationship Id="rId2256" Type="http://schemas.openxmlformats.org/officeDocument/2006/relationships/hyperlink" Target="https://assos.bordeaux.fr/association/detail/733" TargetMode="External"/><Relationship Id="rId331" Type="http://schemas.openxmlformats.org/officeDocument/2006/relationships/hyperlink" Target="https://assos.bordeaux.fr/association/detail/965" TargetMode="External"/><Relationship Id="rId2257" Type="http://schemas.openxmlformats.org/officeDocument/2006/relationships/hyperlink" Target="http://www.kfedesfamilles.fr" TargetMode="External"/><Relationship Id="rId370" Type="http://schemas.openxmlformats.org/officeDocument/2006/relationships/hyperlink" Target="https://assos.bordeaux.fr/association/detail/685" TargetMode="External"/><Relationship Id="rId369" Type="http://schemas.openxmlformats.org/officeDocument/2006/relationships/hyperlink" Target="https://assos.bordeaux.fr/association/detail/1546" TargetMode="External"/><Relationship Id="rId368" Type="http://schemas.openxmlformats.org/officeDocument/2006/relationships/hyperlink" Target="https://assos.bordeaux.fr/association/detail/1065" TargetMode="External"/><Relationship Id="rId2280" Type="http://schemas.openxmlformats.org/officeDocument/2006/relationships/hyperlink" Target="https://assos.bordeaux.fr/association/detail/2759" TargetMode="External"/><Relationship Id="rId2281" Type="http://schemas.openxmlformats.org/officeDocument/2006/relationships/hyperlink" Target="https://assos.bordeaux.fr/association/detail/276" TargetMode="External"/><Relationship Id="rId2282" Type="http://schemas.openxmlformats.org/officeDocument/2006/relationships/hyperlink" Target="https://assos.bordeaux.fr/association/detail/1562" TargetMode="External"/><Relationship Id="rId363" Type="http://schemas.openxmlformats.org/officeDocument/2006/relationships/hyperlink" Target="https://assos.bordeaux.fr/association/detail/1539" TargetMode="External"/><Relationship Id="rId2283" Type="http://schemas.openxmlformats.org/officeDocument/2006/relationships/hyperlink" Target="https://assos.bordeaux.fr/association/detail/945" TargetMode="External"/><Relationship Id="rId362" Type="http://schemas.openxmlformats.org/officeDocument/2006/relationships/hyperlink" Target="https://assos.bordeaux.fr/association/detail/1538" TargetMode="External"/><Relationship Id="rId2284" Type="http://schemas.openxmlformats.org/officeDocument/2006/relationships/hyperlink" Target="https://assos.bordeaux.fr/association/detail/732" TargetMode="External"/><Relationship Id="rId361" Type="http://schemas.openxmlformats.org/officeDocument/2006/relationships/hyperlink" Target="https://assos.bordeaux.fr/association/detail/1536" TargetMode="External"/><Relationship Id="rId2285" Type="http://schemas.openxmlformats.org/officeDocument/2006/relationships/hyperlink" Target="http://www.astree.asso.fr" TargetMode="External"/><Relationship Id="rId360" Type="http://schemas.openxmlformats.org/officeDocument/2006/relationships/hyperlink" Target="https://assos.bordeaux.fr/association/detail/1533" TargetMode="External"/><Relationship Id="rId2286" Type="http://schemas.openxmlformats.org/officeDocument/2006/relationships/hyperlink" Target="https://assos.bordeaux.fr/association/detail/2760" TargetMode="External"/><Relationship Id="rId367" Type="http://schemas.openxmlformats.org/officeDocument/2006/relationships/hyperlink" Target="https://assos.bordeaux.fr/association/detail/1744" TargetMode="External"/><Relationship Id="rId2287" Type="http://schemas.openxmlformats.org/officeDocument/2006/relationships/hyperlink" Target="https://assos.bordeaux.fr/association/detail/2761" TargetMode="External"/><Relationship Id="rId366" Type="http://schemas.openxmlformats.org/officeDocument/2006/relationships/hyperlink" Target="http://girondins-handball.clubeo.com" TargetMode="External"/><Relationship Id="rId2288" Type="http://schemas.openxmlformats.org/officeDocument/2006/relationships/hyperlink" Target="https://assos.bordeaux.fr/association/detail/2762" TargetMode="External"/><Relationship Id="rId365" Type="http://schemas.openxmlformats.org/officeDocument/2006/relationships/hyperlink" Target="https://assos.bordeaux.fr/association/detail/1002" TargetMode="External"/><Relationship Id="rId2289" Type="http://schemas.openxmlformats.org/officeDocument/2006/relationships/hyperlink" Target="https://assos.bordeaux.fr/association/detail/2763" TargetMode="External"/><Relationship Id="rId364" Type="http://schemas.openxmlformats.org/officeDocument/2006/relationships/hyperlink" Target="https://assos.bordeaux.fr/association/detail/1543" TargetMode="External"/><Relationship Id="rId95" Type="http://schemas.openxmlformats.org/officeDocument/2006/relationships/hyperlink" Target="https://assos.bordeaux.fr/association/detail/1258" TargetMode="External"/><Relationship Id="rId94" Type="http://schemas.openxmlformats.org/officeDocument/2006/relationships/hyperlink" Target="http://www.promofemmes.org" TargetMode="External"/><Relationship Id="rId97" Type="http://schemas.openxmlformats.org/officeDocument/2006/relationships/hyperlink" Target="https://assos.bordeaux.fr/association/detail/1227" TargetMode="External"/><Relationship Id="rId96" Type="http://schemas.openxmlformats.org/officeDocument/2006/relationships/hyperlink" Target="https://assos.bordeaux.fr/association/detail/1217" TargetMode="External"/><Relationship Id="rId99" Type="http://schemas.openxmlformats.org/officeDocument/2006/relationships/hyperlink" Target="https://assos.bordeaux.fr/association/detail/1219" TargetMode="External"/><Relationship Id="rId98" Type="http://schemas.openxmlformats.org/officeDocument/2006/relationships/hyperlink" Target="https://assos.bordeaux.fr/association/detail/1218" TargetMode="External"/><Relationship Id="rId91" Type="http://schemas.openxmlformats.org/officeDocument/2006/relationships/hyperlink" Target="https://assos.bordeaux.fr/association/detail/1215" TargetMode="External"/><Relationship Id="rId90" Type="http://schemas.openxmlformats.org/officeDocument/2006/relationships/hyperlink" Target="https://assos.bordeaux.fr/association/detail/1214" TargetMode="External"/><Relationship Id="rId93" Type="http://schemas.openxmlformats.org/officeDocument/2006/relationships/hyperlink" Target="https://assos.bordeaux.fr/association/detail/1317" TargetMode="External"/><Relationship Id="rId92" Type="http://schemas.openxmlformats.org/officeDocument/2006/relationships/hyperlink" Target="https://assos.bordeaux.fr/association/detail/1216" TargetMode="External"/><Relationship Id="rId359" Type="http://schemas.openxmlformats.org/officeDocument/2006/relationships/hyperlink" Target="http://www.lesfeespapillons.fr" TargetMode="External"/><Relationship Id="rId358" Type="http://schemas.openxmlformats.org/officeDocument/2006/relationships/hyperlink" Target="https://assos.bordeaux.fr/association/detail/1044" TargetMode="External"/><Relationship Id="rId357" Type="http://schemas.openxmlformats.org/officeDocument/2006/relationships/hyperlink" Target="http://energieyoga.com" TargetMode="External"/><Relationship Id="rId2270" Type="http://schemas.openxmlformats.org/officeDocument/2006/relationships/hyperlink" Target="https://assos.bordeaux.fr/association/detail/2753" TargetMode="External"/><Relationship Id="rId2271" Type="http://schemas.openxmlformats.org/officeDocument/2006/relationships/hyperlink" Target="https://assos.bordeaux.fr/association/detail/2754" TargetMode="External"/><Relationship Id="rId352" Type="http://schemas.openxmlformats.org/officeDocument/2006/relationships/hyperlink" Target="http://www.orchestrepapageno.com" TargetMode="External"/><Relationship Id="rId2272" Type="http://schemas.openxmlformats.org/officeDocument/2006/relationships/hyperlink" Target="https://assos.bordeaux.fr/association/detail/2755" TargetMode="External"/><Relationship Id="rId351" Type="http://schemas.openxmlformats.org/officeDocument/2006/relationships/hyperlink" Target="https://assos.bordeaux.fr/association/detail/618" TargetMode="External"/><Relationship Id="rId2273" Type="http://schemas.openxmlformats.org/officeDocument/2006/relationships/hyperlink" Target="https://assos.bordeaux.fr/association/detail/2756" TargetMode="External"/><Relationship Id="rId350" Type="http://schemas.openxmlformats.org/officeDocument/2006/relationships/hyperlink" Target="https://assos.bordeaux.fr/association/detail/613" TargetMode="External"/><Relationship Id="rId2274" Type="http://schemas.openxmlformats.org/officeDocument/2006/relationships/hyperlink" Target="https://assos.bordeaux.fr/association/detail/983" TargetMode="External"/><Relationship Id="rId2275" Type="http://schemas.openxmlformats.org/officeDocument/2006/relationships/hyperlink" Target="http://www.60000rebonds.com" TargetMode="External"/><Relationship Id="rId356" Type="http://schemas.openxmlformats.org/officeDocument/2006/relationships/hyperlink" Target="https://assos.bordeaux.fr/association/detail/1778" TargetMode="External"/><Relationship Id="rId2276" Type="http://schemas.openxmlformats.org/officeDocument/2006/relationships/hyperlink" Target="https://assos.bordeaux.fr/association/detail/2757" TargetMode="External"/><Relationship Id="rId355" Type="http://schemas.openxmlformats.org/officeDocument/2006/relationships/hyperlink" Target="https://assos.bordeaux.fr/association/detail/1532" TargetMode="External"/><Relationship Id="rId2277" Type="http://schemas.openxmlformats.org/officeDocument/2006/relationships/hyperlink" Target="https://assos.bordeaux.fr/association/detail/1703" TargetMode="External"/><Relationship Id="rId354" Type="http://schemas.openxmlformats.org/officeDocument/2006/relationships/hyperlink" Target="http://www.secourspopulaire.fr/33" TargetMode="External"/><Relationship Id="rId2278" Type="http://schemas.openxmlformats.org/officeDocument/2006/relationships/hyperlink" Target="https://assos.bordeaux.fr/association/detail/2758" TargetMode="External"/><Relationship Id="rId353" Type="http://schemas.openxmlformats.org/officeDocument/2006/relationships/hyperlink" Target="https://assos.bordeaux.fr/association/detail/996" TargetMode="External"/><Relationship Id="rId2279" Type="http://schemas.openxmlformats.org/officeDocument/2006/relationships/hyperlink" Target="https://assos.bordeaux.fr/association/detail/1111" TargetMode="External"/><Relationship Id="rId2225" Type="http://schemas.openxmlformats.org/officeDocument/2006/relationships/hyperlink" Target="https://assos.bordeaux.fr/association/detail/922" TargetMode="External"/><Relationship Id="rId2226" Type="http://schemas.openxmlformats.org/officeDocument/2006/relationships/hyperlink" Target="http://www.adora-orientation.org" TargetMode="External"/><Relationship Id="rId2227" Type="http://schemas.openxmlformats.org/officeDocument/2006/relationships/hyperlink" Target="https://assos.bordeaux.fr/association/detail/911" TargetMode="External"/><Relationship Id="rId2228" Type="http://schemas.openxmlformats.org/officeDocument/2006/relationships/hyperlink" Target="http://www.apeb33.com" TargetMode="External"/><Relationship Id="rId2229" Type="http://schemas.openxmlformats.org/officeDocument/2006/relationships/hyperlink" Target="https://assos.bordeaux.fr/association/detail/2741" TargetMode="External"/><Relationship Id="rId305" Type="http://schemas.openxmlformats.org/officeDocument/2006/relationships/hyperlink" Target="https://assos.bordeaux.fr/association/detail/1495" TargetMode="External"/><Relationship Id="rId304" Type="http://schemas.openxmlformats.org/officeDocument/2006/relationships/hyperlink" Target="https://assos.bordeaux.fr/association/detail/1493" TargetMode="External"/><Relationship Id="rId303" Type="http://schemas.openxmlformats.org/officeDocument/2006/relationships/hyperlink" Target="https://assos.bordeaux.fr/association/detail/1492" TargetMode="External"/><Relationship Id="rId302" Type="http://schemas.openxmlformats.org/officeDocument/2006/relationships/hyperlink" Target="https://assos.bordeaux.fr/association/detail/820" TargetMode="External"/><Relationship Id="rId309" Type="http://schemas.openxmlformats.org/officeDocument/2006/relationships/hyperlink" Target="https://assos.bordeaux.fr/association/detail/1499" TargetMode="External"/><Relationship Id="rId308" Type="http://schemas.openxmlformats.org/officeDocument/2006/relationships/hyperlink" Target="https://assos.bordeaux.fr/association/detail/778" TargetMode="External"/><Relationship Id="rId307" Type="http://schemas.openxmlformats.org/officeDocument/2006/relationships/hyperlink" Target="https://assos.bordeaux.fr/association/detail/1498" TargetMode="External"/><Relationship Id="rId306" Type="http://schemas.openxmlformats.org/officeDocument/2006/relationships/hyperlink" Target="https://assos.bordeaux.fr/association/detail/1496" TargetMode="External"/><Relationship Id="rId2220" Type="http://schemas.openxmlformats.org/officeDocument/2006/relationships/hyperlink" Target="https://assos.bordeaux.fr/association/detail/1722" TargetMode="External"/><Relationship Id="rId301" Type="http://schemas.openxmlformats.org/officeDocument/2006/relationships/hyperlink" Target="https://assos.bordeaux.fr/association/detail/1491" TargetMode="External"/><Relationship Id="rId2221" Type="http://schemas.openxmlformats.org/officeDocument/2006/relationships/hyperlink" Target="https://assos.bordeaux.fr/association/detail/821" TargetMode="External"/><Relationship Id="rId300" Type="http://schemas.openxmlformats.org/officeDocument/2006/relationships/hyperlink" Target="https://assos.bordeaux.fr/association/detail/1490" TargetMode="External"/><Relationship Id="rId2222" Type="http://schemas.openxmlformats.org/officeDocument/2006/relationships/hyperlink" Target="https://assos.bordeaux.fr/association/detail/1244" TargetMode="External"/><Relationship Id="rId2223" Type="http://schemas.openxmlformats.org/officeDocument/2006/relationships/hyperlink" Target="https://assos.bordeaux.fr/association/detail/1015" TargetMode="External"/><Relationship Id="rId2224" Type="http://schemas.openxmlformats.org/officeDocument/2006/relationships/hyperlink" Target="http://www.citizchool.com" TargetMode="External"/><Relationship Id="rId2214" Type="http://schemas.openxmlformats.org/officeDocument/2006/relationships/hyperlink" Target="https://assos.bordeaux.fr/association/detail/2738" TargetMode="External"/><Relationship Id="rId2215" Type="http://schemas.openxmlformats.org/officeDocument/2006/relationships/hyperlink" Target="https://assos.bordeaux.fr/association/detail/2739" TargetMode="External"/><Relationship Id="rId2216" Type="http://schemas.openxmlformats.org/officeDocument/2006/relationships/hyperlink" Target="https://assos.bordeaux.fr/association/detail/946" TargetMode="External"/><Relationship Id="rId2217" Type="http://schemas.openxmlformats.org/officeDocument/2006/relationships/hyperlink" Target="http://maclart.fr" TargetMode="External"/><Relationship Id="rId2218" Type="http://schemas.openxmlformats.org/officeDocument/2006/relationships/hyperlink" Target="https://assos.bordeaux.fr/association/detail/274" TargetMode="External"/><Relationship Id="rId2219" Type="http://schemas.openxmlformats.org/officeDocument/2006/relationships/hyperlink" Target="https://assos.bordeaux.fr/association/detail/2740" TargetMode="External"/><Relationship Id="rId2210" Type="http://schemas.openxmlformats.org/officeDocument/2006/relationships/hyperlink" Target="http://www.cdmjsea-gironde.fr" TargetMode="External"/><Relationship Id="rId2211" Type="http://schemas.openxmlformats.org/officeDocument/2006/relationships/hyperlink" Target="https://assos.bordeaux.fr/association/detail/2735" TargetMode="External"/><Relationship Id="rId2212" Type="http://schemas.openxmlformats.org/officeDocument/2006/relationships/hyperlink" Target="https://assos.bordeaux.fr/association/detail/2736" TargetMode="External"/><Relationship Id="rId2213" Type="http://schemas.openxmlformats.org/officeDocument/2006/relationships/hyperlink" Target="https://assos.bordeaux.fr/association/detail/2737" TargetMode="External"/><Relationship Id="rId2247" Type="http://schemas.openxmlformats.org/officeDocument/2006/relationships/hyperlink" Target="https://assos.bordeaux.fr/association/detail/2747" TargetMode="External"/><Relationship Id="rId2248" Type="http://schemas.openxmlformats.org/officeDocument/2006/relationships/hyperlink" Target="https://assos.bordeaux.fr/association/detail/663" TargetMode="External"/><Relationship Id="rId2249" Type="http://schemas.openxmlformats.org/officeDocument/2006/relationships/hyperlink" Target="http://theatre-la-lucarne.com" TargetMode="External"/><Relationship Id="rId327" Type="http://schemas.openxmlformats.org/officeDocument/2006/relationships/hyperlink" Target="https://assos.bordeaux.fr/association/detail/1827" TargetMode="External"/><Relationship Id="rId326" Type="http://schemas.openxmlformats.org/officeDocument/2006/relationships/hyperlink" Target="https://assos.bordeaux.fr/association/detail/1149" TargetMode="External"/><Relationship Id="rId325" Type="http://schemas.openxmlformats.org/officeDocument/2006/relationships/hyperlink" Target="https://assos.bordeaux.fr/association/detail/1508" TargetMode="External"/><Relationship Id="rId324" Type="http://schemas.openxmlformats.org/officeDocument/2006/relationships/hyperlink" Target="https://assos.bordeaux.fr/association/detail/1507" TargetMode="External"/><Relationship Id="rId329" Type="http://schemas.openxmlformats.org/officeDocument/2006/relationships/hyperlink" Target="https://assos.bordeaux.fr/association/detail/1509" TargetMode="External"/><Relationship Id="rId328" Type="http://schemas.openxmlformats.org/officeDocument/2006/relationships/hyperlink" Target="https://assos.bordeaux.fr/association/detail/1785" TargetMode="External"/><Relationship Id="rId2240" Type="http://schemas.openxmlformats.org/officeDocument/2006/relationships/hyperlink" Target="https://assos.bordeaux.fr/association/detail/2744" TargetMode="External"/><Relationship Id="rId2241" Type="http://schemas.openxmlformats.org/officeDocument/2006/relationships/hyperlink" Target="https://assos.bordeaux.fr/association/detail/2745" TargetMode="External"/><Relationship Id="rId2242" Type="http://schemas.openxmlformats.org/officeDocument/2006/relationships/hyperlink" Target="https://assos.bordeaux.fr/association/detail/660" TargetMode="External"/><Relationship Id="rId323" Type="http://schemas.openxmlformats.org/officeDocument/2006/relationships/hyperlink" Target="https://assos.bordeaux.fr/association/detail/1689" TargetMode="External"/><Relationship Id="rId2243" Type="http://schemas.openxmlformats.org/officeDocument/2006/relationships/hyperlink" Target="http://letauzin.com" TargetMode="External"/><Relationship Id="rId322" Type="http://schemas.openxmlformats.org/officeDocument/2006/relationships/hyperlink" Target="https://assos.bordeaux.fr/association/detail/1506" TargetMode="External"/><Relationship Id="rId2244" Type="http://schemas.openxmlformats.org/officeDocument/2006/relationships/hyperlink" Target="https://assos.bordeaux.fr/association/detail/1045" TargetMode="External"/><Relationship Id="rId321" Type="http://schemas.openxmlformats.org/officeDocument/2006/relationships/hyperlink" Target="https://assos.bordeaux.fr/association/detail/1505" TargetMode="External"/><Relationship Id="rId2245" Type="http://schemas.openxmlformats.org/officeDocument/2006/relationships/hyperlink" Target="https://assos.bordeaux.fr/association/detail/2746" TargetMode="External"/><Relationship Id="rId320" Type="http://schemas.openxmlformats.org/officeDocument/2006/relationships/hyperlink" Target="https://assos.bordeaux.fr/association/detail/1504" TargetMode="External"/><Relationship Id="rId2246" Type="http://schemas.openxmlformats.org/officeDocument/2006/relationships/hyperlink" Target="https://assos.bordeaux.fr/association/detail/1141" TargetMode="External"/><Relationship Id="rId2236" Type="http://schemas.openxmlformats.org/officeDocument/2006/relationships/hyperlink" Target="http://www.facebook.com/bordeaux.atdquartmonde.5" TargetMode="External"/><Relationship Id="rId2237" Type="http://schemas.openxmlformats.org/officeDocument/2006/relationships/hyperlink" Target="https://assos.bordeaux.fr/association/detail/1116" TargetMode="External"/><Relationship Id="rId2238" Type="http://schemas.openxmlformats.org/officeDocument/2006/relationships/hyperlink" Target="https://assos.bordeaux.fr/association/detail/1445" TargetMode="External"/><Relationship Id="rId2239" Type="http://schemas.openxmlformats.org/officeDocument/2006/relationships/hyperlink" Target="http://www.francerein-aquitaine.fr" TargetMode="External"/><Relationship Id="rId316" Type="http://schemas.openxmlformats.org/officeDocument/2006/relationships/hyperlink" Target="https://assos.bordeaux.fr/association/detail/1255" TargetMode="External"/><Relationship Id="rId315" Type="http://schemas.openxmlformats.org/officeDocument/2006/relationships/hyperlink" Target="https://assos.bordeaux.fr/association/detail/1588" TargetMode="External"/><Relationship Id="rId314" Type="http://schemas.openxmlformats.org/officeDocument/2006/relationships/hyperlink" Target="https://assos.bordeaux.fr/association/detail/1502" TargetMode="External"/><Relationship Id="rId313" Type="http://schemas.openxmlformats.org/officeDocument/2006/relationships/hyperlink" Target="http://www.compagnie-leitmotiv.com" TargetMode="External"/><Relationship Id="rId319" Type="http://schemas.openxmlformats.org/officeDocument/2006/relationships/hyperlink" Target="http://www.hathayogasimplifie-bordeaux.fr" TargetMode="External"/><Relationship Id="rId318" Type="http://schemas.openxmlformats.org/officeDocument/2006/relationships/hyperlink" Target="https://assos.bordeaux.fr/association/detail/673" TargetMode="External"/><Relationship Id="rId317" Type="http://schemas.openxmlformats.org/officeDocument/2006/relationships/hyperlink" Target="http://www.we-job.com" TargetMode="External"/><Relationship Id="rId2230" Type="http://schemas.openxmlformats.org/officeDocument/2006/relationships/hyperlink" Target="https://assos.bordeaux.fr/association/detail/2742" TargetMode="External"/><Relationship Id="rId2231" Type="http://schemas.openxmlformats.org/officeDocument/2006/relationships/hyperlink" Target="https://assos.bordeaux.fr/association/detail/1787" TargetMode="External"/><Relationship Id="rId312" Type="http://schemas.openxmlformats.org/officeDocument/2006/relationships/hyperlink" Target="https://assos.bordeaux.fr/association/detail/805" TargetMode="External"/><Relationship Id="rId2232" Type="http://schemas.openxmlformats.org/officeDocument/2006/relationships/hyperlink" Target="https://assos.bordeaux.fr/association/detail/2743" TargetMode="External"/><Relationship Id="rId311" Type="http://schemas.openxmlformats.org/officeDocument/2006/relationships/hyperlink" Target="https://assos.bordeaux.fr/association/detail/1501" TargetMode="External"/><Relationship Id="rId2233" Type="http://schemas.openxmlformats.org/officeDocument/2006/relationships/hyperlink" Target="https://assos.bordeaux.fr/association/detail/1068" TargetMode="External"/><Relationship Id="rId310" Type="http://schemas.openxmlformats.org/officeDocument/2006/relationships/hyperlink" Target="https://assos.bordeaux.fr/association/detail/1500" TargetMode="External"/><Relationship Id="rId2234" Type="http://schemas.openxmlformats.org/officeDocument/2006/relationships/hyperlink" Target="http://www.thoth-csf.net" TargetMode="External"/><Relationship Id="rId2235" Type="http://schemas.openxmlformats.org/officeDocument/2006/relationships/hyperlink" Target="https://assos.bordeaux.fr/association/detail/1249" TargetMode="External"/><Relationship Id="rId297" Type="http://schemas.openxmlformats.org/officeDocument/2006/relationships/hyperlink" Target="https://assos.bordeaux.fr/association/detail/1488" TargetMode="External"/><Relationship Id="rId296" Type="http://schemas.openxmlformats.org/officeDocument/2006/relationships/hyperlink" Target="https://assos.bordeaux.fr/association/detail/625" TargetMode="External"/><Relationship Id="rId295" Type="http://schemas.openxmlformats.org/officeDocument/2006/relationships/hyperlink" Target="https://assos.bordeaux.fr/association/detail/1487" TargetMode="External"/><Relationship Id="rId294" Type="http://schemas.openxmlformats.org/officeDocument/2006/relationships/hyperlink" Target="https://assos.bordeaux.fr/association/detail/1486" TargetMode="External"/><Relationship Id="rId299" Type="http://schemas.openxmlformats.org/officeDocument/2006/relationships/hyperlink" Target="https://assos.bordeaux.fr/association/detail/838" TargetMode="External"/><Relationship Id="rId298" Type="http://schemas.openxmlformats.org/officeDocument/2006/relationships/hyperlink" Target="https://assos.bordeaux.fr/association/detail/1489" TargetMode="External"/><Relationship Id="rId271" Type="http://schemas.openxmlformats.org/officeDocument/2006/relationships/hyperlink" Target="https://assos.bordeaux.fr/association/detail/1466" TargetMode="External"/><Relationship Id="rId270" Type="http://schemas.openxmlformats.org/officeDocument/2006/relationships/hyperlink" Target="https://assos.bordeaux.fr/association/detail/1464" TargetMode="External"/><Relationship Id="rId269" Type="http://schemas.openxmlformats.org/officeDocument/2006/relationships/hyperlink" Target="https://assos.bordeaux.fr/association/detail/961" TargetMode="External"/><Relationship Id="rId264" Type="http://schemas.openxmlformats.org/officeDocument/2006/relationships/hyperlink" Target="https://assos.bordeaux.fr/association/detail/1462" TargetMode="External"/><Relationship Id="rId263" Type="http://schemas.openxmlformats.org/officeDocument/2006/relationships/hyperlink" Target="https://assos.bordeaux.fr/association/detail/1461" TargetMode="External"/><Relationship Id="rId262" Type="http://schemas.openxmlformats.org/officeDocument/2006/relationships/hyperlink" Target="https://assos.bordeaux.fr/association/detail/1457" TargetMode="External"/><Relationship Id="rId261" Type="http://schemas.openxmlformats.org/officeDocument/2006/relationships/hyperlink" Target="https://assos.bordeaux.fr/association/detail/1449" TargetMode="External"/><Relationship Id="rId268" Type="http://schemas.openxmlformats.org/officeDocument/2006/relationships/hyperlink" Target="http://www.lllfrance.org" TargetMode="External"/><Relationship Id="rId267" Type="http://schemas.openxmlformats.org/officeDocument/2006/relationships/hyperlink" Target="https://assos.bordeaux.fr/association/detail/675" TargetMode="External"/><Relationship Id="rId266" Type="http://schemas.openxmlformats.org/officeDocument/2006/relationships/hyperlink" Target="https://assos.bordeaux.fr/association/detail/1463" TargetMode="External"/><Relationship Id="rId265" Type="http://schemas.openxmlformats.org/officeDocument/2006/relationships/hyperlink" Target="https://assos.bordeaux.fr/association/detail/739" TargetMode="External"/><Relationship Id="rId260" Type="http://schemas.openxmlformats.org/officeDocument/2006/relationships/hyperlink" Target="https://assos.bordeaux.fr/association/detail/1448" TargetMode="External"/><Relationship Id="rId259" Type="http://schemas.openxmlformats.org/officeDocument/2006/relationships/hyperlink" Target="https://assos.bordeaux.fr/association/detail/1444" TargetMode="External"/><Relationship Id="rId258" Type="http://schemas.openxmlformats.org/officeDocument/2006/relationships/hyperlink" Target="https://assos.bordeaux.fr/association/detail/1439" TargetMode="External"/><Relationship Id="rId2290" Type="http://schemas.openxmlformats.org/officeDocument/2006/relationships/hyperlink" Target="https://assos.bordeaux.fr/association/detail/2764" TargetMode="External"/><Relationship Id="rId2291" Type="http://schemas.openxmlformats.org/officeDocument/2006/relationships/hyperlink" Target="https://assos.bordeaux.fr/association/detail/1022" TargetMode="External"/><Relationship Id="rId2292" Type="http://schemas.openxmlformats.org/officeDocument/2006/relationships/hyperlink" Target="https://assos.bordeaux.fr/association/detail/520" TargetMode="External"/><Relationship Id="rId2293" Type="http://schemas.openxmlformats.org/officeDocument/2006/relationships/hyperlink" Target="http://www.cam-bordeaux.com" TargetMode="External"/><Relationship Id="rId253" Type="http://schemas.openxmlformats.org/officeDocument/2006/relationships/hyperlink" Target="https://assos.bordeaux.fr/association/detail/1429" TargetMode="External"/><Relationship Id="rId2294" Type="http://schemas.openxmlformats.org/officeDocument/2006/relationships/hyperlink" Target="https://assos.bordeaux.fr/association/detail/2765" TargetMode="External"/><Relationship Id="rId252" Type="http://schemas.openxmlformats.org/officeDocument/2006/relationships/hyperlink" Target="https://assos.bordeaux.fr/association/detail/1428" TargetMode="External"/><Relationship Id="rId2295" Type="http://schemas.openxmlformats.org/officeDocument/2006/relationships/hyperlink" Target="https://assos.bordeaux.fr/association/detail/2766" TargetMode="External"/><Relationship Id="rId251" Type="http://schemas.openxmlformats.org/officeDocument/2006/relationships/hyperlink" Target="https://assos.bordeaux.fr/association/detail/1427" TargetMode="External"/><Relationship Id="rId2296" Type="http://schemas.openxmlformats.org/officeDocument/2006/relationships/hyperlink" Target="https://assos.bordeaux.fr/association/detail/2767" TargetMode="External"/><Relationship Id="rId250" Type="http://schemas.openxmlformats.org/officeDocument/2006/relationships/hyperlink" Target="https://assos.bordeaux.fr/association/detail/1426" TargetMode="External"/><Relationship Id="rId2297" Type="http://schemas.openxmlformats.org/officeDocument/2006/relationships/hyperlink" Target="https://assos.bordeaux.fr/association/detail/2768" TargetMode="External"/><Relationship Id="rId257" Type="http://schemas.openxmlformats.org/officeDocument/2006/relationships/hyperlink" Target="https://assos.bordeaux.fr/association/detail/1438" TargetMode="External"/><Relationship Id="rId2298" Type="http://schemas.openxmlformats.org/officeDocument/2006/relationships/hyperlink" Target="https://assos.bordeaux.fr/association/detail/2769" TargetMode="External"/><Relationship Id="rId256" Type="http://schemas.openxmlformats.org/officeDocument/2006/relationships/hyperlink" Target="https://assos.bordeaux.fr/association/detail/1437" TargetMode="External"/><Relationship Id="rId2299" Type="http://schemas.openxmlformats.org/officeDocument/2006/relationships/hyperlink" Target="https://assos.bordeaux.fr/association/detail/1105" TargetMode="External"/><Relationship Id="rId255" Type="http://schemas.openxmlformats.org/officeDocument/2006/relationships/hyperlink" Target="https://assos.bordeaux.fr/association/detail/1436" TargetMode="External"/><Relationship Id="rId254" Type="http://schemas.openxmlformats.org/officeDocument/2006/relationships/hyperlink" Target="https://assos.bordeaux.fr/association/detail/1435" TargetMode="External"/><Relationship Id="rId293" Type="http://schemas.openxmlformats.org/officeDocument/2006/relationships/hyperlink" Target="https://assos.bordeaux.fr/association/detail/1485" TargetMode="External"/><Relationship Id="rId292" Type="http://schemas.openxmlformats.org/officeDocument/2006/relationships/hyperlink" Target="https://assos.bordeaux.fr/association/detail/1484" TargetMode="External"/><Relationship Id="rId291" Type="http://schemas.openxmlformats.org/officeDocument/2006/relationships/hyperlink" Target="https://assos.bordeaux.fr/association/detail/1483" TargetMode="External"/><Relationship Id="rId290" Type="http://schemas.openxmlformats.org/officeDocument/2006/relationships/hyperlink" Target="https://assos.bordeaux.fr/association/detail/1481" TargetMode="External"/><Relationship Id="rId286" Type="http://schemas.openxmlformats.org/officeDocument/2006/relationships/hyperlink" Target="https://assos.bordeaux.fr/association/detail/531" TargetMode="External"/><Relationship Id="rId285" Type="http://schemas.openxmlformats.org/officeDocument/2006/relationships/hyperlink" Target="https://assos.bordeaux.fr/association/detail/1476" TargetMode="External"/><Relationship Id="rId284" Type="http://schemas.openxmlformats.org/officeDocument/2006/relationships/hyperlink" Target="https://assos.bordeaux.fr/association/detail/1475" TargetMode="External"/><Relationship Id="rId283" Type="http://schemas.openxmlformats.org/officeDocument/2006/relationships/hyperlink" Target="https://assos.bordeaux.fr/association/detail/1442" TargetMode="External"/><Relationship Id="rId289" Type="http://schemas.openxmlformats.org/officeDocument/2006/relationships/hyperlink" Target="https://assos.bordeaux.fr/association/detail/1480" TargetMode="External"/><Relationship Id="rId288" Type="http://schemas.openxmlformats.org/officeDocument/2006/relationships/hyperlink" Target="https://assos.bordeaux.fr/association/detail/1478" TargetMode="External"/><Relationship Id="rId287" Type="http://schemas.openxmlformats.org/officeDocument/2006/relationships/hyperlink" Target="https://assos.bordeaux.fr/association/detail/1477" TargetMode="External"/><Relationship Id="rId282" Type="http://schemas.openxmlformats.org/officeDocument/2006/relationships/hyperlink" Target="http://voilebordeauxlac.fr" TargetMode="External"/><Relationship Id="rId281" Type="http://schemas.openxmlformats.org/officeDocument/2006/relationships/hyperlink" Target="https://assos.bordeaux.fr/association/detail/1818" TargetMode="External"/><Relationship Id="rId280" Type="http://schemas.openxmlformats.org/officeDocument/2006/relationships/hyperlink" Target="https://assos.bordeaux.fr/association/detail/1473" TargetMode="External"/><Relationship Id="rId275" Type="http://schemas.openxmlformats.org/officeDocument/2006/relationships/hyperlink" Target="https://assos.bordeaux.fr/association/detail/1470" TargetMode="External"/><Relationship Id="rId274" Type="http://schemas.openxmlformats.org/officeDocument/2006/relationships/hyperlink" Target="https://assos.bordeaux.fr/association/detail/1469" TargetMode="External"/><Relationship Id="rId273" Type="http://schemas.openxmlformats.org/officeDocument/2006/relationships/hyperlink" Target="https://assos.bordeaux.fr/association/detail/1468" TargetMode="External"/><Relationship Id="rId272" Type="http://schemas.openxmlformats.org/officeDocument/2006/relationships/hyperlink" Target="https://assos.bordeaux.fr/association/detail/1467" TargetMode="External"/><Relationship Id="rId279" Type="http://schemas.openxmlformats.org/officeDocument/2006/relationships/hyperlink" Target="http://deuxbouts.org" TargetMode="External"/><Relationship Id="rId278" Type="http://schemas.openxmlformats.org/officeDocument/2006/relationships/hyperlink" Target="https://assos.bordeaux.fr/association/detail/1821" TargetMode="External"/><Relationship Id="rId277" Type="http://schemas.openxmlformats.org/officeDocument/2006/relationships/hyperlink" Target="https://assos.bordeaux.fr/association/detail/614" TargetMode="External"/><Relationship Id="rId276" Type="http://schemas.openxmlformats.org/officeDocument/2006/relationships/hyperlink" Target="https://assos.bordeaux.fr/association/detail/1472" TargetMode="External"/><Relationship Id="rId1851" Type="http://schemas.openxmlformats.org/officeDocument/2006/relationships/hyperlink" Target="https://assos.bordeaux.fr/association/detail/950" TargetMode="External"/><Relationship Id="rId1852" Type="http://schemas.openxmlformats.org/officeDocument/2006/relationships/hyperlink" Target="http://kalinagoblog.blogspot.com" TargetMode="External"/><Relationship Id="rId1853" Type="http://schemas.openxmlformats.org/officeDocument/2006/relationships/hyperlink" Target="https://assos.bordeaux.fr/association/detail/257" TargetMode="External"/><Relationship Id="rId1854" Type="http://schemas.openxmlformats.org/officeDocument/2006/relationships/hyperlink" Target="https://assos.bordeaux.fr/association/detail/2570" TargetMode="External"/><Relationship Id="rId1855" Type="http://schemas.openxmlformats.org/officeDocument/2006/relationships/hyperlink" Target="https://assos.bordeaux.fr/association/detail/714" TargetMode="External"/><Relationship Id="rId1856" Type="http://schemas.openxmlformats.org/officeDocument/2006/relationships/hyperlink" Target="http://www.icbordeaux.fr" TargetMode="External"/><Relationship Id="rId1857" Type="http://schemas.openxmlformats.org/officeDocument/2006/relationships/hyperlink" Target="https://assos.bordeaux.fr/association/detail/1064" TargetMode="External"/><Relationship Id="rId1858" Type="http://schemas.openxmlformats.org/officeDocument/2006/relationships/hyperlink" Target="https://assos.bordeaux.fr/association/detail/1431" TargetMode="External"/><Relationship Id="rId1859" Type="http://schemas.openxmlformats.org/officeDocument/2006/relationships/hyperlink" Target="http://musartconcept.com" TargetMode="External"/><Relationship Id="rId1850" Type="http://schemas.openxmlformats.org/officeDocument/2006/relationships/hyperlink" Target="http://orga-positives.com" TargetMode="External"/><Relationship Id="rId1840" Type="http://schemas.openxmlformats.org/officeDocument/2006/relationships/hyperlink" Target="https://assos.bordeaux.fr/association/detail/2562" TargetMode="External"/><Relationship Id="rId1841" Type="http://schemas.openxmlformats.org/officeDocument/2006/relationships/hyperlink" Target="https://assos.bordeaux.fr/association/detail/2563" TargetMode="External"/><Relationship Id="rId1842" Type="http://schemas.openxmlformats.org/officeDocument/2006/relationships/hyperlink" Target="https://assos.bordeaux.fr/association/detail/2564" TargetMode="External"/><Relationship Id="rId1843" Type="http://schemas.openxmlformats.org/officeDocument/2006/relationships/hyperlink" Target="https://assos.bordeaux.fr/association/detail/2565" TargetMode="External"/><Relationship Id="rId1844" Type="http://schemas.openxmlformats.org/officeDocument/2006/relationships/hyperlink" Target="https://assos.bordeaux.fr/association/detail/2566" TargetMode="External"/><Relationship Id="rId1845" Type="http://schemas.openxmlformats.org/officeDocument/2006/relationships/hyperlink" Target="https://assos.bordeaux.fr/association/detail/737" TargetMode="External"/><Relationship Id="rId1846" Type="http://schemas.openxmlformats.org/officeDocument/2006/relationships/hyperlink" Target="https://assos.bordeaux.fr/association/detail/2567" TargetMode="External"/><Relationship Id="rId1847" Type="http://schemas.openxmlformats.org/officeDocument/2006/relationships/hyperlink" Target="https://assos.bordeaux.fr/association/detail/2568" TargetMode="External"/><Relationship Id="rId1848" Type="http://schemas.openxmlformats.org/officeDocument/2006/relationships/hyperlink" Target="https://assos.bordeaux.fr/association/detail/2569" TargetMode="External"/><Relationship Id="rId1849" Type="http://schemas.openxmlformats.org/officeDocument/2006/relationships/hyperlink" Target="https://assos.bordeaux.fr/association/detail/827" TargetMode="External"/><Relationship Id="rId1873" Type="http://schemas.openxmlformats.org/officeDocument/2006/relationships/hyperlink" Target="https://assos.bordeaux.fr/association/detail/1126" TargetMode="External"/><Relationship Id="rId1874" Type="http://schemas.openxmlformats.org/officeDocument/2006/relationships/hyperlink" Target="http://gvmontesquieubordeaux.weebly.com" TargetMode="External"/><Relationship Id="rId1875" Type="http://schemas.openxmlformats.org/officeDocument/2006/relationships/hyperlink" Target="https://assos.bordeaux.fr/association/detail/258" TargetMode="External"/><Relationship Id="rId1876" Type="http://schemas.openxmlformats.org/officeDocument/2006/relationships/hyperlink" Target="https://assos.bordeaux.fr/association/detail/881" TargetMode="External"/><Relationship Id="rId1877" Type="http://schemas.openxmlformats.org/officeDocument/2006/relationships/hyperlink" Target="http://www.compagniecrazyr.com" TargetMode="External"/><Relationship Id="rId1878" Type="http://schemas.openxmlformats.org/officeDocument/2006/relationships/hyperlink" Target="https://assos.bordeaux.fr/association/detail/2580" TargetMode="External"/><Relationship Id="rId1879" Type="http://schemas.openxmlformats.org/officeDocument/2006/relationships/hyperlink" Target="https://assos.bordeaux.fr/association/detail/1281" TargetMode="External"/><Relationship Id="rId1870" Type="http://schemas.openxmlformats.org/officeDocument/2006/relationships/hyperlink" Target="https://assos.bordeaux.fr/association/detail/2577" TargetMode="External"/><Relationship Id="rId1871" Type="http://schemas.openxmlformats.org/officeDocument/2006/relationships/hyperlink" Target="https://assos.bordeaux.fr/association/detail/2578" TargetMode="External"/><Relationship Id="rId1872" Type="http://schemas.openxmlformats.org/officeDocument/2006/relationships/hyperlink" Target="https://assos.bordeaux.fr/association/detail/2579" TargetMode="External"/><Relationship Id="rId1862" Type="http://schemas.openxmlformats.org/officeDocument/2006/relationships/hyperlink" Target="https://assos.bordeaux.fr/association/detail/2573" TargetMode="External"/><Relationship Id="rId1863" Type="http://schemas.openxmlformats.org/officeDocument/2006/relationships/hyperlink" Target="https://assos.bordeaux.fr/association/detail/2574" TargetMode="External"/><Relationship Id="rId1864" Type="http://schemas.openxmlformats.org/officeDocument/2006/relationships/hyperlink" Target="https://assos.bordeaux.fr/association/detail/1400" TargetMode="External"/><Relationship Id="rId1865" Type="http://schemas.openxmlformats.org/officeDocument/2006/relationships/hyperlink" Target="http://www.theatre-ombreetlumiere.fr" TargetMode="External"/><Relationship Id="rId1866" Type="http://schemas.openxmlformats.org/officeDocument/2006/relationships/hyperlink" Target="https://assos.bordeaux.fr/association/detail/658" TargetMode="External"/><Relationship Id="rId1867" Type="http://schemas.openxmlformats.org/officeDocument/2006/relationships/hyperlink" Target="http://createca.free.fr" TargetMode="External"/><Relationship Id="rId1868" Type="http://schemas.openxmlformats.org/officeDocument/2006/relationships/hyperlink" Target="https://assos.bordeaux.fr/association/detail/2575" TargetMode="External"/><Relationship Id="rId1869" Type="http://schemas.openxmlformats.org/officeDocument/2006/relationships/hyperlink" Target="https://assos.bordeaux.fr/association/detail/2576" TargetMode="External"/><Relationship Id="rId1860" Type="http://schemas.openxmlformats.org/officeDocument/2006/relationships/hyperlink" Target="https://assos.bordeaux.fr/association/detail/2571" TargetMode="External"/><Relationship Id="rId1861" Type="http://schemas.openxmlformats.org/officeDocument/2006/relationships/hyperlink" Target="https://assos.bordeaux.fr/association/detail/2572" TargetMode="External"/><Relationship Id="rId1810" Type="http://schemas.openxmlformats.org/officeDocument/2006/relationships/hyperlink" Target="http://www.afa.asso.fr" TargetMode="External"/><Relationship Id="rId1811" Type="http://schemas.openxmlformats.org/officeDocument/2006/relationships/hyperlink" Target="https://assos.bordeaux.fr/association/detail/1631" TargetMode="External"/><Relationship Id="rId1812" Type="http://schemas.openxmlformats.org/officeDocument/2006/relationships/hyperlink" Target="https://assos.bordeaux.fr/association/detail/2545" TargetMode="External"/><Relationship Id="rId1813" Type="http://schemas.openxmlformats.org/officeDocument/2006/relationships/hyperlink" Target="https://assos.bordeaux.fr/association/detail/1609" TargetMode="External"/><Relationship Id="rId1814" Type="http://schemas.openxmlformats.org/officeDocument/2006/relationships/hyperlink" Target="http://www.retraites-hospitaliers.fr" TargetMode="External"/><Relationship Id="rId1815" Type="http://schemas.openxmlformats.org/officeDocument/2006/relationships/hyperlink" Target="https://assos.bordeaux.fr/association/detail/2546" TargetMode="External"/><Relationship Id="rId1816" Type="http://schemas.openxmlformats.org/officeDocument/2006/relationships/hyperlink" Target="https://assos.bordeaux.fr/association/detail/2547" TargetMode="External"/><Relationship Id="rId1817" Type="http://schemas.openxmlformats.org/officeDocument/2006/relationships/hyperlink" Target="https://assos.bordeaux.fr/association/detail/2548" TargetMode="External"/><Relationship Id="rId1818" Type="http://schemas.openxmlformats.org/officeDocument/2006/relationships/hyperlink" Target="https://assos.bordeaux.fr/association/detail/2549" TargetMode="External"/><Relationship Id="rId1819" Type="http://schemas.openxmlformats.org/officeDocument/2006/relationships/hyperlink" Target="https://assos.bordeaux.fr/association/detail/255" TargetMode="External"/><Relationship Id="rId1800" Type="http://schemas.openxmlformats.org/officeDocument/2006/relationships/hyperlink" Target="https://assos.bordeaux.fr/association/detail/2541" TargetMode="External"/><Relationship Id="rId1801" Type="http://schemas.openxmlformats.org/officeDocument/2006/relationships/hyperlink" Target="https://assos.bordeaux.fr/association/detail/2542" TargetMode="External"/><Relationship Id="rId1802" Type="http://schemas.openxmlformats.org/officeDocument/2006/relationships/hyperlink" Target="https://assos.bordeaux.fr/association/detail/885" TargetMode="External"/><Relationship Id="rId1803" Type="http://schemas.openxmlformats.org/officeDocument/2006/relationships/hyperlink" Target="https://assos.bordeaux.fr/association/detail/1379" TargetMode="External"/><Relationship Id="rId1804" Type="http://schemas.openxmlformats.org/officeDocument/2006/relationships/hyperlink" Target="https://assos.bordeaux.fr/association/detail/2543" TargetMode="External"/><Relationship Id="rId1805" Type="http://schemas.openxmlformats.org/officeDocument/2006/relationships/hyperlink" Target="https://assos.bordeaux.fr/association/detail/1544" TargetMode="External"/><Relationship Id="rId1806" Type="http://schemas.openxmlformats.org/officeDocument/2006/relationships/hyperlink" Target="http://www.gironderoumanie.fr" TargetMode="External"/><Relationship Id="rId1807" Type="http://schemas.openxmlformats.org/officeDocument/2006/relationships/hyperlink" Target="https://assos.bordeaux.fr/association/detail/888" TargetMode="External"/><Relationship Id="rId1808" Type="http://schemas.openxmlformats.org/officeDocument/2006/relationships/hyperlink" Target="https://assos.bordeaux.fr/association/detail/2544" TargetMode="External"/><Relationship Id="rId1809" Type="http://schemas.openxmlformats.org/officeDocument/2006/relationships/hyperlink" Target="https://assos.bordeaux.fr/association/detail/641" TargetMode="External"/><Relationship Id="rId1830" Type="http://schemas.openxmlformats.org/officeDocument/2006/relationships/hyperlink" Target="https://assos.bordeaux.fr/association/detail/2555" TargetMode="External"/><Relationship Id="rId1831" Type="http://schemas.openxmlformats.org/officeDocument/2006/relationships/hyperlink" Target="https://assos.bordeaux.fr/association/detail/2556" TargetMode="External"/><Relationship Id="rId1832" Type="http://schemas.openxmlformats.org/officeDocument/2006/relationships/hyperlink" Target="https://assos.bordeaux.fr/association/detail/2557" TargetMode="External"/><Relationship Id="rId1833" Type="http://schemas.openxmlformats.org/officeDocument/2006/relationships/hyperlink" Target="https://assos.bordeaux.fr/association/detail/2558" TargetMode="External"/><Relationship Id="rId1834" Type="http://schemas.openxmlformats.org/officeDocument/2006/relationships/hyperlink" Target="https://assos.bordeaux.fr/association/detail/2559" TargetMode="External"/><Relationship Id="rId1835" Type="http://schemas.openxmlformats.org/officeDocument/2006/relationships/hyperlink" Target="https://assos.bordeaux.fr/association/detail/256" TargetMode="External"/><Relationship Id="rId1836" Type="http://schemas.openxmlformats.org/officeDocument/2006/relationships/hyperlink" Target="https://assos.bordeaux.fr/association/detail/1765" TargetMode="External"/><Relationship Id="rId1837" Type="http://schemas.openxmlformats.org/officeDocument/2006/relationships/hyperlink" Target="http://www.adapei33.com" TargetMode="External"/><Relationship Id="rId1838" Type="http://schemas.openxmlformats.org/officeDocument/2006/relationships/hyperlink" Target="https://assos.bordeaux.fr/association/detail/2560" TargetMode="External"/><Relationship Id="rId1839" Type="http://schemas.openxmlformats.org/officeDocument/2006/relationships/hyperlink" Target="https://assos.bordeaux.fr/association/detail/2561" TargetMode="External"/><Relationship Id="rId1820" Type="http://schemas.openxmlformats.org/officeDocument/2006/relationships/hyperlink" Target="https://assos.bordeaux.fr/association/detail/2550" TargetMode="External"/><Relationship Id="rId1821" Type="http://schemas.openxmlformats.org/officeDocument/2006/relationships/hyperlink" Target="https://assos.bordeaux.fr/association/detail/594" TargetMode="External"/><Relationship Id="rId1822" Type="http://schemas.openxmlformats.org/officeDocument/2006/relationships/hyperlink" Target="http://www.cietiberghien.com" TargetMode="External"/><Relationship Id="rId1823" Type="http://schemas.openxmlformats.org/officeDocument/2006/relationships/hyperlink" Target="https://assos.bordeaux.fr/association/detail/2551" TargetMode="External"/><Relationship Id="rId1824" Type="http://schemas.openxmlformats.org/officeDocument/2006/relationships/hyperlink" Target="https://assos.bordeaux.fr/association/detail/728" TargetMode="External"/><Relationship Id="rId1825" Type="http://schemas.openxmlformats.org/officeDocument/2006/relationships/hyperlink" Target="http://www.so-k-danse.fr" TargetMode="External"/><Relationship Id="rId1826" Type="http://schemas.openxmlformats.org/officeDocument/2006/relationships/hyperlink" Target="https://assos.bordeaux.fr/association/detail/2552" TargetMode="External"/><Relationship Id="rId1827" Type="http://schemas.openxmlformats.org/officeDocument/2006/relationships/hyperlink" Target="https://assos.bordeaux.fr/association/detail/674" TargetMode="External"/><Relationship Id="rId1828" Type="http://schemas.openxmlformats.org/officeDocument/2006/relationships/hyperlink" Target="https://assos.bordeaux.fr/association/detail/2553" TargetMode="External"/><Relationship Id="rId1829" Type="http://schemas.openxmlformats.org/officeDocument/2006/relationships/hyperlink" Target="https://assos.bordeaux.fr/association/detail/2554" TargetMode="External"/><Relationship Id="rId2302" Type="http://schemas.openxmlformats.org/officeDocument/2006/relationships/hyperlink" Target="http://www.logement-solidaire.org" TargetMode="External"/><Relationship Id="rId2303" Type="http://schemas.openxmlformats.org/officeDocument/2006/relationships/hyperlink" Target="https://assos.bordeaux.fr/association/detail/277" TargetMode="External"/><Relationship Id="rId2304" Type="http://schemas.openxmlformats.org/officeDocument/2006/relationships/hyperlink" Target="https://assos.bordeaux.fr/association/detail/865" TargetMode="External"/><Relationship Id="rId2305" Type="http://schemas.openxmlformats.org/officeDocument/2006/relationships/hyperlink" Target="https://assos.bordeaux.fr/association/detail/620" TargetMode="External"/><Relationship Id="rId2306" Type="http://schemas.openxmlformats.org/officeDocument/2006/relationships/hyperlink" Target="http://www.bordeaux-usa.com" TargetMode="External"/><Relationship Id="rId2307" Type="http://schemas.openxmlformats.org/officeDocument/2006/relationships/hyperlink" Target="https://assos.bordeaux.fr/association/detail/2770" TargetMode="External"/><Relationship Id="rId2308" Type="http://schemas.openxmlformats.org/officeDocument/2006/relationships/hyperlink" Target="https://assos.bordeaux.fr/association/detail/1003" TargetMode="External"/><Relationship Id="rId2309" Type="http://schemas.openxmlformats.org/officeDocument/2006/relationships/hyperlink" Target="https://assos.bordeaux.fr/association/detail/2771" TargetMode="External"/><Relationship Id="rId2300" Type="http://schemas.openxmlformats.org/officeDocument/2006/relationships/hyperlink" Target="https://assos.bordeaux.fr/association/detail/1675" TargetMode="External"/><Relationship Id="rId2301" Type="http://schemas.openxmlformats.org/officeDocument/2006/relationships/hyperlink" Target="https://assos.bordeaux.fr/association/detail/998" TargetMode="External"/><Relationship Id="rId2324" Type="http://schemas.openxmlformats.org/officeDocument/2006/relationships/hyperlink" Target="https://assos.bordeaux.fr/association/detail/2782" TargetMode="External"/><Relationship Id="rId2325" Type="http://schemas.openxmlformats.org/officeDocument/2006/relationships/hyperlink" Target="https://assos.bordeaux.fr/association/detail/2783" TargetMode="External"/><Relationship Id="rId2326" Type="http://schemas.openxmlformats.org/officeDocument/2006/relationships/hyperlink" Target="https://assos.bordeaux.fr/association/detail/2784" TargetMode="External"/><Relationship Id="rId2327" Type="http://schemas.openxmlformats.org/officeDocument/2006/relationships/hyperlink" Target="https://assos.bordeaux.fr/association/detail/2785" TargetMode="External"/><Relationship Id="rId2328" Type="http://schemas.openxmlformats.org/officeDocument/2006/relationships/hyperlink" Target="https://assos.bordeaux.fr/association/detail/806" TargetMode="External"/><Relationship Id="rId2329" Type="http://schemas.openxmlformats.org/officeDocument/2006/relationships/hyperlink" Target="https://assos.bordeaux.fr/association/detail/2786" TargetMode="External"/><Relationship Id="rId2320" Type="http://schemas.openxmlformats.org/officeDocument/2006/relationships/hyperlink" Target="http://hnord.org" TargetMode="External"/><Relationship Id="rId2321" Type="http://schemas.openxmlformats.org/officeDocument/2006/relationships/hyperlink" Target="https://assos.bordeaux.fr/association/detail/278" TargetMode="External"/><Relationship Id="rId2322" Type="http://schemas.openxmlformats.org/officeDocument/2006/relationships/hyperlink" Target="https://assos.bordeaux.fr/association/detail/2780" TargetMode="External"/><Relationship Id="rId2323" Type="http://schemas.openxmlformats.org/officeDocument/2006/relationships/hyperlink" Target="https://assos.bordeaux.fr/association/detail/2781" TargetMode="External"/><Relationship Id="rId2313" Type="http://schemas.openxmlformats.org/officeDocument/2006/relationships/hyperlink" Target="https://assos.bordeaux.fr/association/detail/2774" TargetMode="External"/><Relationship Id="rId2314" Type="http://schemas.openxmlformats.org/officeDocument/2006/relationships/hyperlink" Target="https://assos.bordeaux.fr/association/detail/2775" TargetMode="External"/><Relationship Id="rId2315" Type="http://schemas.openxmlformats.org/officeDocument/2006/relationships/hyperlink" Target="https://assos.bordeaux.fr/association/detail/2776" TargetMode="External"/><Relationship Id="rId2316" Type="http://schemas.openxmlformats.org/officeDocument/2006/relationships/hyperlink" Target="https://assos.bordeaux.fr/association/detail/2777" TargetMode="External"/><Relationship Id="rId2317" Type="http://schemas.openxmlformats.org/officeDocument/2006/relationships/hyperlink" Target="https://assos.bordeaux.fr/association/detail/2778" TargetMode="External"/><Relationship Id="rId2318" Type="http://schemas.openxmlformats.org/officeDocument/2006/relationships/hyperlink" Target="https://assos.bordeaux.fr/association/detail/2779" TargetMode="External"/><Relationship Id="rId2319" Type="http://schemas.openxmlformats.org/officeDocument/2006/relationships/hyperlink" Target="https://assos.bordeaux.fr/association/detail/1008" TargetMode="External"/><Relationship Id="rId2310" Type="http://schemas.openxmlformats.org/officeDocument/2006/relationships/hyperlink" Target="https://assos.bordeaux.fr/association/detail/815" TargetMode="External"/><Relationship Id="rId2311" Type="http://schemas.openxmlformats.org/officeDocument/2006/relationships/hyperlink" Target="https://assos.bordeaux.fr/association/detail/2772" TargetMode="External"/><Relationship Id="rId2312" Type="http://schemas.openxmlformats.org/officeDocument/2006/relationships/hyperlink" Target="https://assos.bordeaux.fr/association/detail/2773" TargetMode="External"/><Relationship Id="rId1895" Type="http://schemas.openxmlformats.org/officeDocument/2006/relationships/hyperlink" Target="http://www.gaytedechoeur.org" TargetMode="External"/><Relationship Id="rId1896" Type="http://schemas.openxmlformats.org/officeDocument/2006/relationships/hyperlink" Target="https://assos.bordeaux.fr/association/detail/617" TargetMode="External"/><Relationship Id="rId1897" Type="http://schemas.openxmlformats.org/officeDocument/2006/relationships/hyperlink" Target="https://assos.bordeaux.fr/association/detail/2587" TargetMode="External"/><Relationship Id="rId1898" Type="http://schemas.openxmlformats.org/officeDocument/2006/relationships/hyperlink" Target="https://assos.bordeaux.fr/association/detail/2588" TargetMode="External"/><Relationship Id="rId1899" Type="http://schemas.openxmlformats.org/officeDocument/2006/relationships/hyperlink" Target="https://assos.bordeaux.fr/association/detail/2589" TargetMode="External"/><Relationship Id="rId1890" Type="http://schemas.openxmlformats.org/officeDocument/2006/relationships/hyperlink" Target="https://assos.bordeaux.fr/association/detail/2585" TargetMode="External"/><Relationship Id="rId1891" Type="http://schemas.openxmlformats.org/officeDocument/2006/relationships/hyperlink" Target="https://assos.bordeaux.fr/association/detail/1610" TargetMode="External"/><Relationship Id="rId1892" Type="http://schemas.openxmlformats.org/officeDocument/2006/relationships/hyperlink" Target="http://www.comenfrance.net" TargetMode="External"/><Relationship Id="rId1893" Type="http://schemas.openxmlformats.org/officeDocument/2006/relationships/hyperlink" Target="https://assos.bordeaux.fr/association/detail/2586" TargetMode="External"/><Relationship Id="rId1894" Type="http://schemas.openxmlformats.org/officeDocument/2006/relationships/hyperlink" Target="https://assos.bordeaux.fr/association/detail/1798" TargetMode="External"/><Relationship Id="rId1884" Type="http://schemas.openxmlformats.org/officeDocument/2006/relationships/hyperlink" Target="http://www.innovactionpedagogique.com" TargetMode="External"/><Relationship Id="rId1885" Type="http://schemas.openxmlformats.org/officeDocument/2006/relationships/hyperlink" Target="https://assos.bordeaux.fr/association/detail/575" TargetMode="External"/><Relationship Id="rId1886" Type="http://schemas.openxmlformats.org/officeDocument/2006/relationships/hyperlink" Target="http://www.nvl-larevue.fr" TargetMode="External"/><Relationship Id="rId1887" Type="http://schemas.openxmlformats.org/officeDocument/2006/relationships/hyperlink" Target="https://assos.bordeaux.fr/association/detail/2582" TargetMode="External"/><Relationship Id="rId1888" Type="http://schemas.openxmlformats.org/officeDocument/2006/relationships/hyperlink" Target="https://assos.bordeaux.fr/association/detail/2583" TargetMode="External"/><Relationship Id="rId1889" Type="http://schemas.openxmlformats.org/officeDocument/2006/relationships/hyperlink" Target="https://assos.bordeaux.fr/association/detail/2584" TargetMode="External"/><Relationship Id="rId1880" Type="http://schemas.openxmlformats.org/officeDocument/2006/relationships/hyperlink" Target="http://www.totocheprod.fr" TargetMode="External"/><Relationship Id="rId1881" Type="http://schemas.openxmlformats.org/officeDocument/2006/relationships/hyperlink" Target="https://assos.bordeaux.fr/association/detail/759" TargetMode="External"/><Relationship Id="rId1882" Type="http://schemas.openxmlformats.org/officeDocument/2006/relationships/hyperlink" Target="https://assos.bordeaux.fr/association/detail/2581" TargetMode="External"/><Relationship Id="rId1883" Type="http://schemas.openxmlformats.org/officeDocument/2006/relationships/hyperlink" Target="https://assos.bordeaux.fr/association/detail/954" TargetMode="External"/><Relationship Id="rId1059" Type="http://schemas.openxmlformats.org/officeDocument/2006/relationships/hyperlink" Target="https://assos.bordeaux.fr/association/detail/2137" TargetMode="External"/><Relationship Id="rId228" Type="http://schemas.openxmlformats.org/officeDocument/2006/relationships/hyperlink" Target="https://assos.bordeaux.fr/association/detail/1409" TargetMode="External"/><Relationship Id="rId227" Type="http://schemas.openxmlformats.org/officeDocument/2006/relationships/hyperlink" Target="http://lechoeurvoyageur.fr" TargetMode="External"/><Relationship Id="rId226" Type="http://schemas.openxmlformats.org/officeDocument/2006/relationships/hyperlink" Target="https://assos.bordeaux.fr/association/detail/1171" TargetMode="External"/><Relationship Id="rId225" Type="http://schemas.openxmlformats.org/officeDocument/2006/relationships/hyperlink" Target="https://assos.bordeaux.fr/association/detail/892" TargetMode="External"/><Relationship Id="rId2380" Type="http://schemas.openxmlformats.org/officeDocument/2006/relationships/hyperlink" Target="https://assos.bordeaux.fr/association/detail/2813" TargetMode="External"/><Relationship Id="rId229" Type="http://schemas.openxmlformats.org/officeDocument/2006/relationships/hyperlink" Target="https://assos.bordeaux.fr/association/detail/979" TargetMode="External"/><Relationship Id="rId1050" Type="http://schemas.openxmlformats.org/officeDocument/2006/relationships/hyperlink" Target="http://www.croqvac.fr" TargetMode="External"/><Relationship Id="rId2381" Type="http://schemas.openxmlformats.org/officeDocument/2006/relationships/hyperlink" Target="https://assos.bordeaux.fr/association/detail/2814" TargetMode="External"/><Relationship Id="rId220" Type="http://schemas.openxmlformats.org/officeDocument/2006/relationships/hyperlink" Target="https://assos.bordeaux.fr/association/detail/1404" TargetMode="External"/><Relationship Id="rId1051" Type="http://schemas.openxmlformats.org/officeDocument/2006/relationships/hyperlink" Target="https://assos.bordeaux.fr/association/detail/2130" TargetMode="External"/><Relationship Id="rId2382" Type="http://schemas.openxmlformats.org/officeDocument/2006/relationships/hyperlink" Target="https://assos.bordeaux.fr/association/detail/563" TargetMode="External"/><Relationship Id="rId1052" Type="http://schemas.openxmlformats.org/officeDocument/2006/relationships/hyperlink" Target="https://assos.bordeaux.fr/association/detail/2131" TargetMode="External"/><Relationship Id="rId2383" Type="http://schemas.openxmlformats.org/officeDocument/2006/relationships/hyperlink" Target="http://www.clubalpinbordeaux.ffcam.fr" TargetMode="External"/><Relationship Id="rId1053" Type="http://schemas.openxmlformats.org/officeDocument/2006/relationships/hyperlink" Target="https://assos.bordeaux.fr/association/detail/2132" TargetMode="External"/><Relationship Id="rId2384" Type="http://schemas.openxmlformats.org/officeDocument/2006/relationships/hyperlink" Target="https://assos.bordeaux.fr/association/detail/1666" TargetMode="External"/><Relationship Id="rId1054" Type="http://schemas.openxmlformats.org/officeDocument/2006/relationships/hyperlink" Target="https://assos.bordeaux.fr/association/detail/2133" TargetMode="External"/><Relationship Id="rId2385" Type="http://schemas.openxmlformats.org/officeDocument/2006/relationships/hyperlink" Target="https://assos.bordeaux.fr/association/detail/2815" TargetMode="External"/><Relationship Id="rId224" Type="http://schemas.openxmlformats.org/officeDocument/2006/relationships/hyperlink" Target="http://www.frenchtechbordeaux.com" TargetMode="External"/><Relationship Id="rId1055" Type="http://schemas.openxmlformats.org/officeDocument/2006/relationships/hyperlink" Target="https://assos.bordeaux.fr/association/detail/2134" TargetMode="External"/><Relationship Id="rId2386" Type="http://schemas.openxmlformats.org/officeDocument/2006/relationships/hyperlink" Target="https://assos.bordeaux.fr/association/detail/1453" TargetMode="External"/><Relationship Id="rId223" Type="http://schemas.openxmlformats.org/officeDocument/2006/relationships/hyperlink" Target="https://assos.bordeaux.fr/association/detail/1479" TargetMode="External"/><Relationship Id="rId1056" Type="http://schemas.openxmlformats.org/officeDocument/2006/relationships/hyperlink" Target="https://assos.bordeaux.fr/association/detail/1375" TargetMode="External"/><Relationship Id="rId2387" Type="http://schemas.openxmlformats.org/officeDocument/2006/relationships/hyperlink" Target="https://assos.bordeaux.fr/association/detail/1850" TargetMode="External"/><Relationship Id="rId222" Type="http://schemas.openxmlformats.org/officeDocument/2006/relationships/hyperlink" Target="https://assos.bordeaux.fr/association/detail/1408" TargetMode="External"/><Relationship Id="rId1057" Type="http://schemas.openxmlformats.org/officeDocument/2006/relationships/hyperlink" Target="https://assos.bordeaux.fr/association/detail/2135" TargetMode="External"/><Relationship Id="rId2388" Type="http://schemas.openxmlformats.org/officeDocument/2006/relationships/hyperlink" Target="http://fleursdebachbordeaux.com" TargetMode="External"/><Relationship Id="rId221" Type="http://schemas.openxmlformats.org/officeDocument/2006/relationships/hyperlink" Target="https://assos.bordeaux.fr/association/detail/1407" TargetMode="External"/><Relationship Id="rId1058" Type="http://schemas.openxmlformats.org/officeDocument/2006/relationships/hyperlink" Target="https://assos.bordeaux.fr/association/detail/2136" TargetMode="External"/><Relationship Id="rId2389" Type="http://schemas.openxmlformats.org/officeDocument/2006/relationships/hyperlink" Target="https://assos.bordeaux.fr/association/detail/2816" TargetMode="External"/><Relationship Id="rId1048" Type="http://schemas.openxmlformats.org/officeDocument/2006/relationships/hyperlink" Target="https://assos.bordeaux.fr/association/detail/1274" TargetMode="External"/><Relationship Id="rId2379" Type="http://schemas.openxmlformats.org/officeDocument/2006/relationships/hyperlink" Target="https://assos.bordeaux.fr/association/detail/2812" TargetMode="External"/><Relationship Id="rId1049" Type="http://schemas.openxmlformats.org/officeDocument/2006/relationships/hyperlink" Target="https://assos.bordeaux.fr/association/detail/644" TargetMode="External"/><Relationship Id="rId217" Type="http://schemas.openxmlformats.org/officeDocument/2006/relationships/hyperlink" Target="https://assos.bordeaux.fr/association/detail/1401" TargetMode="External"/><Relationship Id="rId216" Type="http://schemas.openxmlformats.org/officeDocument/2006/relationships/hyperlink" Target="https://assos.bordeaux.fr/association/detail/1395" TargetMode="External"/><Relationship Id="rId215" Type="http://schemas.openxmlformats.org/officeDocument/2006/relationships/hyperlink" Target="http://bordeaux-gospel-academy.com" TargetMode="External"/><Relationship Id="rId214" Type="http://schemas.openxmlformats.org/officeDocument/2006/relationships/hyperlink" Target="https://assos.bordeaux.fr/association/detail/1172" TargetMode="External"/><Relationship Id="rId219" Type="http://schemas.openxmlformats.org/officeDocument/2006/relationships/hyperlink" Target="https://assos.bordeaux.fr/association/detail/1403" TargetMode="External"/><Relationship Id="rId218" Type="http://schemas.openxmlformats.org/officeDocument/2006/relationships/hyperlink" Target="https://assos.bordeaux.fr/association/detail/1402" TargetMode="External"/><Relationship Id="rId2370" Type="http://schemas.openxmlformats.org/officeDocument/2006/relationships/hyperlink" Target="https://assos.bordeaux.fr/association/detail/2807" TargetMode="External"/><Relationship Id="rId1040" Type="http://schemas.openxmlformats.org/officeDocument/2006/relationships/hyperlink" Target="https://assos.bordeaux.fr/association/detail/2128" TargetMode="External"/><Relationship Id="rId2371" Type="http://schemas.openxmlformats.org/officeDocument/2006/relationships/hyperlink" Target="https://assos.bordeaux.fr/association/detail/2808" TargetMode="External"/><Relationship Id="rId1041" Type="http://schemas.openxmlformats.org/officeDocument/2006/relationships/hyperlink" Target="https://assos.bordeaux.fr/association/detail/1142" TargetMode="External"/><Relationship Id="rId2372" Type="http://schemas.openxmlformats.org/officeDocument/2006/relationships/hyperlink" Target="https://assos.bordeaux.fr/association/detail/2809" TargetMode="External"/><Relationship Id="rId1042" Type="http://schemas.openxmlformats.org/officeDocument/2006/relationships/hyperlink" Target="http://www.bewell-association.fr" TargetMode="External"/><Relationship Id="rId2373" Type="http://schemas.openxmlformats.org/officeDocument/2006/relationships/hyperlink" Target="https://assos.bordeaux.fr/association/detail/984" TargetMode="External"/><Relationship Id="rId1043" Type="http://schemas.openxmlformats.org/officeDocument/2006/relationships/hyperlink" Target="https://assos.bordeaux.fr/association/detail/605" TargetMode="External"/><Relationship Id="rId2374" Type="http://schemas.openxmlformats.org/officeDocument/2006/relationships/hyperlink" Target="http://www.dhagpo-bordeaux.org" TargetMode="External"/><Relationship Id="rId213" Type="http://schemas.openxmlformats.org/officeDocument/2006/relationships/hyperlink" Target="https://assos.bordeaux.fr/association/detail/1393" TargetMode="External"/><Relationship Id="rId1044" Type="http://schemas.openxmlformats.org/officeDocument/2006/relationships/hyperlink" Target="http://www.em-france.org" TargetMode="External"/><Relationship Id="rId2375" Type="http://schemas.openxmlformats.org/officeDocument/2006/relationships/hyperlink" Target="https://assos.bordeaux.fr/association/detail/281" TargetMode="External"/><Relationship Id="rId212" Type="http://schemas.openxmlformats.org/officeDocument/2006/relationships/hyperlink" Target="https://assos.bordeaux.fr/association/detail/1390" TargetMode="External"/><Relationship Id="rId1045" Type="http://schemas.openxmlformats.org/officeDocument/2006/relationships/hyperlink" Target="https://assos.bordeaux.fr/association/detail/2129" TargetMode="External"/><Relationship Id="rId2376" Type="http://schemas.openxmlformats.org/officeDocument/2006/relationships/hyperlink" Target="https://assos.bordeaux.fr/association/detail/2810" TargetMode="External"/><Relationship Id="rId211" Type="http://schemas.openxmlformats.org/officeDocument/2006/relationships/hyperlink" Target="https://assos.bordeaux.fr/association/detail/1389" TargetMode="External"/><Relationship Id="rId1046" Type="http://schemas.openxmlformats.org/officeDocument/2006/relationships/hyperlink" Target="https://assos.bordeaux.fr/association/detail/844" TargetMode="External"/><Relationship Id="rId2377" Type="http://schemas.openxmlformats.org/officeDocument/2006/relationships/hyperlink" Target="https://assos.bordeaux.fr/association/detail/2811" TargetMode="External"/><Relationship Id="rId210" Type="http://schemas.openxmlformats.org/officeDocument/2006/relationships/hyperlink" Target="https://assos.bordeaux.fr/association/detail/1386" TargetMode="External"/><Relationship Id="rId1047" Type="http://schemas.openxmlformats.org/officeDocument/2006/relationships/hyperlink" Target="http://www.zerowastebordeaux.fr" TargetMode="External"/><Relationship Id="rId2378" Type="http://schemas.openxmlformats.org/officeDocument/2006/relationships/hyperlink" Target="https://assos.bordeaux.fr/association/detail/1430" TargetMode="External"/><Relationship Id="rId249" Type="http://schemas.openxmlformats.org/officeDocument/2006/relationships/hyperlink" Target="https://assos.bordeaux.fr/association/detail/1425" TargetMode="External"/><Relationship Id="rId248" Type="http://schemas.openxmlformats.org/officeDocument/2006/relationships/hyperlink" Target="https://assos.bordeaux.fr/association/detail/1424" TargetMode="External"/><Relationship Id="rId247" Type="http://schemas.openxmlformats.org/officeDocument/2006/relationships/hyperlink" Target="http://www.lecrayonpapote.com" TargetMode="External"/><Relationship Id="rId1070" Type="http://schemas.openxmlformats.org/officeDocument/2006/relationships/hyperlink" Target="http://unispheres.fr" TargetMode="External"/><Relationship Id="rId1071" Type="http://schemas.openxmlformats.org/officeDocument/2006/relationships/hyperlink" Target="https://assos.bordeaux.fr/association/detail/2141" TargetMode="External"/><Relationship Id="rId1072" Type="http://schemas.openxmlformats.org/officeDocument/2006/relationships/hyperlink" Target="https://assos.bordeaux.fr/association/detail/545" TargetMode="External"/><Relationship Id="rId242" Type="http://schemas.openxmlformats.org/officeDocument/2006/relationships/hyperlink" Target="http://associationmaline.wordpress.com" TargetMode="External"/><Relationship Id="rId1073" Type="http://schemas.openxmlformats.org/officeDocument/2006/relationships/hyperlink" Target="https://assos.bordeaux.fr/association/detail/2142" TargetMode="External"/><Relationship Id="rId241" Type="http://schemas.openxmlformats.org/officeDocument/2006/relationships/hyperlink" Target="https://assos.bordeaux.fr/association/detail/1630" TargetMode="External"/><Relationship Id="rId1074" Type="http://schemas.openxmlformats.org/officeDocument/2006/relationships/hyperlink" Target="https://assos.bordeaux.fr/association/detail/2143" TargetMode="External"/><Relationship Id="rId240" Type="http://schemas.openxmlformats.org/officeDocument/2006/relationships/hyperlink" Target="https://assos.bordeaux.fr/association/detail/1419" TargetMode="External"/><Relationship Id="rId1075" Type="http://schemas.openxmlformats.org/officeDocument/2006/relationships/hyperlink" Target="https://assos.bordeaux.fr/association/detail/2144" TargetMode="External"/><Relationship Id="rId1076" Type="http://schemas.openxmlformats.org/officeDocument/2006/relationships/hyperlink" Target="https://assos.bordeaux.fr/association/detail/2145" TargetMode="External"/><Relationship Id="rId246" Type="http://schemas.openxmlformats.org/officeDocument/2006/relationships/hyperlink" Target="https://assos.bordeaux.fr/association/detail/676" TargetMode="External"/><Relationship Id="rId1077" Type="http://schemas.openxmlformats.org/officeDocument/2006/relationships/hyperlink" Target="https://assos.bordeaux.fr/association/detail/2146" TargetMode="External"/><Relationship Id="rId245" Type="http://schemas.openxmlformats.org/officeDocument/2006/relationships/hyperlink" Target="https://assos.bordeaux.fr/association/detail/1423" TargetMode="External"/><Relationship Id="rId1078" Type="http://schemas.openxmlformats.org/officeDocument/2006/relationships/hyperlink" Target="https://assos.bordeaux.fr/association/detail/2147" TargetMode="External"/><Relationship Id="rId244" Type="http://schemas.openxmlformats.org/officeDocument/2006/relationships/hyperlink" Target="https://assos.bordeaux.fr/association/detail/1421" TargetMode="External"/><Relationship Id="rId1079" Type="http://schemas.openxmlformats.org/officeDocument/2006/relationships/hyperlink" Target="https://assos.bordeaux.fr/association/detail/564" TargetMode="External"/><Relationship Id="rId243" Type="http://schemas.openxmlformats.org/officeDocument/2006/relationships/hyperlink" Target="https://assos.bordeaux.fr/association/detail/1830" TargetMode="External"/><Relationship Id="rId239" Type="http://schemas.openxmlformats.org/officeDocument/2006/relationships/hyperlink" Target="http://www.klauscompagnie.fr" TargetMode="External"/><Relationship Id="rId238" Type="http://schemas.openxmlformats.org/officeDocument/2006/relationships/hyperlink" Target="https://assos.bordeaux.fr/association/detail/1381" TargetMode="External"/><Relationship Id="rId237" Type="http://schemas.openxmlformats.org/officeDocument/2006/relationships/hyperlink" Target="https://assos.bordeaux.fr/association/detail/1250" TargetMode="External"/><Relationship Id="rId236" Type="http://schemas.openxmlformats.org/officeDocument/2006/relationships/hyperlink" Target="https://assos.bordeaux.fr/association/detail/1754" TargetMode="External"/><Relationship Id="rId2390" Type="http://schemas.openxmlformats.org/officeDocument/2006/relationships/hyperlink" Target="https://assos.bordeaux.fr/association/detail/2817" TargetMode="External"/><Relationship Id="rId1060" Type="http://schemas.openxmlformats.org/officeDocument/2006/relationships/hyperlink" Target="https://assos.bordeaux.fr/association/detail/2138" TargetMode="External"/><Relationship Id="rId2391" Type="http://schemas.openxmlformats.org/officeDocument/2006/relationships/hyperlink" Target="https://assos.bordeaux.fr/association/detail/1542" TargetMode="External"/><Relationship Id="rId1061" Type="http://schemas.openxmlformats.org/officeDocument/2006/relationships/hyperlink" Target="https://assos.bordeaux.fr/association/detail/1177" TargetMode="External"/><Relationship Id="rId2392" Type="http://schemas.openxmlformats.org/officeDocument/2006/relationships/hyperlink" Target="http://www.33.unpi.org/fr.html" TargetMode="External"/><Relationship Id="rId231" Type="http://schemas.openxmlformats.org/officeDocument/2006/relationships/hyperlink" Target="http://www.amarid.fr" TargetMode="External"/><Relationship Id="rId1062" Type="http://schemas.openxmlformats.org/officeDocument/2006/relationships/hyperlink" Target="http://assogarb.wordpress.com" TargetMode="External"/><Relationship Id="rId2393" Type="http://schemas.openxmlformats.org/officeDocument/2006/relationships/hyperlink" Target="https://assos.bordeaux.fr/association/detail/553" TargetMode="External"/><Relationship Id="rId230" Type="http://schemas.openxmlformats.org/officeDocument/2006/relationships/hyperlink" Target="https://assos.bordeaux.fr/association/detail/893" TargetMode="External"/><Relationship Id="rId1063" Type="http://schemas.openxmlformats.org/officeDocument/2006/relationships/hyperlink" Target="https://assos.bordeaux.fr/association/detail/2139" TargetMode="External"/><Relationship Id="rId2394" Type="http://schemas.openxmlformats.org/officeDocument/2006/relationships/hyperlink" Target="https://assos.bordeaux.fr/association/detail/683" TargetMode="External"/><Relationship Id="rId1064" Type="http://schemas.openxmlformats.org/officeDocument/2006/relationships/hyperlink" Target="https://assos.bordeaux.fr/association/detail/1035" TargetMode="External"/><Relationship Id="rId2395" Type="http://schemas.openxmlformats.org/officeDocument/2006/relationships/hyperlink" Target="https://assos.bordeaux.fr/association/detail/2818" TargetMode="External"/><Relationship Id="rId1065" Type="http://schemas.openxmlformats.org/officeDocument/2006/relationships/hyperlink" Target="http://cdafalgironde.wordpress.com" TargetMode="External"/><Relationship Id="rId2396" Type="http://schemas.openxmlformats.org/officeDocument/2006/relationships/hyperlink" Target="https://assos.bordeaux.fr/association/detail/718" TargetMode="External"/><Relationship Id="rId235" Type="http://schemas.openxmlformats.org/officeDocument/2006/relationships/hyperlink" Target="https://assos.bordeaux.fr/association/detail/1414" TargetMode="External"/><Relationship Id="rId1066" Type="http://schemas.openxmlformats.org/officeDocument/2006/relationships/hyperlink" Target="https://assos.bordeaux.fr/association/detail/1829" TargetMode="External"/><Relationship Id="rId2397" Type="http://schemas.openxmlformats.org/officeDocument/2006/relationships/hyperlink" Target="http://www.echangenordsud.org" TargetMode="External"/><Relationship Id="rId234" Type="http://schemas.openxmlformats.org/officeDocument/2006/relationships/hyperlink" Target="http://www.solidearth.fr" TargetMode="External"/><Relationship Id="rId1067" Type="http://schemas.openxmlformats.org/officeDocument/2006/relationships/hyperlink" Target="https://assos.bordeaux.fr/association/detail/2140" TargetMode="External"/><Relationship Id="rId2398" Type="http://schemas.openxmlformats.org/officeDocument/2006/relationships/hyperlink" Target="https://assos.bordeaux.fr/association/detail/2819" TargetMode="External"/><Relationship Id="rId233" Type="http://schemas.openxmlformats.org/officeDocument/2006/relationships/hyperlink" Target="https://assos.bordeaux.fr/association/detail/1365" TargetMode="External"/><Relationship Id="rId1068" Type="http://schemas.openxmlformats.org/officeDocument/2006/relationships/hyperlink" Target="https://assos.bordeaux.fr/association/detail/1806" TargetMode="External"/><Relationship Id="rId2399" Type="http://schemas.openxmlformats.org/officeDocument/2006/relationships/hyperlink" Target="https://assos.bordeaux.fr/association/detail/830" TargetMode="External"/><Relationship Id="rId232" Type="http://schemas.openxmlformats.org/officeDocument/2006/relationships/hyperlink" Target="https://assos.bordeaux.fr/association/detail/1413" TargetMode="External"/><Relationship Id="rId1069" Type="http://schemas.openxmlformats.org/officeDocument/2006/relationships/hyperlink" Target="https://assos.bordeaux.fr/association/detail/637" TargetMode="External"/><Relationship Id="rId1015" Type="http://schemas.openxmlformats.org/officeDocument/2006/relationships/hyperlink" Target="https://assos.bordeaux.fr/association/detail/2114" TargetMode="External"/><Relationship Id="rId2346" Type="http://schemas.openxmlformats.org/officeDocument/2006/relationships/hyperlink" Target="https://assos.bordeaux.fr/association/detail/2797" TargetMode="External"/><Relationship Id="rId1016" Type="http://schemas.openxmlformats.org/officeDocument/2006/relationships/hyperlink" Target="https://assos.bordeaux.fr/association/detail/994" TargetMode="External"/><Relationship Id="rId2347" Type="http://schemas.openxmlformats.org/officeDocument/2006/relationships/hyperlink" Target="https://assos.bordeaux.fr/association/detail/953" TargetMode="External"/><Relationship Id="rId1017" Type="http://schemas.openxmlformats.org/officeDocument/2006/relationships/hyperlink" Target="http://www.afep-asso.fr" TargetMode="External"/><Relationship Id="rId2348" Type="http://schemas.openxmlformats.org/officeDocument/2006/relationships/hyperlink" Target="http://www.dda-aquitaine.org" TargetMode="External"/><Relationship Id="rId1018" Type="http://schemas.openxmlformats.org/officeDocument/2006/relationships/hyperlink" Target="https://assos.bordeaux.fr/association/detail/929" TargetMode="External"/><Relationship Id="rId2349" Type="http://schemas.openxmlformats.org/officeDocument/2006/relationships/hyperlink" Target="https://assos.bordeaux.fr/association/detail/1297" TargetMode="External"/><Relationship Id="rId1019" Type="http://schemas.openxmlformats.org/officeDocument/2006/relationships/hyperlink" Target="https://assos.bordeaux.fr/association/detail/1349" TargetMode="External"/><Relationship Id="rId2340" Type="http://schemas.openxmlformats.org/officeDocument/2006/relationships/hyperlink" Target="https://assos.bordeaux.fr/association/detail/1113" TargetMode="External"/><Relationship Id="rId1010" Type="http://schemas.openxmlformats.org/officeDocument/2006/relationships/hyperlink" Target="https://assos.bordeaux.fr/association/detail/2109" TargetMode="External"/><Relationship Id="rId2341" Type="http://schemas.openxmlformats.org/officeDocument/2006/relationships/hyperlink" Target="https://assos.bordeaux.fr/association/detail/2793" TargetMode="External"/><Relationship Id="rId1011" Type="http://schemas.openxmlformats.org/officeDocument/2006/relationships/hyperlink" Target="https://assos.bordeaux.fr/association/detail/2110" TargetMode="External"/><Relationship Id="rId2342" Type="http://schemas.openxmlformats.org/officeDocument/2006/relationships/hyperlink" Target="https://assos.bordeaux.fr/association/detail/923" TargetMode="External"/><Relationship Id="rId1012" Type="http://schemas.openxmlformats.org/officeDocument/2006/relationships/hyperlink" Target="https://assos.bordeaux.fr/association/detail/2111" TargetMode="External"/><Relationship Id="rId2343" Type="http://schemas.openxmlformats.org/officeDocument/2006/relationships/hyperlink" Target="https://assos.bordeaux.fr/association/detail/2794" TargetMode="External"/><Relationship Id="rId1013" Type="http://schemas.openxmlformats.org/officeDocument/2006/relationships/hyperlink" Target="https://assos.bordeaux.fr/association/detail/2112" TargetMode="External"/><Relationship Id="rId2344" Type="http://schemas.openxmlformats.org/officeDocument/2006/relationships/hyperlink" Target="https://assos.bordeaux.fr/association/detail/2795" TargetMode="External"/><Relationship Id="rId1014" Type="http://schemas.openxmlformats.org/officeDocument/2006/relationships/hyperlink" Target="https://assos.bordeaux.fr/association/detail/2113" TargetMode="External"/><Relationship Id="rId2345" Type="http://schemas.openxmlformats.org/officeDocument/2006/relationships/hyperlink" Target="https://assos.bordeaux.fr/association/detail/2796" TargetMode="External"/><Relationship Id="rId1004" Type="http://schemas.openxmlformats.org/officeDocument/2006/relationships/hyperlink" Target="https://assos.bordeaux.fr/association/detail/2105" TargetMode="External"/><Relationship Id="rId2335" Type="http://schemas.openxmlformats.org/officeDocument/2006/relationships/hyperlink" Target="https://assos.bordeaux.fr/association/detail/2791" TargetMode="External"/><Relationship Id="rId1005" Type="http://schemas.openxmlformats.org/officeDocument/2006/relationships/hyperlink" Target="https://assos.bordeaux.fr/association/detail/2106" TargetMode="External"/><Relationship Id="rId2336" Type="http://schemas.openxmlformats.org/officeDocument/2006/relationships/hyperlink" Target="https://assos.bordeaux.fr/association/detail/1173" TargetMode="External"/><Relationship Id="rId1006" Type="http://schemas.openxmlformats.org/officeDocument/2006/relationships/hyperlink" Target="https://assos.bordeaux.fr/association/detail/1144" TargetMode="External"/><Relationship Id="rId2337" Type="http://schemas.openxmlformats.org/officeDocument/2006/relationships/hyperlink" Target="https://assos.bordeaux.fr/association/detail/1681" TargetMode="External"/><Relationship Id="rId1007" Type="http://schemas.openxmlformats.org/officeDocument/2006/relationships/hyperlink" Target="https://assos.bordeaux.fr/association/detail/2107" TargetMode="External"/><Relationship Id="rId2338" Type="http://schemas.openxmlformats.org/officeDocument/2006/relationships/hyperlink" Target="http://moovens.net/cours-roller" TargetMode="External"/><Relationship Id="rId1008" Type="http://schemas.openxmlformats.org/officeDocument/2006/relationships/hyperlink" Target="https://assos.bordeaux.fr/association/detail/1645" TargetMode="External"/><Relationship Id="rId2339" Type="http://schemas.openxmlformats.org/officeDocument/2006/relationships/hyperlink" Target="https://assos.bordeaux.fr/association/detail/2792" TargetMode="External"/><Relationship Id="rId1009" Type="http://schemas.openxmlformats.org/officeDocument/2006/relationships/hyperlink" Target="https://assos.bordeaux.fr/association/detail/2108" TargetMode="External"/><Relationship Id="rId2330" Type="http://schemas.openxmlformats.org/officeDocument/2006/relationships/hyperlink" Target="https://assos.bordeaux.fr/association/detail/2787" TargetMode="External"/><Relationship Id="rId1000" Type="http://schemas.openxmlformats.org/officeDocument/2006/relationships/hyperlink" Target="https://assos.bordeaux.fr/association/detail/2101" TargetMode="External"/><Relationship Id="rId2331" Type="http://schemas.openxmlformats.org/officeDocument/2006/relationships/hyperlink" Target="https://assos.bordeaux.fr/association/detail/2788" TargetMode="External"/><Relationship Id="rId1001" Type="http://schemas.openxmlformats.org/officeDocument/2006/relationships/hyperlink" Target="https://assos.bordeaux.fr/association/detail/2102" TargetMode="External"/><Relationship Id="rId2332" Type="http://schemas.openxmlformats.org/officeDocument/2006/relationships/hyperlink" Target="https://assos.bordeaux.fr/association/detail/2789" TargetMode="External"/><Relationship Id="rId1002" Type="http://schemas.openxmlformats.org/officeDocument/2006/relationships/hyperlink" Target="https://assos.bordeaux.fr/association/detail/2103" TargetMode="External"/><Relationship Id="rId2333" Type="http://schemas.openxmlformats.org/officeDocument/2006/relationships/hyperlink" Target="https://assos.bordeaux.fr/association/detail/279" TargetMode="External"/><Relationship Id="rId1003" Type="http://schemas.openxmlformats.org/officeDocument/2006/relationships/hyperlink" Target="https://assos.bordeaux.fr/association/detail/2104" TargetMode="External"/><Relationship Id="rId2334" Type="http://schemas.openxmlformats.org/officeDocument/2006/relationships/hyperlink" Target="https://assos.bordeaux.fr/association/detail/2790" TargetMode="External"/><Relationship Id="rId1037" Type="http://schemas.openxmlformats.org/officeDocument/2006/relationships/hyperlink" Target="https://assos.bordeaux.fr/association/detail/2127" TargetMode="External"/><Relationship Id="rId2368" Type="http://schemas.openxmlformats.org/officeDocument/2006/relationships/hyperlink" Target="https://assos.bordeaux.fr/association/detail/2806" TargetMode="External"/><Relationship Id="rId1038" Type="http://schemas.openxmlformats.org/officeDocument/2006/relationships/hyperlink" Target="https://assos.bordeaux.fr/association/detail/581" TargetMode="External"/><Relationship Id="rId2369" Type="http://schemas.openxmlformats.org/officeDocument/2006/relationships/hyperlink" Target="https://assos.bordeaux.fr/association/detail/606" TargetMode="External"/><Relationship Id="rId1039" Type="http://schemas.openxmlformats.org/officeDocument/2006/relationships/hyperlink" Target="http://www.unionsaintjean.org" TargetMode="External"/><Relationship Id="rId206" Type="http://schemas.openxmlformats.org/officeDocument/2006/relationships/hyperlink" Target="https://assos.bordeaux.fr/association/detail/1025" TargetMode="External"/><Relationship Id="rId205" Type="http://schemas.openxmlformats.org/officeDocument/2006/relationships/hyperlink" Target="https://assos.bordeaux.fr/association/detail/1128" TargetMode="External"/><Relationship Id="rId204" Type="http://schemas.openxmlformats.org/officeDocument/2006/relationships/hyperlink" Target="https://assos.bordeaux.fr/association/detail/1384" TargetMode="External"/><Relationship Id="rId203" Type="http://schemas.openxmlformats.org/officeDocument/2006/relationships/hyperlink" Target="https://assos.bordeaux.fr/association/detail/1383" TargetMode="External"/><Relationship Id="rId209" Type="http://schemas.openxmlformats.org/officeDocument/2006/relationships/hyperlink" Target="https://assos.bordeaux.fr/association/detail/1385" TargetMode="External"/><Relationship Id="rId208" Type="http://schemas.openxmlformats.org/officeDocument/2006/relationships/hyperlink" Target="https://assos.bordeaux.fr/association/detail/1163" TargetMode="External"/><Relationship Id="rId207" Type="http://schemas.openxmlformats.org/officeDocument/2006/relationships/hyperlink" Target="http://www.socooperation.org" TargetMode="External"/><Relationship Id="rId2360" Type="http://schemas.openxmlformats.org/officeDocument/2006/relationships/hyperlink" Target="http://www.bordeaux-hatha-yoga-bien-etre.com" TargetMode="External"/><Relationship Id="rId1030" Type="http://schemas.openxmlformats.org/officeDocument/2006/relationships/hyperlink" Target="https://assos.bordeaux.fr/association/detail/2120" TargetMode="External"/><Relationship Id="rId2361" Type="http://schemas.openxmlformats.org/officeDocument/2006/relationships/hyperlink" Target="https://assos.bordeaux.fr/association/detail/1614" TargetMode="External"/><Relationship Id="rId1031" Type="http://schemas.openxmlformats.org/officeDocument/2006/relationships/hyperlink" Target="https://assos.bordeaux.fr/association/detail/2121" TargetMode="External"/><Relationship Id="rId2362" Type="http://schemas.openxmlformats.org/officeDocument/2006/relationships/hyperlink" Target="http://www.ateliernorarth.canalblog.com" TargetMode="External"/><Relationship Id="rId1032" Type="http://schemas.openxmlformats.org/officeDocument/2006/relationships/hyperlink" Target="https://assos.bordeaux.fr/association/detail/2122" TargetMode="External"/><Relationship Id="rId2363" Type="http://schemas.openxmlformats.org/officeDocument/2006/relationships/hyperlink" Target="https://assos.bordeaux.fr/association/detail/2803" TargetMode="External"/><Relationship Id="rId202" Type="http://schemas.openxmlformats.org/officeDocument/2006/relationships/hyperlink" Target="https://assos.bordeaux.fr/association/detail/1382" TargetMode="External"/><Relationship Id="rId1033" Type="http://schemas.openxmlformats.org/officeDocument/2006/relationships/hyperlink" Target="https://assos.bordeaux.fr/association/detail/2123" TargetMode="External"/><Relationship Id="rId2364" Type="http://schemas.openxmlformats.org/officeDocument/2006/relationships/hyperlink" Target="https://assos.bordeaux.fr/association/detail/1522" TargetMode="External"/><Relationship Id="rId201" Type="http://schemas.openxmlformats.org/officeDocument/2006/relationships/hyperlink" Target="https://assos.bordeaux.fr/association/detail/1376" TargetMode="External"/><Relationship Id="rId1034" Type="http://schemas.openxmlformats.org/officeDocument/2006/relationships/hyperlink" Target="https://assos.bordeaux.fr/association/detail/2124" TargetMode="External"/><Relationship Id="rId2365" Type="http://schemas.openxmlformats.org/officeDocument/2006/relationships/hyperlink" Target="http://www.libertedetresoi.fr" TargetMode="External"/><Relationship Id="rId200" Type="http://schemas.openxmlformats.org/officeDocument/2006/relationships/hyperlink" Target="http://grainesdesolidarite.e-monsite.com" TargetMode="External"/><Relationship Id="rId1035" Type="http://schemas.openxmlformats.org/officeDocument/2006/relationships/hyperlink" Target="https://assos.bordeaux.fr/association/detail/2125" TargetMode="External"/><Relationship Id="rId2366" Type="http://schemas.openxmlformats.org/officeDocument/2006/relationships/hyperlink" Target="https://assos.bordeaux.fr/association/detail/2804" TargetMode="External"/><Relationship Id="rId1036" Type="http://schemas.openxmlformats.org/officeDocument/2006/relationships/hyperlink" Target="https://assos.bordeaux.fr/association/detail/2126" TargetMode="External"/><Relationship Id="rId2367" Type="http://schemas.openxmlformats.org/officeDocument/2006/relationships/hyperlink" Target="https://assos.bordeaux.fr/association/detail/2805" TargetMode="External"/><Relationship Id="rId1026" Type="http://schemas.openxmlformats.org/officeDocument/2006/relationships/hyperlink" Target="https://assos.bordeaux.fr/association/detail/2118" TargetMode="External"/><Relationship Id="rId2357" Type="http://schemas.openxmlformats.org/officeDocument/2006/relationships/hyperlink" Target="https://assos.bordeaux.fr/association/detail/2801" TargetMode="External"/><Relationship Id="rId1027" Type="http://schemas.openxmlformats.org/officeDocument/2006/relationships/hyperlink" Target="https://assos.bordeaux.fr/association/detail/2119" TargetMode="External"/><Relationship Id="rId2358" Type="http://schemas.openxmlformats.org/officeDocument/2006/relationships/hyperlink" Target="https://assos.bordeaux.fr/association/detail/2802" TargetMode="External"/><Relationship Id="rId1028" Type="http://schemas.openxmlformats.org/officeDocument/2006/relationships/hyperlink" Target="https://assos.bordeaux.fr/association/detail/1354" TargetMode="External"/><Relationship Id="rId2359" Type="http://schemas.openxmlformats.org/officeDocument/2006/relationships/hyperlink" Target="https://assos.bordeaux.fr/association/detail/572" TargetMode="External"/><Relationship Id="rId1029" Type="http://schemas.openxmlformats.org/officeDocument/2006/relationships/hyperlink" Target="http://gayasculptrice.fr/lateul-de-gaya" TargetMode="External"/><Relationship Id="rId2350" Type="http://schemas.openxmlformats.org/officeDocument/2006/relationships/hyperlink" Target="http://www.aprelik.fr" TargetMode="External"/><Relationship Id="rId1020" Type="http://schemas.openxmlformats.org/officeDocument/2006/relationships/hyperlink" Target="http://www.maitrisedebordeaux.com" TargetMode="External"/><Relationship Id="rId2351" Type="http://schemas.openxmlformats.org/officeDocument/2006/relationships/hyperlink" Target="https://assos.bordeaux.fr/association/detail/2798" TargetMode="External"/><Relationship Id="rId1021" Type="http://schemas.openxmlformats.org/officeDocument/2006/relationships/hyperlink" Target="https://assos.bordeaux.fr/association/detail/2115" TargetMode="External"/><Relationship Id="rId2352" Type="http://schemas.openxmlformats.org/officeDocument/2006/relationships/hyperlink" Target="https://assos.bordeaux.fr/association/detail/2799" TargetMode="External"/><Relationship Id="rId1022" Type="http://schemas.openxmlformats.org/officeDocument/2006/relationships/hyperlink" Target="https://assos.bordeaux.fr/association/detail/1626" TargetMode="External"/><Relationship Id="rId2353" Type="http://schemas.openxmlformats.org/officeDocument/2006/relationships/hyperlink" Target="https://assos.bordeaux.fr/association/detail/280" TargetMode="External"/><Relationship Id="rId1023" Type="http://schemas.openxmlformats.org/officeDocument/2006/relationships/hyperlink" Target="http://kansoelissar.wixsite.com/connectif" TargetMode="External"/><Relationship Id="rId2354" Type="http://schemas.openxmlformats.org/officeDocument/2006/relationships/hyperlink" Target="https://assos.bordeaux.fr/association/detail/2800" TargetMode="External"/><Relationship Id="rId1024" Type="http://schemas.openxmlformats.org/officeDocument/2006/relationships/hyperlink" Target="https://assos.bordeaux.fr/association/detail/2116" TargetMode="External"/><Relationship Id="rId2355" Type="http://schemas.openxmlformats.org/officeDocument/2006/relationships/hyperlink" Target="https://assos.bordeaux.fr/association/detail/518" TargetMode="External"/><Relationship Id="rId1025" Type="http://schemas.openxmlformats.org/officeDocument/2006/relationships/hyperlink" Target="https://assos.bordeaux.fr/association/detail/2117" TargetMode="External"/><Relationship Id="rId2356" Type="http://schemas.openxmlformats.org/officeDocument/2006/relationships/hyperlink" Target="http://www.assem-aquitaine.com" TargetMode="External"/><Relationship Id="rId1910" Type="http://schemas.openxmlformats.org/officeDocument/2006/relationships/hyperlink" Target="https://assos.bordeaux.fr/association/detail/1770" TargetMode="External"/><Relationship Id="rId1911" Type="http://schemas.openxmlformats.org/officeDocument/2006/relationships/hyperlink" Target="https://assos.bordeaux.fr/association/detail/2594" TargetMode="External"/><Relationship Id="rId1912" Type="http://schemas.openxmlformats.org/officeDocument/2006/relationships/hyperlink" Target="https://assos.bordeaux.fr/association/detail/2595" TargetMode="External"/><Relationship Id="rId1913" Type="http://schemas.openxmlformats.org/officeDocument/2006/relationships/hyperlink" Target="https://assos.bordeaux.fr/association/detail/1465" TargetMode="External"/><Relationship Id="rId1914" Type="http://schemas.openxmlformats.org/officeDocument/2006/relationships/hyperlink" Target="http://www.oxygene-asso.fr" TargetMode="External"/><Relationship Id="rId1915" Type="http://schemas.openxmlformats.org/officeDocument/2006/relationships/hyperlink" Target="https://assos.bordeaux.fr/association/detail/1447" TargetMode="External"/><Relationship Id="rId1916" Type="http://schemas.openxmlformats.org/officeDocument/2006/relationships/hyperlink" Target="https://assos.bordeaux.fr/association/detail/2596" TargetMode="External"/><Relationship Id="rId1917" Type="http://schemas.openxmlformats.org/officeDocument/2006/relationships/hyperlink" Target="https://assos.bordeaux.fr/association/detail/1748" TargetMode="External"/><Relationship Id="rId1918" Type="http://schemas.openxmlformats.org/officeDocument/2006/relationships/hyperlink" Target="https://assos.bordeaux.fr/association/detail/1130" TargetMode="External"/><Relationship Id="rId1919" Type="http://schemas.openxmlformats.org/officeDocument/2006/relationships/hyperlink" Target="http://bordeaux.generations-futures.fr" TargetMode="External"/><Relationship Id="rId1900" Type="http://schemas.openxmlformats.org/officeDocument/2006/relationships/hyperlink" Target="https://assos.bordeaux.fr/association/detail/259" TargetMode="External"/><Relationship Id="rId1901" Type="http://schemas.openxmlformats.org/officeDocument/2006/relationships/hyperlink" Target="https://assos.bordeaux.fr/association/detail/2590" TargetMode="External"/><Relationship Id="rId1902" Type="http://schemas.openxmlformats.org/officeDocument/2006/relationships/hyperlink" Target="https://assos.bordeaux.fr/association/detail/1745" TargetMode="External"/><Relationship Id="rId1903" Type="http://schemas.openxmlformats.org/officeDocument/2006/relationships/hyperlink" Target="http://www.graindesable.com" TargetMode="External"/><Relationship Id="rId1904" Type="http://schemas.openxmlformats.org/officeDocument/2006/relationships/hyperlink" Target="https://assos.bordeaux.fr/association/detail/2591" TargetMode="External"/><Relationship Id="rId1905" Type="http://schemas.openxmlformats.org/officeDocument/2006/relationships/hyperlink" Target="https://assos.bordeaux.fr/association/detail/709" TargetMode="External"/><Relationship Id="rId1906" Type="http://schemas.openxmlformats.org/officeDocument/2006/relationships/hyperlink" Target="http://www.cfadage33.fr" TargetMode="External"/><Relationship Id="rId1907" Type="http://schemas.openxmlformats.org/officeDocument/2006/relationships/hyperlink" Target="https://assos.bordeaux.fr/association/detail/2592" TargetMode="External"/><Relationship Id="rId1908" Type="http://schemas.openxmlformats.org/officeDocument/2006/relationships/hyperlink" Target="https://assos.bordeaux.fr/association/detail/1849" TargetMode="External"/><Relationship Id="rId1909" Type="http://schemas.openxmlformats.org/officeDocument/2006/relationships/hyperlink" Target="https://assos.bordeaux.fr/association/detail/2593" TargetMode="External"/><Relationship Id="rId1090" Type="http://schemas.openxmlformats.org/officeDocument/2006/relationships/hyperlink" Target="https://assos.bordeaux.fr/association/detail/2156" TargetMode="External"/><Relationship Id="rId1091" Type="http://schemas.openxmlformats.org/officeDocument/2006/relationships/hyperlink" Target="https://assos.bordeaux.fr/association/detail/2157" TargetMode="External"/><Relationship Id="rId1092" Type="http://schemas.openxmlformats.org/officeDocument/2006/relationships/hyperlink" Target="https://assos.bordeaux.fr/association/detail/2158" TargetMode="External"/><Relationship Id="rId1093" Type="http://schemas.openxmlformats.org/officeDocument/2006/relationships/hyperlink" Target="https://assos.bordeaux.fr/association/detail/2159" TargetMode="External"/><Relationship Id="rId1094" Type="http://schemas.openxmlformats.org/officeDocument/2006/relationships/hyperlink" Target="https://assos.bordeaux.fr/association/detail/2160" TargetMode="External"/><Relationship Id="rId1095" Type="http://schemas.openxmlformats.org/officeDocument/2006/relationships/hyperlink" Target="https://assos.bordeaux.fr/association/detail/741" TargetMode="External"/><Relationship Id="rId1096" Type="http://schemas.openxmlformats.org/officeDocument/2006/relationships/hyperlink" Target="https://assos.bordeaux.fr/association/detail/1004" TargetMode="External"/><Relationship Id="rId1097" Type="http://schemas.openxmlformats.org/officeDocument/2006/relationships/hyperlink" Target="https://assos.bordeaux.fr/association/detail/2161" TargetMode="External"/><Relationship Id="rId1098" Type="http://schemas.openxmlformats.org/officeDocument/2006/relationships/hyperlink" Target="https://assos.bordeaux.fr/association/detail/1110" TargetMode="External"/><Relationship Id="rId1099" Type="http://schemas.openxmlformats.org/officeDocument/2006/relationships/hyperlink" Target="https://assos.bordeaux.fr/association/detail/2162" TargetMode="External"/><Relationship Id="rId1080" Type="http://schemas.openxmlformats.org/officeDocument/2006/relationships/hyperlink" Target="https://assos.bordeaux.fr/association/detail/1819" TargetMode="External"/><Relationship Id="rId1081" Type="http://schemas.openxmlformats.org/officeDocument/2006/relationships/hyperlink" Target="http://wwwpeintureclosbx.cla.fr" TargetMode="External"/><Relationship Id="rId1082" Type="http://schemas.openxmlformats.org/officeDocument/2006/relationships/hyperlink" Target="https://assos.bordeaux.fr/association/detail/2148" TargetMode="External"/><Relationship Id="rId1083" Type="http://schemas.openxmlformats.org/officeDocument/2006/relationships/hyperlink" Target="https://assos.bordeaux.fr/association/detail/2149" TargetMode="External"/><Relationship Id="rId1084" Type="http://schemas.openxmlformats.org/officeDocument/2006/relationships/hyperlink" Target="https://assos.bordeaux.fr/association/detail/2150" TargetMode="External"/><Relationship Id="rId1085" Type="http://schemas.openxmlformats.org/officeDocument/2006/relationships/hyperlink" Target="https://assos.bordeaux.fr/association/detail/2151" TargetMode="External"/><Relationship Id="rId1086" Type="http://schemas.openxmlformats.org/officeDocument/2006/relationships/hyperlink" Target="https://assos.bordeaux.fr/association/detail/2152" TargetMode="External"/><Relationship Id="rId1087" Type="http://schemas.openxmlformats.org/officeDocument/2006/relationships/hyperlink" Target="https://assos.bordeaux.fr/association/detail/2153" TargetMode="External"/><Relationship Id="rId1088" Type="http://schemas.openxmlformats.org/officeDocument/2006/relationships/hyperlink" Target="https://assos.bordeaux.fr/association/detail/2154" TargetMode="External"/><Relationship Id="rId1089" Type="http://schemas.openxmlformats.org/officeDocument/2006/relationships/hyperlink" Target="https://assos.bordeaux.fr/association/detail/2155" TargetMode="External"/><Relationship Id="rId1972" Type="http://schemas.openxmlformats.org/officeDocument/2006/relationships/hyperlink" Target="https://assos.bordeaux.fr/association/detail/1391" TargetMode="External"/><Relationship Id="rId1973" Type="http://schemas.openxmlformats.org/officeDocument/2006/relationships/hyperlink" Target="http://apf33.blogs.apf.asso.fr" TargetMode="External"/><Relationship Id="rId1974" Type="http://schemas.openxmlformats.org/officeDocument/2006/relationships/hyperlink" Target="https://assos.bordeaux.fr/association/detail/2628" TargetMode="External"/><Relationship Id="rId1975" Type="http://schemas.openxmlformats.org/officeDocument/2006/relationships/hyperlink" Target="https://assos.bordeaux.fr/association/detail/1735" TargetMode="External"/><Relationship Id="rId1976" Type="http://schemas.openxmlformats.org/officeDocument/2006/relationships/hyperlink" Target="https://assos.bordeaux.fr/association/detail/543" TargetMode="External"/><Relationship Id="rId1977" Type="http://schemas.openxmlformats.org/officeDocument/2006/relationships/hyperlink" Target="http://www.a2running.com" TargetMode="External"/><Relationship Id="rId1978" Type="http://schemas.openxmlformats.org/officeDocument/2006/relationships/hyperlink" Target="https://assos.bordeaux.fr/association/detail/2629" TargetMode="External"/><Relationship Id="rId1979" Type="http://schemas.openxmlformats.org/officeDocument/2006/relationships/hyperlink" Target="https://assos.bordeaux.fr/association/detail/263" TargetMode="External"/><Relationship Id="rId1970" Type="http://schemas.openxmlformats.org/officeDocument/2006/relationships/hyperlink" Target="https://assos.bordeaux.fr/association/detail/2626" TargetMode="External"/><Relationship Id="rId1971" Type="http://schemas.openxmlformats.org/officeDocument/2006/relationships/hyperlink" Target="https://assos.bordeaux.fr/association/detail/2627" TargetMode="External"/><Relationship Id="rId1961" Type="http://schemas.openxmlformats.org/officeDocument/2006/relationships/hyperlink" Target="https://assos.bordeaux.fr/association/detail/2618" TargetMode="External"/><Relationship Id="rId1962" Type="http://schemas.openxmlformats.org/officeDocument/2006/relationships/hyperlink" Target="https://assos.bordeaux.fr/association/detail/2619" TargetMode="External"/><Relationship Id="rId1963" Type="http://schemas.openxmlformats.org/officeDocument/2006/relationships/hyperlink" Target="https://assos.bordeaux.fr/association/detail/262" TargetMode="External"/><Relationship Id="rId1964" Type="http://schemas.openxmlformats.org/officeDocument/2006/relationships/hyperlink" Target="https://assos.bordeaux.fr/association/detail/2620" TargetMode="External"/><Relationship Id="rId1965" Type="http://schemas.openxmlformats.org/officeDocument/2006/relationships/hyperlink" Target="https://assos.bordeaux.fr/association/detail/2621" TargetMode="External"/><Relationship Id="rId1966" Type="http://schemas.openxmlformats.org/officeDocument/2006/relationships/hyperlink" Target="https://assos.bordeaux.fr/association/detail/2622" TargetMode="External"/><Relationship Id="rId1967" Type="http://schemas.openxmlformats.org/officeDocument/2006/relationships/hyperlink" Target="https://assos.bordeaux.fr/association/detail/2623" TargetMode="External"/><Relationship Id="rId1968" Type="http://schemas.openxmlformats.org/officeDocument/2006/relationships/hyperlink" Target="https://assos.bordeaux.fr/association/detail/2624" TargetMode="External"/><Relationship Id="rId1969" Type="http://schemas.openxmlformats.org/officeDocument/2006/relationships/hyperlink" Target="https://assos.bordeaux.fr/association/detail/2625" TargetMode="External"/><Relationship Id="rId1960" Type="http://schemas.openxmlformats.org/officeDocument/2006/relationships/hyperlink" Target="https://assos.bordeaux.fr/association/detail/2617" TargetMode="External"/><Relationship Id="rId1994" Type="http://schemas.openxmlformats.org/officeDocument/2006/relationships/hyperlink" Target="https://assos.bordeaux.fr/association/detail/2633" TargetMode="External"/><Relationship Id="rId1995" Type="http://schemas.openxmlformats.org/officeDocument/2006/relationships/hyperlink" Target="https://assos.bordeaux.fr/association/detail/2634" TargetMode="External"/><Relationship Id="rId1996" Type="http://schemas.openxmlformats.org/officeDocument/2006/relationships/hyperlink" Target="https://assos.bordeaux.fr/association/detail/2635" TargetMode="External"/><Relationship Id="rId1997" Type="http://schemas.openxmlformats.org/officeDocument/2006/relationships/hyperlink" Target="https://assos.bordeaux.fr/association/detail/2636" TargetMode="External"/><Relationship Id="rId1998" Type="http://schemas.openxmlformats.org/officeDocument/2006/relationships/hyperlink" Target="https://assos.bordeaux.fr/association/detail/2637" TargetMode="External"/><Relationship Id="rId1999" Type="http://schemas.openxmlformats.org/officeDocument/2006/relationships/hyperlink" Target="https://assos.bordeaux.fr/association/detail/1361" TargetMode="External"/><Relationship Id="rId1990" Type="http://schemas.openxmlformats.org/officeDocument/2006/relationships/hyperlink" Target="http://agep.asso.fr" TargetMode="External"/><Relationship Id="rId1991" Type="http://schemas.openxmlformats.org/officeDocument/2006/relationships/hyperlink" Target="https://assos.bordeaux.fr/association/detail/1049" TargetMode="External"/><Relationship Id="rId1992" Type="http://schemas.openxmlformats.org/officeDocument/2006/relationships/hyperlink" Target="https://assos.bordeaux.fr/association/detail/2632" TargetMode="External"/><Relationship Id="rId1993" Type="http://schemas.openxmlformats.org/officeDocument/2006/relationships/hyperlink" Target="https://assos.bordeaux.fr/association/detail/1549" TargetMode="External"/><Relationship Id="rId1983" Type="http://schemas.openxmlformats.org/officeDocument/2006/relationships/hyperlink" Target="http://www.sophrologiebordeaux.fr" TargetMode="External"/><Relationship Id="rId1984" Type="http://schemas.openxmlformats.org/officeDocument/2006/relationships/hyperlink" Target="https://assos.bordeaux.fr/association/detail/842" TargetMode="External"/><Relationship Id="rId1985" Type="http://schemas.openxmlformats.org/officeDocument/2006/relationships/hyperlink" Target="https://assos.bordeaux.fr/association/detail/964" TargetMode="External"/><Relationship Id="rId1986" Type="http://schemas.openxmlformats.org/officeDocument/2006/relationships/hyperlink" Target="http://mensa-france.net/" TargetMode="External"/><Relationship Id="rId1987" Type="http://schemas.openxmlformats.org/officeDocument/2006/relationships/hyperlink" Target="https://assos.bordeaux.fr/association/detail/2630" TargetMode="External"/><Relationship Id="rId1988" Type="http://schemas.openxmlformats.org/officeDocument/2006/relationships/hyperlink" Target="https://assos.bordeaux.fr/association/detail/2631" TargetMode="External"/><Relationship Id="rId1989" Type="http://schemas.openxmlformats.org/officeDocument/2006/relationships/hyperlink" Target="https://assos.bordeaux.fr/association/detail/587" TargetMode="External"/><Relationship Id="rId1980" Type="http://schemas.openxmlformats.org/officeDocument/2006/relationships/hyperlink" Target="https://assos.bordeaux.fr/association/detail/573" TargetMode="External"/><Relationship Id="rId1981" Type="http://schemas.openxmlformats.org/officeDocument/2006/relationships/hyperlink" Target="http://www.csdl-bordeaux.org" TargetMode="External"/><Relationship Id="rId1982" Type="http://schemas.openxmlformats.org/officeDocument/2006/relationships/hyperlink" Target="https://assos.bordeaux.fr/association/detail/621" TargetMode="External"/><Relationship Id="rId1930" Type="http://schemas.openxmlformats.org/officeDocument/2006/relationships/hyperlink" Target="https://assos.bordeaux.fr/association/detail/1108" TargetMode="External"/><Relationship Id="rId1931" Type="http://schemas.openxmlformats.org/officeDocument/2006/relationships/hyperlink" Target="http://www.saintaugustinavenir.com" TargetMode="External"/><Relationship Id="rId1932" Type="http://schemas.openxmlformats.org/officeDocument/2006/relationships/hyperlink" Target="https://assos.bordeaux.fr/association/detail/2600" TargetMode="External"/><Relationship Id="rId1933" Type="http://schemas.openxmlformats.org/officeDocument/2006/relationships/hyperlink" Target="https://assos.bordeaux.fr/association/detail/2601" TargetMode="External"/><Relationship Id="rId1934" Type="http://schemas.openxmlformats.org/officeDocument/2006/relationships/hyperlink" Target="https://assos.bordeaux.fr/association/detail/2602" TargetMode="External"/><Relationship Id="rId1935" Type="http://schemas.openxmlformats.org/officeDocument/2006/relationships/hyperlink" Target="https://assos.bordeaux.fr/association/detail/2603" TargetMode="External"/><Relationship Id="rId1936" Type="http://schemas.openxmlformats.org/officeDocument/2006/relationships/hyperlink" Target="https://assos.bordeaux.fr/association/detail/2604" TargetMode="External"/><Relationship Id="rId1937" Type="http://schemas.openxmlformats.org/officeDocument/2006/relationships/hyperlink" Target="https://assos.bordeaux.fr/association/detail/2605" TargetMode="External"/><Relationship Id="rId1938" Type="http://schemas.openxmlformats.org/officeDocument/2006/relationships/hyperlink" Target="https://assos.bordeaux.fr/association/detail/2606" TargetMode="External"/><Relationship Id="rId1939" Type="http://schemas.openxmlformats.org/officeDocument/2006/relationships/hyperlink" Target="https://assos.bordeaux.fr/association/detail/2607" TargetMode="External"/><Relationship Id="rId1920" Type="http://schemas.openxmlformats.org/officeDocument/2006/relationships/hyperlink" Target="https://assos.bordeaux.fr/association/detail/2597" TargetMode="External"/><Relationship Id="rId1921" Type="http://schemas.openxmlformats.org/officeDocument/2006/relationships/hyperlink" Target="https://assos.bordeaux.fr/association/detail/1280" TargetMode="External"/><Relationship Id="rId1922" Type="http://schemas.openxmlformats.org/officeDocument/2006/relationships/hyperlink" Target="http://toutartfaire.com" TargetMode="External"/><Relationship Id="rId1923" Type="http://schemas.openxmlformats.org/officeDocument/2006/relationships/hyperlink" Target="https://assos.bordeaux.fr/association/detail/989" TargetMode="External"/><Relationship Id="rId1924" Type="http://schemas.openxmlformats.org/officeDocument/2006/relationships/hyperlink" Target="https://assos.bordeaux.fr/association/detail/2598" TargetMode="External"/><Relationship Id="rId1925" Type="http://schemas.openxmlformats.org/officeDocument/2006/relationships/hyperlink" Target="https://assos.bordeaux.fr/association/detail/1321" TargetMode="External"/><Relationship Id="rId1926" Type="http://schemas.openxmlformats.org/officeDocument/2006/relationships/hyperlink" Target="http://www.compostellegradignan.fr" TargetMode="External"/><Relationship Id="rId1927" Type="http://schemas.openxmlformats.org/officeDocument/2006/relationships/hyperlink" Target="https://assos.bordeaux.fr/association/detail/2599" TargetMode="External"/><Relationship Id="rId1928" Type="http://schemas.openxmlformats.org/officeDocument/2006/relationships/hyperlink" Target="https://assos.bordeaux.fr/association/detail/260" TargetMode="External"/><Relationship Id="rId1929" Type="http://schemas.openxmlformats.org/officeDocument/2006/relationships/hyperlink" Target="https://assos.bordeaux.fr/association/detail/565" TargetMode="External"/><Relationship Id="rId1950" Type="http://schemas.openxmlformats.org/officeDocument/2006/relationships/hyperlink" Target="http://www.parrainage33.com" TargetMode="External"/><Relationship Id="rId1951" Type="http://schemas.openxmlformats.org/officeDocument/2006/relationships/hyperlink" Target="https://assos.bordeaux.fr/association/detail/2611" TargetMode="External"/><Relationship Id="rId1952" Type="http://schemas.openxmlformats.org/officeDocument/2006/relationships/hyperlink" Target="https://assos.bordeaux.fr/association/detail/2612" TargetMode="External"/><Relationship Id="rId1953" Type="http://schemas.openxmlformats.org/officeDocument/2006/relationships/hyperlink" Target="https://assos.bordeaux.fr/association/detail/833" TargetMode="External"/><Relationship Id="rId1954" Type="http://schemas.openxmlformats.org/officeDocument/2006/relationships/hyperlink" Target="https://assos.bordeaux.fr/association/detail/2613" TargetMode="External"/><Relationship Id="rId1955" Type="http://schemas.openxmlformats.org/officeDocument/2006/relationships/hyperlink" Target="https://assos.bordeaux.fr/association/detail/2614" TargetMode="External"/><Relationship Id="rId1956" Type="http://schemas.openxmlformats.org/officeDocument/2006/relationships/hyperlink" Target="https://assos.bordeaux.fr/association/detail/2615" TargetMode="External"/><Relationship Id="rId1957" Type="http://schemas.openxmlformats.org/officeDocument/2006/relationships/hyperlink" Target="https://assos.bordeaux.fr/association/detail/1674" TargetMode="External"/><Relationship Id="rId1958" Type="http://schemas.openxmlformats.org/officeDocument/2006/relationships/hyperlink" Target="http://www.soeursdencre.fr" TargetMode="External"/><Relationship Id="rId1959" Type="http://schemas.openxmlformats.org/officeDocument/2006/relationships/hyperlink" Target="https://assos.bordeaux.fr/association/detail/2616" TargetMode="External"/><Relationship Id="rId1940" Type="http://schemas.openxmlformats.org/officeDocument/2006/relationships/hyperlink" Target="https://assos.bordeaux.fr/association/detail/2608" TargetMode="External"/><Relationship Id="rId1941" Type="http://schemas.openxmlformats.org/officeDocument/2006/relationships/hyperlink" Target="https://assos.bordeaux.fr/association/detail/693" TargetMode="External"/><Relationship Id="rId1942" Type="http://schemas.openxmlformats.org/officeDocument/2006/relationships/hyperlink" Target="http://www.amathso.org" TargetMode="External"/><Relationship Id="rId1943" Type="http://schemas.openxmlformats.org/officeDocument/2006/relationships/hyperlink" Target="https://assos.bordeaux.fr/association/detail/2609" TargetMode="External"/><Relationship Id="rId1944" Type="http://schemas.openxmlformats.org/officeDocument/2006/relationships/hyperlink" Target="https://assos.bordeaux.fr/association/detail/910" TargetMode="External"/><Relationship Id="rId1945" Type="http://schemas.openxmlformats.org/officeDocument/2006/relationships/hyperlink" Target="https://assos.bordeaux.fr/association/detail/1139" TargetMode="External"/><Relationship Id="rId1946" Type="http://schemas.openxmlformats.org/officeDocument/2006/relationships/hyperlink" Target="http://www.compagnieenunseulmot.com" TargetMode="External"/><Relationship Id="rId1947" Type="http://schemas.openxmlformats.org/officeDocument/2006/relationships/hyperlink" Target="https://assos.bordeaux.fr/association/detail/261" TargetMode="External"/><Relationship Id="rId1948" Type="http://schemas.openxmlformats.org/officeDocument/2006/relationships/hyperlink" Target="https://assos.bordeaux.fr/association/detail/2610" TargetMode="External"/><Relationship Id="rId1949" Type="http://schemas.openxmlformats.org/officeDocument/2006/relationships/hyperlink" Target="https://assos.bordeaux.fr/association/detail/521" TargetMode="External"/><Relationship Id="rId2423" Type="http://schemas.openxmlformats.org/officeDocument/2006/relationships/hyperlink" Target="https://assos.bordeaux.fr/association/detail/1185" TargetMode="External"/><Relationship Id="rId2424" Type="http://schemas.openxmlformats.org/officeDocument/2006/relationships/hyperlink" Target="https://assos.bordeaux.fr/association/detail/2827" TargetMode="External"/><Relationship Id="rId2425" Type="http://schemas.openxmlformats.org/officeDocument/2006/relationships/hyperlink" Target="https://assos.bordeaux.fr/association/detail/2828" TargetMode="External"/><Relationship Id="rId2426" Type="http://schemas.openxmlformats.org/officeDocument/2006/relationships/hyperlink" Target="https://assos.bordeaux.fr/association/detail/2829" TargetMode="External"/><Relationship Id="rId2427" Type="http://schemas.openxmlformats.org/officeDocument/2006/relationships/hyperlink" Target="https://assos.bordeaux.fr/association/detail/1780" TargetMode="External"/><Relationship Id="rId2428" Type="http://schemas.openxmlformats.org/officeDocument/2006/relationships/hyperlink" Target="http://www.5un7.fr" TargetMode="External"/><Relationship Id="rId2429" Type="http://schemas.openxmlformats.org/officeDocument/2006/relationships/hyperlink" Target="https://assos.bordeaux.fr/association/detail/283" TargetMode="External"/><Relationship Id="rId509" Type="http://schemas.openxmlformats.org/officeDocument/2006/relationships/hyperlink" Target="http://sosurgencesmamans.com" TargetMode="External"/><Relationship Id="rId508" Type="http://schemas.openxmlformats.org/officeDocument/2006/relationships/hyperlink" Target="https://assos.bordeaux.fr/association/detail/882" TargetMode="External"/><Relationship Id="rId503" Type="http://schemas.openxmlformats.org/officeDocument/2006/relationships/hyperlink" Target="https://assos.bordeaux.fr/association/detail/915" TargetMode="External"/><Relationship Id="rId502" Type="http://schemas.openxmlformats.org/officeDocument/2006/relationships/hyperlink" Target="https://assos.bordeaux.fr/association/detail/1720" TargetMode="External"/><Relationship Id="rId501" Type="http://schemas.openxmlformats.org/officeDocument/2006/relationships/hyperlink" Target="https://assos.bordeaux.fr/association/detail/1718" TargetMode="External"/><Relationship Id="rId500" Type="http://schemas.openxmlformats.org/officeDocument/2006/relationships/hyperlink" Target="https://assos.bordeaux.fr/association/detail/1717" TargetMode="External"/><Relationship Id="rId507" Type="http://schemas.openxmlformats.org/officeDocument/2006/relationships/hyperlink" Target="https://assos.bordeaux.fr/association/detail/1730" TargetMode="External"/><Relationship Id="rId506" Type="http://schemas.openxmlformats.org/officeDocument/2006/relationships/hyperlink" Target="https://assos.bordeaux.fr/association/detail/1728" TargetMode="External"/><Relationship Id="rId505" Type="http://schemas.openxmlformats.org/officeDocument/2006/relationships/hyperlink" Target="https://assos.bordeaux.fr/association/detail/1724" TargetMode="External"/><Relationship Id="rId504" Type="http://schemas.openxmlformats.org/officeDocument/2006/relationships/hyperlink" Target="https://assos.bordeaux.fr/association/detail/1721" TargetMode="External"/><Relationship Id="rId2420" Type="http://schemas.openxmlformats.org/officeDocument/2006/relationships/hyperlink" Target="https://assos.bordeaux.fr/association/detail/2824" TargetMode="External"/><Relationship Id="rId2421" Type="http://schemas.openxmlformats.org/officeDocument/2006/relationships/hyperlink" Target="https://assos.bordeaux.fr/association/detail/2825" TargetMode="External"/><Relationship Id="rId2422" Type="http://schemas.openxmlformats.org/officeDocument/2006/relationships/hyperlink" Target="https://assos.bordeaux.fr/association/detail/2826" TargetMode="External"/><Relationship Id="rId2412" Type="http://schemas.openxmlformats.org/officeDocument/2006/relationships/hyperlink" Target="https://assos.bordeaux.fr/association/detail/707" TargetMode="External"/><Relationship Id="rId2413" Type="http://schemas.openxmlformats.org/officeDocument/2006/relationships/hyperlink" Target="http://www.egpebordeauxgironde.fr" TargetMode="External"/><Relationship Id="rId2414" Type="http://schemas.openxmlformats.org/officeDocument/2006/relationships/hyperlink" Target="https://assos.bordeaux.fr/association/detail/890" TargetMode="External"/><Relationship Id="rId2415" Type="http://schemas.openxmlformats.org/officeDocument/2006/relationships/hyperlink" Target="http://www.ffmas.com" TargetMode="External"/><Relationship Id="rId2416" Type="http://schemas.openxmlformats.org/officeDocument/2006/relationships/hyperlink" Target="https://assos.bordeaux.fr/association/detail/1779" TargetMode="External"/><Relationship Id="rId2417" Type="http://schemas.openxmlformats.org/officeDocument/2006/relationships/hyperlink" Target="http://lapetitecommune.fr" TargetMode="External"/><Relationship Id="rId2418" Type="http://schemas.openxmlformats.org/officeDocument/2006/relationships/hyperlink" Target="https://assos.bordeaux.fr/association/detail/523" TargetMode="External"/><Relationship Id="rId2419" Type="http://schemas.openxmlformats.org/officeDocument/2006/relationships/hyperlink" Target="http://www.asso-contact.org/asso/33" TargetMode="External"/><Relationship Id="rId2410" Type="http://schemas.openxmlformats.org/officeDocument/2006/relationships/hyperlink" Target="https://assos.bordeaux.fr/association/detail/903" TargetMode="External"/><Relationship Id="rId2411" Type="http://schemas.openxmlformats.org/officeDocument/2006/relationships/hyperlink" Target="http://bc-alamele.fr" TargetMode="External"/><Relationship Id="rId1114" Type="http://schemas.openxmlformats.org/officeDocument/2006/relationships/hyperlink" Target="https://assos.bordeaux.fr/association/detail/2170" TargetMode="External"/><Relationship Id="rId2445" Type="http://schemas.openxmlformats.org/officeDocument/2006/relationships/hyperlink" Target="https://assos.bordeaux.fr/association/detail/2839" TargetMode="External"/><Relationship Id="rId1115" Type="http://schemas.openxmlformats.org/officeDocument/2006/relationships/hyperlink" Target="https://assos.bordeaux.fr/association/detail/729" TargetMode="External"/><Relationship Id="rId2446" Type="http://schemas.openxmlformats.org/officeDocument/2006/relationships/hyperlink" Target="https://assos.bordeaux.fr/association/detail/284" TargetMode="External"/><Relationship Id="rId1116" Type="http://schemas.openxmlformats.org/officeDocument/2006/relationships/hyperlink" Target="https://assos.bordeaux.fr/association/detail/2171" TargetMode="External"/><Relationship Id="rId2447" Type="http://schemas.openxmlformats.org/officeDocument/2006/relationships/hyperlink" Target="https://assos.bordeaux.fr/association/detail/2840" TargetMode="External"/><Relationship Id="rId1117" Type="http://schemas.openxmlformats.org/officeDocument/2006/relationships/hyperlink" Target="https://assos.bordeaux.fr/association/detail/2172" TargetMode="External"/><Relationship Id="rId2448" Type="http://schemas.openxmlformats.org/officeDocument/2006/relationships/hyperlink" Target="https://assos.bordeaux.fr/association/detail/2841" TargetMode="External"/><Relationship Id="rId1118" Type="http://schemas.openxmlformats.org/officeDocument/2006/relationships/hyperlink" Target="https://assos.bordeaux.fr/association/detail/2173" TargetMode="External"/><Relationship Id="rId2449" Type="http://schemas.openxmlformats.org/officeDocument/2006/relationships/hyperlink" Target="https://assos.bordeaux.fr/association/detail/650" TargetMode="External"/><Relationship Id="rId1119" Type="http://schemas.openxmlformats.org/officeDocument/2006/relationships/hyperlink" Target="https://assos.bordeaux.fr/association/detail/943" TargetMode="External"/><Relationship Id="rId525" Type="http://schemas.openxmlformats.org/officeDocument/2006/relationships/hyperlink" Target="https://assos.bordeaux.fr/association/detail/642" TargetMode="External"/><Relationship Id="rId524" Type="http://schemas.openxmlformats.org/officeDocument/2006/relationships/hyperlink" Target="https://assos.bordeaux.fr/association/detail/1743" TargetMode="External"/><Relationship Id="rId523" Type="http://schemas.openxmlformats.org/officeDocument/2006/relationships/hyperlink" Target="https://assos.bordeaux.fr/association/detail/1742" TargetMode="External"/><Relationship Id="rId522" Type="http://schemas.openxmlformats.org/officeDocument/2006/relationships/hyperlink" Target="https://assos.bordeaux.fr/association/detail/1741" TargetMode="External"/><Relationship Id="rId529" Type="http://schemas.openxmlformats.org/officeDocument/2006/relationships/hyperlink" Target="http://www.philomathiquebordeaux.com" TargetMode="External"/><Relationship Id="rId528" Type="http://schemas.openxmlformats.org/officeDocument/2006/relationships/hyperlink" Target="https://assos.bordeaux.fr/association/detail/529" TargetMode="External"/><Relationship Id="rId527" Type="http://schemas.openxmlformats.org/officeDocument/2006/relationships/hyperlink" Target="https://assos.bordeaux.fr/association/detail/1747" TargetMode="External"/><Relationship Id="rId526" Type="http://schemas.openxmlformats.org/officeDocument/2006/relationships/hyperlink" Target="http://www.synagogue-bordeaux.com" TargetMode="External"/><Relationship Id="rId2440" Type="http://schemas.openxmlformats.org/officeDocument/2006/relationships/hyperlink" Target="https://assos.bordeaux.fr/association/detail/2835" TargetMode="External"/><Relationship Id="rId521" Type="http://schemas.openxmlformats.org/officeDocument/2006/relationships/hyperlink" Target="http://www.habitatsjeuneslelevain.org" TargetMode="External"/><Relationship Id="rId1110" Type="http://schemas.openxmlformats.org/officeDocument/2006/relationships/hyperlink" Target="https://assos.bordeaux.fr/association/detail/2168" TargetMode="External"/><Relationship Id="rId2441" Type="http://schemas.openxmlformats.org/officeDocument/2006/relationships/hyperlink" Target="https://assos.bordeaux.fr/association/detail/2836" TargetMode="External"/><Relationship Id="rId520" Type="http://schemas.openxmlformats.org/officeDocument/2006/relationships/hyperlink" Target="https://assos.bordeaux.fr/association/detail/681" TargetMode="External"/><Relationship Id="rId1111" Type="http://schemas.openxmlformats.org/officeDocument/2006/relationships/hyperlink" Target="https://assos.bordeaux.fr/association/detail/1071" TargetMode="External"/><Relationship Id="rId2442" Type="http://schemas.openxmlformats.org/officeDocument/2006/relationships/hyperlink" Target="https://assos.bordeaux.fr/association/detail/1856" TargetMode="External"/><Relationship Id="rId1112" Type="http://schemas.openxmlformats.org/officeDocument/2006/relationships/hyperlink" Target="http://rirespourgairire.jimdo.com" TargetMode="External"/><Relationship Id="rId2443" Type="http://schemas.openxmlformats.org/officeDocument/2006/relationships/hyperlink" Target="https://assos.bordeaux.fr/association/detail/2837" TargetMode="External"/><Relationship Id="rId1113" Type="http://schemas.openxmlformats.org/officeDocument/2006/relationships/hyperlink" Target="https://assos.bordeaux.fr/association/detail/2169" TargetMode="External"/><Relationship Id="rId2444" Type="http://schemas.openxmlformats.org/officeDocument/2006/relationships/hyperlink" Target="https://assos.bordeaux.fr/association/detail/2838" TargetMode="External"/><Relationship Id="rId1103" Type="http://schemas.openxmlformats.org/officeDocument/2006/relationships/hyperlink" Target="https://assos.bordeaux.fr/association/detail/1450" TargetMode="External"/><Relationship Id="rId2434" Type="http://schemas.openxmlformats.org/officeDocument/2006/relationships/hyperlink" Target="https://assos.bordeaux.fr/association/detail/677" TargetMode="External"/><Relationship Id="rId1104" Type="http://schemas.openxmlformats.org/officeDocument/2006/relationships/hyperlink" Target="https://assos.bordeaux.fr/association/detail/2164" TargetMode="External"/><Relationship Id="rId2435" Type="http://schemas.openxmlformats.org/officeDocument/2006/relationships/hyperlink" Target="https://assos.bordeaux.fr/association/detail/2832" TargetMode="External"/><Relationship Id="rId1105" Type="http://schemas.openxmlformats.org/officeDocument/2006/relationships/hyperlink" Target="https://assos.bordeaux.fr/association/detail/2165" TargetMode="External"/><Relationship Id="rId2436" Type="http://schemas.openxmlformats.org/officeDocument/2006/relationships/hyperlink" Target="https://assos.bordeaux.fr/association/detail/667" TargetMode="External"/><Relationship Id="rId1106" Type="http://schemas.openxmlformats.org/officeDocument/2006/relationships/hyperlink" Target="https://assos.bordeaux.fr/association/detail/747" TargetMode="External"/><Relationship Id="rId2437" Type="http://schemas.openxmlformats.org/officeDocument/2006/relationships/hyperlink" Target="http://montsetmerveilles.eu" TargetMode="External"/><Relationship Id="rId1107" Type="http://schemas.openxmlformats.org/officeDocument/2006/relationships/hyperlink" Target="http://www.bordonor.org" TargetMode="External"/><Relationship Id="rId2438" Type="http://schemas.openxmlformats.org/officeDocument/2006/relationships/hyperlink" Target="https://assos.bordeaux.fr/association/detail/2833" TargetMode="External"/><Relationship Id="rId1108" Type="http://schemas.openxmlformats.org/officeDocument/2006/relationships/hyperlink" Target="https://assos.bordeaux.fr/association/detail/2166" TargetMode="External"/><Relationship Id="rId2439" Type="http://schemas.openxmlformats.org/officeDocument/2006/relationships/hyperlink" Target="https://assos.bordeaux.fr/association/detail/2834" TargetMode="External"/><Relationship Id="rId1109" Type="http://schemas.openxmlformats.org/officeDocument/2006/relationships/hyperlink" Target="https://assos.bordeaux.fr/association/detail/2167" TargetMode="External"/><Relationship Id="rId519" Type="http://schemas.openxmlformats.org/officeDocument/2006/relationships/hyperlink" Target="https://assos.bordeaux.fr/association/detail/1564" TargetMode="External"/><Relationship Id="rId514" Type="http://schemas.openxmlformats.org/officeDocument/2006/relationships/hyperlink" Target="https://assos.bordeaux.fr/association/detail/1853" TargetMode="External"/><Relationship Id="rId513" Type="http://schemas.openxmlformats.org/officeDocument/2006/relationships/hyperlink" Target="https://assos.bordeaux.fr/association/detail/1739" TargetMode="External"/><Relationship Id="rId512" Type="http://schemas.openxmlformats.org/officeDocument/2006/relationships/hyperlink" Target="https://assos.bordeaux.fr/association/detail/1738" TargetMode="External"/><Relationship Id="rId511" Type="http://schemas.openxmlformats.org/officeDocument/2006/relationships/hyperlink" Target="https://assos.bordeaux.fr/association/detail/1732" TargetMode="External"/><Relationship Id="rId518" Type="http://schemas.openxmlformats.org/officeDocument/2006/relationships/hyperlink" Target="http://www.coeurdetoile.com" TargetMode="External"/><Relationship Id="rId517" Type="http://schemas.openxmlformats.org/officeDocument/2006/relationships/hyperlink" Target="https://assos.bordeaux.fr/association/detail/1855" TargetMode="External"/><Relationship Id="rId516" Type="http://schemas.openxmlformats.org/officeDocument/2006/relationships/hyperlink" Target="https://assos.bordeaux.fr/association/detail/1740" TargetMode="External"/><Relationship Id="rId515" Type="http://schemas.openxmlformats.org/officeDocument/2006/relationships/hyperlink" Target="http://accedeaquitaine.fr" TargetMode="External"/><Relationship Id="rId510" Type="http://schemas.openxmlformats.org/officeDocument/2006/relationships/hyperlink" Target="https://assos.bordeaux.fr/association/detail/1534" TargetMode="External"/><Relationship Id="rId2430" Type="http://schemas.openxmlformats.org/officeDocument/2006/relationships/hyperlink" Target="https://assos.bordeaux.fr/association/detail/2830" TargetMode="External"/><Relationship Id="rId1100" Type="http://schemas.openxmlformats.org/officeDocument/2006/relationships/hyperlink" Target="https://assos.bordeaux.fr/association/detail/2163" TargetMode="External"/><Relationship Id="rId2431" Type="http://schemas.openxmlformats.org/officeDocument/2006/relationships/hyperlink" Target="https://assos.bordeaux.fr/association/detail/2831" TargetMode="External"/><Relationship Id="rId1101" Type="http://schemas.openxmlformats.org/officeDocument/2006/relationships/hyperlink" Target="https://assos.bordeaux.fr/association/detail/1089" TargetMode="External"/><Relationship Id="rId2432" Type="http://schemas.openxmlformats.org/officeDocument/2006/relationships/hyperlink" Target="https://assos.bordeaux.fr/association/detail/1618" TargetMode="External"/><Relationship Id="rId1102" Type="http://schemas.openxmlformats.org/officeDocument/2006/relationships/hyperlink" Target="http://ludoludik.com" TargetMode="External"/><Relationship Id="rId2433" Type="http://schemas.openxmlformats.org/officeDocument/2006/relationships/hyperlink" Target="http://amicalebacalan.com" TargetMode="External"/><Relationship Id="rId2401" Type="http://schemas.openxmlformats.org/officeDocument/2006/relationships/hyperlink" Target="https://assos.bordeaux.fr/association/detail/2820" TargetMode="External"/><Relationship Id="rId2402" Type="http://schemas.openxmlformats.org/officeDocument/2006/relationships/hyperlink" Target="https://assos.bordeaux.fr/association/detail/2821" TargetMode="External"/><Relationship Id="rId2403" Type="http://schemas.openxmlformats.org/officeDocument/2006/relationships/hyperlink" Target="https://assos.bordeaux.fr/association/detail/690" TargetMode="External"/><Relationship Id="rId2404" Type="http://schemas.openxmlformats.org/officeDocument/2006/relationships/hyperlink" Target="http://www.boardo.fr" TargetMode="External"/><Relationship Id="rId2405" Type="http://schemas.openxmlformats.org/officeDocument/2006/relationships/hyperlink" Target="https://assos.bordeaux.fr/association/detail/657" TargetMode="External"/><Relationship Id="rId2406" Type="http://schemas.openxmlformats.org/officeDocument/2006/relationships/hyperlink" Target="http://www.chu-bordeaux.fr/Patient-proches/Associations-au-service-des-patients/Radio-CHU" TargetMode="External"/><Relationship Id="rId2407" Type="http://schemas.openxmlformats.org/officeDocument/2006/relationships/hyperlink" Target="https://assos.bordeaux.fr/association/detail/2822" TargetMode="External"/><Relationship Id="rId2408" Type="http://schemas.openxmlformats.org/officeDocument/2006/relationships/hyperlink" Target="https://assos.bordeaux.fr/association/detail/2823" TargetMode="External"/><Relationship Id="rId2409" Type="http://schemas.openxmlformats.org/officeDocument/2006/relationships/hyperlink" Target="https://assos.bordeaux.fr/association/detail/854" TargetMode="External"/><Relationship Id="rId2400" Type="http://schemas.openxmlformats.org/officeDocument/2006/relationships/hyperlink" Target="https://assos.bordeaux.fr/association/detail/282" TargetMode="External"/><Relationship Id="rId590" Type="http://schemas.openxmlformats.org/officeDocument/2006/relationships/hyperlink" Target="https://assos.bordeaux.fr/association/detail/1839" TargetMode="External"/><Relationship Id="rId589" Type="http://schemas.openxmlformats.org/officeDocument/2006/relationships/hyperlink" Target="https://assos.bordeaux.fr/association/detail/525" TargetMode="External"/><Relationship Id="rId588" Type="http://schemas.openxmlformats.org/officeDocument/2006/relationships/hyperlink" Target="https://assos.bordeaux.fr/association/detail/1838" TargetMode="External"/><Relationship Id="rId1170" Type="http://schemas.openxmlformats.org/officeDocument/2006/relationships/hyperlink" Target="https://assos.bordeaux.fr/association/detail/2209" TargetMode="External"/><Relationship Id="rId1171" Type="http://schemas.openxmlformats.org/officeDocument/2006/relationships/hyperlink" Target="https://assos.bordeaux.fr/association/detail/1145" TargetMode="External"/><Relationship Id="rId583" Type="http://schemas.openxmlformats.org/officeDocument/2006/relationships/hyperlink" Target="https://assos.bordeaux.fr/association/detail/1833" TargetMode="External"/><Relationship Id="rId1172" Type="http://schemas.openxmlformats.org/officeDocument/2006/relationships/hyperlink" Target="https://assos.bordeaux.fr/association/detail/2210" TargetMode="External"/><Relationship Id="rId582" Type="http://schemas.openxmlformats.org/officeDocument/2006/relationships/hyperlink" Target="https://assos.bordeaux.fr/association/detail/1832" TargetMode="External"/><Relationship Id="rId1173" Type="http://schemas.openxmlformats.org/officeDocument/2006/relationships/hyperlink" Target="https://assos.bordeaux.fr/association/detail/2211" TargetMode="External"/><Relationship Id="rId581" Type="http://schemas.openxmlformats.org/officeDocument/2006/relationships/hyperlink" Target="https://assos.bordeaux.fr/association/detail/1828" TargetMode="External"/><Relationship Id="rId1174" Type="http://schemas.openxmlformats.org/officeDocument/2006/relationships/hyperlink" Target="https://assos.bordeaux.fr/association/detail/1187" TargetMode="External"/><Relationship Id="rId580" Type="http://schemas.openxmlformats.org/officeDocument/2006/relationships/hyperlink" Target="https://assos.bordeaux.fr/association/detail/1826" TargetMode="External"/><Relationship Id="rId1175" Type="http://schemas.openxmlformats.org/officeDocument/2006/relationships/hyperlink" Target="https://assos.bordeaux.fr/association/detail/2212" TargetMode="External"/><Relationship Id="rId587" Type="http://schemas.openxmlformats.org/officeDocument/2006/relationships/hyperlink" Target="https://assos.bordeaux.fr/association/detail/1837" TargetMode="External"/><Relationship Id="rId1176" Type="http://schemas.openxmlformats.org/officeDocument/2006/relationships/hyperlink" Target="https://assos.bordeaux.fr/association/detail/2213" TargetMode="External"/><Relationship Id="rId586" Type="http://schemas.openxmlformats.org/officeDocument/2006/relationships/hyperlink" Target="https://assos.bordeaux.fr/association/detail/1836" TargetMode="External"/><Relationship Id="rId1177" Type="http://schemas.openxmlformats.org/officeDocument/2006/relationships/hyperlink" Target="https://assos.bordeaux.fr/association/detail/1135" TargetMode="External"/><Relationship Id="rId585" Type="http://schemas.openxmlformats.org/officeDocument/2006/relationships/hyperlink" Target="https://assos.bordeaux.fr/association/detail/1835" TargetMode="External"/><Relationship Id="rId1178" Type="http://schemas.openxmlformats.org/officeDocument/2006/relationships/hyperlink" Target="http://bordeauxdanceinclub.fr" TargetMode="External"/><Relationship Id="rId584" Type="http://schemas.openxmlformats.org/officeDocument/2006/relationships/hyperlink" Target="https://assos.bordeaux.fr/association/detail/1834" TargetMode="External"/><Relationship Id="rId1179" Type="http://schemas.openxmlformats.org/officeDocument/2006/relationships/hyperlink" Target="https://assos.bordeaux.fr/association/detail/2214" TargetMode="External"/><Relationship Id="rId1169" Type="http://schemas.openxmlformats.org/officeDocument/2006/relationships/hyperlink" Target="https://assos.bordeaux.fr/association/detail/2208" TargetMode="External"/><Relationship Id="rId579" Type="http://schemas.openxmlformats.org/officeDocument/2006/relationships/hyperlink" Target="https://assos.bordeaux.fr/association/detail/1825" TargetMode="External"/><Relationship Id="rId578" Type="http://schemas.openxmlformats.org/officeDocument/2006/relationships/hyperlink" Target="https://assos.bordeaux.fr/association/detail/1179" TargetMode="External"/><Relationship Id="rId577" Type="http://schemas.openxmlformats.org/officeDocument/2006/relationships/hyperlink" Target="https://assos.bordeaux.fr/association/detail/1714" TargetMode="External"/><Relationship Id="rId2490" Type="http://schemas.openxmlformats.org/officeDocument/2006/relationships/hyperlink" Target="https://assos.bordeaux.fr/association/detail/2864" TargetMode="External"/><Relationship Id="rId1160" Type="http://schemas.openxmlformats.org/officeDocument/2006/relationships/hyperlink" Target="https://assos.bordeaux.fr/association/detail/852" TargetMode="External"/><Relationship Id="rId2491" Type="http://schemas.openxmlformats.org/officeDocument/2006/relationships/hyperlink" Target="https://assos.bordeaux.fr/association/detail/2865" TargetMode="External"/><Relationship Id="rId572" Type="http://schemas.openxmlformats.org/officeDocument/2006/relationships/hyperlink" Target="https://assos.bordeaux.fr/association/detail/631" TargetMode="External"/><Relationship Id="rId1161" Type="http://schemas.openxmlformats.org/officeDocument/2006/relationships/hyperlink" Target="https://assos.bordeaux.fr/association/detail/2203" TargetMode="External"/><Relationship Id="rId2492" Type="http://schemas.openxmlformats.org/officeDocument/2006/relationships/hyperlink" Target="https://assos.bordeaux.fr/association/detail/2866" TargetMode="External"/><Relationship Id="rId571" Type="http://schemas.openxmlformats.org/officeDocument/2006/relationships/hyperlink" Target="https://assos.bordeaux.fr/association/detail/1815" TargetMode="External"/><Relationship Id="rId1162" Type="http://schemas.openxmlformats.org/officeDocument/2006/relationships/hyperlink" Target="https://assos.bordeaux.fr/association/detail/2204" TargetMode="External"/><Relationship Id="rId2493" Type="http://schemas.openxmlformats.org/officeDocument/2006/relationships/hyperlink" Target="https://assos.bordeaux.fr/association/detail/920" TargetMode="External"/><Relationship Id="rId570" Type="http://schemas.openxmlformats.org/officeDocument/2006/relationships/hyperlink" Target="https://assos.bordeaux.fr/association/detail/1814" TargetMode="External"/><Relationship Id="rId1163" Type="http://schemas.openxmlformats.org/officeDocument/2006/relationships/hyperlink" Target="https://assos.bordeaux.fr/association/detail/600" TargetMode="External"/><Relationship Id="rId2494" Type="http://schemas.openxmlformats.org/officeDocument/2006/relationships/hyperlink" Target="http://recupr.org" TargetMode="External"/><Relationship Id="rId1164" Type="http://schemas.openxmlformats.org/officeDocument/2006/relationships/hyperlink" Target="http://www.academie-younus.com" TargetMode="External"/><Relationship Id="rId2495" Type="http://schemas.openxmlformats.org/officeDocument/2006/relationships/hyperlink" Target="https://assos.bordeaux.fr/association/detail/2867" TargetMode="External"/><Relationship Id="rId576" Type="http://schemas.openxmlformats.org/officeDocument/2006/relationships/hyperlink" Target="https://assos.bordeaux.fr/association/detail/1013" TargetMode="External"/><Relationship Id="rId1165" Type="http://schemas.openxmlformats.org/officeDocument/2006/relationships/hyperlink" Target="https://assos.bordeaux.fr/association/detail/2205" TargetMode="External"/><Relationship Id="rId2496" Type="http://schemas.openxmlformats.org/officeDocument/2006/relationships/hyperlink" Target="https://assos.bordeaux.fr/association/detail/2868" TargetMode="External"/><Relationship Id="rId575" Type="http://schemas.openxmlformats.org/officeDocument/2006/relationships/hyperlink" Target="https://assos.bordeaux.fr/association/detail/1824" TargetMode="External"/><Relationship Id="rId1166" Type="http://schemas.openxmlformats.org/officeDocument/2006/relationships/hyperlink" Target="https://assos.bordeaux.fr/association/detail/1158" TargetMode="External"/><Relationship Id="rId2497" Type="http://schemas.openxmlformats.org/officeDocument/2006/relationships/hyperlink" Target="https://assos.bordeaux.fr/association/detail/2869" TargetMode="External"/><Relationship Id="rId574" Type="http://schemas.openxmlformats.org/officeDocument/2006/relationships/hyperlink" Target="https://assos.bordeaux.fr/association/detail/1816" TargetMode="External"/><Relationship Id="rId1167" Type="http://schemas.openxmlformats.org/officeDocument/2006/relationships/hyperlink" Target="https://assos.bordeaux.fr/association/detail/2206" TargetMode="External"/><Relationship Id="rId2498" Type="http://schemas.openxmlformats.org/officeDocument/2006/relationships/hyperlink" Target="https://assos.bordeaux.fr/association/detail/287" TargetMode="External"/><Relationship Id="rId573" Type="http://schemas.openxmlformats.org/officeDocument/2006/relationships/hyperlink" Target="http://www.petitcoeurdebeurre.fr" TargetMode="External"/><Relationship Id="rId1168" Type="http://schemas.openxmlformats.org/officeDocument/2006/relationships/hyperlink" Target="https://assos.bordeaux.fr/association/detail/2207" TargetMode="External"/><Relationship Id="rId2499" Type="http://schemas.openxmlformats.org/officeDocument/2006/relationships/hyperlink" Target="https://assos.bordeaux.fr/association/detail/2870" TargetMode="External"/><Relationship Id="rId1190" Type="http://schemas.openxmlformats.org/officeDocument/2006/relationships/hyperlink" Target="https://assos.bordeaux.fr/association/detail/1528" TargetMode="External"/><Relationship Id="rId1191" Type="http://schemas.openxmlformats.org/officeDocument/2006/relationships/hyperlink" Target="https://assos.bordeaux.fr/association/detail/816" TargetMode="External"/><Relationship Id="rId1192" Type="http://schemas.openxmlformats.org/officeDocument/2006/relationships/hyperlink" Target="https://assos.bordeaux.fr/association/detail/1646" TargetMode="External"/><Relationship Id="rId1193" Type="http://schemas.openxmlformats.org/officeDocument/2006/relationships/hyperlink" Target="http://www.association-espace33.fr" TargetMode="External"/><Relationship Id="rId1194" Type="http://schemas.openxmlformats.org/officeDocument/2006/relationships/hyperlink" Target="https://assos.bordeaux.fr/association/detail/2221" TargetMode="External"/><Relationship Id="rId1195" Type="http://schemas.openxmlformats.org/officeDocument/2006/relationships/hyperlink" Target="https://assos.bordeaux.fr/association/detail/1456" TargetMode="External"/><Relationship Id="rId1196" Type="http://schemas.openxmlformats.org/officeDocument/2006/relationships/hyperlink" Target="https://assos.bordeaux.fr/association/detail/2222" TargetMode="External"/><Relationship Id="rId1197" Type="http://schemas.openxmlformats.org/officeDocument/2006/relationships/hyperlink" Target="https://assos.bordeaux.fr/association/detail/2223" TargetMode="External"/><Relationship Id="rId1198" Type="http://schemas.openxmlformats.org/officeDocument/2006/relationships/hyperlink" Target="https://assos.bordeaux.fr/association/detail/2224" TargetMode="External"/><Relationship Id="rId1199" Type="http://schemas.openxmlformats.org/officeDocument/2006/relationships/hyperlink" Target="https://assos.bordeaux.fr/association/detail/2225" TargetMode="External"/><Relationship Id="rId599" Type="http://schemas.openxmlformats.org/officeDocument/2006/relationships/hyperlink" Target="https://assos.bordeaux.fr/association/detail/1844" TargetMode="External"/><Relationship Id="rId1180" Type="http://schemas.openxmlformats.org/officeDocument/2006/relationships/hyperlink" Target="https://assos.bordeaux.fr/association/detail/2215" TargetMode="External"/><Relationship Id="rId1181" Type="http://schemas.openxmlformats.org/officeDocument/2006/relationships/hyperlink" Target="https://assos.bordeaux.fr/association/detail/962" TargetMode="External"/><Relationship Id="rId1182" Type="http://schemas.openxmlformats.org/officeDocument/2006/relationships/hyperlink" Target="http://unisson-acme.com" TargetMode="External"/><Relationship Id="rId594" Type="http://schemas.openxmlformats.org/officeDocument/2006/relationships/hyperlink" Target="https://assos.bordeaux.fr/association/detail/1840" TargetMode="External"/><Relationship Id="rId1183" Type="http://schemas.openxmlformats.org/officeDocument/2006/relationships/hyperlink" Target="https://assos.bordeaux.fr/association/detail/2216" TargetMode="External"/><Relationship Id="rId593" Type="http://schemas.openxmlformats.org/officeDocument/2006/relationships/hyperlink" Target="http://www.toutesalabri.fr" TargetMode="External"/><Relationship Id="rId1184" Type="http://schemas.openxmlformats.org/officeDocument/2006/relationships/hyperlink" Target="https://assos.bordeaux.fr/association/detail/1021" TargetMode="External"/><Relationship Id="rId592" Type="http://schemas.openxmlformats.org/officeDocument/2006/relationships/hyperlink" Target="https://assos.bordeaux.fr/association/detail/853" TargetMode="External"/><Relationship Id="rId1185" Type="http://schemas.openxmlformats.org/officeDocument/2006/relationships/hyperlink" Target="http://www.designlaps.fr" TargetMode="External"/><Relationship Id="rId591" Type="http://schemas.openxmlformats.org/officeDocument/2006/relationships/hyperlink" Target="https://assos.bordeaux.fr/association/detail/834" TargetMode="External"/><Relationship Id="rId1186" Type="http://schemas.openxmlformats.org/officeDocument/2006/relationships/hyperlink" Target="https://assos.bordeaux.fr/association/detail/2217" TargetMode="External"/><Relationship Id="rId598" Type="http://schemas.openxmlformats.org/officeDocument/2006/relationships/hyperlink" Target="https://assos.bordeaux.fr/association/detail/1843" TargetMode="External"/><Relationship Id="rId1187" Type="http://schemas.openxmlformats.org/officeDocument/2006/relationships/hyperlink" Target="https://assos.bordeaux.fr/association/detail/2218" TargetMode="External"/><Relationship Id="rId597" Type="http://schemas.openxmlformats.org/officeDocument/2006/relationships/hyperlink" Target="https://assos.bordeaux.fr/association/detail/1841" TargetMode="External"/><Relationship Id="rId1188" Type="http://schemas.openxmlformats.org/officeDocument/2006/relationships/hyperlink" Target="https://assos.bordeaux.fr/association/detail/2219" TargetMode="External"/><Relationship Id="rId596" Type="http://schemas.openxmlformats.org/officeDocument/2006/relationships/hyperlink" Target="http://fonda.asso.fr/la-fonda-sud-ouest" TargetMode="External"/><Relationship Id="rId1189" Type="http://schemas.openxmlformats.org/officeDocument/2006/relationships/hyperlink" Target="https://assos.bordeaux.fr/association/detail/2220" TargetMode="External"/><Relationship Id="rId595" Type="http://schemas.openxmlformats.org/officeDocument/2006/relationships/hyperlink" Target="https://assos.bordeaux.fr/association/detail/687" TargetMode="External"/><Relationship Id="rId1136" Type="http://schemas.openxmlformats.org/officeDocument/2006/relationships/hyperlink" Target="https://assos.bordeaux.fr/association/detail/2187" TargetMode="External"/><Relationship Id="rId2467" Type="http://schemas.openxmlformats.org/officeDocument/2006/relationships/hyperlink" Target="http://lesptitsgratteurs.fr" TargetMode="External"/><Relationship Id="rId1137" Type="http://schemas.openxmlformats.org/officeDocument/2006/relationships/hyperlink" Target="https://assos.bordeaux.fr/association/detail/2188" TargetMode="External"/><Relationship Id="rId2468" Type="http://schemas.openxmlformats.org/officeDocument/2006/relationships/hyperlink" Target="https://assos.bordeaux.fr/association/detail/2851" TargetMode="External"/><Relationship Id="rId1138" Type="http://schemas.openxmlformats.org/officeDocument/2006/relationships/hyperlink" Target="https://assos.bordeaux.fr/association/detail/2189" TargetMode="External"/><Relationship Id="rId2469" Type="http://schemas.openxmlformats.org/officeDocument/2006/relationships/hyperlink" Target="https://assos.bordeaux.fr/association/detail/748" TargetMode="External"/><Relationship Id="rId1139" Type="http://schemas.openxmlformats.org/officeDocument/2006/relationships/hyperlink" Target="https://assos.bordeaux.fr/association/detail/2190" TargetMode="External"/><Relationship Id="rId547" Type="http://schemas.openxmlformats.org/officeDocument/2006/relationships/hyperlink" Target="https://assos.bordeaux.fr/association/detail/1766" TargetMode="External"/><Relationship Id="rId546" Type="http://schemas.openxmlformats.org/officeDocument/2006/relationships/hyperlink" Target="https://assos.bordeaux.fr/association/detail/1763" TargetMode="External"/><Relationship Id="rId545" Type="http://schemas.openxmlformats.org/officeDocument/2006/relationships/hyperlink" Target="https://assos.bordeaux.fr/association/detail/1762" TargetMode="External"/><Relationship Id="rId544" Type="http://schemas.openxmlformats.org/officeDocument/2006/relationships/hyperlink" Target="https://assos.bordeaux.fr/association/detail/1761" TargetMode="External"/><Relationship Id="rId549" Type="http://schemas.openxmlformats.org/officeDocument/2006/relationships/hyperlink" Target="http://usepcharlesmartin.overblog.com" TargetMode="External"/><Relationship Id="rId548" Type="http://schemas.openxmlformats.org/officeDocument/2006/relationships/hyperlink" Target="https://assos.bordeaux.fr/association/detail/932" TargetMode="External"/><Relationship Id="rId2460" Type="http://schemas.openxmlformats.org/officeDocument/2006/relationships/hyperlink" Target="https://assos.bordeaux.fr/association/detail/2849" TargetMode="External"/><Relationship Id="rId1130" Type="http://schemas.openxmlformats.org/officeDocument/2006/relationships/hyperlink" Target="https://assos.bordeaux.fr/association/detail/930" TargetMode="External"/><Relationship Id="rId2461" Type="http://schemas.openxmlformats.org/officeDocument/2006/relationships/hyperlink" Target="https://assos.bordeaux.fr/association/detail/1628" TargetMode="External"/><Relationship Id="rId1131" Type="http://schemas.openxmlformats.org/officeDocument/2006/relationships/hyperlink" Target="http://www.artsoundpromotion.com" TargetMode="External"/><Relationship Id="rId2462" Type="http://schemas.openxmlformats.org/officeDocument/2006/relationships/hyperlink" Target="http://www.polemagnetic.fr" TargetMode="External"/><Relationship Id="rId543" Type="http://schemas.openxmlformats.org/officeDocument/2006/relationships/hyperlink" Target="https://assos.bordeaux.fr/association/detail/1760" TargetMode="External"/><Relationship Id="rId1132" Type="http://schemas.openxmlformats.org/officeDocument/2006/relationships/hyperlink" Target="https://assos.bordeaux.fr/association/detail/2183" TargetMode="External"/><Relationship Id="rId2463" Type="http://schemas.openxmlformats.org/officeDocument/2006/relationships/hyperlink" Target="https://assos.bordeaux.fr/association/detail/977" TargetMode="External"/><Relationship Id="rId542" Type="http://schemas.openxmlformats.org/officeDocument/2006/relationships/hyperlink" Target="http://nonprofit.maisondesantenaturelle.com" TargetMode="External"/><Relationship Id="rId1133" Type="http://schemas.openxmlformats.org/officeDocument/2006/relationships/hyperlink" Target="https://assos.bordeaux.fr/association/detail/2184" TargetMode="External"/><Relationship Id="rId2464" Type="http://schemas.openxmlformats.org/officeDocument/2006/relationships/hyperlink" Target="https://assos.bordeaux.fr/association/detail/285" TargetMode="External"/><Relationship Id="rId541" Type="http://schemas.openxmlformats.org/officeDocument/2006/relationships/hyperlink" Target="https://assos.bordeaux.fr/association/detail/878" TargetMode="External"/><Relationship Id="rId1134" Type="http://schemas.openxmlformats.org/officeDocument/2006/relationships/hyperlink" Target="https://assos.bordeaux.fr/association/detail/2185" TargetMode="External"/><Relationship Id="rId2465" Type="http://schemas.openxmlformats.org/officeDocument/2006/relationships/hyperlink" Target="https://assos.bordeaux.fr/association/detail/2850" TargetMode="External"/><Relationship Id="rId540" Type="http://schemas.openxmlformats.org/officeDocument/2006/relationships/hyperlink" Target="https://assos.bordeaux.fr/association/detail/1759" TargetMode="External"/><Relationship Id="rId1135" Type="http://schemas.openxmlformats.org/officeDocument/2006/relationships/hyperlink" Target="https://assos.bordeaux.fr/association/detail/2186" TargetMode="External"/><Relationship Id="rId2466" Type="http://schemas.openxmlformats.org/officeDocument/2006/relationships/hyperlink" Target="https://assos.bordeaux.fr/association/detail/661" TargetMode="External"/><Relationship Id="rId1125" Type="http://schemas.openxmlformats.org/officeDocument/2006/relationships/hyperlink" Target="https://assos.bordeaux.fr/association/detail/2178" TargetMode="External"/><Relationship Id="rId2456" Type="http://schemas.openxmlformats.org/officeDocument/2006/relationships/hyperlink" Target="https://assos.bordeaux.fr/association/detail/2846" TargetMode="External"/><Relationship Id="rId1126" Type="http://schemas.openxmlformats.org/officeDocument/2006/relationships/hyperlink" Target="https://assos.bordeaux.fr/association/detail/2179" TargetMode="External"/><Relationship Id="rId2457" Type="http://schemas.openxmlformats.org/officeDocument/2006/relationships/hyperlink" Target="https://assos.bordeaux.fr/association/detail/1795" TargetMode="External"/><Relationship Id="rId1127" Type="http://schemas.openxmlformats.org/officeDocument/2006/relationships/hyperlink" Target="https://assos.bordeaux.fr/association/detail/2180" TargetMode="External"/><Relationship Id="rId2458" Type="http://schemas.openxmlformats.org/officeDocument/2006/relationships/hyperlink" Target="https://assos.bordeaux.fr/association/detail/2847" TargetMode="External"/><Relationship Id="rId1128" Type="http://schemas.openxmlformats.org/officeDocument/2006/relationships/hyperlink" Target="https://assos.bordeaux.fr/association/detail/2181" TargetMode="External"/><Relationship Id="rId2459" Type="http://schemas.openxmlformats.org/officeDocument/2006/relationships/hyperlink" Target="https://assos.bordeaux.fr/association/detail/2848" TargetMode="External"/><Relationship Id="rId1129" Type="http://schemas.openxmlformats.org/officeDocument/2006/relationships/hyperlink" Target="https://assos.bordeaux.fr/association/detail/2182" TargetMode="External"/><Relationship Id="rId536" Type="http://schemas.openxmlformats.org/officeDocument/2006/relationships/hyperlink" Target="https://assos.bordeaux.fr/association/detail/1755" TargetMode="External"/><Relationship Id="rId535" Type="http://schemas.openxmlformats.org/officeDocument/2006/relationships/hyperlink" Target="https://assos.bordeaux.fr/association/detail/1751" TargetMode="External"/><Relationship Id="rId534" Type="http://schemas.openxmlformats.org/officeDocument/2006/relationships/hyperlink" Target="http://tchernoblaye.free.fr" TargetMode="External"/><Relationship Id="rId533" Type="http://schemas.openxmlformats.org/officeDocument/2006/relationships/hyperlink" Target="https://assos.bordeaux.fr/association/detail/1406" TargetMode="External"/><Relationship Id="rId539" Type="http://schemas.openxmlformats.org/officeDocument/2006/relationships/hyperlink" Target="https://assos.bordeaux.fr/association/detail/1758" TargetMode="External"/><Relationship Id="rId538" Type="http://schemas.openxmlformats.org/officeDocument/2006/relationships/hyperlink" Target="https://assos.bordeaux.fr/association/detail/1756" TargetMode="External"/><Relationship Id="rId537" Type="http://schemas.openxmlformats.org/officeDocument/2006/relationships/hyperlink" Target="https://assos.bordeaux.fr/association/detail/1790" TargetMode="External"/><Relationship Id="rId2450" Type="http://schemas.openxmlformats.org/officeDocument/2006/relationships/hyperlink" Target="http://www.udaf33.fr" TargetMode="External"/><Relationship Id="rId1120" Type="http://schemas.openxmlformats.org/officeDocument/2006/relationships/hyperlink" Target="https://assos.bordeaux.fr/association/detail/2174" TargetMode="External"/><Relationship Id="rId2451" Type="http://schemas.openxmlformats.org/officeDocument/2006/relationships/hyperlink" Target="https://assos.bordeaux.fr/association/detail/2842" TargetMode="External"/><Relationship Id="rId532" Type="http://schemas.openxmlformats.org/officeDocument/2006/relationships/hyperlink" Target="https://assos.bordeaux.fr/association/detail/960" TargetMode="External"/><Relationship Id="rId1121" Type="http://schemas.openxmlformats.org/officeDocument/2006/relationships/hyperlink" Target="https://assos.bordeaux.fr/association/detail/2175" TargetMode="External"/><Relationship Id="rId2452" Type="http://schemas.openxmlformats.org/officeDocument/2006/relationships/hyperlink" Target="https://assos.bordeaux.fr/association/detail/1494" TargetMode="External"/><Relationship Id="rId531" Type="http://schemas.openxmlformats.org/officeDocument/2006/relationships/hyperlink" Target="https://assos.bordeaux.fr/association/detail/1750" TargetMode="External"/><Relationship Id="rId1122" Type="http://schemas.openxmlformats.org/officeDocument/2006/relationships/hyperlink" Target="https://assos.bordeaux.fr/association/detail/1186" TargetMode="External"/><Relationship Id="rId2453" Type="http://schemas.openxmlformats.org/officeDocument/2006/relationships/hyperlink" Target="https://assos.bordeaux.fr/association/detail/2843" TargetMode="External"/><Relationship Id="rId530" Type="http://schemas.openxmlformats.org/officeDocument/2006/relationships/hyperlink" Target="https://assos.bordeaux.fr/association/detail/1749" TargetMode="External"/><Relationship Id="rId1123" Type="http://schemas.openxmlformats.org/officeDocument/2006/relationships/hyperlink" Target="https://assos.bordeaux.fr/association/detail/2176" TargetMode="External"/><Relationship Id="rId2454" Type="http://schemas.openxmlformats.org/officeDocument/2006/relationships/hyperlink" Target="https://assos.bordeaux.fr/association/detail/2844" TargetMode="External"/><Relationship Id="rId1124" Type="http://schemas.openxmlformats.org/officeDocument/2006/relationships/hyperlink" Target="https://assos.bordeaux.fr/association/detail/2177" TargetMode="External"/><Relationship Id="rId2455" Type="http://schemas.openxmlformats.org/officeDocument/2006/relationships/hyperlink" Target="https://assos.bordeaux.fr/association/detail/2845" TargetMode="External"/><Relationship Id="rId1158" Type="http://schemas.openxmlformats.org/officeDocument/2006/relationships/hyperlink" Target="https://assos.bordeaux.fr/association/detail/710" TargetMode="External"/><Relationship Id="rId2489" Type="http://schemas.openxmlformats.org/officeDocument/2006/relationships/hyperlink" Target="https://assos.bordeaux.fr/association/detail/2863" TargetMode="External"/><Relationship Id="rId1159" Type="http://schemas.openxmlformats.org/officeDocument/2006/relationships/hyperlink" Target="https://assos.bordeaux.fr/association/detail/2202" TargetMode="External"/><Relationship Id="rId569" Type="http://schemas.openxmlformats.org/officeDocument/2006/relationships/hyperlink" Target="http://sos-suicide-phenix.org" TargetMode="External"/><Relationship Id="rId568" Type="http://schemas.openxmlformats.org/officeDocument/2006/relationships/hyperlink" Target="https://assos.bordeaux.fr/association/detail/1047" TargetMode="External"/><Relationship Id="rId567" Type="http://schemas.openxmlformats.org/officeDocument/2006/relationships/hyperlink" Target="https://assos.bordeaux.fr/association/detail/812" TargetMode="External"/><Relationship Id="rId566" Type="http://schemas.openxmlformats.org/officeDocument/2006/relationships/hyperlink" Target="https://assos.bordeaux.fr/association/detail/1813" TargetMode="External"/><Relationship Id="rId2480" Type="http://schemas.openxmlformats.org/officeDocument/2006/relationships/hyperlink" Target="https://assos.bordeaux.fr/association/detail/2859" TargetMode="External"/><Relationship Id="rId561" Type="http://schemas.openxmlformats.org/officeDocument/2006/relationships/hyperlink" Target="https://assos.bordeaux.fr/association/detail/1802" TargetMode="External"/><Relationship Id="rId1150" Type="http://schemas.openxmlformats.org/officeDocument/2006/relationships/hyperlink" Target="https://assos.bordeaux.fr/association/detail/2197" TargetMode="External"/><Relationship Id="rId2481" Type="http://schemas.openxmlformats.org/officeDocument/2006/relationships/hyperlink" Target="https://assos.bordeaux.fr/association/detail/286" TargetMode="External"/><Relationship Id="rId560" Type="http://schemas.openxmlformats.org/officeDocument/2006/relationships/hyperlink" Target="https://assos.bordeaux.fr/association/detail/1801" TargetMode="External"/><Relationship Id="rId1151" Type="http://schemas.openxmlformats.org/officeDocument/2006/relationships/hyperlink" Target="https://assos.bordeaux.fr/association/detail/633" TargetMode="External"/><Relationship Id="rId2482" Type="http://schemas.openxmlformats.org/officeDocument/2006/relationships/hyperlink" Target="https://assos.bordeaux.fr/association/detail/2860" TargetMode="External"/><Relationship Id="rId1152" Type="http://schemas.openxmlformats.org/officeDocument/2006/relationships/hyperlink" Target="https://assos.bordeaux.fr/association/detail/2198" TargetMode="External"/><Relationship Id="rId2483" Type="http://schemas.openxmlformats.org/officeDocument/2006/relationships/hyperlink" Target="https://assos.bordeaux.fr/association/detail/2861" TargetMode="External"/><Relationship Id="rId1153" Type="http://schemas.openxmlformats.org/officeDocument/2006/relationships/hyperlink" Target="https://assos.bordeaux.fr/association/detail/1598" TargetMode="External"/><Relationship Id="rId2484" Type="http://schemas.openxmlformats.org/officeDocument/2006/relationships/hyperlink" Target="https://assos.bordeaux.fr/association/detail/1433" TargetMode="External"/><Relationship Id="rId565" Type="http://schemas.openxmlformats.org/officeDocument/2006/relationships/hyperlink" Target="https://assos.bordeaux.fr/association/detail/1811" TargetMode="External"/><Relationship Id="rId1154" Type="http://schemas.openxmlformats.org/officeDocument/2006/relationships/hyperlink" Target="http://unitedbordeaux.blogspot.com" TargetMode="External"/><Relationship Id="rId2485" Type="http://schemas.openxmlformats.org/officeDocument/2006/relationships/hyperlink" Target="https://assos.bordeaux.fr/association/detail/988" TargetMode="External"/><Relationship Id="rId564" Type="http://schemas.openxmlformats.org/officeDocument/2006/relationships/hyperlink" Target="https://assos.bordeaux.fr/association/detail/1810" TargetMode="External"/><Relationship Id="rId1155" Type="http://schemas.openxmlformats.org/officeDocument/2006/relationships/hyperlink" Target="https://assos.bordeaux.fr/association/detail/2199" TargetMode="External"/><Relationship Id="rId2486" Type="http://schemas.openxmlformats.org/officeDocument/2006/relationships/hyperlink" Target="http://www.acaqb.fr" TargetMode="External"/><Relationship Id="rId563" Type="http://schemas.openxmlformats.org/officeDocument/2006/relationships/hyperlink" Target="http://www.bi-izarrak.com" TargetMode="External"/><Relationship Id="rId1156" Type="http://schemas.openxmlformats.org/officeDocument/2006/relationships/hyperlink" Target="https://assos.bordeaux.fr/association/detail/2200" TargetMode="External"/><Relationship Id="rId2487" Type="http://schemas.openxmlformats.org/officeDocument/2006/relationships/hyperlink" Target="https://assos.bordeaux.fr/association/detail/2862" TargetMode="External"/><Relationship Id="rId562" Type="http://schemas.openxmlformats.org/officeDocument/2006/relationships/hyperlink" Target="https://assos.bordeaux.fr/association/detail/578" TargetMode="External"/><Relationship Id="rId1157" Type="http://schemas.openxmlformats.org/officeDocument/2006/relationships/hyperlink" Target="https://assos.bordeaux.fr/association/detail/2201" TargetMode="External"/><Relationship Id="rId2488" Type="http://schemas.openxmlformats.org/officeDocument/2006/relationships/hyperlink" Target="https://assos.bordeaux.fr/association/detail/938" TargetMode="External"/><Relationship Id="rId1147" Type="http://schemas.openxmlformats.org/officeDocument/2006/relationships/hyperlink" Target="https://assos.bordeaux.fr/association/detail/2196" TargetMode="External"/><Relationship Id="rId2478" Type="http://schemas.openxmlformats.org/officeDocument/2006/relationships/hyperlink" Target="https://assos.bordeaux.fr/association/detail/2858" TargetMode="External"/><Relationship Id="rId1148" Type="http://schemas.openxmlformats.org/officeDocument/2006/relationships/hyperlink" Target="https://assos.bordeaux.fr/association/detail/586" TargetMode="External"/><Relationship Id="rId2479" Type="http://schemas.openxmlformats.org/officeDocument/2006/relationships/hyperlink" Target="https://assos.bordeaux.fr/association/detail/691" TargetMode="External"/><Relationship Id="rId1149" Type="http://schemas.openxmlformats.org/officeDocument/2006/relationships/hyperlink" Target="http://www.mda33.fr" TargetMode="External"/><Relationship Id="rId558" Type="http://schemas.openxmlformats.org/officeDocument/2006/relationships/hyperlink" Target="https://assos.bordeaux.fr/association/detail/1794" TargetMode="External"/><Relationship Id="rId557" Type="http://schemas.openxmlformats.org/officeDocument/2006/relationships/hyperlink" Target="https://assos.bordeaux.fr/association/detail/1793" TargetMode="External"/><Relationship Id="rId556" Type="http://schemas.openxmlformats.org/officeDocument/2006/relationships/hyperlink" Target="https://assos.bordeaux.fr/association/detail/1791" TargetMode="External"/><Relationship Id="rId555" Type="http://schemas.openxmlformats.org/officeDocument/2006/relationships/hyperlink" Target="https://assos.bordeaux.fr/association/detail/1788" TargetMode="External"/><Relationship Id="rId559" Type="http://schemas.openxmlformats.org/officeDocument/2006/relationships/hyperlink" Target="https://assos.bordeaux.fr/association/detail/1796" TargetMode="External"/><Relationship Id="rId550" Type="http://schemas.openxmlformats.org/officeDocument/2006/relationships/hyperlink" Target="https://assos.bordeaux.fr/association/detail/819" TargetMode="External"/><Relationship Id="rId2470" Type="http://schemas.openxmlformats.org/officeDocument/2006/relationships/hyperlink" Target="https://assos.bordeaux.fr/association/detail/2852" TargetMode="External"/><Relationship Id="rId1140" Type="http://schemas.openxmlformats.org/officeDocument/2006/relationships/hyperlink" Target="https://assos.bordeaux.fr/association/detail/582" TargetMode="External"/><Relationship Id="rId2471" Type="http://schemas.openxmlformats.org/officeDocument/2006/relationships/hyperlink" Target="https://assos.bordeaux.fr/association/detail/2853" TargetMode="External"/><Relationship Id="rId1141" Type="http://schemas.openxmlformats.org/officeDocument/2006/relationships/hyperlink" Target="http://www.couleur-coree.com" TargetMode="External"/><Relationship Id="rId2472" Type="http://schemas.openxmlformats.org/officeDocument/2006/relationships/hyperlink" Target="https://assos.bordeaux.fr/association/detail/2854" TargetMode="External"/><Relationship Id="rId1142" Type="http://schemas.openxmlformats.org/officeDocument/2006/relationships/hyperlink" Target="https://assos.bordeaux.fr/association/detail/2191" TargetMode="External"/><Relationship Id="rId2473" Type="http://schemas.openxmlformats.org/officeDocument/2006/relationships/hyperlink" Target="https://assos.bordeaux.fr/association/detail/2855" TargetMode="External"/><Relationship Id="rId554" Type="http://schemas.openxmlformats.org/officeDocument/2006/relationships/hyperlink" Target="https://assos.bordeaux.fr/association/detail/1784" TargetMode="External"/><Relationship Id="rId1143" Type="http://schemas.openxmlformats.org/officeDocument/2006/relationships/hyperlink" Target="https://assos.bordeaux.fr/association/detail/2192" TargetMode="External"/><Relationship Id="rId2474" Type="http://schemas.openxmlformats.org/officeDocument/2006/relationships/hyperlink" Target="https://assos.bordeaux.fr/association/detail/793" TargetMode="External"/><Relationship Id="rId553" Type="http://schemas.openxmlformats.org/officeDocument/2006/relationships/hyperlink" Target="https://assos.bordeaux.fr/association/detail/1776" TargetMode="External"/><Relationship Id="rId1144" Type="http://schemas.openxmlformats.org/officeDocument/2006/relationships/hyperlink" Target="https://assos.bordeaux.fr/association/detail/2193" TargetMode="External"/><Relationship Id="rId2475" Type="http://schemas.openxmlformats.org/officeDocument/2006/relationships/hyperlink" Target="https://assos.bordeaux.fr/association/detail/2856" TargetMode="External"/><Relationship Id="rId552" Type="http://schemas.openxmlformats.org/officeDocument/2006/relationships/hyperlink" Target="https://assos.bordeaux.fr/association/detail/1767" TargetMode="External"/><Relationship Id="rId1145" Type="http://schemas.openxmlformats.org/officeDocument/2006/relationships/hyperlink" Target="https://assos.bordeaux.fr/association/detail/2194" TargetMode="External"/><Relationship Id="rId2476" Type="http://schemas.openxmlformats.org/officeDocument/2006/relationships/hyperlink" Target="https://assos.bordeaux.fr/association/detail/925" TargetMode="External"/><Relationship Id="rId551" Type="http://schemas.openxmlformats.org/officeDocument/2006/relationships/hyperlink" Target="http://www.maisondiabetebordeaux.wordpress.com" TargetMode="External"/><Relationship Id="rId1146" Type="http://schemas.openxmlformats.org/officeDocument/2006/relationships/hyperlink" Target="https://assos.bordeaux.fr/association/detail/2195" TargetMode="External"/><Relationship Id="rId2477" Type="http://schemas.openxmlformats.org/officeDocument/2006/relationships/hyperlink" Target="https://assos.bordeaux.fr/association/detail/2857" TargetMode="External"/><Relationship Id="rId495" Type="http://schemas.openxmlformats.org/officeDocument/2006/relationships/hyperlink" Target="https://assos.bordeaux.fr/association/detail/1713" TargetMode="External"/><Relationship Id="rId494" Type="http://schemas.openxmlformats.org/officeDocument/2006/relationships/hyperlink" Target="https://assos.bordeaux.fr/association/detail/1712" TargetMode="External"/><Relationship Id="rId493" Type="http://schemas.openxmlformats.org/officeDocument/2006/relationships/hyperlink" Target="https://assos.bordeaux.fr/association/detail/1817" TargetMode="External"/><Relationship Id="rId492" Type="http://schemas.openxmlformats.org/officeDocument/2006/relationships/hyperlink" Target="https://assos.bordeaux.fr/association/detail/1710" TargetMode="External"/><Relationship Id="rId499" Type="http://schemas.openxmlformats.org/officeDocument/2006/relationships/hyperlink" Target="http://www.bdx.io" TargetMode="External"/><Relationship Id="rId498" Type="http://schemas.openxmlformats.org/officeDocument/2006/relationships/hyperlink" Target="https://assos.bordeaux.fr/association/detail/1052" TargetMode="External"/><Relationship Id="rId497" Type="http://schemas.openxmlformats.org/officeDocument/2006/relationships/hyperlink" Target="https://assos.bordeaux.fr/association/detail/1715" TargetMode="External"/><Relationship Id="rId496" Type="http://schemas.openxmlformats.org/officeDocument/2006/relationships/hyperlink" Target="https://assos.bordeaux.fr/association/detail/507" TargetMode="External"/><Relationship Id="rId1213" Type="http://schemas.openxmlformats.org/officeDocument/2006/relationships/hyperlink" Target="https://assos.bordeaux.fr/association/detail/2233" TargetMode="External"/><Relationship Id="rId2544" Type="http://schemas.openxmlformats.org/officeDocument/2006/relationships/hyperlink" Target="https://assos.bordeaux.fr/association/detail/780" TargetMode="External"/><Relationship Id="rId1214" Type="http://schemas.openxmlformats.org/officeDocument/2006/relationships/hyperlink" Target="https://assos.bordeaux.fr/association/detail/2234" TargetMode="External"/><Relationship Id="rId2545" Type="http://schemas.openxmlformats.org/officeDocument/2006/relationships/hyperlink" Target="https://assos.bordeaux.fr/association/detail/2898" TargetMode="External"/><Relationship Id="rId1215" Type="http://schemas.openxmlformats.org/officeDocument/2006/relationships/hyperlink" Target="https://assos.bordeaux.fr/association/detail/2235" TargetMode="External"/><Relationship Id="rId2546" Type="http://schemas.openxmlformats.org/officeDocument/2006/relationships/hyperlink" Target="https://assos.bordeaux.fr/association/detail/2899" TargetMode="External"/><Relationship Id="rId1216" Type="http://schemas.openxmlformats.org/officeDocument/2006/relationships/hyperlink" Target="https://assos.bordeaux.fr/association/detail/2236" TargetMode="External"/><Relationship Id="rId2547" Type="http://schemas.openxmlformats.org/officeDocument/2006/relationships/hyperlink" Target="https://assos.bordeaux.fr/association/detail/290" TargetMode="External"/><Relationship Id="rId1217" Type="http://schemas.openxmlformats.org/officeDocument/2006/relationships/hyperlink" Target="https://assos.bordeaux.fr/association/detail/2237" TargetMode="External"/><Relationship Id="rId2548" Type="http://schemas.openxmlformats.org/officeDocument/2006/relationships/hyperlink" Target="https://assos.bordeaux.fr/association/detail/643" TargetMode="External"/><Relationship Id="rId1218" Type="http://schemas.openxmlformats.org/officeDocument/2006/relationships/hyperlink" Target="https://assos.bordeaux.fr/association/detail/2238" TargetMode="External"/><Relationship Id="rId2549" Type="http://schemas.openxmlformats.org/officeDocument/2006/relationships/hyperlink" Target="https://assos.bordeaux.fr/association/detail/2900" TargetMode="External"/><Relationship Id="rId1219" Type="http://schemas.openxmlformats.org/officeDocument/2006/relationships/hyperlink" Target="https://assos.bordeaux.fr/association/detail/2239" TargetMode="External"/><Relationship Id="rId2540" Type="http://schemas.openxmlformats.org/officeDocument/2006/relationships/hyperlink" Target="https://assos.bordeaux.fr/association/detail/622" TargetMode="External"/><Relationship Id="rId1210" Type="http://schemas.openxmlformats.org/officeDocument/2006/relationships/hyperlink" Target="https://assos.bordeaux.fr/association/detail/2230" TargetMode="External"/><Relationship Id="rId2541" Type="http://schemas.openxmlformats.org/officeDocument/2006/relationships/hyperlink" Target="https://assos.bordeaux.fr/association/detail/2895" TargetMode="External"/><Relationship Id="rId1211" Type="http://schemas.openxmlformats.org/officeDocument/2006/relationships/hyperlink" Target="https://assos.bordeaux.fr/association/detail/2231" TargetMode="External"/><Relationship Id="rId2542" Type="http://schemas.openxmlformats.org/officeDocument/2006/relationships/hyperlink" Target="https://assos.bordeaux.fr/association/detail/2896" TargetMode="External"/><Relationship Id="rId1212" Type="http://schemas.openxmlformats.org/officeDocument/2006/relationships/hyperlink" Target="https://assos.bordeaux.fr/association/detail/2232" TargetMode="External"/><Relationship Id="rId2543" Type="http://schemas.openxmlformats.org/officeDocument/2006/relationships/hyperlink" Target="https://assos.bordeaux.fr/association/detail/2897" TargetMode="External"/><Relationship Id="rId1202" Type="http://schemas.openxmlformats.org/officeDocument/2006/relationships/hyperlink" Target="https://assos.bordeaux.fr/association/detail/595" TargetMode="External"/><Relationship Id="rId2533" Type="http://schemas.openxmlformats.org/officeDocument/2006/relationships/hyperlink" Target="https://assos.bordeaux.fr/association/detail/289" TargetMode="External"/><Relationship Id="rId1203" Type="http://schemas.openxmlformats.org/officeDocument/2006/relationships/hyperlink" Target="http://www.giaa-aquitaine.fr" TargetMode="External"/><Relationship Id="rId2534" Type="http://schemas.openxmlformats.org/officeDocument/2006/relationships/hyperlink" Target="https://assos.bordeaux.fr/association/detail/2890" TargetMode="External"/><Relationship Id="rId1204" Type="http://schemas.openxmlformats.org/officeDocument/2006/relationships/hyperlink" Target="https://assos.bordeaux.fr/association/detail/608" TargetMode="External"/><Relationship Id="rId2535" Type="http://schemas.openxmlformats.org/officeDocument/2006/relationships/hyperlink" Target="https://assos.bordeaux.fr/association/detail/2891" TargetMode="External"/><Relationship Id="rId1205" Type="http://schemas.openxmlformats.org/officeDocument/2006/relationships/hyperlink" Target="https://assos.bordeaux.fr/association/detail/1529" TargetMode="External"/><Relationship Id="rId2536" Type="http://schemas.openxmlformats.org/officeDocument/2006/relationships/hyperlink" Target="https://assos.bordeaux.fr/association/detail/1325" TargetMode="External"/><Relationship Id="rId1206" Type="http://schemas.openxmlformats.org/officeDocument/2006/relationships/hyperlink" Target="https://assos.bordeaux.fr/association/detail/2228" TargetMode="External"/><Relationship Id="rId2537" Type="http://schemas.openxmlformats.org/officeDocument/2006/relationships/hyperlink" Target="https://assos.bordeaux.fr/association/detail/2892" TargetMode="External"/><Relationship Id="rId1207" Type="http://schemas.openxmlformats.org/officeDocument/2006/relationships/hyperlink" Target="https://assos.bordeaux.fr/association/detail/2229" TargetMode="External"/><Relationship Id="rId2538" Type="http://schemas.openxmlformats.org/officeDocument/2006/relationships/hyperlink" Target="https://assos.bordeaux.fr/association/detail/2893" TargetMode="External"/><Relationship Id="rId1208" Type="http://schemas.openxmlformats.org/officeDocument/2006/relationships/hyperlink" Target="https://assos.bordeaux.fr/association/detail/891" TargetMode="External"/><Relationship Id="rId2539" Type="http://schemas.openxmlformats.org/officeDocument/2006/relationships/hyperlink" Target="https://assos.bordeaux.fr/association/detail/2894" TargetMode="External"/><Relationship Id="rId1209" Type="http://schemas.openxmlformats.org/officeDocument/2006/relationships/hyperlink" Target="http://www.les4cats.com" TargetMode="External"/><Relationship Id="rId2530" Type="http://schemas.openxmlformats.org/officeDocument/2006/relationships/hyperlink" Target="https://assos.bordeaux.fr/association/detail/2887" TargetMode="External"/><Relationship Id="rId1200" Type="http://schemas.openxmlformats.org/officeDocument/2006/relationships/hyperlink" Target="https://assos.bordeaux.fr/association/detail/2226" TargetMode="External"/><Relationship Id="rId2531" Type="http://schemas.openxmlformats.org/officeDocument/2006/relationships/hyperlink" Target="https://assos.bordeaux.fr/association/detail/2888" TargetMode="External"/><Relationship Id="rId1201" Type="http://schemas.openxmlformats.org/officeDocument/2006/relationships/hyperlink" Target="https://assos.bordeaux.fr/association/detail/2227" TargetMode="External"/><Relationship Id="rId2532" Type="http://schemas.openxmlformats.org/officeDocument/2006/relationships/hyperlink" Target="https://assos.bordeaux.fr/association/detail/2889" TargetMode="External"/><Relationship Id="rId1235" Type="http://schemas.openxmlformats.org/officeDocument/2006/relationships/hyperlink" Target="https://assos.bordeaux.fr/association/detail/2251" TargetMode="External"/><Relationship Id="rId2566" Type="http://schemas.openxmlformats.org/officeDocument/2006/relationships/hyperlink" Target="https://assos.bordeaux.fr/association/detail/495" TargetMode="External"/><Relationship Id="rId1236" Type="http://schemas.openxmlformats.org/officeDocument/2006/relationships/hyperlink" Target="https://assos.bordeaux.fr/association/detail/807" TargetMode="External"/><Relationship Id="rId2567" Type="http://schemas.openxmlformats.org/officeDocument/2006/relationships/hyperlink" Target="http://fr.wikipedia.org/wiki/Zin%C3%A9dine_Zidane" TargetMode="External"/><Relationship Id="rId1237" Type="http://schemas.openxmlformats.org/officeDocument/2006/relationships/hyperlink" Target="https://assos.bordeaux.fr/association/detail/2252" TargetMode="External"/><Relationship Id="rId2568" Type="http://schemas.openxmlformats.org/officeDocument/2006/relationships/hyperlink" Target="https://assos.bordeaux.fr/association/detail/2909" TargetMode="External"/><Relationship Id="rId1238" Type="http://schemas.openxmlformats.org/officeDocument/2006/relationships/hyperlink" Target="https://assos.bordeaux.fr/association/detail/814" TargetMode="External"/><Relationship Id="rId2569" Type="http://schemas.openxmlformats.org/officeDocument/2006/relationships/hyperlink" Target="https://assos.bordeaux.fr/association/detail/291" TargetMode="External"/><Relationship Id="rId1239" Type="http://schemas.openxmlformats.org/officeDocument/2006/relationships/hyperlink" Target="http://www.impacts33.com" TargetMode="External"/><Relationship Id="rId409" Type="http://schemas.openxmlformats.org/officeDocument/2006/relationships/hyperlink" Target="https://assos.bordeaux.fr/association/detail/1601" TargetMode="External"/><Relationship Id="rId404" Type="http://schemas.openxmlformats.org/officeDocument/2006/relationships/hyperlink" Target="https://assos.bordeaux.fr/association/detail/1596" TargetMode="External"/><Relationship Id="rId403" Type="http://schemas.openxmlformats.org/officeDocument/2006/relationships/hyperlink" Target="https://assos.bordeaux.fr/association/detail/1595" TargetMode="External"/><Relationship Id="rId402" Type="http://schemas.openxmlformats.org/officeDocument/2006/relationships/hyperlink" Target="http://emmaus-connect.org" TargetMode="External"/><Relationship Id="rId401" Type="http://schemas.openxmlformats.org/officeDocument/2006/relationships/hyperlink" Target="https://assos.bordeaux.fr/association/detail/619" TargetMode="External"/><Relationship Id="rId408" Type="http://schemas.openxmlformats.org/officeDocument/2006/relationships/hyperlink" Target="https://assos.bordeaux.fr/association/detail/1599" TargetMode="External"/><Relationship Id="rId407" Type="http://schemas.openxmlformats.org/officeDocument/2006/relationships/hyperlink" Target="https://assos.bordeaux.fr/association/detail/1597" TargetMode="External"/><Relationship Id="rId406" Type="http://schemas.openxmlformats.org/officeDocument/2006/relationships/hyperlink" Target="http://www.coursastrologiebordeaux.fr" TargetMode="External"/><Relationship Id="rId405" Type="http://schemas.openxmlformats.org/officeDocument/2006/relationships/hyperlink" Target="https://assos.bordeaux.fr/association/detail/1638" TargetMode="External"/><Relationship Id="rId2560" Type="http://schemas.openxmlformats.org/officeDocument/2006/relationships/hyperlink" Target="https://assos.bordeaux.fr/association/detail/2905" TargetMode="External"/><Relationship Id="rId1230" Type="http://schemas.openxmlformats.org/officeDocument/2006/relationships/hyperlink" Target="https://assos.bordeaux.fr/association/detail/1440" TargetMode="External"/><Relationship Id="rId2561" Type="http://schemas.openxmlformats.org/officeDocument/2006/relationships/hyperlink" Target="https://assos.bordeaux.fr/association/detail/1452" TargetMode="External"/><Relationship Id="rId400" Type="http://schemas.openxmlformats.org/officeDocument/2006/relationships/hyperlink" Target="https://assos.bordeaux.fr/association/detail/1587" TargetMode="External"/><Relationship Id="rId1231" Type="http://schemas.openxmlformats.org/officeDocument/2006/relationships/hyperlink" Target="https://assos.bordeaux.fr/association/detail/2249" TargetMode="External"/><Relationship Id="rId2562" Type="http://schemas.openxmlformats.org/officeDocument/2006/relationships/hyperlink" Target="http://www.abrazoycaminata.fr" TargetMode="External"/><Relationship Id="rId1232" Type="http://schemas.openxmlformats.org/officeDocument/2006/relationships/hyperlink" Target="https://assos.bordeaux.fr/association/detail/2250" TargetMode="External"/><Relationship Id="rId2563" Type="http://schemas.openxmlformats.org/officeDocument/2006/relationships/hyperlink" Target="https://assos.bordeaux.fr/association/detail/2906" TargetMode="External"/><Relationship Id="rId1233" Type="http://schemas.openxmlformats.org/officeDocument/2006/relationships/hyperlink" Target="https://assos.bordeaux.fr/association/detail/1594" TargetMode="External"/><Relationship Id="rId2564" Type="http://schemas.openxmlformats.org/officeDocument/2006/relationships/hyperlink" Target="https://assos.bordeaux.fr/association/detail/2907" TargetMode="External"/><Relationship Id="rId1234" Type="http://schemas.openxmlformats.org/officeDocument/2006/relationships/hyperlink" Target="http://club.quomodo.com/gymnastiquevolontairebordeauxbastide" TargetMode="External"/><Relationship Id="rId2565" Type="http://schemas.openxmlformats.org/officeDocument/2006/relationships/hyperlink" Target="https://assos.bordeaux.fr/association/detail/2908" TargetMode="External"/><Relationship Id="rId1224" Type="http://schemas.openxmlformats.org/officeDocument/2006/relationships/hyperlink" Target="https://assos.bordeaux.fr/association/detail/2243" TargetMode="External"/><Relationship Id="rId2555" Type="http://schemas.openxmlformats.org/officeDocument/2006/relationships/hyperlink" Target="http://www.societe-archeologique-bordeaux.fr" TargetMode="External"/><Relationship Id="rId1225" Type="http://schemas.openxmlformats.org/officeDocument/2006/relationships/hyperlink" Target="https://assos.bordeaux.fr/association/detail/2244" TargetMode="External"/><Relationship Id="rId2556" Type="http://schemas.openxmlformats.org/officeDocument/2006/relationships/hyperlink" Target="https://assos.bordeaux.fr/association/detail/2902" TargetMode="External"/><Relationship Id="rId1226" Type="http://schemas.openxmlformats.org/officeDocument/2006/relationships/hyperlink" Target="https://assos.bordeaux.fr/association/detail/2245" TargetMode="External"/><Relationship Id="rId2557" Type="http://schemas.openxmlformats.org/officeDocument/2006/relationships/hyperlink" Target="https://assos.bordeaux.fr/association/detail/2903" TargetMode="External"/><Relationship Id="rId1227" Type="http://schemas.openxmlformats.org/officeDocument/2006/relationships/hyperlink" Target="https://assos.bordeaux.fr/association/detail/2246" TargetMode="External"/><Relationship Id="rId2558" Type="http://schemas.openxmlformats.org/officeDocument/2006/relationships/hyperlink" Target="https://assos.bordeaux.fr/association/detail/2904" TargetMode="External"/><Relationship Id="rId1228" Type="http://schemas.openxmlformats.org/officeDocument/2006/relationships/hyperlink" Target="https://assos.bordeaux.fr/association/detail/2247" TargetMode="External"/><Relationship Id="rId2559" Type="http://schemas.openxmlformats.org/officeDocument/2006/relationships/hyperlink" Target="https://assos.bordeaux.fr/association/detail/1063" TargetMode="External"/><Relationship Id="rId1229" Type="http://schemas.openxmlformats.org/officeDocument/2006/relationships/hyperlink" Target="https://assos.bordeaux.fr/association/detail/2248" TargetMode="External"/><Relationship Id="rId2550" Type="http://schemas.openxmlformats.org/officeDocument/2006/relationships/hyperlink" Target="https://assos.bordeaux.fr/association/detail/1582" TargetMode="External"/><Relationship Id="rId1220" Type="http://schemas.openxmlformats.org/officeDocument/2006/relationships/hyperlink" Target="https://assos.bordeaux.fr/association/detail/2240" TargetMode="External"/><Relationship Id="rId2551" Type="http://schemas.openxmlformats.org/officeDocument/2006/relationships/hyperlink" Target="https://assos.bordeaux.fr/association/detail/2901" TargetMode="External"/><Relationship Id="rId1221" Type="http://schemas.openxmlformats.org/officeDocument/2006/relationships/hyperlink" Target="https://assos.bordeaux.fr/association/detail/2241" TargetMode="External"/><Relationship Id="rId2552" Type="http://schemas.openxmlformats.org/officeDocument/2006/relationships/hyperlink" Target="https://assos.bordeaux.fr/association/detail/914" TargetMode="External"/><Relationship Id="rId1222" Type="http://schemas.openxmlformats.org/officeDocument/2006/relationships/hyperlink" Target="https://assos.bordeaux.fr/association/detail/1346" TargetMode="External"/><Relationship Id="rId2553" Type="http://schemas.openxmlformats.org/officeDocument/2006/relationships/hyperlink" Target="http://www.jesuisnoirdemonde.fr" TargetMode="External"/><Relationship Id="rId1223" Type="http://schemas.openxmlformats.org/officeDocument/2006/relationships/hyperlink" Target="https://assos.bordeaux.fr/association/detail/2242" TargetMode="External"/><Relationship Id="rId2554" Type="http://schemas.openxmlformats.org/officeDocument/2006/relationships/hyperlink" Target="https://assos.bordeaux.fr/association/detail/918" TargetMode="External"/><Relationship Id="rId2500" Type="http://schemas.openxmlformats.org/officeDocument/2006/relationships/hyperlink" Target="https://assos.bordeaux.fr/association/detail/2871" TargetMode="External"/><Relationship Id="rId2501" Type="http://schemas.openxmlformats.org/officeDocument/2006/relationships/hyperlink" Target="https://assos.bordeaux.fr/association/detail/1460" TargetMode="External"/><Relationship Id="rId2502" Type="http://schemas.openxmlformats.org/officeDocument/2006/relationships/hyperlink" Target="https://assos.bordeaux.fr/association/detail/2872" TargetMode="External"/><Relationship Id="rId2503" Type="http://schemas.openxmlformats.org/officeDocument/2006/relationships/hyperlink" Target="https://assos.bordeaux.fr/association/detail/589" TargetMode="External"/><Relationship Id="rId2504" Type="http://schemas.openxmlformats.org/officeDocument/2006/relationships/hyperlink" Target="http://www.a1pcg.fr" TargetMode="External"/><Relationship Id="rId2505" Type="http://schemas.openxmlformats.org/officeDocument/2006/relationships/hyperlink" Target="https://assos.bordeaux.fr/association/detail/1269" TargetMode="External"/><Relationship Id="rId2506" Type="http://schemas.openxmlformats.org/officeDocument/2006/relationships/hyperlink" Target="https://assos.bordeaux.fr/association/detail/2873" TargetMode="External"/><Relationship Id="rId2507" Type="http://schemas.openxmlformats.org/officeDocument/2006/relationships/hyperlink" Target="https://assos.bordeaux.fr/association/detail/2874" TargetMode="External"/><Relationship Id="rId2508" Type="http://schemas.openxmlformats.org/officeDocument/2006/relationships/hyperlink" Target="https://assos.bordeaux.fr/association/detail/2875" TargetMode="External"/><Relationship Id="rId2509" Type="http://schemas.openxmlformats.org/officeDocument/2006/relationships/hyperlink" Target="https://assos.bordeaux.fr/association/detail/1235" TargetMode="External"/><Relationship Id="rId2522" Type="http://schemas.openxmlformats.org/officeDocument/2006/relationships/hyperlink" Target="https://assos.bordeaux.fr/association/detail/2881" TargetMode="External"/><Relationship Id="rId2523" Type="http://schemas.openxmlformats.org/officeDocument/2006/relationships/hyperlink" Target="https://assos.bordeaux.fr/association/detail/591" TargetMode="External"/><Relationship Id="rId2524" Type="http://schemas.openxmlformats.org/officeDocument/2006/relationships/hyperlink" Target="http://www.theatreenmiettes.fr/BPJEPS.htmll" TargetMode="External"/><Relationship Id="rId2525" Type="http://schemas.openxmlformats.org/officeDocument/2006/relationships/hyperlink" Target="https://assos.bordeaux.fr/association/detail/2882" TargetMode="External"/><Relationship Id="rId2526" Type="http://schemas.openxmlformats.org/officeDocument/2006/relationships/hyperlink" Target="https://assos.bordeaux.fr/association/detail/2883" TargetMode="External"/><Relationship Id="rId2527" Type="http://schemas.openxmlformats.org/officeDocument/2006/relationships/hyperlink" Target="https://assos.bordeaux.fr/association/detail/2884" TargetMode="External"/><Relationship Id="rId2528" Type="http://schemas.openxmlformats.org/officeDocument/2006/relationships/hyperlink" Target="https://assos.bordeaux.fr/association/detail/2885" TargetMode="External"/><Relationship Id="rId2529" Type="http://schemas.openxmlformats.org/officeDocument/2006/relationships/hyperlink" Target="https://assos.bordeaux.fr/association/detail/2886" TargetMode="External"/><Relationship Id="rId2520" Type="http://schemas.openxmlformats.org/officeDocument/2006/relationships/hyperlink" Target="https://assos.bordeaux.fr/association/detail/288" TargetMode="External"/><Relationship Id="rId2521" Type="http://schemas.openxmlformats.org/officeDocument/2006/relationships/hyperlink" Target="https://assos.bordeaux.fr/association/detail/2880" TargetMode="External"/><Relationship Id="rId2511" Type="http://schemas.openxmlformats.org/officeDocument/2006/relationships/hyperlink" Target="https://assos.bordeaux.fr/association/detail/2877" TargetMode="External"/><Relationship Id="rId2512" Type="http://schemas.openxmlformats.org/officeDocument/2006/relationships/hyperlink" Target="https://assos.bordeaux.fr/association/detail/2878" TargetMode="External"/><Relationship Id="rId2513" Type="http://schemas.openxmlformats.org/officeDocument/2006/relationships/hyperlink" Target="https://assos.bordeaux.fr/association/detail/947" TargetMode="External"/><Relationship Id="rId2514" Type="http://schemas.openxmlformats.org/officeDocument/2006/relationships/hyperlink" Target="https://assos.bordeaux.fr/association/detail/840" TargetMode="External"/><Relationship Id="rId2515" Type="http://schemas.openxmlformats.org/officeDocument/2006/relationships/hyperlink" Target="http://www.moltoassai.fr" TargetMode="External"/><Relationship Id="rId2516" Type="http://schemas.openxmlformats.org/officeDocument/2006/relationships/hyperlink" Target="https://assos.bordeaux.fr/association/detail/825" TargetMode="External"/><Relationship Id="rId2517" Type="http://schemas.openxmlformats.org/officeDocument/2006/relationships/hyperlink" Target="https://assos.bordeaux.fr/association/detail/1138" TargetMode="External"/><Relationship Id="rId2518" Type="http://schemas.openxmlformats.org/officeDocument/2006/relationships/hyperlink" Target="https://assos.bordeaux.fr/association/detail/2879" TargetMode="External"/><Relationship Id="rId2519" Type="http://schemas.openxmlformats.org/officeDocument/2006/relationships/hyperlink" Target="https://assos.bordeaux.fr/association/detail/826" TargetMode="External"/><Relationship Id="rId2510" Type="http://schemas.openxmlformats.org/officeDocument/2006/relationships/hyperlink" Target="https://assos.bordeaux.fr/association/detail/2876" TargetMode="External"/><Relationship Id="rId469" Type="http://schemas.openxmlformats.org/officeDocument/2006/relationships/hyperlink" Target="https://assos.bordeaux.fr/association/detail/803" TargetMode="External"/><Relationship Id="rId468" Type="http://schemas.openxmlformats.org/officeDocument/2006/relationships/hyperlink" Target="https://assos.bordeaux.fr/association/detail/1686" TargetMode="External"/><Relationship Id="rId467" Type="http://schemas.openxmlformats.org/officeDocument/2006/relationships/hyperlink" Target="http://www.handtohand33.fr" TargetMode="External"/><Relationship Id="rId1290" Type="http://schemas.openxmlformats.org/officeDocument/2006/relationships/hyperlink" Target="https://assos.bordeaux.fr/association/detail/1455" TargetMode="External"/><Relationship Id="rId1291" Type="http://schemas.openxmlformats.org/officeDocument/2006/relationships/hyperlink" Target="http://ensembleorfeo.fr" TargetMode="External"/><Relationship Id="rId1292" Type="http://schemas.openxmlformats.org/officeDocument/2006/relationships/hyperlink" Target="https://assos.bordeaux.fr/association/detail/794" TargetMode="External"/><Relationship Id="rId462" Type="http://schemas.openxmlformats.org/officeDocument/2006/relationships/hyperlink" Target="https://assos.bordeaux.fr/association/detail/1673" TargetMode="External"/><Relationship Id="rId1293" Type="http://schemas.openxmlformats.org/officeDocument/2006/relationships/hyperlink" Target="https://assos.bordeaux.fr/association/detail/2279" TargetMode="External"/><Relationship Id="rId461" Type="http://schemas.openxmlformats.org/officeDocument/2006/relationships/hyperlink" Target="https://assos.bordeaux.fr/association/detail/1672" TargetMode="External"/><Relationship Id="rId1294" Type="http://schemas.openxmlformats.org/officeDocument/2006/relationships/hyperlink" Target="https://assos.bordeaux.fr/association/detail/228" TargetMode="External"/><Relationship Id="rId460" Type="http://schemas.openxmlformats.org/officeDocument/2006/relationships/hyperlink" Target="https://assos.bordeaux.fr/association/detail/1671" TargetMode="External"/><Relationship Id="rId1295" Type="http://schemas.openxmlformats.org/officeDocument/2006/relationships/hyperlink" Target="https://assos.bordeaux.fr/association/detail/2280" TargetMode="External"/><Relationship Id="rId1296" Type="http://schemas.openxmlformats.org/officeDocument/2006/relationships/hyperlink" Target="https://assos.bordeaux.fr/association/detail/1753" TargetMode="External"/><Relationship Id="rId466" Type="http://schemas.openxmlformats.org/officeDocument/2006/relationships/hyperlink" Target="https://assos.bordeaux.fr/association/detail/715" TargetMode="External"/><Relationship Id="rId1297" Type="http://schemas.openxmlformats.org/officeDocument/2006/relationships/hyperlink" Target="https://assos.bordeaux.fr/association/detail/2281" TargetMode="External"/><Relationship Id="rId465" Type="http://schemas.openxmlformats.org/officeDocument/2006/relationships/hyperlink" Target="https://assos.bordeaux.fr/association/detail/1684" TargetMode="External"/><Relationship Id="rId1298" Type="http://schemas.openxmlformats.org/officeDocument/2006/relationships/hyperlink" Target="https://assos.bordeaux.fr/association/detail/2282" TargetMode="External"/><Relationship Id="rId464" Type="http://schemas.openxmlformats.org/officeDocument/2006/relationships/hyperlink" Target="https://assos.bordeaux.fr/association/detail/1679" TargetMode="External"/><Relationship Id="rId1299" Type="http://schemas.openxmlformats.org/officeDocument/2006/relationships/hyperlink" Target="https://assos.bordeaux.fr/association/detail/2283" TargetMode="External"/><Relationship Id="rId463" Type="http://schemas.openxmlformats.org/officeDocument/2006/relationships/hyperlink" Target="https://assos.bordeaux.fr/association/detail/1678" TargetMode="External"/><Relationship Id="rId459" Type="http://schemas.openxmlformats.org/officeDocument/2006/relationships/hyperlink" Target="https://assos.bordeaux.fr/association/detail/1670" TargetMode="External"/><Relationship Id="rId458" Type="http://schemas.openxmlformats.org/officeDocument/2006/relationships/hyperlink" Target="https://assos.bordeaux.fr/association/detail/1667" TargetMode="External"/><Relationship Id="rId457" Type="http://schemas.openxmlformats.org/officeDocument/2006/relationships/hyperlink" Target="https://assos.bordeaux.fr/association/detail/1665" TargetMode="External"/><Relationship Id="rId456" Type="http://schemas.openxmlformats.org/officeDocument/2006/relationships/hyperlink" Target="https://assos.bordeaux.fr/association/detail/647" TargetMode="External"/><Relationship Id="rId1280" Type="http://schemas.openxmlformats.org/officeDocument/2006/relationships/hyperlink" Target="https://assos.bordeaux.fr/association/detail/2276" TargetMode="External"/><Relationship Id="rId1281" Type="http://schemas.openxmlformats.org/officeDocument/2006/relationships/hyperlink" Target="https://assos.bordeaux.fr/association/detail/1345" TargetMode="External"/><Relationship Id="rId451" Type="http://schemas.openxmlformats.org/officeDocument/2006/relationships/hyperlink" Target="https://assos.bordeaux.fr/association/detail/1654" TargetMode="External"/><Relationship Id="rId1282" Type="http://schemas.openxmlformats.org/officeDocument/2006/relationships/hyperlink" Target="https://assos.bordeaux.fr/association/detail/2277" TargetMode="External"/><Relationship Id="rId450" Type="http://schemas.openxmlformats.org/officeDocument/2006/relationships/hyperlink" Target="https://assos.bordeaux.fr/association/detail/1653" TargetMode="External"/><Relationship Id="rId1283" Type="http://schemas.openxmlformats.org/officeDocument/2006/relationships/hyperlink" Target="https://assos.bordeaux.fr/association/detail/1322" TargetMode="External"/><Relationship Id="rId1284" Type="http://schemas.openxmlformats.org/officeDocument/2006/relationships/hyperlink" Target="http://www.afgs-syndromes-secs.org" TargetMode="External"/><Relationship Id="rId1285" Type="http://schemas.openxmlformats.org/officeDocument/2006/relationships/hyperlink" Target="https://assos.bordeaux.fr/association/detail/1318" TargetMode="External"/><Relationship Id="rId455" Type="http://schemas.openxmlformats.org/officeDocument/2006/relationships/hyperlink" Target="https://assos.bordeaux.fr/association/detail/1664" TargetMode="External"/><Relationship Id="rId1286" Type="http://schemas.openxmlformats.org/officeDocument/2006/relationships/hyperlink" Target="http://www.grainedadulte.fr" TargetMode="External"/><Relationship Id="rId454" Type="http://schemas.openxmlformats.org/officeDocument/2006/relationships/hyperlink" Target="http://www.stagemusicalcotebasque.fr" TargetMode="External"/><Relationship Id="rId1287" Type="http://schemas.openxmlformats.org/officeDocument/2006/relationships/hyperlink" Target="https://assos.bordeaux.fr/association/detail/1054" TargetMode="External"/><Relationship Id="rId453" Type="http://schemas.openxmlformats.org/officeDocument/2006/relationships/hyperlink" Target="https://assos.bordeaux.fr/association/detail/871" TargetMode="External"/><Relationship Id="rId1288" Type="http://schemas.openxmlformats.org/officeDocument/2006/relationships/hyperlink" Target="http://copasycompas.fr" TargetMode="External"/><Relationship Id="rId452" Type="http://schemas.openxmlformats.org/officeDocument/2006/relationships/hyperlink" Target="https://assos.bordeaux.fr/association/detail/1660" TargetMode="External"/><Relationship Id="rId1289" Type="http://schemas.openxmlformats.org/officeDocument/2006/relationships/hyperlink" Target="https://assos.bordeaux.fr/association/detail/2278" TargetMode="External"/><Relationship Id="rId3018" Type="http://schemas.openxmlformats.org/officeDocument/2006/relationships/hyperlink" Target="https://assos.bordeaux.fr/association/detail/1104" TargetMode="External"/><Relationship Id="rId3017" Type="http://schemas.openxmlformats.org/officeDocument/2006/relationships/hyperlink" Target="https://assos.bordeaux.fr/association/detail/456" TargetMode="External"/><Relationship Id="rId3019" Type="http://schemas.openxmlformats.org/officeDocument/2006/relationships/hyperlink" Target="http://www.petitsfreresdespauvres.fr" TargetMode="External"/><Relationship Id="rId491" Type="http://schemas.openxmlformats.org/officeDocument/2006/relationships/hyperlink" Target="https://assos.bordeaux.fr/association/detail/1707" TargetMode="External"/><Relationship Id="rId490" Type="http://schemas.openxmlformats.org/officeDocument/2006/relationships/hyperlink" Target="https://assos.bordeaux.fr/association/detail/1705" TargetMode="External"/><Relationship Id="rId489" Type="http://schemas.openxmlformats.org/officeDocument/2006/relationships/hyperlink" Target="https://assos.bordeaux.fr/association/detail/1704" TargetMode="External"/><Relationship Id="rId484" Type="http://schemas.openxmlformats.org/officeDocument/2006/relationships/hyperlink" Target="https://assos.bordeaux.fr/association/detail/926" TargetMode="External"/><Relationship Id="rId3010" Type="http://schemas.openxmlformats.org/officeDocument/2006/relationships/hyperlink" Target="https://assos.bordeaux.fr/association/detail/450" TargetMode="External"/><Relationship Id="rId483" Type="http://schemas.openxmlformats.org/officeDocument/2006/relationships/hyperlink" Target="http://www.mixeratum-ergosum.com" TargetMode="External"/><Relationship Id="rId482" Type="http://schemas.openxmlformats.org/officeDocument/2006/relationships/hyperlink" Target="https://assos.bordeaux.fr/association/detail/1137" TargetMode="External"/><Relationship Id="rId3012" Type="http://schemas.openxmlformats.org/officeDocument/2006/relationships/hyperlink" Target="https://assos.bordeaux.fr/association/detail/452" TargetMode="External"/><Relationship Id="rId481" Type="http://schemas.openxmlformats.org/officeDocument/2006/relationships/hyperlink" Target="https://assos.bordeaux.fr/association/detail/1699" TargetMode="External"/><Relationship Id="rId3011" Type="http://schemas.openxmlformats.org/officeDocument/2006/relationships/hyperlink" Target="https://assos.bordeaux.fr/association/detail/451" TargetMode="External"/><Relationship Id="rId488" Type="http://schemas.openxmlformats.org/officeDocument/2006/relationships/hyperlink" Target="https://assos.bordeaux.fr/association/detail/1701" TargetMode="External"/><Relationship Id="rId3014" Type="http://schemas.openxmlformats.org/officeDocument/2006/relationships/hyperlink" Target="https://assos.bordeaux.fr/association/detail/453" TargetMode="External"/><Relationship Id="rId487" Type="http://schemas.openxmlformats.org/officeDocument/2006/relationships/hyperlink" Target="https://assos.bordeaux.fr/association/detail/941" TargetMode="External"/><Relationship Id="rId3013" Type="http://schemas.openxmlformats.org/officeDocument/2006/relationships/hyperlink" Target="https://assos.bordeaux.fr/association/detail/1167" TargetMode="External"/><Relationship Id="rId486" Type="http://schemas.openxmlformats.org/officeDocument/2006/relationships/hyperlink" Target="https://assos.bordeaux.fr/association/detail/1700" TargetMode="External"/><Relationship Id="rId3016" Type="http://schemas.openxmlformats.org/officeDocument/2006/relationships/hyperlink" Target="https://assos.bordeaux.fr/association/detail/455" TargetMode="External"/><Relationship Id="rId485" Type="http://schemas.openxmlformats.org/officeDocument/2006/relationships/hyperlink" Target="http://www.entraidescolaireamicale.org" TargetMode="External"/><Relationship Id="rId3015" Type="http://schemas.openxmlformats.org/officeDocument/2006/relationships/hyperlink" Target="https://assos.bordeaux.fr/association/detail/454" TargetMode="External"/><Relationship Id="rId3007" Type="http://schemas.openxmlformats.org/officeDocument/2006/relationships/hyperlink" Target="https://assos.bordeaux.fr/association/detail/934" TargetMode="External"/><Relationship Id="rId3006" Type="http://schemas.openxmlformats.org/officeDocument/2006/relationships/hyperlink" Target="https://assos.bordeaux.fr/association/detail/447" TargetMode="External"/><Relationship Id="rId3009" Type="http://schemas.openxmlformats.org/officeDocument/2006/relationships/hyperlink" Target="https://assos.bordeaux.fr/association/detail/449" TargetMode="External"/><Relationship Id="rId3008" Type="http://schemas.openxmlformats.org/officeDocument/2006/relationships/hyperlink" Target="https://assos.bordeaux.fr/association/detail/448" TargetMode="External"/><Relationship Id="rId480" Type="http://schemas.openxmlformats.org/officeDocument/2006/relationships/hyperlink" Target="https://assos.bordeaux.fr/association/detail/1698" TargetMode="External"/><Relationship Id="rId479" Type="http://schemas.openxmlformats.org/officeDocument/2006/relationships/hyperlink" Target="https://assos.bordeaux.fr/association/detail/1696" TargetMode="External"/><Relationship Id="rId478" Type="http://schemas.openxmlformats.org/officeDocument/2006/relationships/hyperlink" Target="https://assos.bordeaux.fr/association/detail/1695" TargetMode="External"/><Relationship Id="rId473" Type="http://schemas.openxmlformats.org/officeDocument/2006/relationships/hyperlink" Target="https://assos.bordeaux.fr/association/detail/554" TargetMode="External"/><Relationship Id="rId472" Type="http://schemas.openxmlformats.org/officeDocument/2006/relationships/hyperlink" Target="https://assos.bordeaux.fr/association/detail/1694" TargetMode="External"/><Relationship Id="rId471" Type="http://schemas.openxmlformats.org/officeDocument/2006/relationships/hyperlink" Target="https://assos.bordeaux.fr/association/detail/1687" TargetMode="External"/><Relationship Id="rId3001" Type="http://schemas.openxmlformats.org/officeDocument/2006/relationships/hyperlink" Target="https://assos.bordeaux.fr/association/detail/444" TargetMode="External"/><Relationship Id="rId470" Type="http://schemas.openxmlformats.org/officeDocument/2006/relationships/hyperlink" Target="http://www.bordeaux-bastide.net" TargetMode="External"/><Relationship Id="rId3000" Type="http://schemas.openxmlformats.org/officeDocument/2006/relationships/hyperlink" Target="https://assos.bordeaux.fr/association/detail/443" TargetMode="External"/><Relationship Id="rId477" Type="http://schemas.openxmlformats.org/officeDocument/2006/relationships/hyperlink" Target="https://assos.bordeaux.fr/association/detail/635" TargetMode="External"/><Relationship Id="rId3003" Type="http://schemas.openxmlformats.org/officeDocument/2006/relationships/hyperlink" Target="https://assos.bordeaux.fr/association/detail/1233" TargetMode="External"/><Relationship Id="rId476" Type="http://schemas.openxmlformats.org/officeDocument/2006/relationships/hyperlink" Target="http://www.zombiecrew.org" TargetMode="External"/><Relationship Id="rId3002" Type="http://schemas.openxmlformats.org/officeDocument/2006/relationships/hyperlink" Target="https://assos.bordeaux.fr/association/detail/1119" TargetMode="External"/><Relationship Id="rId475" Type="http://schemas.openxmlformats.org/officeDocument/2006/relationships/hyperlink" Target="https://assos.bordeaux.fr/association/detail/866" TargetMode="External"/><Relationship Id="rId3005" Type="http://schemas.openxmlformats.org/officeDocument/2006/relationships/hyperlink" Target="https://assos.bordeaux.fr/association/detail/446" TargetMode="External"/><Relationship Id="rId474" Type="http://schemas.openxmlformats.org/officeDocument/2006/relationships/hyperlink" Target="https://assos.bordeaux.fr/association/detail/1764" TargetMode="External"/><Relationship Id="rId3004" Type="http://schemas.openxmlformats.org/officeDocument/2006/relationships/hyperlink" Target="https://assos.bordeaux.fr/association/detail/445" TargetMode="External"/><Relationship Id="rId1257" Type="http://schemas.openxmlformats.org/officeDocument/2006/relationships/hyperlink" Target="https://assos.bordeaux.fr/association/detail/2262" TargetMode="External"/><Relationship Id="rId2588" Type="http://schemas.openxmlformats.org/officeDocument/2006/relationships/hyperlink" Target="https://assos.bordeaux.fr/association/detail/2924" TargetMode="External"/><Relationship Id="rId1258" Type="http://schemas.openxmlformats.org/officeDocument/2006/relationships/hyperlink" Target="https://assos.bordeaux.fr/association/detail/2263" TargetMode="External"/><Relationship Id="rId2589" Type="http://schemas.openxmlformats.org/officeDocument/2006/relationships/hyperlink" Target="https://assos.bordeaux.fr/association/detail/2925" TargetMode="External"/><Relationship Id="rId1259" Type="http://schemas.openxmlformats.org/officeDocument/2006/relationships/hyperlink" Target="https://assos.bordeaux.fr/association/detail/2264" TargetMode="External"/><Relationship Id="rId426" Type="http://schemas.openxmlformats.org/officeDocument/2006/relationships/hyperlink" Target="https://assos.bordeaux.fr/association/detail/1621" TargetMode="External"/><Relationship Id="rId425" Type="http://schemas.openxmlformats.org/officeDocument/2006/relationships/hyperlink" Target="https://assos.bordeaux.fr/association/detail/1620" TargetMode="External"/><Relationship Id="rId424" Type="http://schemas.openxmlformats.org/officeDocument/2006/relationships/hyperlink" Target="https://assos.bordeaux.fr/association/detail/1619" TargetMode="External"/><Relationship Id="rId423" Type="http://schemas.openxmlformats.org/officeDocument/2006/relationships/hyperlink" Target="https://assos.bordeaux.fr/association/detail/1616" TargetMode="External"/><Relationship Id="rId429" Type="http://schemas.openxmlformats.org/officeDocument/2006/relationships/hyperlink" Target="https://assos.bordeaux.fr/association/detail/1623" TargetMode="External"/><Relationship Id="rId428" Type="http://schemas.openxmlformats.org/officeDocument/2006/relationships/hyperlink" Target="http://www.assoencore.com" TargetMode="External"/><Relationship Id="rId427" Type="http://schemas.openxmlformats.org/officeDocument/2006/relationships/hyperlink" Target="https://assos.bordeaux.fr/association/detail/538" TargetMode="External"/><Relationship Id="rId2580" Type="http://schemas.openxmlformats.org/officeDocument/2006/relationships/hyperlink" Target="https://assos.bordeaux.fr/association/detail/2917" TargetMode="External"/><Relationship Id="rId1250" Type="http://schemas.openxmlformats.org/officeDocument/2006/relationships/hyperlink" Target="http://wantedradio.fr" TargetMode="External"/><Relationship Id="rId2581" Type="http://schemas.openxmlformats.org/officeDocument/2006/relationships/hyperlink" Target="https://assos.bordeaux.fr/association/detail/2918" TargetMode="External"/><Relationship Id="rId1251" Type="http://schemas.openxmlformats.org/officeDocument/2006/relationships/hyperlink" Target="https://assos.bordeaux.fr/association/detail/2258" TargetMode="External"/><Relationship Id="rId2582" Type="http://schemas.openxmlformats.org/officeDocument/2006/relationships/hyperlink" Target="https://assos.bordeaux.fr/association/detail/2919" TargetMode="External"/><Relationship Id="rId1252" Type="http://schemas.openxmlformats.org/officeDocument/2006/relationships/hyperlink" Target="https://assos.bordeaux.fr/association/detail/1370" TargetMode="External"/><Relationship Id="rId2583" Type="http://schemas.openxmlformats.org/officeDocument/2006/relationships/hyperlink" Target="https://assos.bordeaux.fr/association/detail/292" TargetMode="External"/><Relationship Id="rId422" Type="http://schemas.openxmlformats.org/officeDocument/2006/relationships/hyperlink" Target="https://assos.bordeaux.fr/association/detail/1615" TargetMode="External"/><Relationship Id="rId1253" Type="http://schemas.openxmlformats.org/officeDocument/2006/relationships/hyperlink" Target="https://assos.bordeaux.fr/association/detail/2259" TargetMode="External"/><Relationship Id="rId2584" Type="http://schemas.openxmlformats.org/officeDocument/2006/relationships/hyperlink" Target="https://assos.bordeaux.fr/association/detail/2920" TargetMode="External"/><Relationship Id="rId421" Type="http://schemas.openxmlformats.org/officeDocument/2006/relationships/hyperlink" Target="https://assos.bordeaux.fr/association/detail/1611" TargetMode="External"/><Relationship Id="rId1254" Type="http://schemas.openxmlformats.org/officeDocument/2006/relationships/hyperlink" Target="https://assos.bordeaux.fr/association/detail/226" TargetMode="External"/><Relationship Id="rId2585" Type="http://schemas.openxmlformats.org/officeDocument/2006/relationships/hyperlink" Target="https://assos.bordeaux.fr/association/detail/2921" TargetMode="External"/><Relationship Id="rId420" Type="http://schemas.openxmlformats.org/officeDocument/2006/relationships/hyperlink" Target="https://assos.bordeaux.fr/association/detail/975" TargetMode="External"/><Relationship Id="rId1255" Type="http://schemas.openxmlformats.org/officeDocument/2006/relationships/hyperlink" Target="https://assos.bordeaux.fr/association/detail/2260" TargetMode="External"/><Relationship Id="rId2586" Type="http://schemas.openxmlformats.org/officeDocument/2006/relationships/hyperlink" Target="https://assos.bordeaux.fr/association/detail/2922" TargetMode="External"/><Relationship Id="rId1256" Type="http://schemas.openxmlformats.org/officeDocument/2006/relationships/hyperlink" Target="https://assos.bordeaux.fr/association/detail/2261" TargetMode="External"/><Relationship Id="rId2587" Type="http://schemas.openxmlformats.org/officeDocument/2006/relationships/hyperlink" Target="https://assos.bordeaux.fr/association/detail/2923" TargetMode="External"/><Relationship Id="rId1246" Type="http://schemas.openxmlformats.org/officeDocument/2006/relationships/hyperlink" Target="https://assos.bordeaux.fr/association/detail/1792" TargetMode="External"/><Relationship Id="rId2577" Type="http://schemas.openxmlformats.org/officeDocument/2006/relationships/hyperlink" Target="https://assos.bordeaux.fr/association/detail/2915" TargetMode="External"/><Relationship Id="rId1247" Type="http://schemas.openxmlformats.org/officeDocument/2006/relationships/hyperlink" Target="https://assos.bordeaux.fr/association/detail/1592" TargetMode="External"/><Relationship Id="rId2578" Type="http://schemas.openxmlformats.org/officeDocument/2006/relationships/hyperlink" Target="https://assos.bordeaux.fr/association/detail/1260" TargetMode="External"/><Relationship Id="rId1248" Type="http://schemas.openxmlformats.org/officeDocument/2006/relationships/hyperlink" Target="https://assos.bordeaux.fr/association/detail/2257" TargetMode="External"/><Relationship Id="rId2579" Type="http://schemas.openxmlformats.org/officeDocument/2006/relationships/hyperlink" Target="https://assos.bordeaux.fr/association/detail/2916" TargetMode="External"/><Relationship Id="rId1249" Type="http://schemas.openxmlformats.org/officeDocument/2006/relationships/hyperlink" Target="https://assos.bordeaux.fr/association/detail/532" TargetMode="External"/><Relationship Id="rId415" Type="http://schemas.openxmlformats.org/officeDocument/2006/relationships/hyperlink" Target="https://assos.bordeaux.fr/association/detail/967" TargetMode="External"/><Relationship Id="rId414" Type="http://schemas.openxmlformats.org/officeDocument/2006/relationships/hyperlink" Target="https://assos.bordeaux.fr/association/detail/1605" TargetMode="External"/><Relationship Id="rId413" Type="http://schemas.openxmlformats.org/officeDocument/2006/relationships/hyperlink" Target="https://assos.bordeaux.fr/association/detail/1604" TargetMode="External"/><Relationship Id="rId412" Type="http://schemas.openxmlformats.org/officeDocument/2006/relationships/hyperlink" Target="https://assos.bordeaux.fr/association/detail/1602" TargetMode="External"/><Relationship Id="rId419" Type="http://schemas.openxmlformats.org/officeDocument/2006/relationships/hyperlink" Target="http://www.facebook.com/stopharcelementderuebordeaux" TargetMode="External"/><Relationship Id="rId418" Type="http://schemas.openxmlformats.org/officeDocument/2006/relationships/hyperlink" Target="https://assos.bordeaux.fr/association/detail/1079" TargetMode="External"/><Relationship Id="rId417" Type="http://schemas.openxmlformats.org/officeDocument/2006/relationships/hyperlink" Target="https://assos.bordeaux.fr/association/detail/1608" TargetMode="External"/><Relationship Id="rId416" Type="http://schemas.openxmlformats.org/officeDocument/2006/relationships/hyperlink" Target="http://bordeaux.ixesn.fr" TargetMode="External"/><Relationship Id="rId2570" Type="http://schemas.openxmlformats.org/officeDocument/2006/relationships/hyperlink" Target="https://assos.bordeaux.fr/association/detail/2910" TargetMode="External"/><Relationship Id="rId1240" Type="http://schemas.openxmlformats.org/officeDocument/2006/relationships/hyperlink" Target="https://assos.bordeaux.fr/association/detail/1399" TargetMode="External"/><Relationship Id="rId2571" Type="http://schemas.openxmlformats.org/officeDocument/2006/relationships/hyperlink" Target="https://assos.bordeaux.fr/association/detail/2911" TargetMode="External"/><Relationship Id="rId1241" Type="http://schemas.openxmlformats.org/officeDocument/2006/relationships/hyperlink" Target="https://assos.bordeaux.fr/association/detail/2253" TargetMode="External"/><Relationship Id="rId2572" Type="http://schemas.openxmlformats.org/officeDocument/2006/relationships/hyperlink" Target="https://assos.bordeaux.fr/association/detail/2912" TargetMode="External"/><Relationship Id="rId411" Type="http://schemas.openxmlformats.org/officeDocument/2006/relationships/hyperlink" Target="http://www.citoyens-justice.fr" TargetMode="External"/><Relationship Id="rId1242" Type="http://schemas.openxmlformats.org/officeDocument/2006/relationships/hyperlink" Target="https://assos.bordeaux.fr/association/detail/2254" TargetMode="External"/><Relationship Id="rId2573" Type="http://schemas.openxmlformats.org/officeDocument/2006/relationships/hyperlink" Target="https://assos.bordeaux.fr/association/detail/2913" TargetMode="External"/><Relationship Id="rId410" Type="http://schemas.openxmlformats.org/officeDocument/2006/relationships/hyperlink" Target="https://assos.bordeaux.fr/association/detail/1398" TargetMode="External"/><Relationship Id="rId1243" Type="http://schemas.openxmlformats.org/officeDocument/2006/relationships/hyperlink" Target="https://assos.bordeaux.fr/association/detail/2255" TargetMode="External"/><Relationship Id="rId2574" Type="http://schemas.openxmlformats.org/officeDocument/2006/relationships/hyperlink" Target="https://assos.bordeaux.fr/association/detail/861" TargetMode="External"/><Relationship Id="rId1244" Type="http://schemas.openxmlformats.org/officeDocument/2006/relationships/hyperlink" Target="https://assos.bordeaux.fr/association/detail/2256" TargetMode="External"/><Relationship Id="rId2575" Type="http://schemas.openxmlformats.org/officeDocument/2006/relationships/hyperlink" Target="http://www.latelierchoregraphique.fr" TargetMode="External"/><Relationship Id="rId1245" Type="http://schemas.openxmlformats.org/officeDocument/2006/relationships/hyperlink" Target="https://assos.bordeaux.fr/association/detail/1511" TargetMode="External"/><Relationship Id="rId2576" Type="http://schemas.openxmlformats.org/officeDocument/2006/relationships/hyperlink" Target="https://assos.bordeaux.fr/association/detail/2914" TargetMode="External"/><Relationship Id="rId1279" Type="http://schemas.openxmlformats.org/officeDocument/2006/relationships/hyperlink" Target="https://assos.bordeaux.fr/association/detail/2275" TargetMode="External"/><Relationship Id="rId448" Type="http://schemas.openxmlformats.org/officeDocument/2006/relationships/hyperlink" Target="https://assos.bordeaux.fr/association/detail/1737" TargetMode="External"/><Relationship Id="rId447" Type="http://schemas.openxmlformats.org/officeDocument/2006/relationships/hyperlink" Target="https://assos.bordeaux.fr/association/detail/1652" TargetMode="External"/><Relationship Id="rId446" Type="http://schemas.openxmlformats.org/officeDocument/2006/relationships/hyperlink" Target="https://assos.bordeaux.fr/association/detail/1650" TargetMode="External"/><Relationship Id="rId445" Type="http://schemas.openxmlformats.org/officeDocument/2006/relationships/hyperlink" Target="https://assos.bordeaux.fr/association/detail/1411" TargetMode="External"/><Relationship Id="rId449" Type="http://schemas.openxmlformats.org/officeDocument/2006/relationships/hyperlink" Target="http://www.assonestensemble.com" TargetMode="External"/><Relationship Id="rId1270" Type="http://schemas.openxmlformats.org/officeDocument/2006/relationships/hyperlink" Target="http://www.aerd.fr" TargetMode="External"/><Relationship Id="rId440" Type="http://schemas.openxmlformats.org/officeDocument/2006/relationships/hyperlink" Target="https://assos.bordeaux.fr/association/detail/1644" TargetMode="External"/><Relationship Id="rId1271" Type="http://schemas.openxmlformats.org/officeDocument/2006/relationships/hyperlink" Target="https://assos.bordeaux.fr/association/detail/1257" TargetMode="External"/><Relationship Id="rId1272" Type="http://schemas.openxmlformats.org/officeDocument/2006/relationships/hyperlink" Target="http://tradobordeleau.lautre.net" TargetMode="External"/><Relationship Id="rId1273" Type="http://schemas.openxmlformats.org/officeDocument/2006/relationships/hyperlink" Target="https://assos.bordeaux.fr/association/detail/227" TargetMode="External"/><Relationship Id="rId1274" Type="http://schemas.openxmlformats.org/officeDocument/2006/relationships/hyperlink" Target="https://assos.bordeaux.fr/association/detail/2270" TargetMode="External"/><Relationship Id="rId444" Type="http://schemas.openxmlformats.org/officeDocument/2006/relationships/hyperlink" Target="https://assos.bordeaux.fr/association/detail/1649" TargetMode="External"/><Relationship Id="rId1275" Type="http://schemas.openxmlformats.org/officeDocument/2006/relationships/hyperlink" Target="https://assos.bordeaux.fr/association/detail/2271" TargetMode="External"/><Relationship Id="rId443" Type="http://schemas.openxmlformats.org/officeDocument/2006/relationships/hyperlink" Target="http://www.infosectes-aquitaine.fr" TargetMode="External"/><Relationship Id="rId1276" Type="http://schemas.openxmlformats.org/officeDocument/2006/relationships/hyperlink" Target="https://assos.bordeaux.fr/association/detail/2272" TargetMode="External"/><Relationship Id="rId442" Type="http://schemas.openxmlformats.org/officeDocument/2006/relationships/hyperlink" Target="https://assos.bordeaux.fr/association/detail/596" TargetMode="External"/><Relationship Id="rId1277" Type="http://schemas.openxmlformats.org/officeDocument/2006/relationships/hyperlink" Target="https://assos.bordeaux.fr/association/detail/2273" TargetMode="External"/><Relationship Id="rId441" Type="http://schemas.openxmlformats.org/officeDocument/2006/relationships/hyperlink" Target="https://assos.bordeaux.fr/association/detail/1648" TargetMode="External"/><Relationship Id="rId1278" Type="http://schemas.openxmlformats.org/officeDocument/2006/relationships/hyperlink" Target="https://assos.bordeaux.fr/association/detail/2274" TargetMode="External"/><Relationship Id="rId1268" Type="http://schemas.openxmlformats.org/officeDocument/2006/relationships/hyperlink" Target="https://assos.bordeaux.fr/association/detail/2269" TargetMode="External"/><Relationship Id="rId2599" Type="http://schemas.openxmlformats.org/officeDocument/2006/relationships/hyperlink" Target="https://assos.bordeaux.fr/association/detail/973" TargetMode="External"/><Relationship Id="rId1269" Type="http://schemas.openxmlformats.org/officeDocument/2006/relationships/hyperlink" Target="https://assos.bordeaux.fr/association/detail/1253" TargetMode="External"/><Relationship Id="rId437" Type="http://schemas.openxmlformats.org/officeDocument/2006/relationships/hyperlink" Target="https://assos.bordeaux.fr/association/detail/1070" TargetMode="External"/><Relationship Id="rId436" Type="http://schemas.openxmlformats.org/officeDocument/2006/relationships/hyperlink" Target="https://assos.bordeaux.fr/association/detail/1637" TargetMode="External"/><Relationship Id="rId435" Type="http://schemas.openxmlformats.org/officeDocument/2006/relationships/hyperlink" Target="https://assos.bordeaux.fr/association/detail/1074" TargetMode="External"/><Relationship Id="rId434" Type="http://schemas.openxmlformats.org/officeDocument/2006/relationships/hyperlink" Target="https://assos.bordeaux.fr/association/detail/1636" TargetMode="External"/><Relationship Id="rId439" Type="http://schemas.openxmlformats.org/officeDocument/2006/relationships/hyperlink" Target="https://assos.bordeaux.fr/association/detail/1156" TargetMode="External"/><Relationship Id="rId438" Type="http://schemas.openxmlformats.org/officeDocument/2006/relationships/hyperlink" Target="https://assos.bordeaux.fr/association/detail/1641" TargetMode="External"/><Relationship Id="rId2590" Type="http://schemas.openxmlformats.org/officeDocument/2006/relationships/hyperlink" Target="https://assos.bordeaux.fr/association/detail/2926" TargetMode="External"/><Relationship Id="rId1260" Type="http://schemas.openxmlformats.org/officeDocument/2006/relationships/hyperlink" Target="https://assos.bordeaux.fr/association/detail/921" TargetMode="External"/><Relationship Id="rId2591" Type="http://schemas.openxmlformats.org/officeDocument/2006/relationships/hyperlink" Target="https://assos.bordeaux.fr/association/detail/2927" TargetMode="External"/><Relationship Id="rId1261" Type="http://schemas.openxmlformats.org/officeDocument/2006/relationships/hyperlink" Target="http://www.controle-z.net" TargetMode="External"/><Relationship Id="rId2592" Type="http://schemas.openxmlformats.org/officeDocument/2006/relationships/hyperlink" Target="https://assos.bordeaux.fr/association/detail/1291" TargetMode="External"/><Relationship Id="rId1262" Type="http://schemas.openxmlformats.org/officeDocument/2006/relationships/hyperlink" Target="https://assos.bordeaux.fr/association/detail/2265" TargetMode="External"/><Relationship Id="rId2593" Type="http://schemas.openxmlformats.org/officeDocument/2006/relationships/hyperlink" Target="https://assos.bordeaux.fr/association/detail/2928" TargetMode="External"/><Relationship Id="rId1263" Type="http://schemas.openxmlformats.org/officeDocument/2006/relationships/hyperlink" Target="https://assos.bordeaux.fr/association/detail/1097" TargetMode="External"/><Relationship Id="rId2594" Type="http://schemas.openxmlformats.org/officeDocument/2006/relationships/hyperlink" Target="https://assos.bordeaux.fr/association/detail/2929" TargetMode="External"/><Relationship Id="rId433" Type="http://schemas.openxmlformats.org/officeDocument/2006/relationships/hyperlink" Target="https://assos.bordeaux.fr/association/detail/1635" TargetMode="External"/><Relationship Id="rId1264" Type="http://schemas.openxmlformats.org/officeDocument/2006/relationships/hyperlink" Target="https://assos.bordeaux.fr/association/detail/2266" TargetMode="External"/><Relationship Id="rId2595" Type="http://schemas.openxmlformats.org/officeDocument/2006/relationships/hyperlink" Target="https://assos.bordeaux.fr/association/detail/293" TargetMode="External"/><Relationship Id="rId432" Type="http://schemas.openxmlformats.org/officeDocument/2006/relationships/hyperlink" Target="https://assos.bordeaux.fr/association/detail/1634" TargetMode="External"/><Relationship Id="rId1265" Type="http://schemas.openxmlformats.org/officeDocument/2006/relationships/hyperlink" Target="https://assos.bordeaux.fr/association/detail/2267" TargetMode="External"/><Relationship Id="rId2596" Type="http://schemas.openxmlformats.org/officeDocument/2006/relationships/hyperlink" Target="https://assos.bordeaux.fr/association/detail/1133" TargetMode="External"/><Relationship Id="rId431" Type="http://schemas.openxmlformats.org/officeDocument/2006/relationships/hyperlink" Target="https://assos.bordeaux.fr/association/detail/1633" TargetMode="External"/><Relationship Id="rId1266" Type="http://schemas.openxmlformats.org/officeDocument/2006/relationships/hyperlink" Target="https://assos.bordeaux.fr/association/detail/1617" TargetMode="External"/><Relationship Id="rId2597" Type="http://schemas.openxmlformats.org/officeDocument/2006/relationships/hyperlink" Target="http://www.latelier14-danse.com" TargetMode="External"/><Relationship Id="rId430" Type="http://schemas.openxmlformats.org/officeDocument/2006/relationships/hyperlink" Target="https://assos.bordeaux.fr/association/detail/1082" TargetMode="External"/><Relationship Id="rId1267" Type="http://schemas.openxmlformats.org/officeDocument/2006/relationships/hyperlink" Target="https://assos.bordeaux.fr/association/detail/2268" TargetMode="External"/><Relationship Id="rId2598" Type="http://schemas.openxmlformats.org/officeDocument/2006/relationships/hyperlink" Target="https://assos.bordeaux.fr/association/detail/809" TargetMode="External"/><Relationship Id="rId3070" Type="http://schemas.openxmlformats.org/officeDocument/2006/relationships/hyperlink" Target="https://assos.bordeaux.fr/association/detail/488" TargetMode="External"/><Relationship Id="rId3072" Type="http://schemas.openxmlformats.org/officeDocument/2006/relationships/hyperlink" Target="https://assos.bordeaux.fr/association/detail/1607" TargetMode="External"/><Relationship Id="rId3071" Type="http://schemas.openxmlformats.org/officeDocument/2006/relationships/hyperlink" Target="https://assos.bordeaux.fr/association/detail/489" TargetMode="External"/><Relationship Id="rId3074" Type="http://schemas.openxmlformats.org/officeDocument/2006/relationships/hyperlink" Target="https://assos.bordeaux.fr/association/detail/491" TargetMode="External"/><Relationship Id="rId3073" Type="http://schemas.openxmlformats.org/officeDocument/2006/relationships/hyperlink" Target="https://assos.bordeaux.fr/association/detail/490" TargetMode="External"/><Relationship Id="rId3076" Type="http://schemas.openxmlformats.org/officeDocument/2006/relationships/hyperlink" Target="https://assos.bordeaux.fr/association/detail/762" TargetMode="External"/><Relationship Id="rId3075" Type="http://schemas.openxmlformats.org/officeDocument/2006/relationships/hyperlink" Target="https://assos.bordeaux.fr/association/detail/1540" TargetMode="External"/><Relationship Id="rId3078" Type="http://schemas.openxmlformats.org/officeDocument/2006/relationships/hyperlink" Target="https://assos.bordeaux.fr/association/detail/492" TargetMode="External"/><Relationship Id="rId3077" Type="http://schemas.openxmlformats.org/officeDocument/2006/relationships/hyperlink" Target="http://www.coqsrouges.fr" TargetMode="External"/><Relationship Id="rId3079" Type="http://schemas.openxmlformats.org/officeDocument/2006/relationships/hyperlink" Target="https://assos.bordeaux.fr/association/detail/493" TargetMode="External"/><Relationship Id="rId3061" Type="http://schemas.openxmlformats.org/officeDocument/2006/relationships/hyperlink" Target="https://assos.bordeaux.fr/association/detail/486" TargetMode="External"/><Relationship Id="rId3060" Type="http://schemas.openxmlformats.org/officeDocument/2006/relationships/hyperlink" Target="http://www.regardscroises.net" TargetMode="External"/><Relationship Id="rId3063" Type="http://schemas.openxmlformats.org/officeDocument/2006/relationships/hyperlink" Target="http://lettresdumonde33.com" TargetMode="External"/><Relationship Id="rId3062" Type="http://schemas.openxmlformats.org/officeDocument/2006/relationships/hyperlink" Target="https://assos.bordeaux.fr/association/detail/786" TargetMode="External"/><Relationship Id="rId3065" Type="http://schemas.openxmlformats.org/officeDocument/2006/relationships/hyperlink" Target="http://www.laviedessens.org" TargetMode="External"/><Relationship Id="rId3064" Type="http://schemas.openxmlformats.org/officeDocument/2006/relationships/hyperlink" Target="https://assos.bordeaux.fr/association/detail/1789" TargetMode="External"/><Relationship Id="rId3067" Type="http://schemas.openxmlformats.org/officeDocument/2006/relationships/hyperlink" Target="https://assos.bordeaux.fr/association/detail/894" TargetMode="External"/><Relationship Id="rId3066" Type="http://schemas.openxmlformats.org/officeDocument/2006/relationships/hyperlink" Target="https://assos.bordeaux.fr/association/detail/487" TargetMode="External"/><Relationship Id="rId3069" Type="http://schemas.openxmlformats.org/officeDocument/2006/relationships/hyperlink" Target="https://assos.bordeaux.fr/association/detail/1264" TargetMode="External"/><Relationship Id="rId3068" Type="http://schemas.openxmlformats.org/officeDocument/2006/relationships/hyperlink" Target="http://www.lachiffonnerit.com" TargetMode="External"/><Relationship Id="rId3090" Type="http://schemas.openxmlformats.org/officeDocument/2006/relationships/hyperlink" Target="https://assos.bordeaux.fr/association/detail/503" TargetMode="External"/><Relationship Id="rId3092" Type="http://schemas.openxmlformats.org/officeDocument/2006/relationships/hyperlink" Target="https://assos.bordeaux.fr/association/detail/1093" TargetMode="External"/><Relationship Id="rId3091" Type="http://schemas.openxmlformats.org/officeDocument/2006/relationships/hyperlink" Target="https://assos.bordeaux.fr/association/detail/504" TargetMode="External"/><Relationship Id="rId3094" Type="http://schemas.openxmlformats.org/officeDocument/2006/relationships/hyperlink" Target="http://www.anjpv.org" TargetMode="External"/><Relationship Id="rId3093" Type="http://schemas.openxmlformats.org/officeDocument/2006/relationships/hyperlink" Target="https://assos.bordeaux.fr/association/detail/1416" TargetMode="External"/><Relationship Id="rId3096" Type="http://schemas.openxmlformats.org/officeDocument/2006/relationships/hyperlink" Target="https://assos.bordeaux.fr/association/detail/506" TargetMode="External"/><Relationship Id="rId3095" Type="http://schemas.openxmlformats.org/officeDocument/2006/relationships/hyperlink" Target="https://assos.bordeaux.fr/association/detail/505" TargetMode="External"/><Relationship Id="rId3098" Type="http://schemas.openxmlformats.org/officeDocument/2006/relationships/hyperlink" Target="https://assos.bordeaux.fr/association/detail/516" TargetMode="External"/><Relationship Id="rId3097" Type="http://schemas.openxmlformats.org/officeDocument/2006/relationships/hyperlink" Target="https://assos.bordeaux.fr/association/detail/508" TargetMode="External"/><Relationship Id="rId3099" Type="http://schemas.openxmlformats.org/officeDocument/2006/relationships/hyperlink" Target="https://assos.bordeaux.fr/association/detail/568" TargetMode="External"/><Relationship Id="rId3081" Type="http://schemas.openxmlformats.org/officeDocument/2006/relationships/hyperlink" Target="https://assos.bordeaux.fr/association/detail/496" TargetMode="External"/><Relationship Id="rId3080" Type="http://schemas.openxmlformats.org/officeDocument/2006/relationships/hyperlink" Target="https://assos.bordeaux.fr/association/detail/494" TargetMode="External"/><Relationship Id="rId3083" Type="http://schemas.openxmlformats.org/officeDocument/2006/relationships/hyperlink" Target="https://assos.bordeaux.fr/association/detail/696" TargetMode="External"/><Relationship Id="rId3082" Type="http://schemas.openxmlformats.org/officeDocument/2006/relationships/hyperlink" Target="https://assos.bordeaux.fr/association/detail/1100" TargetMode="External"/><Relationship Id="rId3085" Type="http://schemas.openxmlformats.org/officeDocument/2006/relationships/hyperlink" Target="https://assos.bordeaux.fr/association/detail/498" TargetMode="External"/><Relationship Id="rId3084" Type="http://schemas.openxmlformats.org/officeDocument/2006/relationships/hyperlink" Target="https://assos.bordeaux.fr/association/detail/497" TargetMode="External"/><Relationship Id="rId3087" Type="http://schemas.openxmlformats.org/officeDocument/2006/relationships/hyperlink" Target="https://assos.bordeaux.fr/association/detail/500" TargetMode="External"/><Relationship Id="rId3086" Type="http://schemas.openxmlformats.org/officeDocument/2006/relationships/hyperlink" Target="https://assos.bordeaux.fr/association/detail/499" TargetMode="External"/><Relationship Id="rId3089" Type="http://schemas.openxmlformats.org/officeDocument/2006/relationships/hyperlink" Target="https://assos.bordeaux.fr/association/detail/502" TargetMode="External"/><Relationship Id="rId3088" Type="http://schemas.openxmlformats.org/officeDocument/2006/relationships/hyperlink" Target="https://assos.bordeaux.fr/association/detail/501" TargetMode="External"/><Relationship Id="rId3039" Type="http://schemas.openxmlformats.org/officeDocument/2006/relationships/hyperlink" Target="https://assos.bordeaux.fr/association/detail/468" TargetMode="External"/><Relationship Id="rId1" Type="http://schemas.openxmlformats.org/officeDocument/2006/relationships/hyperlink" Target="https://assos.bordeaux.fr/association/detail/1014" TargetMode="External"/><Relationship Id="rId2" Type="http://schemas.openxmlformats.org/officeDocument/2006/relationships/hyperlink" Target="https://assos.bordeaux.fr/association/detail/1019" TargetMode="External"/><Relationship Id="rId3" Type="http://schemas.openxmlformats.org/officeDocument/2006/relationships/hyperlink" Target="https://assos.bordeaux.fr/association/detail/1857" TargetMode="External"/><Relationship Id="rId4" Type="http://schemas.openxmlformats.org/officeDocument/2006/relationships/hyperlink" Target="https://assos.bordeaux.fr/association/detail/1020" TargetMode="External"/><Relationship Id="rId3030" Type="http://schemas.openxmlformats.org/officeDocument/2006/relationships/hyperlink" Target="https://assos.bordeaux.fr/association/detail/464" TargetMode="External"/><Relationship Id="rId9" Type="http://schemas.openxmlformats.org/officeDocument/2006/relationships/hyperlink" Target="https://assos.bordeaux.fr/association/detail/1026" TargetMode="External"/><Relationship Id="rId3032" Type="http://schemas.openxmlformats.org/officeDocument/2006/relationships/hyperlink" Target="https://assos.bordeaux.fr/association/detail/886" TargetMode="External"/><Relationship Id="rId3031" Type="http://schemas.openxmlformats.org/officeDocument/2006/relationships/hyperlink" Target="https://assos.bordeaux.fr/association/detail/465" TargetMode="External"/><Relationship Id="rId3034" Type="http://schemas.openxmlformats.org/officeDocument/2006/relationships/hyperlink" Target="https://assos.bordeaux.fr/association/detail/466" TargetMode="External"/><Relationship Id="rId3033" Type="http://schemas.openxmlformats.org/officeDocument/2006/relationships/hyperlink" Target="http://atis-asso.org" TargetMode="External"/><Relationship Id="rId5" Type="http://schemas.openxmlformats.org/officeDocument/2006/relationships/hyperlink" Target="https://assos.bordeaux.fr/association/detail/1023" TargetMode="External"/><Relationship Id="rId3036" Type="http://schemas.openxmlformats.org/officeDocument/2006/relationships/hyperlink" Target="http://cesma-plongee.fr" TargetMode="External"/><Relationship Id="rId6" Type="http://schemas.openxmlformats.org/officeDocument/2006/relationships/hyperlink" Target="https://assos.bordeaux.fr/association/detail/634" TargetMode="External"/><Relationship Id="rId3035" Type="http://schemas.openxmlformats.org/officeDocument/2006/relationships/hyperlink" Target="https://assos.bordeaux.fr/association/detail/1029" TargetMode="External"/><Relationship Id="rId7" Type="http://schemas.openxmlformats.org/officeDocument/2006/relationships/hyperlink" Target="http://admbordeaux.org" TargetMode="External"/><Relationship Id="rId3038" Type="http://schemas.openxmlformats.org/officeDocument/2006/relationships/hyperlink" Target="https://assos.bordeaux.fr/association/detail/708" TargetMode="External"/><Relationship Id="rId8" Type="http://schemas.openxmlformats.org/officeDocument/2006/relationships/hyperlink" Target="https://assos.bordeaux.fr/association/detail/1024" TargetMode="External"/><Relationship Id="rId3037" Type="http://schemas.openxmlformats.org/officeDocument/2006/relationships/hyperlink" Target="https://assos.bordeaux.fr/association/detail/467" TargetMode="External"/><Relationship Id="rId3029" Type="http://schemas.openxmlformats.org/officeDocument/2006/relationships/hyperlink" Target="https://assos.bordeaux.fr/association/detail/463" TargetMode="External"/><Relationship Id="rId3028" Type="http://schemas.openxmlformats.org/officeDocument/2006/relationships/hyperlink" Target="http://fggen33.free.fr" TargetMode="External"/><Relationship Id="rId3021" Type="http://schemas.openxmlformats.org/officeDocument/2006/relationships/hyperlink" Target="https://assos.bordeaux.fr/association/detail/458" TargetMode="External"/><Relationship Id="rId3020" Type="http://schemas.openxmlformats.org/officeDocument/2006/relationships/hyperlink" Target="https://assos.bordeaux.fr/association/detail/457" TargetMode="External"/><Relationship Id="rId3023" Type="http://schemas.openxmlformats.org/officeDocument/2006/relationships/hyperlink" Target="https://assos.bordeaux.fr/association/detail/1118" TargetMode="External"/><Relationship Id="rId3022" Type="http://schemas.openxmlformats.org/officeDocument/2006/relationships/hyperlink" Target="https://assos.bordeaux.fr/association/detail/459" TargetMode="External"/><Relationship Id="rId3025" Type="http://schemas.openxmlformats.org/officeDocument/2006/relationships/hyperlink" Target="https://assos.bordeaux.fr/association/detail/461" TargetMode="External"/><Relationship Id="rId3024" Type="http://schemas.openxmlformats.org/officeDocument/2006/relationships/hyperlink" Target="https://assos.bordeaux.fr/association/detail/460" TargetMode="External"/><Relationship Id="rId3027" Type="http://schemas.openxmlformats.org/officeDocument/2006/relationships/hyperlink" Target="https://assos.bordeaux.fr/association/detail/1639" TargetMode="External"/><Relationship Id="rId3026" Type="http://schemas.openxmlformats.org/officeDocument/2006/relationships/hyperlink" Target="https://assos.bordeaux.fr/association/detail/462" TargetMode="External"/><Relationship Id="rId3050" Type="http://schemas.openxmlformats.org/officeDocument/2006/relationships/hyperlink" Target="https://assos.bordeaux.fr/association/detail/478" TargetMode="External"/><Relationship Id="rId3052" Type="http://schemas.openxmlformats.org/officeDocument/2006/relationships/hyperlink" Target="https://assos.bordeaux.fr/association/detail/480" TargetMode="External"/><Relationship Id="rId3051" Type="http://schemas.openxmlformats.org/officeDocument/2006/relationships/hyperlink" Target="https://assos.bordeaux.fr/association/detail/479" TargetMode="External"/><Relationship Id="rId3054" Type="http://schemas.openxmlformats.org/officeDocument/2006/relationships/hyperlink" Target="https://assos.bordeaux.fr/association/detail/482" TargetMode="External"/><Relationship Id="rId3053" Type="http://schemas.openxmlformats.org/officeDocument/2006/relationships/hyperlink" Target="https://assos.bordeaux.fr/association/detail/481" TargetMode="External"/><Relationship Id="rId3056" Type="http://schemas.openxmlformats.org/officeDocument/2006/relationships/hyperlink" Target="https://assos.bordeaux.fr/association/detail/484" TargetMode="External"/><Relationship Id="rId3055" Type="http://schemas.openxmlformats.org/officeDocument/2006/relationships/hyperlink" Target="https://assos.bordeaux.fr/association/detail/483" TargetMode="External"/><Relationship Id="rId3058" Type="http://schemas.openxmlformats.org/officeDocument/2006/relationships/hyperlink" Target="https://assos.bordeaux.fr/association/detail/485" TargetMode="External"/><Relationship Id="rId3057" Type="http://schemas.openxmlformats.org/officeDocument/2006/relationships/hyperlink" Target="https://assos.bordeaux.fr/association/detail/1184" TargetMode="External"/><Relationship Id="rId3059" Type="http://schemas.openxmlformats.org/officeDocument/2006/relationships/hyperlink" Target="https://assos.bordeaux.fr/association/detail/1443" TargetMode="External"/><Relationship Id="rId3041" Type="http://schemas.openxmlformats.org/officeDocument/2006/relationships/hyperlink" Target="https://assos.bordeaux.fr/association/detail/470" TargetMode="External"/><Relationship Id="rId3040" Type="http://schemas.openxmlformats.org/officeDocument/2006/relationships/hyperlink" Target="https://assos.bordeaux.fr/association/detail/469" TargetMode="External"/><Relationship Id="rId3043" Type="http://schemas.openxmlformats.org/officeDocument/2006/relationships/hyperlink" Target="https://assos.bordeaux.fr/association/detail/472" TargetMode="External"/><Relationship Id="rId3042" Type="http://schemas.openxmlformats.org/officeDocument/2006/relationships/hyperlink" Target="https://assos.bordeaux.fr/association/detail/471" TargetMode="External"/><Relationship Id="rId3045" Type="http://schemas.openxmlformats.org/officeDocument/2006/relationships/hyperlink" Target="https://assos.bordeaux.fr/association/detail/474" TargetMode="External"/><Relationship Id="rId3044" Type="http://schemas.openxmlformats.org/officeDocument/2006/relationships/hyperlink" Target="https://assos.bordeaux.fr/association/detail/473" TargetMode="External"/><Relationship Id="rId3047" Type="http://schemas.openxmlformats.org/officeDocument/2006/relationships/hyperlink" Target="https://assos.bordeaux.fr/association/detail/476" TargetMode="External"/><Relationship Id="rId3046" Type="http://schemas.openxmlformats.org/officeDocument/2006/relationships/hyperlink" Target="https://assos.bordeaux.fr/association/detail/475" TargetMode="External"/><Relationship Id="rId3049" Type="http://schemas.openxmlformats.org/officeDocument/2006/relationships/hyperlink" Target="https://assos.bordeaux.fr/association/detail/477" TargetMode="External"/><Relationship Id="rId3048" Type="http://schemas.openxmlformats.org/officeDocument/2006/relationships/hyperlink" Target="https://assos.bordeaux.fr/association/detail/895" TargetMode="External"/><Relationship Id="rId2600" Type="http://schemas.openxmlformats.org/officeDocument/2006/relationships/hyperlink" Target="https://assos.bordeaux.fr/association/detail/2930" TargetMode="External"/><Relationship Id="rId2601" Type="http://schemas.openxmlformats.org/officeDocument/2006/relationships/hyperlink" Target="https://assos.bordeaux.fr/association/detail/2931" TargetMode="External"/><Relationship Id="rId2602" Type="http://schemas.openxmlformats.org/officeDocument/2006/relationships/hyperlink" Target="https://assos.bordeaux.fr/association/detail/2932" TargetMode="External"/><Relationship Id="rId2603" Type="http://schemas.openxmlformats.org/officeDocument/2006/relationships/hyperlink" Target="https://assos.bordeaux.fr/association/detail/1581" TargetMode="External"/><Relationship Id="rId2604" Type="http://schemas.openxmlformats.org/officeDocument/2006/relationships/hyperlink" Target="https://assos.bordeaux.fr/association/detail/2933" TargetMode="External"/><Relationship Id="rId2605" Type="http://schemas.openxmlformats.org/officeDocument/2006/relationships/hyperlink" Target="https://assos.bordeaux.fr/association/detail/2934" TargetMode="External"/><Relationship Id="rId2606" Type="http://schemas.openxmlformats.org/officeDocument/2006/relationships/hyperlink" Target="https://assos.bordeaux.fr/association/detail/935" TargetMode="External"/><Relationship Id="rId808" Type="http://schemas.openxmlformats.org/officeDocument/2006/relationships/hyperlink" Target="https://assos.bordeaux.fr/association/detail/1983" TargetMode="External"/><Relationship Id="rId2607" Type="http://schemas.openxmlformats.org/officeDocument/2006/relationships/hyperlink" Target="https://assos.bordeaux.fr/association/detail/2935" TargetMode="External"/><Relationship Id="rId807" Type="http://schemas.openxmlformats.org/officeDocument/2006/relationships/hyperlink" Target="https://assos.bordeaux.fr/association/detail/1982" TargetMode="External"/><Relationship Id="rId2608" Type="http://schemas.openxmlformats.org/officeDocument/2006/relationships/hyperlink" Target="https://assos.bordeaux.fr/association/detail/2936" TargetMode="External"/><Relationship Id="rId806" Type="http://schemas.openxmlformats.org/officeDocument/2006/relationships/hyperlink" Target="https://assos.bordeaux.fr/association/detail/1981" TargetMode="External"/><Relationship Id="rId2609" Type="http://schemas.openxmlformats.org/officeDocument/2006/relationships/hyperlink" Target="https://assos.bordeaux.fr/association/detail/2937" TargetMode="External"/><Relationship Id="rId805" Type="http://schemas.openxmlformats.org/officeDocument/2006/relationships/hyperlink" Target="https://assos.bordeaux.fr/association/detail/1980" TargetMode="External"/><Relationship Id="rId809" Type="http://schemas.openxmlformats.org/officeDocument/2006/relationships/hyperlink" Target="https://assos.bordeaux.fr/association/detail/562" TargetMode="External"/><Relationship Id="rId800" Type="http://schemas.openxmlformats.org/officeDocument/2006/relationships/hyperlink" Target="https://assos.bordeaux.fr/association/detail/1975" TargetMode="External"/><Relationship Id="rId804" Type="http://schemas.openxmlformats.org/officeDocument/2006/relationships/hyperlink" Target="https://assos.bordeaux.fr/association/detail/1979" TargetMode="External"/><Relationship Id="rId803" Type="http://schemas.openxmlformats.org/officeDocument/2006/relationships/hyperlink" Target="https://assos.bordeaux.fr/association/detail/1978" TargetMode="External"/><Relationship Id="rId802" Type="http://schemas.openxmlformats.org/officeDocument/2006/relationships/hyperlink" Target="https://assos.bordeaux.fr/association/detail/1977" TargetMode="External"/><Relationship Id="rId801" Type="http://schemas.openxmlformats.org/officeDocument/2006/relationships/hyperlink" Target="https://assos.bordeaux.fr/association/detail/1976" TargetMode="External"/><Relationship Id="rId1334" Type="http://schemas.openxmlformats.org/officeDocument/2006/relationships/hyperlink" Target="https://assos.bordeaux.fr/association/detail/2302" TargetMode="External"/><Relationship Id="rId2665" Type="http://schemas.openxmlformats.org/officeDocument/2006/relationships/hyperlink" Target="https://assos.bordeaux.fr/association/detail/296" TargetMode="External"/><Relationship Id="rId1335" Type="http://schemas.openxmlformats.org/officeDocument/2006/relationships/hyperlink" Target="https://assos.bordeaux.fr/association/detail/547" TargetMode="External"/><Relationship Id="rId2666" Type="http://schemas.openxmlformats.org/officeDocument/2006/relationships/hyperlink" Target="https://assos.bordeaux.fr/association/detail/855" TargetMode="External"/><Relationship Id="rId1336" Type="http://schemas.openxmlformats.org/officeDocument/2006/relationships/hyperlink" Target="https://assos.bordeaux.fr/association/detail/2303" TargetMode="External"/><Relationship Id="rId2667" Type="http://schemas.openxmlformats.org/officeDocument/2006/relationships/hyperlink" Target="https://assos.bordeaux.fr/association/detail/1018" TargetMode="External"/><Relationship Id="rId1337" Type="http://schemas.openxmlformats.org/officeDocument/2006/relationships/hyperlink" Target="https://assos.bordeaux.fr/association/detail/2304" TargetMode="External"/><Relationship Id="rId2668" Type="http://schemas.openxmlformats.org/officeDocument/2006/relationships/hyperlink" Target="http://cojep.fr" TargetMode="External"/><Relationship Id="rId1338" Type="http://schemas.openxmlformats.org/officeDocument/2006/relationships/hyperlink" Target="https://assos.bordeaux.fr/association/detail/2305" TargetMode="External"/><Relationship Id="rId2669" Type="http://schemas.openxmlformats.org/officeDocument/2006/relationships/hyperlink" Target="https://assos.bordeaux.fr/association/detail/2960" TargetMode="External"/><Relationship Id="rId1339" Type="http://schemas.openxmlformats.org/officeDocument/2006/relationships/hyperlink" Target="https://assos.bordeaux.fr/association/detail/863" TargetMode="External"/><Relationship Id="rId745" Type="http://schemas.openxmlformats.org/officeDocument/2006/relationships/hyperlink" Target="https://assos.bordeaux.fr/association/detail/1647" TargetMode="External"/><Relationship Id="rId744" Type="http://schemas.openxmlformats.org/officeDocument/2006/relationships/hyperlink" Target="https://assos.bordeaux.fr/association/detail/1944" TargetMode="External"/><Relationship Id="rId743" Type="http://schemas.openxmlformats.org/officeDocument/2006/relationships/hyperlink" Target="https://assos.bordeaux.fr/association/detail/1120" TargetMode="External"/><Relationship Id="rId742" Type="http://schemas.openxmlformats.org/officeDocument/2006/relationships/hyperlink" Target="http://gebora.free.fr" TargetMode="External"/><Relationship Id="rId749" Type="http://schemas.openxmlformats.org/officeDocument/2006/relationships/hyperlink" Target="https://assos.bordeaux.fr/association/detail/1945" TargetMode="External"/><Relationship Id="rId748" Type="http://schemas.openxmlformats.org/officeDocument/2006/relationships/hyperlink" Target="http://miaou-records.com" TargetMode="External"/><Relationship Id="rId747" Type="http://schemas.openxmlformats.org/officeDocument/2006/relationships/hyperlink" Target="https://assos.bordeaux.fr/association/detail/875" TargetMode="External"/><Relationship Id="rId746" Type="http://schemas.openxmlformats.org/officeDocument/2006/relationships/hyperlink" Target="https://assos.bordeaux.fr/association/detail/1659" TargetMode="External"/><Relationship Id="rId2660" Type="http://schemas.openxmlformats.org/officeDocument/2006/relationships/hyperlink" Target="https://assos.bordeaux.fr/association/detail/2956" TargetMode="External"/><Relationship Id="rId741" Type="http://schemas.openxmlformats.org/officeDocument/2006/relationships/hyperlink" Target="https://assos.bordeaux.fr/association/detail/1006" TargetMode="External"/><Relationship Id="rId1330" Type="http://schemas.openxmlformats.org/officeDocument/2006/relationships/hyperlink" Target="https://assos.bordeaux.fr/association/detail/2300" TargetMode="External"/><Relationship Id="rId2661" Type="http://schemas.openxmlformats.org/officeDocument/2006/relationships/hyperlink" Target="https://assos.bordeaux.fr/association/detail/2957" TargetMode="External"/><Relationship Id="rId740" Type="http://schemas.openxmlformats.org/officeDocument/2006/relationships/hyperlink" Target="https://assos.bordeaux.fr/association/detail/831" TargetMode="External"/><Relationship Id="rId1331" Type="http://schemas.openxmlformats.org/officeDocument/2006/relationships/hyperlink" Target="https://assos.bordeaux.fr/association/detail/948" TargetMode="External"/><Relationship Id="rId2662" Type="http://schemas.openxmlformats.org/officeDocument/2006/relationships/hyperlink" Target="https://assos.bordeaux.fr/association/detail/2958" TargetMode="External"/><Relationship Id="rId1332" Type="http://schemas.openxmlformats.org/officeDocument/2006/relationships/hyperlink" Target="https://assos.bordeaux.fr/association/detail/597" TargetMode="External"/><Relationship Id="rId2663" Type="http://schemas.openxmlformats.org/officeDocument/2006/relationships/hyperlink" Target="https://assos.bordeaux.fr/association/detail/2959" TargetMode="External"/><Relationship Id="rId1333" Type="http://schemas.openxmlformats.org/officeDocument/2006/relationships/hyperlink" Target="https://assos.bordeaux.fr/association/detail/2301" TargetMode="External"/><Relationship Id="rId2664" Type="http://schemas.openxmlformats.org/officeDocument/2006/relationships/hyperlink" Target="https://assos.bordeaux.fr/association/detail/1316" TargetMode="External"/><Relationship Id="rId1323" Type="http://schemas.openxmlformats.org/officeDocument/2006/relationships/hyperlink" Target="https://assos.bordeaux.fr/association/detail/629" TargetMode="External"/><Relationship Id="rId2654" Type="http://schemas.openxmlformats.org/officeDocument/2006/relationships/hyperlink" Target="https://assos.bordeaux.fr/association/detail/2954" TargetMode="External"/><Relationship Id="rId1324" Type="http://schemas.openxmlformats.org/officeDocument/2006/relationships/hyperlink" Target="http://www.amereve-aquitaine.org" TargetMode="External"/><Relationship Id="rId2655" Type="http://schemas.openxmlformats.org/officeDocument/2006/relationships/hyperlink" Target="https://assos.bordeaux.fr/association/detail/1075" TargetMode="External"/><Relationship Id="rId1325" Type="http://schemas.openxmlformats.org/officeDocument/2006/relationships/hyperlink" Target="https://assos.bordeaux.fr/association/detail/2298" TargetMode="External"/><Relationship Id="rId2656" Type="http://schemas.openxmlformats.org/officeDocument/2006/relationships/hyperlink" Target="http://www.cahiersdarchives.fr" TargetMode="External"/><Relationship Id="rId1326" Type="http://schemas.openxmlformats.org/officeDocument/2006/relationships/hyperlink" Target="https://assos.bordeaux.fr/association/detail/1266" TargetMode="External"/><Relationship Id="rId2657" Type="http://schemas.openxmlformats.org/officeDocument/2006/relationships/hyperlink" Target="https://assos.bordeaux.fr/association/detail/2955" TargetMode="External"/><Relationship Id="rId1327" Type="http://schemas.openxmlformats.org/officeDocument/2006/relationships/hyperlink" Target="http://www.groupedescinq.fr" TargetMode="External"/><Relationship Id="rId2658" Type="http://schemas.openxmlformats.org/officeDocument/2006/relationships/hyperlink" Target="https://assos.bordeaux.fr/association/detail/905" TargetMode="External"/><Relationship Id="rId1328" Type="http://schemas.openxmlformats.org/officeDocument/2006/relationships/hyperlink" Target="https://assos.bordeaux.fr/association/detail/2299" TargetMode="External"/><Relationship Id="rId2659" Type="http://schemas.openxmlformats.org/officeDocument/2006/relationships/hyperlink" Target="http://www.lacosmopolitaine.fr" TargetMode="External"/><Relationship Id="rId1329" Type="http://schemas.openxmlformats.org/officeDocument/2006/relationships/hyperlink" Target="https://assos.bordeaux.fr/association/detail/230" TargetMode="External"/><Relationship Id="rId739" Type="http://schemas.openxmlformats.org/officeDocument/2006/relationships/hyperlink" Target="https://assos.bordeaux.fr/association/detail/1943" TargetMode="External"/><Relationship Id="rId734" Type="http://schemas.openxmlformats.org/officeDocument/2006/relationships/hyperlink" Target="https://assos.bordeaux.fr/association/detail/1939" TargetMode="External"/><Relationship Id="rId733" Type="http://schemas.openxmlformats.org/officeDocument/2006/relationships/hyperlink" Target="https://assos.bordeaux.fr/association/detail/811" TargetMode="External"/><Relationship Id="rId732" Type="http://schemas.openxmlformats.org/officeDocument/2006/relationships/hyperlink" Target="https://assos.bordeaux.fr/association/detail/1663" TargetMode="External"/><Relationship Id="rId731" Type="http://schemas.openxmlformats.org/officeDocument/2006/relationships/hyperlink" Target="https://assos.bordeaux.fr/association/detail/1938" TargetMode="External"/><Relationship Id="rId738" Type="http://schemas.openxmlformats.org/officeDocument/2006/relationships/hyperlink" Target="https://assos.bordeaux.fr/association/detail/1942" TargetMode="External"/><Relationship Id="rId737" Type="http://schemas.openxmlformats.org/officeDocument/2006/relationships/hyperlink" Target="https://assos.bordeaux.fr/association/detail/1941" TargetMode="External"/><Relationship Id="rId736" Type="http://schemas.openxmlformats.org/officeDocument/2006/relationships/hyperlink" Target="https://assos.bordeaux.fr/association/detail/1940" TargetMode="External"/><Relationship Id="rId735" Type="http://schemas.openxmlformats.org/officeDocument/2006/relationships/hyperlink" Target="https://assos.bordeaux.fr/association/detail/1360" TargetMode="External"/><Relationship Id="rId730" Type="http://schemas.openxmlformats.org/officeDocument/2006/relationships/hyperlink" Target="https://assos.bordeaux.fr/association/detail/1937" TargetMode="External"/><Relationship Id="rId2650" Type="http://schemas.openxmlformats.org/officeDocument/2006/relationships/hyperlink" Target="https://assos.bordeaux.fr/association/detail/2951" TargetMode="External"/><Relationship Id="rId1320" Type="http://schemas.openxmlformats.org/officeDocument/2006/relationships/hyperlink" Target="https://assos.bordeaux.fr/association/detail/2295" TargetMode="External"/><Relationship Id="rId2651" Type="http://schemas.openxmlformats.org/officeDocument/2006/relationships/hyperlink" Target="https://assos.bordeaux.fr/association/detail/2952" TargetMode="External"/><Relationship Id="rId1321" Type="http://schemas.openxmlformats.org/officeDocument/2006/relationships/hyperlink" Target="https://assos.bordeaux.fr/association/detail/2296" TargetMode="External"/><Relationship Id="rId2652" Type="http://schemas.openxmlformats.org/officeDocument/2006/relationships/hyperlink" Target="https://assos.bordeaux.fr/association/detail/2953" TargetMode="External"/><Relationship Id="rId1322" Type="http://schemas.openxmlformats.org/officeDocument/2006/relationships/hyperlink" Target="https://assos.bordeaux.fr/association/detail/2297" TargetMode="External"/><Relationship Id="rId2653" Type="http://schemas.openxmlformats.org/officeDocument/2006/relationships/hyperlink" Target="https://assos.bordeaux.fr/association/detail/557" TargetMode="External"/><Relationship Id="rId1356" Type="http://schemas.openxmlformats.org/officeDocument/2006/relationships/hyperlink" Target="http://www.stopauxviolencessexuelles.com" TargetMode="External"/><Relationship Id="rId2687" Type="http://schemas.openxmlformats.org/officeDocument/2006/relationships/hyperlink" Target="https://assos.bordeaux.fr/association/detail/654" TargetMode="External"/><Relationship Id="rId1357" Type="http://schemas.openxmlformats.org/officeDocument/2006/relationships/hyperlink" Target="https://assos.bordeaux.fr/association/detail/919" TargetMode="External"/><Relationship Id="rId2688" Type="http://schemas.openxmlformats.org/officeDocument/2006/relationships/hyperlink" Target="http://www.idi-asso.org" TargetMode="External"/><Relationship Id="rId1358" Type="http://schemas.openxmlformats.org/officeDocument/2006/relationships/hyperlink" Target="http://www.douves.org" TargetMode="External"/><Relationship Id="rId2689" Type="http://schemas.openxmlformats.org/officeDocument/2006/relationships/hyperlink" Target="https://assos.bordeaux.fr/association/detail/1080" TargetMode="External"/><Relationship Id="rId1359" Type="http://schemas.openxmlformats.org/officeDocument/2006/relationships/hyperlink" Target="https://assos.bordeaux.fr/association/detail/2314" TargetMode="External"/><Relationship Id="rId767" Type="http://schemas.openxmlformats.org/officeDocument/2006/relationships/hyperlink" Target="https://assos.bordeaux.fr/association/detail/972" TargetMode="External"/><Relationship Id="rId766" Type="http://schemas.openxmlformats.org/officeDocument/2006/relationships/hyperlink" Target="https://assos.bordeaux.fr/association/detail/1656" TargetMode="External"/><Relationship Id="rId765" Type="http://schemas.openxmlformats.org/officeDocument/2006/relationships/hyperlink" Target="http://www.clubhousefrance.org" TargetMode="External"/><Relationship Id="rId764" Type="http://schemas.openxmlformats.org/officeDocument/2006/relationships/hyperlink" Target="https://assos.bordeaux.fr/association/detail/656" TargetMode="External"/><Relationship Id="rId769" Type="http://schemas.openxmlformats.org/officeDocument/2006/relationships/hyperlink" Target="https://assos.bordeaux.fr/association/detail/1956" TargetMode="External"/><Relationship Id="rId768" Type="http://schemas.openxmlformats.org/officeDocument/2006/relationships/hyperlink" Target="https://assos.bordeaux.fr/association/detail/1955" TargetMode="External"/><Relationship Id="rId2680" Type="http://schemas.openxmlformats.org/officeDocument/2006/relationships/hyperlink" Target="https://assos.bordeaux.fr/association/detail/2965" TargetMode="External"/><Relationship Id="rId1350" Type="http://schemas.openxmlformats.org/officeDocument/2006/relationships/hyperlink" Target="https://assos.bordeaux.fr/association/detail/2311" TargetMode="External"/><Relationship Id="rId2681" Type="http://schemas.openxmlformats.org/officeDocument/2006/relationships/hyperlink" Target="https://assos.bordeaux.fr/association/detail/2966" TargetMode="External"/><Relationship Id="rId1351" Type="http://schemas.openxmlformats.org/officeDocument/2006/relationships/hyperlink" Target="https://assos.bordeaux.fr/association/detail/2312" TargetMode="External"/><Relationship Id="rId2682" Type="http://schemas.openxmlformats.org/officeDocument/2006/relationships/hyperlink" Target="https://assos.bordeaux.fr/association/detail/1726" TargetMode="External"/><Relationship Id="rId763" Type="http://schemas.openxmlformats.org/officeDocument/2006/relationships/hyperlink" Target="https://assos.bordeaux.fr/association/detail/1954" TargetMode="External"/><Relationship Id="rId1352" Type="http://schemas.openxmlformats.org/officeDocument/2006/relationships/hyperlink" Target="https://assos.bordeaux.fr/association/detail/2313" TargetMode="External"/><Relationship Id="rId2683" Type="http://schemas.openxmlformats.org/officeDocument/2006/relationships/hyperlink" Target="https://assos.bordeaux.fr/association/detail/2967" TargetMode="External"/><Relationship Id="rId762" Type="http://schemas.openxmlformats.org/officeDocument/2006/relationships/hyperlink" Target="https://assos.bordeaux.fr/association/detail/1165" TargetMode="External"/><Relationship Id="rId1353" Type="http://schemas.openxmlformats.org/officeDocument/2006/relationships/hyperlink" Target="https://assos.bordeaux.fr/association/detail/1009" TargetMode="External"/><Relationship Id="rId2684" Type="http://schemas.openxmlformats.org/officeDocument/2006/relationships/hyperlink" Target="https://assos.bordeaux.fr/association/detail/1723" TargetMode="External"/><Relationship Id="rId761" Type="http://schemas.openxmlformats.org/officeDocument/2006/relationships/hyperlink" Target="https://assos.bordeaux.fr/association/detail/1953" TargetMode="External"/><Relationship Id="rId1354" Type="http://schemas.openxmlformats.org/officeDocument/2006/relationships/hyperlink" Target="http://www.actionjazz.fr" TargetMode="External"/><Relationship Id="rId2685" Type="http://schemas.openxmlformats.org/officeDocument/2006/relationships/hyperlink" Target="https://assos.bordeaux.fr/association/detail/2968" TargetMode="External"/><Relationship Id="rId760" Type="http://schemas.openxmlformats.org/officeDocument/2006/relationships/hyperlink" Target="https://assos.bordeaux.fr/association/detail/1952" TargetMode="External"/><Relationship Id="rId1355" Type="http://schemas.openxmlformats.org/officeDocument/2006/relationships/hyperlink" Target="https://assos.bordeaux.fr/association/detail/916" TargetMode="External"/><Relationship Id="rId2686" Type="http://schemas.openxmlformats.org/officeDocument/2006/relationships/hyperlink" Target="https://assos.bordeaux.fr/association/detail/2969" TargetMode="External"/><Relationship Id="rId1345" Type="http://schemas.openxmlformats.org/officeDocument/2006/relationships/hyperlink" Target="https://assos.bordeaux.fr/association/detail/2309" TargetMode="External"/><Relationship Id="rId2676" Type="http://schemas.openxmlformats.org/officeDocument/2006/relationships/hyperlink" Target="http://clubrireetbienetre33.com" TargetMode="External"/><Relationship Id="rId1346" Type="http://schemas.openxmlformats.org/officeDocument/2006/relationships/hyperlink" Target="https://assos.bordeaux.fr/association/detail/231" TargetMode="External"/><Relationship Id="rId2677" Type="http://schemas.openxmlformats.org/officeDocument/2006/relationships/hyperlink" Target="https://assos.bordeaux.fr/association/detail/2964" TargetMode="External"/><Relationship Id="rId1347" Type="http://schemas.openxmlformats.org/officeDocument/2006/relationships/hyperlink" Target="https://assos.bordeaux.fr/association/detail/1662" TargetMode="External"/><Relationship Id="rId2678" Type="http://schemas.openxmlformats.org/officeDocument/2006/relationships/hyperlink" Target="https://assos.bordeaux.fr/association/detail/533" TargetMode="External"/><Relationship Id="rId1348" Type="http://schemas.openxmlformats.org/officeDocument/2006/relationships/hyperlink" Target="http://www.anpeip.org/choisir-sa-region/aquitaine" TargetMode="External"/><Relationship Id="rId2679" Type="http://schemas.openxmlformats.org/officeDocument/2006/relationships/hyperlink" Target="http://www.e-graine.org" TargetMode="External"/><Relationship Id="rId1349" Type="http://schemas.openxmlformats.org/officeDocument/2006/relationships/hyperlink" Target="https://assos.bordeaux.fr/association/detail/2310" TargetMode="External"/><Relationship Id="rId756" Type="http://schemas.openxmlformats.org/officeDocument/2006/relationships/hyperlink" Target="https://assos.bordeaux.fr/association/detail/897" TargetMode="External"/><Relationship Id="rId755" Type="http://schemas.openxmlformats.org/officeDocument/2006/relationships/hyperlink" Target="https://assos.bordeaux.fr/association/detail/1950" TargetMode="External"/><Relationship Id="rId754" Type="http://schemas.openxmlformats.org/officeDocument/2006/relationships/hyperlink" Target="https://assos.bordeaux.fr/association/detail/1949" TargetMode="External"/><Relationship Id="rId753" Type="http://schemas.openxmlformats.org/officeDocument/2006/relationships/hyperlink" Target="https://assos.bordeaux.fr/association/detail/1948" TargetMode="External"/><Relationship Id="rId759" Type="http://schemas.openxmlformats.org/officeDocument/2006/relationships/hyperlink" Target="http://www.museeduvinbordeaux.com" TargetMode="External"/><Relationship Id="rId758" Type="http://schemas.openxmlformats.org/officeDocument/2006/relationships/hyperlink" Target="https://assos.bordeaux.fr/association/detail/1245" TargetMode="External"/><Relationship Id="rId757" Type="http://schemas.openxmlformats.org/officeDocument/2006/relationships/hyperlink" Target="https://assos.bordeaux.fr/association/detail/1951" TargetMode="External"/><Relationship Id="rId2670" Type="http://schemas.openxmlformats.org/officeDocument/2006/relationships/hyperlink" Target="https://assos.bordeaux.fr/association/detail/2961" TargetMode="External"/><Relationship Id="rId1340" Type="http://schemas.openxmlformats.org/officeDocument/2006/relationships/hyperlink" Target="http://www.bordeauxmasschoir.com" TargetMode="External"/><Relationship Id="rId2671" Type="http://schemas.openxmlformats.org/officeDocument/2006/relationships/hyperlink" Target="https://assos.bordeaux.fr/association/detail/2962" TargetMode="External"/><Relationship Id="rId752" Type="http://schemas.openxmlformats.org/officeDocument/2006/relationships/hyperlink" Target="https://assos.bordeaux.fr/association/detail/1947" TargetMode="External"/><Relationship Id="rId1341" Type="http://schemas.openxmlformats.org/officeDocument/2006/relationships/hyperlink" Target="https://assos.bordeaux.fr/association/detail/669" TargetMode="External"/><Relationship Id="rId2672" Type="http://schemas.openxmlformats.org/officeDocument/2006/relationships/hyperlink" Target="https://assos.bordeaux.fr/association/detail/640" TargetMode="External"/><Relationship Id="rId751" Type="http://schemas.openxmlformats.org/officeDocument/2006/relationships/hyperlink" Target="https://assos.bordeaux.fr/association/detail/1518" TargetMode="External"/><Relationship Id="rId1342" Type="http://schemas.openxmlformats.org/officeDocument/2006/relationships/hyperlink" Target="https://assos.bordeaux.fr/association/detail/2306" TargetMode="External"/><Relationship Id="rId2673" Type="http://schemas.openxmlformats.org/officeDocument/2006/relationships/hyperlink" Target="http://www.uschartrons.com" TargetMode="External"/><Relationship Id="rId750" Type="http://schemas.openxmlformats.org/officeDocument/2006/relationships/hyperlink" Target="https://assos.bordeaux.fr/association/detail/1946" TargetMode="External"/><Relationship Id="rId1343" Type="http://schemas.openxmlformats.org/officeDocument/2006/relationships/hyperlink" Target="https://assos.bordeaux.fr/association/detail/2307" TargetMode="External"/><Relationship Id="rId2674" Type="http://schemas.openxmlformats.org/officeDocument/2006/relationships/hyperlink" Target="https://assos.bordeaux.fr/association/detail/2963" TargetMode="External"/><Relationship Id="rId1344" Type="http://schemas.openxmlformats.org/officeDocument/2006/relationships/hyperlink" Target="https://assos.bordeaux.fr/association/detail/2308" TargetMode="External"/><Relationship Id="rId2675" Type="http://schemas.openxmlformats.org/officeDocument/2006/relationships/hyperlink" Target="https://assos.bordeaux.fr/association/detail/1807" TargetMode="External"/><Relationship Id="rId2621" Type="http://schemas.openxmlformats.org/officeDocument/2006/relationships/hyperlink" Target="https://assos.bordeaux.fr/association/detail/1677" TargetMode="External"/><Relationship Id="rId2622" Type="http://schemas.openxmlformats.org/officeDocument/2006/relationships/hyperlink" Target="http://www.afrisol-eco-developpement.fr" TargetMode="External"/><Relationship Id="rId2623" Type="http://schemas.openxmlformats.org/officeDocument/2006/relationships/hyperlink" Target="https://assos.bordeaux.fr/association/detail/1109" TargetMode="External"/><Relationship Id="rId2624" Type="http://schemas.openxmlformats.org/officeDocument/2006/relationships/hyperlink" Target="https://assos.bordeaux.fr/association/detail/740" TargetMode="External"/><Relationship Id="rId2625" Type="http://schemas.openxmlformats.org/officeDocument/2006/relationships/hyperlink" Target="http://www.amoc-asso.com" TargetMode="External"/><Relationship Id="rId2626" Type="http://schemas.openxmlformats.org/officeDocument/2006/relationships/hyperlink" Target="https://assos.bordeaux.fr/association/detail/2943" TargetMode="External"/><Relationship Id="rId2627" Type="http://schemas.openxmlformats.org/officeDocument/2006/relationships/hyperlink" Target="https://assos.bordeaux.fr/association/detail/884" TargetMode="External"/><Relationship Id="rId2628" Type="http://schemas.openxmlformats.org/officeDocument/2006/relationships/hyperlink" Target="https://assos.bordeaux.fr/association/detail/2944" TargetMode="External"/><Relationship Id="rId709" Type="http://schemas.openxmlformats.org/officeDocument/2006/relationships/hyperlink" Target="http://www.info-jeune.net" TargetMode="External"/><Relationship Id="rId2629" Type="http://schemas.openxmlformats.org/officeDocument/2006/relationships/hyperlink" Target="https://assos.bordeaux.fr/association/detail/1808" TargetMode="External"/><Relationship Id="rId708" Type="http://schemas.openxmlformats.org/officeDocument/2006/relationships/hyperlink" Target="https://assos.bordeaux.fr/association/detail/1265" TargetMode="External"/><Relationship Id="rId707" Type="http://schemas.openxmlformats.org/officeDocument/2006/relationships/hyperlink" Target="https://assos.bordeaux.fr/association/detail/1922" TargetMode="External"/><Relationship Id="rId706" Type="http://schemas.openxmlformats.org/officeDocument/2006/relationships/hyperlink" Target="https://assos.bordeaux.fr/association/detail/1921" TargetMode="External"/><Relationship Id="rId701" Type="http://schemas.openxmlformats.org/officeDocument/2006/relationships/hyperlink" Target="https://assos.bordeaux.fr/association/detail/1918" TargetMode="External"/><Relationship Id="rId700" Type="http://schemas.openxmlformats.org/officeDocument/2006/relationships/hyperlink" Target="https://assos.bordeaux.fr/association/detail/1917" TargetMode="External"/><Relationship Id="rId705" Type="http://schemas.openxmlformats.org/officeDocument/2006/relationships/hyperlink" Target="http://www.brizcarro.com" TargetMode="External"/><Relationship Id="rId704" Type="http://schemas.openxmlformats.org/officeDocument/2006/relationships/hyperlink" Target="https://assos.bordeaux.fr/association/detail/653" TargetMode="External"/><Relationship Id="rId703" Type="http://schemas.openxmlformats.org/officeDocument/2006/relationships/hyperlink" Target="https://assos.bordeaux.fr/association/detail/1920" TargetMode="External"/><Relationship Id="rId702" Type="http://schemas.openxmlformats.org/officeDocument/2006/relationships/hyperlink" Target="https://assos.bordeaux.fr/association/detail/1919" TargetMode="External"/><Relationship Id="rId2620" Type="http://schemas.openxmlformats.org/officeDocument/2006/relationships/hyperlink" Target="https://assos.bordeaux.fr/association/detail/2942" TargetMode="External"/><Relationship Id="rId2610" Type="http://schemas.openxmlformats.org/officeDocument/2006/relationships/hyperlink" Target="https://assos.bordeaux.fr/association/detail/645" TargetMode="External"/><Relationship Id="rId2611" Type="http://schemas.openxmlformats.org/officeDocument/2006/relationships/hyperlink" Target="https://assos.bordeaux.fr/association/detail/2938" TargetMode="External"/><Relationship Id="rId2612" Type="http://schemas.openxmlformats.org/officeDocument/2006/relationships/hyperlink" Target="https://assos.bordeaux.fr/association/detail/1193" TargetMode="External"/><Relationship Id="rId2613" Type="http://schemas.openxmlformats.org/officeDocument/2006/relationships/hyperlink" Target="https://assos.bordeaux.fr/association/detail/2939" TargetMode="External"/><Relationship Id="rId2614" Type="http://schemas.openxmlformats.org/officeDocument/2006/relationships/hyperlink" Target="https://assos.bordeaux.fr/association/detail/294" TargetMode="External"/><Relationship Id="rId2615" Type="http://schemas.openxmlformats.org/officeDocument/2006/relationships/hyperlink" Target="https://assos.bordeaux.fr/association/detail/1283" TargetMode="External"/><Relationship Id="rId2616" Type="http://schemas.openxmlformats.org/officeDocument/2006/relationships/hyperlink" Target="http://www.forrobordeaux.fr" TargetMode="External"/><Relationship Id="rId2617" Type="http://schemas.openxmlformats.org/officeDocument/2006/relationships/hyperlink" Target="https://assos.bordeaux.fr/association/detail/2940" TargetMode="External"/><Relationship Id="rId2618" Type="http://schemas.openxmlformats.org/officeDocument/2006/relationships/hyperlink" Target="https://assos.bordeaux.fr/association/detail/1412" TargetMode="External"/><Relationship Id="rId2619" Type="http://schemas.openxmlformats.org/officeDocument/2006/relationships/hyperlink" Target="https://assos.bordeaux.fr/association/detail/2941" TargetMode="External"/><Relationship Id="rId1312" Type="http://schemas.openxmlformats.org/officeDocument/2006/relationships/hyperlink" Target="https://assos.bordeaux.fr/association/detail/2293" TargetMode="External"/><Relationship Id="rId2643" Type="http://schemas.openxmlformats.org/officeDocument/2006/relationships/hyperlink" Target="https://assos.bordeaux.fr/association/detail/1060" TargetMode="External"/><Relationship Id="rId1313" Type="http://schemas.openxmlformats.org/officeDocument/2006/relationships/hyperlink" Target="https://assos.bordeaux.fr/association/detail/1062" TargetMode="External"/><Relationship Id="rId2644" Type="http://schemas.openxmlformats.org/officeDocument/2006/relationships/hyperlink" Target="https://assos.bordeaux.fr/association/detail/1458" TargetMode="External"/><Relationship Id="rId1314" Type="http://schemas.openxmlformats.org/officeDocument/2006/relationships/hyperlink" Target="https://assos.bordeaux.fr/association/detail/2294" TargetMode="External"/><Relationship Id="rId2645" Type="http://schemas.openxmlformats.org/officeDocument/2006/relationships/hyperlink" Target="https://assos.bordeaux.fr/association/detail/2949" TargetMode="External"/><Relationship Id="rId1315" Type="http://schemas.openxmlformats.org/officeDocument/2006/relationships/hyperlink" Target="https://assos.bordeaux.fr/association/detail/655" TargetMode="External"/><Relationship Id="rId2646" Type="http://schemas.openxmlformats.org/officeDocument/2006/relationships/hyperlink" Target="https://assos.bordeaux.fr/association/detail/295" TargetMode="External"/><Relationship Id="rId1316" Type="http://schemas.openxmlformats.org/officeDocument/2006/relationships/hyperlink" Target="http://www.ludotheque-interlude.fr" TargetMode="External"/><Relationship Id="rId2647" Type="http://schemas.openxmlformats.org/officeDocument/2006/relationships/hyperlink" Target="https://assos.bordeaux.fr/association/detail/978" TargetMode="External"/><Relationship Id="rId1317" Type="http://schemas.openxmlformats.org/officeDocument/2006/relationships/hyperlink" Target="https://assos.bordeaux.fr/association/detail/1446" TargetMode="External"/><Relationship Id="rId2648" Type="http://schemas.openxmlformats.org/officeDocument/2006/relationships/hyperlink" Target="http://www.broadwaydancefactory.com" TargetMode="External"/><Relationship Id="rId1318" Type="http://schemas.openxmlformats.org/officeDocument/2006/relationships/hyperlink" Target="https://assos.bordeaux.fr/association/detail/736" TargetMode="External"/><Relationship Id="rId2649" Type="http://schemas.openxmlformats.org/officeDocument/2006/relationships/hyperlink" Target="https://assos.bordeaux.fr/association/detail/2950" TargetMode="External"/><Relationship Id="rId1319" Type="http://schemas.openxmlformats.org/officeDocument/2006/relationships/hyperlink" Target="http://www.archersdebordeaux-guyenne.com" TargetMode="External"/><Relationship Id="rId729" Type="http://schemas.openxmlformats.org/officeDocument/2006/relationships/hyperlink" Target="https://assos.bordeaux.fr/association/detail/1936" TargetMode="External"/><Relationship Id="rId728" Type="http://schemas.openxmlformats.org/officeDocument/2006/relationships/hyperlink" Target="https://assos.bordeaux.fr/association/detail/1935" TargetMode="External"/><Relationship Id="rId723" Type="http://schemas.openxmlformats.org/officeDocument/2006/relationships/hyperlink" Target="https://assos.bordeaux.fr/association/detail/1932" TargetMode="External"/><Relationship Id="rId722" Type="http://schemas.openxmlformats.org/officeDocument/2006/relationships/hyperlink" Target="https://assos.bordeaux.fr/association/detail/1931" TargetMode="External"/><Relationship Id="rId721" Type="http://schemas.openxmlformats.org/officeDocument/2006/relationships/hyperlink" Target="https://assos.bordeaux.fr/association/detail/1324" TargetMode="External"/><Relationship Id="rId720" Type="http://schemas.openxmlformats.org/officeDocument/2006/relationships/hyperlink" Target="https://assos.bordeaux.fr/association/detail/1930" TargetMode="External"/><Relationship Id="rId727" Type="http://schemas.openxmlformats.org/officeDocument/2006/relationships/hyperlink" Target="https://assos.bordeaux.fr/association/detail/1934" TargetMode="External"/><Relationship Id="rId726" Type="http://schemas.openxmlformats.org/officeDocument/2006/relationships/hyperlink" Target="https://assos.bordeaux.fr/association/detail/1933" TargetMode="External"/><Relationship Id="rId725" Type="http://schemas.openxmlformats.org/officeDocument/2006/relationships/hyperlink" Target="http://atelierslibres.wixsite.com/atelierslibres" TargetMode="External"/><Relationship Id="rId724" Type="http://schemas.openxmlformats.org/officeDocument/2006/relationships/hyperlink" Target="https://assos.bordeaux.fr/association/detail/682" TargetMode="External"/><Relationship Id="rId2640" Type="http://schemas.openxmlformats.org/officeDocument/2006/relationships/hyperlink" Target="http://www.troisiemeporteagauche.com" TargetMode="External"/><Relationship Id="rId1310" Type="http://schemas.openxmlformats.org/officeDocument/2006/relationships/hyperlink" Target="https://assos.bordeaux.fr/association/detail/2291" TargetMode="External"/><Relationship Id="rId2641" Type="http://schemas.openxmlformats.org/officeDocument/2006/relationships/hyperlink" Target="https://assos.bordeaux.fr/association/detail/705" TargetMode="External"/><Relationship Id="rId1311" Type="http://schemas.openxmlformats.org/officeDocument/2006/relationships/hyperlink" Target="https://assos.bordeaux.fr/association/detail/2292" TargetMode="External"/><Relationship Id="rId2642" Type="http://schemas.openxmlformats.org/officeDocument/2006/relationships/hyperlink" Target="http://www.fenetre-sur-rue.com" TargetMode="External"/><Relationship Id="rId1301" Type="http://schemas.openxmlformats.org/officeDocument/2006/relationships/hyperlink" Target="https://assos.bordeaux.fr/association/detail/2285" TargetMode="External"/><Relationship Id="rId2632" Type="http://schemas.openxmlformats.org/officeDocument/2006/relationships/hyperlink" Target="https://assos.bordeaux.fr/association/detail/846" TargetMode="External"/><Relationship Id="rId1302" Type="http://schemas.openxmlformats.org/officeDocument/2006/relationships/hyperlink" Target="https://assos.bordeaux.fr/association/detail/2286" TargetMode="External"/><Relationship Id="rId2633" Type="http://schemas.openxmlformats.org/officeDocument/2006/relationships/hyperlink" Target="http://sambamwanas.wordpress.com" TargetMode="External"/><Relationship Id="rId1303" Type="http://schemas.openxmlformats.org/officeDocument/2006/relationships/hyperlink" Target="https://assos.bordeaux.fr/association/detail/2287" TargetMode="External"/><Relationship Id="rId2634" Type="http://schemas.openxmlformats.org/officeDocument/2006/relationships/hyperlink" Target="https://assos.bordeaux.fr/association/detail/2946" TargetMode="External"/><Relationship Id="rId1304" Type="http://schemas.openxmlformats.org/officeDocument/2006/relationships/hyperlink" Target="https://assos.bordeaux.fr/association/detail/2288" TargetMode="External"/><Relationship Id="rId2635" Type="http://schemas.openxmlformats.org/officeDocument/2006/relationships/hyperlink" Target="https://assos.bordeaux.fr/association/detail/1583" TargetMode="External"/><Relationship Id="rId1305" Type="http://schemas.openxmlformats.org/officeDocument/2006/relationships/hyperlink" Target="https://assos.bordeaux.fr/association/detail/2289" TargetMode="External"/><Relationship Id="rId2636" Type="http://schemas.openxmlformats.org/officeDocument/2006/relationships/hyperlink" Target="http://impactheatre.com" TargetMode="External"/><Relationship Id="rId1306" Type="http://schemas.openxmlformats.org/officeDocument/2006/relationships/hyperlink" Target="https://assos.bordeaux.fr/association/detail/1001" TargetMode="External"/><Relationship Id="rId2637" Type="http://schemas.openxmlformats.org/officeDocument/2006/relationships/hyperlink" Target="https://assos.bordeaux.fr/association/detail/2947" TargetMode="External"/><Relationship Id="rId1307" Type="http://schemas.openxmlformats.org/officeDocument/2006/relationships/hyperlink" Target="https://assos.bordeaux.fr/association/detail/229" TargetMode="External"/><Relationship Id="rId2638" Type="http://schemas.openxmlformats.org/officeDocument/2006/relationships/hyperlink" Target="https://assos.bordeaux.fr/association/detail/2948" TargetMode="External"/><Relationship Id="rId1308" Type="http://schemas.openxmlformats.org/officeDocument/2006/relationships/hyperlink" Target="https://assos.bordeaux.fr/association/detail/2290" TargetMode="External"/><Relationship Id="rId2639" Type="http://schemas.openxmlformats.org/officeDocument/2006/relationships/hyperlink" Target="https://assos.bordeaux.fr/association/detail/836" TargetMode="External"/><Relationship Id="rId1309" Type="http://schemas.openxmlformats.org/officeDocument/2006/relationships/hyperlink" Target="https://assos.bordeaux.fr/association/detail/1066" TargetMode="External"/><Relationship Id="rId719" Type="http://schemas.openxmlformats.org/officeDocument/2006/relationships/hyperlink" Target="https://assos.bordeaux.fr/association/detail/877" TargetMode="External"/><Relationship Id="rId718" Type="http://schemas.openxmlformats.org/officeDocument/2006/relationships/hyperlink" Target="https://assos.bordeaux.fr/association/detail/1929" TargetMode="External"/><Relationship Id="rId717" Type="http://schemas.openxmlformats.org/officeDocument/2006/relationships/hyperlink" Target="https://assos.bordeaux.fr/association/detail/1928" TargetMode="External"/><Relationship Id="rId712" Type="http://schemas.openxmlformats.org/officeDocument/2006/relationships/hyperlink" Target="https://assos.bordeaux.fr/association/detail/1925" TargetMode="External"/><Relationship Id="rId711" Type="http://schemas.openxmlformats.org/officeDocument/2006/relationships/hyperlink" Target="https://assos.bordeaux.fr/association/detail/1924" TargetMode="External"/><Relationship Id="rId710" Type="http://schemas.openxmlformats.org/officeDocument/2006/relationships/hyperlink" Target="https://assos.bordeaux.fr/association/detail/1923" TargetMode="External"/><Relationship Id="rId716" Type="http://schemas.openxmlformats.org/officeDocument/2006/relationships/hyperlink" Target="https://assos.bordeaux.fr/association/detail/1927" TargetMode="External"/><Relationship Id="rId715" Type="http://schemas.openxmlformats.org/officeDocument/2006/relationships/hyperlink" Target="http://le-gout-du-partage.fr" TargetMode="External"/><Relationship Id="rId714" Type="http://schemas.openxmlformats.org/officeDocument/2006/relationships/hyperlink" Target="https://assos.bordeaux.fr/association/detail/874" TargetMode="External"/><Relationship Id="rId713" Type="http://schemas.openxmlformats.org/officeDocument/2006/relationships/hyperlink" Target="https://assos.bordeaux.fr/association/detail/1926" TargetMode="External"/><Relationship Id="rId2630" Type="http://schemas.openxmlformats.org/officeDocument/2006/relationships/hyperlink" Target="http://www.facebook.com/acroswingduo" TargetMode="External"/><Relationship Id="rId1300" Type="http://schemas.openxmlformats.org/officeDocument/2006/relationships/hyperlink" Target="https://assos.bordeaux.fr/association/detail/2284" TargetMode="External"/><Relationship Id="rId2631" Type="http://schemas.openxmlformats.org/officeDocument/2006/relationships/hyperlink" Target="https://assos.bordeaux.fr/association/detail/2945" TargetMode="External"/><Relationship Id="rId3117" Type="http://schemas.openxmlformats.org/officeDocument/2006/relationships/hyperlink" Target="https://assos.bordeaux.fr/association/detail/561" TargetMode="External"/><Relationship Id="rId3116" Type="http://schemas.openxmlformats.org/officeDocument/2006/relationships/hyperlink" Target="https://assos.bordeaux.fr/association/detail/560" TargetMode="External"/><Relationship Id="rId3119" Type="http://schemas.openxmlformats.org/officeDocument/2006/relationships/hyperlink" Target="https://assos.bordeaux.fr/association/detail/601" TargetMode="External"/><Relationship Id="rId3118" Type="http://schemas.openxmlformats.org/officeDocument/2006/relationships/hyperlink" Target="https://assos.bordeaux.fr/association/detail/1248" TargetMode="External"/><Relationship Id="rId3111" Type="http://schemas.openxmlformats.org/officeDocument/2006/relationships/hyperlink" Target="https://assos.bordeaux.fr/association/detail/541" TargetMode="External"/><Relationship Id="rId3110" Type="http://schemas.openxmlformats.org/officeDocument/2006/relationships/hyperlink" Target="https://assos.bordeaux.fr/association/detail/535" TargetMode="External"/><Relationship Id="rId3113" Type="http://schemas.openxmlformats.org/officeDocument/2006/relationships/hyperlink" Target="http://www.shaolin-bordeaux.fr" TargetMode="External"/><Relationship Id="rId3112" Type="http://schemas.openxmlformats.org/officeDocument/2006/relationships/hyperlink" Target="https://assos.bordeaux.fr/association/detail/512" TargetMode="External"/><Relationship Id="rId3115" Type="http://schemas.openxmlformats.org/officeDocument/2006/relationships/hyperlink" Target="https://assos.bordeaux.fr/association/detail/559" TargetMode="External"/><Relationship Id="rId3114" Type="http://schemas.openxmlformats.org/officeDocument/2006/relationships/hyperlink" Target="https://assos.bordeaux.fr/association/detail/548" TargetMode="External"/><Relationship Id="rId3106" Type="http://schemas.openxmlformats.org/officeDocument/2006/relationships/hyperlink" Target="https://assos.bordeaux.fr/association/detail/966" TargetMode="External"/><Relationship Id="rId3105" Type="http://schemas.openxmlformats.org/officeDocument/2006/relationships/hyperlink" Target="https://assos.bordeaux.fr/association/detail/527" TargetMode="External"/><Relationship Id="rId3108" Type="http://schemas.openxmlformats.org/officeDocument/2006/relationships/hyperlink" Target="https://assos.bordeaux.fr/association/detail/530" TargetMode="External"/><Relationship Id="rId3107" Type="http://schemas.openxmlformats.org/officeDocument/2006/relationships/hyperlink" Target="http://www.arts-martiaux-traditionnels-bordeaux.fr" TargetMode="External"/><Relationship Id="rId3109" Type="http://schemas.openxmlformats.org/officeDocument/2006/relationships/hyperlink" Target="https://assos.bordeaux.fr/association/detail/534" TargetMode="External"/><Relationship Id="rId3100" Type="http://schemas.openxmlformats.org/officeDocument/2006/relationships/hyperlink" Target="http://koidoukai.jimdo.com/la-troupe-koidoukai" TargetMode="External"/><Relationship Id="rId3102" Type="http://schemas.openxmlformats.org/officeDocument/2006/relationships/hyperlink" Target="http://caserneniel.org" TargetMode="External"/><Relationship Id="rId3101" Type="http://schemas.openxmlformats.org/officeDocument/2006/relationships/hyperlink" Target="https://assos.bordeaux.fr/association/detail/721" TargetMode="External"/><Relationship Id="rId3104" Type="http://schemas.openxmlformats.org/officeDocument/2006/relationships/hyperlink" Target="https://assos.bordeaux.fr/association/detail/519" TargetMode="External"/><Relationship Id="rId3103" Type="http://schemas.openxmlformats.org/officeDocument/2006/relationships/hyperlink" Target="https://assos.bordeaux.fr/association/detail/1305" TargetMode="External"/><Relationship Id="rId3139" Type="http://schemas.openxmlformats.org/officeDocument/2006/relationships/hyperlink" Target="https://assos.bordeaux.fr/association/detail/896" TargetMode="External"/><Relationship Id="rId3138" Type="http://schemas.openxmlformats.org/officeDocument/2006/relationships/hyperlink" Target="https://assos.bordeaux.fr/association/detail/702" TargetMode="External"/><Relationship Id="rId3131" Type="http://schemas.openxmlformats.org/officeDocument/2006/relationships/hyperlink" Target="https://assos.bordeaux.fr/association/detail/648" TargetMode="External"/><Relationship Id="rId3130" Type="http://schemas.openxmlformats.org/officeDocument/2006/relationships/hyperlink" Target="https://assos.bordeaux.fr/association/detail/612" TargetMode="External"/><Relationship Id="rId3133" Type="http://schemas.openxmlformats.org/officeDocument/2006/relationships/hyperlink" Target="http://9-33.fr" TargetMode="External"/><Relationship Id="rId3132" Type="http://schemas.openxmlformats.org/officeDocument/2006/relationships/hyperlink" Target="https://assos.bordeaux.fr/association/detail/536" TargetMode="External"/><Relationship Id="rId3135" Type="http://schemas.openxmlformats.org/officeDocument/2006/relationships/hyperlink" Target="https://assos.bordeaux.fr/association/detail/1512" TargetMode="External"/><Relationship Id="rId3134" Type="http://schemas.openxmlformats.org/officeDocument/2006/relationships/hyperlink" Target="https://assos.bordeaux.fr/association/detail/671" TargetMode="External"/><Relationship Id="rId3137" Type="http://schemas.openxmlformats.org/officeDocument/2006/relationships/hyperlink" Target="https://assos.bordeaux.fr/association/detail/701" TargetMode="External"/><Relationship Id="rId3136" Type="http://schemas.openxmlformats.org/officeDocument/2006/relationships/hyperlink" Target="https://assos.bordeaux.fr/association/detail/700" TargetMode="External"/><Relationship Id="rId3128" Type="http://schemas.openxmlformats.org/officeDocument/2006/relationships/hyperlink" Target="https://assos.bordeaux.fr/association/detail/951" TargetMode="External"/><Relationship Id="rId3127" Type="http://schemas.openxmlformats.org/officeDocument/2006/relationships/hyperlink" Target="https://assos.bordeaux.fr/association/detail/611" TargetMode="External"/><Relationship Id="rId3129" Type="http://schemas.openxmlformats.org/officeDocument/2006/relationships/hyperlink" Target="http://sosplacegambetta.fr" TargetMode="External"/><Relationship Id="rId3120" Type="http://schemas.openxmlformats.org/officeDocument/2006/relationships/hyperlink" Target="https://assos.bordeaux.fr/association/detail/602" TargetMode="External"/><Relationship Id="rId3122" Type="http://schemas.openxmlformats.org/officeDocument/2006/relationships/hyperlink" Target="https://assos.bordeaux.fr/association/detail/1417" TargetMode="External"/><Relationship Id="rId3121" Type="http://schemas.openxmlformats.org/officeDocument/2006/relationships/hyperlink" Target="https://assos.bordeaux.fr/association/detail/603" TargetMode="External"/><Relationship Id="rId3124" Type="http://schemas.openxmlformats.org/officeDocument/2006/relationships/hyperlink" Target="https://assos.bordeaux.fr/association/detail/610" TargetMode="External"/><Relationship Id="rId3123" Type="http://schemas.openxmlformats.org/officeDocument/2006/relationships/hyperlink" Target="http://lamargerousse.com" TargetMode="External"/><Relationship Id="rId3126" Type="http://schemas.openxmlformats.org/officeDocument/2006/relationships/hyperlink" Target="http://insup.org" TargetMode="External"/><Relationship Id="rId3125" Type="http://schemas.openxmlformats.org/officeDocument/2006/relationships/hyperlink" Target="https://assos.bordeaux.fr/association/detail/1238" TargetMode="External"/><Relationship Id="rId1378" Type="http://schemas.openxmlformats.org/officeDocument/2006/relationships/hyperlink" Target="https://assos.bordeaux.fr/association/detail/2320" TargetMode="External"/><Relationship Id="rId1379" Type="http://schemas.openxmlformats.org/officeDocument/2006/relationships/hyperlink" Target="https://assos.bordeaux.fr/association/detail/2321" TargetMode="External"/><Relationship Id="rId789" Type="http://schemas.openxmlformats.org/officeDocument/2006/relationships/hyperlink" Target="https://assos.bordeaux.fr/association/detail/546" TargetMode="External"/><Relationship Id="rId788" Type="http://schemas.openxmlformats.org/officeDocument/2006/relationships/hyperlink" Target="https://assos.bordeaux.fr/association/detail/517" TargetMode="External"/><Relationship Id="rId787" Type="http://schemas.openxmlformats.org/officeDocument/2006/relationships/hyperlink" Target="https://assos.bordeaux.fr/association/detail/1627" TargetMode="External"/><Relationship Id="rId786" Type="http://schemas.openxmlformats.org/officeDocument/2006/relationships/hyperlink" Target="https://assos.bordeaux.fr/association/detail/1969" TargetMode="External"/><Relationship Id="rId781" Type="http://schemas.openxmlformats.org/officeDocument/2006/relationships/hyperlink" Target="https://assos.bordeaux.fr/association/detail/1966" TargetMode="External"/><Relationship Id="rId1370" Type="http://schemas.openxmlformats.org/officeDocument/2006/relationships/hyperlink" Target="https://assos.bordeaux.fr/association/detail/540" TargetMode="External"/><Relationship Id="rId780" Type="http://schemas.openxmlformats.org/officeDocument/2006/relationships/hyperlink" Target="https://assos.bordeaux.fr/association/detail/1124" TargetMode="External"/><Relationship Id="rId1371" Type="http://schemas.openxmlformats.org/officeDocument/2006/relationships/hyperlink" Target="http://memoiredebordeaux.wixsite.com/metropole" TargetMode="External"/><Relationship Id="rId1372" Type="http://schemas.openxmlformats.org/officeDocument/2006/relationships/hyperlink" Target="https://assos.bordeaux.fr/association/detail/2319" TargetMode="External"/><Relationship Id="rId1373" Type="http://schemas.openxmlformats.org/officeDocument/2006/relationships/hyperlink" Target="https://assos.bordeaux.fr/association/detail/913" TargetMode="External"/><Relationship Id="rId785" Type="http://schemas.openxmlformats.org/officeDocument/2006/relationships/hyperlink" Target="https://assos.bordeaux.fr/association/detail/1968" TargetMode="External"/><Relationship Id="rId1374" Type="http://schemas.openxmlformats.org/officeDocument/2006/relationships/hyperlink" Target="http://www.alteramazones.fr" TargetMode="External"/><Relationship Id="rId784" Type="http://schemas.openxmlformats.org/officeDocument/2006/relationships/hyperlink" Target="https://assos.bordeaux.fr/association/detail/1967" TargetMode="External"/><Relationship Id="rId1375" Type="http://schemas.openxmlformats.org/officeDocument/2006/relationships/hyperlink" Target="https://assos.bordeaux.fr/association/detail/730" TargetMode="External"/><Relationship Id="rId783" Type="http://schemas.openxmlformats.org/officeDocument/2006/relationships/hyperlink" Target="http://escaledulivre.com" TargetMode="External"/><Relationship Id="rId1376" Type="http://schemas.openxmlformats.org/officeDocument/2006/relationships/hyperlink" Target="http://www.atelier-remumenage.org" TargetMode="External"/><Relationship Id="rId782" Type="http://schemas.openxmlformats.org/officeDocument/2006/relationships/hyperlink" Target="https://assos.bordeaux.fr/association/detail/1589" TargetMode="External"/><Relationship Id="rId1377" Type="http://schemas.openxmlformats.org/officeDocument/2006/relationships/hyperlink" Target="https://assos.bordeaux.fr/association/detail/232" TargetMode="External"/><Relationship Id="rId1367" Type="http://schemas.openxmlformats.org/officeDocument/2006/relationships/hyperlink" Target="http://www.systemabordeaux.fr" TargetMode="External"/><Relationship Id="rId2698" Type="http://schemas.openxmlformats.org/officeDocument/2006/relationships/hyperlink" Target="https://assos.bordeaux.fr/association/detail/2973" TargetMode="External"/><Relationship Id="rId1368" Type="http://schemas.openxmlformats.org/officeDocument/2006/relationships/hyperlink" Target="https://assos.bordeaux.fr/association/detail/1693" TargetMode="External"/><Relationship Id="rId2699" Type="http://schemas.openxmlformats.org/officeDocument/2006/relationships/hyperlink" Target="https://assos.bordeaux.fr/association/detail/2974" TargetMode="External"/><Relationship Id="rId1369" Type="http://schemas.openxmlformats.org/officeDocument/2006/relationships/hyperlink" Target="http://lecoledusamedi.fr" TargetMode="External"/><Relationship Id="rId778" Type="http://schemas.openxmlformats.org/officeDocument/2006/relationships/hyperlink" Target="https://assos.bordeaux.fr/association/detail/1964" TargetMode="External"/><Relationship Id="rId777" Type="http://schemas.openxmlformats.org/officeDocument/2006/relationships/hyperlink" Target="https://assos.bordeaux.fr/association/detail/1963" TargetMode="External"/><Relationship Id="rId776" Type="http://schemas.openxmlformats.org/officeDocument/2006/relationships/hyperlink" Target="https://assos.bordeaux.fr/association/detail/1962" TargetMode="External"/><Relationship Id="rId775" Type="http://schemas.openxmlformats.org/officeDocument/2006/relationships/hyperlink" Target="https://assos.bordeaux.fr/association/detail/1961" TargetMode="External"/><Relationship Id="rId779" Type="http://schemas.openxmlformats.org/officeDocument/2006/relationships/hyperlink" Target="https://assos.bordeaux.fr/association/detail/1965" TargetMode="External"/><Relationship Id="rId770" Type="http://schemas.openxmlformats.org/officeDocument/2006/relationships/hyperlink" Target="https://assos.bordeaux.fr/association/detail/1957" TargetMode="External"/><Relationship Id="rId2690" Type="http://schemas.openxmlformats.org/officeDocument/2006/relationships/hyperlink" Target="https://assos.bordeaux.fr/association/detail/297" TargetMode="External"/><Relationship Id="rId1360" Type="http://schemas.openxmlformats.org/officeDocument/2006/relationships/hyperlink" Target="https://assos.bordeaux.fr/association/detail/901" TargetMode="External"/><Relationship Id="rId2691" Type="http://schemas.openxmlformats.org/officeDocument/2006/relationships/hyperlink" Target="https://assos.bordeaux.fr/association/detail/1196" TargetMode="External"/><Relationship Id="rId1361" Type="http://schemas.openxmlformats.org/officeDocument/2006/relationships/hyperlink" Target="https://assos.bordeaux.fr/association/detail/2315" TargetMode="External"/><Relationship Id="rId2692" Type="http://schemas.openxmlformats.org/officeDocument/2006/relationships/hyperlink" Target="https://assos.bordeaux.fr/association/detail/2970" TargetMode="External"/><Relationship Id="rId1362" Type="http://schemas.openxmlformats.org/officeDocument/2006/relationships/hyperlink" Target="https://assos.bordeaux.fr/association/detail/2316" TargetMode="External"/><Relationship Id="rId2693" Type="http://schemas.openxmlformats.org/officeDocument/2006/relationships/hyperlink" Target="https://assos.bordeaux.fr/association/detail/2971" TargetMode="External"/><Relationship Id="rId774" Type="http://schemas.openxmlformats.org/officeDocument/2006/relationships/hyperlink" Target="https://assos.bordeaux.fr/association/detail/1960" TargetMode="External"/><Relationship Id="rId1363" Type="http://schemas.openxmlformats.org/officeDocument/2006/relationships/hyperlink" Target="https://assos.bordeaux.fr/association/detail/2317" TargetMode="External"/><Relationship Id="rId2694" Type="http://schemas.openxmlformats.org/officeDocument/2006/relationships/hyperlink" Target="https://assos.bordeaux.fr/association/detail/1271" TargetMode="External"/><Relationship Id="rId773" Type="http://schemas.openxmlformats.org/officeDocument/2006/relationships/hyperlink" Target="https://assos.bordeaux.fr/association/detail/1959" TargetMode="External"/><Relationship Id="rId1364" Type="http://schemas.openxmlformats.org/officeDocument/2006/relationships/hyperlink" Target="https://assos.bordeaux.fr/association/detail/872" TargetMode="External"/><Relationship Id="rId2695" Type="http://schemas.openxmlformats.org/officeDocument/2006/relationships/hyperlink" Target="http://www.association-familles-gironde.fr" TargetMode="External"/><Relationship Id="rId772" Type="http://schemas.openxmlformats.org/officeDocument/2006/relationships/hyperlink" Target="https://assos.bordeaux.fr/association/detail/1958" TargetMode="External"/><Relationship Id="rId1365" Type="http://schemas.openxmlformats.org/officeDocument/2006/relationships/hyperlink" Target="https://assos.bordeaux.fr/association/detail/2318" TargetMode="External"/><Relationship Id="rId2696" Type="http://schemas.openxmlformats.org/officeDocument/2006/relationships/hyperlink" Target="https://assos.bordeaux.fr/association/detail/1251" TargetMode="External"/><Relationship Id="rId771" Type="http://schemas.openxmlformats.org/officeDocument/2006/relationships/hyperlink" Target="https://assos.bordeaux.fr/association/detail/1786" TargetMode="External"/><Relationship Id="rId1366" Type="http://schemas.openxmlformats.org/officeDocument/2006/relationships/hyperlink" Target="https://assos.bordeaux.fr/association/detail/1387" TargetMode="External"/><Relationship Id="rId2697" Type="http://schemas.openxmlformats.org/officeDocument/2006/relationships/hyperlink" Target="https://assos.bordeaux.fr/association/detail/2972" TargetMode="External"/><Relationship Id="rId1390" Type="http://schemas.openxmlformats.org/officeDocument/2006/relationships/hyperlink" Target="https://assos.bordeaux.fr/association/detail/1306" TargetMode="External"/><Relationship Id="rId1391" Type="http://schemas.openxmlformats.org/officeDocument/2006/relationships/hyperlink" Target="http://www.aquitaineactive.org" TargetMode="External"/><Relationship Id="rId1392" Type="http://schemas.openxmlformats.org/officeDocument/2006/relationships/hyperlink" Target="https://assos.bordeaux.fr/association/detail/616" TargetMode="External"/><Relationship Id="rId1393" Type="http://schemas.openxmlformats.org/officeDocument/2006/relationships/hyperlink" Target="http://www.swingtime.fr" TargetMode="External"/><Relationship Id="rId1394" Type="http://schemas.openxmlformats.org/officeDocument/2006/relationships/hyperlink" Target="https://assos.bordeaux.fr/association/detail/2326" TargetMode="External"/><Relationship Id="rId1395" Type="http://schemas.openxmlformats.org/officeDocument/2006/relationships/hyperlink" Target="https://assos.bordeaux.fr/association/detail/1164" TargetMode="External"/><Relationship Id="rId1396" Type="http://schemas.openxmlformats.org/officeDocument/2006/relationships/hyperlink" Target="https://assos.bordeaux.fr/association/detail/2327" TargetMode="External"/><Relationship Id="rId1397" Type="http://schemas.openxmlformats.org/officeDocument/2006/relationships/hyperlink" Target="https://assos.bordeaux.fr/association/detail/544" TargetMode="External"/><Relationship Id="rId1398" Type="http://schemas.openxmlformats.org/officeDocument/2006/relationships/hyperlink" Target="http://www.lespep33.org" TargetMode="External"/><Relationship Id="rId1399" Type="http://schemas.openxmlformats.org/officeDocument/2006/relationships/hyperlink" Target="https://assos.bordeaux.fr/association/detail/2328" TargetMode="External"/><Relationship Id="rId1389" Type="http://schemas.openxmlformats.org/officeDocument/2006/relationships/hyperlink" Target="https://assos.bordeaux.fr/association/detail/1240" TargetMode="External"/><Relationship Id="rId799" Type="http://schemas.openxmlformats.org/officeDocument/2006/relationships/hyperlink" Target="https://assos.bordeaux.fr/association/detail/1067" TargetMode="External"/><Relationship Id="rId798" Type="http://schemas.openxmlformats.org/officeDocument/2006/relationships/hyperlink" Target="https://assos.bordeaux.fr/association/detail/1974" TargetMode="External"/><Relationship Id="rId797" Type="http://schemas.openxmlformats.org/officeDocument/2006/relationships/hyperlink" Target="http://lesratonsguincheurs.fr" TargetMode="External"/><Relationship Id="rId1380" Type="http://schemas.openxmlformats.org/officeDocument/2006/relationships/hyperlink" Target="https://assos.bordeaux.fr/association/detail/2322" TargetMode="External"/><Relationship Id="rId792" Type="http://schemas.openxmlformats.org/officeDocument/2006/relationships/hyperlink" Target="https://assos.bordeaux.fr/association/detail/1774" TargetMode="External"/><Relationship Id="rId1381" Type="http://schemas.openxmlformats.org/officeDocument/2006/relationships/hyperlink" Target="https://assos.bordeaux.fr/association/detail/1234" TargetMode="External"/><Relationship Id="rId791" Type="http://schemas.openxmlformats.org/officeDocument/2006/relationships/hyperlink" Target="https://assos.bordeaux.fr/association/detail/1970" TargetMode="External"/><Relationship Id="rId1382" Type="http://schemas.openxmlformats.org/officeDocument/2006/relationships/hyperlink" Target="https://assos.bordeaux.fr/association/detail/1327" TargetMode="External"/><Relationship Id="rId790" Type="http://schemas.openxmlformats.org/officeDocument/2006/relationships/hyperlink" Target="http://www.kartma.fr" TargetMode="External"/><Relationship Id="rId1383" Type="http://schemas.openxmlformats.org/officeDocument/2006/relationships/hyperlink" Target="https://assos.bordeaux.fr/association/detail/2323" TargetMode="External"/><Relationship Id="rId1384" Type="http://schemas.openxmlformats.org/officeDocument/2006/relationships/hyperlink" Target="https://assos.bordeaux.fr/association/detail/981" TargetMode="External"/><Relationship Id="rId796" Type="http://schemas.openxmlformats.org/officeDocument/2006/relationships/hyperlink" Target="https://assos.bordeaux.fr/association/detail/927" TargetMode="External"/><Relationship Id="rId1385" Type="http://schemas.openxmlformats.org/officeDocument/2006/relationships/hyperlink" Target="http://www.collectifbtp.fr" TargetMode="External"/><Relationship Id="rId795" Type="http://schemas.openxmlformats.org/officeDocument/2006/relationships/hyperlink" Target="https://assos.bordeaux.fr/association/detail/1973" TargetMode="External"/><Relationship Id="rId1386" Type="http://schemas.openxmlformats.org/officeDocument/2006/relationships/hyperlink" Target="https://assos.bordeaux.fr/association/detail/571" TargetMode="External"/><Relationship Id="rId794" Type="http://schemas.openxmlformats.org/officeDocument/2006/relationships/hyperlink" Target="https://assos.bordeaux.fr/association/detail/1972" TargetMode="External"/><Relationship Id="rId1387" Type="http://schemas.openxmlformats.org/officeDocument/2006/relationships/hyperlink" Target="https://assos.bordeaux.fr/association/detail/2324" TargetMode="External"/><Relationship Id="rId793" Type="http://schemas.openxmlformats.org/officeDocument/2006/relationships/hyperlink" Target="https://assos.bordeaux.fr/association/detail/1971" TargetMode="External"/><Relationship Id="rId1388" Type="http://schemas.openxmlformats.org/officeDocument/2006/relationships/hyperlink" Target="https://assos.bordeaux.fr/association/detail/2325" TargetMode="External"/><Relationship Id="rId3191" Type="http://schemas.openxmlformats.org/officeDocument/2006/relationships/hyperlink" Target="https://assos.bordeaux.fr/association/detail/799" TargetMode="External"/><Relationship Id="rId3190" Type="http://schemas.openxmlformats.org/officeDocument/2006/relationships/hyperlink" Target="https://assos.bordeaux.fr/association/detail/798" TargetMode="External"/><Relationship Id="rId3193" Type="http://schemas.openxmlformats.org/officeDocument/2006/relationships/hyperlink" Target="https://assos.bordeaux.fr/association/detail/808" TargetMode="External"/><Relationship Id="rId3192" Type="http://schemas.openxmlformats.org/officeDocument/2006/relationships/hyperlink" Target="https://assos.bordeaux.fr/association/detail/801" TargetMode="External"/><Relationship Id="rId3195" Type="http://schemas.openxmlformats.org/officeDocument/2006/relationships/hyperlink" Target="https://assos.bordeaux.fr/association/detail/850" TargetMode="External"/><Relationship Id="rId3194" Type="http://schemas.openxmlformats.org/officeDocument/2006/relationships/hyperlink" Target="https://assos.bordeaux.fr/association/detail/848" TargetMode="External"/><Relationship Id="rId3197" Type="http://schemas.openxmlformats.org/officeDocument/2006/relationships/hyperlink" Target="https://assos.bordeaux.fr/association/detail/856" TargetMode="External"/><Relationship Id="rId3196" Type="http://schemas.openxmlformats.org/officeDocument/2006/relationships/hyperlink" Target="https://assos.bordeaux.fr/association/detail/851" TargetMode="External"/><Relationship Id="rId3199" Type="http://schemas.openxmlformats.org/officeDocument/2006/relationships/hyperlink" Target="https://assos.bordeaux.fr/association/detail/858" TargetMode="External"/><Relationship Id="rId3198" Type="http://schemas.openxmlformats.org/officeDocument/2006/relationships/hyperlink" Target="https://assos.bordeaux.fr/association/detail/857" TargetMode="External"/><Relationship Id="rId3180" Type="http://schemas.openxmlformats.org/officeDocument/2006/relationships/hyperlink" Target="https://assos.bordeaux.fr/association/detail/774" TargetMode="External"/><Relationship Id="rId3182" Type="http://schemas.openxmlformats.org/officeDocument/2006/relationships/hyperlink" Target="https://assos.bordeaux.fr/association/detail/777" TargetMode="External"/><Relationship Id="rId3181" Type="http://schemas.openxmlformats.org/officeDocument/2006/relationships/hyperlink" Target="https://assos.bordeaux.fr/association/detail/775" TargetMode="External"/><Relationship Id="rId3184" Type="http://schemas.openxmlformats.org/officeDocument/2006/relationships/hyperlink" Target="https://assos.bordeaux.fr/association/detail/887" TargetMode="External"/><Relationship Id="rId3183" Type="http://schemas.openxmlformats.org/officeDocument/2006/relationships/hyperlink" Target="https://assos.bordeaux.fr/association/detail/781" TargetMode="External"/><Relationship Id="rId3186" Type="http://schemas.openxmlformats.org/officeDocument/2006/relationships/hyperlink" Target="https://assos.bordeaux.fr/association/detail/783" TargetMode="External"/><Relationship Id="rId3185" Type="http://schemas.openxmlformats.org/officeDocument/2006/relationships/hyperlink" Target="https://assos.bordeaux.fr/association/detail/908" TargetMode="External"/><Relationship Id="rId3188" Type="http://schemas.openxmlformats.org/officeDocument/2006/relationships/hyperlink" Target="https://assos.bordeaux.fr/association/detail/791" TargetMode="External"/><Relationship Id="rId3187" Type="http://schemas.openxmlformats.org/officeDocument/2006/relationships/hyperlink" Target="https://assos.bordeaux.fr/association/detail/784" TargetMode="External"/><Relationship Id="rId3189" Type="http://schemas.openxmlformats.org/officeDocument/2006/relationships/hyperlink" Target="https://assos.bordeaux.fr/association/detail/792" TargetMode="External"/><Relationship Id="rId3151" Type="http://schemas.openxmlformats.org/officeDocument/2006/relationships/hyperlink" Target="https://assos.bordeaux.fr/association/detail/744" TargetMode="External"/><Relationship Id="rId3150" Type="http://schemas.openxmlformats.org/officeDocument/2006/relationships/hyperlink" Target="https://assos.bordeaux.fr/association/detail/743" TargetMode="External"/><Relationship Id="rId3153" Type="http://schemas.openxmlformats.org/officeDocument/2006/relationships/hyperlink" Target="https://assos.bordeaux.fr/association/detail/746" TargetMode="External"/><Relationship Id="rId3152" Type="http://schemas.openxmlformats.org/officeDocument/2006/relationships/hyperlink" Target="https://assos.bordeaux.fr/association/detail/867" TargetMode="External"/><Relationship Id="rId3155" Type="http://schemas.openxmlformats.org/officeDocument/2006/relationships/hyperlink" Target="https://assos.bordeaux.fr/association/detail/752" TargetMode="External"/><Relationship Id="rId3154" Type="http://schemas.openxmlformats.org/officeDocument/2006/relationships/hyperlink" Target="https://assos.bordeaux.fr/association/detail/749" TargetMode="External"/><Relationship Id="rId3157" Type="http://schemas.openxmlformats.org/officeDocument/2006/relationships/hyperlink" Target="https://assos.bordeaux.fr/association/detail/1247" TargetMode="External"/><Relationship Id="rId3156" Type="http://schemas.openxmlformats.org/officeDocument/2006/relationships/hyperlink" Target="https://assos.bordeaux.fr/association/detail/755" TargetMode="External"/><Relationship Id="rId3159" Type="http://schemas.openxmlformats.org/officeDocument/2006/relationships/hyperlink" Target="https://assos.bordeaux.fr/association/detail/756" TargetMode="External"/><Relationship Id="rId3158" Type="http://schemas.openxmlformats.org/officeDocument/2006/relationships/hyperlink" Target="http://www.bordeaux-entrepreneurs.com" TargetMode="External"/><Relationship Id="rId3149" Type="http://schemas.openxmlformats.org/officeDocument/2006/relationships/hyperlink" Target="https://assos.bordeaux.fr/association/detail/1268" TargetMode="External"/><Relationship Id="rId3140" Type="http://schemas.openxmlformats.org/officeDocument/2006/relationships/hyperlink" Target="http://www.danceinwest.fr" TargetMode="External"/><Relationship Id="rId3142" Type="http://schemas.openxmlformats.org/officeDocument/2006/relationships/hyperlink" Target="https://assos.bordeaux.fr/association/detail/716" TargetMode="External"/><Relationship Id="rId3141" Type="http://schemas.openxmlformats.org/officeDocument/2006/relationships/hyperlink" Target="https://assos.bordeaux.fr/association/detail/712" TargetMode="External"/><Relationship Id="rId3144" Type="http://schemas.openxmlformats.org/officeDocument/2006/relationships/hyperlink" Target="https://assos.bordeaux.fr/association/detail/723" TargetMode="External"/><Relationship Id="rId3143" Type="http://schemas.openxmlformats.org/officeDocument/2006/relationships/hyperlink" Target="https://assos.bordeaux.fr/association/detail/717" TargetMode="External"/><Relationship Id="rId3146" Type="http://schemas.openxmlformats.org/officeDocument/2006/relationships/hyperlink" Target="https://assos.bordeaux.fr/association/detail/725" TargetMode="External"/><Relationship Id="rId3145" Type="http://schemas.openxmlformats.org/officeDocument/2006/relationships/hyperlink" Target="https://assos.bordeaux.fr/association/detail/724" TargetMode="External"/><Relationship Id="rId3148" Type="http://schemas.openxmlformats.org/officeDocument/2006/relationships/hyperlink" Target="https://assos.bordeaux.fr/association/detail/742" TargetMode="External"/><Relationship Id="rId3147" Type="http://schemas.openxmlformats.org/officeDocument/2006/relationships/hyperlink" Target="https://assos.bordeaux.fr/association/detail/726" TargetMode="External"/><Relationship Id="rId3171" Type="http://schemas.openxmlformats.org/officeDocument/2006/relationships/hyperlink" Target="https://assos.bordeaux.fr/association/detail/769" TargetMode="External"/><Relationship Id="rId3170" Type="http://schemas.openxmlformats.org/officeDocument/2006/relationships/hyperlink" Target="https://assos.bordeaux.fr/association/detail/768" TargetMode="External"/><Relationship Id="rId3173" Type="http://schemas.openxmlformats.org/officeDocument/2006/relationships/hyperlink" Target="https://assos.bordeaux.fr/association/detail/770" TargetMode="External"/><Relationship Id="rId3172" Type="http://schemas.openxmlformats.org/officeDocument/2006/relationships/hyperlink" Target="https://assos.bordeaux.fr/association/detail/1326" TargetMode="External"/><Relationship Id="rId3175" Type="http://schemas.openxmlformats.org/officeDocument/2006/relationships/hyperlink" Target="https://assos.bordeaux.fr/association/detail/772" TargetMode="External"/><Relationship Id="rId3174" Type="http://schemas.openxmlformats.org/officeDocument/2006/relationships/hyperlink" Target="https://assos.bordeaux.fr/association/detail/771" TargetMode="External"/><Relationship Id="rId3177" Type="http://schemas.openxmlformats.org/officeDocument/2006/relationships/hyperlink" Target="http://inpeaceevent.org" TargetMode="External"/><Relationship Id="rId3176" Type="http://schemas.openxmlformats.org/officeDocument/2006/relationships/hyperlink" Target="https://assos.bordeaux.fr/association/detail/1039" TargetMode="External"/><Relationship Id="rId3179" Type="http://schemas.openxmlformats.org/officeDocument/2006/relationships/hyperlink" Target="https://assos.bordeaux.fr/association/detail/1676" TargetMode="External"/><Relationship Id="rId3178" Type="http://schemas.openxmlformats.org/officeDocument/2006/relationships/hyperlink" Target="https://assos.bordeaux.fr/association/detail/773" TargetMode="External"/><Relationship Id="rId3160" Type="http://schemas.openxmlformats.org/officeDocument/2006/relationships/hyperlink" Target="https://assos.bordeaux.fr/association/detail/761" TargetMode="External"/><Relationship Id="rId3162" Type="http://schemas.openxmlformats.org/officeDocument/2006/relationships/hyperlink" Target="https://assos.bordeaux.fr/association/detail/1847" TargetMode="External"/><Relationship Id="rId3161" Type="http://schemas.openxmlformats.org/officeDocument/2006/relationships/hyperlink" Target="https://assos.bordeaux.fr/association/detail/764" TargetMode="External"/><Relationship Id="rId3164" Type="http://schemas.openxmlformats.org/officeDocument/2006/relationships/hyperlink" Target="https://assos.bordeaux.fr/association/detail/1591" TargetMode="External"/><Relationship Id="rId3163" Type="http://schemas.openxmlformats.org/officeDocument/2006/relationships/hyperlink" Target="http://www.coaching-nomade.fr" TargetMode="External"/><Relationship Id="rId3166" Type="http://schemas.openxmlformats.org/officeDocument/2006/relationships/hyperlink" Target="https://assos.bordeaux.fr/association/detail/765" TargetMode="External"/><Relationship Id="rId3165" Type="http://schemas.openxmlformats.org/officeDocument/2006/relationships/hyperlink" Target="http://www.romie-esteves.com/compagnie-la-marginaire" TargetMode="External"/><Relationship Id="rId3168" Type="http://schemas.openxmlformats.org/officeDocument/2006/relationships/hyperlink" Target="https://assos.bordeaux.fr/association/detail/766" TargetMode="External"/><Relationship Id="rId3167" Type="http://schemas.openxmlformats.org/officeDocument/2006/relationships/hyperlink" Target="https://assos.bordeaux.fr/association/detail/1123" TargetMode="External"/><Relationship Id="rId3169" Type="http://schemas.openxmlformats.org/officeDocument/2006/relationships/hyperlink" Target="https://assos.bordeaux.fr/association/detail/767" TargetMode="External"/><Relationship Id="rId2700" Type="http://schemas.openxmlformats.org/officeDocument/2006/relationships/hyperlink" Target="https://assos.bordeaux.fr/association/detail/628" TargetMode="External"/><Relationship Id="rId2701" Type="http://schemas.openxmlformats.org/officeDocument/2006/relationships/hyperlink" Target="https://assos.bordeaux.fr/association/detail/2975" TargetMode="External"/><Relationship Id="rId2702" Type="http://schemas.openxmlformats.org/officeDocument/2006/relationships/hyperlink" Target="https://assos.bordeaux.fr/association/detail/2976" TargetMode="External"/><Relationship Id="rId2703" Type="http://schemas.openxmlformats.org/officeDocument/2006/relationships/hyperlink" Target="https://assos.bordeaux.fr/association/detail/2977" TargetMode="External"/><Relationship Id="rId2704" Type="http://schemas.openxmlformats.org/officeDocument/2006/relationships/hyperlink" Target="https://assos.bordeaux.fr/association/detail/2978" TargetMode="External"/><Relationship Id="rId2705" Type="http://schemas.openxmlformats.org/officeDocument/2006/relationships/hyperlink" Target="https://assos.bordeaux.fr/association/detail/2979" TargetMode="External"/><Relationship Id="rId2706" Type="http://schemas.openxmlformats.org/officeDocument/2006/relationships/hyperlink" Target="https://assos.bordeaux.fr/association/detail/703" TargetMode="External"/><Relationship Id="rId2707" Type="http://schemas.openxmlformats.org/officeDocument/2006/relationships/hyperlink" Target="https://assos.bordeaux.fr/association/detail/298" TargetMode="External"/><Relationship Id="rId2708" Type="http://schemas.openxmlformats.org/officeDocument/2006/relationships/hyperlink" Target="https://assos.bordeaux.fr/association/detail/2980" TargetMode="External"/><Relationship Id="rId2709" Type="http://schemas.openxmlformats.org/officeDocument/2006/relationships/hyperlink" Target="https://assos.bordeaux.fr/association/detail/2981" TargetMode="External"/><Relationship Id="rId2720" Type="http://schemas.openxmlformats.org/officeDocument/2006/relationships/hyperlink" Target="https://assos.bordeaux.fr/association/detail/2985" TargetMode="External"/><Relationship Id="rId2721" Type="http://schemas.openxmlformats.org/officeDocument/2006/relationships/hyperlink" Target="https://assos.bordeaux.fr/association/detail/583" TargetMode="External"/><Relationship Id="rId2722" Type="http://schemas.openxmlformats.org/officeDocument/2006/relationships/hyperlink" Target="http://ae-33.blogspot.fr" TargetMode="External"/><Relationship Id="rId2723" Type="http://schemas.openxmlformats.org/officeDocument/2006/relationships/hyperlink" Target="https://assos.bordeaux.fr/association/detail/1012" TargetMode="External"/><Relationship Id="rId2724" Type="http://schemas.openxmlformats.org/officeDocument/2006/relationships/hyperlink" Target="https://assos.bordeaux.fr/association/detail/2986" TargetMode="External"/><Relationship Id="rId2725" Type="http://schemas.openxmlformats.org/officeDocument/2006/relationships/hyperlink" Target="https://assos.bordeaux.fr/association/detail/2987" TargetMode="External"/><Relationship Id="rId2726" Type="http://schemas.openxmlformats.org/officeDocument/2006/relationships/hyperlink" Target="https://assos.bordeaux.fr/association/detail/2988" TargetMode="External"/><Relationship Id="rId2727" Type="http://schemas.openxmlformats.org/officeDocument/2006/relationships/hyperlink" Target="https://assos.bordeaux.fr/association/detail/526" TargetMode="External"/><Relationship Id="rId2728" Type="http://schemas.openxmlformats.org/officeDocument/2006/relationships/hyperlink" Target="http://www.mne-bordeauxaquitaine.org" TargetMode="External"/><Relationship Id="rId2729" Type="http://schemas.openxmlformats.org/officeDocument/2006/relationships/hyperlink" Target="https://assos.bordeaux.fr/association/detail/1527" TargetMode="External"/><Relationship Id="rId2710" Type="http://schemas.openxmlformats.org/officeDocument/2006/relationships/hyperlink" Target="https://assos.bordeaux.fr/association/detail/524" TargetMode="External"/><Relationship Id="rId2711" Type="http://schemas.openxmlformats.org/officeDocument/2006/relationships/hyperlink" Target="http://www.aquitaineculture.org" TargetMode="External"/><Relationship Id="rId2712" Type="http://schemas.openxmlformats.org/officeDocument/2006/relationships/hyperlink" Target="https://assos.bordeaux.fr/association/detail/2982" TargetMode="External"/><Relationship Id="rId2713" Type="http://schemas.openxmlformats.org/officeDocument/2006/relationships/hyperlink" Target="https://assos.bordeaux.fr/association/detail/1083" TargetMode="External"/><Relationship Id="rId2714" Type="http://schemas.openxmlformats.org/officeDocument/2006/relationships/hyperlink" Target="https://assos.bordeaux.fr/association/detail/556" TargetMode="External"/><Relationship Id="rId2715" Type="http://schemas.openxmlformats.org/officeDocument/2006/relationships/hyperlink" Target="http://www.hapana.org" TargetMode="External"/><Relationship Id="rId2716" Type="http://schemas.openxmlformats.org/officeDocument/2006/relationships/hyperlink" Target="https://assos.bordeaux.fr/association/detail/829" TargetMode="External"/><Relationship Id="rId2717" Type="http://schemas.openxmlformats.org/officeDocument/2006/relationships/hyperlink" Target="https://assos.bordeaux.fr/association/detail/2983" TargetMode="External"/><Relationship Id="rId2718" Type="http://schemas.openxmlformats.org/officeDocument/2006/relationships/hyperlink" Target="https://assos.bordeaux.fr/association/detail/2984" TargetMode="External"/><Relationship Id="rId2719" Type="http://schemas.openxmlformats.org/officeDocument/2006/relationships/hyperlink" Target="https://assos.bordeaux.fr/association/detail/1768" TargetMode="External"/><Relationship Id="rId1455" Type="http://schemas.openxmlformats.org/officeDocument/2006/relationships/hyperlink" Target="https://assos.bordeaux.fr/association/detail/2361" TargetMode="External"/><Relationship Id="rId2786" Type="http://schemas.openxmlformats.org/officeDocument/2006/relationships/hyperlink" Target="https://assos.bordeaux.fr/association/detail/1197" TargetMode="External"/><Relationship Id="rId1456" Type="http://schemas.openxmlformats.org/officeDocument/2006/relationships/hyperlink" Target="https://assos.bordeaux.fr/association/detail/2362" TargetMode="External"/><Relationship Id="rId2787" Type="http://schemas.openxmlformats.org/officeDocument/2006/relationships/hyperlink" Target="https://assos.bordeaux.fr/association/detail/1708" TargetMode="External"/><Relationship Id="rId1457" Type="http://schemas.openxmlformats.org/officeDocument/2006/relationships/hyperlink" Target="https://assos.bordeaux.fr/association/detail/1358" TargetMode="External"/><Relationship Id="rId2788" Type="http://schemas.openxmlformats.org/officeDocument/2006/relationships/hyperlink" Target="http://www.aroeven-bordeaux.fr" TargetMode="External"/><Relationship Id="rId1458" Type="http://schemas.openxmlformats.org/officeDocument/2006/relationships/hyperlink" Target="https://assos.bordeaux.fr/association/detail/2363" TargetMode="External"/><Relationship Id="rId2789" Type="http://schemas.openxmlformats.org/officeDocument/2006/relationships/hyperlink" Target="https://assos.bordeaux.fr/association/detail/321" TargetMode="External"/><Relationship Id="rId1459" Type="http://schemas.openxmlformats.org/officeDocument/2006/relationships/hyperlink" Target="https://assos.bordeaux.fr/association/detail/2364" TargetMode="External"/><Relationship Id="rId629" Type="http://schemas.openxmlformats.org/officeDocument/2006/relationships/hyperlink" Target="https://assos.bordeaux.fr/association/detail/706" TargetMode="External"/><Relationship Id="rId624" Type="http://schemas.openxmlformats.org/officeDocument/2006/relationships/hyperlink" Target="https://assos.bordeaux.fr/association/detail/1868" TargetMode="External"/><Relationship Id="rId623" Type="http://schemas.openxmlformats.org/officeDocument/2006/relationships/hyperlink" Target="https://assos.bordeaux.fr/association/detail/1867" TargetMode="External"/><Relationship Id="rId622" Type="http://schemas.openxmlformats.org/officeDocument/2006/relationships/hyperlink" Target="https://assos.bordeaux.fr/association/detail/841" TargetMode="External"/><Relationship Id="rId621" Type="http://schemas.openxmlformats.org/officeDocument/2006/relationships/hyperlink" Target="http://www.agja.org" TargetMode="External"/><Relationship Id="rId628" Type="http://schemas.openxmlformats.org/officeDocument/2006/relationships/hyperlink" Target="https://assos.bordeaux.fr/association/detail/1870" TargetMode="External"/><Relationship Id="rId627" Type="http://schemas.openxmlformats.org/officeDocument/2006/relationships/hyperlink" Target="http://www.resoadom33.org" TargetMode="External"/><Relationship Id="rId626" Type="http://schemas.openxmlformats.org/officeDocument/2006/relationships/hyperlink" Target="https://assos.bordeaux.fr/association/detail/788" TargetMode="External"/><Relationship Id="rId625" Type="http://schemas.openxmlformats.org/officeDocument/2006/relationships/hyperlink" Target="https://assos.bordeaux.fr/association/detail/1869" TargetMode="External"/><Relationship Id="rId2780" Type="http://schemas.openxmlformats.org/officeDocument/2006/relationships/hyperlink" Target="https://assos.bordeaux.fr/association/detail/1043" TargetMode="External"/><Relationship Id="rId1450" Type="http://schemas.openxmlformats.org/officeDocument/2006/relationships/hyperlink" Target="https://assos.bordeaux.fr/association/detail/2357" TargetMode="External"/><Relationship Id="rId2781" Type="http://schemas.openxmlformats.org/officeDocument/2006/relationships/hyperlink" Target="https://assos.bordeaux.fr/association/detail/318" TargetMode="External"/><Relationship Id="rId620" Type="http://schemas.openxmlformats.org/officeDocument/2006/relationships/hyperlink" Target="https://assos.bordeaux.fr/association/detail/787" TargetMode="External"/><Relationship Id="rId1451" Type="http://schemas.openxmlformats.org/officeDocument/2006/relationships/hyperlink" Target="https://assos.bordeaux.fr/association/detail/2358" TargetMode="External"/><Relationship Id="rId2782" Type="http://schemas.openxmlformats.org/officeDocument/2006/relationships/hyperlink" Target="https://assos.bordeaux.fr/association/detail/694" TargetMode="External"/><Relationship Id="rId1452" Type="http://schemas.openxmlformats.org/officeDocument/2006/relationships/hyperlink" Target="https://assos.bordeaux.fr/association/detail/2359" TargetMode="External"/><Relationship Id="rId2783" Type="http://schemas.openxmlformats.org/officeDocument/2006/relationships/hyperlink" Target="http://www.equipes-saint-vincent.com" TargetMode="External"/><Relationship Id="rId1453" Type="http://schemas.openxmlformats.org/officeDocument/2006/relationships/hyperlink" Target="https://assos.bordeaux.fr/association/detail/236" TargetMode="External"/><Relationship Id="rId2784" Type="http://schemas.openxmlformats.org/officeDocument/2006/relationships/hyperlink" Target="https://assos.bordeaux.fr/association/detail/319" TargetMode="External"/><Relationship Id="rId1454" Type="http://schemas.openxmlformats.org/officeDocument/2006/relationships/hyperlink" Target="https://assos.bordeaux.fr/association/detail/2360" TargetMode="External"/><Relationship Id="rId2785" Type="http://schemas.openxmlformats.org/officeDocument/2006/relationships/hyperlink" Target="https://assos.bordeaux.fr/association/detail/320" TargetMode="External"/><Relationship Id="rId1444" Type="http://schemas.openxmlformats.org/officeDocument/2006/relationships/hyperlink" Target="http://www.coupe-court.com/association" TargetMode="External"/><Relationship Id="rId2775" Type="http://schemas.openxmlformats.org/officeDocument/2006/relationships/hyperlink" Target="https://assos.bordeaux.fr/association/detail/313" TargetMode="External"/><Relationship Id="rId1445" Type="http://schemas.openxmlformats.org/officeDocument/2006/relationships/hyperlink" Target="https://assos.bordeaux.fr/association/detail/2352" TargetMode="External"/><Relationship Id="rId2776" Type="http://schemas.openxmlformats.org/officeDocument/2006/relationships/hyperlink" Target="https://assos.bordeaux.fr/association/detail/314" TargetMode="External"/><Relationship Id="rId1446" Type="http://schemas.openxmlformats.org/officeDocument/2006/relationships/hyperlink" Target="https://assos.bordeaux.fr/association/detail/2353" TargetMode="External"/><Relationship Id="rId2777" Type="http://schemas.openxmlformats.org/officeDocument/2006/relationships/hyperlink" Target="https://assos.bordeaux.fr/association/detail/315" TargetMode="External"/><Relationship Id="rId1447" Type="http://schemas.openxmlformats.org/officeDocument/2006/relationships/hyperlink" Target="https://assos.bordeaux.fr/association/detail/2354" TargetMode="External"/><Relationship Id="rId2778" Type="http://schemas.openxmlformats.org/officeDocument/2006/relationships/hyperlink" Target="https://assos.bordeaux.fr/association/detail/316" TargetMode="External"/><Relationship Id="rId1448" Type="http://schemas.openxmlformats.org/officeDocument/2006/relationships/hyperlink" Target="https://assos.bordeaux.fr/association/detail/2355" TargetMode="External"/><Relationship Id="rId2779" Type="http://schemas.openxmlformats.org/officeDocument/2006/relationships/hyperlink" Target="https://assos.bordeaux.fr/association/detail/317" TargetMode="External"/><Relationship Id="rId1449" Type="http://schemas.openxmlformats.org/officeDocument/2006/relationships/hyperlink" Target="https://assos.bordeaux.fr/association/detail/2356" TargetMode="External"/><Relationship Id="rId619" Type="http://schemas.openxmlformats.org/officeDocument/2006/relationships/hyperlink" Target="https://assos.bordeaux.fr/association/detail/1866" TargetMode="External"/><Relationship Id="rId618" Type="http://schemas.openxmlformats.org/officeDocument/2006/relationships/hyperlink" Target="https://assos.bordeaux.fr/association/detail/1865" TargetMode="External"/><Relationship Id="rId613" Type="http://schemas.openxmlformats.org/officeDocument/2006/relationships/hyperlink" Target="https://assos.bordeaux.fr/association/detail/1805" TargetMode="External"/><Relationship Id="rId612" Type="http://schemas.openxmlformats.org/officeDocument/2006/relationships/hyperlink" Target="https://assos.bordeaux.fr/association/detail/1860" TargetMode="External"/><Relationship Id="rId611" Type="http://schemas.openxmlformats.org/officeDocument/2006/relationships/hyperlink" Target="https://assos.bordeaux.fr/association/detail/1859" TargetMode="External"/><Relationship Id="rId610" Type="http://schemas.openxmlformats.org/officeDocument/2006/relationships/hyperlink" Target="https://assos.bordeaux.fr/association/detail/1854" TargetMode="External"/><Relationship Id="rId617" Type="http://schemas.openxmlformats.org/officeDocument/2006/relationships/hyperlink" Target="https://assos.bordeaux.fr/association/detail/970" TargetMode="External"/><Relationship Id="rId616" Type="http://schemas.openxmlformats.org/officeDocument/2006/relationships/hyperlink" Target="https://assos.bordeaux.fr/association/detail/1864" TargetMode="External"/><Relationship Id="rId615" Type="http://schemas.openxmlformats.org/officeDocument/2006/relationships/hyperlink" Target="https://assos.bordeaux.fr/association/detail/1862" TargetMode="External"/><Relationship Id="rId614" Type="http://schemas.openxmlformats.org/officeDocument/2006/relationships/hyperlink" Target="https://assos.bordeaux.fr/association/detail/1861" TargetMode="External"/><Relationship Id="rId2770" Type="http://schemas.openxmlformats.org/officeDocument/2006/relationships/hyperlink" Target="https://assos.bordeaux.fr/association/detail/309" TargetMode="External"/><Relationship Id="rId1440" Type="http://schemas.openxmlformats.org/officeDocument/2006/relationships/hyperlink" Target="https://assos.bordeaux.fr/association/detail/902" TargetMode="External"/><Relationship Id="rId2771" Type="http://schemas.openxmlformats.org/officeDocument/2006/relationships/hyperlink" Target="https://assos.bordeaux.fr/association/detail/310" TargetMode="External"/><Relationship Id="rId1441" Type="http://schemas.openxmlformats.org/officeDocument/2006/relationships/hyperlink" Target="http://achillee.org" TargetMode="External"/><Relationship Id="rId2772" Type="http://schemas.openxmlformats.org/officeDocument/2006/relationships/hyperlink" Target="https://assos.bordeaux.fr/association/detail/311" TargetMode="External"/><Relationship Id="rId1442" Type="http://schemas.openxmlformats.org/officeDocument/2006/relationships/hyperlink" Target="https://assos.bordeaux.fr/association/detail/2351" TargetMode="External"/><Relationship Id="rId2773" Type="http://schemas.openxmlformats.org/officeDocument/2006/relationships/hyperlink" Target="https://assos.bordeaux.fr/association/detail/312" TargetMode="External"/><Relationship Id="rId1443" Type="http://schemas.openxmlformats.org/officeDocument/2006/relationships/hyperlink" Target="https://assos.bordeaux.fr/association/detail/992" TargetMode="External"/><Relationship Id="rId2774" Type="http://schemas.openxmlformats.org/officeDocument/2006/relationships/hyperlink" Target="https://assos.bordeaux.fr/association/detail/679" TargetMode="External"/><Relationship Id="rId1477" Type="http://schemas.openxmlformats.org/officeDocument/2006/relationships/hyperlink" Target="https://assos.bordeaux.fr/association/detail/1551" TargetMode="External"/><Relationship Id="rId1478" Type="http://schemas.openxmlformats.org/officeDocument/2006/relationships/hyperlink" Target="https://assos.bordeaux.fr/association/detail/2372" TargetMode="External"/><Relationship Id="rId1479" Type="http://schemas.openxmlformats.org/officeDocument/2006/relationships/hyperlink" Target="https://assos.bordeaux.fr/association/detail/2373" TargetMode="External"/><Relationship Id="rId646" Type="http://schemas.openxmlformats.org/officeDocument/2006/relationships/hyperlink" Target="http://www.clafoutis-cie.com" TargetMode="External"/><Relationship Id="rId645" Type="http://schemas.openxmlformats.org/officeDocument/2006/relationships/hyperlink" Target="https://assos.bordeaux.fr/association/detail/1530" TargetMode="External"/><Relationship Id="rId644" Type="http://schemas.openxmlformats.org/officeDocument/2006/relationships/hyperlink" Target="https://assos.bordeaux.fr/association/detail/1709" TargetMode="External"/><Relationship Id="rId643" Type="http://schemas.openxmlformats.org/officeDocument/2006/relationships/hyperlink" Target="http://lecerisier.org" TargetMode="External"/><Relationship Id="rId649" Type="http://schemas.openxmlformats.org/officeDocument/2006/relationships/hyperlink" Target="https://assos.bordeaux.fr/association/detail/1883" TargetMode="External"/><Relationship Id="rId648" Type="http://schemas.openxmlformats.org/officeDocument/2006/relationships/hyperlink" Target="https://assos.bordeaux.fr/association/detail/1882" TargetMode="External"/><Relationship Id="rId647" Type="http://schemas.openxmlformats.org/officeDocument/2006/relationships/hyperlink" Target="https://assos.bordeaux.fr/association/detail/1881" TargetMode="External"/><Relationship Id="rId1470" Type="http://schemas.openxmlformats.org/officeDocument/2006/relationships/hyperlink" Target="https://assos.bordeaux.fr/association/detail/2369" TargetMode="External"/><Relationship Id="rId1471" Type="http://schemas.openxmlformats.org/officeDocument/2006/relationships/hyperlink" Target="https://assos.bordeaux.fr/association/detail/1773" TargetMode="External"/><Relationship Id="rId1472" Type="http://schemas.openxmlformats.org/officeDocument/2006/relationships/hyperlink" Target="https://assos.bordeaux.fr/association/detail/1559" TargetMode="External"/><Relationship Id="rId642" Type="http://schemas.openxmlformats.org/officeDocument/2006/relationships/hyperlink" Target="https://assos.bordeaux.fr/association/detail/1112" TargetMode="External"/><Relationship Id="rId1473" Type="http://schemas.openxmlformats.org/officeDocument/2006/relationships/hyperlink" Target="http://www.jumelagecestas.fr" TargetMode="External"/><Relationship Id="rId641" Type="http://schemas.openxmlformats.org/officeDocument/2006/relationships/hyperlink" Target="https://assos.bordeaux.fr/association/detail/1880" TargetMode="External"/><Relationship Id="rId1474" Type="http://schemas.openxmlformats.org/officeDocument/2006/relationships/hyperlink" Target="https://assos.bordeaux.fr/association/detail/237" TargetMode="External"/><Relationship Id="rId640" Type="http://schemas.openxmlformats.org/officeDocument/2006/relationships/hyperlink" Target="https://assos.bordeaux.fr/association/detail/1879" TargetMode="External"/><Relationship Id="rId1475" Type="http://schemas.openxmlformats.org/officeDocument/2006/relationships/hyperlink" Target="https://assos.bordeaux.fr/association/detail/2370" TargetMode="External"/><Relationship Id="rId1476" Type="http://schemas.openxmlformats.org/officeDocument/2006/relationships/hyperlink" Target="https://assos.bordeaux.fr/association/detail/2371" TargetMode="External"/><Relationship Id="rId1466" Type="http://schemas.openxmlformats.org/officeDocument/2006/relationships/hyperlink" Target="https://assos.bordeaux.fr/association/detail/2368" TargetMode="External"/><Relationship Id="rId2797" Type="http://schemas.openxmlformats.org/officeDocument/2006/relationships/hyperlink" Target="https://assos.bordeaux.fr/association/detail/326" TargetMode="External"/><Relationship Id="rId1467" Type="http://schemas.openxmlformats.org/officeDocument/2006/relationships/hyperlink" Target="https://assos.bordeaux.fr/association/detail/995" TargetMode="External"/><Relationship Id="rId2798" Type="http://schemas.openxmlformats.org/officeDocument/2006/relationships/hyperlink" Target="https://assos.bordeaux.fr/association/detail/327" TargetMode="External"/><Relationship Id="rId1468" Type="http://schemas.openxmlformats.org/officeDocument/2006/relationships/hyperlink" Target="https://assos.bordeaux.fr/association/detail/818" TargetMode="External"/><Relationship Id="rId2799" Type="http://schemas.openxmlformats.org/officeDocument/2006/relationships/hyperlink" Target="https://assos.bordeaux.fr/association/detail/328" TargetMode="External"/><Relationship Id="rId1469" Type="http://schemas.openxmlformats.org/officeDocument/2006/relationships/hyperlink" Target="http://www.periph-prod.com" TargetMode="External"/><Relationship Id="rId635" Type="http://schemas.openxmlformats.org/officeDocument/2006/relationships/hyperlink" Target="https://assos.bordeaux.fr/association/detail/1593" TargetMode="External"/><Relationship Id="rId634" Type="http://schemas.openxmlformats.org/officeDocument/2006/relationships/hyperlink" Target="https://assos.bordeaux.fr/association/detail/1875" TargetMode="External"/><Relationship Id="rId633" Type="http://schemas.openxmlformats.org/officeDocument/2006/relationships/hyperlink" Target="https://assos.bordeaux.fr/association/detail/1874" TargetMode="External"/><Relationship Id="rId632" Type="http://schemas.openxmlformats.org/officeDocument/2006/relationships/hyperlink" Target="https://assos.bordeaux.fr/association/detail/1873" TargetMode="External"/><Relationship Id="rId639" Type="http://schemas.openxmlformats.org/officeDocument/2006/relationships/hyperlink" Target="https://assos.bordeaux.fr/association/detail/1878" TargetMode="External"/><Relationship Id="rId638" Type="http://schemas.openxmlformats.org/officeDocument/2006/relationships/hyperlink" Target="https://assos.bordeaux.fr/association/detail/1727" TargetMode="External"/><Relationship Id="rId637" Type="http://schemas.openxmlformats.org/officeDocument/2006/relationships/hyperlink" Target="https://assos.bordeaux.fr/association/detail/1877" TargetMode="External"/><Relationship Id="rId636" Type="http://schemas.openxmlformats.org/officeDocument/2006/relationships/hyperlink" Target="https://assos.bordeaux.fr/association/detail/1876" TargetMode="External"/><Relationship Id="rId2790" Type="http://schemas.openxmlformats.org/officeDocument/2006/relationships/hyperlink" Target="https://assos.bordeaux.fr/association/detail/1159" TargetMode="External"/><Relationship Id="rId1460" Type="http://schemas.openxmlformats.org/officeDocument/2006/relationships/hyperlink" Target="https://assos.bordeaux.fr/association/detail/2365" TargetMode="External"/><Relationship Id="rId2791" Type="http://schemas.openxmlformats.org/officeDocument/2006/relationships/hyperlink" Target="https://assos.bordeaux.fr/association/detail/322" TargetMode="External"/><Relationship Id="rId1461" Type="http://schemas.openxmlformats.org/officeDocument/2006/relationships/hyperlink" Target="https://assos.bordeaux.fr/association/detail/2366" TargetMode="External"/><Relationship Id="rId2792" Type="http://schemas.openxmlformats.org/officeDocument/2006/relationships/hyperlink" Target="https://assos.bordeaux.fr/association/detail/323" TargetMode="External"/><Relationship Id="rId631" Type="http://schemas.openxmlformats.org/officeDocument/2006/relationships/hyperlink" Target="https://assos.bordeaux.fr/association/detail/1872" TargetMode="External"/><Relationship Id="rId1462" Type="http://schemas.openxmlformats.org/officeDocument/2006/relationships/hyperlink" Target="https://assos.bordeaux.fr/association/detail/1143" TargetMode="External"/><Relationship Id="rId2793" Type="http://schemas.openxmlformats.org/officeDocument/2006/relationships/hyperlink" Target="https://assos.bordeaux.fr/association/detail/324" TargetMode="External"/><Relationship Id="rId630" Type="http://schemas.openxmlformats.org/officeDocument/2006/relationships/hyperlink" Target="https://assos.bordeaux.fr/association/detail/1871" TargetMode="External"/><Relationship Id="rId1463" Type="http://schemas.openxmlformats.org/officeDocument/2006/relationships/hyperlink" Target="https://assos.bordeaux.fr/association/detail/2367" TargetMode="External"/><Relationship Id="rId2794" Type="http://schemas.openxmlformats.org/officeDocument/2006/relationships/hyperlink" Target="https://assos.bordeaux.fr/association/detail/549" TargetMode="External"/><Relationship Id="rId1464" Type="http://schemas.openxmlformats.org/officeDocument/2006/relationships/hyperlink" Target="https://assos.bordeaux.fr/association/detail/1800" TargetMode="External"/><Relationship Id="rId2795" Type="http://schemas.openxmlformats.org/officeDocument/2006/relationships/hyperlink" Target="http://www.go-gagnantaloral.fr" TargetMode="External"/><Relationship Id="rId1465" Type="http://schemas.openxmlformats.org/officeDocument/2006/relationships/hyperlink" Target="https://assos.bordeaux.fr/association/detail/1368" TargetMode="External"/><Relationship Id="rId2796" Type="http://schemas.openxmlformats.org/officeDocument/2006/relationships/hyperlink" Target="https://assos.bordeaux.fr/association/detail/325" TargetMode="External"/><Relationship Id="rId1411" Type="http://schemas.openxmlformats.org/officeDocument/2006/relationships/hyperlink" Target="https://assos.bordeaux.fr/association/detail/2333" TargetMode="External"/><Relationship Id="rId2742" Type="http://schemas.openxmlformats.org/officeDocument/2006/relationships/hyperlink" Target="https://assos.bordeaux.fr/association/detail/2993" TargetMode="External"/><Relationship Id="rId1412" Type="http://schemas.openxmlformats.org/officeDocument/2006/relationships/hyperlink" Target="https://assos.bordeaux.fr/association/detail/2334" TargetMode="External"/><Relationship Id="rId2743" Type="http://schemas.openxmlformats.org/officeDocument/2006/relationships/hyperlink" Target="https://assos.bordeaux.fr/association/detail/2994" TargetMode="External"/><Relationship Id="rId1413" Type="http://schemas.openxmlformats.org/officeDocument/2006/relationships/hyperlink" Target="https://assos.bordeaux.fr/association/detail/2335" TargetMode="External"/><Relationship Id="rId2744" Type="http://schemas.openxmlformats.org/officeDocument/2006/relationships/hyperlink" Target="https://assos.bordeaux.fr/association/detail/2995" TargetMode="External"/><Relationship Id="rId1414" Type="http://schemas.openxmlformats.org/officeDocument/2006/relationships/hyperlink" Target="https://assos.bordeaux.fr/association/detail/2336" TargetMode="External"/><Relationship Id="rId2745" Type="http://schemas.openxmlformats.org/officeDocument/2006/relationships/hyperlink" Target="https://assos.bordeaux.fr/association/detail/2996" TargetMode="External"/><Relationship Id="rId1415" Type="http://schemas.openxmlformats.org/officeDocument/2006/relationships/hyperlink" Target="https://assos.bordeaux.fr/association/detail/1651" TargetMode="External"/><Relationship Id="rId2746" Type="http://schemas.openxmlformats.org/officeDocument/2006/relationships/hyperlink" Target="https://assos.bordeaux.fr/association/detail/2997" TargetMode="External"/><Relationship Id="rId1416" Type="http://schemas.openxmlformats.org/officeDocument/2006/relationships/hyperlink" Target="https://assos.bordeaux.fr/association/detail/2337" TargetMode="External"/><Relationship Id="rId2747" Type="http://schemas.openxmlformats.org/officeDocument/2006/relationships/hyperlink" Target="https://assos.bordeaux.fr/association/detail/2998" TargetMode="External"/><Relationship Id="rId1417" Type="http://schemas.openxmlformats.org/officeDocument/2006/relationships/hyperlink" Target="https://assos.bordeaux.fr/association/detail/2338" TargetMode="External"/><Relationship Id="rId2748" Type="http://schemas.openxmlformats.org/officeDocument/2006/relationships/hyperlink" Target="https://assos.bordeaux.fr/association/detail/686" TargetMode="External"/><Relationship Id="rId1418" Type="http://schemas.openxmlformats.org/officeDocument/2006/relationships/hyperlink" Target="https://assos.bordeaux.fr/association/detail/1560" TargetMode="External"/><Relationship Id="rId2749" Type="http://schemas.openxmlformats.org/officeDocument/2006/relationships/hyperlink" Target="https://assos.bordeaux.fr/association/detail/843" TargetMode="External"/><Relationship Id="rId1419" Type="http://schemas.openxmlformats.org/officeDocument/2006/relationships/hyperlink" Target="https://assos.bordeaux.fr/association/detail/2339" TargetMode="External"/><Relationship Id="rId2740" Type="http://schemas.openxmlformats.org/officeDocument/2006/relationships/hyperlink" Target="https://assos.bordeaux.fr/association/detail/2991" TargetMode="External"/><Relationship Id="rId1410" Type="http://schemas.openxmlformats.org/officeDocument/2006/relationships/hyperlink" Target="https://assos.bordeaux.fr/association/detail/1038" TargetMode="External"/><Relationship Id="rId2741" Type="http://schemas.openxmlformats.org/officeDocument/2006/relationships/hyperlink" Target="https://assos.bordeaux.fr/association/detail/2992" TargetMode="External"/><Relationship Id="rId1400" Type="http://schemas.openxmlformats.org/officeDocument/2006/relationships/hyperlink" Target="https://assos.bordeaux.fr/association/detail/1757" TargetMode="External"/><Relationship Id="rId2731" Type="http://schemas.openxmlformats.org/officeDocument/2006/relationships/hyperlink" Target="https://assos.bordeaux.fr/association/detail/604" TargetMode="External"/><Relationship Id="rId1401" Type="http://schemas.openxmlformats.org/officeDocument/2006/relationships/hyperlink" Target="http://fedealienor.fr" TargetMode="External"/><Relationship Id="rId2732" Type="http://schemas.openxmlformats.org/officeDocument/2006/relationships/hyperlink" Target="http://ambassadevielocale.wordpress.com" TargetMode="External"/><Relationship Id="rId1402" Type="http://schemas.openxmlformats.org/officeDocument/2006/relationships/hyperlink" Target="https://assos.bordeaux.fr/association/detail/2329" TargetMode="External"/><Relationship Id="rId2733" Type="http://schemas.openxmlformats.org/officeDocument/2006/relationships/hyperlink" Target="https://assos.bordeaux.fr/association/detail/2989" TargetMode="External"/><Relationship Id="rId1403" Type="http://schemas.openxmlformats.org/officeDocument/2006/relationships/hyperlink" Target="https://assos.bordeaux.fr/association/detail/233" TargetMode="External"/><Relationship Id="rId2734" Type="http://schemas.openxmlformats.org/officeDocument/2006/relationships/hyperlink" Target="https://assos.bordeaux.fr/association/detail/299" TargetMode="External"/><Relationship Id="rId1404" Type="http://schemas.openxmlformats.org/officeDocument/2006/relationships/hyperlink" Target="https://assos.bordeaux.fr/association/detail/2330" TargetMode="External"/><Relationship Id="rId2735" Type="http://schemas.openxmlformats.org/officeDocument/2006/relationships/hyperlink" Target="https://assos.bordeaux.fr/association/detail/1180" TargetMode="External"/><Relationship Id="rId1405" Type="http://schemas.openxmlformats.org/officeDocument/2006/relationships/hyperlink" Target="https://assos.bordeaux.fr/association/detail/2331" TargetMode="External"/><Relationship Id="rId2736" Type="http://schemas.openxmlformats.org/officeDocument/2006/relationships/hyperlink" Target="http://www.creaq.org" TargetMode="External"/><Relationship Id="rId1406" Type="http://schemas.openxmlformats.org/officeDocument/2006/relationships/hyperlink" Target="https://assos.bordeaux.fr/association/detail/889" TargetMode="External"/><Relationship Id="rId2737" Type="http://schemas.openxmlformats.org/officeDocument/2006/relationships/hyperlink" Target="https://assos.bordeaux.fr/association/detail/2990" TargetMode="External"/><Relationship Id="rId1407" Type="http://schemas.openxmlformats.org/officeDocument/2006/relationships/hyperlink" Target="http://climat-2020.eu/fr" TargetMode="External"/><Relationship Id="rId2738" Type="http://schemas.openxmlformats.org/officeDocument/2006/relationships/hyperlink" Target="https://assos.bordeaux.fr/association/detail/580" TargetMode="External"/><Relationship Id="rId1408" Type="http://schemas.openxmlformats.org/officeDocument/2006/relationships/hyperlink" Target="https://assos.bordeaux.fr/association/detail/2332" TargetMode="External"/><Relationship Id="rId2739" Type="http://schemas.openxmlformats.org/officeDocument/2006/relationships/hyperlink" Target="http://www.ufal.org" TargetMode="External"/><Relationship Id="rId1409" Type="http://schemas.openxmlformats.org/officeDocument/2006/relationships/hyperlink" Target="https://assos.bordeaux.fr/association/detail/1355" TargetMode="External"/><Relationship Id="rId2730" Type="http://schemas.openxmlformats.org/officeDocument/2006/relationships/hyperlink" Target="http://formeaujardin.com" TargetMode="External"/><Relationship Id="rId1433" Type="http://schemas.openxmlformats.org/officeDocument/2006/relationships/hyperlink" Target="https://assos.bordeaux.fr/association/detail/2348" TargetMode="External"/><Relationship Id="rId2764" Type="http://schemas.openxmlformats.org/officeDocument/2006/relationships/hyperlink" Target="https://assos.bordeaux.fr/association/detail/304" TargetMode="External"/><Relationship Id="rId1434" Type="http://schemas.openxmlformats.org/officeDocument/2006/relationships/hyperlink" Target="https://assos.bordeaux.fr/association/detail/2349" TargetMode="External"/><Relationship Id="rId2765" Type="http://schemas.openxmlformats.org/officeDocument/2006/relationships/hyperlink" Target="https://assos.bordeaux.fr/association/detail/1711" TargetMode="External"/><Relationship Id="rId1435" Type="http://schemas.openxmlformats.org/officeDocument/2006/relationships/hyperlink" Target="https://assos.bordeaux.fr/association/detail/672" TargetMode="External"/><Relationship Id="rId2766" Type="http://schemas.openxmlformats.org/officeDocument/2006/relationships/hyperlink" Target="https://assos.bordeaux.fr/association/detail/305" TargetMode="External"/><Relationship Id="rId1436" Type="http://schemas.openxmlformats.org/officeDocument/2006/relationships/hyperlink" Target="http://www.cie-revolution.com" TargetMode="External"/><Relationship Id="rId2767" Type="http://schemas.openxmlformats.org/officeDocument/2006/relationships/hyperlink" Target="https://assos.bordeaux.fr/association/detail/306" TargetMode="External"/><Relationship Id="rId1437" Type="http://schemas.openxmlformats.org/officeDocument/2006/relationships/hyperlink" Target="https://assos.bordeaux.fr/association/detail/235" TargetMode="External"/><Relationship Id="rId2768" Type="http://schemas.openxmlformats.org/officeDocument/2006/relationships/hyperlink" Target="https://assos.bordeaux.fr/association/detail/307" TargetMode="External"/><Relationship Id="rId1438" Type="http://schemas.openxmlformats.org/officeDocument/2006/relationships/hyperlink" Target="https://assos.bordeaux.fr/association/detail/2350" TargetMode="External"/><Relationship Id="rId2769" Type="http://schemas.openxmlformats.org/officeDocument/2006/relationships/hyperlink" Target="https://assos.bordeaux.fr/association/detail/308" TargetMode="External"/><Relationship Id="rId1439" Type="http://schemas.openxmlformats.org/officeDocument/2006/relationships/hyperlink" Target="https://assos.bordeaux.fr/association/detail/698" TargetMode="External"/><Relationship Id="rId609" Type="http://schemas.openxmlformats.org/officeDocument/2006/relationships/hyperlink" Target="https://assos.bordeaux.fr/association/detail/1852" TargetMode="External"/><Relationship Id="rId608" Type="http://schemas.openxmlformats.org/officeDocument/2006/relationships/hyperlink" Target="https://assos.bordeaux.fr/association/detail/1851" TargetMode="External"/><Relationship Id="rId607" Type="http://schemas.openxmlformats.org/officeDocument/2006/relationships/hyperlink" Target="https://assos.bordeaux.fr/association/detail/1848" TargetMode="External"/><Relationship Id="rId602" Type="http://schemas.openxmlformats.org/officeDocument/2006/relationships/hyperlink" Target="https://assos.bordeaux.fr/association/detail/1863" TargetMode="External"/><Relationship Id="rId601" Type="http://schemas.openxmlformats.org/officeDocument/2006/relationships/hyperlink" Target="http://www.bordeaux.partage.org" TargetMode="External"/><Relationship Id="rId600" Type="http://schemas.openxmlformats.org/officeDocument/2006/relationships/hyperlink" Target="https://assos.bordeaux.fr/association/detail/924" TargetMode="External"/><Relationship Id="rId606" Type="http://schemas.openxmlformats.org/officeDocument/2006/relationships/hyperlink" Target="https://assos.bordeaux.fr/association/detail/1846" TargetMode="External"/><Relationship Id="rId605" Type="http://schemas.openxmlformats.org/officeDocument/2006/relationships/hyperlink" Target="https://assos.bordeaux.fr/association/detail/1845" TargetMode="External"/><Relationship Id="rId604" Type="http://schemas.openxmlformats.org/officeDocument/2006/relationships/hyperlink" Target="http://www.maison-emploi-bordeaux.fr" TargetMode="External"/><Relationship Id="rId603" Type="http://schemas.openxmlformats.org/officeDocument/2006/relationships/hyperlink" Target="https://assos.bordeaux.fr/association/detail/1034" TargetMode="External"/><Relationship Id="rId2760" Type="http://schemas.openxmlformats.org/officeDocument/2006/relationships/hyperlink" Target="http://www.infirmerie-a-emotions.com/infirmerie-a-emotions.html" TargetMode="External"/><Relationship Id="rId1430" Type="http://schemas.openxmlformats.org/officeDocument/2006/relationships/hyperlink" Target="https://assos.bordeaux.fr/association/detail/2347" TargetMode="External"/><Relationship Id="rId2761" Type="http://schemas.openxmlformats.org/officeDocument/2006/relationships/hyperlink" Target="https://assos.bordeaux.fr/association/detail/301" TargetMode="External"/><Relationship Id="rId1431" Type="http://schemas.openxmlformats.org/officeDocument/2006/relationships/hyperlink" Target="https://assos.bordeaux.fr/association/detail/906" TargetMode="External"/><Relationship Id="rId2762" Type="http://schemas.openxmlformats.org/officeDocument/2006/relationships/hyperlink" Target="https://assos.bordeaux.fr/association/detail/302" TargetMode="External"/><Relationship Id="rId1432" Type="http://schemas.openxmlformats.org/officeDocument/2006/relationships/hyperlink" Target="http://www.visuel-lsf.org" TargetMode="External"/><Relationship Id="rId2763" Type="http://schemas.openxmlformats.org/officeDocument/2006/relationships/hyperlink" Target="https://assos.bordeaux.fr/association/detail/303" TargetMode="External"/><Relationship Id="rId1422" Type="http://schemas.openxmlformats.org/officeDocument/2006/relationships/hyperlink" Target="https://assos.bordeaux.fr/association/detail/1643" TargetMode="External"/><Relationship Id="rId2753" Type="http://schemas.openxmlformats.org/officeDocument/2006/relationships/hyperlink" Target="http://www.tedxbordeaux.com" TargetMode="External"/><Relationship Id="rId1423" Type="http://schemas.openxmlformats.org/officeDocument/2006/relationships/hyperlink" Target="https://assos.bordeaux.fr/association/detail/2342" TargetMode="External"/><Relationship Id="rId2754" Type="http://schemas.openxmlformats.org/officeDocument/2006/relationships/hyperlink" Target="https://assos.bordeaux.fr/association/detail/2999" TargetMode="External"/><Relationship Id="rId1424" Type="http://schemas.openxmlformats.org/officeDocument/2006/relationships/hyperlink" Target="https://assos.bordeaux.fr/association/detail/957" TargetMode="External"/><Relationship Id="rId2755" Type="http://schemas.openxmlformats.org/officeDocument/2006/relationships/hyperlink" Target="https://assos.bordeaux.fr/association/detail/636" TargetMode="External"/><Relationship Id="rId1425" Type="http://schemas.openxmlformats.org/officeDocument/2006/relationships/hyperlink" Target="https://assos.bordeaux.fr/association/detail/1812" TargetMode="External"/><Relationship Id="rId2756" Type="http://schemas.openxmlformats.org/officeDocument/2006/relationships/hyperlink" Target="http://dynameau.org" TargetMode="External"/><Relationship Id="rId1426" Type="http://schemas.openxmlformats.org/officeDocument/2006/relationships/hyperlink" Target="https://assos.bordeaux.fr/association/detail/2343" TargetMode="External"/><Relationship Id="rId2757" Type="http://schemas.openxmlformats.org/officeDocument/2006/relationships/hyperlink" Target="https://assos.bordeaux.fr/association/detail/300" TargetMode="External"/><Relationship Id="rId1427" Type="http://schemas.openxmlformats.org/officeDocument/2006/relationships/hyperlink" Target="https://assos.bordeaux.fr/association/detail/2344" TargetMode="External"/><Relationship Id="rId2758" Type="http://schemas.openxmlformats.org/officeDocument/2006/relationships/hyperlink" Target="https://assos.bordeaux.fr/association/detail/3000" TargetMode="External"/><Relationship Id="rId1428" Type="http://schemas.openxmlformats.org/officeDocument/2006/relationships/hyperlink" Target="https://assos.bordeaux.fr/association/detail/2345" TargetMode="External"/><Relationship Id="rId2759" Type="http://schemas.openxmlformats.org/officeDocument/2006/relationships/hyperlink" Target="https://assos.bordeaux.fr/association/detail/1103" TargetMode="External"/><Relationship Id="rId1429" Type="http://schemas.openxmlformats.org/officeDocument/2006/relationships/hyperlink" Target="https://assos.bordeaux.fr/association/detail/2346" TargetMode="External"/><Relationship Id="rId2750" Type="http://schemas.openxmlformats.org/officeDocument/2006/relationships/hyperlink" Target="https://assos.bordeaux.fr/association/detail/1482" TargetMode="External"/><Relationship Id="rId1420" Type="http://schemas.openxmlformats.org/officeDocument/2006/relationships/hyperlink" Target="https://assos.bordeaux.fr/association/detail/2340" TargetMode="External"/><Relationship Id="rId2751" Type="http://schemas.openxmlformats.org/officeDocument/2006/relationships/hyperlink" Target="http://www.bordeaux.fr/o65495/le-labb" TargetMode="External"/><Relationship Id="rId1421" Type="http://schemas.openxmlformats.org/officeDocument/2006/relationships/hyperlink" Target="https://assos.bordeaux.fr/association/detail/2341" TargetMode="External"/><Relationship Id="rId2752" Type="http://schemas.openxmlformats.org/officeDocument/2006/relationships/hyperlink" Target="https://assos.bordeaux.fr/association/detail/1017" TargetMode="External"/><Relationship Id="rId699" Type="http://schemas.openxmlformats.org/officeDocument/2006/relationships/hyperlink" Target="https://assos.bordeaux.fr/association/detail/1916" TargetMode="External"/><Relationship Id="rId698" Type="http://schemas.openxmlformats.org/officeDocument/2006/relationships/hyperlink" Target="https://assos.bordeaux.fr/association/detail/1915" TargetMode="External"/><Relationship Id="rId693" Type="http://schemas.openxmlformats.org/officeDocument/2006/relationships/hyperlink" Target="https://assos.bordeaux.fr/association/detail/1912" TargetMode="External"/><Relationship Id="rId692" Type="http://schemas.openxmlformats.org/officeDocument/2006/relationships/hyperlink" Target="https://assos.bordeaux.fr/association/detail/1911" TargetMode="External"/><Relationship Id="rId691" Type="http://schemas.openxmlformats.org/officeDocument/2006/relationships/hyperlink" Target="http://www.comitepreventiondepistagecancers.com" TargetMode="External"/><Relationship Id="rId3221" Type="http://schemas.openxmlformats.org/officeDocument/2006/relationships/drawing" Target="../drawings/drawing2.xml"/><Relationship Id="rId690" Type="http://schemas.openxmlformats.org/officeDocument/2006/relationships/hyperlink" Target="https://assos.bordeaux.fr/association/detail/1107" TargetMode="External"/><Relationship Id="rId3220" Type="http://schemas.openxmlformats.org/officeDocument/2006/relationships/hyperlink" Target="https://assos.bordeaux.fr/association/detail/990" TargetMode="External"/><Relationship Id="rId697" Type="http://schemas.openxmlformats.org/officeDocument/2006/relationships/hyperlink" Target="https://assos.bordeaux.fr/association/detail/1914" TargetMode="External"/><Relationship Id="rId696" Type="http://schemas.openxmlformats.org/officeDocument/2006/relationships/hyperlink" Target="https://assos.bordeaux.fr/association/detail/1913" TargetMode="External"/><Relationship Id="rId695" Type="http://schemas.openxmlformats.org/officeDocument/2006/relationships/hyperlink" Target="http://www.cours-tic-tac.webnode.fr" TargetMode="External"/><Relationship Id="rId694" Type="http://schemas.openxmlformats.org/officeDocument/2006/relationships/hyperlink" Target="https://assos.bordeaux.fr/association/detail/1388" TargetMode="External"/><Relationship Id="rId1499" Type="http://schemas.openxmlformats.org/officeDocument/2006/relationships/hyperlink" Target="https://assos.bordeaux.fr/association/detail/639" TargetMode="External"/><Relationship Id="rId668" Type="http://schemas.openxmlformats.org/officeDocument/2006/relationships/hyperlink" Target="http://www.crepi.org" TargetMode="External"/><Relationship Id="rId667" Type="http://schemas.openxmlformats.org/officeDocument/2006/relationships/hyperlink" Target="https://assos.bordeaux.fr/association/detail/1292" TargetMode="External"/><Relationship Id="rId666" Type="http://schemas.openxmlformats.org/officeDocument/2006/relationships/hyperlink" Target="https://assos.bordeaux.fr/association/detail/1898" TargetMode="External"/><Relationship Id="rId665" Type="http://schemas.openxmlformats.org/officeDocument/2006/relationships/hyperlink" Target="https://assos.bordeaux.fr/association/detail/1897" TargetMode="External"/><Relationship Id="rId669" Type="http://schemas.openxmlformats.org/officeDocument/2006/relationships/hyperlink" Target="https://assos.bordeaux.fr/association/detail/1899" TargetMode="External"/><Relationship Id="rId1490" Type="http://schemas.openxmlformats.org/officeDocument/2006/relationships/hyperlink" Target="https://assos.bordeaux.fr/association/detail/1077" TargetMode="External"/><Relationship Id="rId660" Type="http://schemas.openxmlformats.org/officeDocument/2006/relationships/hyperlink" Target="https://assos.bordeaux.fr/association/detail/1892" TargetMode="External"/><Relationship Id="rId1491" Type="http://schemas.openxmlformats.org/officeDocument/2006/relationships/hyperlink" Target="http://www.jsabordeaux.fr" TargetMode="External"/><Relationship Id="rId1492" Type="http://schemas.openxmlformats.org/officeDocument/2006/relationships/hyperlink" Target="https://assos.bordeaux.fr/association/detail/2376" TargetMode="External"/><Relationship Id="rId1493" Type="http://schemas.openxmlformats.org/officeDocument/2006/relationships/hyperlink" Target="https://assos.bordeaux.fr/association/detail/2377" TargetMode="External"/><Relationship Id="rId1494" Type="http://schemas.openxmlformats.org/officeDocument/2006/relationships/hyperlink" Target="https://assos.bordeaux.fr/association/detail/2378" TargetMode="External"/><Relationship Id="rId664" Type="http://schemas.openxmlformats.org/officeDocument/2006/relationships/hyperlink" Target="https://assos.bordeaux.fr/association/detail/1896" TargetMode="External"/><Relationship Id="rId1495" Type="http://schemas.openxmlformats.org/officeDocument/2006/relationships/hyperlink" Target="https://assos.bordeaux.fr/association/detail/2379" TargetMode="External"/><Relationship Id="rId663" Type="http://schemas.openxmlformats.org/officeDocument/2006/relationships/hyperlink" Target="https://assos.bordeaux.fr/association/detail/1895" TargetMode="External"/><Relationship Id="rId1496" Type="http://schemas.openxmlformats.org/officeDocument/2006/relationships/hyperlink" Target="https://assos.bordeaux.fr/association/detail/869" TargetMode="External"/><Relationship Id="rId662" Type="http://schemas.openxmlformats.org/officeDocument/2006/relationships/hyperlink" Target="https://assos.bordeaux.fr/association/detail/1894" TargetMode="External"/><Relationship Id="rId1497" Type="http://schemas.openxmlformats.org/officeDocument/2006/relationships/hyperlink" Target="https://assos.bordeaux.fr/association/detail/238" TargetMode="External"/><Relationship Id="rId661" Type="http://schemas.openxmlformats.org/officeDocument/2006/relationships/hyperlink" Target="https://assos.bordeaux.fr/association/detail/1893" TargetMode="External"/><Relationship Id="rId1498" Type="http://schemas.openxmlformats.org/officeDocument/2006/relationships/hyperlink" Target="https://assos.bordeaux.fr/association/detail/2380" TargetMode="External"/><Relationship Id="rId1488" Type="http://schemas.openxmlformats.org/officeDocument/2006/relationships/hyperlink" Target="https://assos.bordeaux.fr/association/detail/624" TargetMode="External"/><Relationship Id="rId1489" Type="http://schemas.openxmlformats.org/officeDocument/2006/relationships/hyperlink" Target="http://ulcr.fr" TargetMode="External"/><Relationship Id="rId657" Type="http://schemas.openxmlformats.org/officeDocument/2006/relationships/hyperlink" Target="https://assos.bordeaux.fr/association/detail/1889" TargetMode="External"/><Relationship Id="rId656" Type="http://schemas.openxmlformats.org/officeDocument/2006/relationships/hyperlink" Target="https://assos.bordeaux.fr/association/detail/1888" TargetMode="External"/><Relationship Id="rId655" Type="http://schemas.openxmlformats.org/officeDocument/2006/relationships/hyperlink" Target="https://assos.bordeaux.fr/association/detail/1887" TargetMode="External"/><Relationship Id="rId654" Type="http://schemas.openxmlformats.org/officeDocument/2006/relationships/hyperlink" Target="https://assos.bordeaux.fr/association/detail/1886" TargetMode="External"/><Relationship Id="rId659" Type="http://schemas.openxmlformats.org/officeDocument/2006/relationships/hyperlink" Target="https://assos.bordeaux.fr/association/detail/1891" TargetMode="External"/><Relationship Id="rId658" Type="http://schemas.openxmlformats.org/officeDocument/2006/relationships/hyperlink" Target="https://assos.bordeaux.fr/association/detail/1890" TargetMode="External"/><Relationship Id="rId1480" Type="http://schemas.openxmlformats.org/officeDocument/2006/relationships/hyperlink" Target="https://assos.bordeaux.fr/association/detail/1069" TargetMode="External"/><Relationship Id="rId1481" Type="http://schemas.openxmlformats.org/officeDocument/2006/relationships/hyperlink" Target="https://assos.bordeaux.fr/association/detail/909" TargetMode="External"/><Relationship Id="rId1482" Type="http://schemas.openxmlformats.org/officeDocument/2006/relationships/hyperlink" Target="https://assos.bordeaux.fr/association/detail/558" TargetMode="External"/><Relationship Id="rId1483" Type="http://schemas.openxmlformats.org/officeDocument/2006/relationships/hyperlink" Target="https://assos.bordeaux.fr/association/detail/632" TargetMode="External"/><Relationship Id="rId653" Type="http://schemas.openxmlformats.org/officeDocument/2006/relationships/hyperlink" Target="https://assos.bordeaux.fr/association/detail/1612" TargetMode="External"/><Relationship Id="rId1484" Type="http://schemas.openxmlformats.org/officeDocument/2006/relationships/hyperlink" Target="https://assos.bordeaux.fr/association/detail/2374" TargetMode="External"/><Relationship Id="rId652" Type="http://schemas.openxmlformats.org/officeDocument/2006/relationships/hyperlink" Target="https://assos.bordeaux.fr/association/detail/1140" TargetMode="External"/><Relationship Id="rId1485" Type="http://schemas.openxmlformats.org/officeDocument/2006/relationships/hyperlink" Target="https://assos.bordeaux.fr/association/detail/813" TargetMode="External"/><Relationship Id="rId651" Type="http://schemas.openxmlformats.org/officeDocument/2006/relationships/hyperlink" Target="https://assos.bordeaux.fr/association/detail/1885" TargetMode="External"/><Relationship Id="rId1486" Type="http://schemas.openxmlformats.org/officeDocument/2006/relationships/hyperlink" Target="http://www.visages-saxophone.com" TargetMode="External"/><Relationship Id="rId650" Type="http://schemas.openxmlformats.org/officeDocument/2006/relationships/hyperlink" Target="https://assos.bordeaux.fr/association/detail/1884" TargetMode="External"/><Relationship Id="rId1487" Type="http://schemas.openxmlformats.org/officeDocument/2006/relationships/hyperlink" Target="https://assos.bordeaux.fr/association/detail/2375" TargetMode="External"/><Relationship Id="rId3216" Type="http://schemas.openxmlformats.org/officeDocument/2006/relationships/hyperlink" Target="https://assos.bordeaux.fr/association/detail/976" TargetMode="External"/><Relationship Id="rId3215" Type="http://schemas.openxmlformats.org/officeDocument/2006/relationships/hyperlink" Target="https://assos.bordeaux.fr/association/detail/969" TargetMode="External"/><Relationship Id="rId3218" Type="http://schemas.openxmlformats.org/officeDocument/2006/relationships/hyperlink" Target="https://assos.bordeaux.fr/association/detail/986" TargetMode="External"/><Relationship Id="rId3217" Type="http://schemas.openxmlformats.org/officeDocument/2006/relationships/hyperlink" Target="https://assos.bordeaux.fr/association/detail/980" TargetMode="External"/><Relationship Id="rId3219" Type="http://schemas.openxmlformats.org/officeDocument/2006/relationships/hyperlink" Target="https://assos.bordeaux.fr/association/detail/987" TargetMode="External"/><Relationship Id="rId689" Type="http://schemas.openxmlformats.org/officeDocument/2006/relationships/hyperlink" Target="https://assos.bordeaux.fr/association/detail/630" TargetMode="External"/><Relationship Id="rId688" Type="http://schemas.openxmlformats.org/officeDocument/2006/relationships/hyperlink" Target="https://assos.bordeaux.fr/association/detail/1910" TargetMode="External"/><Relationship Id="rId687" Type="http://schemas.openxmlformats.org/officeDocument/2006/relationships/hyperlink" Target="https://assos.bordeaux.fr/association/detail/1909" TargetMode="External"/><Relationship Id="rId682" Type="http://schemas.openxmlformats.org/officeDocument/2006/relationships/hyperlink" Target="https://assos.bordeaux.fr/association/detail/1550" TargetMode="External"/><Relationship Id="rId681" Type="http://schemas.openxmlformats.org/officeDocument/2006/relationships/hyperlink" Target="http://sha-letaillan.ffe.com" TargetMode="External"/><Relationship Id="rId680" Type="http://schemas.openxmlformats.org/officeDocument/2006/relationships/hyperlink" Target="https://assos.bordeaux.fr/association/detail/1688" TargetMode="External"/><Relationship Id="rId3210" Type="http://schemas.openxmlformats.org/officeDocument/2006/relationships/hyperlink" Target="http://www.latelierbudgetaire.org" TargetMode="External"/><Relationship Id="rId686" Type="http://schemas.openxmlformats.org/officeDocument/2006/relationships/hyperlink" Target="http://www.chahuts.net" TargetMode="External"/><Relationship Id="rId3212" Type="http://schemas.openxmlformats.org/officeDocument/2006/relationships/hyperlink" Target="https://assos.bordeaux.fr/association/detail/550" TargetMode="External"/><Relationship Id="rId685" Type="http://schemas.openxmlformats.org/officeDocument/2006/relationships/hyperlink" Target="https://assos.bordeaux.fr/association/detail/688" TargetMode="External"/><Relationship Id="rId3211" Type="http://schemas.openxmlformats.org/officeDocument/2006/relationships/hyperlink" Target="https://assos.bordeaux.fr/association/detail/907" TargetMode="External"/><Relationship Id="rId684" Type="http://schemas.openxmlformats.org/officeDocument/2006/relationships/hyperlink" Target="https://assos.bordeaux.fr/association/detail/1908" TargetMode="External"/><Relationship Id="rId3214" Type="http://schemas.openxmlformats.org/officeDocument/2006/relationships/hyperlink" Target="https://assos.bordeaux.fr/association/detail/959" TargetMode="External"/><Relationship Id="rId683" Type="http://schemas.openxmlformats.org/officeDocument/2006/relationships/hyperlink" Target="http://musikatoutage.wixsite.com" TargetMode="External"/><Relationship Id="rId3213" Type="http://schemas.openxmlformats.org/officeDocument/2006/relationships/hyperlink" Target="http://www.chant-libre.org" TargetMode="External"/><Relationship Id="rId3205" Type="http://schemas.openxmlformats.org/officeDocument/2006/relationships/hyperlink" Target="https://assos.bordeaux.fr/association/detail/879" TargetMode="External"/><Relationship Id="rId3204" Type="http://schemas.openxmlformats.org/officeDocument/2006/relationships/hyperlink" Target="https://assos.bordeaux.fr/association/detail/1574" TargetMode="External"/><Relationship Id="rId3207" Type="http://schemas.openxmlformats.org/officeDocument/2006/relationships/hyperlink" Target="https://assos.bordeaux.fr/association/detail/937" TargetMode="External"/><Relationship Id="rId3206" Type="http://schemas.openxmlformats.org/officeDocument/2006/relationships/hyperlink" Target="https://assos.bordeaux.fr/association/detail/928" TargetMode="External"/><Relationship Id="rId3209" Type="http://schemas.openxmlformats.org/officeDocument/2006/relationships/hyperlink" Target="https://assos.bordeaux.fr/association/detail/1603" TargetMode="External"/><Relationship Id="rId3208" Type="http://schemas.openxmlformats.org/officeDocument/2006/relationships/hyperlink" Target="https://assos.bordeaux.fr/association/detail/958" TargetMode="External"/><Relationship Id="rId679" Type="http://schemas.openxmlformats.org/officeDocument/2006/relationships/hyperlink" Target="https://assos.bordeaux.fr/association/detail/1907" TargetMode="External"/><Relationship Id="rId678" Type="http://schemas.openxmlformats.org/officeDocument/2006/relationships/hyperlink" Target="https://assos.bordeaux.fr/association/detail/1906" TargetMode="External"/><Relationship Id="rId677" Type="http://schemas.openxmlformats.org/officeDocument/2006/relationships/hyperlink" Target="https://assos.bordeaux.fr/association/detail/1905" TargetMode="External"/><Relationship Id="rId676" Type="http://schemas.openxmlformats.org/officeDocument/2006/relationships/hyperlink" Target="http://www.dojobordeaux.fr" TargetMode="External"/><Relationship Id="rId671" Type="http://schemas.openxmlformats.org/officeDocument/2006/relationships/hyperlink" Target="https://assos.bordeaux.fr/association/detail/1901" TargetMode="External"/><Relationship Id="rId670" Type="http://schemas.openxmlformats.org/officeDocument/2006/relationships/hyperlink" Target="https://assos.bordeaux.fr/association/detail/1900" TargetMode="External"/><Relationship Id="rId675" Type="http://schemas.openxmlformats.org/officeDocument/2006/relationships/hyperlink" Target="https://assos.bordeaux.fr/association/detail/1241" TargetMode="External"/><Relationship Id="rId3201" Type="http://schemas.openxmlformats.org/officeDocument/2006/relationships/hyperlink" Target="https://assos.bordeaux.fr/association/detail/971" TargetMode="External"/><Relationship Id="rId674" Type="http://schemas.openxmlformats.org/officeDocument/2006/relationships/hyperlink" Target="https://assos.bordeaux.fr/association/detail/1904" TargetMode="External"/><Relationship Id="rId3200" Type="http://schemas.openxmlformats.org/officeDocument/2006/relationships/hyperlink" Target="https://assos.bordeaux.fr/association/detail/860" TargetMode="External"/><Relationship Id="rId673" Type="http://schemas.openxmlformats.org/officeDocument/2006/relationships/hyperlink" Target="https://assos.bordeaux.fr/association/detail/1903" TargetMode="External"/><Relationship Id="rId3203" Type="http://schemas.openxmlformats.org/officeDocument/2006/relationships/hyperlink" Target="https://assos.bordeaux.fr/association/detail/870" TargetMode="External"/><Relationship Id="rId672" Type="http://schemas.openxmlformats.org/officeDocument/2006/relationships/hyperlink" Target="https://assos.bordeaux.fr/association/detail/1902" TargetMode="External"/><Relationship Id="rId3202" Type="http://schemas.openxmlformats.org/officeDocument/2006/relationships/hyperlink" Target="http://www.biodanzabordeaux.com" TargetMode="External"/><Relationship Id="rId190" Type="http://schemas.openxmlformats.org/officeDocument/2006/relationships/hyperlink" Target="https://assos.bordeaux.fr/association/detail/1072" TargetMode="External"/><Relationship Id="rId194" Type="http://schemas.openxmlformats.org/officeDocument/2006/relationships/hyperlink" Target="https://assos.bordeaux.fr/association/detail/1706" TargetMode="External"/><Relationship Id="rId193" Type="http://schemas.openxmlformats.org/officeDocument/2006/relationships/hyperlink" Target="https://assos.bordeaux.fr/association/detail/1363" TargetMode="External"/><Relationship Id="rId192" Type="http://schemas.openxmlformats.org/officeDocument/2006/relationships/hyperlink" Target="https://assos.bordeaux.fr/association/detail/1362" TargetMode="External"/><Relationship Id="rId191" Type="http://schemas.openxmlformats.org/officeDocument/2006/relationships/hyperlink" Target="https://assos.bordeaux.fr/association/detail/1350" TargetMode="External"/><Relationship Id="rId187" Type="http://schemas.openxmlformats.org/officeDocument/2006/relationships/hyperlink" Target="https://assos.bordeaux.fr/association/detail/1344" TargetMode="External"/><Relationship Id="rId186" Type="http://schemas.openxmlformats.org/officeDocument/2006/relationships/hyperlink" Target="https://assos.bordeaux.fr/association/detail/1343" TargetMode="External"/><Relationship Id="rId185" Type="http://schemas.openxmlformats.org/officeDocument/2006/relationships/hyperlink" Target="https://assos.bordeaux.fr/association/detail/593" TargetMode="External"/><Relationship Id="rId184" Type="http://schemas.openxmlformats.org/officeDocument/2006/relationships/hyperlink" Target="https://assos.bordeaux.fr/association/detail/1342" TargetMode="External"/><Relationship Id="rId189" Type="http://schemas.openxmlformats.org/officeDocument/2006/relationships/hyperlink" Target="https://assos.bordeaux.fr/association/detail/1348" TargetMode="External"/><Relationship Id="rId188" Type="http://schemas.openxmlformats.org/officeDocument/2006/relationships/hyperlink" Target="https://assos.bordeaux.fr/association/detail/1347" TargetMode="External"/><Relationship Id="rId183" Type="http://schemas.openxmlformats.org/officeDocument/2006/relationships/hyperlink" Target="http://www.alliance.asso.fr" TargetMode="External"/><Relationship Id="rId182" Type="http://schemas.openxmlformats.org/officeDocument/2006/relationships/hyperlink" Target="https://assos.bordeaux.fr/association/detail/1669" TargetMode="External"/><Relationship Id="rId181" Type="http://schemas.openxmlformats.org/officeDocument/2006/relationships/hyperlink" Target="https://assos.bordeaux.fr/association/detail/1341" TargetMode="External"/><Relationship Id="rId180" Type="http://schemas.openxmlformats.org/officeDocument/2006/relationships/hyperlink" Target="https://assos.bordeaux.fr/association/detail/1340" TargetMode="External"/><Relationship Id="rId176" Type="http://schemas.openxmlformats.org/officeDocument/2006/relationships/hyperlink" Target="https://assos.bordeaux.fr/association/detail/1307" TargetMode="External"/><Relationship Id="rId175" Type="http://schemas.openxmlformats.org/officeDocument/2006/relationships/hyperlink" Target="https://assos.bordeaux.fr/association/detail/1338" TargetMode="External"/><Relationship Id="rId174" Type="http://schemas.openxmlformats.org/officeDocument/2006/relationships/hyperlink" Target="http://www.institutpinsons.com" TargetMode="External"/><Relationship Id="rId173" Type="http://schemas.openxmlformats.org/officeDocument/2006/relationships/hyperlink" Target="https://assos.bordeaux.fr/association/detail/982" TargetMode="External"/><Relationship Id="rId179" Type="http://schemas.openxmlformats.org/officeDocument/2006/relationships/hyperlink" Target="http://www.associationexpression.com" TargetMode="External"/><Relationship Id="rId178" Type="http://schemas.openxmlformats.org/officeDocument/2006/relationships/hyperlink" Target="https://assos.bordeaux.fr/association/detail/1166" TargetMode="External"/><Relationship Id="rId177" Type="http://schemas.openxmlformats.org/officeDocument/2006/relationships/hyperlink" Target="https://assos.bordeaux.fr/association/detail/1339" TargetMode="External"/><Relationship Id="rId198" Type="http://schemas.openxmlformats.org/officeDocument/2006/relationships/hyperlink" Target="http://tangonomade.com" TargetMode="External"/><Relationship Id="rId197" Type="http://schemas.openxmlformats.org/officeDocument/2006/relationships/hyperlink" Target="https://assos.bordeaux.fr/association/detail/678" TargetMode="External"/><Relationship Id="rId196" Type="http://schemas.openxmlformats.org/officeDocument/2006/relationships/hyperlink" Target="https://assos.bordeaux.fr/association/detail/1374" TargetMode="External"/><Relationship Id="rId195" Type="http://schemas.openxmlformats.org/officeDocument/2006/relationships/hyperlink" Target="https://assos.bordeaux.fr/association/detail/1369" TargetMode="External"/><Relationship Id="rId199" Type="http://schemas.openxmlformats.org/officeDocument/2006/relationships/hyperlink" Target="https://assos.bordeaux.fr/association/detail/1090" TargetMode="External"/><Relationship Id="rId150" Type="http://schemas.openxmlformats.org/officeDocument/2006/relationships/hyperlink" Target="https://assos.bordeaux.fr/association/detail/1310" TargetMode="External"/><Relationship Id="rId149" Type="http://schemas.openxmlformats.org/officeDocument/2006/relationships/hyperlink" Target="https://assos.bordeaux.fr/association/detail/1309" TargetMode="External"/><Relationship Id="rId148" Type="http://schemas.openxmlformats.org/officeDocument/2006/relationships/hyperlink" Target="https://assos.bordeaux.fr/association/detail/1301" TargetMode="External"/><Relationship Id="rId143" Type="http://schemas.openxmlformats.org/officeDocument/2006/relationships/hyperlink" Target="https://assos.bordeaux.fr/association/detail/1734" TargetMode="External"/><Relationship Id="rId142" Type="http://schemas.openxmlformats.org/officeDocument/2006/relationships/hyperlink" Target="https://assos.bordeaux.fr/association/detail/1289" TargetMode="External"/><Relationship Id="rId141" Type="http://schemas.openxmlformats.org/officeDocument/2006/relationships/hyperlink" Target="https://assos.bordeaux.fr/association/detail/1576" TargetMode="External"/><Relationship Id="rId140" Type="http://schemas.openxmlformats.org/officeDocument/2006/relationships/hyperlink" Target="https://assos.bordeaux.fr/association/detail/1288" TargetMode="External"/><Relationship Id="rId147" Type="http://schemas.openxmlformats.org/officeDocument/2006/relationships/hyperlink" Target="https://assos.bordeaux.fr/association/detail/1296" TargetMode="External"/><Relationship Id="rId146" Type="http://schemas.openxmlformats.org/officeDocument/2006/relationships/hyperlink" Target="https://assos.bordeaux.fr/association/detail/1294" TargetMode="External"/><Relationship Id="rId145" Type="http://schemas.openxmlformats.org/officeDocument/2006/relationships/hyperlink" Target="https://assos.bordeaux.fr/association/detail/1293" TargetMode="External"/><Relationship Id="rId144" Type="http://schemas.openxmlformats.org/officeDocument/2006/relationships/hyperlink" Target="https://assos.bordeaux.fr/association/detail/1290" TargetMode="External"/><Relationship Id="rId139" Type="http://schemas.openxmlformats.org/officeDocument/2006/relationships/hyperlink" Target="https://assos.bordeaux.fr/association/detail/1410" TargetMode="External"/><Relationship Id="rId138" Type="http://schemas.openxmlformats.org/officeDocument/2006/relationships/hyperlink" Target="https://assos.bordeaux.fr/association/detail/1287" TargetMode="External"/><Relationship Id="rId137" Type="http://schemas.openxmlformats.org/officeDocument/2006/relationships/hyperlink" Target="https://assos.bordeaux.fr/association/detail/1286" TargetMode="External"/><Relationship Id="rId132" Type="http://schemas.openxmlformats.org/officeDocument/2006/relationships/hyperlink" Target="https://assos.bordeaux.fr/association/detail/626" TargetMode="External"/><Relationship Id="rId131" Type="http://schemas.openxmlformats.org/officeDocument/2006/relationships/hyperlink" Target="https://assos.bordeaux.fr/association/detail/1275" TargetMode="External"/><Relationship Id="rId130" Type="http://schemas.openxmlformats.org/officeDocument/2006/relationships/hyperlink" Target="https://assos.bordeaux.fr/association/detail/1277" TargetMode="External"/><Relationship Id="rId136" Type="http://schemas.openxmlformats.org/officeDocument/2006/relationships/hyperlink" Target="https://assos.bordeaux.fr/association/detail/1285" TargetMode="External"/><Relationship Id="rId135" Type="http://schemas.openxmlformats.org/officeDocument/2006/relationships/hyperlink" Target="https://assos.bordeaux.fr/association/detail/1284" TargetMode="External"/><Relationship Id="rId134" Type="http://schemas.openxmlformats.org/officeDocument/2006/relationships/hyperlink" Target="https://assos.bordeaux.fr/association/detail/1282" TargetMode="External"/><Relationship Id="rId133" Type="http://schemas.openxmlformats.org/officeDocument/2006/relationships/hyperlink" Target="http://orchestresymphoniquedegironde.fr" TargetMode="External"/><Relationship Id="rId172" Type="http://schemas.openxmlformats.org/officeDocument/2006/relationships/hyperlink" Target="https://assos.bordeaux.fr/association/detail/511" TargetMode="External"/><Relationship Id="rId171" Type="http://schemas.openxmlformats.org/officeDocument/2006/relationships/hyperlink" Target="https://assos.bordeaux.fr/association/detail/1337" TargetMode="External"/><Relationship Id="rId170" Type="http://schemas.openxmlformats.org/officeDocument/2006/relationships/hyperlink" Target="https://assos.bordeaux.fr/association/detail/1336" TargetMode="External"/><Relationship Id="rId165" Type="http://schemas.openxmlformats.org/officeDocument/2006/relationships/hyperlink" Target="https://assos.bordeaux.fr/association/detail/1333" TargetMode="External"/><Relationship Id="rId164" Type="http://schemas.openxmlformats.org/officeDocument/2006/relationships/hyperlink" Target="https://assos.bordeaux.fr/association/detail/1332" TargetMode="External"/><Relationship Id="rId163" Type="http://schemas.openxmlformats.org/officeDocument/2006/relationships/hyperlink" Target="https://assos.bordeaux.fr/association/detail/1331" TargetMode="External"/><Relationship Id="rId162" Type="http://schemas.openxmlformats.org/officeDocument/2006/relationships/hyperlink" Target="https://assos.bordeaux.fr/association/detail/1330" TargetMode="External"/><Relationship Id="rId169" Type="http://schemas.openxmlformats.org/officeDocument/2006/relationships/hyperlink" Target="https://assos.bordeaux.fr/association/detail/1335" TargetMode="External"/><Relationship Id="rId168" Type="http://schemas.openxmlformats.org/officeDocument/2006/relationships/hyperlink" Target="http://www.federa33.org/la-federa33" TargetMode="External"/><Relationship Id="rId167" Type="http://schemas.openxmlformats.org/officeDocument/2006/relationships/hyperlink" Target="https://assos.bordeaux.fr/association/detail/668" TargetMode="External"/><Relationship Id="rId166" Type="http://schemas.openxmlformats.org/officeDocument/2006/relationships/hyperlink" Target="https://assos.bordeaux.fr/association/detail/1334" TargetMode="External"/><Relationship Id="rId161" Type="http://schemas.openxmlformats.org/officeDocument/2006/relationships/hyperlink" Target="https://assos.bordeaux.fr/association/detail/1329" TargetMode="External"/><Relationship Id="rId160" Type="http://schemas.openxmlformats.org/officeDocument/2006/relationships/hyperlink" Target="https://assos.bordeaux.fr/association/detail/1328" TargetMode="External"/><Relationship Id="rId159" Type="http://schemas.openxmlformats.org/officeDocument/2006/relationships/hyperlink" Target="https://assos.bordeaux.fr/association/detail/1315" TargetMode="External"/><Relationship Id="rId154" Type="http://schemas.openxmlformats.org/officeDocument/2006/relationships/hyperlink" Target="http://www.pratikable.com" TargetMode="External"/><Relationship Id="rId153" Type="http://schemas.openxmlformats.org/officeDocument/2006/relationships/hyperlink" Target="https://assos.bordeaux.fr/association/detail/555" TargetMode="External"/><Relationship Id="rId152" Type="http://schemas.openxmlformats.org/officeDocument/2006/relationships/hyperlink" Target="https://assos.bordeaux.fr/association/detail/1312" TargetMode="External"/><Relationship Id="rId151" Type="http://schemas.openxmlformats.org/officeDocument/2006/relationships/hyperlink" Target="https://assos.bordeaux.fr/association/detail/1311" TargetMode="External"/><Relationship Id="rId158" Type="http://schemas.openxmlformats.org/officeDocument/2006/relationships/hyperlink" Target="https://assos.bordeaux.fr/association/detail/949" TargetMode="External"/><Relationship Id="rId157" Type="http://schemas.openxmlformats.org/officeDocument/2006/relationships/hyperlink" Target="https://assos.bordeaux.fr/association/detail/1314" TargetMode="External"/><Relationship Id="rId156" Type="http://schemas.openxmlformats.org/officeDocument/2006/relationships/hyperlink" Target="https://assos.bordeaux.fr/association/detail/1313" TargetMode="External"/><Relationship Id="rId155" Type="http://schemas.openxmlformats.org/officeDocument/2006/relationships/hyperlink" Target="https://assos.bordeaux.fr/association/detail/1182" TargetMode="External"/><Relationship Id="rId2820" Type="http://schemas.openxmlformats.org/officeDocument/2006/relationships/hyperlink" Target="https://assos.bordeaux.fr/association/detail/985" TargetMode="External"/><Relationship Id="rId2821" Type="http://schemas.openxmlformats.org/officeDocument/2006/relationships/hyperlink" Target="http://creaf-bordeaux.org" TargetMode="External"/><Relationship Id="rId2822" Type="http://schemas.openxmlformats.org/officeDocument/2006/relationships/hyperlink" Target="https://assos.bordeaux.fr/association/detail/338" TargetMode="External"/><Relationship Id="rId2823" Type="http://schemas.openxmlformats.org/officeDocument/2006/relationships/hyperlink" Target="https://assos.bordeaux.fr/association/detail/339" TargetMode="External"/><Relationship Id="rId2824" Type="http://schemas.openxmlformats.org/officeDocument/2006/relationships/hyperlink" Target="https://assos.bordeaux.fr/association/detail/849" TargetMode="External"/><Relationship Id="rId2825" Type="http://schemas.openxmlformats.org/officeDocument/2006/relationships/hyperlink" Target="https://assos.bordeaux.fr/association/detail/1733" TargetMode="External"/><Relationship Id="rId2826" Type="http://schemas.openxmlformats.org/officeDocument/2006/relationships/hyperlink" Target="http://www.arcenciel-formationsbafa.com" TargetMode="External"/><Relationship Id="rId2827" Type="http://schemas.openxmlformats.org/officeDocument/2006/relationships/hyperlink" Target="https://assos.bordeaux.fr/association/detail/340" TargetMode="External"/><Relationship Id="rId2828" Type="http://schemas.openxmlformats.org/officeDocument/2006/relationships/hyperlink" Target="https://assos.bordeaux.fr/association/detail/341" TargetMode="External"/><Relationship Id="rId2829" Type="http://schemas.openxmlformats.org/officeDocument/2006/relationships/hyperlink" Target="https://assos.bordeaux.fr/association/detail/342" TargetMode="External"/><Relationship Id="rId2810" Type="http://schemas.openxmlformats.org/officeDocument/2006/relationships/hyperlink" Target="http://lereh.jimdo.com" TargetMode="External"/><Relationship Id="rId2811" Type="http://schemas.openxmlformats.org/officeDocument/2006/relationships/hyperlink" Target="https://assos.bordeaux.fr/association/detail/330" TargetMode="External"/><Relationship Id="rId2812" Type="http://schemas.openxmlformats.org/officeDocument/2006/relationships/hyperlink" Target="https://assos.bordeaux.fr/association/detail/1624" TargetMode="External"/><Relationship Id="rId2813" Type="http://schemas.openxmlformats.org/officeDocument/2006/relationships/hyperlink" Target="https://assos.bordeaux.fr/association/detail/331" TargetMode="External"/><Relationship Id="rId2814" Type="http://schemas.openxmlformats.org/officeDocument/2006/relationships/hyperlink" Target="https://assos.bordeaux.fr/association/detail/332" TargetMode="External"/><Relationship Id="rId2815" Type="http://schemas.openxmlformats.org/officeDocument/2006/relationships/hyperlink" Target="https://assos.bordeaux.fr/association/detail/333" TargetMode="External"/><Relationship Id="rId2816" Type="http://schemas.openxmlformats.org/officeDocument/2006/relationships/hyperlink" Target="https://assos.bordeaux.fr/association/detail/334" TargetMode="External"/><Relationship Id="rId2817" Type="http://schemas.openxmlformats.org/officeDocument/2006/relationships/hyperlink" Target="https://assos.bordeaux.fr/association/detail/335" TargetMode="External"/><Relationship Id="rId2818" Type="http://schemas.openxmlformats.org/officeDocument/2006/relationships/hyperlink" Target="https://assos.bordeaux.fr/association/detail/336" TargetMode="External"/><Relationship Id="rId2819" Type="http://schemas.openxmlformats.org/officeDocument/2006/relationships/hyperlink" Target="https://assos.bordeaux.fr/association/detail/337" TargetMode="External"/><Relationship Id="rId1510" Type="http://schemas.openxmlformats.org/officeDocument/2006/relationships/hyperlink" Target="https://assos.bordeaux.fr/association/detail/1242" TargetMode="External"/><Relationship Id="rId2841" Type="http://schemas.openxmlformats.org/officeDocument/2006/relationships/hyperlink" Target="https://assos.bordeaux.fr/association/detail/348" TargetMode="External"/><Relationship Id="rId1511" Type="http://schemas.openxmlformats.org/officeDocument/2006/relationships/hyperlink" Target="https://assos.bordeaux.fr/association/detail/2387" TargetMode="External"/><Relationship Id="rId2842" Type="http://schemas.openxmlformats.org/officeDocument/2006/relationships/hyperlink" Target="https://assos.bordeaux.fr/association/detail/585" TargetMode="External"/><Relationship Id="rId1512" Type="http://schemas.openxmlformats.org/officeDocument/2006/relationships/hyperlink" Target="https://assos.bordeaux.fr/association/detail/2388" TargetMode="External"/><Relationship Id="rId2843" Type="http://schemas.openxmlformats.org/officeDocument/2006/relationships/hyperlink" Target="https://assos.bordeaux.fr/association/detail/349" TargetMode="External"/><Relationship Id="rId1513" Type="http://schemas.openxmlformats.org/officeDocument/2006/relationships/hyperlink" Target="https://assos.bordeaux.fr/association/detail/2389" TargetMode="External"/><Relationship Id="rId2844" Type="http://schemas.openxmlformats.org/officeDocument/2006/relationships/hyperlink" Target="https://assos.bordeaux.fr/association/detail/350" TargetMode="External"/><Relationship Id="rId1514" Type="http://schemas.openxmlformats.org/officeDocument/2006/relationships/hyperlink" Target="https://assos.bordeaux.fr/association/detail/239" TargetMode="External"/><Relationship Id="rId2845" Type="http://schemas.openxmlformats.org/officeDocument/2006/relationships/hyperlink" Target="https://assos.bordeaux.fr/association/detail/665" TargetMode="External"/><Relationship Id="rId1515" Type="http://schemas.openxmlformats.org/officeDocument/2006/relationships/hyperlink" Target="https://assos.bordeaux.fr/association/detail/2390" TargetMode="External"/><Relationship Id="rId2846" Type="http://schemas.openxmlformats.org/officeDocument/2006/relationships/hyperlink" Target="https://assos.bordeaux.fr/association/detail/351" TargetMode="External"/><Relationship Id="rId1516" Type="http://schemas.openxmlformats.org/officeDocument/2006/relationships/hyperlink" Target="https://assos.bordeaux.fr/association/detail/2391" TargetMode="External"/><Relationship Id="rId2847" Type="http://schemas.openxmlformats.org/officeDocument/2006/relationships/hyperlink" Target="https://assos.bordeaux.fr/association/detail/1239" TargetMode="External"/><Relationship Id="rId1517" Type="http://schemas.openxmlformats.org/officeDocument/2006/relationships/hyperlink" Target="https://assos.bordeaux.fr/association/detail/2392" TargetMode="External"/><Relationship Id="rId2848" Type="http://schemas.openxmlformats.org/officeDocument/2006/relationships/hyperlink" Target="https://assos.bordeaux.fr/association/detail/1183" TargetMode="External"/><Relationship Id="rId1518" Type="http://schemas.openxmlformats.org/officeDocument/2006/relationships/hyperlink" Target="https://assos.bordeaux.fr/association/detail/1380" TargetMode="External"/><Relationship Id="rId2849" Type="http://schemas.openxmlformats.org/officeDocument/2006/relationships/hyperlink" Target="http://www.greenpeace.fr/bordeaux" TargetMode="External"/><Relationship Id="rId1519" Type="http://schemas.openxmlformats.org/officeDocument/2006/relationships/hyperlink" Target="http://nanfutsu.fr" TargetMode="External"/><Relationship Id="rId2840" Type="http://schemas.openxmlformats.org/officeDocument/2006/relationships/hyperlink" Target="https://assos.bordeaux.fr/association/detail/510" TargetMode="External"/><Relationship Id="rId2830" Type="http://schemas.openxmlformats.org/officeDocument/2006/relationships/hyperlink" Target="https://assos.bordeaux.fr/association/detail/343" TargetMode="External"/><Relationship Id="rId1500" Type="http://schemas.openxmlformats.org/officeDocument/2006/relationships/hyperlink" Target="http://www.gironde.planning-familial.org" TargetMode="External"/><Relationship Id="rId2831" Type="http://schemas.openxmlformats.org/officeDocument/2006/relationships/hyperlink" Target="https://assos.bordeaux.fr/association/detail/1122" TargetMode="External"/><Relationship Id="rId1501" Type="http://schemas.openxmlformats.org/officeDocument/2006/relationships/hyperlink" Target="https://assos.bordeaux.fr/association/detail/2381" TargetMode="External"/><Relationship Id="rId2832" Type="http://schemas.openxmlformats.org/officeDocument/2006/relationships/hyperlink" Target="https://assos.bordeaux.fr/association/detail/344" TargetMode="External"/><Relationship Id="rId1502" Type="http://schemas.openxmlformats.org/officeDocument/2006/relationships/hyperlink" Target="https://assos.bordeaux.fr/association/detail/1095" TargetMode="External"/><Relationship Id="rId2833" Type="http://schemas.openxmlformats.org/officeDocument/2006/relationships/hyperlink" Target="https://assos.bordeaux.fr/association/detail/1781" TargetMode="External"/><Relationship Id="rId1503" Type="http://schemas.openxmlformats.org/officeDocument/2006/relationships/hyperlink" Target="https://assos.bordeaux.fr/association/detail/2382" TargetMode="External"/><Relationship Id="rId2834" Type="http://schemas.openxmlformats.org/officeDocument/2006/relationships/hyperlink" Target="https://assos.bordeaux.fr/association/detail/345" TargetMode="External"/><Relationship Id="rId1504" Type="http://schemas.openxmlformats.org/officeDocument/2006/relationships/hyperlink" Target="https://assos.bordeaux.fr/association/detail/2383" TargetMode="External"/><Relationship Id="rId2835" Type="http://schemas.openxmlformats.org/officeDocument/2006/relationships/hyperlink" Target="https://assos.bordeaux.fr/association/detail/822" TargetMode="External"/><Relationship Id="rId1505" Type="http://schemas.openxmlformats.org/officeDocument/2006/relationships/hyperlink" Target="https://assos.bordeaux.fr/association/detail/2384" TargetMode="External"/><Relationship Id="rId2836" Type="http://schemas.openxmlformats.org/officeDocument/2006/relationships/hyperlink" Target="http://www.aquinum.fr" TargetMode="External"/><Relationship Id="rId1506" Type="http://schemas.openxmlformats.org/officeDocument/2006/relationships/hyperlink" Target="https://assos.bordeaux.fr/association/detail/2385" TargetMode="External"/><Relationship Id="rId2837" Type="http://schemas.openxmlformats.org/officeDocument/2006/relationships/hyperlink" Target="https://assos.bordeaux.fr/association/detail/1434" TargetMode="External"/><Relationship Id="rId1507" Type="http://schemas.openxmlformats.org/officeDocument/2006/relationships/hyperlink" Target="https://assos.bordeaux.fr/association/detail/2386" TargetMode="External"/><Relationship Id="rId2838" Type="http://schemas.openxmlformats.org/officeDocument/2006/relationships/hyperlink" Target="https://assos.bordeaux.fr/association/detail/346" TargetMode="External"/><Relationship Id="rId1508" Type="http://schemas.openxmlformats.org/officeDocument/2006/relationships/hyperlink" Target="https://assos.bordeaux.fr/association/detail/1558" TargetMode="External"/><Relationship Id="rId2839" Type="http://schemas.openxmlformats.org/officeDocument/2006/relationships/hyperlink" Target="https://assos.bordeaux.fr/association/detail/347" TargetMode="External"/><Relationship Id="rId1509" Type="http://schemas.openxmlformats.org/officeDocument/2006/relationships/hyperlink" Target="http://www.phonik.org" TargetMode="External"/><Relationship Id="rId2800" Type="http://schemas.openxmlformats.org/officeDocument/2006/relationships/hyperlink" Target="https://assos.bordeaux.fr/association/detail/1246" TargetMode="External"/><Relationship Id="rId2801" Type="http://schemas.openxmlformats.org/officeDocument/2006/relationships/hyperlink" Target="https://assos.bordeaux.fr/association/detail/329" TargetMode="External"/><Relationship Id="rId2802" Type="http://schemas.openxmlformats.org/officeDocument/2006/relationships/hyperlink" Target="https://assos.bordeaux.fr/association/detail/1364" TargetMode="External"/><Relationship Id="rId2803" Type="http://schemas.openxmlformats.org/officeDocument/2006/relationships/hyperlink" Target="https://assos.bordeaux.fr/association/detail/735" TargetMode="External"/><Relationship Id="rId2804" Type="http://schemas.openxmlformats.org/officeDocument/2006/relationships/hyperlink" Target="http://www.centre-papillon.fr" TargetMode="External"/><Relationship Id="rId2805" Type="http://schemas.openxmlformats.org/officeDocument/2006/relationships/hyperlink" Target="https://assos.bordeaux.fr/association/detail/753" TargetMode="External"/><Relationship Id="rId2806" Type="http://schemas.openxmlformats.org/officeDocument/2006/relationships/hyperlink" Target="http://crechecoucoubordeaux.over-blog.com" TargetMode="External"/><Relationship Id="rId2807" Type="http://schemas.openxmlformats.org/officeDocument/2006/relationships/hyperlink" Target="https://assos.bordeaux.fr/association/detail/539" TargetMode="External"/><Relationship Id="rId2808" Type="http://schemas.openxmlformats.org/officeDocument/2006/relationships/hyperlink" Target="http://www.egee.asso.fr" TargetMode="External"/><Relationship Id="rId2809" Type="http://schemas.openxmlformats.org/officeDocument/2006/relationships/hyperlink" Target="https://assos.bordeaux.fr/association/detail/883" TargetMode="External"/><Relationship Id="rId1576" Type="http://schemas.openxmlformats.org/officeDocument/2006/relationships/hyperlink" Target="https://assos.bordeaux.fr/association/detail/1232" TargetMode="External"/><Relationship Id="rId1577" Type="http://schemas.openxmlformats.org/officeDocument/2006/relationships/hyperlink" Target="http://improtitans.e-monsite.com" TargetMode="External"/><Relationship Id="rId1578" Type="http://schemas.openxmlformats.org/officeDocument/2006/relationships/hyperlink" Target="https://assos.bordeaux.fr/association/detail/2423" TargetMode="External"/><Relationship Id="rId1579" Type="http://schemas.openxmlformats.org/officeDocument/2006/relationships/hyperlink" Target="https://assos.bordeaux.fr/association/detail/1415" TargetMode="External"/><Relationship Id="rId987" Type="http://schemas.openxmlformats.org/officeDocument/2006/relationships/hyperlink" Target="https://assos.bordeaux.fr/association/detail/2091" TargetMode="External"/><Relationship Id="rId986" Type="http://schemas.openxmlformats.org/officeDocument/2006/relationships/hyperlink" Target="https://assos.bordeaux.fr/association/detail/2090" TargetMode="External"/><Relationship Id="rId985" Type="http://schemas.openxmlformats.org/officeDocument/2006/relationships/hyperlink" Target="https://assos.bordeaux.fr/association/detail/2089" TargetMode="External"/><Relationship Id="rId984" Type="http://schemas.openxmlformats.org/officeDocument/2006/relationships/hyperlink" Target="https://assos.bordeaux.fr/association/detail/2088" TargetMode="External"/><Relationship Id="rId989" Type="http://schemas.openxmlformats.org/officeDocument/2006/relationships/hyperlink" Target="https://assos.bordeaux.fr/association/detail/776" TargetMode="External"/><Relationship Id="rId988" Type="http://schemas.openxmlformats.org/officeDocument/2006/relationships/hyperlink" Target="https://assos.bordeaux.fr/association/detail/2092" TargetMode="External"/><Relationship Id="rId1570" Type="http://schemas.openxmlformats.org/officeDocument/2006/relationships/hyperlink" Target="https://assos.bordeaux.fr/association/detail/2420" TargetMode="External"/><Relationship Id="rId1571" Type="http://schemas.openxmlformats.org/officeDocument/2006/relationships/hyperlink" Target="https://assos.bordeaux.fr/association/detail/1136" TargetMode="External"/><Relationship Id="rId983" Type="http://schemas.openxmlformats.org/officeDocument/2006/relationships/hyperlink" Target="https://assos.bordeaux.fr/association/detail/2087" TargetMode="External"/><Relationship Id="rId1572" Type="http://schemas.openxmlformats.org/officeDocument/2006/relationships/hyperlink" Target="https://assos.bordeaux.fr/association/detail/579" TargetMode="External"/><Relationship Id="rId982" Type="http://schemas.openxmlformats.org/officeDocument/2006/relationships/hyperlink" Target="https://assos.bordeaux.fr/association/detail/2086" TargetMode="External"/><Relationship Id="rId1573" Type="http://schemas.openxmlformats.org/officeDocument/2006/relationships/hyperlink" Target="http://www.ateliermary.fr" TargetMode="External"/><Relationship Id="rId981" Type="http://schemas.openxmlformats.org/officeDocument/2006/relationships/hyperlink" Target="https://assos.bordeaux.fr/association/detail/2085" TargetMode="External"/><Relationship Id="rId1574" Type="http://schemas.openxmlformats.org/officeDocument/2006/relationships/hyperlink" Target="https://assos.bordeaux.fr/association/detail/2421" TargetMode="External"/><Relationship Id="rId980" Type="http://schemas.openxmlformats.org/officeDocument/2006/relationships/hyperlink" Target="https://assos.bordeaux.fr/association/detail/2084" TargetMode="External"/><Relationship Id="rId1575" Type="http://schemas.openxmlformats.org/officeDocument/2006/relationships/hyperlink" Target="https://assos.bordeaux.fr/association/detail/2422" TargetMode="External"/><Relationship Id="rId1565" Type="http://schemas.openxmlformats.org/officeDocument/2006/relationships/hyperlink" Target="https://assos.bordeaux.fr/association/detail/2417" TargetMode="External"/><Relationship Id="rId2896" Type="http://schemas.openxmlformats.org/officeDocument/2006/relationships/hyperlink" Target="https://assos.bordeaux.fr/association/detail/379" TargetMode="External"/><Relationship Id="rId1566" Type="http://schemas.openxmlformats.org/officeDocument/2006/relationships/hyperlink" Target="https://assos.bordeaux.fr/association/detail/2418" TargetMode="External"/><Relationship Id="rId2897" Type="http://schemas.openxmlformats.org/officeDocument/2006/relationships/hyperlink" Target="https://assos.bordeaux.fr/association/detail/936" TargetMode="External"/><Relationship Id="rId1567" Type="http://schemas.openxmlformats.org/officeDocument/2006/relationships/hyperlink" Target="https://assos.bordeaux.fr/association/detail/2419" TargetMode="External"/><Relationship Id="rId2898" Type="http://schemas.openxmlformats.org/officeDocument/2006/relationships/hyperlink" Target="https://assos.bordeaux.fr/association/detail/1697" TargetMode="External"/><Relationship Id="rId1568" Type="http://schemas.openxmlformats.org/officeDocument/2006/relationships/hyperlink" Target="https://assos.bordeaux.fr/association/detail/242" TargetMode="External"/><Relationship Id="rId2899" Type="http://schemas.openxmlformats.org/officeDocument/2006/relationships/hyperlink" Target="https://assos.bordeaux.fr/association/detail/380" TargetMode="External"/><Relationship Id="rId1569" Type="http://schemas.openxmlformats.org/officeDocument/2006/relationships/hyperlink" Target="https://assos.bordeaux.fr/association/detail/1606" TargetMode="External"/><Relationship Id="rId976" Type="http://schemas.openxmlformats.org/officeDocument/2006/relationships/hyperlink" Target="https://assos.bordeaux.fr/association/detail/2080" TargetMode="External"/><Relationship Id="rId975" Type="http://schemas.openxmlformats.org/officeDocument/2006/relationships/hyperlink" Target="https://assos.bordeaux.fr/association/detail/2079" TargetMode="External"/><Relationship Id="rId974" Type="http://schemas.openxmlformats.org/officeDocument/2006/relationships/hyperlink" Target="https://assos.bordeaux.fr/association/detail/2078" TargetMode="External"/><Relationship Id="rId973" Type="http://schemas.openxmlformats.org/officeDocument/2006/relationships/hyperlink" Target="https://assos.bordeaux.fr/association/detail/2077" TargetMode="External"/><Relationship Id="rId979" Type="http://schemas.openxmlformats.org/officeDocument/2006/relationships/hyperlink" Target="https://assos.bordeaux.fr/association/detail/2083" TargetMode="External"/><Relationship Id="rId978" Type="http://schemas.openxmlformats.org/officeDocument/2006/relationships/hyperlink" Target="https://assos.bordeaux.fr/association/detail/2082" TargetMode="External"/><Relationship Id="rId977" Type="http://schemas.openxmlformats.org/officeDocument/2006/relationships/hyperlink" Target="https://assos.bordeaux.fr/association/detail/2081" TargetMode="External"/><Relationship Id="rId2890" Type="http://schemas.openxmlformats.org/officeDocument/2006/relationships/hyperlink" Target="https://assos.bordeaux.fr/association/detail/1005" TargetMode="External"/><Relationship Id="rId1560" Type="http://schemas.openxmlformats.org/officeDocument/2006/relationships/hyperlink" Target="https://assos.bordeaux.fr/association/detail/2412" TargetMode="External"/><Relationship Id="rId2891" Type="http://schemas.openxmlformats.org/officeDocument/2006/relationships/hyperlink" Target="http://www.banquealimentaire33.org" TargetMode="External"/><Relationship Id="rId972" Type="http://schemas.openxmlformats.org/officeDocument/2006/relationships/hyperlink" Target="https://assos.bordeaux.fr/association/detail/1682" TargetMode="External"/><Relationship Id="rId1561" Type="http://schemas.openxmlformats.org/officeDocument/2006/relationships/hyperlink" Target="https://assos.bordeaux.fr/association/detail/2413" TargetMode="External"/><Relationship Id="rId2892" Type="http://schemas.openxmlformats.org/officeDocument/2006/relationships/hyperlink" Target="https://assos.bordeaux.fr/association/detail/377" TargetMode="External"/><Relationship Id="rId971" Type="http://schemas.openxmlformats.org/officeDocument/2006/relationships/hyperlink" Target="https://assos.bordeaux.fr/association/detail/2076" TargetMode="External"/><Relationship Id="rId1562" Type="http://schemas.openxmlformats.org/officeDocument/2006/relationships/hyperlink" Target="https://assos.bordeaux.fr/association/detail/2414" TargetMode="External"/><Relationship Id="rId2893" Type="http://schemas.openxmlformats.org/officeDocument/2006/relationships/hyperlink" Target="https://assos.bordeaux.fr/association/detail/1279" TargetMode="External"/><Relationship Id="rId970" Type="http://schemas.openxmlformats.org/officeDocument/2006/relationships/hyperlink" Target="https://assos.bordeaux.fr/association/detail/2075" TargetMode="External"/><Relationship Id="rId1563" Type="http://schemas.openxmlformats.org/officeDocument/2006/relationships/hyperlink" Target="https://assos.bordeaux.fr/association/detail/2415" TargetMode="External"/><Relationship Id="rId2894" Type="http://schemas.openxmlformats.org/officeDocument/2006/relationships/hyperlink" Target="http://www.maisondequartierchantecler.fr" TargetMode="External"/><Relationship Id="rId1564" Type="http://schemas.openxmlformats.org/officeDocument/2006/relationships/hyperlink" Target="https://assos.bordeaux.fr/association/detail/2416" TargetMode="External"/><Relationship Id="rId2895" Type="http://schemas.openxmlformats.org/officeDocument/2006/relationships/hyperlink" Target="https://assos.bordeaux.fr/association/detail/378" TargetMode="External"/><Relationship Id="rId1598" Type="http://schemas.openxmlformats.org/officeDocument/2006/relationships/hyperlink" Target="https://assos.bordeaux.fr/association/detail/2433" TargetMode="External"/><Relationship Id="rId1599" Type="http://schemas.openxmlformats.org/officeDocument/2006/relationships/hyperlink" Target="https://assos.bordeaux.fr/association/detail/2434" TargetMode="External"/><Relationship Id="rId1590" Type="http://schemas.openxmlformats.org/officeDocument/2006/relationships/hyperlink" Target="https://assos.bordeaux.fr/association/detail/2426" TargetMode="External"/><Relationship Id="rId1591" Type="http://schemas.openxmlformats.org/officeDocument/2006/relationships/hyperlink" Target="https://assos.bordeaux.fr/association/detail/2427" TargetMode="External"/><Relationship Id="rId1592" Type="http://schemas.openxmlformats.org/officeDocument/2006/relationships/hyperlink" Target="https://assos.bordeaux.fr/association/detail/2428" TargetMode="External"/><Relationship Id="rId1593" Type="http://schemas.openxmlformats.org/officeDocument/2006/relationships/hyperlink" Target="https://assos.bordeaux.fr/association/detail/2429" TargetMode="External"/><Relationship Id="rId1594" Type="http://schemas.openxmlformats.org/officeDocument/2006/relationships/hyperlink" Target="https://assos.bordeaux.fr/association/detail/243" TargetMode="External"/><Relationship Id="rId1595" Type="http://schemas.openxmlformats.org/officeDocument/2006/relationships/hyperlink" Target="https://assos.bordeaux.fr/association/detail/2430" TargetMode="External"/><Relationship Id="rId1596" Type="http://schemas.openxmlformats.org/officeDocument/2006/relationships/hyperlink" Target="https://assos.bordeaux.fr/association/detail/2431" TargetMode="External"/><Relationship Id="rId1597" Type="http://schemas.openxmlformats.org/officeDocument/2006/relationships/hyperlink" Target="https://assos.bordeaux.fr/association/detail/2432" TargetMode="External"/><Relationship Id="rId1587" Type="http://schemas.openxmlformats.org/officeDocument/2006/relationships/hyperlink" Target="https://assos.bordeaux.fr/association/detail/1263" TargetMode="External"/><Relationship Id="rId1588" Type="http://schemas.openxmlformats.org/officeDocument/2006/relationships/hyperlink" Target="http://institutdesafriques.org" TargetMode="External"/><Relationship Id="rId1589" Type="http://schemas.openxmlformats.org/officeDocument/2006/relationships/hyperlink" Target="https://assos.bordeaux.fr/association/detail/2425" TargetMode="External"/><Relationship Id="rId998" Type="http://schemas.openxmlformats.org/officeDocument/2006/relationships/hyperlink" Target="https://assos.bordeaux.fr/association/detail/2099" TargetMode="External"/><Relationship Id="rId997" Type="http://schemas.openxmlformats.org/officeDocument/2006/relationships/hyperlink" Target="https://assos.bordeaux.fr/association/detail/2098" TargetMode="External"/><Relationship Id="rId996" Type="http://schemas.openxmlformats.org/officeDocument/2006/relationships/hyperlink" Target="https://assos.bordeaux.fr/association/detail/662" TargetMode="External"/><Relationship Id="rId995" Type="http://schemas.openxmlformats.org/officeDocument/2006/relationships/hyperlink" Target="https://assos.bordeaux.fr/association/detail/2097" TargetMode="External"/><Relationship Id="rId999" Type="http://schemas.openxmlformats.org/officeDocument/2006/relationships/hyperlink" Target="https://assos.bordeaux.fr/association/detail/2100" TargetMode="External"/><Relationship Id="rId990" Type="http://schemas.openxmlformats.org/officeDocument/2006/relationships/hyperlink" Target="https://assos.bordeaux.fr/association/detail/2093" TargetMode="External"/><Relationship Id="rId1580" Type="http://schemas.openxmlformats.org/officeDocument/2006/relationships/hyperlink" Target="http://www.duventdanslesarbres.org" TargetMode="External"/><Relationship Id="rId1581" Type="http://schemas.openxmlformats.org/officeDocument/2006/relationships/hyperlink" Target="https://assos.bordeaux.fr/association/detail/1804" TargetMode="External"/><Relationship Id="rId1582" Type="http://schemas.openxmlformats.org/officeDocument/2006/relationships/hyperlink" Target="https://assos.bordeaux.fr/association/detail/590" TargetMode="External"/><Relationship Id="rId994" Type="http://schemas.openxmlformats.org/officeDocument/2006/relationships/hyperlink" Target="https://assos.bordeaux.fr/association/detail/2096" TargetMode="External"/><Relationship Id="rId1583" Type="http://schemas.openxmlformats.org/officeDocument/2006/relationships/hyperlink" Target="https://assos.bordeaux.fr/association/detail/566" TargetMode="External"/><Relationship Id="rId993" Type="http://schemas.openxmlformats.org/officeDocument/2006/relationships/hyperlink" Target="https://assos.bordeaux.fr/association/detail/2095" TargetMode="External"/><Relationship Id="rId1584" Type="http://schemas.openxmlformats.org/officeDocument/2006/relationships/hyperlink" Target="https://assos.bordeaux.fr/association/detail/1725" TargetMode="External"/><Relationship Id="rId992" Type="http://schemas.openxmlformats.org/officeDocument/2006/relationships/hyperlink" Target="https://assos.bordeaux.fr/association/detail/2094" TargetMode="External"/><Relationship Id="rId1585" Type="http://schemas.openxmlformats.org/officeDocument/2006/relationships/hyperlink" Target="http://adra.fr" TargetMode="External"/><Relationship Id="rId991" Type="http://schemas.openxmlformats.org/officeDocument/2006/relationships/hyperlink" Target="https://assos.bordeaux.fr/association/detail/751" TargetMode="External"/><Relationship Id="rId1586" Type="http://schemas.openxmlformats.org/officeDocument/2006/relationships/hyperlink" Target="https://assos.bordeaux.fr/association/detail/2424" TargetMode="External"/><Relationship Id="rId1532" Type="http://schemas.openxmlformats.org/officeDocument/2006/relationships/hyperlink" Target="https://assos.bordeaux.fr/association/detail/2397" TargetMode="External"/><Relationship Id="rId2863" Type="http://schemas.openxmlformats.org/officeDocument/2006/relationships/hyperlink" Target="https://assos.bordeaux.fr/association/detail/810" TargetMode="External"/><Relationship Id="rId1533" Type="http://schemas.openxmlformats.org/officeDocument/2006/relationships/hyperlink" Target="https://assos.bordeaux.fr/association/detail/2398" TargetMode="External"/><Relationship Id="rId2864" Type="http://schemas.openxmlformats.org/officeDocument/2006/relationships/hyperlink" Target="http://www.fondation-ronald-mcdonald.fr/vous-aider/maison-bordeaux" TargetMode="External"/><Relationship Id="rId1534" Type="http://schemas.openxmlformats.org/officeDocument/2006/relationships/hyperlink" Target="https://assos.bordeaux.fr/association/detail/2399" TargetMode="External"/><Relationship Id="rId2865" Type="http://schemas.openxmlformats.org/officeDocument/2006/relationships/hyperlink" Target="https://assos.bordeaux.fr/association/detail/356" TargetMode="External"/><Relationship Id="rId1535" Type="http://schemas.openxmlformats.org/officeDocument/2006/relationships/hyperlink" Target="https://assos.bordeaux.fr/association/detail/240" TargetMode="External"/><Relationship Id="rId2866" Type="http://schemas.openxmlformats.org/officeDocument/2006/relationships/hyperlink" Target="https://assos.bordeaux.fr/association/detail/357" TargetMode="External"/><Relationship Id="rId1536" Type="http://schemas.openxmlformats.org/officeDocument/2006/relationships/hyperlink" Target="https://assos.bordeaux.fr/association/detail/1526" TargetMode="External"/><Relationship Id="rId2867" Type="http://schemas.openxmlformats.org/officeDocument/2006/relationships/hyperlink" Target="https://assos.bordeaux.fr/association/detail/358" TargetMode="External"/><Relationship Id="rId1537" Type="http://schemas.openxmlformats.org/officeDocument/2006/relationships/hyperlink" Target="https://assos.bordeaux.fr/association/detail/2400" TargetMode="External"/><Relationship Id="rId2868" Type="http://schemas.openxmlformats.org/officeDocument/2006/relationships/hyperlink" Target="https://assos.bordeaux.fr/association/detail/359" TargetMode="External"/><Relationship Id="rId1538" Type="http://schemas.openxmlformats.org/officeDocument/2006/relationships/hyperlink" Target="https://assos.bordeaux.fr/association/detail/2401" TargetMode="External"/><Relationship Id="rId2869" Type="http://schemas.openxmlformats.org/officeDocument/2006/relationships/hyperlink" Target="https://assos.bordeaux.fr/association/detail/360" TargetMode="External"/><Relationship Id="rId1539" Type="http://schemas.openxmlformats.org/officeDocument/2006/relationships/hyperlink" Target="https://assos.bordeaux.fr/association/detail/2402" TargetMode="External"/><Relationship Id="rId949" Type="http://schemas.openxmlformats.org/officeDocument/2006/relationships/hyperlink" Target="https://assos.bordeaux.fr/association/detail/1396" TargetMode="External"/><Relationship Id="rId948" Type="http://schemas.openxmlformats.org/officeDocument/2006/relationships/hyperlink" Target="https://assos.bordeaux.fr/association/detail/2065" TargetMode="External"/><Relationship Id="rId943" Type="http://schemas.openxmlformats.org/officeDocument/2006/relationships/hyperlink" Target="https://assos.bordeaux.fr/association/detail/2062" TargetMode="External"/><Relationship Id="rId942" Type="http://schemas.openxmlformats.org/officeDocument/2006/relationships/hyperlink" Target="https://assos.bordeaux.fr/association/detail/2061" TargetMode="External"/><Relationship Id="rId941" Type="http://schemas.openxmlformats.org/officeDocument/2006/relationships/hyperlink" Target="https://assos.bordeaux.fr/association/detail/931" TargetMode="External"/><Relationship Id="rId940" Type="http://schemas.openxmlformats.org/officeDocument/2006/relationships/hyperlink" Target="https://assos.bordeaux.fr/association/detail/2060" TargetMode="External"/><Relationship Id="rId947" Type="http://schemas.openxmlformats.org/officeDocument/2006/relationships/hyperlink" Target="https://assos.bordeaux.fr/association/detail/2064" TargetMode="External"/><Relationship Id="rId946" Type="http://schemas.openxmlformats.org/officeDocument/2006/relationships/hyperlink" Target="https://assos.bordeaux.fr/association/detail/1797" TargetMode="External"/><Relationship Id="rId945" Type="http://schemas.openxmlformats.org/officeDocument/2006/relationships/hyperlink" Target="https://assos.bordeaux.fr/association/detail/2063" TargetMode="External"/><Relationship Id="rId944" Type="http://schemas.openxmlformats.org/officeDocument/2006/relationships/hyperlink" Target="https://assos.bordeaux.fr/association/detail/570" TargetMode="External"/><Relationship Id="rId2860" Type="http://schemas.openxmlformats.org/officeDocument/2006/relationships/hyperlink" Target="http://www.alliancevita.org" TargetMode="External"/><Relationship Id="rId1530" Type="http://schemas.openxmlformats.org/officeDocument/2006/relationships/hyperlink" Target="https://assos.bordeaux.fr/association/detail/933" TargetMode="External"/><Relationship Id="rId2861" Type="http://schemas.openxmlformats.org/officeDocument/2006/relationships/hyperlink" Target="https://assos.bordeaux.fr/association/detail/804" TargetMode="External"/><Relationship Id="rId1531" Type="http://schemas.openxmlformats.org/officeDocument/2006/relationships/hyperlink" Target="http://bordeauxdancesportgalaxy.fr" TargetMode="External"/><Relationship Id="rId2862" Type="http://schemas.openxmlformats.org/officeDocument/2006/relationships/hyperlink" Target="https://assos.bordeaux.fr/association/detail/1752" TargetMode="External"/><Relationship Id="rId1521" Type="http://schemas.openxmlformats.org/officeDocument/2006/relationships/hyperlink" Target="https://assos.bordeaux.fr/association/detail/2394" TargetMode="External"/><Relationship Id="rId2852" Type="http://schemas.openxmlformats.org/officeDocument/2006/relationships/hyperlink" Target="https://assos.bordeaux.fr/association/detail/353" TargetMode="External"/><Relationship Id="rId1522" Type="http://schemas.openxmlformats.org/officeDocument/2006/relationships/hyperlink" Target="https://assos.bordeaux.fr/association/detail/2395" TargetMode="External"/><Relationship Id="rId2853" Type="http://schemas.openxmlformats.org/officeDocument/2006/relationships/hyperlink" Target="https://assos.bordeaux.fr/association/detail/649" TargetMode="External"/><Relationship Id="rId1523" Type="http://schemas.openxmlformats.org/officeDocument/2006/relationships/hyperlink" Target="https://assos.bordeaux.fr/association/detail/2396" TargetMode="External"/><Relationship Id="rId2854" Type="http://schemas.openxmlformats.org/officeDocument/2006/relationships/hyperlink" Target="http://www.ari-accompagnement.fr" TargetMode="External"/><Relationship Id="rId1524" Type="http://schemas.openxmlformats.org/officeDocument/2006/relationships/hyperlink" Target="https://assos.bordeaux.fr/association/detail/1106" TargetMode="External"/><Relationship Id="rId2855" Type="http://schemas.openxmlformats.org/officeDocument/2006/relationships/hyperlink" Target="https://assos.bordeaux.fr/association/detail/354" TargetMode="External"/><Relationship Id="rId1525" Type="http://schemas.openxmlformats.org/officeDocument/2006/relationships/hyperlink" Target="http://association-agapa.fr" TargetMode="External"/><Relationship Id="rId2856" Type="http://schemas.openxmlformats.org/officeDocument/2006/relationships/hyperlink" Target="https://assos.bordeaux.fr/association/detail/899" TargetMode="External"/><Relationship Id="rId1526" Type="http://schemas.openxmlformats.org/officeDocument/2006/relationships/hyperlink" Target="https://assos.bordeaux.fr/association/detail/800" TargetMode="External"/><Relationship Id="rId2857" Type="http://schemas.openxmlformats.org/officeDocument/2006/relationships/hyperlink" Target="http://www.ekologeek.com" TargetMode="External"/><Relationship Id="rId1527" Type="http://schemas.openxmlformats.org/officeDocument/2006/relationships/hyperlink" Target="http://www.acaqb.fr" TargetMode="External"/><Relationship Id="rId2858" Type="http://schemas.openxmlformats.org/officeDocument/2006/relationships/hyperlink" Target="https://assos.bordeaux.fr/association/detail/355" TargetMode="External"/><Relationship Id="rId1528" Type="http://schemas.openxmlformats.org/officeDocument/2006/relationships/hyperlink" Target="https://assos.bordeaux.fr/association/detail/754" TargetMode="External"/><Relationship Id="rId2859" Type="http://schemas.openxmlformats.org/officeDocument/2006/relationships/hyperlink" Target="https://assos.bordeaux.fr/association/detail/1541" TargetMode="External"/><Relationship Id="rId1529" Type="http://schemas.openxmlformats.org/officeDocument/2006/relationships/hyperlink" Target="http://kalaripayat-bordeaux.org/objectif" TargetMode="External"/><Relationship Id="rId939" Type="http://schemas.openxmlformats.org/officeDocument/2006/relationships/hyperlink" Target="https://assos.bordeaux.fr/association/detail/2059" TargetMode="External"/><Relationship Id="rId938" Type="http://schemas.openxmlformats.org/officeDocument/2006/relationships/hyperlink" Target="https://assos.bordeaux.fr/association/detail/2058" TargetMode="External"/><Relationship Id="rId937" Type="http://schemas.openxmlformats.org/officeDocument/2006/relationships/hyperlink" Target="http://umps.fr/index.html" TargetMode="External"/><Relationship Id="rId932" Type="http://schemas.openxmlformats.org/officeDocument/2006/relationships/hyperlink" Target="https://assos.bordeaux.fr/association/detail/900" TargetMode="External"/><Relationship Id="rId931" Type="http://schemas.openxmlformats.org/officeDocument/2006/relationships/hyperlink" Target="https://assos.bordeaux.fr/association/detail/2056" TargetMode="External"/><Relationship Id="rId930" Type="http://schemas.openxmlformats.org/officeDocument/2006/relationships/hyperlink" Target="https://assos.bordeaux.fr/association/detail/2055" TargetMode="External"/><Relationship Id="rId936" Type="http://schemas.openxmlformats.org/officeDocument/2006/relationships/hyperlink" Target="https://assos.bordeaux.fr/association/detail/789" TargetMode="External"/><Relationship Id="rId935" Type="http://schemas.openxmlformats.org/officeDocument/2006/relationships/hyperlink" Target="https://assos.bordeaux.fr/association/detail/720" TargetMode="External"/><Relationship Id="rId934" Type="http://schemas.openxmlformats.org/officeDocument/2006/relationships/hyperlink" Target="https://assos.bordeaux.fr/association/detail/2057" TargetMode="External"/><Relationship Id="rId933" Type="http://schemas.openxmlformats.org/officeDocument/2006/relationships/hyperlink" Target="https://assos.bordeaux.fr/association/detail/1622" TargetMode="External"/><Relationship Id="rId2850" Type="http://schemas.openxmlformats.org/officeDocument/2006/relationships/hyperlink" Target="https://assos.bordeaux.fr/association/detail/823" TargetMode="External"/><Relationship Id="rId1520" Type="http://schemas.openxmlformats.org/officeDocument/2006/relationships/hyperlink" Target="https://assos.bordeaux.fr/association/detail/2393" TargetMode="External"/><Relationship Id="rId2851" Type="http://schemas.openxmlformats.org/officeDocument/2006/relationships/hyperlink" Target="https://assos.bordeaux.fr/association/detail/352" TargetMode="External"/><Relationship Id="rId1554" Type="http://schemas.openxmlformats.org/officeDocument/2006/relationships/hyperlink" Target="https://assos.bordeaux.fr/association/detail/2407" TargetMode="External"/><Relationship Id="rId2885" Type="http://schemas.openxmlformats.org/officeDocument/2006/relationships/hyperlink" Target="https://assos.bordeaux.fr/association/detail/374" TargetMode="External"/><Relationship Id="rId1555" Type="http://schemas.openxmlformats.org/officeDocument/2006/relationships/hyperlink" Target="https://assos.bordeaux.fr/association/detail/2408" TargetMode="External"/><Relationship Id="rId2886" Type="http://schemas.openxmlformats.org/officeDocument/2006/relationships/hyperlink" Target="https://assos.bordeaux.fr/association/detail/375" TargetMode="External"/><Relationship Id="rId1556" Type="http://schemas.openxmlformats.org/officeDocument/2006/relationships/hyperlink" Target="https://assos.bordeaux.fr/association/detail/2409" TargetMode="External"/><Relationship Id="rId2887" Type="http://schemas.openxmlformats.org/officeDocument/2006/relationships/hyperlink" Target="https://assos.bordeaux.fr/association/detail/939" TargetMode="External"/><Relationship Id="rId1557" Type="http://schemas.openxmlformats.org/officeDocument/2006/relationships/hyperlink" Target="https://assos.bordeaux.fr/association/detail/241" TargetMode="External"/><Relationship Id="rId2888" Type="http://schemas.openxmlformats.org/officeDocument/2006/relationships/hyperlink" Target="http://www.saint-jacques-aquitaine.com" TargetMode="External"/><Relationship Id="rId1558" Type="http://schemas.openxmlformats.org/officeDocument/2006/relationships/hyperlink" Target="https://assos.bordeaux.fr/association/detail/2410" TargetMode="External"/><Relationship Id="rId2889" Type="http://schemas.openxmlformats.org/officeDocument/2006/relationships/hyperlink" Target="https://assos.bordeaux.fr/association/detail/376" TargetMode="External"/><Relationship Id="rId1559" Type="http://schemas.openxmlformats.org/officeDocument/2006/relationships/hyperlink" Target="https://assos.bordeaux.fr/association/detail/2411" TargetMode="External"/><Relationship Id="rId965" Type="http://schemas.openxmlformats.org/officeDocument/2006/relationships/hyperlink" Target="https://assos.bordeaux.fr/association/detail/2072" TargetMode="External"/><Relationship Id="rId964" Type="http://schemas.openxmlformats.org/officeDocument/2006/relationships/hyperlink" Target="https://assos.bordeaux.fr/association/detail/2071" TargetMode="External"/><Relationship Id="rId963" Type="http://schemas.openxmlformats.org/officeDocument/2006/relationships/hyperlink" Target="https://assos.bordeaux.fr/association/detail/2070" TargetMode="External"/><Relationship Id="rId962" Type="http://schemas.openxmlformats.org/officeDocument/2006/relationships/hyperlink" Target="https://assos.bordeaux.fr/association/detail/2069" TargetMode="External"/><Relationship Id="rId969" Type="http://schemas.openxmlformats.org/officeDocument/2006/relationships/hyperlink" Target="http://smartcie.com" TargetMode="External"/><Relationship Id="rId968" Type="http://schemas.openxmlformats.org/officeDocument/2006/relationships/hyperlink" Target="https://assos.bordeaux.fr/association/detail/684" TargetMode="External"/><Relationship Id="rId967" Type="http://schemas.openxmlformats.org/officeDocument/2006/relationships/hyperlink" Target="https://assos.bordeaux.fr/association/detail/2074" TargetMode="External"/><Relationship Id="rId966" Type="http://schemas.openxmlformats.org/officeDocument/2006/relationships/hyperlink" Target="https://assos.bordeaux.fr/association/detail/2073" TargetMode="External"/><Relationship Id="rId2880" Type="http://schemas.openxmlformats.org/officeDocument/2006/relationships/hyperlink" Target="https://assos.bordeaux.fr/association/detail/369" TargetMode="External"/><Relationship Id="rId961" Type="http://schemas.openxmlformats.org/officeDocument/2006/relationships/hyperlink" Target="http://www.chorale-saint-louis-bordeaux.com" TargetMode="External"/><Relationship Id="rId1550" Type="http://schemas.openxmlformats.org/officeDocument/2006/relationships/hyperlink" Target="http://choeurmelusine.wordpress.com" TargetMode="External"/><Relationship Id="rId2881" Type="http://schemas.openxmlformats.org/officeDocument/2006/relationships/hyperlink" Target="https://assos.bordeaux.fr/association/detail/370" TargetMode="External"/><Relationship Id="rId960" Type="http://schemas.openxmlformats.org/officeDocument/2006/relationships/hyperlink" Target="https://assos.bordeaux.fr/association/detail/1320" TargetMode="External"/><Relationship Id="rId1551" Type="http://schemas.openxmlformats.org/officeDocument/2006/relationships/hyperlink" Target="https://assos.bordeaux.fr/association/detail/1352" TargetMode="External"/><Relationship Id="rId2882" Type="http://schemas.openxmlformats.org/officeDocument/2006/relationships/hyperlink" Target="https://assos.bordeaux.fr/association/detail/371" TargetMode="External"/><Relationship Id="rId1552" Type="http://schemas.openxmlformats.org/officeDocument/2006/relationships/hyperlink" Target="http://repair-cafe-bordeaux.org" TargetMode="External"/><Relationship Id="rId2883" Type="http://schemas.openxmlformats.org/officeDocument/2006/relationships/hyperlink" Target="https://assos.bordeaux.fr/association/detail/372" TargetMode="External"/><Relationship Id="rId1553" Type="http://schemas.openxmlformats.org/officeDocument/2006/relationships/hyperlink" Target="https://assos.bordeaux.fr/association/detail/2406" TargetMode="External"/><Relationship Id="rId2884" Type="http://schemas.openxmlformats.org/officeDocument/2006/relationships/hyperlink" Target="https://assos.bordeaux.fr/association/detail/373" TargetMode="External"/><Relationship Id="rId1543" Type="http://schemas.openxmlformats.org/officeDocument/2006/relationships/hyperlink" Target="https://assos.bordeaux.fr/association/detail/2404" TargetMode="External"/><Relationship Id="rId2874" Type="http://schemas.openxmlformats.org/officeDocument/2006/relationships/hyperlink" Target="https://assos.bordeaux.fr/association/detail/363" TargetMode="External"/><Relationship Id="rId1544" Type="http://schemas.openxmlformats.org/officeDocument/2006/relationships/hyperlink" Target="https://assos.bordeaux.fr/association/detail/697" TargetMode="External"/><Relationship Id="rId2875" Type="http://schemas.openxmlformats.org/officeDocument/2006/relationships/hyperlink" Target="https://assos.bordeaux.fr/association/detail/364" TargetMode="External"/><Relationship Id="rId1545" Type="http://schemas.openxmlformats.org/officeDocument/2006/relationships/hyperlink" Target="https://assos.bordeaux.fr/association/detail/1716" TargetMode="External"/><Relationship Id="rId2876" Type="http://schemas.openxmlformats.org/officeDocument/2006/relationships/hyperlink" Target="https://assos.bordeaux.fr/association/detail/365" TargetMode="External"/><Relationship Id="rId1546" Type="http://schemas.openxmlformats.org/officeDocument/2006/relationships/hyperlink" Target="https://assos.bordeaux.fr/association/detail/2405" TargetMode="External"/><Relationship Id="rId2877" Type="http://schemas.openxmlformats.org/officeDocument/2006/relationships/hyperlink" Target="https://assos.bordeaux.fr/association/detail/366" TargetMode="External"/><Relationship Id="rId1547" Type="http://schemas.openxmlformats.org/officeDocument/2006/relationships/hyperlink" Target="https://assos.bordeaux.fr/association/detail/1295" TargetMode="External"/><Relationship Id="rId2878" Type="http://schemas.openxmlformats.org/officeDocument/2006/relationships/hyperlink" Target="https://assos.bordeaux.fr/association/detail/367" TargetMode="External"/><Relationship Id="rId1548" Type="http://schemas.openxmlformats.org/officeDocument/2006/relationships/hyperlink" Target="http://www.philia-asso.fr/bordeaux" TargetMode="External"/><Relationship Id="rId2879" Type="http://schemas.openxmlformats.org/officeDocument/2006/relationships/hyperlink" Target="https://assos.bordeaux.fr/association/detail/368" TargetMode="External"/><Relationship Id="rId1549" Type="http://schemas.openxmlformats.org/officeDocument/2006/relationships/hyperlink" Target="https://assos.bordeaux.fr/association/detail/638" TargetMode="External"/><Relationship Id="rId959" Type="http://schemas.openxmlformats.org/officeDocument/2006/relationships/hyperlink" Target="https://assos.bordeaux.fr/association/detail/2068" TargetMode="External"/><Relationship Id="rId954" Type="http://schemas.openxmlformats.org/officeDocument/2006/relationships/hyperlink" Target="https://assos.bordeaux.fr/association/detail/2066" TargetMode="External"/><Relationship Id="rId953" Type="http://schemas.openxmlformats.org/officeDocument/2006/relationships/hyperlink" Target="https://assos.bordeaux.fr/association/detail/1691" TargetMode="External"/><Relationship Id="rId952" Type="http://schemas.openxmlformats.org/officeDocument/2006/relationships/hyperlink" Target="https://assos.bordeaux.fr/association/detail/1102" TargetMode="External"/><Relationship Id="rId951" Type="http://schemas.openxmlformats.org/officeDocument/2006/relationships/hyperlink" Target="http://www.aides.org" TargetMode="External"/><Relationship Id="rId958" Type="http://schemas.openxmlformats.org/officeDocument/2006/relationships/hyperlink" Target="http://www.espritdequartier.fr" TargetMode="External"/><Relationship Id="rId957" Type="http://schemas.openxmlformats.org/officeDocument/2006/relationships/hyperlink" Target="https://assos.bordeaux.fr/association/detail/695" TargetMode="External"/><Relationship Id="rId956" Type="http://schemas.openxmlformats.org/officeDocument/2006/relationships/hyperlink" Target="https://assos.bordeaux.fr/association/detail/2067" TargetMode="External"/><Relationship Id="rId955" Type="http://schemas.openxmlformats.org/officeDocument/2006/relationships/hyperlink" Target="https://assos.bordeaux.fr/association/detail/1076" TargetMode="External"/><Relationship Id="rId950" Type="http://schemas.openxmlformats.org/officeDocument/2006/relationships/hyperlink" Target="https://assos.bordeaux.fr/association/detail/1087" TargetMode="External"/><Relationship Id="rId2870" Type="http://schemas.openxmlformats.org/officeDocument/2006/relationships/hyperlink" Target="https://assos.bordeaux.fr/association/detail/361" TargetMode="External"/><Relationship Id="rId1540" Type="http://schemas.openxmlformats.org/officeDocument/2006/relationships/hyperlink" Target="https://assos.bordeaux.fr/association/detail/828" TargetMode="External"/><Relationship Id="rId2871" Type="http://schemas.openxmlformats.org/officeDocument/2006/relationships/hyperlink" Target="https://assos.bordeaux.fr/association/detail/670" TargetMode="External"/><Relationship Id="rId1541" Type="http://schemas.openxmlformats.org/officeDocument/2006/relationships/hyperlink" Target="http://www.untendanses.com" TargetMode="External"/><Relationship Id="rId2872" Type="http://schemas.openxmlformats.org/officeDocument/2006/relationships/hyperlink" Target="http://www.lacleduquai.com" TargetMode="External"/><Relationship Id="rId1542" Type="http://schemas.openxmlformats.org/officeDocument/2006/relationships/hyperlink" Target="https://assos.bordeaux.fr/association/detail/2403" TargetMode="External"/><Relationship Id="rId2873" Type="http://schemas.openxmlformats.org/officeDocument/2006/relationships/hyperlink" Target="https://assos.bordeaux.fr/association/detail/362" TargetMode="External"/><Relationship Id="rId2027" Type="http://schemas.openxmlformats.org/officeDocument/2006/relationships/hyperlink" Target="https://assos.bordeaux.fr/association/detail/265" TargetMode="External"/><Relationship Id="rId2028" Type="http://schemas.openxmlformats.org/officeDocument/2006/relationships/hyperlink" Target="https://assos.bordeaux.fr/association/detail/2650" TargetMode="External"/><Relationship Id="rId2029" Type="http://schemas.openxmlformats.org/officeDocument/2006/relationships/hyperlink" Target="https://assos.bordeaux.fr/association/detail/2651" TargetMode="External"/><Relationship Id="rId107" Type="http://schemas.openxmlformats.org/officeDocument/2006/relationships/hyperlink" Target="https://assos.bordeaux.fr/association/detail/1225" TargetMode="External"/><Relationship Id="rId106" Type="http://schemas.openxmlformats.org/officeDocument/2006/relationships/hyperlink" Target="https://assos.bordeaux.fr/association/detail/1224" TargetMode="External"/><Relationship Id="rId105" Type="http://schemas.openxmlformats.org/officeDocument/2006/relationships/hyperlink" Target="https://assos.bordeaux.fr/association/detail/1223" TargetMode="External"/><Relationship Id="rId104" Type="http://schemas.openxmlformats.org/officeDocument/2006/relationships/hyperlink" Target="https://assos.bordeaux.fr/association/detail/1222" TargetMode="External"/><Relationship Id="rId109" Type="http://schemas.openxmlformats.org/officeDocument/2006/relationships/hyperlink" Target="https://assos.bordeaux.fr/association/detail/974" TargetMode="External"/><Relationship Id="rId108" Type="http://schemas.openxmlformats.org/officeDocument/2006/relationships/hyperlink" Target="https://assos.bordeaux.fr/association/detail/1226" TargetMode="External"/><Relationship Id="rId2020" Type="http://schemas.openxmlformats.org/officeDocument/2006/relationships/hyperlink" Target="https://assos.bordeaux.fr/association/detail/1016" TargetMode="External"/><Relationship Id="rId2021" Type="http://schemas.openxmlformats.org/officeDocument/2006/relationships/hyperlink" Target="https://assos.bordeaux.fr/association/detail/1011" TargetMode="External"/><Relationship Id="rId2022" Type="http://schemas.openxmlformats.org/officeDocument/2006/relationships/hyperlink" Target="http://www.airpassion-aquitaine.org" TargetMode="External"/><Relationship Id="rId103" Type="http://schemas.openxmlformats.org/officeDocument/2006/relationships/hyperlink" Target="http://www.fdh.org" TargetMode="External"/><Relationship Id="rId2023" Type="http://schemas.openxmlformats.org/officeDocument/2006/relationships/hyperlink" Target="https://assos.bordeaux.fr/association/detail/2646" TargetMode="External"/><Relationship Id="rId102" Type="http://schemas.openxmlformats.org/officeDocument/2006/relationships/hyperlink" Target="https://assos.bordeaux.fr/association/detail/711" TargetMode="External"/><Relationship Id="rId2024" Type="http://schemas.openxmlformats.org/officeDocument/2006/relationships/hyperlink" Target="https://assos.bordeaux.fr/association/detail/2647" TargetMode="External"/><Relationship Id="rId101" Type="http://schemas.openxmlformats.org/officeDocument/2006/relationships/hyperlink" Target="https://assos.bordeaux.fr/association/detail/1221" TargetMode="External"/><Relationship Id="rId2025" Type="http://schemas.openxmlformats.org/officeDocument/2006/relationships/hyperlink" Target="https://assos.bordeaux.fr/association/detail/2648" TargetMode="External"/><Relationship Id="rId100" Type="http://schemas.openxmlformats.org/officeDocument/2006/relationships/hyperlink" Target="https://assos.bordeaux.fr/association/detail/1220" TargetMode="External"/><Relationship Id="rId2026" Type="http://schemas.openxmlformats.org/officeDocument/2006/relationships/hyperlink" Target="https://assos.bordeaux.fr/association/detail/2649" TargetMode="External"/><Relationship Id="rId2016" Type="http://schemas.openxmlformats.org/officeDocument/2006/relationships/hyperlink" Target="http://thewill.fr" TargetMode="External"/><Relationship Id="rId2017" Type="http://schemas.openxmlformats.org/officeDocument/2006/relationships/hyperlink" Target="https://assos.bordeaux.fr/association/detail/537" TargetMode="External"/><Relationship Id="rId2018" Type="http://schemas.openxmlformats.org/officeDocument/2006/relationships/hyperlink" Target="http://www.adam-bordeaux.fr" TargetMode="External"/><Relationship Id="rId2019" Type="http://schemas.openxmlformats.org/officeDocument/2006/relationships/hyperlink" Target="https://assos.bordeaux.fr/association/detail/2645" TargetMode="External"/><Relationship Id="rId2010" Type="http://schemas.openxmlformats.org/officeDocument/2006/relationships/hyperlink" Target="https://assos.bordeaux.fr/association/detail/1777" TargetMode="External"/><Relationship Id="rId2011" Type="http://schemas.openxmlformats.org/officeDocument/2006/relationships/hyperlink" Target="https://assos.bordeaux.fr/association/detail/1640" TargetMode="External"/><Relationship Id="rId2012" Type="http://schemas.openxmlformats.org/officeDocument/2006/relationships/hyperlink" Target="https://assos.bordeaux.fr/association/detail/2642" TargetMode="External"/><Relationship Id="rId2013" Type="http://schemas.openxmlformats.org/officeDocument/2006/relationships/hyperlink" Target="https://assos.bordeaux.fr/association/detail/2643" TargetMode="External"/><Relationship Id="rId2014" Type="http://schemas.openxmlformats.org/officeDocument/2006/relationships/hyperlink" Target="https://assos.bordeaux.fr/association/detail/2644" TargetMode="External"/><Relationship Id="rId2015" Type="http://schemas.openxmlformats.org/officeDocument/2006/relationships/hyperlink" Target="https://assos.bordeaux.fr/association/detail/623" TargetMode="External"/><Relationship Id="rId2049" Type="http://schemas.openxmlformats.org/officeDocument/2006/relationships/hyperlink" Target="https://assos.bordeaux.fr/association/detail/952" TargetMode="External"/><Relationship Id="rId129" Type="http://schemas.openxmlformats.org/officeDocument/2006/relationships/hyperlink" Target="https://assos.bordeaux.fr/association/detail/1267" TargetMode="External"/><Relationship Id="rId128" Type="http://schemas.openxmlformats.org/officeDocument/2006/relationships/hyperlink" Target="http://optimomesloisirs.com" TargetMode="External"/><Relationship Id="rId127" Type="http://schemas.openxmlformats.org/officeDocument/2006/relationships/hyperlink" Target="https://assos.bordeaux.fr/association/detail/1042" TargetMode="External"/><Relationship Id="rId126" Type="http://schemas.openxmlformats.org/officeDocument/2006/relationships/hyperlink" Target="https://assos.bordeaux.fr/association/detail/1259" TargetMode="External"/><Relationship Id="rId2040" Type="http://schemas.openxmlformats.org/officeDocument/2006/relationships/hyperlink" Target="https://assos.bordeaux.fr/association/detail/1578" TargetMode="External"/><Relationship Id="rId121" Type="http://schemas.openxmlformats.org/officeDocument/2006/relationships/hyperlink" Target="https://assos.bordeaux.fr/association/detail/1256" TargetMode="External"/><Relationship Id="rId2041" Type="http://schemas.openxmlformats.org/officeDocument/2006/relationships/hyperlink" Target="http://www.danseavecnousbordeaux.fr" TargetMode="External"/><Relationship Id="rId120" Type="http://schemas.openxmlformats.org/officeDocument/2006/relationships/hyperlink" Target="https://assos.bordeaux.fr/association/detail/1237" TargetMode="External"/><Relationship Id="rId2042" Type="http://schemas.openxmlformats.org/officeDocument/2006/relationships/hyperlink" Target="https://assos.bordeaux.fr/association/detail/266" TargetMode="External"/><Relationship Id="rId2043" Type="http://schemas.openxmlformats.org/officeDocument/2006/relationships/hyperlink" Target="https://assos.bordeaux.fr/association/detail/542" TargetMode="External"/><Relationship Id="rId2044" Type="http://schemas.openxmlformats.org/officeDocument/2006/relationships/hyperlink" Target="http://lescyranos.fr" TargetMode="External"/><Relationship Id="rId125" Type="http://schemas.openxmlformats.org/officeDocument/2006/relationships/hyperlink" Target="http://www.lacdo.org" TargetMode="External"/><Relationship Id="rId2045" Type="http://schemas.openxmlformats.org/officeDocument/2006/relationships/hyperlink" Target="https://assos.bordeaux.fr/association/detail/2660" TargetMode="External"/><Relationship Id="rId124" Type="http://schemas.openxmlformats.org/officeDocument/2006/relationships/hyperlink" Target="https://assos.bordeaux.fr/association/detail/782" TargetMode="External"/><Relationship Id="rId2046" Type="http://schemas.openxmlformats.org/officeDocument/2006/relationships/hyperlink" Target="https://assos.bordeaux.fr/association/detail/2661" TargetMode="External"/><Relationship Id="rId123" Type="http://schemas.openxmlformats.org/officeDocument/2006/relationships/hyperlink" Target="http://www.associationodyssee.fr" TargetMode="External"/><Relationship Id="rId2047" Type="http://schemas.openxmlformats.org/officeDocument/2006/relationships/hyperlink" Target="https://assos.bordeaux.fr/association/detail/1822" TargetMode="External"/><Relationship Id="rId122" Type="http://schemas.openxmlformats.org/officeDocument/2006/relationships/hyperlink" Target="https://assos.bordeaux.fr/association/detail/598" TargetMode="External"/><Relationship Id="rId2048" Type="http://schemas.openxmlformats.org/officeDocument/2006/relationships/hyperlink" Target="http://www.morphogenistes.org" TargetMode="External"/><Relationship Id="rId2038" Type="http://schemas.openxmlformats.org/officeDocument/2006/relationships/hyperlink" Target="https://assos.bordeaux.fr/association/detail/2658" TargetMode="External"/><Relationship Id="rId2039" Type="http://schemas.openxmlformats.org/officeDocument/2006/relationships/hyperlink" Target="https://assos.bordeaux.fr/association/detail/2659" TargetMode="External"/><Relationship Id="rId118" Type="http://schemas.openxmlformats.org/officeDocument/2006/relationships/hyperlink" Target="https://assos.bordeaux.fr/association/detail/1503" TargetMode="External"/><Relationship Id="rId117" Type="http://schemas.openxmlformats.org/officeDocument/2006/relationships/hyperlink" Target="https://assos.bordeaux.fr/association/detail/1231" TargetMode="External"/><Relationship Id="rId116" Type="http://schemas.openxmlformats.org/officeDocument/2006/relationships/hyperlink" Target="https://assos.bordeaux.fr/association/detail/1230" TargetMode="External"/><Relationship Id="rId115" Type="http://schemas.openxmlformats.org/officeDocument/2006/relationships/hyperlink" Target="https://assos.bordeaux.fr/association/detail/1229" TargetMode="External"/><Relationship Id="rId119" Type="http://schemas.openxmlformats.org/officeDocument/2006/relationships/hyperlink" Target="https://assos.bordeaux.fr/association/detail/1236" TargetMode="External"/><Relationship Id="rId110" Type="http://schemas.openxmlformats.org/officeDocument/2006/relationships/hyperlink" Target="http://www.philospheres.org" TargetMode="External"/><Relationship Id="rId2030" Type="http://schemas.openxmlformats.org/officeDocument/2006/relationships/hyperlink" Target="https://assos.bordeaux.fr/association/detail/2652" TargetMode="External"/><Relationship Id="rId2031" Type="http://schemas.openxmlformats.org/officeDocument/2006/relationships/hyperlink" Target="https://assos.bordeaux.fr/association/detail/2653" TargetMode="External"/><Relationship Id="rId2032" Type="http://schemas.openxmlformats.org/officeDocument/2006/relationships/hyperlink" Target="https://assos.bordeaux.fr/association/detail/2654" TargetMode="External"/><Relationship Id="rId2033" Type="http://schemas.openxmlformats.org/officeDocument/2006/relationships/hyperlink" Target="https://assos.bordeaux.fr/association/detail/963" TargetMode="External"/><Relationship Id="rId114" Type="http://schemas.openxmlformats.org/officeDocument/2006/relationships/hyperlink" Target="http://bordeaux.alternative-urbaine.com" TargetMode="External"/><Relationship Id="rId2034" Type="http://schemas.openxmlformats.org/officeDocument/2006/relationships/hyperlink" Target="https://assos.bordeaux.fr/association/detail/699" TargetMode="External"/><Relationship Id="rId113" Type="http://schemas.openxmlformats.org/officeDocument/2006/relationships/hyperlink" Target="https://assos.bordeaux.fr/association/detail/862" TargetMode="External"/><Relationship Id="rId2035" Type="http://schemas.openxmlformats.org/officeDocument/2006/relationships/hyperlink" Target="https://assos.bordeaux.fr/association/detail/2655" TargetMode="External"/><Relationship Id="rId112" Type="http://schemas.openxmlformats.org/officeDocument/2006/relationships/hyperlink" Target="https://assos.bordeaux.fr/association/detail/1199" TargetMode="External"/><Relationship Id="rId2036" Type="http://schemas.openxmlformats.org/officeDocument/2006/relationships/hyperlink" Target="https://assos.bordeaux.fr/association/detail/2656" TargetMode="External"/><Relationship Id="rId111" Type="http://schemas.openxmlformats.org/officeDocument/2006/relationships/hyperlink" Target="https://assos.bordeaux.fr/association/detail/1228" TargetMode="External"/><Relationship Id="rId2037" Type="http://schemas.openxmlformats.org/officeDocument/2006/relationships/hyperlink" Target="https://assos.bordeaux.fr/association/detail/2657" TargetMode="External"/><Relationship Id="rId2005" Type="http://schemas.openxmlformats.org/officeDocument/2006/relationships/hyperlink" Target="https://assos.bordeaux.fr/association/detail/1683" TargetMode="External"/><Relationship Id="rId2006" Type="http://schemas.openxmlformats.org/officeDocument/2006/relationships/hyperlink" Target="http://ctecheney.wixsite.com/jolie-petite-maman" TargetMode="External"/><Relationship Id="rId2007" Type="http://schemas.openxmlformats.org/officeDocument/2006/relationships/hyperlink" Target="https://assos.bordeaux.fr/association/detail/264" TargetMode="External"/><Relationship Id="rId2008" Type="http://schemas.openxmlformats.org/officeDocument/2006/relationships/hyperlink" Target="https://assos.bordeaux.fr/association/detail/2640" TargetMode="External"/><Relationship Id="rId2009" Type="http://schemas.openxmlformats.org/officeDocument/2006/relationships/hyperlink" Target="https://assos.bordeaux.fr/association/detail/2641" TargetMode="External"/><Relationship Id="rId2000" Type="http://schemas.openxmlformats.org/officeDocument/2006/relationships/hyperlink" Target="https://assos.bordeaux.fr/association/detail/2638" TargetMode="External"/><Relationship Id="rId2001" Type="http://schemas.openxmlformats.org/officeDocument/2006/relationships/hyperlink" Target="https://assos.bordeaux.fr/association/detail/1319" TargetMode="External"/><Relationship Id="rId2002" Type="http://schemas.openxmlformats.org/officeDocument/2006/relationships/hyperlink" Target="http://www.thedeskart.com" TargetMode="External"/><Relationship Id="rId2003" Type="http://schemas.openxmlformats.org/officeDocument/2006/relationships/hyperlink" Target="https://assos.bordeaux.fr/association/detail/2639" TargetMode="External"/><Relationship Id="rId2004" Type="http://schemas.openxmlformats.org/officeDocument/2006/relationships/hyperlink" Target="https://assos.bordeaux.fr/association/detail/1769" TargetMode="External"/><Relationship Id="rId2090" Type="http://schemas.openxmlformats.org/officeDocument/2006/relationships/hyperlink" Target="https://assos.bordeaux.fr/association/detail/268" TargetMode="External"/><Relationship Id="rId2091" Type="http://schemas.openxmlformats.org/officeDocument/2006/relationships/hyperlink" Target="https://assos.bordeaux.fr/association/detail/2680" TargetMode="External"/><Relationship Id="rId2092" Type="http://schemas.openxmlformats.org/officeDocument/2006/relationships/hyperlink" Target="https://assos.bordeaux.fr/association/detail/1537" TargetMode="External"/><Relationship Id="rId2093" Type="http://schemas.openxmlformats.org/officeDocument/2006/relationships/hyperlink" Target="http://jadopteunprojet.com" TargetMode="External"/><Relationship Id="rId2094" Type="http://schemas.openxmlformats.org/officeDocument/2006/relationships/hyperlink" Target="https://assos.bordeaux.fr/association/detail/2681" TargetMode="External"/><Relationship Id="rId2095" Type="http://schemas.openxmlformats.org/officeDocument/2006/relationships/hyperlink" Target="https://assos.bordeaux.fr/association/detail/1357" TargetMode="External"/><Relationship Id="rId2096" Type="http://schemas.openxmlformats.org/officeDocument/2006/relationships/hyperlink" Target="https://assos.bordeaux.fr/association/detail/2682" TargetMode="External"/><Relationship Id="rId2097" Type="http://schemas.openxmlformats.org/officeDocument/2006/relationships/hyperlink" Target="https://assos.bordeaux.fr/association/detail/797" TargetMode="External"/><Relationship Id="rId2098" Type="http://schemas.openxmlformats.org/officeDocument/2006/relationships/hyperlink" Target="http://apeef.com" TargetMode="External"/><Relationship Id="rId2099" Type="http://schemas.openxmlformats.org/officeDocument/2006/relationships/hyperlink" Target="https://assos.bordeaux.fr/association/detail/912" TargetMode="External"/><Relationship Id="rId2060" Type="http://schemas.openxmlformats.org/officeDocument/2006/relationships/hyperlink" Target="https://assos.bordeaux.fr/association/detail/2666" TargetMode="External"/><Relationship Id="rId2061" Type="http://schemas.openxmlformats.org/officeDocument/2006/relationships/hyperlink" Target="https://assos.bordeaux.fr/association/detail/2667" TargetMode="External"/><Relationship Id="rId2062" Type="http://schemas.openxmlformats.org/officeDocument/2006/relationships/hyperlink" Target="https://assos.bordeaux.fr/association/detail/2668" TargetMode="External"/><Relationship Id="rId2063" Type="http://schemas.openxmlformats.org/officeDocument/2006/relationships/hyperlink" Target="https://assos.bordeaux.fr/association/detail/2669" TargetMode="External"/><Relationship Id="rId2064" Type="http://schemas.openxmlformats.org/officeDocument/2006/relationships/hyperlink" Target="https://assos.bordeaux.fr/association/detail/790" TargetMode="External"/><Relationship Id="rId2065" Type="http://schemas.openxmlformats.org/officeDocument/2006/relationships/hyperlink" Target="http://collectiftroistiers.com" TargetMode="External"/><Relationship Id="rId2066" Type="http://schemas.openxmlformats.org/officeDocument/2006/relationships/hyperlink" Target="https://assos.bordeaux.fr/association/detail/267" TargetMode="External"/><Relationship Id="rId2067" Type="http://schemas.openxmlformats.org/officeDocument/2006/relationships/hyperlink" Target="https://assos.bordeaux.fr/association/detail/1073" TargetMode="External"/><Relationship Id="rId2068" Type="http://schemas.openxmlformats.org/officeDocument/2006/relationships/hyperlink" Target="http://cib.ffct.org/index.html" TargetMode="External"/><Relationship Id="rId2069" Type="http://schemas.openxmlformats.org/officeDocument/2006/relationships/hyperlink" Target="https://assos.bordeaux.fr/association/detail/2670" TargetMode="External"/><Relationship Id="rId2050" Type="http://schemas.openxmlformats.org/officeDocument/2006/relationships/hyperlink" Target="http://o.bar.le.plafond.free.fr" TargetMode="External"/><Relationship Id="rId2051" Type="http://schemas.openxmlformats.org/officeDocument/2006/relationships/hyperlink" Target="https://assos.bordeaux.fr/association/detail/2662" TargetMode="External"/><Relationship Id="rId2052" Type="http://schemas.openxmlformats.org/officeDocument/2006/relationships/hyperlink" Target="https://assos.bordeaux.fr/association/detail/1661" TargetMode="External"/><Relationship Id="rId2053" Type="http://schemas.openxmlformats.org/officeDocument/2006/relationships/hyperlink" Target="https://assos.bordeaux.fr/association/detail/2663" TargetMode="External"/><Relationship Id="rId2054" Type="http://schemas.openxmlformats.org/officeDocument/2006/relationships/hyperlink" Target="https://assos.bordeaux.fr/association/detail/1353" TargetMode="External"/><Relationship Id="rId2055" Type="http://schemas.openxmlformats.org/officeDocument/2006/relationships/hyperlink" Target="https://assos.bordeaux.fr/association/detail/1146" TargetMode="External"/><Relationship Id="rId2056" Type="http://schemas.openxmlformats.org/officeDocument/2006/relationships/hyperlink" Target="http://www.epicerie-solidaire.fr" TargetMode="External"/><Relationship Id="rId2057" Type="http://schemas.openxmlformats.org/officeDocument/2006/relationships/hyperlink" Target="https://assos.bordeaux.fr/association/detail/2664" TargetMode="External"/><Relationship Id="rId2058" Type="http://schemas.openxmlformats.org/officeDocument/2006/relationships/hyperlink" Target="https://assos.bordeaux.fr/association/detail/940" TargetMode="External"/><Relationship Id="rId2059" Type="http://schemas.openxmlformats.org/officeDocument/2006/relationships/hyperlink" Target="https://assos.bordeaux.fr/association/detail/2665" TargetMode="External"/><Relationship Id="rId2080" Type="http://schemas.openxmlformats.org/officeDocument/2006/relationships/hyperlink" Target="https://assos.bordeaux.fr/association/detail/1101" TargetMode="External"/><Relationship Id="rId2081" Type="http://schemas.openxmlformats.org/officeDocument/2006/relationships/hyperlink" Target="https://assos.bordeaux.fr/association/detail/2672" TargetMode="External"/><Relationship Id="rId2082" Type="http://schemas.openxmlformats.org/officeDocument/2006/relationships/hyperlink" Target="https://assos.bordeaux.fr/association/detail/2673" TargetMode="External"/><Relationship Id="rId2083" Type="http://schemas.openxmlformats.org/officeDocument/2006/relationships/hyperlink" Target="https://assos.bordeaux.fr/association/detail/2674" TargetMode="External"/><Relationship Id="rId2084" Type="http://schemas.openxmlformats.org/officeDocument/2006/relationships/hyperlink" Target="https://assos.bordeaux.fr/association/detail/2675" TargetMode="External"/><Relationship Id="rId2085" Type="http://schemas.openxmlformats.org/officeDocument/2006/relationships/hyperlink" Target="https://assos.bordeaux.fr/association/detail/2676" TargetMode="External"/><Relationship Id="rId2086" Type="http://schemas.openxmlformats.org/officeDocument/2006/relationships/hyperlink" Target="https://assos.bordeaux.fr/association/detail/2677" TargetMode="External"/><Relationship Id="rId2087" Type="http://schemas.openxmlformats.org/officeDocument/2006/relationships/hyperlink" Target="https://assos.bordeaux.fr/association/detail/574" TargetMode="External"/><Relationship Id="rId2088" Type="http://schemas.openxmlformats.org/officeDocument/2006/relationships/hyperlink" Target="https://assos.bordeaux.fr/association/detail/2678" TargetMode="External"/><Relationship Id="rId2089" Type="http://schemas.openxmlformats.org/officeDocument/2006/relationships/hyperlink" Target="https://assos.bordeaux.fr/association/detail/2679" TargetMode="External"/><Relationship Id="rId2070" Type="http://schemas.openxmlformats.org/officeDocument/2006/relationships/hyperlink" Target="https://assos.bordeaux.fr/association/detail/1304" TargetMode="External"/><Relationship Id="rId2071" Type="http://schemas.openxmlformats.org/officeDocument/2006/relationships/hyperlink" Target="http://aremacs.com" TargetMode="External"/><Relationship Id="rId2072" Type="http://schemas.openxmlformats.org/officeDocument/2006/relationships/hyperlink" Target="https://assos.bordeaux.fr/association/detail/1377" TargetMode="External"/><Relationship Id="rId2073" Type="http://schemas.openxmlformats.org/officeDocument/2006/relationships/hyperlink" Target="http://tousauxabris.org" TargetMode="External"/><Relationship Id="rId2074" Type="http://schemas.openxmlformats.org/officeDocument/2006/relationships/hyperlink" Target="https://assos.bordeaux.fr/association/detail/1548" TargetMode="External"/><Relationship Id="rId2075" Type="http://schemas.openxmlformats.org/officeDocument/2006/relationships/hyperlink" Target="http://www.palliaplus.org" TargetMode="External"/><Relationship Id="rId2076" Type="http://schemas.openxmlformats.org/officeDocument/2006/relationships/hyperlink" Target="https://assos.bordeaux.fr/association/detail/2671" TargetMode="External"/><Relationship Id="rId2077" Type="http://schemas.openxmlformats.org/officeDocument/2006/relationships/hyperlink" Target="https://assos.bordeaux.fr/association/detail/1474" TargetMode="External"/><Relationship Id="rId2078" Type="http://schemas.openxmlformats.org/officeDocument/2006/relationships/hyperlink" Target="https://assos.bordeaux.fr/association/detail/722" TargetMode="External"/><Relationship Id="rId2079" Type="http://schemas.openxmlformats.org/officeDocument/2006/relationships/hyperlink" Target="http://www.bordeaux-capoeira.fr" TargetMode="External"/><Relationship Id="rId2940" Type="http://schemas.openxmlformats.org/officeDocument/2006/relationships/hyperlink" Target="https://assos.bordeaux.fr/association/detail/407" TargetMode="External"/><Relationship Id="rId1610" Type="http://schemas.openxmlformats.org/officeDocument/2006/relationships/hyperlink" Target="https://assos.bordeaux.fr/association/detail/2442" TargetMode="External"/><Relationship Id="rId2941" Type="http://schemas.openxmlformats.org/officeDocument/2006/relationships/hyperlink" Target="https://assos.bordeaux.fr/association/detail/408" TargetMode="External"/><Relationship Id="rId1611" Type="http://schemas.openxmlformats.org/officeDocument/2006/relationships/hyperlink" Target="https://assos.bordeaux.fr/association/detail/1772" TargetMode="External"/><Relationship Id="rId2942" Type="http://schemas.openxmlformats.org/officeDocument/2006/relationships/hyperlink" Target="https://assos.bordeaux.fr/association/detail/409" TargetMode="External"/><Relationship Id="rId1612" Type="http://schemas.openxmlformats.org/officeDocument/2006/relationships/hyperlink" Target="https://assos.bordeaux.fr/association/detail/2443" TargetMode="External"/><Relationship Id="rId2943" Type="http://schemas.openxmlformats.org/officeDocument/2006/relationships/hyperlink" Target="https://assos.bordeaux.fr/association/detail/410" TargetMode="External"/><Relationship Id="rId1613" Type="http://schemas.openxmlformats.org/officeDocument/2006/relationships/hyperlink" Target="https://assos.bordeaux.fr/association/detail/2444" TargetMode="External"/><Relationship Id="rId2944" Type="http://schemas.openxmlformats.org/officeDocument/2006/relationships/hyperlink" Target="https://assos.bordeaux.fr/association/detail/411" TargetMode="External"/><Relationship Id="rId1614" Type="http://schemas.openxmlformats.org/officeDocument/2006/relationships/hyperlink" Target="https://assos.bordeaux.fr/association/detail/2445" TargetMode="External"/><Relationship Id="rId2945" Type="http://schemas.openxmlformats.org/officeDocument/2006/relationships/hyperlink" Target="https://assos.bordeaux.fr/association/detail/412" TargetMode="External"/><Relationship Id="rId1615" Type="http://schemas.openxmlformats.org/officeDocument/2006/relationships/hyperlink" Target="https://assos.bordeaux.fr/association/detail/2446" TargetMode="External"/><Relationship Id="rId2946" Type="http://schemas.openxmlformats.org/officeDocument/2006/relationships/hyperlink" Target="https://assos.bordeaux.fr/association/detail/413" TargetMode="External"/><Relationship Id="rId1616" Type="http://schemas.openxmlformats.org/officeDocument/2006/relationships/hyperlink" Target="https://assos.bordeaux.fr/association/detail/835" TargetMode="External"/><Relationship Id="rId2947" Type="http://schemas.openxmlformats.org/officeDocument/2006/relationships/hyperlink" Target="https://assos.bordeaux.fr/association/detail/873" TargetMode="External"/><Relationship Id="rId907" Type="http://schemas.openxmlformats.org/officeDocument/2006/relationships/hyperlink" Target="https://assos.bordeaux.fr/association/detail/2044" TargetMode="External"/><Relationship Id="rId1617" Type="http://schemas.openxmlformats.org/officeDocument/2006/relationships/hyperlink" Target="http://www.optimemoire.fr" TargetMode="External"/><Relationship Id="rId2948" Type="http://schemas.openxmlformats.org/officeDocument/2006/relationships/hyperlink" Target="http://www.passerellesetcompetences.org" TargetMode="External"/><Relationship Id="rId906" Type="http://schemas.openxmlformats.org/officeDocument/2006/relationships/hyperlink" Target="https://assos.bordeaux.fr/association/detail/2043" TargetMode="External"/><Relationship Id="rId1618" Type="http://schemas.openxmlformats.org/officeDocument/2006/relationships/hyperlink" Target="https://assos.bordeaux.fr/association/detail/2447" TargetMode="External"/><Relationship Id="rId2949" Type="http://schemas.openxmlformats.org/officeDocument/2006/relationships/hyperlink" Target="https://assos.bordeaux.fr/association/detail/1278" TargetMode="External"/><Relationship Id="rId905" Type="http://schemas.openxmlformats.org/officeDocument/2006/relationships/hyperlink" Target="https://assos.bordeaux.fr/association/detail/1114" TargetMode="External"/><Relationship Id="rId1619" Type="http://schemas.openxmlformats.org/officeDocument/2006/relationships/hyperlink" Target="https://assos.bordeaux.fr/association/detail/1170" TargetMode="External"/><Relationship Id="rId904" Type="http://schemas.openxmlformats.org/officeDocument/2006/relationships/hyperlink" Target="https://assos.bordeaux.fr/association/detail/2042" TargetMode="External"/><Relationship Id="rId909" Type="http://schemas.openxmlformats.org/officeDocument/2006/relationships/hyperlink" Target="http://europe-bordeaux.eu/fr/accueil" TargetMode="External"/><Relationship Id="rId908" Type="http://schemas.openxmlformats.org/officeDocument/2006/relationships/hyperlink" Target="https://assos.bordeaux.fr/association/detail/1157" TargetMode="External"/><Relationship Id="rId903" Type="http://schemas.openxmlformats.org/officeDocument/2006/relationships/hyperlink" Target="https://assos.bordeaux.fr/association/detail/2041" TargetMode="External"/><Relationship Id="rId902" Type="http://schemas.openxmlformats.org/officeDocument/2006/relationships/hyperlink" Target="https://assos.bordeaux.fr/association/detail/2040" TargetMode="External"/><Relationship Id="rId901" Type="http://schemas.openxmlformats.org/officeDocument/2006/relationships/hyperlink" Target="https://assos.bordeaux.fr/association/detail/2039" TargetMode="External"/><Relationship Id="rId900" Type="http://schemas.openxmlformats.org/officeDocument/2006/relationships/hyperlink" Target="https://assos.bordeaux.fr/association/detail/1613" TargetMode="External"/><Relationship Id="rId2930" Type="http://schemas.openxmlformats.org/officeDocument/2006/relationships/hyperlink" Target="https://assos.bordeaux.fr/association/detail/400" TargetMode="External"/><Relationship Id="rId1600" Type="http://schemas.openxmlformats.org/officeDocument/2006/relationships/hyperlink" Target="https://assos.bordeaux.fr/association/detail/2435" TargetMode="External"/><Relationship Id="rId2931" Type="http://schemas.openxmlformats.org/officeDocument/2006/relationships/hyperlink" Target="https://assos.bordeaux.fr/association/detail/401" TargetMode="External"/><Relationship Id="rId1601" Type="http://schemas.openxmlformats.org/officeDocument/2006/relationships/hyperlink" Target="https://assos.bordeaux.fr/association/detail/1121" TargetMode="External"/><Relationship Id="rId2932" Type="http://schemas.openxmlformats.org/officeDocument/2006/relationships/hyperlink" Target="https://assos.bordeaux.fr/association/detail/1771" TargetMode="External"/><Relationship Id="rId1602" Type="http://schemas.openxmlformats.org/officeDocument/2006/relationships/hyperlink" Target="https://assos.bordeaux.fr/association/detail/2436" TargetMode="External"/><Relationship Id="rId2933" Type="http://schemas.openxmlformats.org/officeDocument/2006/relationships/hyperlink" Target="https://assos.bordeaux.fr/association/detail/402" TargetMode="External"/><Relationship Id="rId1603" Type="http://schemas.openxmlformats.org/officeDocument/2006/relationships/hyperlink" Target="https://assos.bordeaux.fr/association/detail/2437" TargetMode="External"/><Relationship Id="rId2934" Type="http://schemas.openxmlformats.org/officeDocument/2006/relationships/hyperlink" Target="https://assos.bordeaux.fr/association/detail/1094" TargetMode="External"/><Relationship Id="rId1604" Type="http://schemas.openxmlformats.org/officeDocument/2006/relationships/hyperlink" Target="https://assos.bordeaux.fr/association/detail/2438" TargetMode="External"/><Relationship Id="rId2935" Type="http://schemas.openxmlformats.org/officeDocument/2006/relationships/hyperlink" Target="http://atlasimpro.com" TargetMode="External"/><Relationship Id="rId1605" Type="http://schemas.openxmlformats.org/officeDocument/2006/relationships/hyperlink" Target="https://assos.bordeaux.fr/association/detail/2439" TargetMode="External"/><Relationship Id="rId2936" Type="http://schemas.openxmlformats.org/officeDocument/2006/relationships/hyperlink" Target="https://assos.bordeaux.fr/association/detail/403" TargetMode="External"/><Relationship Id="rId1606" Type="http://schemas.openxmlformats.org/officeDocument/2006/relationships/hyperlink" Target="https://assos.bordeaux.fr/association/detail/244" TargetMode="External"/><Relationship Id="rId2937" Type="http://schemas.openxmlformats.org/officeDocument/2006/relationships/hyperlink" Target="https://assos.bordeaux.fr/association/detail/404" TargetMode="External"/><Relationship Id="rId1607" Type="http://schemas.openxmlformats.org/officeDocument/2006/relationships/hyperlink" Target="https://assos.bordeaux.fr/association/detail/1007" TargetMode="External"/><Relationship Id="rId2938" Type="http://schemas.openxmlformats.org/officeDocument/2006/relationships/hyperlink" Target="https://assos.bordeaux.fr/association/detail/405" TargetMode="External"/><Relationship Id="rId1608" Type="http://schemas.openxmlformats.org/officeDocument/2006/relationships/hyperlink" Target="https://assos.bordeaux.fr/association/detail/2440" TargetMode="External"/><Relationship Id="rId2939" Type="http://schemas.openxmlformats.org/officeDocument/2006/relationships/hyperlink" Target="https://assos.bordeaux.fr/association/detail/406" TargetMode="External"/><Relationship Id="rId1609" Type="http://schemas.openxmlformats.org/officeDocument/2006/relationships/hyperlink" Target="https://assos.bordeaux.fr/association/detail/2441" TargetMode="External"/><Relationship Id="rId1631" Type="http://schemas.openxmlformats.org/officeDocument/2006/relationships/hyperlink" Target="https://assos.bordeaux.fr/association/detail/2453" TargetMode="External"/><Relationship Id="rId2962" Type="http://schemas.openxmlformats.org/officeDocument/2006/relationships/hyperlink" Target="https://assos.bordeaux.fr/association/detail/577" TargetMode="External"/><Relationship Id="rId1632" Type="http://schemas.openxmlformats.org/officeDocument/2006/relationships/hyperlink" Target="https://assos.bordeaux.fr/association/detail/2454" TargetMode="External"/><Relationship Id="rId2963" Type="http://schemas.openxmlformats.org/officeDocument/2006/relationships/hyperlink" Target="http://www.toobordo.net" TargetMode="External"/><Relationship Id="rId1633" Type="http://schemas.openxmlformats.org/officeDocument/2006/relationships/hyperlink" Target="https://assos.bordeaux.fr/association/detail/2455" TargetMode="External"/><Relationship Id="rId2964" Type="http://schemas.openxmlformats.org/officeDocument/2006/relationships/hyperlink" Target="https://assos.bordeaux.fr/association/detail/421" TargetMode="External"/><Relationship Id="rId1634" Type="http://schemas.openxmlformats.org/officeDocument/2006/relationships/hyperlink" Target="https://assos.bordeaux.fr/association/detail/2456" TargetMode="External"/><Relationship Id="rId2965" Type="http://schemas.openxmlformats.org/officeDocument/2006/relationships/hyperlink" Target="https://assos.bordeaux.fr/association/detail/1098" TargetMode="External"/><Relationship Id="rId1635" Type="http://schemas.openxmlformats.org/officeDocument/2006/relationships/hyperlink" Target="https://assos.bordeaux.fr/association/detail/2457" TargetMode="External"/><Relationship Id="rId2966" Type="http://schemas.openxmlformats.org/officeDocument/2006/relationships/hyperlink" Target="https://assos.bordeaux.fr/association/detail/1658" TargetMode="External"/><Relationship Id="rId1636" Type="http://schemas.openxmlformats.org/officeDocument/2006/relationships/hyperlink" Target="https://assos.bordeaux.fr/association/detail/2458" TargetMode="External"/><Relationship Id="rId2967" Type="http://schemas.openxmlformats.org/officeDocument/2006/relationships/hyperlink" Target="http://www.peche33.com" TargetMode="External"/><Relationship Id="rId1637" Type="http://schemas.openxmlformats.org/officeDocument/2006/relationships/hyperlink" Target="https://assos.bordeaux.fr/association/detail/2459" TargetMode="External"/><Relationship Id="rId2968" Type="http://schemas.openxmlformats.org/officeDocument/2006/relationships/hyperlink" Target="https://assos.bordeaux.fr/association/detail/422" TargetMode="External"/><Relationship Id="rId1638" Type="http://schemas.openxmlformats.org/officeDocument/2006/relationships/hyperlink" Target="https://assos.bordeaux.fr/association/detail/246" TargetMode="External"/><Relationship Id="rId2969" Type="http://schemas.openxmlformats.org/officeDocument/2006/relationships/hyperlink" Target="https://assos.bordeaux.fr/association/detail/423" TargetMode="External"/><Relationship Id="rId929" Type="http://schemas.openxmlformats.org/officeDocument/2006/relationships/hyperlink" Target="https://assos.bordeaux.fr/association/detail/576" TargetMode="External"/><Relationship Id="rId1639" Type="http://schemas.openxmlformats.org/officeDocument/2006/relationships/hyperlink" Target="https://assos.bordeaux.fr/association/detail/1497" TargetMode="External"/><Relationship Id="rId928" Type="http://schemas.openxmlformats.org/officeDocument/2006/relationships/hyperlink" Target="https://assos.bordeaux.fr/association/detail/1600" TargetMode="External"/><Relationship Id="rId927" Type="http://schemas.openxmlformats.org/officeDocument/2006/relationships/hyperlink" Target="https://assos.bordeaux.fr/association/detail/1422" TargetMode="External"/><Relationship Id="rId926" Type="http://schemas.openxmlformats.org/officeDocument/2006/relationships/hyperlink" Target="https://assos.bordeaux.fr/association/detail/2054" TargetMode="External"/><Relationship Id="rId921" Type="http://schemas.openxmlformats.org/officeDocument/2006/relationships/hyperlink" Target="https://assos.bordeaux.fr/association/detail/802" TargetMode="External"/><Relationship Id="rId920" Type="http://schemas.openxmlformats.org/officeDocument/2006/relationships/hyperlink" Target="https://assos.bordeaux.fr/association/detail/2050" TargetMode="External"/><Relationship Id="rId925" Type="http://schemas.openxmlformats.org/officeDocument/2006/relationships/hyperlink" Target="https://assos.bordeaux.fr/association/detail/2053" TargetMode="External"/><Relationship Id="rId924" Type="http://schemas.openxmlformats.org/officeDocument/2006/relationships/hyperlink" Target="https://assos.bordeaux.fr/association/detail/2052" TargetMode="External"/><Relationship Id="rId923" Type="http://schemas.openxmlformats.org/officeDocument/2006/relationships/hyperlink" Target="https://assos.bordeaux.fr/association/detail/2051" TargetMode="External"/><Relationship Id="rId922" Type="http://schemas.openxmlformats.org/officeDocument/2006/relationships/hyperlink" Target="http://www.udcof33.fr" TargetMode="External"/><Relationship Id="rId2960" Type="http://schemas.openxmlformats.org/officeDocument/2006/relationships/hyperlink" Target="https://assos.bordeaux.fr/association/detail/839" TargetMode="External"/><Relationship Id="rId1630" Type="http://schemas.openxmlformats.org/officeDocument/2006/relationships/hyperlink" Target="https://assos.bordeaux.fr/association/detail/757" TargetMode="External"/><Relationship Id="rId2961" Type="http://schemas.openxmlformats.org/officeDocument/2006/relationships/hyperlink" Target="http://entreprisebienetre.wixsite.com/monsite" TargetMode="External"/><Relationship Id="rId1620" Type="http://schemas.openxmlformats.org/officeDocument/2006/relationships/hyperlink" Target="http://bordeaux-gospel-academy.com" TargetMode="External"/><Relationship Id="rId2951" Type="http://schemas.openxmlformats.org/officeDocument/2006/relationships/hyperlink" Target="https://assos.bordeaux.fr/association/detail/414" TargetMode="External"/><Relationship Id="rId1621" Type="http://schemas.openxmlformats.org/officeDocument/2006/relationships/hyperlink" Target="https://assos.bordeaux.fr/association/detail/2448" TargetMode="External"/><Relationship Id="rId2952" Type="http://schemas.openxmlformats.org/officeDocument/2006/relationships/hyperlink" Target="https://assos.bordeaux.fr/association/detail/415" TargetMode="External"/><Relationship Id="rId1622" Type="http://schemas.openxmlformats.org/officeDocument/2006/relationships/hyperlink" Target="https://assos.bordeaux.fr/association/detail/2449" TargetMode="External"/><Relationship Id="rId2953" Type="http://schemas.openxmlformats.org/officeDocument/2006/relationships/hyperlink" Target="https://assos.bordeaux.fr/association/detail/416" TargetMode="External"/><Relationship Id="rId1623" Type="http://schemas.openxmlformats.org/officeDocument/2006/relationships/hyperlink" Target="https://assos.bordeaux.fr/association/detail/245" TargetMode="External"/><Relationship Id="rId2954" Type="http://schemas.openxmlformats.org/officeDocument/2006/relationships/hyperlink" Target="https://assos.bordeaux.fr/association/detail/417" TargetMode="External"/><Relationship Id="rId1624" Type="http://schemas.openxmlformats.org/officeDocument/2006/relationships/hyperlink" Target="https://assos.bordeaux.fr/association/detail/1731" TargetMode="External"/><Relationship Id="rId2955" Type="http://schemas.openxmlformats.org/officeDocument/2006/relationships/hyperlink" Target="https://assos.bordeaux.fr/association/detail/418" TargetMode="External"/><Relationship Id="rId1625" Type="http://schemas.openxmlformats.org/officeDocument/2006/relationships/hyperlink" Target="https://assos.bordeaux.fr/association/detail/2450" TargetMode="External"/><Relationship Id="rId2956" Type="http://schemas.openxmlformats.org/officeDocument/2006/relationships/hyperlink" Target="https://assos.bordeaux.fr/association/detail/1702" TargetMode="External"/><Relationship Id="rId1626" Type="http://schemas.openxmlformats.org/officeDocument/2006/relationships/hyperlink" Target="https://assos.bordeaux.fr/association/detail/2451" TargetMode="External"/><Relationship Id="rId2957" Type="http://schemas.openxmlformats.org/officeDocument/2006/relationships/hyperlink" Target="https://assos.bordeaux.fr/association/detail/419" TargetMode="External"/><Relationship Id="rId1627" Type="http://schemas.openxmlformats.org/officeDocument/2006/relationships/hyperlink" Target="https://assos.bordeaux.fr/association/detail/2452" TargetMode="External"/><Relationship Id="rId2958" Type="http://schemas.openxmlformats.org/officeDocument/2006/relationships/hyperlink" Target="https://assos.bordeaux.fr/association/detail/420" TargetMode="External"/><Relationship Id="rId918" Type="http://schemas.openxmlformats.org/officeDocument/2006/relationships/hyperlink" Target="https://assos.bordeaux.fr/association/detail/2048" TargetMode="External"/><Relationship Id="rId1628" Type="http://schemas.openxmlformats.org/officeDocument/2006/relationships/hyperlink" Target="https://assos.bordeaux.fr/association/detail/1168" TargetMode="External"/><Relationship Id="rId2959" Type="http://schemas.openxmlformats.org/officeDocument/2006/relationships/hyperlink" Target="https://assos.bordeaux.fr/association/detail/1842" TargetMode="External"/><Relationship Id="rId917" Type="http://schemas.openxmlformats.org/officeDocument/2006/relationships/hyperlink" Target="https://assos.bordeaux.fr/association/detail/584" TargetMode="External"/><Relationship Id="rId1629" Type="http://schemas.openxmlformats.org/officeDocument/2006/relationships/hyperlink" Target="http://www.lacase.eu" TargetMode="External"/><Relationship Id="rId916" Type="http://schemas.openxmlformats.org/officeDocument/2006/relationships/hyperlink" Target="https://assos.bordeaux.fr/association/detail/2047" TargetMode="External"/><Relationship Id="rId915" Type="http://schemas.openxmlformats.org/officeDocument/2006/relationships/hyperlink" Target="https://assos.bordeaux.fr/association/detail/2046" TargetMode="External"/><Relationship Id="rId919" Type="http://schemas.openxmlformats.org/officeDocument/2006/relationships/hyperlink" Target="https://assos.bordeaux.fr/association/detail/2049" TargetMode="External"/><Relationship Id="rId910" Type="http://schemas.openxmlformats.org/officeDocument/2006/relationships/hyperlink" Target="https://assos.bordeaux.fr/association/detail/750" TargetMode="External"/><Relationship Id="rId914" Type="http://schemas.openxmlformats.org/officeDocument/2006/relationships/hyperlink" Target="https://assos.bordeaux.fr/association/detail/1535" TargetMode="External"/><Relationship Id="rId913" Type="http://schemas.openxmlformats.org/officeDocument/2006/relationships/hyperlink" Target="https://assos.bordeaux.fr/association/detail/1459" TargetMode="External"/><Relationship Id="rId912" Type="http://schemas.openxmlformats.org/officeDocument/2006/relationships/hyperlink" Target="https://assos.bordeaux.fr/association/detail/2045" TargetMode="External"/><Relationship Id="rId911" Type="http://schemas.openxmlformats.org/officeDocument/2006/relationships/hyperlink" Target="http://www.acaqb.fr" TargetMode="External"/><Relationship Id="rId2950" Type="http://schemas.openxmlformats.org/officeDocument/2006/relationships/hyperlink" Target="http://www.compagniechronique.com" TargetMode="External"/><Relationship Id="rId2900" Type="http://schemas.openxmlformats.org/officeDocument/2006/relationships/hyperlink" Target="https://assos.bordeaux.fr/association/detail/381" TargetMode="External"/><Relationship Id="rId2901" Type="http://schemas.openxmlformats.org/officeDocument/2006/relationships/hyperlink" Target="https://assos.bordeaux.fr/association/detail/382" TargetMode="External"/><Relationship Id="rId2902" Type="http://schemas.openxmlformats.org/officeDocument/2006/relationships/hyperlink" Target="https://assos.bordeaux.fr/association/detail/383" TargetMode="External"/><Relationship Id="rId2903" Type="http://schemas.openxmlformats.org/officeDocument/2006/relationships/hyperlink" Target="https://assos.bordeaux.fr/association/detail/384" TargetMode="External"/><Relationship Id="rId2904" Type="http://schemas.openxmlformats.org/officeDocument/2006/relationships/hyperlink" Target="https://assos.bordeaux.fr/association/detail/385" TargetMode="External"/><Relationship Id="rId2905" Type="http://schemas.openxmlformats.org/officeDocument/2006/relationships/hyperlink" Target="https://assos.bordeaux.fr/association/detail/386" TargetMode="External"/><Relationship Id="rId2906" Type="http://schemas.openxmlformats.org/officeDocument/2006/relationships/hyperlink" Target="https://assos.bordeaux.fr/association/detail/387" TargetMode="External"/><Relationship Id="rId2907" Type="http://schemas.openxmlformats.org/officeDocument/2006/relationships/hyperlink" Target="https://assos.bordeaux.fr/association/detail/1366" TargetMode="External"/><Relationship Id="rId2908" Type="http://schemas.openxmlformats.org/officeDocument/2006/relationships/hyperlink" Target="http://www.gasr33.com" TargetMode="External"/><Relationship Id="rId2909" Type="http://schemas.openxmlformats.org/officeDocument/2006/relationships/hyperlink" Target="https://assos.bordeaux.fr/association/detail/388" TargetMode="External"/><Relationship Id="rId2920" Type="http://schemas.openxmlformats.org/officeDocument/2006/relationships/hyperlink" Target="https://assos.bordeaux.fr/association/detail/395" TargetMode="External"/><Relationship Id="rId2921" Type="http://schemas.openxmlformats.org/officeDocument/2006/relationships/hyperlink" Target="https://assos.bordeaux.fr/association/detail/396" TargetMode="External"/><Relationship Id="rId2922" Type="http://schemas.openxmlformats.org/officeDocument/2006/relationships/hyperlink" Target="https://assos.bordeaux.fr/association/detail/397" TargetMode="External"/><Relationship Id="rId2923" Type="http://schemas.openxmlformats.org/officeDocument/2006/relationships/hyperlink" Target="https://assos.bordeaux.fr/association/detail/398" TargetMode="External"/><Relationship Id="rId2924" Type="http://schemas.openxmlformats.org/officeDocument/2006/relationships/hyperlink" Target="https://assos.bordeaux.fr/association/detail/1276" TargetMode="External"/><Relationship Id="rId2925" Type="http://schemas.openxmlformats.org/officeDocument/2006/relationships/hyperlink" Target="http://collectifccm.wixsite.com/collectifccm" TargetMode="External"/><Relationship Id="rId2926" Type="http://schemas.openxmlformats.org/officeDocument/2006/relationships/hyperlink" Target="https://assos.bordeaux.fr/association/detail/399" TargetMode="External"/><Relationship Id="rId2927" Type="http://schemas.openxmlformats.org/officeDocument/2006/relationships/hyperlink" Target="https://assos.bordeaux.fr/association/detail/607" TargetMode="External"/><Relationship Id="rId2928" Type="http://schemas.openxmlformats.org/officeDocument/2006/relationships/hyperlink" Target="http://reseau-aime.fr" TargetMode="External"/><Relationship Id="rId2929" Type="http://schemas.openxmlformats.org/officeDocument/2006/relationships/hyperlink" Target="https://assos.bordeaux.fr/association/detail/731" TargetMode="External"/><Relationship Id="rId2910" Type="http://schemas.openxmlformats.org/officeDocument/2006/relationships/hyperlink" Target="https://assos.bordeaux.fr/association/detail/1300" TargetMode="External"/><Relationship Id="rId2911" Type="http://schemas.openxmlformats.org/officeDocument/2006/relationships/hyperlink" Target="https://assos.bordeaux.fr/association/detail/389" TargetMode="External"/><Relationship Id="rId2912" Type="http://schemas.openxmlformats.org/officeDocument/2006/relationships/hyperlink" Target="https://assos.bordeaux.fr/association/detail/1782" TargetMode="External"/><Relationship Id="rId2913" Type="http://schemas.openxmlformats.org/officeDocument/2006/relationships/hyperlink" Target="https://assos.bordeaux.fr/association/detail/779" TargetMode="External"/><Relationship Id="rId2914" Type="http://schemas.openxmlformats.org/officeDocument/2006/relationships/hyperlink" Target="http://www.alterinsertion.org" TargetMode="External"/><Relationship Id="rId2915" Type="http://schemas.openxmlformats.org/officeDocument/2006/relationships/hyperlink" Target="https://assos.bordeaux.fr/association/detail/390" TargetMode="External"/><Relationship Id="rId2916" Type="http://schemas.openxmlformats.org/officeDocument/2006/relationships/hyperlink" Target="https://assos.bordeaux.fr/association/detail/391" TargetMode="External"/><Relationship Id="rId2917" Type="http://schemas.openxmlformats.org/officeDocument/2006/relationships/hyperlink" Target="https://assos.bordeaux.fr/association/detail/392" TargetMode="External"/><Relationship Id="rId2918" Type="http://schemas.openxmlformats.org/officeDocument/2006/relationships/hyperlink" Target="https://assos.bordeaux.fr/association/detail/393" TargetMode="External"/><Relationship Id="rId2919" Type="http://schemas.openxmlformats.org/officeDocument/2006/relationships/hyperlink" Target="https://assos.bordeaux.fr/association/detail/394" TargetMode="External"/><Relationship Id="rId1697" Type="http://schemas.openxmlformats.org/officeDocument/2006/relationships/hyperlink" Target="https://assos.bordeaux.fr/association/detail/2488" TargetMode="External"/><Relationship Id="rId1698" Type="http://schemas.openxmlformats.org/officeDocument/2006/relationships/hyperlink" Target="https://assos.bordeaux.fr/association/detail/1154" TargetMode="External"/><Relationship Id="rId1699" Type="http://schemas.openxmlformats.org/officeDocument/2006/relationships/hyperlink" Target="https://assos.bordeaux.fr/association/detail/2489" TargetMode="External"/><Relationship Id="rId866" Type="http://schemas.openxmlformats.org/officeDocument/2006/relationships/hyperlink" Target="https://assos.bordeaux.fr/association/detail/2018" TargetMode="External"/><Relationship Id="rId865" Type="http://schemas.openxmlformats.org/officeDocument/2006/relationships/hyperlink" Target="https://assos.bordeaux.fr/association/detail/1367" TargetMode="External"/><Relationship Id="rId864" Type="http://schemas.openxmlformats.org/officeDocument/2006/relationships/hyperlink" Target="https://assos.bordeaux.fr/association/detail/2017" TargetMode="External"/><Relationship Id="rId863" Type="http://schemas.openxmlformats.org/officeDocument/2006/relationships/hyperlink" Target="https://assos.bordeaux.fr/association/detail/2016" TargetMode="External"/><Relationship Id="rId869" Type="http://schemas.openxmlformats.org/officeDocument/2006/relationships/hyperlink" Target="https://assos.bordeaux.fr/association/detail/2020" TargetMode="External"/><Relationship Id="rId868" Type="http://schemas.openxmlformats.org/officeDocument/2006/relationships/hyperlink" Target="https://assos.bordeaux.fr/association/detail/2019" TargetMode="External"/><Relationship Id="rId867" Type="http://schemas.openxmlformats.org/officeDocument/2006/relationships/hyperlink" Target="https://assos.bordeaux.fr/association/detail/1799" TargetMode="External"/><Relationship Id="rId1690" Type="http://schemas.openxmlformats.org/officeDocument/2006/relationships/hyperlink" Target="https://assos.bordeaux.fr/association/detail/2486" TargetMode="External"/><Relationship Id="rId1691" Type="http://schemas.openxmlformats.org/officeDocument/2006/relationships/hyperlink" Target="https://assos.bordeaux.fr/association/detail/1303" TargetMode="External"/><Relationship Id="rId1692" Type="http://schemas.openxmlformats.org/officeDocument/2006/relationships/hyperlink" Target="https://assos.bordeaux.fr/association/detail/845" TargetMode="External"/><Relationship Id="rId862" Type="http://schemas.openxmlformats.org/officeDocument/2006/relationships/hyperlink" Target="https://assos.bordeaux.fr/association/detail/2015" TargetMode="External"/><Relationship Id="rId1693" Type="http://schemas.openxmlformats.org/officeDocument/2006/relationships/hyperlink" Target="http://www.club-presse-bordeaux.fr" TargetMode="External"/><Relationship Id="rId861" Type="http://schemas.openxmlformats.org/officeDocument/2006/relationships/hyperlink" Target="https://assos.bordeaux.fr/association/detail/2014" TargetMode="External"/><Relationship Id="rId1694" Type="http://schemas.openxmlformats.org/officeDocument/2006/relationships/hyperlink" Target="https://assos.bordeaux.fr/association/detail/727" TargetMode="External"/><Relationship Id="rId860" Type="http://schemas.openxmlformats.org/officeDocument/2006/relationships/hyperlink" Target="https://assos.bordeaux.fr/association/detail/2013" TargetMode="External"/><Relationship Id="rId1695" Type="http://schemas.openxmlformats.org/officeDocument/2006/relationships/hyperlink" Target="http://www.imaginamusic.fr" TargetMode="External"/><Relationship Id="rId1696" Type="http://schemas.openxmlformats.org/officeDocument/2006/relationships/hyperlink" Target="https://assos.bordeaux.fr/association/detail/2487" TargetMode="External"/><Relationship Id="rId1686" Type="http://schemas.openxmlformats.org/officeDocument/2006/relationships/hyperlink" Target="https://assos.bordeaux.fr/association/detail/1051" TargetMode="External"/><Relationship Id="rId1687" Type="http://schemas.openxmlformats.org/officeDocument/2006/relationships/hyperlink" Target="https://assos.bordeaux.fr/association/detail/1586" TargetMode="External"/><Relationship Id="rId1688" Type="http://schemas.openxmlformats.org/officeDocument/2006/relationships/hyperlink" Target="https://assos.bordeaux.fr/association/detail/2485" TargetMode="External"/><Relationship Id="rId1689" Type="http://schemas.openxmlformats.org/officeDocument/2006/relationships/hyperlink" Target="https://assos.bordeaux.fr/association/detail/651" TargetMode="External"/><Relationship Id="rId855" Type="http://schemas.openxmlformats.org/officeDocument/2006/relationships/hyperlink" Target="http://www.mjccl2v.com" TargetMode="External"/><Relationship Id="rId854" Type="http://schemas.openxmlformats.org/officeDocument/2006/relationships/hyperlink" Target="https://assos.bordeaux.fr/association/detail/1298" TargetMode="External"/><Relationship Id="rId853" Type="http://schemas.openxmlformats.org/officeDocument/2006/relationships/hyperlink" Target="https://assos.bordeaux.fr/association/detail/2008" TargetMode="External"/><Relationship Id="rId852" Type="http://schemas.openxmlformats.org/officeDocument/2006/relationships/hyperlink" Target="https://assos.bordeaux.fr/association/detail/2007" TargetMode="External"/><Relationship Id="rId859" Type="http://schemas.openxmlformats.org/officeDocument/2006/relationships/hyperlink" Target="https://assos.bordeaux.fr/association/detail/2012" TargetMode="External"/><Relationship Id="rId858" Type="http://schemas.openxmlformats.org/officeDocument/2006/relationships/hyperlink" Target="https://assos.bordeaux.fr/association/detail/2011" TargetMode="External"/><Relationship Id="rId857" Type="http://schemas.openxmlformats.org/officeDocument/2006/relationships/hyperlink" Target="https://assos.bordeaux.fr/association/detail/2010" TargetMode="External"/><Relationship Id="rId856" Type="http://schemas.openxmlformats.org/officeDocument/2006/relationships/hyperlink" Target="https://assos.bordeaux.fr/association/detail/2009" TargetMode="External"/><Relationship Id="rId1680" Type="http://schemas.openxmlformats.org/officeDocument/2006/relationships/hyperlink" Target="https://assos.bordeaux.fr/association/detail/2484" TargetMode="External"/><Relationship Id="rId1681" Type="http://schemas.openxmlformats.org/officeDocument/2006/relationships/hyperlink" Target="https://assos.bordeaux.fr/association/detail/1372" TargetMode="External"/><Relationship Id="rId851" Type="http://schemas.openxmlformats.org/officeDocument/2006/relationships/hyperlink" Target="https://assos.bordeaux.fr/association/detail/2006" TargetMode="External"/><Relationship Id="rId1682" Type="http://schemas.openxmlformats.org/officeDocument/2006/relationships/hyperlink" Target="https://assos.bordeaux.fr/association/detail/942" TargetMode="External"/><Relationship Id="rId850" Type="http://schemas.openxmlformats.org/officeDocument/2006/relationships/hyperlink" Target="https://assos.bordeaux.fr/association/detail/824" TargetMode="External"/><Relationship Id="rId1683" Type="http://schemas.openxmlformats.org/officeDocument/2006/relationships/hyperlink" Target="http://cheminsdevies.fr" TargetMode="External"/><Relationship Id="rId1684" Type="http://schemas.openxmlformats.org/officeDocument/2006/relationships/hyperlink" Target="https://assos.bordeaux.fr/association/detail/1254" TargetMode="External"/><Relationship Id="rId1685" Type="http://schemas.openxmlformats.org/officeDocument/2006/relationships/hyperlink" Target="http://www.garonotes.com" TargetMode="External"/><Relationship Id="rId888" Type="http://schemas.openxmlformats.org/officeDocument/2006/relationships/hyperlink" Target="https://assos.bordeaux.fr/association/detail/1680" TargetMode="External"/><Relationship Id="rId887" Type="http://schemas.openxmlformats.org/officeDocument/2006/relationships/hyperlink" Target="https://assos.bordeaux.fr/association/detail/2032" TargetMode="External"/><Relationship Id="rId886" Type="http://schemas.openxmlformats.org/officeDocument/2006/relationships/hyperlink" Target="https://assos.bordeaux.fr/association/detail/2031" TargetMode="External"/><Relationship Id="rId885" Type="http://schemas.openxmlformats.org/officeDocument/2006/relationships/hyperlink" Target="https://assos.bordeaux.fr/association/detail/2030" TargetMode="External"/><Relationship Id="rId889" Type="http://schemas.openxmlformats.org/officeDocument/2006/relationships/hyperlink" Target="https://assos.bordeaux.fr/association/detail/2033" TargetMode="External"/><Relationship Id="rId880" Type="http://schemas.openxmlformats.org/officeDocument/2006/relationships/hyperlink" Target="https://assos.bordeaux.fr/association/detail/2026" TargetMode="External"/><Relationship Id="rId884" Type="http://schemas.openxmlformats.org/officeDocument/2006/relationships/hyperlink" Target="https://assos.bordeaux.fr/association/detail/864" TargetMode="External"/><Relationship Id="rId883" Type="http://schemas.openxmlformats.org/officeDocument/2006/relationships/hyperlink" Target="https://assos.bordeaux.fr/association/detail/2029" TargetMode="External"/><Relationship Id="rId882" Type="http://schemas.openxmlformats.org/officeDocument/2006/relationships/hyperlink" Target="https://assos.bordeaux.fr/association/detail/2028" TargetMode="External"/><Relationship Id="rId881" Type="http://schemas.openxmlformats.org/officeDocument/2006/relationships/hyperlink" Target="https://assos.bordeaux.fr/association/detail/2027" TargetMode="External"/><Relationship Id="rId877" Type="http://schemas.openxmlformats.org/officeDocument/2006/relationships/hyperlink" Target="http://www.les-embobines.com" TargetMode="External"/><Relationship Id="rId876" Type="http://schemas.openxmlformats.org/officeDocument/2006/relationships/hyperlink" Target="https://assos.bordeaux.fr/association/detail/1556" TargetMode="External"/><Relationship Id="rId875" Type="http://schemas.openxmlformats.org/officeDocument/2006/relationships/hyperlink" Target="https://assos.bordeaux.fr/association/detail/2023" TargetMode="External"/><Relationship Id="rId874" Type="http://schemas.openxmlformats.org/officeDocument/2006/relationships/hyperlink" Target="https://assos.bordeaux.fr/association/detail/2022" TargetMode="External"/><Relationship Id="rId879" Type="http://schemas.openxmlformats.org/officeDocument/2006/relationships/hyperlink" Target="https://assos.bordeaux.fr/association/detail/2025" TargetMode="External"/><Relationship Id="rId878" Type="http://schemas.openxmlformats.org/officeDocument/2006/relationships/hyperlink" Target="https://assos.bordeaux.fr/association/detail/2024" TargetMode="External"/><Relationship Id="rId873" Type="http://schemas.openxmlformats.org/officeDocument/2006/relationships/hyperlink" Target="https://assos.bordeaux.fr/association/detail/2021" TargetMode="External"/><Relationship Id="rId872" Type="http://schemas.openxmlformats.org/officeDocument/2006/relationships/hyperlink" Target="http://www.afcdam.org" TargetMode="External"/><Relationship Id="rId871" Type="http://schemas.openxmlformats.org/officeDocument/2006/relationships/hyperlink" Target="https://assos.bordeaux.fr/association/detail/627" TargetMode="External"/><Relationship Id="rId870" Type="http://schemas.openxmlformats.org/officeDocument/2006/relationships/hyperlink" Target="https://assos.bordeaux.fr/association/detail/1809" TargetMode="External"/><Relationship Id="rId1653" Type="http://schemas.openxmlformats.org/officeDocument/2006/relationships/hyperlink" Target="https://assos.bordeaux.fr/association/detail/2467" TargetMode="External"/><Relationship Id="rId2984" Type="http://schemas.openxmlformats.org/officeDocument/2006/relationships/hyperlink" Target="https://assos.bordeaux.fr/association/detail/1261" TargetMode="External"/><Relationship Id="rId1654" Type="http://schemas.openxmlformats.org/officeDocument/2006/relationships/hyperlink" Target="https://assos.bordeaux.fr/association/detail/2468" TargetMode="External"/><Relationship Id="rId2985" Type="http://schemas.openxmlformats.org/officeDocument/2006/relationships/hyperlink" Target="https://assos.bordeaux.fr/association/detail/430" TargetMode="External"/><Relationship Id="rId1655" Type="http://schemas.openxmlformats.org/officeDocument/2006/relationships/hyperlink" Target="https://assos.bordeaux.fr/association/detail/2469" TargetMode="External"/><Relationship Id="rId2986" Type="http://schemas.openxmlformats.org/officeDocument/2006/relationships/hyperlink" Target="https://assos.bordeaux.fr/association/detail/431" TargetMode="External"/><Relationship Id="rId1656" Type="http://schemas.openxmlformats.org/officeDocument/2006/relationships/hyperlink" Target="https://assos.bordeaux.fr/association/detail/247" TargetMode="External"/><Relationship Id="rId2987" Type="http://schemas.openxmlformats.org/officeDocument/2006/relationships/hyperlink" Target="https://assos.bordeaux.fr/association/detail/432" TargetMode="External"/><Relationship Id="rId1657" Type="http://schemas.openxmlformats.org/officeDocument/2006/relationships/hyperlink" Target="https://assos.bordeaux.fr/association/detail/2470" TargetMode="External"/><Relationship Id="rId2988" Type="http://schemas.openxmlformats.org/officeDocument/2006/relationships/hyperlink" Target="https://assos.bordeaux.fr/association/detail/433" TargetMode="External"/><Relationship Id="rId1658" Type="http://schemas.openxmlformats.org/officeDocument/2006/relationships/hyperlink" Target="https://assos.bordeaux.fr/association/detail/1078" TargetMode="External"/><Relationship Id="rId2989" Type="http://schemas.openxmlformats.org/officeDocument/2006/relationships/hyperlink" Target="https://assos.bordeaux.fr/association/detail/509" TargetMode="External"/><Relationship Id="rId1659" Type="http://schemas.openxmlformats.org/officeDocument/2006/relationships/hyperlink" Target="https://assos.bordeaux.fr/association/detail/2471" TargetMode="External"/><Relationship Id="rId829" Type="http://schemas.openxmlformats.org/officeDocument/2006/relationships/hyperlink" Target="https://assos.bordeaux.fr/association/detail/1994" TargetMode="External"/><Relationship Id="rId828" Type="http://schemas.openxmlformats.org/officeDocument/2006/relationships/hyperlink" Target="http://www.tapswingandco.fr" TargetMode="External"/><Relationship Id="rId827" Type="http://schemas.openxmlformats.org/officeDocument/2006/relationships/hyperlink" Target="https://assos.bordeaux.fr/association/detail/968" TargetMode="External"/><Relationship Id="rId822" Type="http://schemas.openxmlformats.org/officeDocument/2006/relationships/hyperlink" Target="https://assos.bordeaux.fr/association/detail/1990" TargetMode="External"/><Relationship Id="rId821" Type="http://schemas.openxmlformats.org/officeDocument/2006/relationships/hyperlink" Target="https://assos.bordeaux.fr/association/detail/993" TargetMode="External"/><Relationship Id="rId820" Type="http://schemas.openxmlformats.org/officeDocument/2006/relationships/hyperlink" Target="https://assos.bordeaux.fr/association/detail/1989" TargetMode="External"/><Relationship Id="rId826" Type="http://schemas.openxmlformats.org/officeDocument/2006/relationships/hyperlink" Target="https://assos.bordeaux.fr/association/detail/1993" TargetMode="External"/><Relationship Id="rId825" Type="http://schemas.openxmlformats.org/officeDocument/2006/relationships/hyperlink" Target="https://assos.bordeaux.fr/association/detail/1858" TargetMode="External"/><Relationship Id="rId824" Type="http://schemas.openxmlformats.org/officeDocument/2006/relationships/hyperlink" Target="https://assos.bordeaux.fr/association/detail/1992" TargetMode="External"/><Relationship Id="rId823" Type="http://schemas.openxmlformats.org/officeDocument/2006/relationships/hyperlink" Target="https://assos.bordeaux.fr/association/detail/1991" TargetMode="External"/><Relationship Id="rId2980" Type="http://schemas.openxmlformats.org/officeDocument/2006/relationships/hyperlink" Target="https://assos.bordeaux.fr/association/detail/1151" TargetMode="External"/><Relationship Id="rId1650" Type="http://schemas.openxmlformats.org/officeDocument/2006/relationships/hyperlink" Target="http://www.bordeaux.francebenevolat.org" TargetMode="External"/><Relationship Id="rId2981" Type="http://schemas.openxmlformats.org/officeDocument/2006/relationships/hyperlink" Target="https://assos.bordeaux.fr/association/detail/847" TargetMode="External"/><Relationship Id="rId1651" Type="http://schemas.openxmlformats.org/officeDocument/2006/relationships/hyperlink" Target="https://assos.bordeaux.fr/association/detail/2466" TargetMode="External"/><Relationship Id="rId2982" Type="http://schemas.openxmlformats.org/officeDocument/2006/relationships/hyperlink" Target="http://www.laflambee.org" TargetMode="External"/><Relationship Id="rId1652" Type="http://schemas.openxmlformats.org/officeDocument/2006/relationships/hyperlink" Target="https://assos.bordeaux.fr/association/detail/1270" TargetMode="External"/><Relationship Id="rId2983" Type="http://schemas.openxmlformats.org/officeDocument/2006/relationships/hyperlink" Target="https://assos.bordeaux.fr/association/detail/429" TargetMode="External"/><Relationship Id="rId1642" Type="http://schemas.openxmlformats.org/officeDocument/2006/relationships/hyperlink" Target="https://assos.bordeaux.fr/association/detail/2461" TargetMode="External"/><Relationship Id="rId2973" Type="http://schemas.openxmlformats.org/officeDocument/2006/relationships/hyperlink" Target="https://assos.bordeaux.fr/association/detail/513" TargetMode="External"/><Relationship Id="rId1643" Type="http://schemas.openxmlformats.org/officeDocument/2006/relationships/hyperlink" Target="https://assos.bordeaux.fr/association/detail/2462" TargetMode="External"/><Relationship Id="rId2974" Type="http://schemas.openxmlformats.org/officeDocument/2006/relationships/hyperlink" Target="http://actifs33.wordpress.com" TargetMode="External"/><Relationship Id="rId1644" Type="http://schemas.openxmlformats.org/officeDocument/2006/relationships/hyperlink" Target="https://assos.bordeaux.fr/association/detail/2463" TargetMode="External"/><Relationship Id="rId2975" Type="http://schemas.openxmlformats.org/officeDocument/2006/relationships/hyperlink" Target="https://assos.bordeaux.fr/association/detail/426" TargetMode="External"/><Relationship Id="rId1645" Type="http://schemas.openxmlformats.org/officeDocument/2006/relationships/hyperlink" Target="https://assos.bordeaux.fr/association/detail/1397" TargetMode="External"/><Relationship Id="rId2976" Type="http://schemas.openxmlformats.org/officeDocument/2006/relationships/hyperlink" Target="https://assos.bordeaux.fr/association/detail/427" TargetMode="External"/><Relationship Id="rId1646" Type="http://schemas.openxmlformats.org/officeDocument/2006/relationships/hyperlink" Target="http://www.lesclownsstethoscopes.fr" TargetMode="External"/><Relationship Id="rId2977" Type="http://schemas.openxmlformats.org/officeDocument/2006/relationships/hyperlink" Target="https://assos.bordeaux.fr/association/detail/1590" TargetMode="External"/><Relationship Id="rId1647" Type="http://schemas.openxmlformats.org/officeDocument/2006/relationships/hyperlink" Target="https://assos.bordeaux.fr/association/detail/2464" TargetMode="External"/><Relationship Id="rId2978" Type="http://schemas.openxmlformats.org/officeDocument/2006/relationships/hyperlink" Target="https://assos.bordeaux.fr/association/detail/428" TargetMode="External"/><Relationship Id="rId1648" Type="http://schemas.openxmlformats.org/officeDocument/2006/relationships/hyperlink" Target="https://assos.bordeaux.fr/association/detail/2465" TargetMode="External"/><Relationship Id="rId2979" Type="http://schemas.openxmlformats.org/officeDocument/2006/relationships/hyperlink" Target="https://assos.bordeaux.fr/association/detail/745" TargetMode="External"/><Relationship Id="rId1649" Type="http://schemas.openxmlformats.org/officeDocument/2006/relationships/hyperlink" Target="https://assos.bordeaux.fr/association/detail/832" TargetMode="External"/><Relationship Id="rId819" Type="http://schemas.openxmlformats.org/officeDocument/2006/relationships/hyperlink" Target="https://assos.bordeaux.fr/association/detail/1988" TargetMode="External"/><Relationship Id="rId818" Type="http://schemas.openxmlformats.org/officeDocument/2006/relationships/hyperlink" Target="https://assos.bordeaux.fr/association/detail/1030" TargetMode="External"/><Relationship Id="rId817" Type="http://schemas.openxmlformats.org/officeDocument/2006/relationships/hyperlink" Target="https://assos.bordeaux.fr/association/detail/1987" TargetMode="External"/><Relationship Id="rId816" Type="http://schemas.openxmlformats.org/officeDocument/2006/relationships/hyperlink" Target="https://assos.bordeaux.fr/association/detail/1192" TargetMode="External"/><Relationship Id="rId811" Type="http://schemas.openxmlformats.org/officeDocument/2006/relationships/hyperlink" Target="https://assos.bordeaux.fr/association/detail/1984" TargetMode="External"/><Relationship Id="rId810" Type="http://schemas.openxmlformats.org/officeDocument/2006/relationships/hyperlink" Target="http://www.jceb.fr" TargetMode="External"/><Relationship Id="rId815" Type="http://schemas.openxmlformats.org/officeDocument/2006/relationships/hyperlink" Target="http://www.epa-aquitaine.fr" TargetMode="External"/><Relationship Id="rId814" Type="http://schemas.openxmlformats.org/officeDocument/2006/relationships/hyperlink" Target="https://assos.bordeaux.fr/association/detail/1545" TargetMode="External"/><Relationship Id="rId813" Type="http://schemas.openxmlformats.org/officeDocument/2006/relationships/hyperlink" Target="https://assos.bordeaux.fr/association/detail/1986" TargetMode="External"/><Relationship Id="rId812" Type="http://schemas.openxmlformats.org/officeDocument/2006/relationships/hyperlink" Target="https://assos.bordeaux.fr/association/detail/1985" TargetMode="External"/><Relationship Id="rId2970" Type="http://schemas.openxmlformats.org/officeDocument/2006/relationships/hyperlink" Target="https://assos.bordeaux.fr/association/detail/424" TargetMode="External"/><Relationship Id="rId1640" Type="http://schemas.openxmlformats.org/officeDocument/2006/relationships/hyperlink" Target="https://assos.bordeaux.fr/association/detail/2460" TargetMode="External"/><Relationship Id="rId2971" Type="http://schemas.openxmlformats.org/officeDocument/2006/relationships/hyperlink" Target="https://assos.bordeaux.fr/association/detail/1568" TargetMode="External"/><Relationship Id="rId1641" Type="http://schemas.openxmlformats.org/officeDocument/2006/relationships/hyperlink" Target="https://assos.bordeaux.fr/association/detail/991" TargetMode="External"/><Relationship Id="rId2972" Type="http://schemas.openxmlformats.org/officeDocument/2006/relationships/hyperlink" Target="https://assos.bordeaux.fr/association/detail/425" TargetMode="External"/><Relationship Id="rId1675" Type="http://schemas.openxmlformats.org/officeDocument/2006/relationships/hyperlink" Target="http://lenomlieu.wordpress.com/accueil" TargetMode="External"/><Relationship Id="rId1676" Type="http://schemas.openxmlformats.org/officeDocument/2006/relationships/hyperlink" Target="https://assos.bordeaux.fr/association/detail/2480" TargetMode="External"/><Relationship Id="rId1677" Type="http://schemas.openxmlformats.org/officeDocument/2006/relationships/hyperlink" Target="https://assos.bordeaux.fr/association/detail/2481" TargetMode="External"/><Relationship Id="rId1678" Type="http://schemas.openxmlformats.org/officeDocument/2006/relationships/hyperlink" Target="https://assos.bordeaux.fr/association/detail/2482" TargetMode="External"/><Relationship Id="rId1679" Type="http://schemas.openxmlformats.org/officeDocument/2006/relationships/hyperlink" Target="https://assos.bordeaux.fr/association/detail/2483" TargetMode="External"/><Relationship Id="rId849" Type="http://schemas.openxmlformats.org/officeDocument/2006/relationships/hyperlink" Target="https://assos.bordeaux.fr/association/detail/2005" TargetMode="External"/><Relationship Id="rId844" Type="http://schemas.openxmlformats.org/officeDocument/2006/relationships/hyperlink" Target="https://assos.bordeaux.fr/association/detail/2002" TargetMode="External"/><Relationship Id="rId843" Type="http://schemas.openxmlformats.org/officeDocument/2006/relationships/hyperlink" Target="https://assos.bordeaux.fr/association/detail/2001" TargetMode="External"/><Relationship Id="rId842" Type="http://schemas.openxmlformats.org/officeDocument/2006/relationships/hyperlink" Target="https://assos.bordeaux.fr/association/detail/2000" TargetMode="External"/><Relationship Id="rId841" Type="http://schemas.openxmlformats.org/officeDocument/2006/relationships/hyperlink" Target="https://assos.bordeaux.fr/association/detail/876" TargetMode="External"/><Relationship Id="rId848" Type="http://schemas.openxmlformats.org/officeDocument/2006/relationships/hyperlink" Target="https://assos.bordeaux.fr/association/detail/2004" TargetMode="External"/><Relationship Id="rId847" Type="http://schemas.openxmlformats.org/officeDocument/2006/relationships/hyperlink" Target="http://www.bordeaux-tango-festival.com" TargetMode="External"/><Relationship Id="rId846" Type="http://schemas.openxmlformats.org/officeDocument/2006/relationships/hyperlink" Target="https://assos.bordeaux.fr/association/detail/1272" TargetMode="External"/><Relationship Id="rId845" Type="http://schemas.openxmlformats.org/officeDocument/2006/relationships/hyperlink" Target="https://assos.bordeaux.fr/association/detail/2003" TargetMode="External"/><Relationship Id="rId1670" Type="http://schemas.openxmlformats.org/officeDocument/2006/relationships/hyperlink" Target="https://assos.bordeaux.fr/association/detail/2479" TargetMode="External"/><Relationship Id="rId840" Type="http://schemas.openxmlformats.org/officeDocument/2006/relationships/hyperlink" Target="https://assos.bordeaux.fr/association/detail/1999" TargetMode="External"/><Relationship Id="rId1671" Type="http://schemas.openxmlformats.org/officeDocument/2006/relationships/hyperlink" Target="https://assos.bordeaux.fr/association/detail/1033" TargetMode="External"/><Relationship Id="rId1672" Type="http://schemas.openxmlformats.org/officeDocument/2006/relationships/hyperlink" Target="http://fanfarelebeatcheese.fr" TargetMode="External"/><Relationship Id="rId1673" Type="http://schemas.openxmlformats.org/officeDocument/2006/relationships/hyperlink" Target="https://assos.bordeaux.fr/association/detail/248" TargetMode="External"/><Relationship Id="rId1674" Type="http://schemas.openxmlformats.org/officeDocument/2006/relationships/hyperlink" Target="https://assos.bordeaux.fr/association/detail/917" TargetMode="External"/><Relationship Id="rId1664" Type="http://schemas.openxmlformats.org/officeDocument/2006/relationships/hyperlink" Target="https://assos.bordeaux.fr/association/detail/2476" TargetMode="External"/><Relationship Id="rId2995" Type="http://schemas.openxmlformats.org/officeDocument/2006/relationships/hyperlink" Target="https://assos.bordeaux.fr/association/detail/438" TargetMode="External"/><Relationship Id="rId1665" Type="http://schemas.openxmlformats.org/officeDocument/2006/relationships/hyperlink" Target="https://assos.bordeaux.fr/association/detail/2477" TargetMode="External"/><Relationship Id="rId2996" Type="http://schemas.openxmlformats.org/officeDocument/2006/relationships/hyperlink" Target="https://assos.bordeaux.fr/association/detail/439" TargetMode="External"/><Relationship Id="rId1666" Type="http://schemas.openxmlformats.org/officeDocument/2006/relationships/hyperlink" Target="https://assos.bordeaux.fr/association/detail/1351" TargetMode="External"/><Relationship Id="rId2997" Type="http://schemas.openxmlformats.org/officeDocument/2006/relationships/hyperlink" Target="https://assos.bordeaux.fr/association/detail/440" TargetMode="External"/><Relationship Id="rId1667" Type="http://schemas.openxmlformats.org/officeDocument/2006/relationships/hyperlink" Target="http://lettresetimages.net" TargetMode="External"/><Relationship Id="rId2998" Type="http://schemas.openxmlformats.org/officeDocument/2006/relationships/hyperlink" Target="https://assos.bordeaux.fr/association/detail/441" TargetMode="External"/><Relationship Id="rId1668" Type="http://schemas.openxmlformats.org/officeDocument/2006/relationships/hyperlink" Target="https://assos.bordeaux.fr/association/detail/2478" TargetMode="External"/><Relationship Id="rId2999" Type="http://schemas.openxmlformats.org/officeDocument/2006/relationships/hyperlink" Target="https://assos.bordeaux.fr/association/detail/442" TargetMode="External"/><Relationship Id="rId1669" Type="http://schemas.openxmlformats.org/officeDocument/2006/relationships/hyperlink" Target="https://assos.bordeaux.fr/association/detail/1823" TargetMode="External"/><Relationship Id="rId839" Type="http://schemas.openxmlformats.org/officeDocument/2006/relationships/hyperlink" Target="https://assos.bordeaux.fr/association/detail/1998" TargetMode="External"/><Relationship Id="rId838" Type="http://schemas.openxmlformats.org/officeDocument/2006/relationships/hyperlink" Target="https://assos.bordeaux.fr/association/detail/1685" TargetMode="External"/><Relationship Id="rId833" Type="http://schemas.openxmlformats.org/officeDocument/2006/relationships/hyperlink" Target="https://assos.bordeaux.fr/association/detail/1995" TargetMode="External"/><Relationship Id="rId832" Type="http://schemas.openxmlformats.org/officeDocument/2006/relationships/hyperlink" Target="https://assos.bordeaux.fr/association/detail/1803" TargetMode="External"/><Relationship Id="rId831" Type="http://schemas.openxmlformats.org/officeDocument/2006/relationships/hyperlink" Target="http://mediagoras.fr/bordeaux" TargetMode="External"/><Relationship Id="rId830" Type="http://schemas.openxmlformats.org/officeDocument/2006/relationships/hyperlink" Target="https://assos.bordeaux.fr/association/detail/1692" TargetMode="External"/><Relationship Id="rId837" Type="http://schemas.openxmlformats.org/officeDocument/2006/relationships/hyperlink" Target="https://assos.bordeaux.fr/association/detail/1997" TargetMode="External"/><Relationship Id="rId836" Type="http://schemas.openxmlformats.org/officeDocument/2006/relationships/hyperlink" Target="http://www.ukraineamitie.free.fr" TargetMode="External"/><Relationship Id="rId835" Type="http://schemas.openxmlformats.org/officeDocument/2006/relationships/hyperlink" Target="https://assos.bordeaux.fr/association/detail/898" TargetMode="External"/><Relationship Id="rId834" Type="http://schemas.openxmlformats.org/officeDocument/2006/relationships/hyperlink" Target="https://assos.bordeaux.fr/association/detail/1996" TargetMode="External"/><Relationship Id="rId2990" Type="http://schemas.openxmlformats.org/officeDocument/2006/relationships/hyperlink" Target="http://photoclubdebordeaux.com" TargetMode="External"/><Relationship Id="rId1660" Type="http://schemas.openxmlformats.org/officeDocument/2006/relationships/hyperlink" Target="https://assos.bordeaux.fr/association/detail/2472" TargetMode="External"/><Relationship Id="rId2991" Type="http://schemas.openxmlformats.org/officeDocument/2006/relationships/hyperlink" Target="https://assos.bordeaux.fr/association/detail/434" TargetMode="External"/><Relationship Id="rId1661" Type="http://schemas.openxmlformats.org/officeDocument/2006/relationships/hyperlink" Target="https://assos.bordeaux.fr/association/detail/2473" TargetMode="External"/><Relationship Id="rId2992" Type="http://schemas.openxmlformats.org/officeDocument/2006/relationships/hyperlink" Target="https://assos.bordeaux.fr/association/detail/435" TargetMode="External"/><Relationship Id="rId1662" Type="http://schemas.openxmlformats.org/officeDocument/2006/relationships/hyperlink" Target="https://assos.bordeaux.fr/association/detail/2474" TargetMode="External"/><Relationship Id="rId2993" Type="http://schemas.openxmlformats.org/officeDocument/2006/relationships/hyperlink" Target="https://assos.bordeaux.fr/association/detail/436" TargetMode="External"/><Relationship Id="rId1663" Type="http://schemas.openxmlformats.org/officeDocument/2006/relationships/hyperlink" Target="https://assos.bordeaux.fr/association/detail/2475" TargetMode="External"/><Relationship Id="rId2994" Type="http://schemas.openxmlformats.org/officeDocument/2006/relationships/hyperlink" Target="https://assos.bordeaux.fr/association/detail/437" TargetMode="External"/><Relationship Id="rId2148" Type="http://schemas.openxmlformats.org/officeDocument/2006/relationships/hyperlink" Target="https://assos.bordeaux.fr/association/detail/2703" TargetMode="External"/><Relationship Id="rId2149" Type="http://schemas.openxmlformats.org/officeDocument/2006/relationships/hyperlink" Target="https://assos.bordeaux.fr/association/detail/2704" TargetMode="External"/><Relationship Id="rId2140" Type="http://schemas.openxmlformats.org/officeDocument/2006/relationships/hyperlink" Target="https://assos.bordeaux.fr/association/detail/2698" TargetMode="External"/><Relationship Id="rId2141" Type="http://schemas.openxmlformats.org/officeDocument/2006/relationships/hyperlink" Target="https://assos.bordeaux.fr/association/detail/1040" TargetMode="External"/><Relationship Id="rId2142" Type="http://schemas.openxmlformats.org/officeDocument/2006/relationships/hyperlink" Target="http://molisa.fr" TargetMode="External"/><Relationship Id="rId2143" Type="http://schemas.openxmlformats.org/officeDocument/2006/relationships/hyperlink" Target="https://assos.bordeaux.fr/association/detail/2699" TargetMode="External"/><Relationship Id="rId2144" Type="http://schemas.openxmlformats.org/officeDocument/2006/relationships/hyperlink" Target="https://assos.bordeaux.fr/association/detail/270" TargetMode="External"/><Relationship Id="rId2145" Type="http://schemas.openxmlformats.org/officeDocument/2006/relationships/hyperlink" Target="https://assos.bordeaux.fr/association/detail/2700" TargetMode="External"/><Relationship Id="rId2146" Type="http://schemas.openxmlformats.org/officeDocument/2006/relationships/hyperlink" Target="https://assos.bordeaux.fr/association/detail/2701" TargetMode="External"/><Relationship Id="rId2147" Type="http://schemas.openxmlformats.org/officeDocument/2006/relationships/hyperlink" Target="https://assos.bordeaux.fr/association/detail/2702" TargetMode="External"/><Relationship Id="rId2137" Type="http://schemas.openxmlformats.org/officeDocument/2006/relationships/hyperlink" Target="https://assos.bordeaux.fr/association/detail/2697" TargetMode="External"/><Relationship Id="rId2138" Type="http://schemas.openxmlformats.org/officeDocument/2006/relationships/hyperlink" Target="https://assos.bordeaux.fr/association/detail/795" TargetMode="External"/><Relationship Id="rId2139" Type="http://schemas.openxmlformats.org/officeDocument/2006/relationships/hyperlink" Target="http://www.larondedesquartiersdebordeaux.com" TargetMode="External"/><Relationship Id="rId2130" Type="http://schemas.openxmlformats.org/officeDocument/2006/relationships/hyperlink" Target="https://assos.bordeaux.fr/association/detail/2692" TargetMode="External"/><Relationship Id="rId2131" Type="http://schemas.openxmlformats.org/officeDocument/2006/relationships/hyperlink" Target="https://assos.bordeaux.fr/association/detail/2693" TargetMode="External"/><Relationship Id="rId2132" Type="http://schemas.openxmlformats.org/officeDocument/2006/relationships/hyperlink" Target="https://assos.bordeaux.fr/association/detail/2694" TargetMode="External"/><Relationship Id="rId2133" Type="http://schemas.openxmlformats.org/officeDocument/2006/relationships/hyperlink" Target="https://assos.bordeaux.fr/association/detail/738" TargetMode="External"/><Relationship Id="rId2134" Type="http://schemas.openxmlformats.org/officeDocument/2006/relationships/hyperlink" Target="http://www.oareil.org" TargetMode="External"/><Relationship Id="rId2135" Type="http://schemas.openxmlformats.org/officeDocument/2006/relationships/hyperlink" Target="https://assos.bordeaux.fr/association/detail/2695" TargetMode="External"/><Relationship Id="rId2136" Type="http://schemas.openxmlformats.org/officeDocument/2006/relationships/hyperlink" Target="https://assos.bordeaux.fr/association/detail/2696" TargetMode="External"/><Relationship Id="rId2160" Type="http://schemas.openxmlformats.org/officeDocument/2006/relationships/hyperlink" Target="https://assos.bordeaux.fr/association/detail/2710" TargetMode="External"/><Relationship Id="rId2161" Type="http://schemas.openxmlformats.org/officeDocument/2006/relationships/hyperlink" Target="https://assos.bordeaux.fr/association/detail/2711" TargetMode="External"/><Relationship Id="rId2162" Type="http://schemas.openxmlformats.org/officeDocument/2006/relationships/hyperlink" Target="https://assos.bordeaux.fr/association/detail/2712" TargetMode="External"/><Relationship Id="rId2163" Type="http://schemas.openxmlformats.org/officeDocument/2006/relationships/hyperlink" Target="https://assos.bordeaux.fr/association/detail/2713" TargetMode="External"/><Relationship Id="rId2164" Type="http://schemas.openxmlformats.org/officeDocument/2006/relationships/hyperlink" Target="https://assos.bordeaux.fr/association/detail/666" TargetMode="External"/><Relationship Id="rId2165" Type="http://schemas.openxmlformats.org/officeDocument/2006/relationships/hyperlink" Target="http://www.actgironde.org" TargetMode="External"/><Relationship Id="rId2166" Type="http://schemas.openxmlformats.org/officeDocument/2006/relationships/hyperlink" Target="https://assos.bordeaux.fr/association/detail/2714" TargetMode="External"/><Relationship Id="rId2167" Type="http://schemas.openxmlformats.org/officeDocument/2006/relationships/hyperlink" Target="https://assos.bordeaux.fr/association/detail/1577" TargetMode="External"/><Relationship Id="rId2168" Type="http://schemas.openxmlformats.org/officeDocument/2006/relationships/hyperlink" Target="http://www.inserasaf.com" TargetMode="External"/><Relationship Id="rId2169" Type="http://schemas.openxmlformats.org/officeDocument/2006/relationships/hyperlink" Target="https://assos.bordeaux.fr/association/detail/2715" TargetMode="External"/><Relationship Id="rId2159" Type="http://schemas.openxmlformats.org/officeDocument/2006/relationships/hyperlink" Target="https://assos.bordeaux.fr/association/detail/271" TargetMode="External"/><Relationship Id="rId2150" Type="http://schemas.openxmlformats.org/officeDocument/2006/relationships/hyperlink" Target="https://assos.bordeaux.fr/association/detail/1181" TargetMode="External"/><Relationship Id="rId2151" Type="http://schemas.openxmlformats.org/officeDocument/2006/relationships/hyperlink" Target="https://assos.bordeaux.fr/association/detail/2705" TargetMode="External"/><Relationship Id="rId2152" Type="http://schemas.openxmlformats.org/officeDocument/2006/relationships/hyperlink" Target="https://assos.bordeaux.fr/association/detail/2706" TargetMode="External"/><Relationship Id="rId2153" Type="http://schemas.openxmlformats.org/officeDocument/2006/relationships/hyperlink" Target="https://assos.bordeaux.fr/association/detail/2707" TargetMode="External"/><Relationship Id="rId2154" Type="http://schemas.openxmlformats.org/officeDocument/2006/relationships/hyperlink" Target="https://assos.bordeaux.fr/association/detail/2708" TargetMode="External"/><Relationship Id="rId2155" Type="http://schemas.openxmlformats.org/officeDocument/2006/relationships/hyperlink" Target="https://assos.bordeaux.fr/association/detail/1690" TargetMode="External"/><Relationship Id="rId2156" Type="http://schemas.openxmlformats.org/officeDocument/2006/relationships/hyperlink" Target="https://assos.bordeaux.fr/association/detail/659" TargetMode="External"/><Relationship Id="rId2157" Type="http://schemas.openxmlformats.org/officeDocument/2006/relationships/hyperlink" Target="http://www.agirc-arrco.fr/action-sociale/demandeurs-emploi/" TargetMode="External"/><Relationship Id="rId2158" Type="http://schemas.openxmlformats.org/officeDocument/2006/relationships/hyperlink" Target="https://assos.bordeaux.fr/association/detail/2709" TargetMode="External"/><Relationship Id="rId2104" Type="http://schemas.openxmlformats.org/officeDocument/2006/relationships/hyperlink" Target="http://www.maloca.fr" TargetMode="External"/><Relationship Id="rId2105" Type="http://schemas.openxmlformats.org/officeDocument/2006/relationships/hyperlink" Target="https://assos.bordeaux.fr/association/detail/1096" TargetMode="External"/><Relationship Id="rId2106" Type="http://schemas.openxmlformats.org/officeDocument/2006/relationships/hyperlink" Target="http://association.cauderes.over-blog.com" TargetMode="External"/><Relationship Id="rId2107" Type="http://schemas.openxmlformats.org/officeDocument/2006/relationships/hyperlink" Target="https://assos.bordeaux.fr/association/detail/1262" TargetMode="External"/><Relationship Id="rId2108" Type="http://schemas.openxmlformats.org/officeDocument/2006/relationships/hyperlink" Target="http://www.astronomiesensorielle.fr" TargetMode="External"/><Relationship Id="rId2109" Type="http://schemas.openxmlformats.org/officeDocument/2006/relationships/hyperlink" Target="https://assos.bordeaux.fr/association/detail/1299" TargetMode="External"/><Relationship Id="rId2100" Type="http://schemas.openxmlformats.org/officeDocument/2006/relationships/hyperlink" Target="https://assos.bordeaux.fr/association/detail/2683" TargetMode="External"/><Relationship Id="rId2101" Type="http://schemas.openxmlformats.org/officeDocument/2006/relationships/hyperlink" Target="https://assos.bordeaux.fr/association/detail/2684" TargetMode="External"/><Relationship Id="rId2102" Type="http://schemas.openxmlformats.org/officeDocument/2006/relationships/hyperlink" Target="https://assos.bordeaux.fr/association/detail/1775" TargetMode="External"/><Relationship Id="rId2103" Type="http://schemas.openxmlformats.org/officeDocument/2006/relationships/hyperlink" Target="https://assos.bordeaux.fr/association/detail/552" TargetMode="External"/><Relationship Id="rId899" Type="http://schemas.openxmlformats.org/officeDocument/2006/relationships/hyperlink" Target="https://assos.bordeaux.fr/association/detail/1451" TargetMode="External"/><Relationship Id="rId898" Type="http://schemas.openxmlformats.org/officeDocument/2006/relationships/hyperlink" Target="https://assos.bordeaux.fr/association/detail/2038" TargetMode="External"/><Relationship Id="rId897" Type="http://schemas.openxmlformats.org/officeDocument/2006/relationships/hyperlink" Target="http://www.ukulelebordeaux.com" TargetMode="External"/><Relationship Id="rId896" Type="http://schemas.openxmlformats.org/officeDocument/2006/relationships/hyperlink" Target="https://assos.bordeaux.fr/association/detail/522" TargetMode="External"/><Relationship Id="rId891" Type="http://schemas.openxmlformats.org/officeDocument/2006/relationships/hyperlink" Target="https://assos.bordeaux.fr/association/detail/704" TargetMode="External"/><Relationship Id="rId890" Type="http://schemas.openxmlformats.org/officeDocument/2006/relationships/hyperlink" Target="https://assos.bordeaux.fr/association/detail/2034" TargetMode="External"/><Relationship Id="rId895" Type="http://schemas.openxmlformats.org/officeDocument/2006/relationships/hyperlink" Target="https://assos.bordeaux.fr/association/detail/2037" TargetMode="External"/><Relationship Id="rId894" Type="http://schemas.openxmlformats.org/officeDocument/2006/relationships/hyperlink" Target="https://assos.bordeaux.fr/association/detail/2036" TargetMode="External"/><Relationship Id="rId893" Type="http://schemas.openxmlformats.org/officeDocument/2006/relationships/hyperlink" Target="https://assos.bordeaux.fr/association/detail/2035" TargetMode="External"/><Relationship Id="rId892" Type="http://schemas.openxmlformats.org/officeDocument/2006/relationships/hyperlink" Target="http://www.pitchoun.org" TargetMode="External"/><Relationship Id="rId2126" Type="http://schemas.openxmlformats.org/officeDocument/2006/relationships/hyperlink" Target="http://www.invo-association.org" TargetMode="External"/><Relationship Id="rId2127" Type="http://schemas.openxmlformats.org/officeDocument/2006/relationships/hyperlink" Target="https://assos.bordeaux.fr/association/detail/1127" TargetMode="External"/><Relationship Id="rId2128" Type="http://schemas.openxmlformats.org/officeDocument/2006/relationships/hyperlink" Target="https://assos.bordeaux.fr/association/detail/2691" TargetMode="External"/><Relationship Id="rId2129" Type="http://schemas.openxmlformats.org/officeDocument/2006/relationships/hyperlink" Target="https://assos.bordeaux.fr/association/detail/1010" TargetMode="External"/><Relationship Id="rId2120" Type="http://schemas.openxmlformats.org/officeDocument/2006/relationships/hyperlink" Target="https://assos.bordeaux.fr/association/detail/2690" TargetMode="External"/><Relationship Id="rId2121" Type="http://schemas.openxmlformats.org/officeDocument/2006/relationships/hyperlink" Target="https://assos.bordeaux.fr/association/detail/817" TargetMode="External"/><Relationship Id="rId2122" Type="http://schemas.openxmlformats.org/officeDocument/2006/relationships/hyperlink" Target="http://www.assouvs.fr" TargetMode="External"/><Relationship Id="rId2123" Type="http://schemas.openxmlformats.org/officeDocument/2006/relationships/hyperlink" Target="https://assos.bordeaux.fr/association/detail/528" TargetMode="External"/><Relationship Id="rId2124" Type="http://schemas.openxmlformats.org/officeDocument/2006/relationships/hyperlink" Target="http://hello-ernest.com/fr" TargetMode="External"/><Relationship Id="rId2125" Type="http://schemas.openxmlformats.org/officeDocument/2006/relationships/hyperlink" Target="https://assos.bordeaux.fr/association/detail/1371" TargetMode="External"/><Relationship Id="rId2115" Type="http://schemas.openxmlformats.org/officeDocument/2006/relationships/hyperlink" Target="https://assos.bordeaux.fr/association/detail/2687" TargetMode="External"/><Relationship Id="rId2116" Type="http://schemas.openxmlformats.org/officeDocument/2006/relationships/hyperlink" Target="https://assos.bordeaux.fr/association/detail/2688" TargetMode="External"/><Relationship Id="rId2117" Type="http://schemas.openxmlformats.org/officeDocument/2006/relationships/hyperlink" Target="https://assos.bordeaux.fr/association/detail/1115" TargetMode="External"/><Relationship Id="rId2118" Type="http://schemas.openxmlformats.org/officeDocument/2006/relationships/hyperlink" Target="https://assos.bordeaux.fr/association/detail/2689" TargetMode="External"/><Relationship Id="rId2119" Type="http://schemas.openxmlformats.org/officeDocument/2006/relationships/hyperlink" Target="https://assos.bordeaux.fr/association/detail/269" TargetMode="External"/><Relationship Id="rId2110" Type="http://schemas.openxmlformats.org/officeDocument/2006/relationships/hyperlink" Target="http://www.associationextra.fr" TargetMode="External"/><Relationship Id="rId2111" Type="http://schemas.openxmlformats.org/officeDocument/2006/relationships/hyperlink" Target="https://assos.bordeaux.fr/association/detail/2685" TargetMode="External"/><Relationship Id="rId2112" Type="http://schemas.openxmlformats.org/officeDocument/2006/relationships/hyperlink" Target="https://assos.bordeaux.fr/association/detail/2686" TargetMode="External"/><Relationship Id="rId2113" Type="http://schemas.openxmlformats.org/officeDocument/2006/relationships/hyperlink" Target="https://assos.bordeaux.fr/association/detail/664" TargetMode="External"/><Relationship Id="rId2114" Type="http://schemas.openxmlformats.org/officeDocument/2006/relationships/hyperlink" Target="https://assos.bordeaux.fr/association/detail/1471"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3.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4.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5.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6.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7.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8.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8.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assos.bordeaux.fr/association/detail/994" TargetMode="External"/><Relationship Id="rId391" Type="http://schemas.openxmlformats.org/officeDocument/2006/relationships/hyperlink" Target="https://assos.bordeaux.fr/association/detail/1645" TargetMode="External"/><Relationship Id="rId390" Type="http://schemas.openxmlformats.org/officeDocument/2006/relationships/hyperlink" Target="https://assos.bordeaux.fr/association/detail/1144" TargetMode="External"/><Relationship Id="rId385" Type="http://schemas.openxmlformats.org/officeDocument/2006/relationships/hyperlink" Target="http://smartcie.com" TargetMode="External"/><Relationship Id="rId384" Type="http://schemas.openxmlformats.org/officeDocument/2006/relationships/hyperlink" Target="https://assos.bordeaux.fr/association/detail/684" TargetMode="External"/><Relationship Id="rId383" Type="http://schemas.openxmlformats.org/officeDocument/2006/relationships/hyperlink" Target="http://www.chorale-saint-louis-bordeaux.com" TargetMode="External"/><Relationship Id="rId382" Type="http://schemas.openxmlformats.org/officeDocument/2006/relationships/hyperlink" Target="https://assos.bordeaux.fr/association/detail/1320" TargetMode="External"/><Relationship Id="rId389" Type="http://schemas.openxmlformats.org/officeDocument/2006/relationships/hyperlink" Target="https://assos.bordeaux.fr/association/detail/662" TargetMode="External"/><Relationship Id="rId388" Type="http://schemas.openxmlformats.org/officeDocument/2006/relationships/hyperlink" Target="https://assos.bordeaux.fr/association/detail/751" TargetMode="External"/><Relationship Id="rId387" Type="http://schemas.openxmlformats.org/officeDocument/2006/relationships/hyperlink" Target="https://assos.bordeaux.fr/association/detail/776" TargetMode="External"/><Relationship Id="rId386" Type="http://schemas.openxmlformats.org/officeDocument/2006/relationships/hyperlink" Target="https://assos.bordeaux.fr/association/detail/1682" TargetMode="External"/><Relationship Id="rId381" Type="http://schemas.openxmlformats.org/officeDocument/2006/relationships/hyperlink" Target="http://www.espritdequartier.fr" TargetMode="External"/><Relationship Id="rId380" Type="http://schemas.openxmlformats.org/officeDocument/2006/relationships/hyperlink" Target="https://assos.bordeaux.fr/association/detail/695" TargetMode="External"/><Relationship Id="rId379" Type="http://schemas.openxmlformats.org/officeDocument/2006/relationships/hyperlink" Target="https://assos.bordeaux.fr/association/detail/1076" TargetMode="External"/><Relationship Id="rId374" Type="http://schemas.openxmlformats.org/officeDocument/2006/relationships/hyperlink" Target="https://assos.bordeaux.fr/association/detail/1396" TargetMode="External"/><Relationship Id="rId373" Type="http://schemas.openxmlformats.org/officeDocument/2006/relationships/hyperlink" Target="https://assos.bordeaux.fr/association/detail/1797" TargetMode="External"/><Relationship Id="rId372" Type="http://schemas.openxmlformats.org/officeDocument/2006/relationships/hyperlink" Target="https://assos.bordeaux.fr/association/detail/570" TargetMode="External"/><Relationship Id="rId371" Type="http://schemas.openxmlformats.org/officeDocument/2006/relationships/hyperlink" Target="https://assos.bordeaux.fr/association/detail/931" TargetMode="External"/><Relationship Id="rId378" Type="http://schemas.openxmlformats.org/officeDocument/2006/relationships/hyperlink" Target="https://assos.bordeaux.fr/association/detail/1691" TargetMode="External"/><Relationship Id="rId377" Type="http://schemas.openxmlformats.org/officeDocument/2006/relationships/hyperlink" Target="https://assos.bordeaux.fr/association/detail/1102" TargetMode="External"/><Relationship Id="rId376" Type="http://schemas.openxmlformats.org/officeDocument/2006/relationships/hyperlink" Target="http://www.aides.org" TargetMode="External"/><Relationship Id="rId375" Type="http://schemas.openxmlformats.org/officeDocument/2006/relationships/hyperlink" Target="https://assos.bordeaux.fr/association/detail/1087" TargetMode="External"/><Relationship Id="rId396" Type="http://schemas.openxmlformats.org/officeDocument/2006/relationships/hyperlink" Target="http://www.maitrisedebordeaux.com" TargetMode="External"/><Relationship Id="rId395" Type="http://schemas.openxmlformats.org/officeDocument/2006/relationships/hyperlink" Target="https://assos.bordeaux.fr/association/detail/1349" TargetMode="External"/><Relationship Id="rId394" Type="http://schemas.openxmlformats.org/officeDocument/2006/relationships/hyperlink" Target="https://assos.bordeaux.fr/association/detail/929" TargetMode="External"/><Relationship Id="rId393" Type="http://schemas.openxmlformats.org/officeDocument/2006/relationships/hyperlink" Target="http://www.afep-asso.fr" TargetMode="External"/><Relationship Id="rId399" Type="http://schemas.openxmlformats.org/officeDocument/2006/relationships/hyperlink" Target="https://assos.bordeaux.fr/association/detail/1354" TargetMode="External"/><Relationship Id="rId398" Type="http://schemas.openxmlformats.org/officeDocument/2006/relationships/hyperlink" Target="http://kansoelissar.wixsite.com/connectif" TargetMode="External"/><Relationship Id="rId397" Type="http://schemas.openxmlformats.org/officeDocument/2006/relationships/hyperlink" Target="https://assos.bordeaux.fr/association/detail/1626" TargetMode="External"/><Relationship Id="rId40" Type="http://schemas.openxmlformats.org/officeDocument/2006/relationships/hyperlink" Target="http://www.associationodyssee.fr" TargetMode="External"/><Relationship Id="rId42" Type="http://schemas.openxmlformats.org/officeDocument/2006/relationships/hyperlink" Target="http://www.lacdo.org" TargetMode="External"/><Relationship Id="rId41" Type="http://schemas.openxmlformats.org/officeDocument/2006/relationships/hyperlink" Target="https://assos.bordeaux.fr/association/detail/782" TargetMode="External"/><Relationship Id="rId44" Type="http://schemas.openxmlformats.org/officeDocument/2006/relationships/hyperlink" Target="http://optimomesloisirs.com" TargetMode="External"/><Relationship Id="rId43" Type="http://schemas.openxmlformats.org/officeDocument/2006/relationships/hyperlink" Target="https://assos.bordeaux.fr/association/detail/1042" TargetMode="External"/><Relationship Id="rId46" Type="http://schemas.openxmlformats.org/officeDocument/2006/relationships/hyperlink" Target="https://assos.bordeaux.fr/association/detail/626" TargetMode="External"/><Relationship Id="rId45" Type="http://schemas.openxmlformats.org/officeDocument/2006/relationships/hyperlink" Target="https://assos.bordeaux.fr/association/detail/1275" TargetMode="External"/><Relationship Id="rId48" Type="http://schemas.openxmlformats.org/officeDocument/2006/relationships/hyperlink" Target="https://assos.bordeaux.fr/association/detail/1410" TargetMode="External"/><Relationship Id="rId47" Type="http://schemas.openxmlformats.org/officeDocument/2006/relationships/hyperlink" Target="http://orchestresymphoniquedegironde.fr" TargetMode="External"/><Relationship Id="rId49" Type="http://schemas.openxmlformats.org/officeDocument/2006/relationships/hyperlink" Target="https://assos.bordeaux.fr/association/detail/1576" TargetMode="External"/><Relationship Id="rId31" Type="http://schemas.openxmlformats.org/officeDocument/2006/relationships/hyperlink" Target="https://assos.bordeaux.fr/association/detail/711" TargetMode="External"/><Relationship Id="rId30" Type="http://schemas.openxmlformats.org/officeDocument/2006/relationships/hyperlink" Target="https://assos.bordeaux.fr/association/detail/1227" TargetMode="External"/><Relationship Id="rId33" Type="http://schemas.openxmlformats.org/officeDocument/2006/relationships/hyperlink" Target="https://assos.bordeaux.fr/association/detail/974" TargetMode="External"/><Relationship Id="rId32" Type="http://schemas.openxmlformats.org/officeDocument/2006/relationships/hyperlink" Target="http://www.fdh.org" TargetMode="External"/><Relationship Id="rId35" Type="http://schemas.openxmlformats.org/officeDocument/2006/relationships/hyperlink" Target="https://assos.bordeaux.fr/association/detail/1199" TargetMode="External"/><Relationship Id="rId34" Type="http://schemas.openxmlformats.org/officeDocument/2006/relationships/hyperlink" Target="http://www.philospheres.org" TargetMode="External"/><Relationship Id="rId37" Type="http://schemas.openxmlformats.org/officeDocument/2006/relationships/hyperlink" Target="http://bordeaux.alternative-urbaine.com" TargetMode="External"/><Relationship Id="rId36" Type="http://schemas.openxmlformats.org/officeDocument/2006/relationships/hyperlink" Target="https://assos.bordeaux.fr/association/detail/862" TargetMode="External"/><Relationship Id="rId39" Type="http://schemas.openxmlformats.org/officeDocument/2006/relationships/hyperlink" Target="https://assos.bordeaux.fr/association/detail/598" TargetMode="External"/><Relationship Id="rId38" Type="http://schemas.openxmlformats.org/officeDocument/2006/relationships/hyperlink" Target="https://assos.bordeaux.fr/association/detail/1503" TargetMode="External"/><Relationship Id="rId20" Type="http://schemas.openxmlformats.org/officeDocument/2006/relationships/hyperlink" Target="http://www.bxaespritvoile.fr" TargetMode="External"/><Relationship Id="rId22" Type="http://schemas.openxmlformats.org/officeDocument/2006/relationships/hyperlink" Target="http://parlecouter.wixsite.com/bordeaux" TargetMode="External"/><Relationship Id="rId21" Type="http://schemas.openxmlformats.org/officeDocument/2006/relationships/hyperlink" Target="https://assos.bordeaux.fr/association/detail/567" TargetMode="External"/><Relationship Id="rId24" Type="http://schemas.openxmlformats.org/officeDocument/2006/relationships/hyperlink" Target="http://aidomi.fr" TargetMode="External"/><Relationship Id="rId23" Type="http://schemas.openxmlformats.org/officeDocument/2006/relationships/hyperlink" Target="https://assos.bordeaux.fr/association/detail/1441" TargetMode="External"/><Relationship Id="rId26" Type="http://schemas.openxmlformats.org/officeDocument/2006/relationships/hyperlink" Target="http://www.association-rivages.org" TargetMode="External"/><Relationship Id="rId25" Type="http://schemas.openxmlformats.org/officeDocument/2006/relationships/hyperlink" Target="https://assos.bordeaux.fr/association/detail/796" TargetMode="External"/><Relationship Id="rId28" Type="http://schemas.openxmlformats.org/officeDocument/2006/relationships/hyperlink" Target="http://www.promofemmes.org" TargetMode="External"/><Relationship Id="rId27" Type="http://schemas.openxmlformats.org/officeDocument/2006/relationships/hyperlink" Target="https://assos.bordeaux.fr/association/detail/1317" TargetMode="External"/><Relationship Id="rId29" Type="http://schemas.openxmlformats.org/officeDocument/2006/relationships/hyperlink" Target="https://assos.bordeaux.fr/association/detail/1258" TargetMode="External"/><Relationship Id="rId11" Type="http://schemas.openxmlformats.org/officeDocument/2006/relationships/hyperlink" Target="http://lescrayonneuses.com" TargetMode="External"/><Relationship Id="rId10" Type="http://schemas.openxmlformats.org/officeDocument/2006/relationships/hyperlink" Target="https://assos.bordeaux.fr/association/detail/1820" TargetMode="External"/><Relationship Id="rId13" Type="http://schemas.openxmlformats.org/officeDocument/2006/relationships/hyperlink" Target="https://assos.bordeaux.fr/association/detail/713" TargetMode="External"/><Relationship Id="rId12" Type="http://schemas.openxmlformats.org/officeDocument/2006/relationships/hyperlink" Target="https://assos.bordeaux.fr/association/detail/515" TargetMode="External"/><Relationship Id="rId15" Type="http://schemas.openxmlformats.org/officeDocument/2006/relationships/hyperlink" Target="https://assos.bordeaux.fr/association/detail/1405" TargetMode="External"/><Relationship Id="rId14" Type="http://schemas.openxmlformats.org/officeDocument/2006/relationships/hyperlink" Target="https://assos.bordeaux.fr/association/detail/615" TargetMode="External"/><Relationship Id="rId17" Type="http://schemas.openxmlformats.org/officeDocument/2006/relationships/hyperlink" Target="https://assos.bordeaux.fr/association/detail/1194" TargetMode="External"/><Relationship Id="rId16" Type="http://schemas.openxmlformats.org/officeDocument/2006/relationships/hyperlink" Target="http://www.winewildwest-bordeaux.fr" TargetMode="External"/><Relationship Id="rId19" Type="http://schemas.openxmlformats.org/officeDocument/2006/relationships/hyperlink" Target="https://assos.bordeaux.fr/association/detail/1053" TargetMode="External"/><Relationship Id="rId18" Type="http://schemas.openxmlformats.org/officeDocument/2006/relationships/hyperlink" Target="http://www.saint-bruno.org" TargetMode="External"/><Relationship Id="rId84" Type="http://schemas.openxmlformats.org/officeDocument/2006/relationships/hyperlink" Target="https://assos.bordeaux.fr/association/detail/893" TargetMode="External"/><Relationship Id="rId83" Type="http://schemas.openxmlformats.org/officeDocument/2006/relationships/hyperlink" Target="https://assos.bordeaux.fr/association/detail/979" TargetMode="External"/><Relationship Id="rId86" Type="http://schemas.openxmlformats.org/officeDocument/2006/relationships/hyperlink" Target="https://assos.bordeaux.fr/association/detail/1365" TargetMode="External"/><Relationship Id="rId85" Type="http://schemas.openxmlformats.org/officeDocument/2006/relationships/hyperlink" Target="http://www.amarid.fr" TargetMode="External"/><Relationship Id="rId88" Type="http://schemas.openxmlformats.org/officeDocument/2006/relationships/hyperlink" Target="https://assos.bordeaux.fr/association/detail/1754" TargetMode="External"/><Relationship Id="rId87" Type="http://schemas.openxmlformats.org/officeDocument/2006/relationships/hyperlink" Target="http://www.solidearth.fr" TargetMode="External"/><Relationship Id="rId89" Type="http://schemas.openxmlformats.org/officeDocument/2006/relationships/hyperlink" Target="https://assos.bordeaux.fr/association/detail/1250" TargetMode="External"/><Relationship Id="rId80" Type="http://schemas.openxmlformats.org/officeDocument/2006/relationships/hyperlink" Target="https://assos.bordeaux.fr/association/detail/892" TargetMode="External"/><Relationship Id="rId82" Type="http://schemas.openxmlformats.org/officeDocument/2006/relationships/hyperlink" Target="http://lechoeurvoyageur.fr" TargetMode="External"/><Relationship Id="rId81" Type="http://schemas.openxmlformats.org/officeDocument/2006/relationships/hyperlink" Target="https://assos.bordeaux.fr/association/detail/1171" TargetMode="External"/><Relationship Id="rId73" Type="http://schemas.openxmlformats.org/officeDocument/2006/relationships/hyperlink" Target="https://assos.bordeaux.fr/association/detail/1025" TargetMode="External"/><Relationship Id="rId72" Type="http://schemas.openxmlformats.org/officeDocument/2006/relationships/hyperlink" Target="https://assos.bordeaux.fr/association/detail/1128" TargetMode="External"/><Relationship Id="rId75" Type="http://schemas.openxmlformats.org/officeDocument/2006/relationships/hyperlink" Target="https://assos.bordeaux.fr/association/detail/1163" TargetMode="External"/><Relationship Id="rId74" Type="http://schemas.openxmlformats.org/officeDocument/2006/relationships/hyperlink" Target="http://www.socooperation.org" TargetMode="External"/><Relationship Id="rId77" Type="http://schemas.openxmlformats.org/officeDocument/2006/relationships/hyperlink" Target="http://bordeaux-gospel-academy.com" TargetMode="External"/><Relationship Id="rId76" Type="http://schemas.openxmlformats.org/officeDocument/2006/relationships/hyperlink" Target="https://assos.bordeaux.fr/association/detail/1172" TargetMode="External"/><Relationship Id="rId79" Type="http://schemas.openxmlformats.org/officeDocument/2006/relationships/hyperlink" Target="http://www.frenchtechbordeaux.com" TargetMode="External"/><Relationship Id="rId78" Type="http://schemas.openxmlformats.org/officeDocument/2006/relationships/hyperlink" Target="https://assos.bordeaux.fr/association/detail/1479" TargetMode="External"/><Relationship Id="rId71" Type="http://schemas.openxmlformats.org/officeDocument/2006/relationships/hyperlink" Target="http://grainesdesolidarite.e-monsite.com" TargetMode="External"/><Relationship Id="rId70" Type="http://schemas.openxmlformats.org/officeDocument/2006/relationships/hyperlink" Target="https://assos.bordeaux.fr/association/detail/1090" TargetMode="External"/><Relationship Id="rId62" Type="http://schemas.openxmlformats.org/officeDocument/2006/relationships/hyperlink" Target="http://www.associationexpression.com" TargetMode="External"/><Relationship Id="rId61" Type="http://schemas.openxmlformats.org/officeDocument/2006/relationships/hyperlink" Target="https://assos.bordeaux.fr/association/detail/1166" TargetMode="External"/><Relationship Id="rId64" Type="http://schemas.openxmlformats.org/officeDocument/2006/relationships/hyperlink" Target="http://www.alliance.asso.fr" TargetMode="External"/><Relationship Id="rId63" Type="http://schemas.openxmlformats.org/officeDocument/2006/relationships/hyperlink" Target="https://assos.bordeaux.fr/association/detail/1669" TargetMode="External"/><Relationship Id="rId66" Type="http://schemas.openxmlformats.org/officeDocument/2006/relationships/hyperlink" Target="https://assos.bordeaux.fr/association/detail/1072" TargetMode="External"/><Relationship Id="rId65" Type="http://schemas.openxmlformats.org/officeDocument/2006/relationships/hyperlink" Target="https://assos.bordeaux.fr/association/detail/593" TargetMode="External"/><Relationship Id="rId68" Type="http://schemas.openxmlformats.org/officeDocument/2006/relationships/hyperlink" Target="https://assos.bordeaux.fr/association/detail/678" TargetMode="External"/><Relationship Id="rId67" Type="http://schemas.openxmlformats.org/officeDocument/2006/relationships/hyperlink" Target="https://assos.bordeaux.fr/association/detail/1706" TargetMode="External"/><Relationship Id="rId60" Type="http://schemas.openxmlformats.org/officeDocument/2006/relationships/hyperlink" Target="https://assos.bordeaux.fr/association/detail/1307" TargetMode="External"/><Relationship Id="rId69" Type="http://schemas.openxmlformats.org/officeDocument/2006/relationships/hyperlink" Target="http://tangonomade.com" TargetMode="External"/><Relationship Id="rId51" Type="http://schemas.openxmlformats.org/officeDocument/2006/relationships/hyperlink" Target="https://assos.bordeaux.fr/association/detail/555" TargetMode="External"/><Relationship Id="rId50" Type="http://schemas.openxmlformats.org/officeDocument/2006/relationships/hyperlink" Target="https://assos.bordeaux.fr/association/detail/1734" TargetMode="External"/><Relationship Id="rId53" Type="http://schemas.openxmlformats.org/officeDocument/2006/relationships/hyperlink" Target="https://assos.bordeaux.fr/association/detail/1182" TargetMode="External"/><Relationship Id="rId52" Type="http://schemas.openxmlformats.org/officeDocument/2006/relationships/hyperlink" Target="http://www.pratikable.com" TargetMode="External"/><Relationship Id="rId55" Type="http://schemas.openxmlformats.org/officeDocument/2006/relationships/hyperlink" Target="https://assos.bordeaux.fr/association/detail/668" TargetMode="External"/><Relationship Id="rId54" Type="http://schemas.openxmlformats.org/officeDocument/2006/relationships/hyperlink" Target="https://assos.bordeaux.fr/association/detail/949" TargetMode="External"/><Relationship Id="rId57" Type="http://schemas.openxmlformats.org/officeDocument/2006/relationships/hyperlink" Target="https://assos.bordeaux.fr/association/detail/511" TargetMode="External"/><Relationship Id="rId56" Type="http://schemas.openxmlformats.org/officeDocument/2006/relationships/hyperlink" Target="http://www.federa33.org/la-federa33" TargetMode="External"/><Relationship Id="rId59" Type="http://schemas.openxmlformats.org/officeDocument/2006/relationships/hyperlink" Target="http://www.institutpinsons.com" TargetMode="External"/><Relationship Id="rId58" Type="http://schemas.openxmlformats.org/officeDocument/2006/relationships/hyperlink" Target="https://assos.bordeaux.fr/association/detail/982" TargetMode="External"/><Relationship Id="rId349" Type="http://schemas.openxmlformats.org/officeDocument/2006/relationships/hyperlink" Target="https://assos.bordeaux.fr/association/detail/522" TargetMode="External"/><Relationship Id="rId348" Type="http://schemas.openxmlformats.org/officeDocument/2006/relationships/hyperlink" Target="http://www.pitchoun.org" TargetMode="External"/><Relationship Id="rId347" Type="http://schemas.openxmlformats.org/officeDocument/2006/relationships/hyperlink" Target="https://assos.bordeaux.fr/association/detail/704" TargetMode="External"/><Relationship Id="rId346" Type="http://schemas.openxmlformats.org/officeDocument/2006/relationships/hyperlink" Target="https://assos.bordeaux.fr/association/detail/1680" TargetMode="External"/><Relationship Id="rId341" Type="http://schemas.openxmlformats.org/officeDocument/2006/relationships/hyperlink" Target="https://assos.bordeaux.fr/association/detail/627" TargetMode="External"/><Relationship Id="rId340" Type="http://schemas.openxmlformats.org/officeDocument/2006/relationships/hyperlink" Target="https://assos.bordeaux.fr/association/detail/1809" TargetMode="External"/><Relationship Id="rId345" Type="http://schemas.openxmlformats.org/officeDocument/2006/relationships/hyperlink" Target="https://assos.bordeaux.fr/association/detail/864" TargetMode="External"/><Relationship Id="rId344" Type="http://schemas.openxmlformats.org/officeDocument/2006/relationships/hyperlink" Target="http://www.les-embobines.com" TargetMode="External"/><Relationship Id="rId343" Type="http://schemas.openxmlformats.org/officeDocument/2006/relationships/hyperlink" Target="https://assos.bordeaux.fr/association/detail/1556" TargetMode="External"/><Relationship Id="rId342" Type="http://schemas.openxmlformats.org/officeDocument/2006/relationships/hyperlink" Target="http://www.afcdam.org" TargetMode="External"/><Relationship Id="rId338" Type="http://schemas.openxmlformats.org/officeDocument/2006/relationships/hyperlink" Target="https://assos.bordeaux.fr/association/detail/1367" TargetMode="External"/><Relationship Id="rId337" Type="http://schemas.openxmlformats.org/officeDocument/2006/relationships/hyperlink" Target="http://www.mjccl2v.com" TargetMode="External"/><Relationship Id="rId336" Type="http://schemas.openxmlformats.org/officeDocument/2006/relationships/hyperlink" Target="https://assos.bordeaux.fr/association/detail/1298" TargetMode="External"/><Relationship Id="rId335" Type="http://schemas.openxmlformats.org/officeDocument/2006/relationships/hyperlink" Target="https://assos.bordeaux.fr/association/detail/824" TargetMode="External"/><Relationship Id="rId339" Type="http://schemas.openxmlformats.org/officeDocument/2006/relationships/hyperlink" Target="https://assos.bordeaux.fr/association/detail/1799" TargetMode="External"/><Relationship Id="rId330" Type="http://schemas.openxmlformats.org/officeDocument/2006/relationships/hyperlink" Target="http://www.ukraineamitie.free.fr" TargetMode="External"/><Relationship Id="rId334" Type="http://schemas.openxmlformats.org/officeDocument/2006/relationships/hyperlink" Target="http://www.bordeaux-tango-festival.com" TargetMode="External"/><Relationship Id="rId333" Type="http://schemas.openxmlformats.org/officeDocument/2006/relationships/hyperlink" Target="https://assos.bordeaux.fr/association/detail/1272" TargetMode="External"/><Relationship Id="rId332" Type="http://schemas.openxmlformats.org/officeDocument/2006/relationships/hyperlink" Target="https://assos.bordeaux.fr/association/detail/876" TargetMode="External"/><Relationship Id="rId331" Type="http://schemas.openxmlformats.org/officeDocument/2006/relationships/hyperlink" Target="https://assos.bordeaux.fr/association/detail/1685" TargetMode="External"/><Relationship Id="rId370" Type="http://schemas.openxmlformats.org/officeDocument/2006/relationships/hyperlink" Target="http://umps.fr/index.html" TargetMode="External"/><Relationship Id="rId369" Type="http://schemas.openxmlformats.org/officeDocument/2006/relationships/hyperlink" Target="https://assos.bordeaux.fr/association/detail/789" TargetMode="External"/><Relationship Id="rId368" Type="http://schemas.openxmlformats.org/officeDocument/2006/relationships/hyperlink" Target="https://assos.bordeaux.fr/association/detail/720" TargetMode="External"/><Relationship Id="rId363" Type="http://schemas.openxmlformats.org/officeDocument/2006/relationships/hyperlink" Target="https://assos.bordeaux.fr/association/detail/1422" TargetMode="External"/><Relationship Id="rId362" Type="http://schemas.openxmlformats.org/officeDocument/2006/relationships/hyperlink" Target="http://www.udcof33.fr" TargetMode="External"/><Relationship Id="rId361" Type="http://schemas.openxmlformats.org/officeDocument/2006/relationships/hyperlink" Target="https://assos.bordeaux.fr/association/detail/802" TargetMode="External"/><Relationship Id="rId360" Type="http://schemas.openxmlformats.org/officeDocument/2006/relationships/hyperlink" Target="https://assos.bordeaux.fr/association/detail/584" TargetMode="External"/><Relationship Id="rId367" Type="http://schemas.openxmlformats.org/officeDocument/2006/relationships/hyperlink" Target="https://assos.bordeaux.fr/association/detail/1622" TargetMode="External"/><Relationship Id="rId366" Type="http://schemas.openxmlformats.org/officeDocument/2006/relationships/hyperlink" Target="https://assos.bordeaux.fr/association/detail/900" TargetMode="External"/><Relationship Id="rId365" Type="http://schemas.openxmlformats.org/officeDocument/2006/relationships/hyperlink" Target="https://assos.bordeaux.fr/association/detail/576" TargetMode="External"/><Relationship Id="rId364" Type="http://schemas.openxmlformats.org/officeDocument/2006/relationships/hyperlink" Target="https://assos.bordeaux.fr/association/detail/1600" TargetMode="External"/><Relationship Id="rId95" Type="http://schemas.openxmlformats.org/officeDocument/2006/relationships/hyperlink" Target="https://assos.bordeaux.fr/association/detail/676" TargetMode="External"/><Relationship Id="rId94" Type="http://schemas.openxmlformats.org/officeDocument/2006/relationships/hyperlink" Target="https://assos.bordeaux.fr/association/detail/1830" TargetMode="External"/><Relationship Id="rId97" Type="http://schemas.openxmlformats.org/officeDocument/2006/relationships/hyperlink" Target="https://assos.bordeaux.fr/association/detail/739" TargetMode="External"/><Relationship Id="rId96" Type="http://schemas.openxmlformats.org/officeDocument/2006/relationships/hyperlink" Target="http://www.lecrayonpapote.com" TargetMode="External"/><Relationship Id="rId99" Type="http://schemas.openxmlformats.org/officeDocument/2006/relationships/hyperlink" Target="http://www.lllfrance.org" TargetMode="External"/><Relationship Id="rId98" Type="http://schemas.openxmlformats.org/officeDocument/2006/relationships/hyperlink" Target="https://assos.bordeaux.fr/association/detail/675" TargetMode="External"/><Relationship Id="rId91" Type="http://schemas.openxmlformats.org/officeDocument/2006/relationships/hyperlink" Target="http://www.klauscompagnie.fr" TargetMode="External"/><Relationship Id="rId90" Type="http://schemas.openxmlformats.org/officeDocument/2006/relationships/hyperlink" Target="https://assos.bordeaux.fr/association/detail/1381" TargetMode="External"/><Relationship Id="rId93" Type="http://schemas.openxmlformats.org/officeDocument/2006/relationships/hyperlink" Target="http://associationmaline.wordpress.com" TargetMode="External"/><Relationship Id="rId92" Type="http://schemas.openxmlformats.org/officeDocument/2006/relationships/hyperlink" Target="https://assos.bordeaux.fr/association/detail/1630" TargetMode="External"/><Relationship Id="rId359" Type="http://schemas.openxmlformats.org/officeDocument/2006/relationships/hyperlink" Target="https://assos.bordeaux.fr/association/detail/1535" TargetMode="External"/><Relationship Id="rId358" Type="http://schemas.openxmlformats.org/officeDocument/2006/relationships/hyperlink" Target="https://assos.bordeaux.fr/association/detail/1459" TargetMode="External"/><Relationship Id="rId357" Type="http://schemas.openxmlformats.org/officeDocument/2006/relationships/hyperlink" Target="http://www.acaqb.fr" TargetMode="External"/><Relationship Id="rId352" Type="http://schemas.openxmlformats.org/officeDocument/2006/relationships/hyperlink" Target="https://assos.bordeaux.fr/association/detail/1613" TargetMode="External"/><Relationship Id="rId351" Type="http://schemas.openxmlformats.org/officeDocument/2006/relationships/hyperlink" Target="https://assos.bordeaux.fr/association/detail/1451" TargetMode="External"/><Relationship Id="rId350" Type="http://schemas.openxmlformats.org/officeDocument/2006/relationships/hyperlink" Target="http://www.ukulelebordeaux.com" TargetMode="External"/><Relationship Id="rId356" Type="http://schemas.openxmlformats.org/officeDocument/2006/relationships/hyperlink" Target="https://assos.bordeaux.fr/association/detail/750" TargetMode="External"/><Relationship Id="rId355" Type="http://schemas.openxmlformats.org/officeDocument/2006/relationships/hyperlink" Target="http://europe-bordeaux.eu/fr/accueil" TargetMode="External"/><Relationship Id="rId354" Type="http://schemas.openxmlformats.org/officeDocument/2006/relationships/hyperlink" Target="https://assos.bordeaux.fr/association/detail/1157" TargetMode="External"/><Relationship Id="rId353" Type="http://schemas.openxmlformats.org/officeDocument/2006/relationships/hyperlink" Target="https://assos.bordeaux.fr/association/detail/1114" TargetMode="External"/><Relationship Id="rId305" Type="http://schemas.openxmlformats.org/officeDocument/2006/relationships/hyperlink" Target="https://assos.bordeaux.fr/association/detail/1124" TargetMode="External"/><Relationship Id="rId304" Type="http://schemas.openxmlformats.org/officeDocument/2006/relationships/hyperlink" Target="https://assos.bordeaux.fr/association/detail/1786" TargetMode="External"/><Relationship Id="rId303" Type="http://schemas.openxmlformats.org/officeDocument/2006/relationships/hyperlink" Target="https://assos.bordeaux.fr/association/detail/972" TargetMode="External"/><Relationship Id="rId302" Type="http://schemas.openxmlformats.org/officeDocument/2006/relationships/hyperlink" Target="https://assos.bordeaux.fr/association/detail/1656" TargetMode="External"/><Relationship Id="rId309" Type="http://schemas.openxmlformats.org/officeDocument/2006/relationships/hyperlink" Target="https://assos.bordeaux.fr/association/detail/517" TargetMode="External"/><Relationship Id="rId308" Type="http://schemas.openxmlformats.org/officeDocument/2006/relationships/hyperlink" Target="https://assos.bordeaux.fr/association/detail/1627" TargetMode="External"/><Relationship Id="rId307" Type="http://schemas.openxmlformats.org/officeDocument/2006/relationships/hyperlink" Target="http://escaledulivre.com" TargetMode="External"/><Relationship Id="rId306" Type="http://schemas.openxmlformats.org/officeDocument/2006/relationships/hyperlink" Target="https://assos.bordeaux.fr/association/detail/1589" TargetMode="External"/><Relationship Id="rId301" Type="http://schemas.openxmlformats.org/officeDocument/2006/relationships/hyperlink" Target="http://www.clubhousefrance.org" TargetMode="External"/><Relationship Id="rId300" Type="http://schemas.openxmlformats.org/officeDocument/2006/relationships/hyperlink" Target="https://assos.bordeaux.fr/association/detail/656" TargetMode="External"/><Relationship Id="rId327" Type="http://schemas.openxmlformats.org/officeDocument/2006/relationships/hyperlink" Target="http://mediagoras.fr/bordeaux" TargetMode="External"/><Relationship Id="rId326" Type="http://schemas.openxmlformats.org/officeDocument/2006/relationships/hyperlink" Target="https://assos.bordeaux.fr/association/detail/1692" TargetMode="External"/><Relationship Id="rId325" Type="http://schemas.openxmlformats.org/officeDocument/2006/relationships/hyperlink" Target="http://www.tapswingandco.fr" TargetMode="External"/><Relationship Id="rId324" Type="http://schemas.openxmlformats.org/officeDocument/2006/relationships/hyperlink" Target="https://assos.bordeaux.fr/association/detail/968" TargetMode="External"/><Relationship Id="rId329" Type="http://schemas.openxmlformats.org/officeDocument/2006/relationships/hyperlink" Target="https://assos.bordeaux.fr/association/detail/898" TargetMode="External"/><Relationship Id="rId328" Type="http://schemas.openxmlformats.org/officeDocument/2006/relationships/hyperlink" Target="https://assos.bordeaux.fr/association/detail/1803" TargetMode="External"/><Relationship Id="rId323" Type="http://schemas.openxmlformats.org/officeDocument/2006/relationships/hyperlink" Target="https://assos.bordeaux.fr/association/detail/1858" TargetMode="External"/><Relationship Id="rId322" Type="http://schemas.openxmlformats.org/officeDocument/2006/relationships/hyperlink" Target="https://assos.bordeaux.fr/association/detail/993" TargetMode="External"/><Relationship Id="rId321" Type="http://schemas.openxmlformats.org/officeDocument/2006/relationships/hyperlink" Target="https://assos.bordeaux.fr/association/detail/1030" TargetMode="External"/><Relationship Id="rId320" Type="http://schemas.openxmlformats.org/officeDocument/2006/relationships/hyperlink" Target="https://assos.bordeaux.fr/association/detail/1192" TargetMode="External"/><Relationship Id="rId316" Type="http://schemas.openxmlformats.org/officeDocument/2006/relationships/hyperlink" Target="https://assos.bordeaux.fr/association/detail/562" TargetMode="External"/><Relationship Id="rId315" Type="http://schemas.openxmlformats.org/officeDocument/2006/relationships/hyperlink" Target="https://assos.bordeaux.fr/association/detail/1067" TargetMode="External"/><Relationship Id="rId314" Type="http://schemas.openxmlformats.org/officeDocument/2006/relationships/hyperlink" Target="http://lesratonsguincheurs.fr" TargetMode="External"/><Relationship Id="rId313" Type="http://schemas.openxmlformats.org/officeDocument/2006/relationships/hyperlink" Target="https://assos.bordeaux.fr/association/detail/927" TargetMode="External"/><Relationship Id="rId319" Type="http://schemas.openxmlformats.org/officeDocument/2006/relationships/hyperlink" Target="http://www.epa-aquitaine.fr" TargetMode="External"/><Relationship Id="rId318" Type="http://schemas.openxmlformats.org/officeDocument/2006/relationships/hyperlink" Target="https://assos.bordeaux.fr/association/detail/1545" TargetMode="External"/><Relationship Id="rId317" Type="http://schemas.openxmlformats.org/officeDocument/2006/relationships/hyperlink" Target="http://www.jceb.fr" TargetMode="External"/><Relationship Id="rId312" Type="http://schemas.openxmlformats.org/officeDocument/2006/relationships/hyperlink" Target="https://assos.bordeaux.fr/association/detail/1774" TargetMode="External"/><Relationship Id="rId311" Type="http://schemas.openxmlformats.org/officeDocument/2006/relationships/hyperlink" Target="http://www.kartma.fr" TargetMode="External"/><Relationship Id="rId310" Type="http://schemas.openxmlformats.org/officeDocument/2006/relationships/hyperlink" Target="https://assos.bordeaux.fr/association/detail/546" TargetMode="External"/><Relationship Id="rId297" Type="http://schemas.openxmlformats.org/officeDocument/2006/relationships/hyperlink" Target="https://assos.bordeaux.fr/association/detail/1245" TargetMode="External"/><Relationship Id="rId296" Type="http://schemas.openxmlformats.org/officeDocument/2006/relationships/hyperlink" Target="https://assos.bordeaux.fr/association/detail/897" TargetMode="External"/><Relationship Id="rId295" Type="http://schemas.openxmlformats.org/officeDocument/2006/relationships/hyperlink" Target="https://assos.bordeaux.fr/association/detail/1518" TargetMode="External"/><Relationship Id="rId294" Type="http://schemas.openxmlformats.org/officeDocument/2006/relationships/hyperlink" Target="http://miaou-records.com" TargetMode="External"/><Relationship Id="rId299" Type="http://schemas.openxmlformats.org/officeDocument/2006/relationships/hyperlink" Target="https://assos.bordeaux.fr/association/detail/1165" TargetMode="External"/><Relationship Id="rId298" Type="http://schemas.openxmlformats.org/officeDocument/2006/relationships/hyperlink" Target="http://www.museeduvinbordeaux.com" TargetMode="External"/><Relationship Id="rId271" Type="http://schemas.openxmlformats.org/officeDocument/2006/relationships/hyperlink" Target="http://www.comitepreventiondepistagecancers.com" TargetMode="External"/><Relationship Id="rId270" Type="http://schemas.openxmlformats.org/officeDocument/2006/relationships/hyperlink" Target="https://assos.bordeaux.fr/association/detail/1107" TargetMode="External"/><Relationship Id="rId269" Type="http://schemas.openxmlformats.org/officeDocument/2006/relationships/hyperlink" Target="https://assos.bordeaux.fr/association/detail/630" TargetMode="External"/><Relationship Id="rId264" Type="http://schemas.openxmlformats.org/officeDocument/2006/relationships/hyperlink" Target="http://sha-letaillan.ffe.com" TargetMode="External"/><Relationship Id="rId263" Type="http://schemas.openxmlformats.org/officeDocument/2006/relationships/hyperlink" Target="https://assos.bordeaux.fr/association/detail/1688" TargetMode="External"/><Relationship Id="rId262" Type="http://schemas.openxmlformats.org/officeDocument/2006/relationships/hyperlink" Target="http://www.dojobordeaux.fr" TargetMode="External"/><Relationship Id="rId261" Type="http://schemas.openxmlformats.org/officeDocument/2006/relationships/hyperlink" Target="https://assos.bordeaux.fr/association/detail/1241" TargetMode="External"/><Relationship Id="rId268" Type="http://schemas.openxmlformats.org/officeDocument/2006/relationships/hyperlink" Target="http://www.chahuts.net" TargetMode="External"/><Relationship Id="rId267" Type="http://schemas.openxmlformats.org/officeDocument/2006/relationships/hyperlink" Target="https://assos.bordeaux.fr/association/detail/688" TargetMode="External"/><Relationship Id="rId266" Type="http://schemas.openxmlformats.org/officeDocument/2006/relationships/hyperlink" Target="http://musikatoutage.wixsite.com" TargetMode="External"/><Relationship Id="rId265" Type="http://schemas.openxmlformats.org/officeDocument/2006/relationships/hyperlink" Target="https://assos.bordeaux.fr/association/detail/1550" TargetMode="External"/><Relationship Id="rId260" Type="http://schemas.openxmlformats.org/officeDocument/2006/relationships/hyperlink" Target="http://www.crepi.org" TargetMode="External"/><Relationship Id="rId259" Type="http://schemas.openxmlformats.org/officeDocument/2006/relationships/hyperlink" Target="https://assos.bordeaux.fr/association/detail/1292" TargetMode="External"/><Relationship Id="rId258" Type="http://schemas.openxmlformats.org/officeDocument/2006/relationships/hyperlink" Target="https://assos.bordeaux.fr/association/detail/1612" TargetMode="External"/><Relationship Id="rId253" Type="http://schemas.openxmlformats.org/officeDocument/2006/relationships/hyperlink" Target="http://lecerisier.org" TargetMode="External"/><Relationship Id="rId252" Type="http://schemas.openxmlformats.org/officeDocument/2006/relationships/hyperlink" Target="https://assos.bordeaux.fr/association/detail/1112" TargetMode="External"/><Relationship Id="rId251" Type="http://schemas.openxmlformats.org/officeDocument/2006/relationships/hyperlink" Target="https://assos.bordeaux.fr/association/detail/1727" TargetMode="External"/><Relationship Id="rId250" Type="http://schemas.openxmlformats.org/officeDocument/2006/relationships/hyperlink" Target="https://assos.bordeaux.fr/association/detail/1593" TargetMode="External"/><Relationship Id="rId257" Type="http://schemas.openxmlformats.org/officeDocument/2006/relationships/hyperlink" Target="https://assos.bordeaux.fr/association/detail/1140" TargetMode="External"/><Relationship Id="rId256" Type="http://schemas.openxmlformats.org/officeDocument/2006/relationships/hyperlink" Target="http://www.clafoutis-cie.com" TargetMode="External"/><Relationship Id="rId255" Type="http://schemas.openxmlformats.org/officeDocument/2006/relationships/hyperlink" Target="https://assos.bordeaux.fr/association/detail/1530" TargetMode="External"/><Relationship Id="rId254" Type="http://schemas.openxmlformats.org/officeDocument/2006/relationships/hyperlink" Target="https://assos.bordeaux.fr/association/detail/1709" TargetMode="External"/><Relationship Id="rId293" Type="http://schemas.openxmlformats.org/officeDocument/2006/relationships/hyperlink" Target="https://assos.bordeaux.fr/association/detail/875" TargetMode="External"/><Relationship Id="rId292" Type="http://schemas.openxmlformats.org/officeDocument/2006/relationships/hyperlink" Target="https://assos.bordeaux.fr/association/detail/1659" TargetMode="External"/><Relationship Id="rId291" Type="http://schemas.openxmlformats.org/officeDocument/2006/relationships/hyperlink" Target="https://assos.bordeaux.fr/association/detail/1647" TargetMode="External"/><Relationship Id="rId290" Type="http://schemas.openxmlformats.org/officeDocument/2006/relationships/hyperlink" Target="https://assos.bordeaux.fr/association/detail/1120" TargetMode="External"/><Relationship Id="rId286" Type="http://schemas.openxmlformats.org/officeDocument/2006/relationships/hyperlink" Target="https://assos.bordeaux.fr/association/detail/1360" TargetMode="External"/><Relationship Id="rId285" Type="http://schemas.openxmlformats.org/officeDocument/2006/relationships/hyperlink" Target="https://assos.bordeaux.fr/association/detail/811" TargetMode="External"/><Relationship Id="rId284" Type="http://schemas.openxmlformats.org/officeDocument/2006/relationships/hyperlink" Target="https://assos.bordeaux.fr/association/detail/1663" TargetMode="External"/><Relationship Id="rId283" Type="http://schemas.openxmlformats.org/officeDocument/2006/relationships/hyperlink" Target="http://atelierslibres.wixsite.com/atelierslibres" TargetMode="External"/><Relationship Id="rId289" Type="http://schemas.openxmlformats.org/officeDocument/2006/relationships/hyperlink" Target="http://gebora.free.fr" TargetMode="External"/><Relationship Id="rId288" Type="http://schemas.openxmlformats.org/officeDocument/2006/relationships/hyperlink" Target="https://assos.bordeaux.fr/association/detail/1006" TargetMode="External"/><Relationship Id="rId287" Type="http://schemas.openxmlformats.org/officeDocument/2006/relationships/hyperlink" Target="https://assos.bordeaux.fr/association/detail/831" TargetMode="External"/><Relationship Id="rId282" Type="http://schemas.openxmlformats.org/officeDocument/2006/relationships/hyperlink" Target="https://assos.bordeaux.fr/association/detail/682" TargetMode="External"/><Relationship Id="rId281" Type="http://schemas.openxmlformats.org/officeDocument/2006/relationships/hyperlink" Target="https://assos.bordeaux.fr/association/detail/1324" TargetMode="External"/><Relationship Id="rId280" Type="http://schemas.openxmlformats.org/officeDocument/2006/relationships/hyperlink" Target="https://assos.bordeaux.fr/association/detail/877" TargetMode="External"/><Relationship Id="rId275" Type="http://schemas.openxmlformats.org/officeDocument/2006/relationships/hyperlink" Target="http://www.brizcarro.com" TargetMode="External"/><Relationship Id="rId274" Type="http://schemas.openxmlformats.org/officeDocument/2006/relationships/hyperlink" Target="https://assos.bordeaux.fr/association/detail/653" TargetMode="External"/><Relationship Id="rId273" Type="http://schemas.openxmlformats.org/officeDocument/2006/relationships/hyperlink" Target="http://www.cours-tic-tac.webnode.fr" TargetMode="External"/><Relationship Id="rId272" Type="http://schemas.openxmlformats.org/officeDocument/2006/relationships/hyperlink" Target="https://assos.bordeaux.fr/association/detail/1388" TargetMode="External"/><Relationship Id="rId279" Type="http://schemas.openxmlformats.org/officeDocument/2006/relationships/hyperlink" Target="http://le-gout-du-partage.fr" TargetMode="External"/><Relationship Id="rId278" Type="http://schemas.openxmlformats.org/officeDocument/2006/relationships/hyperlink" Target="https://assos.bordeaux.fr/association/detail/874" TargetMode="External"/><Relationship Id="rId277" Type="http://schemas.openxmlformats.org/officeDocument/2006/relationships/hyperlink" Target="http://www.info-jeune.net" TargetMode="External"/><Relationship Id="rId276" Type="http://schemas.openxmlformats.org/officeDocument/2006/relationships/hyperlink" Target="https://assos.bordeaux.fr/association/detail/1265" TargetMode="External"/><Relationship Id="rId1059" Type="http://schemas.openxmlformats.org/officeDocument/2006/relationships/hyperlink" Target="https://assos.bordeaux.fr/association/detail/1460" TargetMode="External"/><Relationship Id="rId228" Type="http://schemas.openxmlformats.org/officeDocument/2006/relationships/hyperlink" Target="https://assos.bordeaux.fr/association/detail/1013" TargetMode="External"/><Relationship Id="rId227" Type="http://schemas.openxmlformats.org/officeDocument/2006/relationships/hyperlink" Target="http://www.petitcoeurdebeurre.fr" TargetMode="External"/><Relationship Id="rId226" Type="http://schemas.openxmlformats.org/officeDocument/2006/relationships/hyperlink" Target="https://assos.bordeaux.fr/association/detail/631" TargetMode="External"/><Relationship Id="rId225" Type="http://schemas.openxmlformats.org/officeDocument/2006/relationships/hyperlink" Target="http://sos-suicide-phenix.org" TargetMode="External"/><Relationship Id="rId229" Type="http://schemas.openxmlformats.org/officeDocument/2006/relationships/hyperlink" Target="https://assos.bordeaux.fr/association/detail/1714" TargetMode="External"/><Relationship Id="rId1050" Type="http://schemas.openxmlformats.org/officeDocument/2006/relationships/hyperlink" Target="https://assos.bordeaux.fr/association/detail/793" TargetMode="External"/><Relationship Id="rId220" Type="http://schemas.openxmlformats.org/officeDocument/2006/relationships/hyperlink" Target="http://www.maisondiabetebordeaux.wordpress.com" TargetMode="External"/><Relationship Id="rId1051" Type="http://schemas.openxmlformats.org/officeDocument/2006/relationships/hyperlink" Target="https://assos.bordeaux.fr/association/detail/925" TargetMode="External"/><Relationship Id="rId1052" Type="http://schemas.openxmlformats.org/officeDocument/2006/relationships/hyperlink" Target="https://assos.bordeaux.fr/association/detail/691" TargetMode="External"/><Relationship Id="rId1053" Type="http://schemas.openxmlformats.org/officeDocument/2006/relationships/hyperlink" Target="https://assos.bordeaux.fr/association/detail/1433" TargetMode="External"/><Relationship Id="rId1054" Type="http://schemas.openxmlformats.org/officeDocument/2006/relationships/hyperlink" Target="https://assos.bordeaux.fr/association/detail/988" TargetMode="External"/><Relationship Id="rId224" Type="http://schemas.openxmlformats.org/officeDocument/2006/relationships/hyperlink" Target="https://assos.bordeaux.fr/association/detail/1047" TargetMode="External"/><Relationship Id="rId1055" Type="http://schemas.openxmlformats.org/officeDocument/2006/relationships/hyperlink" Target="http://www.acaqb.fr" TargetMode="External"/><Relationship Id="rId223" Type="http://schemas.openxmlformats.org/officeDocument/2006/relationships/hyperlink" Target="https://assos.bordeaux.fr/association/detail/812" TargetMode="External"/><Relationship Id="rId1056" Type="http://schemas.openxmlformats.org/officeDocument/2006/relationships/hyperlink" Target="https://assos.bordeaux.fr/association/detail/938" TargetMode="External"/><Relationship Id="rId222" Type="http://schemas.openxmlformats.org/officeDocument/2006/relationships/hyperlink" Target="http://www.bi-izarrak.com" TargetMode="External"/><Relationship Id="rId1057" Type="http://schemas.openxmlformats.org/officeDocument/2006/relationships/hyperlink" Target="https://assos.bordeaux.fr/association/detail/920" TargetMode="External"/><Relationship Id="rId221" Type="http://schemas.openxmlformats.org/officeDocument/2006/relationships/hyperlink" Target="https://assos.bordeaux.fr/association/detail/578" TargetMode="External"/><Relationship Id="rId1058" Type="http://schemas.openxmlformats.org/officeDocument/2006/relationships/hyperlink" Target="http://recupr.org" TargetMode="External"/><Relationship Id="rId1048" Type="http://schemas.openxmlformats.org/officeDocument/2006/relationships/hyperlink" Target="http://lesptitsgratteurs.fr" TargetMode="External"/><Relationship Id="rId1049" Type="http://schemas.openxmlformats.org/officeDocument/2006/relationships/hyperlink" Target="https://assos.bordeaux.fr/association/detail/748" TargetMode="External"/><Relationship Id="rId217" Type="http://schemas.openxmlformats.org/officeDocument/2006/relationships/hyperlink" Target="https://assos.bordeaux.fr/association/detail/932" TargetMode="External"/><Relationship Id="rId216" Type="http://schemas.openxmlformats.org/officeDocument/2006/relationships/hyperlink" Target="http://nonprofit.maisondesantenaturelle.com" TargetMode="External"/><Relationship Id="rId215" Type="http://schemas.openxmlformats.org/officeDocument/2006/relationships/hyperlink" Target="https://assos.bordeaux.fr/association/detail/878" TargetMode="External"/><Relationship Id="rId214" Type="http://schemas.openxmlformats.org/officeDocument/2006/relationships/hyperlink" Target="https://assos.bordeaux.fr/association/detail/1790" TargetMode="External"/><Relationship Id="rId219" Type="http://schemas.openxmlformats.org/officeDocument/2006/relationships/hyperlink" Target="https://assos.bordeaux.fr/association/detail/819" TargetMode="External"/><Relationship Id="rId218" Type="http://schemas.openxmlformats.org/officeDocument/2006/relationships/hyperlink" Target="http://usepcharlesmartin.overblog.com" TargetMode="External"/><Relationship Id="rId1040" Type="http://schemas.openxmlformats.org/officeDocument/2006/relationships/hyperlink" Target="https://assos.bordeaux.fr/association/detail/650" TargetMode="External"/><Relationship Id="rId1041" Type="http://schemas.openxmlformats.org/officeDocument/2006/relationships/hyperlink" Target="http://www.udaf33.fr" TargetMode="External"/><Relationship Id="rId1042" Type="http://schemas.openxmlformats.org/officeDocument/2006/relationships/hyperlink" Target="https://assos.bordeaux.fr/association/detail/1494" TargetMode="External"/><Relationship Id="rId1043" Type="http://schemas.openxmlformats.org/officeDocument/2006/relationships/hyperlink" Target="https://assos.bordeaux.fr/association/detail/1795" TargetMode="External"/><Relationship Id="rId213" Type="http://schemas.openxmlformats.org/officeDocument/2006/relationships/hyperlink" Target="http://tchernoblaye.free.fr" TargetMode="External"/><Relationship Id="rId1044" Type="http://schemas.openxmlformats.org/officeDocument/2006/relationships/hyperlink" Target="https://assos.bordeaux.fr/association/detail/1628" TargetMode="External"/><Relationship Id="rId212" Type="http://schemas.openxmlformats.org/officeDocument/2006/relationships/hyperlink" Target="https://assos.bordeaux.fr/association/detail/1406" TargetMode="External"/><Relationship Id="rId1045" Type="http://schemas.openxmlformats.org/officeDocument/2006/relationships/hyperlink" Target="http://www.polemagnetic.fr" TargetMode="External"/><Relationship Id="rId211" Type="http://schemas.openxmlformats.org/officeDocument/2006/relationships/hyperlink" Target="https://assos.bordeaux.fr/association/detail/960" TargetMode="External"/><Relationship Id="rId1046" Type="http://schemas.openxmlformats.org/officeDocument/2006/relationships/hyperlink" Target="https://assos.bordeaux.fr/association/detail/977" TargetMode="External"/><Relationship Id="rId210" Type="http://schemas.openxmlformats.org/officeDocument/2006/relationships/hyperlink" Target="http://www.philomathiquebordeaux.com" TargetMode="External"/><Relationship Id="rId1047" Type="http://schemas.openxmlformats.org/officeDocument/2006/relationships/hyperlink" Target="https://assos.bordeaux.fr/association/detail/661" TargetMode="External"/><Relationship Id="rId249" Type="http://schemas.openxmlformats.org/officeDocument/2006/relationships/hyperlink" Target="https://assos.bordeaux.fr/association/detail/706" TargetMode="External"/><Relationship Id="rId248" Type="http://schemas.openxmlformats.org/officeDocument/2006/relationships/hyperlink" Target="http://www.resoadom33.org" TargetMode="External"/><Relationship Id="rId247" Type="http://schemas.openxmlformats.org/officeDocument/2006/relationships/hyperlink" Target="https://assos.bordeaux.fr/association/detail/788" TargetMode="External"/><Relationship Id="rId1070" Type="http://schemas.openxmlformats.org/officeDocument/2006/relationships/hyperlink" Target="https://assos.bordeaux.fr/association/detail/591" TargetMode="External"/><Relationship Id="rId1071" Type="http://schemas.openxmlformats.org/officeDocument/2006/relationships/hyperlink" Target="http://www.theatreenmiettes.fr/BPJEPS.htmll" TargetMode="External"/><Relationship Id="rId1072" Type="http://schemas.openxmlformats.org/officeDocument/2006/relationships/hyperlink" Target="https://assos.bordeaux.fr/association/detail/1325" TargetMode="External"/><Relationship Id="rId242" Type="http://schemas.openxmlformats.org/officeDocument/2006/relationships/hyperlink" Target="https://assos.bordeaux.fr/association/detail/1805" TargetMode="External"/><Relationship Id="rId1073" Type="http://schemas.openxmlformats.org/officeDocument/2006/relationships/hyperlink" Target="https://assos.bordeaux.fr/association/detail/622" TargetMode="External"/><Relationship Id="rId241" Type="http://schemas.openxmlformats.org/officeDocument/2006/relationships/hyperlink" Target="http://www.maison-emploi-bordeaux.fr" TargetMode="External"/><Relationship Id="rId1074" Type="http://schemas.openxmlformats.org/officeDocument/2006/relationships/hyperlink" Target="https://assos.bordeaux.fr/association/detail/780" TargetMode="External"/><Relationship Id="rId240" Type="http://schemas.openxmlformats.org/officeDocument/2006/relationships/hyperlink" Target="https://assos.bordeaux.fr/association/detail/1034" TargetMode="External"/><Relationship Id="rId1075" Type="http://schemas.openxmlformats.org/officeDocument/2006/relationships/hyperlink" Target="https://assos.bordeaux.fr/association/detail/643" TargetMode="External"/><Relationship Id="rId1076" Type="http://schemas.openxmlformats.org/officeDocument/2006/relationships/hyperlink" Target="https://assos.bordeaux.fr/association/detail/1582" TargetMode="External"/><Relationship Id="rId246" Type="http://schemas.openxmlformats.org/officeDocument/2006/relationships/hyperlink" Target="https://assos.bordeaux.fr/association/detail/841" TargetMode="External"/><Relationship Id="rId1077" Type="http://schemas.openxmlformats.org/officeDocument/2006/relationships/hyperlink" Target="https://assos.bordeaux.fr/association/detail/914" TargetMode="External"/><Relationship Id="rId245" Type="http://schemas.openxmlformats.org/officeDocument/2006/relationships/hyperlink" Target="http://www.agja.org" TargetMode="External"/><Relationship Id="rId1078" Type="http://schemas.openxmlformats.org/officeDocument/2006/relationships/hyperlink" Target="http://www.jesuisnoirdemonde.fr" TargetMode="External"/><Relationship Id="rId244" Type="http://schemas.openxmlformats.org/officeDocument/2006/relationships/hyperlink" Target="https://assos.bordeaux.fr/association/detail/787" TargetMode="External"/><Relationship Id="rId1079" Type="http://schemas.openxmlformats.org/officeDocument/2006/relationships/hyperlink" Target="https://assos.bordeaux.fr/association/detail/918" TargetMode="External"/><Relationship Id="rId243" Type="http://schemas.openxmlformats.org/officeDocument/2006/relationships/hyperlink" Target="https://assos.bordeaux.fr/association/detail/970" TargetMode="External"/><Relationship Id="rId239" Type="http://schemas.openxmlformats.org/officeDocument/2006/relationships/hyperlink" Target="https://assos.bordeaux.fr/association/detail/1863" TargetMode="External"/><Relationship Id="rId238" Type="http://schemas.openxmlformats.org/officeDocument/2006/relationships/hyperlink" Target="http://www.bordeaux.partage.org" TargetMode="External"/><Relationship Id="rId237" Type="http://schemas.openxmlformats.org/officeDocument/2006/relationships/hyperlink" Target="https://assos.bordeaux.fr/association/detail/924" TargetMode="External"/><Relationship Id="rId236" Type="http://schemas.openxmlformats.org/officeDocument/2006/relationships/hyperlink" Target="http://fonda.asso.fr/la-fonda-sud-ouest" TargetMode="External"/><Relationship Id="rId1060" Type="http://schemas.openxmlformats.org/officeDocument/2006/relationships/hyperlink" Target="https://assos.bordeaux.fr/association/detail/589" TargetMode="External"/><Relationship Id="rId1061" Type="http://schemas.openxmlformats.org/officeDocument/2006/relationships/hyperlink" Target="http://www.a1pcg.fr" TargetMode="External"/><Relationship Id="rId231" Type="http://schemas.openxmlformats.org/officeDocument/2006/relationships/hyperlink" Target="https://assos.bordeaux.fr/association/detail/525" TargetMode="External"/><Relationship Id="rId1062" Type="http://schemas.openxmlformats.org/officeDocument/2006/relationships/hyperlink" Target="https://assos.bordeaux.fr/association/detail/1269" TargetMode="External"/><Relationship Id="rId230" Type="http://schemas.openxmlformats.org/officeDocument/2006/relationships/hyperlink" Target="https://assos.bordeaux.fr/association/detail/1179" TargetMode="External"/><Relationship Id="rId1063" Type="http://schemas.openxmlformats.org/officeDocument/2006/relationships/hyperlink" Target="https://assos.bordeaux.fr/association/detail/1235" TargetMode="External"/><Relationship Id="rId1064" Type="http://schemas.openxmlformats.org/officeDocument/2006/relationships/hyperlink" Target="https://assos.bordeaux.fr/association/detail/947" TargetMode="External"/><Relationship Id="rId1065" Type="http://schemas.openxmlformats.org/officeDocument/2006/relationships/hyperlink" Target="https://assos.bordeaux.fr/association/detail/840" TargetMode="External"/><Relationship Id="rId235" Type="http://schemas.openxmlformats.org/officeDocument/2006/relationships/hyperlink" Target="https://assos.bordeaux.fr/association/detail/687" TargetMode="External"/><Relationship Id="rId1066" Type="http://schemas.openxmlformats.org/officeDocument/2006/relationships/hyperlink" Target="http://www.moltoassai.fr" TargetMode="External"/><Relationship Id="rId234" Type="http://schemas.openxmlformats.org/officeDocument/2006/relationships/hyperlink" Target="http://www.toutesalabri.fr" TargetMode="External"/><Relationship Id="rId1067" Type="http://schemas.openxmlformats.org/officeDocument/2006/relationships/hyperlink" Target="https://assos.bordeaux.fr/association/detail/825" TargetMode="External"/><Relationship Id="rId233" Type="http://schemas.openxmlformats.org/officeDocument/2006/relationships/hyperlink" Target="https://assos.bordeaux.fr/association/detail/853" TargetMode="External"/><Relationship Id="rId1068" Type="http://schemas.openxmlformats.org/officeDocument/2006/relationships/hyperlink" Target="https://assos.bordeaux.fr/association/detail/1138" TargetMode="External"/><Relationship Id="rId232" Type="http://schemas.openxmlformats.org/officeDocument/2006/relationships/hyperlink" Target="https://assos.bordeaux.fr/association/detail/834" TargetMode="External"/><Relationship Id="rId1069" Type="http://schemas.openxmlformats.org/officeDocument/2006/relationships/hyperlink" Target="https://assos.bordeaux.fr/association/detail/826" TargetMode="External"/><Relationship Id="rId1015" Type="http://schemas.openxmlformats.org/officeDocument/2006/relationships/hyperlink" Target="https://assos.bordeaux.fr/association/detail/830" TargetMode="External"/><Relationship Id="rId1016" Type="http://schemas.openxmlformats.org/officeDocument/2006/relationships/hyperlink" Target="https://assos.bordeaux.fr/association/detail/690" TargetMode="External"/><Relationship Id="rId1017" Type="http://schemas.openxmlformats.org/officeDocument/2006/relationships/hyperlink" Target="http://www.boardo.fr" TargetMode="External"/><Relationship Id="rId1018" Type="http://schemas.openxmlformats.org/officeDocument/2006/relationships/hyperlink" Target="https://assos.bordeaux.fr/association/detail/657" TargetMode="External"/><Relationship Id="rId1019" Type="http://schemas.openxmlformats.org/officeDocument/2006/relationships/hyperlink" Target="http://www.chu-bordeaux.fr/Patient-proches/Associations-au-service-des-patients/Radio-CHU" TargetMode="External"/><Relationship Id="rId1010" Type="http://schemas.openxmlformats.org/officeDocument/2006/relationships/hyperlink" Target="http://www.33.unpi.org/fr.html" TargetMode="External"/><Relationship Id="rId1011" Type="http://schemas.openxmlformats.org/officeDocument/2006/relationships/hyperlink" Target="https://assos.bordeaux.fr/association/detail/553" TargetMode="External"/><Relationship Id="rId1012" Type="http://schemas.openxmlformats.org/officeDocument/2006/relationships/hyperlink" Target="https://assos.bordeaux.fr/association/detail/683" TargetMode="External"/><Relationship Id="rId1013" Type="http://schemas.openxmlformats.org/officeDocument/2006/relationships/hyperlink" Target="https://assos.bordeaux.fr/association/detail/718" TargetMode="External"/><Relationship Id="rId1014" Type="http://schemas.openxmlformats.org/officeDocument/2006/relationships/hyperlink" Target="http://www.echangenordsud.org" TargetMode="External"/><Relationship Id="rId1004" Type="http://schemas.openxmlformats.org/officeDocument/2006/relationships/hyperlink" Target="http://www.clubalpinbordeaux.ffcam.fr" TargetMode="External"/><Relationship Id="rId1005" Type="http://schemas.openxmlformats.org/officeDocument/2006/relationships/hyperlink" Target="https://assos.bordeaux.fr/association/detail/1666" TargetMode="External"/><Relationship Id="rId1006" Type="http://schemas.openxmlformats.org/officeDocument/2006/relationships/hyperlink" Target="https://assos.bordeaux.fr/association/detail/1453" TargetMode="External"/><Relationship Id="rId1007" Type="http://schemas.openxmlformats.org/officeDocument/2006/relationships/hyperlink" Target="https://assos.bordeaux.fr/association/detail/1850" TargetMode="External"/><Relationship Id="rId1008" Type="http://schemas.openxmlformats.org/officeDocument/2006/relationships/hyperlink" Target="http://fleursdebachbordeaux.com" TargetMode="External"/><Relationship Id="rId1009" Type="http://schemas.openxmlformats.org/officeDocument/2006/relationships/hyperlink" Target="https://assos.bordeaux.fr/association/detail/1542" TargetMode="External"/><Relationship Id="rId1000" Type="http://schemas.openxmlformats.org/officeDocument/2006/relationships/hyperlink" Target="https://assos.bordeaux.fr/association/detail/984" TargetMode="External"/><Relationship Id="rId1001" Type="http://schemas.openxmlformats.org/officeDocument/2006/relationships/hyperlink" Target="http://www.dhagpo-bordeaux.org" TargetMode="External"/><Relationship Id="rId1002" Type="http://schemas.openxmlformats.org/officeDocument/2006/relationships/hyperlink" Target="https://assos.bordeaux.fr/association/detail/1430" TargetMode="External"/><Relationship Id="rId1003" Type="http://schemas.openxmlformats.org/officeDocument/2006/relationships/hyperlink" Target="https://assos.bordeaux.fr/association/detail/563" TargetMode="External"/><Relationship Id="rId1037" Type="http://schemas.openxmlformats.org/officeDocument/2006/relationships/hyperlink" Target="https://assos.bordeaux.fr/association/detail/667" TargetMode="External"/><Relationship Id="rId1038" Type="http://schemas.openxmlformats.org/officeDocument/2006/relationships/hyperlink" Target="http://montsetmerveilles.eu" TargetMode="External"/><Relationship Id="rId1039" Type="http://schemas.openxmlformats.org/officeDocument/2006/relationships/hyperlink" Target="https://assos.bordeaux.fr/association/detail/1856" TargetMode="External"/><Relationship Id="rId206" Type="http://schemas.openxmlformats.org/officeDocument/2006/relationships/hyperlink" Target="http://www.habitatsjeuneslelevain.org" TargetMode="External"/><Relationship Id="rId205" Type="http://schemas.openxmlformats.org/officeDocument/2006/relationships/hyperlink" Target="https://assos.bordeaux.fr/association/detail/681" TargetMode="External"/><Relationship Id="rId204" Type="http://schemas.openxmlformats.org/officeDocument/2006/relationships/hyperlink" Target="https://assos.bordeaux.fr/association/detail/1564" TargetMode="External"/><Relationship Id="rId203" Type="http://schemas.openxmlformats.org/officeDocument/2006/relationships/hyperlink" Target="http://www.coeurdetoile.com" TargetMode="External"/><Relationship Id="rId209" Type="http://schemas.openxmlformats.org/officeDocument/2006/relationships/hyperlink" Target="https://assos.bordeaux.fr/association/detail/529" TargetMode="External"/><Relationship Id="rId208" Type="http://schemas.openxmlformats.org/officeDocument/2006/relationships/hyperlink" Target="http://www.synagogue-bordeaux.com" TargetMode="External"/><Relationship Id="rId207" Type="http://schemas.openxmlformats.org/officeDocument/2006/relationships/hyperlink" Target="https://assos.bordeaux.fr/association/detail/642" TargetMode="External"/><Relationship Id="rId1030" Type="http://schemas.openxmlformats.org/officeDocument/2006/relationships/hyperlink" Target="http://www.asso-contact.org/asso/33" TargetMode="External"/><Relationship Id="rId1031" Type="http://schemas.openxmlformats.org/officeDocument/2006/relationships/hyperlink" Target="https://assos.bordeaux.fr/association/detail/1185" TargetMode="External"/><Relationship Id="rId1032" Type="http://schemas.openxmlformats.org/officeDocument/2006/relationships/hyperlink" Target="https://assos.bordeaux.fr/association/detail/1780" TargetMode="External"/><Relationship Id="rId202" Type="http://schemas.openxmlformats.org/officeDocument/2006/relationships/hyperlink" Target="https://assos.bordeaux.fr/association/detail/1855" TargetMode="External"/><Relationship Id="rId1033" Type="http://schemas.openxmlformats.org/officeDocument/2006/relationships/hyperlink" Target="http://www.5un7.fr" TargetMode="External"/><Relationship Id="rId201" Type="http://schemas.openxmlformats.org/officeDocument/2006/relationships/hyperlink" Target="http://accedeaquitaine.fr" TargetMode="External"/><Relationship Id="rId1034" Type="http://schemas.openxmlformats.org/officeDocument/2006/relationships/hyperlink" Target="https://assos.bordeaux.fr/association/detail/1618" TargetMode="External"/><Relationship Id="rId200" Type="http://schemas.openxmlformats.org/officeDocument/2006/relationships/hyperlink" Target="https://assos.bordeaux.fr/association/detail/1853" TargetMode="External"/><Relationship Id="rId1035" Type="http://schemas.openxmlformats.org/officeDocument/2006/relationships/hyperlink" Target="http://amicalebacalan.com" TargetMode="External"/><Relationship Id="rId1036" Type="http://schemas.openxmlformats.org/officeDocument/2006/relationships/hyperlink" Target="https://assos.bordeaux.fr/association/detail/677" TargetMode="External"/><Relationship Id="rId1026" Type="http://schemas.openxmlformats.org/officeDocument/2006/relationships/hyperlink" Target="http://www.ffmas.com" TargetMode="External"/><Relationship Id="rId1027" Type="http://schemas.openxmlformats.org/officeDocument/2006/relationships/hyperlink" Target="https://assos.bordeaux.fr/association/detail/1779" TargetMode="External"/><Relationship Id="rId1028" Type="http://schemas.openxmlformats.org/officeDocument/2006/relationships/hyperlink" Target="http://lapetitecommune.fr" TargetMode="External"/><Relationship Id="rId1029" Type="http://schemas.openxmlformats.org/officeDocument/2006/relationships/hyperlink" Target="https://assos.bordeaux.fr/association/detail/523" TargetMode="External"/><Relationship Id="rId1020" Type="http://schemas.openxmlformats.org/officeDocument/2006/relationships/hyperlink" Target="https://assos.bordeaux.fr/association/detail/854" TargetMode="External"/><Relationship Id="rId1021" Type="http://schemas.openxmlformats.org/officeDocument/2006/relationships/hyperlink" Target="https://assos.bordeaux.fr/association/detail/903" TargetMode="External"/><Relationship Id="rId1022" Type="http://schemas.openxmlformats.org/officeDocument/2006/relationships/hyperlink" Target="http://bc-alamele.fr" TargetMode="External"/><Relationship Id="rId1023" Type="http://schemas.openxmlformats.org/officeDocument/2006/relationships/hyperlink" Target="https://assos.bordeaux.fr/association/detail/707" TargetMode="External"/><Relationship Id="rId1024" Type="http://schemas.openxmlformats.org/officeDocument/2006/relationships/hyperlink" Target="http://www.egpebordeauxgironde.fr" TargetMode="External"/><Relationship Id="rId1025" Type="http://schemas.openxmlformats.org/officeDocument/2006/relationships/hyperlink" Target="https://assos.bordeaux.fr/association/detail/890" TargetMode="External"/><Relationship Id="rId1090" Type="http://schemas.openxmlformats.org/officeDocument/2006/relationships/hyperlink" Target="https://assos.bordeaux.fr/association/detail/1133" TargetMode="External"/><Relationship Id="rId1091" Type="http://schemas.openxmlformats.org/officeDocument/2006/relationships/hyperlink" Target="http://www.latelier14-danse.com" TargetMode="External"/><Relationship Id="rId1092" Type="http://schemas.openxmlformats.org/officeDocument/2006/relationships/hyperlink" Target="https://assos.bordeaux.fr/association/detail/809" TargetMode="External"/><Relationship Id="rId1093" Type="http://schemas.openxmlformats.org/officeDocument/2006/relationships/hyperlink" Target="https://assos.bordeaux.fr/association/detail/973" TargetMode="External"/><Relationship Id="rId1094" Type="http://schemas.openxmlformats.org/officeDocument/2006/relationships/hyperlink" Target="https://assos.bordeaux.fr/association/detail/1581" TargetMode="External"/><Relationship Id="rId1095" Type="http://schemas.openxmlformats.org/officeDocument/2006/relationships/hyperlink" Target="https://assos.bordeaux.fr/association/detail/935" TargetMode="External"/><Relationship Id="rId1096" Type="http://schemas.openxmlformats.org/officeDocument/2006/relationships/hyperlink" Target="https://assos.bordeaux.fr/association/detail/645" TargetMode="External"/><Relationship Id="rId1097" Type="http://schemas.openxmlformats.org/officeDocument/2006/relationships/hyperlink" Target="https://assos.bordeaux.fr/association/detail/1193" TargetMode="External"/><Relationship Id="rId1098" Type="http://schemas.openxmlformats.org/officeDocument/2006/relationships/hyperlink" Target="https://assos.bordeaux.fr/association/detail/1283" TargetMode="External"/><Relationship Id="rId1099" Type="http://schemas.openxmlformats.org/officeDocument/2006/relationships/hyperlink" Target="http://www.forrobordeaux.fr" TargetMode="External"/><Relationship Id="rId1080" Type="http://schemas.openxmlformats.org/officeDocument/2006/relationships/hyperlink" Target="http://www.societe-archeologique-bordeaux.fr" TargetMode="External"/><Relationship Id="rId1081" Type="http://schemas.openxmlformats.org/officeDocument/2006/relationships/hyperlink" Target="https://assos.bordeaux.fr/association/detail/1063" TargetMode="External"/><Relationship Id="rId1082" Type="http://schemas.openxmlformats.org/officeDocument/2006/relationships/hyperlink" Target="https://assos.bordeaux.fr/association/detail/1452" TargetMode="External"/><Relationship Id="rId1083" Type="http://schemas.openxmlformats.org/officeDocument/2006/relationships/hyperlink" Target="http://www.abrazoycaminata.fr" TargetMode="External"/><Relationship Id="rId1084" Type="http://schemas.openxmlformats.org/officeDocument/2006/relationships/hyperlink" Target="https://assos.bordeaux.fr/association/detail/495" TargetMode="External"/><Relationship Id="rId1085" Type="http://schemas.openxmlformats.org/officeDocument/2006/relationships/hyperlink" Target="http://fr.wikipedia.org/wiki/Zin%C3%A9dine_Zidane" TargetMode="External"/><Relationship Id="rId1086" Type="http://schemas.openxmlformats.org/officeDocument/2006/relationships/hyperlink" Target="https://assos.bordeaux.fr/association/detail/861" TargetMode="External"/><Relationship Id="rId1087" Type="http://schemas.openxmlformats.org/officeDocument/2006/relationships/hyperlink" Target="http://www.latelierchoregraphique.fr" TargetMode="External"/><Relationship Id="rId1088" Type="http://schemas.openxmlformats.org/officeDocument/2006/relationships/hyperlink" Target="https://assos.bordeaux.fr/association/detail/1260" TargetMode="External"/><Relationship Id="rId1089" Type="http://schemas.openxmlformats.org/officeDocument/2006/relationships/hyperlink" Target="https://assos.bordeaux.fr/association/detail/1291" TargetMode="External"/><Relationship Id="rId509" Type="http://schemas.openxmlformats.org/officeDocument/2006/relationships/hyperlink" Target="https://assos.bordeaux.fr/association/detail/1446" TargetMode="External"/><Relationship Id="rId508" Type="http://schemas.openxmlformats.org/officeDocument/2006/relationships/hyperlink" Target="http://www.ludotheque-interlude.fr" TargetMode="External"/><Relationship Id="rId503" Type="http://schemas.openxmlformats.org/officeDocument/2006/relationships/hyperlink" Target="https://assos.bordeaux.fr/association/detail/1753" TargetMode="External"/><Relationship Id="rId502" Type="http://schemas.openxmlformats.org/officeDocument/2006/relationships/hyperlink" Target="https://assos.bordeaux.fr/association/detail/794" TargetMode="External"/><Relationship Id="rId501" Type="http://schemas.openxmlformats.org/officeDocument/2006/relationships/hyperlink" Target="http://ensembleorfeo.fr" TargetMode="External"/><Relationship Id="rId500" Type="http://schemas.openxmlformats.org/officeDocument/2006/relationships/hyperlink" Target="https://assos.bordeaux.fr/association/detail/1455" TargetMode="External"/><Relationship Id="rId507" Type="http://schemas.openxmlformats.org/officeDocument/2006/relationships/hyperlink" Target="https://assos.bordeaux.fr/association/detail/655" TargetMode="External"/><Relationship Id="rId506" Type="http://schemas.openxmlformats.org/officeDocument/2006/relationships/hyperlink" Target="https://assos.bordeaux.fr/association/detail/1062" TargetMode="External"/><Relationship Id="rId505" Type="http://schemas.openxmlformats.org/officeDocument/2006/relationships/hyperlink" Target="https://assos.bordeaux.fr/association/detail/1066" TargetMode="External"/><Relationship Id="rId504" Type="http://schemas.openxmlformats.org/officeDocument/2006/relationships/hyperlink" Target="https://assos.bordeaux.fr/association/detail/1001" TargetMode="External"/><Relationship Id="rId1114" Type="http://schemas.openxmlformats.org/officeDocument/2006/relationships/hyperlink" Target="http://www.troisiemeporteagauche.com" TargetMode="External"/><Relationship Id="rId1115" Type="http://schemas.openxmlformats.org/officeDocument/2006/relationships/hyperlink" Target="https://assos.bordeaux.fr/association/detail/705" TargetMode="External"/><Relationship Id="rId1116" Type="http://schemas.openxmlformats.org/officeDocument/2006/relationships/hyperlink" Target="http://www.fenetre-sur-rue.com" TargetMode="External"/><Relationship Id="rId1117" Type="http://schemas.openxmlformats.org/officeDocument/2006/relationships/hyperlink" Target="https://assos.bordeaux.fr/association/detail/1060" TargetMode="External"/><Relationship Id="rId1118" Type="http://schemas.openxmlformats.org/officeDocument/2006/relationships/hyperlink" Target="https://assos.bordeaux.fr/association/detail/1458" TargetMode="External"/><Relationship Id="rId1119" Type="http://schemas.openxmlformats.org/officeDocument/2006/relationships/hyperlink" Target="https://assos.bordeaux.fr/association/detail/978" TargetMode="External"/><Relationship Id="rId525" Type="http://schemas.openxmlformats.org/officeDocument/2006/relationships/hyperlink" Target="http://www.actionjazz.fr" TargetMode="External"/><Relationship Id="rId524" Type="http://schemas.openxmlformats.org/officeDocument/2006/relationships/hyperlink" Target="https://assos.bordeaux.fr/association/detail/1009" TargetMode="External"/><Relationship Id="rId523" Type="http://schemas.openxmlformats.org/officeDocument/2006/relationships/hyperlink" Target="http://www.anpeip.org/choisir-sa-region/aquitaine" TargetMode="External"/><Relationship Id="rId522" Type="http://schemas.openxmlformats.org/officeDocument/2006/relationships/hyperlink" Target="https://assos.bordeaux.fr/association/detail/1662" TargetMode="External"/><Relationship Id="rId529" Type="http://schemas.openxmlformats.org/officeDocument/2006/relationships/hyperlink" Target="http://www.douves.org" TargetMode="External"/><Relationship Id="rId528" Type="http://schemas.openxmlformats.org/officeDocument/2006/relationships/hyperlink" Target="https://assos.bordeaux.fr/association/detail/919" TargetMode="External"/><Relationship Id="rId527" Type="http://schemas.openxmlformats.org/officeDocument/2006/relationships/hyperlink" Target="http://www.stopauxviolencessexuelles.com" TargetMode="External"/><Relationship Id="rId526" Type="http://schemas.openxmlformats.org/officeDocument/2006/relationships/hyperlink" Target="https://assos.bordeaux.fr/association/detail/916" TargetMode="External"/><Relationship Id="rId521" Type="http://schemas.openxmlformats.org/officeDocument/2006/relationships/hyperlink" Target="https://assos.bordeaux.fr/association/detail/669" TargetMode="External"/><Relationship Id="rId1110" Type="http://schemas.openxmlformats.org/officeDocument/2006/relationships/hyperlink" Target="http://sambamwanas.wordpress.com" TargetMode="External"/><Relationship Id="rId520" Type="http://schemas.openxmlformats.org/officeDocument/2006/relationships/hyperlink" Target="http://www.bordeauxmasschoir.com" TargetMode="External"/><Relationship Id="rId1111" Type="http://schemas.openxmlformats.org/officeDocument/2006/relationships/hyperlink" Target="https://assos.bordeaux.fr/association/detail/1583" TargetMode="External"/><Relationship Id="rId1112" Type="http://schemas.openxmlformats.org/officeDocument/2006/relationships/hyperlink" Target="http://impactheatre.com" TargetMode="External"/><Relationship Id="rId1113" Type="http://schemas.openxmlformats.org/officeDocument/2006/relationships/hyperlink" Target="https://assos.bordeaux.fr/association/detail/836" TargetMode="External"/><Relationship Id="rId1103" Type="http://schemas.openxmlformats.org/officeDocument/2006/relationships/hyperlink" Target="https://assos.bordeaux.fr/association/detail/1109" TargetMode="External"/><Relationship Id="rId1104" Type="http://schemas.openxmlformats.org/officeDocument/2006/relationships/hyperlink" Target="https://assos.bordeaux.fr/association/detail/740" TargetMode="External"/><Relationship Id="rId1105" Type="http://schemas.openxmlformats.org/officeDocument/2006/relationships/hyperlink" Target="http://www.amoc-asso.com" TargetMode="External"/><Relationship Id="rId1106" Type="http://schemas.openxmlformats.org/officeDocument/2006/relationships/hyperlink" Target="https://assos.bordeaux.fr/association/detail/884" TargetMode="External"/><Relationship Id="rId1107" Type="http://schemas.openxmlformats.org/officeDocument/2006/relationships/hyperlink" Target="https://assos.bordeaux.fr/association/detail/1808" TargetMode="External"/><Relationship Id="rId1108" Type="http://schemas.openxmlformats.org/officeDocument/2006/relationships/hyperlink" Target="http://www.facebook.com/acroswingduo" TargetMode="External"/><Relationship Id="rId1109" Type="http://schemas.openxmlformats.org/officeDocument/2006/relationships/hyperlink" Target="https://assos.bordeaux.fr/association/detail/846" TargetMode="External"/><Relationship Id="rId519" Type="http://schemas.openxmlformats.org/officeDocument/2006/relationships/hyperlink" Target="https://assos.bordeaux.fr/association/detail/863" TargetMode="External"/><Relationship Id="rId514" Type="http://schemas.openxmlformats.org/officeDocument/2006/relationships/hyperlink" Target="https://assos.bordeaux.fr/association/detail/1266" TargetMode="External"/><Relationship Id="rId513" Type="http://schemas.openxmlformats.org/officeDocument/2006/relationships/hyperlink" Target="http://www.amereve-aquitaine.org" TargetMode="External"/><Relationship Id="rId512" Type="http://schemas.openxmlformats.org/officeDocument/2006/relationships/hyperlink" Target="https://assos.bordeaux.fr/association/detail/629" TargetMode="External"/><Relationship Id="rId511" Type="http://schemas.openxmlformats.org/officeDocument/2006/relationships/hyperlink" Target="http://www.archersdebordeaux-guyenne.com" TargetMode="External"/><Relationship Id="rId518" Type="http://schemas.openxmlformats.org/officeDocument/2006/relationships/hyperlink" Target="https://assos.bordeaux.fr/association/detail/547" TargetMode="External"/><Relationship Id="rId517" Type="http://schemas.openxmlformats.org/officeDocument/2006/relationships/hyperlink" Target="https://assos.bordeaux.fr/association/detail/597" TargetMode="External"/><Relationship Id="rId516" Type="http://schemas.openxmlformats.org/officeDocument/2006/relationships/hyperlink" Target="https://assos.bordeaux.fr/association/detail/948" TargetMode="External"/><Relationship Id="rId515" Type="http://schemas.openxmlformats.org/officeDocument/2006/relationships/hyperlink" Target="http://www.groupedescinq.fr" TargetMode="External"/><Relationship Id="rId510" Type="http://schemas.openxmlformats.org/officeDocument/2006/relationships/hyperlink" Target="https://assos.bordeaux.fr/association/detail/736" TargetMode="External"/><Relationship Id="rId1100" Type="http://schemas.openxmlformats.org/officeDocument/2006/relationships/hyperlink" Target="https://assos.bordeaux.fr/association/detail/1412" TargetMode="External"/><Relationship Id="rId1101" Type="http://schemas.openxmlformats.org/officeDocument/2006/relationships/hyperlink" Target="https://assos.bordeaux.fr/association/detail/1677" TargetMode="External"/><Relationship Id="rId1102" Type="http://schemas.openxmlformats.org/officeDocument/2006/relationships/hyperlink" Target="http://www.afrisol-eco-developpement.fr" TargetMode="External"/><Relationship Id="rId590" Type="http://schemas.openxmlformats.org/officeDocument/2006/relationships/hyperlink" Target="https://assos.bordeaux.fr/association/detail/813" TargetMode="External"/><Relationship Id="rId589" Type="http://schemas.openxmlformats.org/officeDocument/2006/relationships/hyperlink" Target="https://assos.bordeaux.fr/association/detail/632" TargetMode="External"/><Relationship Id="rId588" Type="http://schemas.openxmlformats.org/officeDocument/2006/relationships/hyperlink" Target="https://assos.bordeaux.fr/association/detail/558" TargetMode="External"/><Relationship Id="rId1170" Type="http://schemas.openxmlformats.org/officeDocument/2006/relationships/hyperlink" Target="http://www.bordeaux.fr/o65495/le-labb" TargetMode="External"/><Relationship Id="rId1171" Type="http://schemas.openxmlformats.org/officeDocument/2006/relationships/hyperlink" Target="https://assos.bordeaux.fr/association/detail/1017" TargetMode="External"/><Relationship Id="rId583" Type="http://schemas.openxmlformats.org/officeDocument/2006/relationships/hyperlink" Target="https://assos.bordeaux.fr/association/detail/1559" TargetMode="External"/><Relationship Id="rId1172" Type="http://schemas.openxmlformats.org/officeDocument/2006/relationships/hyperlink" Target="http://www.tedxbordeaux.com" TargetMode="External"/><Relationship Id="rId582" Type="http://schemas.openxmlformats.org/officeDocument/2006/relationships/hyperlink" Target="https://assos.bordeaux.fr/association/detail/1773" TargetMode="External"/><Relationship Id="rId1173" Type="http://schemas.openxmlformats.org/officeDocument/2006/relationships/hyperlink" Target="https://assos.bordeaux.fr/association/detail/636" TargetMode="External"/><Relationship Id="rId581" Type="http://schemas.openxmlformats.org/officeDocument/2006/relationships/hyperlink" Target="http://www.periph-prod.com" TargetMode="External"/><Relationship Id="rId1174" Type="http://schemas.openxmlformats.org/officeDocument/2006/relationships/hyperlink" Target="http://dynameau.org" TargetMode="External"/><Relationship Id="rId580" Type="http://schemas.openxmlformats.org/officeDocument/2006/relationships/hyperlink" Target="https://assos.bordeaux.fr/association/detail/818" TargetMode="External"/><Relationship Id="rId1175" Type="http://schemas.openxmlformats.org/officeDocument/2006/relationships/hyperlink" Target="https://assos.bordeaux.fr/association/detail/1103" TargetMode="External"/><Relationship Id="rId587" Type="http://schemas.openxmlformats.org/officeDocument/2006/relationships/hyperlink" Target="https://assos.bordeaux.fr/association/detail/909" TargetMode="External"/><Relationship Id="rId1176" Type="http://schemas.openxmlformats.org/officeDocument/2006/relationships/hyperlink" Target="http://www.infirmerie-a-emotions.com/infirmerie-a-emotions.html" TargetMode="External"/><Relationship Id="rId586" Type="http://schemas.openxmlformats.org/officeDocument/2006/relationships/hyperlink" Target="https://assos.bordeaux.fr/association/detail/1069" TargetMode="External"/><Relationship Id="rId1177" Type="http://schemas.openxmlformats.org/officeDocument/2006/relationships/hyperlink" Target="https://assos.bordeaux.fr/association/detail/1711" TargetMode="External"/><Relationship Id="rId585" Type="http://schemas.openxmlformats.org/officeDocument/2006/relationships/hyperlink" Target="https://assos.bordeaux.fr/association/detail/1551" TargetMode="External"/><Relationship Id="rId1178" Type="http://schemas.openxmlformats.org/officeDocument/2006/relationships/hyperlink" Target="https://assos.bordeaux.fr/association/detail/679" TargetMode="External"/><Relationship Id="rId584" Type="http://schemas.openxmlformats.org/officeDocument/2006/relationships/hyperlink" Target="http://www.jumelagecestas.fr" TargetMode="External"/><Relationship Id="rId1179" Type="http://schemas.openxmlformats.org/officeDocument/2006/relationships/hyperlink" Target="https://assos.bordeaux.fr/association/detail/1043" TargetMode="External"/><Relationship Id="rId1169" Type="http://schemas.openxmlformats.org/officeDocument/2006/relationships/hyperlink" Target="https://assos.bordeaux.fr/association/detail/1482" TargetMode="External"/><Relationship Id="rId579" Type="http://schemas.openxmlformats.org/officeDocument/2006/relationships/hyperlink" Target="https://assos.bordeaux.fr/association/detail/995" TargetMode="External"/><Relationship Id="rId578" Type="http://schemas.openxmlformats.org/officeDocument/2006/relationships/hyperlink" Target="https://assos.bordeaux.fr/association/detail/1368" TargetMode="External"/><Relationship Id="rId577" Type="http://schemas.openxmlformats.org/officeDocument/2006/relationships/hyperlink" Target="https://assos.bordeaux.fr/association/detail/1800" TargetMode="External"/><Relationship Id="rId1160" Type="http://schemas.openxmlformats.org/officeDocument/2006/relationships/hyperlink" Target="http://formeaujardin.com" TargetMode="External"/><Relationship Id="rId572" Type="http://schemas.openxmlformats.org/officeDocument/2006/relationships/hyperlink" Target="http://achillee.org" TargetMode="External"/><Relationship Id="rId1161" Type="http://schemas.openxmlformats.org/officeDocument/2006/relationships/hyperlink" Target="https://assos.bordeaux.fr/association/detail/604" TargetMode="External"/><Relationship Id="rId571" Type="http://schemas.openxmlformats.org/officeDocument/2006/relationships/hyperlink" Target="https://assos.bordeaux.fr/association/detail/902" TargetMode="External"/><Relationship Id="rId1162" Type="http://schemas.openxmlformats.org/officeDocument/2006/relationships/hyperlink" Target="http://ambassadevielocale.wordpress.com" TargetMode="External"/><Relationship Id="rId570" Type="http://schemas.openxmlformats.org/officeDocument/2006/relationships/hyperlink" Target="https://assos.bordeaux.fr/association/detail/698" TargetMode="External"/><Relationship Id="rId1163" Type="http://schemas.openxmlformats.org/officeDocument/2006/relationships/hyperlink" Target="https://assos.bordeaux.fr/association/detail/1180" TargetMode="External"/><Relationship Id="rId1164" Type="http://schemas.openxmlformats.org/officeDocument/2006/relationships/hyperlink" Target="http://www.creaq.org" TargetMode="External"/><Relationship Id="rId576" Type="http://schemas.openxmlformats.org/officeDocument/2006/relationships/hyperlink" Target="https://assos.bordeaux.fr/association/detail/1143" TargetMode="External"/><Relationship Id="rId1165" Type="http://schemas.openxmlformats.org/officeDocument/2006/relationships/hyperlink" Target="https://assos.bordeaux.fr/association/detail/580" TargetMode="External"/><Relationship Id="rId575" Type="http://schemas.openxmlformats.org/officeDocument/2006/relationships/hyperlink" Target="https://assos.bordeaux.fr/association/detail/1358" TargetMode="External"/><Relationship Id="rId1166" Type="http://schemas.openxmlformats.org/officeDocument/2006/relationships/hyperlink" Target="http://www.ufal.org" TargetMode="External"/><Relationship Id="rId574" Type="http://schemas.openxmlformats.org/officeDocument/2006/relationships/hyperlink" Target="http://www.coupe-court.com/association" TargetMode="External"/><Relationship Id="rId1167" Type="http://schemas.openxmlformats.org/officeDocument/2006/relationships/hyperlink" Target="https://assos.bordeaux.fr/association/detail/686" TargetMode="External"/><Relationship Id="rId573" Type="http://schemas.openxmlformats.org/officeDocument/2006/relationships/hyperlink" Target="https://assos.bordeaux.fr/association/detail/992" TargetMode="External"/><Relationship Id="rId1168" Type="http://schemas.openxmlformats.org/officeDocument/2006/relationships/hyperlink" Target="https://assos.bordeaux.fr/association/detail/843" TargetMode="External"/><Relationship Id="rId1190" Type="http://schemas.openxmlformats.org/officeDocument/2006/relationships/hyperlink" Target="https://assos.bordeaux.fr/association/detail/735" TargetMode="External"/><Relationship Id="rId1191" Type="http://schemas.openxmlformats.org/officeDocument/2006/relationships/hyperlink" Target="http://www.centre-papillon.fr" TargetMode="External"/><Relationship Id="rId1192" Type="http://schemas.openxmlformats.org/officeDocument/2006/relationships/hyperlink" Target="https://assos.bordeaux.fr/association/detail/753" TargetMode="External"/><Relationship Id="rId1193" Type="http://schemas.openxmlformats.org/officeDocument/2006/relationships/hyperlink" Target="http://crechecoucoubordeaux.over-blog.com" TargetMode="External"/><Relationship Id="rId1194" Type="http://schemas.openxmlformats.org/officeDocument/2006/relationships/hyperlink" Target="https://assos.bordeaux.fr/association/detail/539" TargetMode="External"/><Relationship Id="rId1195" Type="http://schemas.openxmlformats.org/officeDocument/2006/relationships/hyperlink" Target="http://www.egee.asso.fr" TargetMode="External"/><Relationship Id="rId1196" Type="http://schemas.openxmlformats.org/officeDocument/2006/relationships/hyperlink" Target="https://assos.bordeaux.fr/association/detail/883" TargetMode="External"/><Relationship Id="rId1197" Type="http://schemas.openxmlformats.org/officeDocument/2006/relationships/hyperlink" Target="http://lereh.jimdo.com" TargetMode="External"/><Relationship Id="rId1198" Type="http://schemas.openxmlformats.org/officeDocument/2006/relationships/hyperlink" Target="https://assos.bordeaux.fr/association/detail/1624" TargetMode="External"/><Relationship Id="rId1199" Type="http://schemas.openxmlformats.org/officeDocument/2006/relationships/hyperlink" Target="https://assos.bordeaux.fr/association/detail/985" TargetMode="External"/><Relationship Id="rId599" Type="http://schemas.openxmlformats.org/officeDocument/2006/relationships/hyperlink" Target="https://assos.bordeaux.fr/association/detail/1095" TargetMode="External"/><Relationship Id="rId1180" Type="http://schemas.openxmlformats.org/officeDocument/2006/relationships/hyperlink" Target="https://assos.bordeaux.fr/association/detail/694" TargetMode="External"/><Relationship Id="rId1181" Type="http://schemas.openxmlformats.org/officeDocument/2006/relationships/hyperlink" Target="http://www.equipes-saint-vincent.com" TargetMode="External"/><Relationship Id="rId1182" Type="http://schemas.openxmlformats.org/officeDocument/2006/relationships/hyperlink" Target="https://assos.bordeaux.fr/association/detail/1197" TargetMode="External"/><Relationship Id="rId594" Type="http://schemas.openxmlformats.org/officeDocument/2006/relationships/hyperlink" Target="https://assos.bordeaux.fr/association/detail/1077" TargetMode="External"/><Relationship Id="rId1183" Type="http://schemas.openxmlformats.org/officeDocument/2006/relationships/hyperlink" Target="https://assos.bordeaux.fr/association/detail/1708" TargetMode="External"/><Relationship Id="rId593" Type="http://schemas.openxmlformats.org/officeDocument/2006/relationships/hyperlink" Target="http://ulcr.fr" TargetMode="External"/><Relationship Id="rId1184" Type="http://schemas.openxmlformats.org/officeDocument/2006/relationships/hyperlink" Target="http://www.aroeven-bordeaux.fr" TargetMode="External"/><Relationship Id="rId592" Type="http://schemas.openxmlformats.org/officeDocument/2006/relationships/hyperlink" Target="https://assos.bordeaux.fr/association/detail/624" TargetMode="External"/><Relationship Id="rId1185" Type="http://schemas.openxmlformats.org/officeDocument/2006/relationships/hyperlink" Target="https://assos.bordeaux.fr/association/detail/1159" TargetMode="External"/><Relationship Id="rId591" Type="http://schemas.openxmlformats.org/officeDocument/2006/relationships/hyperlink" Target="http://www.visages-saxophone.com" TargetMode="External"/><Relationship Id="rId1186" Type="http://schemas.openxmlformats.org/officeDocument/2006/relationships/hyperlink" Target="https://assos.bordeaux.fr/association/detail/549" TargetMode="External"/><Relationship Id="rId598" Type="http://schemas.openxmlformats.org/officeDocument/2006/relationships/hyperlink" Target="http://www.gironde.planning-familial.org" TargetMode="External"/><Relationship Id="rId1187" Type="http://schemas.openxmlformats.org/officeDocument/2006/relationships/hyperlink" Target="http://www.go-gagnantaloral.fr" TargetMode="External"/><Relationship Id="rId597" Type="http://schemas.openxmlformats.org/officeDocument/2006/relationships/hyperlink" Target="https://assos.bordeaux.fr/association/detail/639" TargetMode="External"/><Relationship Id="rId1188" Type="http://schemas.openxmlformats.org/officeDocument/2006/relationships/hyperlink" Target="https://assos.bordeaux.fr/association/detail/1246" TargetMode="External"/><Relationship Id="rId596" Type="http://schemas.openxmlformats.org/officeDocument/2006/relationships/hyperlink" Target="https://assos.bordeaux.fr/association/detail/869" TargetMode="External"/><Relationship Id="rId1189" Type="http://schemas.openxmlformats.org/officeDocument/2006/relationships/hyperlink" Target="https://assos.bordeaux.fr/association/detail/1364" TargetMode="External"/><Relationship Id="rId595" Type="http://schemas.openxmlformats.org/officeDocument/2006/relationships/hyperlink" Target="http://www.jsabordeaux.fr" TargetMode="External"/><Relationship Id="rId1136" Type="http://schemas.openxmlformats.org/officeDocument/2006/relationships/hyperlink" Target="https://assos.bordeaux.fr/association/detail/1726" TargetMode="External"/><Relationship Id="rId1137" Type="http://schemas.openxmlformats.org/officeDocument/2006/relationships/hyperlink" Target="https://assos.bordeaux.fr/association/detail/1723" TargetMode="External"/><Relationship Id="rId1138" Type="http://schemas.openxmlformats.org/officeDocument/2006/relationships/hyperlink" Target="https://assos.bordeaux.fr/association/detail/654" TargetMode="External"/><Relationship Id="rId1139" Type="http://schemas.openxmlformats.org/officeDocument/2006/relationships/hyperlink" Target="http://www.idi-asso.org" TargetMode="External"/><Relationship Id="rId547" Type="http://schemas.openxmlformats.org/officeDocument/2006/relationships/hyperlink" Target="https://assos.bordeaux.fr/association/detail/1240" TargetMode="External"/><Relationship Id="rId546" Type="http://schemas.openxmlformats.org/officeDocument/2006/relationships/hyperlink" Target="https://assos.bordeaux.fr/association/detail/571" TargetMode="External"/><Relationship Id="rId545" Type="http://schemas.openxmlformats.org/officeDocument/2006/relationships/hyperlink" Target="http://www.collectifbtp.fr" TargetMode="External"/><Relationship Id="rId544" Type="http://schemas.openxmlformats.org/officeDocument/2006/relationships/hyperlink" Target="https://assos.bordeaux.fr/association/detail/981" TargetMode="External"/><Relationship Id="rId549" Type="http://schemas.openxmlformats.org/officeDocument/2006/relationships/hyperlink" Target="http://www.aquitaineactive.org" TargetMode="External"/><Relationship Id="rId548" Type="http://schemas.openxmlformats.org/officeDocument/2006/relationships/hyperlink" Target="https://assos.bordeaux.fr/association/detail/1306" TargetMode="External"/><Relationship Id="rId1130" Type="http://schemas.openxmlformats.org/officeDocument/2006/relationships/hyperlink" Target="https://assos.bordeaux.fr/association/detail/640" TargetMode="External"/><Relationship Id="rId1131" Type="http://schemas.openxmlformats.org/officeDocument/2006/relationships/hyperlink" Target="http://www.uschartrons.com" TargetMode="External"/><Relationship Id="rId543" Type="http://schemas.openxmlformats.org/officeDocument/2006/relationships/hyperlink" Target="https://assos.bordeaux.fr/association/detail/1327" TargetMode="External"/><Relationship Id="rId1132" Type="http://schemas.openxmlformats.org/officeDocument/2006/relationships/hyperlink" Target="https://assos.bordeaux.fr/association/detail/1807" TargetMode="External"/><Relationship Id="rId542" Type="http://schemas.openxmlformats.org/officeDocument/2006/relationships/hyperlink" Target="https://assos.bordeaux.fr/association/detail/1234" TargetMode="External"/><Relationship Id="rId1133" Type="http://schemas.openxmlformats.org/officeDocument/2006/relationships/hyperlink" Target="http://clubrireetbienetre33.com" TargetMode="External"/><Relationship Id="rId541" Type="http://schemas.openxmlformats.org/officeDocument/2006/relationships/hyperlink" Target="http://www.atelier-remumenage.org" TargetMode="External"/><Relationship Id="rId1134" Type="http://schemas.openxmlformats.org/officeDocument/2006/relationships/hyperlink" Target="https://assos.bordeaux.fr/association/detail/533" TargetMode="External"/><Relationship Id="rId540" Type="http://schemas.openxmlformats.org/officeDocument/2006/relationships/hyperlink" Target="https://assos.bordeaux.fr/association/detail/730" TargetMode="External"/><Relationship Id="rId1135" Type="http://schemas.openxmlformats.org/officeDocument/2006/relationships/hyperlink" Target="http://www.e-graine.org" TargetMode="External"/><Relationship Id="rId1125" Type="http://schemas.openxmlformats.org/officeDocument/2006/relationships/hyperlink" Target="http://www.lacosmopolitaine.fr" TargetMode="External"/><Relationship Id="rId1126" Type="http://schemas.openxmlformats.org/officeDocument/2006/relationships/hyperlink" Target="https://assos.bordeaux.fr/association/detail/1316" TargetMode="External"/><Relationship Id="rId1127" Type="http://schemas.openxmlformats.org/officeDocument/2006/relationships/hyperlink" Target="https://assos.bordeaux.fr/association/detail/855" TargetMode="External"/><Relationship Id="rId1128" Type="http://schemas.openxmlformats.org/officeDocument/2006/relationships/hyperlink" Target="https://assos.bordeaux.fr/association/detail/1018" TargetMode="External"/><Relationship Id="rId1129" Type="http://schemas.openxmlformats.org/officeDocument/2006/relationships/hyperlink" Target="http://cojep.fr" TargetMode="External"/><Relationship Id="rId536" Type="http://schemas.openxmlformats.org/officeDocument/2006/relationships/hyperlink" Target="https://assos.bordeaux.fr/association/detail/540" TargetMode="External"/><Relationship Id="rId535" Type="http://schemas.openxmlformats.org/officeDocument/2006/relationships/hyperlink" Target="http://lecoledusamedi.fr" TargetMode="External"/><Relationship Id="rId534" Type="http://schemas.openxmlformats.org/officeDocument/2006/relationships/hyperlink" Target="https://assos.bordeaux.fr/association/detail/1693" TargetMode="External"/><Relationship Id="rId533" Type="http://schemas.openxmlformats.org/officeDocument/2006/relationships/hyperlink" Target="http://www.systemabordeaux.fr" TargetMode="External"/><Relationship Id="rId539" Type="http://schemas.openxmlformats.org/officeDocument/2006/relationships/hyperlink" Target="http://www.alteramazones.fr" TargetMode="External"/><Relationship Id="rId538" Type="http://schemas.openxmlformats.org/officeDocument/2006/relationships/hyperlink" Target="https://assos.bordeaux.fr/association/detail/913" TargetMode="External"/><Relationship Id="rId537" Type="http://schemas.openxmlformats.org/officeDocument/2006/relationships/hyperlink" Target="http://memoiredebordeaux.wixsite.com/metropole" TargetMode="External"/><Relationship Id="rId1120" Type="http://schemas.openxmlformats.org/officeDocument/2006/relationships/hyperlink" Target="http://www.broadwaydancefactory.com" TargetMode="External"/><Relationship Id="rId532" Type="http://schemas.openxmlformats.org/officeDocument/2006/relationships/hyperlink" Target="https://assos.bordeaux.fr/association/detail/1387" TargetMode="External"/><Relationship Id="rId1121" Type="http://schemas.openxmlformats.org/officeDocument/2006/relationships/hyperlink" Target="https://assos.bordeaux.fr/association/detail/557" TargetMode="External"/><Relationship Id="rId531" Type="http://schemas.openxmlformats.org/officeDocument/2006/relationships/hyperlink" Target="https://assos.bordeaux.fr/association/detail/872" TargetMode="External"/><Relationship Id="rId1122" Type="http://schemas.openxmlformats.org/officeDocument/2006/relationships/hyperlink" Target="https://assos.bordeaux.fr/association/detail/1075" TargetMode="External"/><Relationship Id="rId530" Type="http://schemas.openxmlformats.org/officeDocument/2006/relationships/hyperlink" Target="https://assos.bordeaux.fr/association/detail/901" TargetMode="External"/><Relationship Id="rId1123" Type="http://schemas.openxmlformats.org/officeDocument/2006/relationships/hyperlink" Target="http://www.cahiersdarchives.fr" TargetMode="External"/><Relationship Id="rId1124" Type="http://schemas.openxmlformats.org/officeDocument/2006/relationships/hyperlink" Target="https://assos.bordeaux.fr/association/detail/905" TargetMode="External"/><Relationship Id="rId1158" Type="http://schemas.openxmlformats.org/officeDocument/2006/relationships/hyperlink" Target="http://www.mne-bordeauxaquitaine.org" TargetMode="External"/><Relationship Id="rId1159" Type="http://schemas.openxmlformats.org/officeDocument/2006/relationships/hyperlink" Target="https://assos.bordeaux.fr/association/detail/1527" TargetMode="External"/><Relationship Id="rId569" Type="http://schemas.openxmlformats.org/officeDocument/2006/relationships/hyperlink" Target="http://www.cie-revolution.com" TargetMode="External"/><Relationship Id="rId568" Type="http://schemas.openxmlformats.org/officeDocument/2006/relationships/hyperlink" Target="https://assos.bordeaux.fr/association/detail/672" TargetMode="External"/><Relationship Id="rId567" Type="http://schemas.openxmlformats.org/officeDocument/2006/relationships/hyperlink" Target="http://www.visuel-lsf.org" TargetMode="External"/><Relationship Id="rId566" Type="http://schemas.openxmlformats.org/officeDocument/2006/relationships/hyperlink" Target="https://assos.bordeaux.fr/association/detail/906" TargetMode="External"/><Relationship Id="rId561" Type="http://schemas.openxmlformats.org/officeDocument/2006/relationships/hyperlink" Target="https://assos.bordeaux.fr/association/detail/1651" TargetMode="External"/><Relationship Id="rId1150" Type="http://schemas.openxmlformats.org/officeDocument/2006/relationships/hyperlink" Target="https://assos.bordeaux.fr/association/detail/556" TargetMode="External"/><Relationship Id="rId560" Type="http://schemas.openxmlformats.org/officeDocument/2006/relationships/hyperlink" Target="https://assos.bordeaux.fr/association/detail/1038" TargetMode="External"/><Relationship Id="rId1151" Type="http://schemas.openxmlformats.org/officeDocument/2006/relationships/hyperlink" Target="http://www.hapana.org" TargetMode="External"/><Relationship Id="rId1152" Type="http://schemas.openxmlformats.org/officeDocument/2006/relationships/hyperlink" Target="https://assos.bordeaux.fr/association/detail/829" TargetMode="External"/><Relationship Id="rId1153" Type="http://schemas.openxmlformats.org/officeDocument/2006/relationships/hyperlink" Target="https://assos.bordeaux.fr/association/detail/1768" TargetMode="External"/><Relationship Id="rId565" Type="http://schemas.openxmlformats.org/officeDocument/2006/relationships/hyperlink" Target="https://assos.bordeaux.fr/association/detail/1812" TargetMode="External"/><Relationship Id="rId1154" Type="http://schemas.openxmlformats.org/officeDocument/2006/relationships/hyperlink" Target="https://assos.bordeaux.fr/association/detail/583" TargetMode="External"/><Relationship Id="rId564" Type="http://schemas.openxmlformats.org/officeDocument/2006/relationships/hyperlink" Target="https://assos.bordeaux.fr/association/detail/957" TargetMode="External"/><Relationship Id="rId1155" Type="http://schemas.openxmlformats.org/officeDocument/2006/relationships/hyperlink" Target="http://ae-33.blogspot.fr" TargetMode="External"/><Relationship Id="rId563" Type="http://schemas.openxmlformats.org/officeDocument/2006/relationships/hyperlink" Target="https://assos.bordeaux.fr/association/detail/1643" TargetMode="External"/><Relationship Id="rId1156" Type="http://schemas.openxmlformats.org/officeDocument/2006/relationships/hyperlink" Target="https://assos.bordeaux.fr/association/detail/1012" TargetMode="External"/><Relationship Id="rId562" Type="http://schemas.openxmlformats.org/officeDocument/2006/relationships/hyperlink" Target="https://assos.bordeaux.fr/association/detail/1560" TargetMode="External"/><Relationship Id="rId1157" Type="http://schemas.openxmlformats.org/officeDocument/2006/relationships/hyperlink" Target="https://assos.bordeaux.fr/association/detail/526" TargetMode="External"/><Relationship Id="rId1147" Type="http://schemas.openxmlformats.org/officeDocument/2006/relationships/hyperlink" Target="https://assos.bordeaux.fr/association/detail/524" TargetMode="External"/><Relationship Id="rId1148" Type="http://schemas.openxmlformats.org/officeDocument/2006/relationships/hyperlink" Target="http://www.aquitaineculture.org" TargetMode="External"/><Relationship Id="rId1149" Type="http://schemas.openxmlformats.org/officeDocument/2006/relationships/hyperlink" Target="https://assos.bordeaux.fr/association/detail/1083" TargetMode="External"/><Relationship Id="rId558" Type="http://schemas.openxmlformats.org/officeDocument/2006/relationships/hyperlink" Target="http://climat-2020.eu/fr" TargetMode="External"/><Relationship Id="rId557" Type="http://schemas.openxmlformats.org/officeDocument/2006/relationships/hyperlink" Target="https://assos.bordeaux.fr/association/detail/889" TargetMode="External"/><Relationship Id="rId556" Type="http://schemas.openxmlformats.org/officeDocument/2006/relationships/hyperlink" Target="http://fedealienor.fr" TargetMode="External"/><Relationship Id="rId555" Type="http://schemas.openxmlformats.org/officeDocument/2006/relationships/hyperlink" Target="https://assos.bordeaux.fr/association/detail/1757" TargetMode="External"/><Relationship Id="rId559" Type="http://schemas.openxmlformats.org/officeDocument/2006/relationships/hyperlink" Target="https://assos.bordeaux.fr/association/detail/1355" TargetMode="External"/><Relationship Id="rId550" Type="http://schemas.openxmlformats.org/officeDocument/2006/relationships/hyperlink" Target="https://assos.bordeaux.fr/association/detail/616" TargetMode="External"/><Relationship Id="rId1140" Type="http://schemas.openxmlformats.org/officeDocument/2006/relationships/hyperlink" Target="https://assos.bordeaux.fr/association/detail/1080" TargetMode="External"/><Relationship Id="rId1141" Type="http://schemas.openxmlformats.org/officeDocument/2006/relationships/hyperlink" Target="https://assos.bordeaux.fr/association/detail/1196" TargetMode="External"/><Relationship Id="rId1142" Type="http://schemas.openxmlformats.org/officeDocument/2006/relationships/hyperlink" Target="https://assos.bordeaux.fr/association/detail/1271" TargetMode="External"/><Relationship Id="rId554" Type="http://schemas.openxmlformats.org/officeDocument/2006/relationships/hyperlink" Target="http://www.lespep33.org" TargetMode="External"/><Relationship Id="rId1143" Type="http://schemas.openxmlformats.org/officeDocument/2006/relationships/hyperlink" Target="http://www.association-familles-gironde.fr" TargetMode="External"/><Relationship Id="rId553" Type="http://schemas.openxmlformats.org/officeDocument/2006/relationships/hyperlink" Target="https://assos.bordeaux.fr/association/detail/544" TargetMode="External"/><Relationship Id="rId1144" Type="http://schemas.openxmlformats.org/officeDocument/2006/relationships/hyperlink" Target="https://assos.bordeaux.fr/association/detail/1251" TargetMode="External"/><Relationship Id="rId552" Type="http://schemas.openxmlformats.org/officeDocument/2006/relationships/hyperlink" Target="https://assos.bordeaux.fr/association/detail/1164" TargetMode="External"/><Relationship Id="rId1145" Type="http://schemas.openxmlformats.org/officeDocument/2006/relationships/hyperlink" Target="https://assos.bordeaux.fr/association/detail/628" TargetMode="External"/><Relationship Id="rId551" Type="http://schemas.openxmlformats.org/officeDocument/2006/relationships/hyperlink" Target="http://www.swingtime.fr" TargetMode="External"/><Relationship Id="rId1146" Type="http://schemas.openxmlformats.org/officeDocument/2006/relationships/hyperlink" Target="https://assos.bordeaux.fr/association/detail/703" TargetMode="External"/><Relationship Id="rId495" Type="http://schemas.openxmlformats.org/officeDocument/2006/relationships/hyperlink" Target="http://www.afgs-syndromes-secs.org" TargetMode="External"/><Relationship Id="rId494" Type="http://schemas.openxmlformats.org/officeDocument/2006/relationships/hyperlink" Target="https://assos.bordeaux.fr/association/detail/1322" TargetMode="External"/><Relationship Id="rId493" Type="http://schemas.openxmlformats.org/officeDocument/2006/relationships/hyperlink" Target="https://assos.bordeaux.fr/association/detail/1345" TargetMode="External"/><Relationship Id="rId492" Type="http://schemas.openxmlformats.org/officeDocument/2006/relationships/hyperlink" Target="http://tradobordeleau.lautre.net" TargetMode="External"/><Relationship Id="rId499" Type="http://schemas.openxmlformats.org/officeDocument/2006/relationships/hyperlink" Target="http://copasycompas.fr" TargetMode="External"/><Relationship Id="rId498" Type="http://schemas.openxmlformats.org/officeDocument/2006/relationships/hyperlink" Target="https://assos.bordeaux.fr/association/detail/1054" TargetMode="External"/><Relationship Id="rId497" Type="http://schemas.openxmlformats.org/officeDocument/2006/relationships/hyperlink" Target="http://www.grainedadulte.fr" TargetMode="External"/><Relationship Id="rId496" Type="http://schemas.openxmlformats.org/officeDocument/2006/relationships/hyperlink" Target="https://assos.bordeaux.fr/association/detail/1318" TargetMode="External"/><Relationship Id="rId1213" Type="http://schemas.openxmlformats.org/officeDocument/2006/relationships/hyperlink" Target="https://assos.bordeaux.fr/association/detail/1183" TargetMode="External"/><Relationship Id="rId1214" Type="http://schemas.openxmlformats.org/officeDocument/2006/relationships/hyperlink" Target="http://www.greenpeace.fr/bordeaux" TargetMode="External"/><Relationship Id="rId1215" Type="http://schemas.openxmlformats.org/officeDocument/2006/relationships/hyperlink" Target="https://assos.bordeaux.fr/association/detail/823" TargetMode="External"/><Relationship Id="rId1216" Type="http://schemas.openxmlformats.org/officeDocument/2006/relationships/hyperlink" Target="https://assos.bordeaux.fr/association/detail/649" TargetMode="External"/><Relationship Id="rId1217" Type="http://schemas.openxmlformats.org/officeDocument/2006/relationships/hyperlink" Target="http://www.ari-accompagnement.fr" TargetMode="External"/><Relationship Id="rId1218" Type="http://schemas.openxmlformats.org/officeDocument/2006/relationships/hyperlink" Target="https://assos.bordeaux.fr/association/detail/899" TargetMode="External"/><Relationship Id="rId1219" Type="http://schemas.openxmlformats.org/officeDocument/2006/relationships/hyperlink" Target="http://www.ekologeek.com" TargetMode="External"/><Relationship Id="rId1210" Type="http://schemas.openxmlformats.org/officeDocument/2006/relationships/hyperlink" Target="https://assos.bordeaux.fr/association/detail/585" TargetMode="External"/><Relationship Id="rId1211" Type="http://schemas.openxmlformats.org/officeDocument/2006/relationships/hyperlink" Target="https://assos.bordeaux.fr/association/detail/665" TargetMode="External"/><Relationship Id="rId1212" Type="http://schemas.openxmlformats.org/officeDocument/2006/relationships/hyperlink" Target="https://assos.bordeaux.fr/association/detail/1239" TargetMode="External"/><Relationship Id="rId1202" Type="http://schemas.openxmlformats.org/officeDocument/2006/relationships/hyperlink" Target="https://assos.bordeaux.fr/association/detail/1733" TargetMode="External"/><Relationship Id="rId1203" Type="http://schemas.openxmlformats.org/officeDocument/2006/relationships/hyperlink" Target="http://www.arcenciel-formationsbafa.com" TargetMode="External"/><Relationship Id="rId1204" Type="http://schemas.openxmlformats.org/officeDocument/2006/relationships/hyperlink" Target="https://assos.bordeaux.fr/association/detail/1122" TargetMode="External"/><Relationship Id="rId1205" Type="http://schemas.openxmlformats.org/officeDocument/2006/relationships/hyperlink" Target="https://assos.bordeaux.fr/association/detail/1781" TargetMode="External"/><Relationship Id="rId1206" Type="http://schemas.openxmlformats.org/officeDocument/2006/relationships/hyperlink" Target="https://assos.bordeaux.fr/association/detail/822" TargetMode="External"/><Relationship Id="rId1207" Type="http://schemas.openxmlformats.org/officeDocument/2006/relationships/hyperlink" Target="http://www.aquinum.fr" TargetMode="External"/><Relationship Id="rId1208" Type="http://schemas.openxmlformats.org/officeDocument/2006/relationships/hyperlink" Target="https://assos.bordeaux.fr/association/detail/1434" TargetMode="External"/><Relationship Id="rId1209" Type="http://schemas.openxmlformats.org/officeDocument/2006/relationships/hyperlink" Target="https://assos.bordeaux.fr/association/detail/510" TargetMode="External"/><Relationship Id="rId1200" Type="http://schemas.openxmlformats.org/officeDocument/2006/relationships/hyperlink" Target="http://creaf-bordeaux.org" TargetMode="External"/><Relationship Id="rId1201" Type="http://schemas.openxmlformats.org/officeDocument/2006/relationships/hyperlink" Target="https://assos.bordeaux.fr/association/detail/849" TargetMode="External"/><Relationship Id="rId1235" Type="http://schemas.openxmlformats.org/officeDocument/2006/relationships/hyperlink" Target="https://assos.bordeaux.fr/association/detail/1697" TargetMode="External"/><Relationship Id="rId1236" Type="http://schemas.openxmlformats.org/officeDocument/2006/relationships/hyperlink" Target="https://assos.bordeaux.fr/association/detail/1366" TargetMode="External"/><Relationship Id="rId1237" Type="http://schemas.openxmlformats.org/officeDocument/2006/relationships/hyperlink" Target="http://www.gasr33.com" TargetMode="External"/><Relationship Id="rId1238" Type="http://schemas.openxmlformats.org/officeDocument/2006/relationships/hyperlink" Target="https://assos.bordeaux.fr/association/detail/1300" TargetMode="External"/><Relationship Id="rId1239" Type="http://schemas.openxmlformats.org/officeDocument/2006/relationships/hyperlink" Target="https://assos.bordeaux.fr/association/detail/1782" TargetMode="External"/><Relationship Id="rId409" Type="http://schemas.openxmlformats.org/officeDocument/2006/relationships/hyperlink" Target="https://assos.bordeaux.fr/association/detail/1274" TargetMode="External"/><Relationship Id="rId404" Type="http://schemas.openxmlformats.org/officeDocument/2006/relationships/hyperlink" Target="http://www.bewell-association.fr" TargetMode="External"/><Relationship Id="rId403" Type="http://schemas.openxmlformats.org/officeDocument/2006/relationships/hyperlink" Target="https://assos.bordeaux.fr/association/detail/1142" TargetMode="External"/><Relationship Id="rId402" Type="http://schemas.openxmlformats.org/officeDocument/2006/relationships/hyperlink" Target="http://www.unionsaintjean.org" TargetMode="External"/><Relationship Id="rId401" Type="http://schemas.openxmlformats.org/officeDocument/2006/relationships/hyperlink" Target="https://assos.bordeaux.fr/association/detail/581" TargetMode="External"/><Relationship Id="rId408" Type="http://schemas.openxmlformats.org/officeDocument/2006/relationships/hyperlink" Target="http://www.zerowastebordeaux.fr" TargetMode="External"/><Relationship Id="rId407" Type="http://schemas.openxmlformats.org/officeDocument/2006/relationships/hyperlink" Target="https://assos.bordeaux.fr/association/detail/844" TargetMode="External"/><Relationship Id="rId406" Type="http://schemas.openxmlformats.org/officeDocument/2006/relationships/hyperlink" Target="http://www.em-france.org" TargetMode="External"/><Relationship Id="rId405" Type="http://schemas.openxmlformats.org/officeDocument/2006/relationships/hyperlink" Target="https://assos.bordeaux.fr/association/detail/605" TargetMode="External"/><Relationship Id="rId1230" Type="http://schemas.openxmlformats.org/officeDocument/2006/relationships/hyperlink" Target="https://assos.bordeaux.fr/association/detail/1005" TargetMode="External"/><Relationship Id="rId400" Type="http://schemas.openxmlformats.org/officeDocument/2006/relationships/hyperlink" Target="http://gayasculptrice.fr/lateul-de-gaya" TargetMode="External"/><Relationship Id="rId1231" Type="http://schemas.openxmlformats.org/officeDocument/2006/relationships/hyperlink" Target="http://www.banquealimentaire33.org" TargetMode="External"/><Relationship Id="rId1232" Type="http://schemas.openxmlformats.org/officeDocument/2006/relationships/hyperlink" Target="https://assos.bordeaux.fr/association/detail/1279" TargetMode="External"/><Relationship Id="rId1233" Type="http://schemas.openxmlformats.org/officeDocument/2006/relationships/hyperlink" Target="http://www.maisondequartierchantecler.fr" TargetMode="External"/><Relationship Id="rId1234" Type="http://schemas.openxmlformats.org/officeDocument/2006/relationships/hyperlink" Target="https://assos.bordeaux.fr/association/detail/936" TargetMode="External"/><Relationship Id="rId1224" Type="http://schemas.openxmlformats.org/officeDocument/2006/relationships/hyperlink" Target="https://assos.bordeaux.fr/association/detail/810" TargetMode="External"/><Relationship Id="rId1225" Type="http://schemas.openxmlformats.org/officeDocument/2006/relationships/hyperlink" Target="http://www.fondation-ronald-mcdonald.fr/vous-aider/maison-bordeaux" TargetMode="External"/><Relationship Id="rId1226" Type="http://schemas.openxmlformats.org/officeDocument/2006/relationships/hyperlink" Target="https://assos.bordeaux.fr/association/detail/670" TargetMode="External"/><Relationship Id="rId1227" Type="http://schemas.openxmlformats.org/officeDocument/2006/relationships/hyperlink" Target="http://www.lacleduquai.com" TargetMode="External"/><Relationship Id="rId1228" Type="http://schemas.openxmlformats.org/officeDocument/2006/relationships/hyperlink" Target="https://assos.bordeaux.fr/association/detail/939" TargetMode="External"/><Relationship Id="rId1229" Type="http://schemas.openxmlformats.org/officeDocument/2006/relationships/hyperlink" Target="http://www.saint-jacques-aquitaine.com" TargetMode="External"/><Relationship Id="rId1220" Type="http://schemas.openxmlformats.org/officeDocument/2006/relationships/hyperlink" Target="https://assos.bordeaux.fr/association/detail/1541" TargetMode="External"/><Relationship Id="rId1221" Type="http://schemas.openxmlformats.org/officeDocument/2006/relationships/hyperlink" Target="http://www.alliancevita.org" TargetMode="External"/><Relationship Id="rId1222" Type="http://schemas.openxmlformats.org/officeDocument/2006/relationships/hyperlink" Target="https://assos.bordeaux.fr/association/detail/804" TargetMode="External"/><Relationship Id="rId1223" Type="http://schemas.openxmlformats.org/officeDocument/2006/relationships/hyperlink" Target="https://assos.bordeaux.fr/association/detail/1752" TargetMode="External"/><Relationship Id="rId469" Type="http://schemas.openxmlformats.org/officeDocument/2006/relationships/hyperlink" Target="https://assos.bordeaux.fr/association/detail/891" TargetMode="External"/><Relationship Id="rId468" Type="http://schemas.openxmlformats.org/officeDocument/2006/relationships/hyperlink" Target="https://assos.bordeaux.fr/association/detail/1529" TargetMode="External"/><Relationship Id="rId467" Type="http://schemas.openxmlformats.org/officeDocument/2006/relationships/hyperlink" Target="https://assos.bordeaux.fr/association/detail/608" TargetMode="External"/><Relationship Id="rId1290" Type="http://schemas.openxmlformats.org/officeDocument/2006/relationships/hyperlink" Target="https://assos.bordeaux.fr/association/detail/1443" TargetMode="External"/><Relationship Id="rId1291" Type="http://schemas.openxmlformats.org/officeDocument/2006/relationships/hyperlink" Target="http://www.regardscroises.net" TargetMode="External"/><Relationship Id="rId1292" Type="http://schemas.openxmlformats.org/officeDocument/2006/relationships/hyperlink" Target="https://assos.bordeaux.fr/association/detail/786" TargetMode="External"/><Relationship Id="rId462" Type="http://schemas.openxmlformats.org/officeDocument/2006/relationships/hyperlink" Target="https://assos.bordeaux.fr/association/detail/1646" TargetMode="External"/><Relationship Id="rId1293" Type="http://schemas.openxmlformats.org/officeDocument/2006/relationships/hyperlink" Target="http://lettresdumonde33.com" TargetMode="External"/><Relationship Id="rId461" Type="http://schemas.openxmlformats.org/officeDocument/2006/relationships/hyperlink" Target="https://assos.bordeaux.fr/association/detail/816" TargetMode="External"/><Relationship Id="rId1294" Type="http://schemas.openxmlformats.org/officeDocument/2006/relationships/hyperlink" Target="https://assos.bordeaux.fr/association/detail/1789" TargetMode="External"/><Relationship Id="rId460" Type="http://schemas.openxmlformats.org/officeDocument/2006/relationships/hyperlink" Target="https://assos.bordeaux.fr/association/detail/1528" TargetMode="External"/><Relationship Id="rId1295" Type="http://schemas.openxmlformats.org/officeDocument/2006/relationships/hyperlink" Target="http://www.laviedessens.org" TargetMode="External"/><Relationship Id="rId1296" Type="http://schemas.openxmlformats.org/officeDocument/2006/relationships/hyperlink" Target="https://assos.bordeaux.fr/association/detail/894" TargetMode="External"/><Relationship Id="rId466" Type="http://schemas.openxmlformats.org/officeDocument/2006/relationships/hyperlink" Target="http://www.giaa-aquitaine.fr" TargetMode="External"/><Relationship Id="rId1297" Type="http://schemas.openxmlformats.org/officeDocument/2006/relationships/hyperlink" Target="http://www.lachiffonnerit.com" TargetMode="External"/><Relationship Id="rId465" Type="http://schemas.openxmlformats.org/officeDocument/2006/relationships/hyperlink" Target="https://assos.bordeaux.fr/association/detail/595" TargetMode="External"/><Relationship Id="rId1298" Type="http://schemas.openxmlformats.org/officeDocument/2006/relationships/hyperlink" Target="https://assos.bordeaux.fr/association/detail/1264" TargetMode="External"/><Relationship Id="rId464" Type="http://schemas.openxmlformats.org/officeDocument/2006/relationships/hyperlink" Target="https://assos.bordeaux.fr/association/detail/1456" TargetMode="External"/><Relationship Id="rId1299" Type="http://schemas.openxmlformats.org/officeDocument/2006/relationships/hyperlink" Target="https://assos.bordeaux.fr/association/detail/1607" TargetMode="External"/><Relationship Id="rId463" Type="http://schemas.openxmlformats.org/officeDocument/2006/relationships/hyperlink" Target="http://www.association-espace33.fr" TargetMode="External"/><Relationship Id="rId459" Type="http://schemas.openxmlformats.org/officeDocument/2006/relationships/hyperlink" Target="http://www.designlaps.fr" TargetMode="External"/><Relationship Id="rId458" Type="http://schemas.openxmlformats.org/officeDocument/2006/relationships/hyperlink" Target="https://assos.bordeaux.fr/association/detail/1021" TargetMode="External"/><Relationship Id="rId457" Type="http://schemas.openxmlformats.org/officeDocument/2006/relationships/hyperlink" Target="http://unisson-acme.com" TargetMode="External"/><Relationship Id="rId456" Type="http://schemas.openxmlformats.org/officeDocument/2006/relationships/hyperlink" Target="https://assos.bordeaux.fr/association/detail/962" TargetMode="External"/><Relationship Id="rId1280" Type="http://schemas.openxmlformats.org/officeDocument/2006/relationships/hyperlink" Target="https://assos.bordeaux.fr/association/detail/1118" TargetMode="External"/><Relationship Id="rId1281" Type="http://schemas.openxmlformats.org/officeDocument/2006/relationships/hyperlink" Target="https://assos.bordeaux.fr/association/detail/1639" TargetMode="External"/><Relationship Id="rId451" Type="http://schemas.openxmlformats.org/officeDocument/2006/relationships/hyperlink" Target="https://assos.bordeaux.fr/association/detail/1158" TargetMode="External"/><Relationship Id="rId1282" Type="http://schemas.openxmlformats.org/officeDocument/2006/relationships/hyperlink" Target="http://fggen33.free.fr" TargetMode="External"/><Relationship Id="rId450" Type="http://schemas.openxmlformats.org/officeDocument/2006/relationships/hyperlink" Target="http://www.academie-younus.com" TargetMode="External"/><Relationship Id="rId1283" Type="http://schemas.openxmlformats.org/officeDocument/2006/relationships/hyperlink" Target="https://assos.bordeaux.fr/association/detail/886" TargetMode="External"/><Relationship Id="rId1284" Type="http://schemas.openxmlformats.org/officeDocument/2006/relationships/hyperlink" Target="http://atis-asso.org" TargetMode="External"/><Relationship Id="rId1285" Type="http://schemas.openxmlformats.org/officeDocument/2006/relationships/hyperlink" Target="https://assos.bordeaux.fr/association/detail/1029" TargetMode="External"/><Relationship Id="rId455" Type="http://schemas.openxmlformats.org/officeDocument/2006/relationships/hyperlink" Target="http://bordeauxdanceinclub.fr" TargetMode="External"/><Relationship Id="rId1286" Type="http://schemas.openxmlformats.org/officeDocument/2006/relationships/hyperlink" Target="http://cesma-plongee.fr" TargetMode="External"/><Relationship Id="rId454" Type="http://schemas.openxmlformats.org/officeDocument/2006/relationships/hyperlink" Target="https://assos.bordeaux.fr/association/detail/1135" TargetMode="External"/><Relationship Id="rId1287" Type="http://schemas.openxmlformats.org/officeDocument/2006/relationships/hyperlink" Target="https://assos.bordeaux.fr/association/detail/708" TargetMode="External"/><Relationship Id="rId453" Type="http://schemas.openxmlformats.org/officeDocument/2006/relationships/hyperlink" Target="https://assos.bordeaux.fr/association/detail/1187" TargetMode="External"/><Relationship Id="rId1288" Type="http://schemas.openxmlformats.org/officeDocument/2006/relationships/hyperlink" Target="https://assos.bordeaux.fr/association/detail/895" TargetMode="External"/><Relationship Id="rId452" Type="http://schemas.openxmlformats.org/officeDocument/2006/relationships/hyperlink" Target="https://assos.bordeaux.fr/association/detail/1145" TargetMode="External"/><Relationship Id="rId1289" Type="http://schemas.openxmlformats.org/officeDocument/2006/relationships/hyperlink" Target="https://assos.bordeaux.fr/association/detail/1184" TargetMode="External"/><Relationship Id="rId491" Type="http://schemas.openxmlformats.org/officeDocument/2006/relationships/hyperlink" Target="https://assos.bordeaux.fr/association/detail/1257" TargetMode="External"/><Relationship Id="rId490" Type="http://schemas.openxmlformats.org/officeDocument/2006/relationships/hyperlink" Target="http://www.aerd.fr" TargetMode="External"/><Relationship Id="rId489" Type="http://schemas.openxmlformats.org/officeDocument/2006/relationships/hyperlink" Target="https://assos.bordeaux.fr/association/detail/1253" TargetMode="External"/><Relationship Id="rId484" Type="http://schemas.openxmlformats.org/officeDocument/2006/relationships/hyperlink" Target="https://assos.bordeaux.fr/association/detail/1370" TargetMode="External"/><Relationship Id="rId483" Type="http://schemas.openxmlformats.org/officeDocument/2006/relationships/hyperlink" Target="http://wantedradio.fr" TargetMode="External"/><Relationship Id="rId482" Type="http://schemas.openxmlformats.org/officeDocument/2006/relationships/hyperlink" Target="https://assos.bordeaux.fr/association/detail/532" TargetMode="External"/><Relationship Id="rId481" Type="http://schemas.openxmlformats.org/officeDocument/2006/relationships/hyperlink" Target="https://assos.bordeaux.fr/association/detail/1592" TargetMode="External"/><Relationship Id="rId488" Type="http://schemas.openxmlformats.org/officeDocument/2006/relationships/hyperlink" Target="https://assos.bordeaux.fr/association/detail/1617" TargetMode="External"/><Relationship Id="rId487" Type="http://schemas.openxmlformats.org/officeDocument/2006/relationships/hyperlink" Target="https://assos.bordeaux.fr/association/detail/1097" TargetMode="External"/><Relationship Id="rId486" Type="http://schemas.openxmlformats.org/officeDocument/2006/relationships/hyperlink" Target="http://www.controle-z.net" TargetMode="External"/><Relationship Id="rId485" Type="http://schemas.openxmlformats.org/officeDocument/2006/relationships/hyperlink" Target="https://assos.bordeaux.fr/association/detail/921" TargetMode="External"/><Relationship Id="rId480" Type="http://schemas.openxmlformats.org/officeDocument/2006/relationships/hyperlink" Target="https://assos.bordeaux.fr/association/detail/1792" TargetMode="External"/><Relationship Id="rId479" Type="http://schemas.openxmlformats.org/officeDocument/2006/relationships/hyperlink" Target="https://assos.bordeaux.fr/association/detail/1511" TargetMode="External"/><Relationship Id="rId478" Type="http://schemas.openxmlformats.org/officeDocument/2006/relationships/hyperlink" Target="https://assos.bordeaux.fr/association/detail/1399" TargetMode="External"/><Relationship Id="rId473" Type="http://schemas.openxmlformats.org/officeDocument/2006/relationships/hyperlink" Target="https://assos.bordeaux.fr/association/detail/1594" TargetMode="External"/><Relationship Id="rId472" Type="http://schemas.openxmlformats.org/officeDocument/2006/relationships/hyperlink" Target="https://assos.bordeaux.fr/association/detail/1440" TargetMode="External"/><Relationship Id="rId471" Type="http://schemas.openxmlformats.org/officeDocument/2006/relationships/hyperlink" Target="https://assos.bordeaux.fr/association/detail/1346" TargetMode="External"/><Relationship Id="rId470" Type="http://schemas.openxmlformats.org/officeDocument/2006/relationships/hyperlink" Target="http://www.les4cats.com" TargetMode="External"/><Relationship Id="rId477" Type="http://schemas.openxmlformats.org/officeDocument/2006/relationships/hyperlink" Target="http://www.impacts33.com" TargetMode="External"/><Relationship Id="rId476" Type="http://schemas.openxmlformats.org/officeDocument/2006/relationships/hyperlink" Target="https://assos.bordeaux.fr/association/detail/814" TargetMode="External"/><Relationship Id="rId475" Type="http://schemas.openxmlformats.org/officeDocument/2006/relationships/hyperlink" Target="https://assos.bordeaux.fr/association/detail/807" TargetMode="External"/><Relationship Id="rId474" Type="http://schemas.openxmlformats.org/officeDocument/2006/relationships/hyperlink" Target="http://club.quomodo.com/gymnastiquevolontairebordeauxbastide" TargetMode="External"/><Relationship Id="rId1257" Type="http://schemas.openxmlformats.org/officeDocument/2006/relationships/hyperlink" Target="http://entreprisebienetre.wixsite.com/monsite" TargetMode="External"/><Relationship Id="rId1258" Type="http://schemas.openxmlformats.org/officeDocument/2006/relationships/hyperlink" Target="https://assos.bordeaux.fr/association/detail/577" TargetMode="External"/><Relationship Id="rId1259" Type="http://schemas.openxmlformats.org/officeDocument/2006/relationships/hyperlink" Target="http://www.toobordo.net" TargetMode="External"/><Relationship Id="rId426" Type="http://schemas.openxmlformats.org/officeDocument/2006/relationships/hyperlink" Target="https://assos.bordeaux.fr/association/detail/1004" TargetMode="External"/><Relationship Id="rId425" Type="http://schemas.openxmlformats.org/officeDocument/2006/relationships/hyperlink" Target="https://assos.bordeaux.fr/association/detail/741" TargetMode="External"/><Relationship Id="rId424" Type="http://schemas.openxmlformats.org/officeDocument/2006/relationships/hyperlink" Target="http://wwwpeintureclosbx.cla.fr" TargetMode="External"/><Relationship Id="rId423" Type="http://schemas.openxmlformats.org/officeDocument/2006/relationships/hyperlink" Target="https://assos.bordeaux.fr/association/detail/1819" TargetMode="External"/><Relationship Id="rId429" Type="http://schemas.openxmlformats.org/officeDocument/2006/relationships/hyperlink" Target="http://ludoludik.com" TargetMode="External"/><Relationship Id="rId428" Type="http://schemas.openxmlformats.org/officeDocument/2006/relationships/hyperlink" Target="https://assos.bordeaux.fr/association/detail/1089" TargetMode="External"/><Relationship Id="rId427" Type="http://schemas.openxmlformats.org/officeDocument/2006/relationships/hyperlink" Target="https://assos.bordeaux.fr/association/detail/1110" TargetMode="External"/><Relationship Id="rId1250" Type="http://schemas.openxmlformats.org/officeDocument/2006/relationships/hyperlink" Target="https://assos.bordeaux.fr/association/detail/873" TargetMode="External"/><Relationship Id="rId1251" Type="http://schemas.openxmlformats.org/officeDocument/2006/relationships/hyperlink" Target="http://www.passerellesetcompetences.org" TargetMode="External"/><Relationship Id="rId1252" Type="http://schemas.openxmlformats.org/officeDocument/2006/relationships/hyperlink" Target="https://assos.bordeaux.fr/association/detail/1278" TargetMode="External"/><Relationship Id="rId422" Type="http://schemas.openxmlformats.org/officeDocument/2006/relationships/hyperlink" Target="https://assos.bordeaux.fr/association/detail/564" TargetMode="External"/><Relationship Id="rId1253" Type="http://schemas.openxmlformats.org/officeDocument/2006/relationships/hyperlink" Target="http://www.compagniechronique.com" TargetMode="External"/><Relationship Id="rId421" Type="http://schemas.openxmlformats.org/officeDocument/2006/relationships/hyperlink" Target="https://assos.bordeaux.fr/association/detail/545" TargetMode="External"/><Relationship Id="rId1254" Type="http://schemas.openxmlformats.org/officeDocument/2006/relationships/hyperlink" Target="https://assos.bordeaux.fr/association/detail/1702" TargetMode="External"/><Relationship Id="rId420" Type="http://schemas.openxmlformats.org/officeDocument/2006/relationships/hyperlink" Target="http://unispheres.fr" TargetMode="External"/><Relationship Id="rId1255" Type="http://schemas.openxmlformats.org/officeDocument/2006/relationships/hyperlink" Target="https://assos.bordeaux.fr/association/detail/1842" TargetMode="External"/><Relationship Id="rId1256" Type="http://schemas.openxmlformats.org/officeDocument/2006/relationships/hyperlink" Target="https://assos.bordeaux.fr/association/detail/839" TargetMode="External"/><Relationship Id="rId1246" Type="http://schemas.openxmlformats.org/officeDocument/2006/relationships/hyperlink" Target="https://assos.bordeaux.fr/association/detail/731" TargetMode="External"/><Relationship Id="rId1247" Type="http://schemas.openxmlformats.org/officeDocument/2006/relationships/hyperlink" Target="https://assos.bordeaux.fr/association/detail/1771" TargetMode="External"/><Relationship Id="rId1248" Type="http://schemas.openxmlformats.org/officeDocument/2006/relationships/hyperlink" Target="https://assos.bordeaux.fr/association/detail/1094" TargetMode="External"/><Relationship Id="rId1249" Type="http://schemas.openxmlformats.org/officeDocument/2006/relationships/hyperlink" Target="http://atlasimpro.com" TargetMode="External"/><Relationship Id="rId415" Type="http://schemas.openxmlformats.org/officeDocument/2006/relationships/hyperlink" Target="https://assos.bordeaux.fr/association/detail/1035" TargetMode="External"/><Relationship Id="rId414" Type="http://schemas.openxmlformats.org/officeDocument/2006/relationships/hyperlink" Target="http://assogarb.wordpress.com" TargetMode="External"/><Relationship Id="rId413" Type="http://schemas.openxmlformats.org/officeDocument/2006/relationships/hyperlink" Target="https://assos.bordeaux.fr/association/detail/1177" TargetMode="External"/><Relationship Id="rId412" Type="http://schemas.openxmlformats.org/officeDocument/2006/relationships/hyperlink" Target="https://assos.bordeaux.fr/association/detail/1375" TargetMode="External"/><Relationship Id="rId419" Type="http://schemas.openxmlformats.org/officeDocument/2006/relationships/hyperlink" Target="https://assos.bordeaux.fr/association/detail/637" TargetMode="External"/><Relationship Id="rId418" Type="http://schemas.openxmlformats.org/officeDocument/2006/relationships/hyperlink" Target="https://assos.bordeaux.fr/association/detail/1806" TargetMode="External"/><Relationship Id="rId417" Type="http://schemas.openxmlformats.org/officeDocument/2006/relationships/hyperlink" Target="https://assos.bordeaux.fr/association/detail/1829" TargetMode="External"/><Relationship Id="rId416" Type="http://schemas.openxmlformats.org/officeDocument/2006/relationships/hyperlink" Target="http://cdafalgironde.wordpress.com" TargetMode="External"/><Relationship Id="rId1240" Type="http://schemas.openxmlformats.org/officeDocument/2006/relationships/hyperlink" Target="https://assos.bordeaux.fr/association/detail/779" TargetMode="External"/><Relationship Id="rId1241" Type="http://schemas.openxmlformats.org/officeDocument/2006/relationships/hyperlink" Target="http://www.alterinsertion.org" TargetMode="External"/><Relationship Id="rId411" Type="http://schemas.openxmlformats.org/officeDocument/2006/relationships/hyperlink" Target="http://www.croqvac.fr" TargetMode="External"/><Relationship Id="rId1242" Type="http://schemas.openxmlformats.org/officeDocument/2006/relationships/hyperlink" Target="https://assos.bordeaux.fr/association/detail/1276" TargetMode="External"/><Relationship Id="rId410" Type="http://schemas.openxmlformats.org/officeDocument/2006/relationships/hyperlink" Target="https://assos.bordeaux.fr/association/detail/644" TargetMode="External"/><Relationship Id="rId1243" Type="http://schemas.openxmlformats.org/officeDocument/2006/relationships/hyperlink" Target="http://collectifccm.wixsite.com/collectifccm" TargetMode="External"/><Relationship Id="rId1244" Type="http://schemas.openxmlformats.org/officeDocument/2006/relationships/hyperlink" Target="https://assos.bordeaux.fr/association/detail/607" TargetMode="External"/><Relationship Id="rId1245" Type="http://schemas.openxmlformats.org/officeDocument/2006/relationships/hyperlink" Target="http://reseau-aime.fr" TargetMode="External"/><Relationship Id="rId1279" Type="http://schemas.openxmlformats.org/officeDocument/2006/relationships/hyperlink" Target="http://www.petitsfreresdespauvres.fr" TargetMode="External"/><Relationship Id="rId448" Type="http://schemas.openxmlformats.org/officeDocument/2006/relationships/hyperlink" Target="https://assos.bordeaux.fr/association/detail/852" TargetMode="External"/><Relationship Id="rId447" Type="http://schemas.openxmlformats.org/officeDocument/2006/relationships/hyperlink" Target="https://assos.bordeaux.fr/association/detail/710" TargetMode="External"/><Relationship Id="rId446" Type="http://schemas.openxmlformats.org/officeDocument/2006/relationships/hyperlink" Target="http://unitedbordeaux.blogspot.com" TargetMode="External"/><Relationship Id="rId445" Type="http://schemas.openxmlformats.org/officeDocument/2006/relationships/hyperlink" Target="https://assos.bordeaux.fr/association/detail/1598" TargetMode="External"/><Relationship Id="rId449" Type="http://schemas.openxmlformats.org/officeDocument/2006/relationships/hyperlink" Target="https://assos.bordeaux.fr/association/detail/600" TargetMode="External"/><Relationship Id="rId1270" Type="http://schemas.openxmlformats.org/officeDocument/2006/relationships/hyperlink" Target="http://www.laflambee.org" TargetMode="External"/><Relationship Id="rId440" Type="http://schemas.openxmlformats.org/officeDocument/2006/relationships/hyperlink" Target="https://assos.bordeaux.fr/association/detail/582" TargetMode="External"/><Relationship Id="rId1271" Type="http://schemas.openxmlformats.org/officeDocument/2006/relationships/hyperlink" Target="https://assos.bordeaux.fr/association/detail/1261" TargetMode="External"/><Relationship Id="rId1272" Type="http://schemas.openxmlformats.org/officeDocument/2006/relationships/hyperlink" Target="https://assos.bordeaux.fr/association/detail/509" TargetMode="External"/><Relationship Id="rId1273" Type="http://schemas.openxmlformats.org/officeDocument/2006/relationships/hyperlink" Target="http://photoclubdebordeaux.com" TargetMode="External"/><Relationship Id="rId1274" Type="http://schemas.openxmlformats.org/officeDocument/2006/relationships/hyperlink" Target="https://assos.bordeaux.fr/association/detail/1119" TargetMode="External"/><Relationship Id="rId444" Type="http://schemas.openxmlformats.org/officeDocument/2006/relationships/hyperlink" Target="https://assos.bordeaux.fr/association/detail/633" TargetMode="External"/><Relationship Id="rId1275" Type="http://schemas.openxmlformats.org/officeDocument/2006/relationships/hyperlink" Target="https://assos.bordeaux.fr/association/detail/1233" TargetMode="External"/><Relationship Id="rId443" Type="http://schemas.openxmlformats.org/officeDocument/2006/relationships/hyperlink" Target="http://www.mda33.fr" TargetMode="External"/><Relationship Id="rId1276" Type="http://schemas.openxmlformats.org/officeDocument/2006/relationships/hyperlink" Target="https://assos.bordeaux.fr/association/detail/934" TargetMode="External"/><Relationship Id="rId442" Type="http://schemas.openxmlformats.org/officeDocument/2006/relationships/hyperlink" Target="https://assos.bordeaux.fr/association/detail/586" TargetMode="External"/><Relationship Id="rId1277" Type="http://schemas.openxmlformats.org/officeDocument/2006/relationships/hyperlink" Target="https://assos.bordeaux.fr/association/detail/1167" TargetMode="External"/><Relationship Id="rId441" Type="http://schemas.openxmlformats.org/officeDocument/2006/relationships/hyperlink" Target="http://www.couleur-coree.com" TargetMode="External"/><Relationship Id="rId1278" Type="http://schemas.openxmlformats.org/officeDocument/2006/relationships/hyperlink" Target="https://assos.bordeaux.fr/association/detail/1104" TargetMode="External"/><Relationship Id="rId1268" Type="http://schemas.openxmlformats.org/officeDocument/2006/relationships/hyperlink" Target="https://assos.bordeaux.fr/association/detail/1151" TargetMode="External"/><Relationship Id="rId1269" Type="http://schemas.openxmlformats.org/officeDocument/2006/relationships/hyperlink" Target="https://assos.bordeaux.fr/association/detail/847" TargetMode="External"/><Relationship Id="rId437" Type="http://schemas.openxmlformats.org/officeDocument/2006/relationships/hyperlink" Target="https://assos.bordeaux.fr/association/detail/1186" TargetMode="External"/><Relationship Id="rId436" Type="http://schemas.openxmlformats.org/officeDocument/2006/relationships/hyperlink" Target="https://assos.bordeaux.fr/association/detail/943" TargetMode="External"/><Relationship Id="rId435" Type="http://schemas.openxmlformats.org/officeDocument/2006/relationships/hyperlink" Target="https://assos.bordeaux.fr/association/detail/729" TargetMode="External"/><Relationship Id="rId434" Type="http://schemas.openxmlformats.org/officeDocument/2006/relationships/hyperlink" Target="http://rirespourgairire.jimdo.com" TargetMode="External"/><Relationship Id="rId439" Type="http://schemas.openxmlformats.org/officeDocument/2006/relationships/hyperlink" Target="http://www.artsoundpromotion.com" TargetMode="External"/><Relationship Id="rId438" Type="http://schemas.openxmlformats.org/officeDocument/2006/relationships/hyperlink" Target="https://assos.bordeaux.fr/association/detail/930" TargetMode="External"/><Relationship Id="rId1260" Type="http://schemas.openxmlformats.org/officeDocument/2006/relationships/hyperlink" Target="https://assos.bordeaux.fr/association/detail/1098" TargetMode="External"/><Relationship Id="rId1261" Type="http://schemas.openxmlformats.org/officeDocument/2006/relationships/hyperlink" Target="https://assos.bordeaux.fr/association/detail/1658" TargetMode="External"/><Relationship Id="rId1262" Type="http://schemas.openxmlformats.org/officeDocument/2006/relationships/hyperlink" Target="http://www.peche33.com" TargetMode="External"/><Relationship Id="rId1263" Type="http://schemas.openxmlformats.org/officeDocument/2006/relationships/hyperlink" Target="https://assos.bordeaux.fr/association/detail/1568" TargetMode="External"/><Relationship Id="rId433" Type="http://schemas.openxmlformats.org/officeDocument/2006/relationships/hyperlink" Target="https://assos.bordeaux.fr/association/detail/1071" TargetMode="External"/><Relationship Id="rId1264" Type="http://schemas.openxmlformats.org/officeDocument/2006/relationships/hyperlink" Target="https://assos.bordeaux.fr/association/detail/513" TargetMode="External"/><Relationship Id="rId432" Type="http://schemas.openxmlformats.org/officeDocument/2006/relationships/hyperlink" Target="http://www.bordonor.org" TargetMode="External"/><Relationship Id="rId1265" Type="http://schemas.openxmlformats.org/officeDocument/2006/relationships/hyperlink" Target="http://actifs33.wordpress.com" TargetMode="External"/><Relationship Id="rId431" Type="http://schemas.openxmlformats.org/officeDocument/2006/relationships/hyperlink" Target="https://assos.bordeaux.fr/association/detail/747" TargetMode="External"/><Relationship Id="rId1266" Type="http://schemas.openxmlformats.org/officeDocument/2006/relationships/hyperlink" Target="https://assos.bordeaux.fr/association/detail/1590" TargetMode="External"/><Relationship Id="rId430" Type="http://schemas.openxmlformats.org/officeDocument/2006/relationships/hyperlink" Target="https://assos.bordeaux.fr/association/detail/1450" TargetMode="External"/><Relationship Id="rId1267" Type="http://schemas.openxmlformats.org/officeDocument/2006/relationships/hyperlink" Target="https://assos.bordeaux.fr/association/detail/745" TargetMode="External"/><Relationship Id="rId1" Type="http://schemas.openxmlformats.org/officeDocument/2006/relationships/hyperlink" Target="https://assos.bordeaux.fr/association/detail/1857" TargetMode="External"/><Relationship Id="rId2" Type="http://schemas.openxmlformats.org/officeDocument/2006/relationships/hyperlink" Target="https://assos.bordeaux.fr/association/detail/634" TargetMode="External"/><Relationship Id="rId3" Type="http://schemas.openxmlformats.org/officeDocument/2006/relationships/hyperlink" Target="http://admbordeaux.org" TargetMode="External"/><Relationship Id="rId4" Type="http://schemas.openxmlformats.org/officeDocument/2006/relationships/hyperlink" Target="https://assos.bordeaux.fr/association/detail/955" TargetMode="External"/><Relationship Id="rId9" Type="http://schemas.openxmlformats.org/officeDocument/2006/relationships/hyperlink" Target="https://assos.bordeaux.fr/association/detail/1394" TargetMode="External"/><Relationship Id="rId5" Type="http://schemas.openxmlformats.org/officeDocument/2006/relationships/hyperlink" Target="https://assos.bordeaux.fr/association/detail/588" TargetMode="External"/><Relationship Id="rId6" Type="http://schemas.openxmlformats.org/officeDocument/2006/relationships/hyperlink" Target="https://assos.bordeaux.fr/association/detail/680" TargetMode="External"/><Relationship Id="rId7" Type="http://schemas.openxmlformats.org/officeDocument/2006/relationships/hyperlink" Target="http://cacis-pro.fr" TargetMode="External"/><Relationship Id="rId8" Type="http://schemas.openxmlformats.org/officeDocument/2006/relationships/hyperlink" Target="https://assos.bordeaux.fr/association/detail/1132" TargetMode="External"/><Relationship Id="rId808" Type="http://schemas.openxmlformats.org/officeDocument/2006/relationships/hyperlink" Target="https://assos.bordeaux.fr/association/detail/842" TargetMode="External"/><Relationship Id="rId807" Type="http://schemas.openxmlformats.org/officeDocument/2006/relationships/hyperlink" Target="http://www.sophrologiebordeaux.fr" TargetMode="External"/><Relationship Id="rId806" Type="http://schemas.openxmlformats.org/officeDocument/2006/relationships/hyperlink" Target="https://assos.bordeaux.fr/association/detail/621" TargetMode="External"/><Relationship Id="rId805" Type="http://schemas.openxmlformats.org/officeDocument/2006/relationships/hyperlink" Target="http://www.csdl-bordeaux.org" TargetMode="External"/><Relationship Id="rId809" Type="http://schemas.openxmlformats.org/officeDocument/2006/relationships/hyperlink" Target="https://assos.bordeaux.fr/association/detail/964" TargetMode="External"/><Relationship Id="rId800" Type="http://schemas.openxmlformats.org/officeDocument/2006/relationships/hyperlink" Target="http://apf33.blogs.apf.asso.fr" TargetMode="External"/><Relationship Id="rId804" Type="http://schemas.openxmlformats.org/officeDocument/2006/relationships/hyperlink" Target="https://assos.bordeaux.fr/association/detail/573" TargetMode="External"/><Relationship Id="rId803" Type="http://schemas.openxmlformats.org/officeDocument/2006/relationships/hyperlink" Target="http://www.a2running.com" TargetMode="External"/><Relationship Id="rId802" Type="http://schemas.openxmlformats.org/officeDocument/2006/relationships/hyperlink" Target="https://assos.bordeaux.fr/association/detail/543" TargetMode="External"/><Relationship Id="rId801" Type="http://schemas.openxmlformats.org/officeDocument/2006/relationships/hyperlink" Target="https://assos.bordeaux.fr/association/detail/1735" TargetMode="External"/><Relationship Id="rId1334" Type="http://schemas.openxmlformats.org/officeDocument/2006/relationships/hyperlink" Target="http://www.coaching-nomade.fr" TargetMode="External"/><Relationship Id="rId1335" Type="http://schemas.openxmlformats.org/officeDocument/2006/relationships/hyperlink" Target="https://assos.bordeaux.fr/association/detail/1591" TargetMode="External"/><Relationship Id="rId1336" Type="http://schemas.openxmlformats.org/officeDocument/2006/relationships/hyperlink" Target="http://www.romie-esteves.com/compagnie-la-marginaire" TargetMode="External"/><Relationship Id="rId1337" Type="http://schemas.openxmlformats.org/officeDocument/2006/relationships/hyperlink" Target="https://assos.bordeaux.fr/association/detail/1123" TargetMode="External"/><Relationship Id="rId1338" Type="http://schemas.openxmlformats.org/officeDocument/2006/relationships/hyperlink" Target="https://assos.bordeaux.fr/association/detail/1326" TargetMode="External"/><Relationship Id="rId1339" Type="http://schemas.openxmlformats.org/officeDocument/2006/relationships/hyperlink" Target="https://assos.bordeaux.fr/association/detail/1039" TargetMode="External"/><Relationship Id="rId745" Type="http://schemas.openxmlformats.org/officeDocument/2006/relationships/hyperlink" Target="http://www.icbordeaux.fr" TargetMode="External"/><Relationship Id="rId744" Type="http://schemas.openxmlformats.org/officeDocument/2006/relationships/hyperlink" Target="https://assos.bordeaux.fr/association/detail/714" TargetMode="External"/><Relationship Id="rId743" Type="http://schemas.openxmlformats.org/officeDocument/2006/relationships/hyperlink" Target="http://kalinagoblog.blogspot.com" TargetMode="External"/><Relationship Id="rId742" Type="http://schemas.openxmlformats.org/officeDocument/2006/relationships/hyperlink" Target="https://assos.bordeaux.fr/association/detail/950" TargetMode="External"/><Relationship Id="rId749" Type="http://schemas.openxmlformats.org/officeDocument/2006/relationships/hyperlink" Target="https://assos.bordeaux.fr/association/detail/1400" TargetMode="External"/><Relationship Id="rId748" Type="http://schemas.openxmlformats.org/officeDocument/2006/relationships/hyperlink" Target="http://musartconcept.com" TargetMode="External"/><Relationship Id="rId747" Type="http://schemas.openxmlformats.org/officeDocument/2006/relationships/hyperlink" Target="https://assos.bordeaux.fr/association/detail/1431" TargetMode="External"/><Relationship Id="rId746" Type="http://schemas.openxmlformats.org/officeDocument/2006/relationships/hyperlink" Target="https://assos.bordeaux.fr/association/detail/1064" TargetMode="External"/><Relationship Id="rId741" Type="http://schemas.openxmlformats.org/officeDocument/2006/relationships/hyperlink" Target="http://orga-positives.com" TargetMode="External"/><Relationship Id="rId1330" Type="http://schemas.openxmlformats.org/officeDocument/2006/relationships/hyperlink" Target="https://assos.bordeaux.fr/association/detail/867" TargetMode="External"/><Relationship Id="rId740" Type="http://schemas.openxmlformats.org/officeDocument/2006/relationships/hyperlink" Target="https://assos.bordeaux.fr/association/detail/827" TargetMode="External"/><Relationship Id="rId1331" Type="http://schemas.openxmlformats.org/officeDocument/2006/relationships/hyperlink" Target="https://assos.bordeaux.fr/association/detail/1247" TargetMode="External"/><Relationship Id="rId1332" Type="http://schemas.openxmlformats.org/officeDocument/2006/relationships/hyperlink" Target="http://www.bordeaux-entrepreneurs.com" TargetMode="External"/><Relationship Id="rId1333" Type="http://schemas.openxmlformats.org/officeDocument/2006/relationships/hyperlink" Target="https://assos.bordeaux.fr/association/detail/1847" TargetMode="External"/><Relationship Id="rId1323" Type="http://schemas.openxmlformats.org/officeDocument/2006/relationships/hyperlink" Target="http://sosplacegambetta.fr" TargetMode="External"/><Relationship Id="rId1324" Type="http://schemas.openxmlformats.org/officeDocument/2006/relationships/hyperlink" Target="https://assos.bordeaux.fr/association/detail/536" TargetMode="External"/><Relationship Id="rId1325" Type="http://schemas.openxmlformats.org/officeDocument/2006/relationships/hyperlink" Target="http://9-33.fr" TargetMode="External"/><Relationship Id="rId1326" Type="http://schemas.openxmlformats.org/officeDocument/2006/relationships/hyperlink" Target="https://assos.bordeaux.fr/association/detail/1512" TargetMode="External"/><Relationship Id="rId1327" Type="http://schemas.openxmlformats.org/officeDocument/2006/relationships/hyperlink" Target="https://assos.bordeaux.fr/association/detail/896" TargetMode="External"/><Relationship Id="rId1328" Type="http://schemas.openxmlformats.org/officeDocument/2006/relationships/hyperlink" Target="http://www.danceinwest.fr" TargetMode="External"/><Relationship Id="rId1329" Type="http://schemas.openxmlformats.org/officeDocument/2006/relationships/hyperlink" Target="https://assos.bordeaux.fr/association/detail/1268" TargetMode="External"/><Relationship Id="rId739" Type="http://schemas.openxmlformats.org/officeDocument/2006/relationships/hyperlink" Target="https://assos.bordeaux.fr/association/detail/737" TargetMode="External"/><Relationship Id="rId734" Type="http://schemas.openxmlformats.org/officeDocument/2006/relationships/hyperlink" Target="https://assos.bordeaux.fr/association/detail/728" TargetMode="External"/><Relationship Id="rId733" Type="http://schemas.openxmlformats.org/officeDocument/2006/relationships/hyperlink" Target="http://www.cietiberghien.com" TargetMode="External"/><Relationship Id="rId732" Type="http://schemas.openxmlformats.org/officeDocument/2006/relationships/hyperlink" Target="https://assos.bordeaux.fr/association/detail/594" TargetMode="External"/><Relationship Id="rId731" Type="http://schemas.openxmlformats.org/officeDocument/2006/relationships/hyperlink" Target="http://www.retraites-hospitaliers.fr" TargetMode="External"/><Relationship Id="rId738" Type="http://schemas.openxmlformats.org/officeDocument/2006/relationships/hyperlink" Target="http://www.adapei33.com" TargetMode="External"/><Relationship Id="rId737" Type="http://schemas.openxmlformats.org/officeDocument/2006/relationships/hyperlink" Target="https://assos.bordeaux.fr/association/detail/1765" TargetMode="External"/><Relationship Id="rId736" Type="http://schemas.openxmlformats.org/officeDocument/2006/relationships/hyperlink" Target="https://assos.bordeaux.fr/association/detail/674" TargetMode="External"/><Relationship Id="rId735" Type="http://schemas.openxmlformats.org/officeDocument/2006/relationships/hyperlink" Target="http://www.so-k-danse.fr" TargetMode="External"/><Relationship Id="rId730" Type="http://schemas.openxmlformats.org/officeDocument/2006/relationships/hyperlink" Target="https://assos.bordeaux.fr/association/detail/1609" TargetMode="External"/><Relationship Id="rId1320" Type="http://schemas.openxmlformats.org/officeDocument/2006/relationships/hyperlink" Target="https://assos.bordeaux.fr/association/detail/1238" TargetMode="External"/><Relationship Id="rId1321" Type="http://schemas.openxmlformats.org/officeDocument/2006/relationships/hyperlink" Target="http://insup.org" TargetMode="External"/><Relationship Id="rId1322" Type="http://schemas.openxmlformats.org/officeDocument/2006/relationships/hyperlink" Target="https://assos.bordeaux.fr/association/detail/951" TargetMode="External"/><Relationship Id="rId767" Type="http://schemas.openxmlformats.org/officeDocument/2006/relationships/hyperlink" Target="http://www.gaytedechoeur.org" TargetMode="External"/><Relationship Id="rId766" Type="http://schemas.openxmlformats.org/officeDocument/2006/relationships/hyperlink" Target="https://assos.bordeaux.fr/association/detail/1798" TargetMode="External"/><Relationship Id="rId765" Type="http://schemas.openxmlformats.org/officeDocument/2006/relationships/hyperlink" Target="http://www.comenfrance.net" TargetMode="External"/><Relationship Id="rId764" Type="http://schemas.openxmlformats.org/officeDocument/2006/relationships/hyperlink" Target="https://assos.bordeaux.fr/association/detail/1610" TargetMode="External"/><Relationship Id="rId769" Type="http://schemas.openxmlformats.org/officeDocument/2006/relationships/hyperlink" Target="https://assos.bordeaux.fr/association/detail/1745" TargetMode="External"/><Relationship Id="rId768" Type="http://schemas.openxmlformats.org/officeDocument/2006/relationships/hyperlink" Target="https://assos.bordeaux.fr/association/detail/617" TargetMode="External"/><Relationship Id="rId1350" Type="http://schemas.openxmlformats.org/officeDocument/2006/relationships/hyperlink" Target="https://assos.bordeaux.fr/association/detail/550" TargetMode="External"/><Relationship Id="rId1351" Type="http://schemas.openxmlformats.org/officeDocument/2006/relationships/hyperlink" Target="http://www.chant-libre.org" TargetMode="External"/><Relationship Id="rId763" Type="http://schemas.openxmlformats.org/officeDocument/2006/relationships/hyperlink" Target="http://www.nvl-larevue.fr" TargetMode="External"/><Relationship Id="rId1352" Type="http://schemas.openxmlformats.org/officeDocument/2006/relationships/drawing" Target="../drawings/drawing9.xml"/><Relationship Id="rId762" Type="http://schemas.openxmlformats.org/officeDocument/2006/relationships/hyperlink" Target="https://assos.bordeaux.fr/association/detail/575" TargetMode="External"/><Relationship Id="rId761" Type="http://schemas.openxmlformats.org/officeDocument/2006/relationships/hyperlink" Target="http://www.innovactionpedagogique.com" TargetMode="External"/><Relationship Id="rId760" Type="http://schemas.openxmlformats.org/officeDocument/2006/relationships/hyperlink" Target="https://assos.bordeaux.fr/association/detail/954" TargetMode="External"/><Relationship Id="rId1345" Type="http://schemas.openxmlformats.org/officeDocument/2006/relationships/hyperlink" Target="http://www.biodanzabordeaux.com" TargetMode="External"/><Relationship Id="rId1346" Type="http://schemas.openxmlformats.org/officeDocument/2006/relationships/hyperlink" Target="https://assos.bordeaux.fr/association/detail/1574" TargetMode="External"/><Relationship Id="rId1347" Type="http://schemas.openxmlformats.org/officeDocument/2006/relationships/hyperlink" Target="https://assos.bordeaux.fr/association/detail/1603" TargetMode="External"/><Relationship Id="rId1348" Type="http://schemas.openxmlformats.org/officeDocument/2006/relationships/hyperlink" Target="http://www.latelierbudgetaire.org" TargetMode="External"/><Relationship Id="rId1349" Type="http://schemas.openxmlformats.org/officeDocument/2006/relationships/hyperlink" Target="https://assos.bordeaux.fr/association/detail/907" TargetMode="External"/><Relationship Id="rId756" Type="http://schemas.openxmlformats.org/officeDocument/2006/relationships/hyperlink" Target="http://www.compagniecrazyr.com" TargetMode="External"/><Relationship Id="rId755" Type="http://schemas.openxmlformats.org/officeDocument/2006/relationships/hyperlink" Target="https://assos.bordeaux.fr/association/detail/881" TargetMode="External"/><Relationship Id="rId754" Type="http://schemas.openxmlformats.org/officeDocument/2006/relationships/hyperlink" Target="http://gvmontesquieubordeaux.weebly.com" TargetMode="External"/><Relationship Id="rId753" Type="http://schemas.openxmlformats.org/officeDocument/2006/relationships/hyperlink" Target="https://assos.bordeaux.fr/association/detail/1126" TargetMode="External"/><Relationship Id="rId759" Type="http://schemas.openxmlformats.org/officeDocument/2006/relationships/hyperlink" Target="https://assos.bordeaux.fr/association/detail/759" TargetMode="External"/><Relationship Id="rId758" Type="http://schemas.openxmlformats.org/officeDocument/2006/relationships/hyperlink" Target="http://www.totocheprod.fr" TargetMode="External"/><Relationship Id="rId757" Type="http://schemas.openxmlformats.org/officeDocument/2006/relationships/hyperlink" Target="https://assos.bordeaux.fr/association/detail/1281" TargetMode="External"/><Relationship Id="rId1340" Type="http://schemas.openxmlformats.org/officeDocument/2006/relationships/hyperlink" Target="http://inpeaceevent.org" TargetMode="External"/><Relationship Id="rId752" Type="http://schemas.openxmlformats.org/officeDocument/2006/relationships/hyperlink" Target="http://createca.free.fr" TargetMode="External"/><Relationship Id="rId1341" Type="http://schemas.openxmlformats.org/officeDocument/2006/relationships/hyperlink" Target="https://assos.bordeaux.fr/association/detail/1676" TargetMode="External"/><Relationship Id="rId751" Type="http://schemas.openxmlformats.org/officeDocument/2006/relationships/hyperlink" Target="https://assos.bordeaux.fr/association/detail/658" TargetMode="External"/><Relationship Id="rId1342" Type="http://schemas.openxmlformats.org/officeDocument/2006/relationships/hyperlink" Target="https://assos.bordeaux.fr/association/detail/887" TargetMode="External"/><Relationship Id="rId750" Type="http://schemas.openxmlformats.org/officeDocument/2006/relationships/hyperlink" Target="http://www.theatre-ombreetlumiere.fr" TargetMode="External"/><Relationship Id="rId1343" Type="http://schemas.openxmlformats.org/officeDocument/2006/relationships/hyperlink" Target="https://assos.bordeaux.fr/association/detail/908" TargetMode="External"/><Relationship Id="rId1344" Type="http://schemas.openxmlformats.org/officeDocument/2006/relationships/hyperlink" Target="https://assos.bordeaux.fr/association/detail/971" TargetMode="External"/><Relationship Id="rId709" Type="http://schemas.openxmlformats.org/officeDocument/2006/relationships/hyperlink" Target="https://assos.bordeaux.fr/association/detail/1356" TargetMode="External"/><Relationship Id="rId708" Type="http://schemas.openxmlformats.org/officeDocument/2006/relationships/hyperlink" Target="http://www.louonsleternel-gospel.fr" TargetMode="External"/><Relationship Id="rId707" Type="http://schemas.openxmlformats.org/officeDocument/2006/relationships/hyperlink" Target="https://assos.bordeaux.fr/association/detail/692" TargetMode="External"/><Relationship Id="rId706" Type="http://schemas.openxmlformats.org/officeDocument/2006/relationships/hyperlink" Target="http://www.lepetitplateau.weebly.com" TargetMode="External"/><Relationship Id="rId701" Type="http://schemas.openxmlformats.org/officeDocument/2006/relationships/hyperlink" Target="http://www.culturesducoeur.org" TargetMode="External"/><Relationship Id="rId700" Type="http://schemas.openxmlformats.org/officeDocument/2006/relationships/hyperlink" Target="https://assos.bordeaux.fr/association/detail/1308" TargetMode="External"/><Relationship Id="rId705" Type="http://schemas.openxmlformats.org/officeDocument/2006/relationships/hyperlink" Target="https://assos.bordeaux.fr/association/detail/1420" TargetMode="External"/><Relationship Id="rId704" Type="http://schemas.openxmlformats.org/officeDocument/2006/relationships/hyperlink" Target="http://www.studio-theatre71.fr" TargetMode="External"/><Relationship Id="rId703" Type="http://schemas.openxmlformats.org/officeDocument/2006/relationships/hyperlink" Target="https://assos.bordeaux.fr/association/detail/1373" TargetMode="External"/><Relationship Id="rId702" Type="http://schemas.openxmlformats.org/officeDocument/2006/relationships/hyperlink" Target="https://assos.bordeaux.fr/association/detail/1178" TargetMode="External"/><Relationship Id="rId1312" Type="http://schemas.openxmlformats.org/officeDocument/2006/relationships/hyperlink" Target="https://assos.bordeaux.fr/association/detail/1305" TargetMode="External"/><Relationship Id="rId1313" Type="http://schemas.openxmlformats.org/officeDocument/2006/relationships/hyperlink" Target="https://assos.bordeaux.fr/association/detail/966" TargetMode="External"/><Relationship Id="rId1314" Type="http://schemas.openxmlformats.org/officeDocument/2006/relationships/hyperlink" Target="http://www.arts-martiaux-traditionnels-bordeaux.fr" TargetMode="External"/><Relationship Id="rId1315" Type="http://schemas.openxmlformats.org/officeDocument/2006/relationships/hyperlink" Target="https://assos.bordeaux.fr/association/detail/512" TargetMode="External"/><Relationship Id="rId1316" Type="http://schemas.openxmlformats.org/officeDocument/2006/relationships/hyperlink" Target="http://www.shaolin-bordeaux.fr" TargetMode="External"/><Relationship Id="rId1317" Type="http://schemas.openxmlformats.org/officeDocument/2006/relationships/hyperlink" Target="https://assos.bordeaux.fr/association/detail/1248" TargetMode="External"/><Relationship Id="rId1318" Type="http://schemas.openxmlformats.org/officeDocument/2006/relationships/hyperlink" Target="https://assos.bordeaux.fr/association/detail/1417" TargetMode="External"/><Relationship Id="rId1319" Type="http://schemas.openxmlformats.org/officeDocument/2006/relationships/hyperlink" Target="http://lamargerousse.com" TargetMode="External"/><Relationship Id="rId729" Type="http://schemas.openxmlformats.org/officeDocument/2006/relationships/hyperlink" Target="https://assos.bordeaux.fr/association/detail/1631" TargetMode="External"/><Relationship Id="rId728" Type="http://schemas.openxmlformats.org/officeDocument/2006/relationships/hyperlink" Target="http://www.afa.asso.fr" TargetMode="External"/><Relationship Id="rId723" Type="http://schemas.openxmlformats.org/officeDocument/2006/relationships/hyperlink" Target="https://assos.bordeaux.fr/association/detail/1379" TargetMode="External"/><Relationship Id="rId722" Type="http://schemas.openxmlformats.org/officeDocument/2006/relationships/hyperlink" Target="https://assos.bordeaux.fr/association/detail/885" TargetMode="External"/><Relationship Id="rId721" Type="http://schemas.openxmlformats.org/officeDocument/2006/relationships/hyperlink" Target="http://www.unriencesttout.org" TargetMode="External"/><Relationship Id="rId720" Type="http://schemas.openxmlformats.org/officeDocument/2006/relationships/hyperlink" Target="https://assos.bordeaux.fr/association/detail/1048" TargetMode="External"/><Relationship Id="rId727" Type="http://schemas.openxmlformats.org/officeDocument/2006/relationships/hyperlink" Target="https://assos.bordeaux.fr/association/detail/641" TargetMode="External"/><Relationship Id="rId726" Type="http://schemas.openxmlformats.org/officeDocument/2006/relationships/hyperlink" Target="https://assos.bordeaux.fr/association/detail/888" TargetMode="External"/><Relationship Id="rId725" Type="http://schemas.openxmlformats.org/officeDocument/2006/relationships/hyperlink" Target="http://www.gironderoumanie.fr" TargetMode="External"/><Relationship Id="rId724" Type="http://schemas.openxmlformats.org/officeDocument/2006/relationships/hyperlink" Target="https://assos.bordeaux.fr/association/detail/1544" TargetMode="External"/><Relationship Id="rId1310" Type="http://schemas.openxmlformats.org/officeDocument/2006/relationships/hyperlink" Target="https://assos.bordeaux.fr/association/detail/721" TargetMode="External"/><Relationship Id="rId1311" Type="http://schemas.openxmlformats.org/officeDocument/2006/relationships/hyperlink" Target="http://caserneniel.org" TargetMode="External"/><Relationship Id="rId1301" Type="http://schemas.openxmlformats.org/officeDocument/2006/relationships/hyperlink" Target="https://assos.bordeaux.fr/association/detail/762" TargetMode="External"/><Relationship Id="rId1302" Type="http://schemas.openxmlformats.org/officeDocument/2006/relationships/hyperlink" Target="http://www.coqsrouges.fr" TargetMode="External"/><Relationship Id="rId1303" Type="http://schemas.openxmlformats.org/officeDocument/2006/relationships/hyperlink" Target="https://assos.bordeaux.fr/association/detail/1100" TargetMode="External"/><Relationship Id="rId1304" Type="http://schemas.openxmlformats.org/officeDocument/2006/relationships/hyperlink" Target="https://assos.bordeaux.fr/association/detail/696" TargetMode="External"/><Relationship Id="rId1305" Type="http://schemas.openxmlformats.org/officeDocument/2006/relationships/hyperlink" Target="https://assos.bordeaux.fr/association/detail/1093" TargetMode="External"/><Relationship Id="rId1306" Type="http://schemas.openxmlformats.org/officeDocument/2006/relationships/hyperlink" Target="https://assos.bordeaux.fr/association/detail/1416" TargetMode="External"/><Relationship Id="rId1307" Type="http://schemas.openxmlformats.org/officeDocument/2006/relationships/hyperlink" Target="http://www.anjpv.org" TargetMode="External"/><Relationship Id="rId1308" Type="http://schemas.openxmlformats.org/officeDocument/2006/relationships/hyperlink" Target="https://assos.bordeaux.fr/association/detail/568" TargetMode="External"/><Relationship Id="rId1309" Type="http://schemas.openxmlformats.org/officeDocument/2006/relationships/hyperlink" Target="http://koidoukai.jimdo.com/la-troupe-koidoukai" TargetMode="External"/><Relationship Id="rId719" Type="http://schemas.openxmlformats.org/officeDocument/2006/relationships/hyperlink" Target="https://assos.bordeaux.fr/association/detail/1359" TargetMode="External"/><Relationship Id="rId718" Type="http://schemas.openxmlformats.org/officeDocument/2006/relationships/hyperlink" Target="https://assos.bordeaux.fr/association/detail/1632" TargetMode="External"/><Relationship Id="rId717" Type="http://schemas.openxmlformats.org/officeDocument/2006/relationships/hyperlink" Target="http://www.maisondesfemmes.net" TargetMode="External"/><Relationship Id="rId712" Type="http://schemas.openxmlformats.org/officeDocument/2006/relationships/hyperlink" Target="https://assos.bordeaux.fr/association/detail/868" TargetMode="External"/><Relationship Id="rId711" Type="http://schemas.openxmlformats.org/officeDocument/2006/relationships/hyperlink" Target="https://assos.bordeaux.fr/association/detail/760" TargetMode="External"/><Relationship Id="rId710" Type="http://schemas.openxmlformats.org/officeDocument/2006/relationships/hyperlink" Target="http://www.jamira.fr" TargetMode="External"/><Relationship Id="rId716" Type="http://schemas.openxmlformats.org/officeDocument/2006/relationships/hyperlink" Target="https://assos.bordeaux.fr/association/detail/1000" TargetMode="External"/><Relationship Id="rId715" Type="http://schemas.openxmlformats.org/officeDocument/2006/relationships/hyperlink" Target="https://assos.bordeaux.fr/association/detail/1719" TargetMode="External"/><Relationship Id="rId714" Type="http://schemas.openxmlformats.org/officeDocument/2006/relationships/hyperlink" Target="https://assos.bordeaux.fr/association/detail/609" TargetMode="External"/><Relationship Id="rId713" Type="http://schemas.openxmlformats.org/officeDocument/2006/relationships/hyperlink" Target="https://assos.bordeaux.fr/association/detail/1273" TargetMode="External"/><Relationship Id="rId1300" Type="http://schemas.openxmlformats.org/officeDocument/2006/relationships/hyperlink" Target="https://assos.bordeaux.fr/association/detail/1540" TargetMode="External"/><Relationship Id="rId789" Type="http://schemas.openxmlformats.org/officeDocument/2006/relationships/hyperlink" Target="https://assos.bordeaux.fr/association/detail/693" TargetMode="External"/><Relationship Id="rId788" Type="http://schemas.openxmlformats.org/officeDocument/2006/relationships/hyperlink" Target="http://www.saintaugustinavenir.com" TargetMode="External"/><Relationship Id="rId787" Type="http://schemas.openxmlformats.org/officeDocument/2006/relationships/hyperlink" Target="https://assos.bordeaux.fr/association/detail/1108" TargetMode="External"/><Relationship Id="rId786" Type="http://schemas.openxmlformats.org/officeDocument/2006/relationships/hyperlink" Target="https://assos.bordeaux.fr/association/detail/565" TargetMode="External"/><Relationship Id="rId781" Type="http://schemas.openxmlformats.org/officeDocument/2006/relationships/hyperlink" Target="https://assos.bordeaux.fr/association/detail/1280" TargetMode="External"/><Relationship Id="rId780" Type="http://schemas.openxmlformats.org/officeDocument/2006/relationships/hyperlink" Target="http://bordeaux.generations-futures.fr" TargetMode="External"/><Relationship Id="rId785" Type="http://schemas.openxmlformats.org/officeDocument/2006/relationships/hyperlink" Target="http://www.compostellegradignan.fr" TargetMode="External"/><Relationship Id="rId784" Type="http://schemas.openxmlformats.org/officeDocument/2006/relationships/hyperlink" Target="https://assos.bordeaux.fr/association/detail/1321" TargetMode="External"/><Relationship Id="rId783" Type="http://schemas.openxmlformats.org/officeDocument/2006/relationships/hyperlink" Target="https://assos.bordeaux.fr/association/detail/989" TargetMode="External"/><Relationship Id="rId782" Type="http://schemas.openxmlformats.org/officeDocument/2006/relationships/hyperlink" Target="http://toutartfaire.com" TargetMode="External"/><Relationship Id="rId778" Type="http://schemas.openxmlformats.org/officeDocument/2006/relationships/hyperlink" Target="https://assos.bordeaux.fr/association/detail/1748" TargetMode="External"/><Relationship Id="rId777" Type="http://schemas.openxmlformats.org/officeDocument/2006/relationships/hyperlink" Target="https://assos.bordeaux.fr/association/detail/1447" TargetMode="External"/><Relationship Id="rId776" Type="http://schemas.openxmlformats.org/officeDocument/2006/relationships/hyperlink" Target="http://www.oxygene-asso.fr" TargetMode="External"/><Relationship Id="rId775" Type="http://schemas.openxmlformats.org/officeDocument/2006/relationships/hyperlink" Target="https://assos.bordeaux.fr/association/detail/1465" TargetMode="External"/><Relationship Id="rId779" Type="http://schemas.openxmlformats.org/officeDocument/2006/relationships/hyperlink" Target="https://assos.bordeaux.fr/association/detail/1130" TargetMode="External"/><Relationship Id="rId770" Type="http://schemas.openxmlformats.org/officeDocument/2006/relationships/hyperlink" Target="http://www.graindesable.com" TargetMode="External"/><Relationship Id="rId774" Type="http://schemas.openxmlformats.org/officeDocument/2006/relationships/hyperlink" Target="https://assos.bordeaux.fr/association/detail/1770" TargetMode="External"/><Relationship Id="rId773" Type="http://schemas.openxmlformats.org/officeDocument/2006/relationships/hyperlink" Target="https://assos.bordeaux.fr/association/detail/1849" TargetMode="External"/><Relationship Id="rId772" Type="http://schemas.openxmlformats.org/officeDocument/2006/relationships/hyperlink" Target="http://www.cfadage33.fr" TargetMode="External"/><Relationship Id="rId771" Type="http://schemas.openxmlformats.org/officeDocument/2006/relationships/hyperlink" Target="https://assos.bordeaux.fr/association/detail/709" TargetMode="External"/><Relationship Id="rId799" Type="http://schemas.openxmlformats.org/officeDocument/2006/relationships/hyperlink" Target="https://assos.bordeaux.fr/association/detail/1391" TargetMode="External"/><Relationship Id="rId798" Type="http://schemas.openxmlformats.org/officeDocument/2006/relationships/hyperlink" Target="http://www.soeursdencre.fr" TargetMode="External"/><Relationship Id="rId797" Type="http://schemas.openxmlformats.org/officeDocument/2006/relationships/hyperlink" Target="https://assos.bordeaux.fr/association/detail/1674" TargetMode="External"/><Relationship Id="rId792" Type="http://schemas.openxmlformats.org/officeDocument/2006/relationships/hyperlink" Target="https://assos.bordeaux.fr/association/detail/1139" TargetMode="External"/><Relationship Id="rId791" Type="http://schemas.openxmlformats.org/officeDocument/2006/relationships/hyperlink" Target="https://assos.bordeaux.fr/association/detail/910" TargetMode="External"/><Relationship Id="rId790" Type="http://schemas.openxmlformats.org/officeDocument/2006/relationships/hyperlink" Target="http://www.amathso.org" TargetMode="External"/><Relationship Id="rId796" Type="http://schemas.openxmlformats.org/officeDocument/2006/relationships/hyperlink" Target="https://assos.bordeaux.fr/association/detail/833" TargetMode="External"/><Relationship Id="rId795" Type="http://schemas.openxmlformats.org/officeDocument/2006/relationships/hyperlink" Target="http://www.parrainage33.com" TargetMode="External"/><Relationship Id="rId794" Type="http://schemas.openxmlformats.org/officeDocument/2006/relationships/hyperlink" Target="https://assos.bordeaux.fr/association/detail/521" TargetMode="External"/><Relationship Id="rId793" Type="http://schemas.openxmlformats.org/officeDocument/2006/relationships/hyperlink" Target="http://www.compagnieenunseulmot.com" TargetMode="External"/><Relationship Id="rId629" Type="http://schemas.openxmlformats.org/officeDocument/2006/relationships/hyperlink" Target="http://improtitans.e-monsite.com" TargetMode="External"/><Relationship Id="rId624" Type="http://schemas.openxmlformats.org/officeDocument/2006/relationships/hyperlink" Target="https://assos.bordeaux.fr/association/detail/1606" TargetMode="External"/><Relationship Id="rId623" Type="http://schemas.openxmlformats.org/officeDocument/2006/relationships/hyperlink" Target="http://repair-cafe-bordeaux.org" TargetMode="External"/><Relationship Id="rId622" Type="http://schemas.openxmlformats.org/officeDocument/2006/relationships/hyperlink" Target="https://assos.bordeaux.fr/association/detail/1352" TargetMode="External"/><Relationship Id="rId621" Type="http://schemas.openxmlformats.org/officeDocument/2006/relationships/hyperlink" Target="http://choeurmelusine.wordpress.com" TargetMode="External"/><Relationship Id="rId628" Type="http://schemas.openxmlformats.org/officeDocument/2006/relationships/hyperlink" Target="https://assos.bordeaux.fr/association/detail/1232" TargetMode="External"/><Relationship Id="rId627" Type="http://schemas.openxmlformats.org/officeDocument/2006/relationships/hyperlink" Target="http://www.ateliermary.fr" TargetMode="External"/><Relationship Id="rId626" Type="http://schemas.openxmlformats.org/officeDocument/2006/relationships/hyperlink" Target="https://assos.bordeaux.fr/association/detail/579" TargetMode="External"/><Relationship Id="rId625" Type="http://schemas.openxmlformats.org/officeDocument/2006/relationships/hyperlink" Target="https://assos.bordeaux.fr/association/detail/1136" TargetMode="External"/><Relationship Id="rId620" Type="http://schemas.openxmlformats.org/officeDocument/2006/relationships/hyperlink" Target="https://assos.bordeaux.fr/association/detail/638" TargetMode="External"/><Relationship Id="rId619" Type="http://schemas.openxmlformats.org/officeDocument/2006/relationships/hyperlink" Target="http://www.philia-asso.fr/bordeaux" TargetMode="External"/><Relationship Id="rId618" Type="http://schemas.openxmlformats.org/officeDocument/2006/relationships/hyperlink" Target="https://assos.bordeaux.fr/association/detail/1295" TargetMode="External"/><Relationship Id="rId613" Type="http://schemas.openxmlformats.org/officeDocument/2006/relationships/hyperlink" Target="https://assos.bordeaux.fr/association/detail/1526" TargetMode="External"/><Relationship Id="rId612" Type="http://schemas.openxmlformats.org/officeDocument/2006/relationships/hyperlink" Target="http://bordeauxdancesportgalaxy.fr" TargetMode="External"/><Relationship Id="rId611" Type="http://schemas.openxmlformats.org/officeDocument/2006/relationships/hyperlink" Target="https://assos.bordeaux.fr/association/detail/933" TargetMode="External"/><Relationship Id="rId610" Type="http://schemas.openxmlformats.org/officeDocument/2006/relationships/hyperlink" Target="http://kalaripayat-bordeaux.org/objectif" TargetMode="External"/><Relationship Id="rId617" Type="http://schemas.openxmlformats.org/officeDocument/2006/relationships/hyperlink" Target="https://assos.bordeaux.fr/association/detail/1716" TargetMode="External"/><Relationship Id="rId616" Type="http://schemas.openxmlformats.org/officeDocument/2006/relationships/hyperlink" Target="https://assos.bordeaux.fr/association/detail/697" TargetMode="External"/><Relationship Id="rId615" Type="http://schemas.openxmlformats.org/officeDocument/2006/relationships/hyperlink" Target="http://www.untendanses.com" TargetMode="External"/><Relationship Id="rId614" Type="http://schemas.openxmlformats.org/officeDocument/2006/relationships/hyperlink" Target="https://assos.bordeaux.fr/association/detail/828" TargetMode="External"/><Relationship Id="rId646" Type="http://schemas.openxmlformats.org/officeDocument/2006/relationships/hyperlink" Target="https://assos.bordeaux.fr/association/detail/1731" TargetMode="External"/><Relationship Id="rId645" Type="http://schemas.openxmlformats.org/officeDocument/2006/relationships/hyperlink" Target="http://bordeaux-gospel-academy.com" TargetMode="External"/><Relationship Id="rId644" Type="http://schemas.openxmlformats.org/officeDocument/2006/relationships/hyperlink" Target="https://assos.bordeaux.fr/association/detail/1170" TargetMode="External"/><Relationship Id="rId643" Type="http://schemas.openxmlformats.org/officeDocument/2006/relationships/hyperlink" Target="http://www.optimemoire.fr" TargetMode="External"/><Relationship Id="rId649" Type="http://schemas.openxmlformats.org/officeDocument/2006/relationships/hyperlink" Target="https://assos.bordeaux.fr/association/detail/757" TargetMode="External"/><Relationship Id="rId648" Type="http://schemas.openxmlformats.org/officeDocument/2006/relationships/hyperlink" Target="http://www.lacase.eu" TargetMode="External"/><Relationship Id="rId647" Type="http://schemas.openxmlformats.org/officeDocument/2006/relationships/hyperlink" Target="https://assos.bordeaux.fr/association/detail/1168" TargetMode="External"/><Relationship Id="rId642" Type="http://schemas.openxmlformats.org/officeDocument/2006/relationships/hyperlink" Target="https://assos.bordeaux.fr/association/detail/835" TargetMode="External"/><Relationship Id="rId641" Type="http://schemas.openxmlformats.org/officeDocument/2006/relationships/hyperlink" Target="https://assos.bordeaux.fr/association/detail/1772" TargetMode="External"/><Relationship Id="rId640" Type="http://schemas.openxmlformats.org/officeDocument/2006/relationships/hyperlink" Target="https://assos.bordeaux.fr/association/detail/1007" TargetMode="External"/><Relationship Id="rId635" Type="http://schemas.openxmlformats.org/officeDocument/2006/relationships/hyperlink" Target="https://assos.bordeaux.fr/association/detail/1725" TargetMode="External"/><Relationship Id="rId634" Type="http://schemas.openxmlformats.org/officeDocument/2006/relationships/hyperlink" Target="https://assos.bordeaux.fr/association/detail/566" TargetMode="External"/><Relationship Id="rId633" Type="http://schemas.openxmlformats.org/officeDocument/2006/relationships/hyperlink" Target="https://assos.bordeaux.fr/association/detail/590" TargetMode="External"/><Relationship Id="rId632" Type="http://schemas.openxmlformats.org/officeDocument/2006/relationships/hyperlink" Target="https://assos.bordeaux.fr/association/detail/1804" TargetMode="External"/><Relationship Id="rId639" Type="http://schemas.openxmlformats.org/officeDocument/2006/relationships/hyperlink" Target="https://assos.bordeaux.fr/association/detail/1121" TargetMode="External"/><Relationship Id="rId638" Type="http://schemas.openxmlformats.org/officeDocument/2006/relationships/hyperlink" Target="http://institutdesafriques.org" TargetMode="External"/><Relationship Id="rId637" Type="http://schemas.openxmlformats.org/officeDocument/2006/relationships/hyperlink" Target="https://assos.bordeaux.fr/association/detail/1263" TargetMode="External"/><Relationship Id="rId636" Type="http://schemas.openxmlformats.org/officeDocument/2006/relationships/hyperlink" Target="http://adra.fr" TargetMode="External"/><Relationship Id="rId631" Type="http://schemas.openxmlformats.org/officeDocument/2006/relationships/hyperlink" Target="http://www.duventdanslesarbres.org" TargetMode="External"/><Relationship Id="rId630" Type="http://schemas.openxmlformats.org/officeDocument/2006/relationships/hyperlink" Target="https://assos.bordeaux.fr/association/detail/1415" TargetMode="External"/><Relationship Id="rId609" Type="http://schemas.openxmlformats.org/officeDocument/2006/relationships/hyperlink" Target="https://assos.bordeaux.fr/association/detail/754" TargetMode="External"/><Relationship Id="rId608" Type="http://schemas.openxmlformats.org/officeDocument/2006/relationships/hyperlink" Target="http://www.acaqb.fr" TargetMode="External"/><Relationship Id="rId607" Type="http://schemas.openxmlformats.org/officeDocument/2006/relationships/hyperlink" Target="https://assos.bordeaux.fr/association/detail/800" TargetMode="External"/><Relationship Id="rId602" Type="http://schemas.openxmlformats.org/officeDocument/2006/relationships/hyperlink" Target="https://assos.bordeaux.fr/association/detail/1242" TargetMode="External"/><Relationship Id="rId601" Type="http://schemas.openxmlformats.org/officeDocument/2006/relationships/hyperlink" Target="http://www.phonik.org" TargetMode="External"/><Relationship Id="rId600" Type="http://schemas.openxmlformats.org/officeDocument/2006/relationships/hyperlink" Target="https://assos.bordeaux.fr/association/detail/1558" TargetMode="External"/><Relationship Id="rId606" Type="http://schemas.openxmlformats.org/officeDocument/2006/relationships/hyperlink" Target="http://association-agapa.fr" TargetMode="External"/><Relationship Id="rId605" Type="http://schemas.openxmlformats.org/officeDocument/2006/relationships/hyperlink" Target="https://assos.bordeaux.fr/association/detail/1106" TargetMode="External"/><Relationship Id="rId604" Type="http://schemas.openxmlformats.org/officeDocument/2006/relationships/hyperlink" Target="http://nanfutsu.fr" TargetMode="External"/><Relationship Id="rId603" Type="http://schemas.openxmlformats.org/officeDocument/2006/relationships/hyperlink" Target="https://assos.bordeaux.fr/association/detail/1380" TargetMode="External"/><Relationship Id="rId699" Type="http://schemas.openxmlformats.org/officeDocument/2006/relationships/hyperlink" Target="http://www.acaqb.fr" TargetMode="External"/><Relationship Id="rId698" Type="http://schemas.openxmlformats.org/officeDocument/2006/relationships/hyperlink" Target="https://assos.bordeaux.fr/association/detail/758" TargetMode="External"/><Relationship Id="rId693" Type="http://schemas.openxmlformats.org/officeDocument/2006/relationships/hyperlink" Target="http://www.fifib.com" TargetMode="External"/><Relationship Id="rId692" Type="http://schemas.openxmlformats.org/officeDocument/2006/relationships/hyperlink" Target="https://assos.bordeaux.fr/association/detail/719" TargetMode="External"/><Relationship Id="rId691" Type="http://schemas.openxmlformats.org/officeDocument/2006/relationships/hyperlink" Target="http://www.mecasf.wordpress.com" TargetMode="External"/><Relationship Id="rId690" Type="http://schemas.openxmlformats.org/officeDocument/2006/relationships/hyperlink" Target="https://assos.bordeaux.fr/association/detail/599" TargetMode="External"/><Relationship Id="rId697" Type="http://schemas.openxmlformats.org/officeDocument/2006/relationships/hyperlink" Target="https://assos.bordeaux.fr/association/detail/592" TargetMode="External"/><Relationship Id="rId696" Type="http://schemas.openxmlformats.org/officeDocument/2006/relationships/hyperlink" Target="https://assos.bordeaux.fr/association/detail/785" TargetMode="External"/><Relationship Id="rId695" Type="http://schemas.openxmlformats.org/officeDocument/2006/relationships/hyperlink" Target="http://ledireautrement.fr" TargetMode="External"/><Relationship Id="rId694" Type="http://schemas.openxmlformats.org/officeDocument/2006/relationships/hyperlink" Target="https://assos.bordeaux.fr/association/detail/1252" TargetMode="External"/><Relationship Id="rId668" Type="http://schemas.openxmlformats.org/officeDocument/2006/relationships/hyperlink" Target="https://assos.bordeaux.fr/association/detail/1254" TargetMode="External"/><Relationship Id="rId667" Type="http://schemas.openxmlformats.org/officeDocument/2006/relationships/hyperlink" Target="http://cheminsdevies.fr" TargetMode="External"/><Relationship Id="rId666" Type="http://schemas.openxmlformats.org/officeDocument/2006/relationships/hyperlink" Target="https://assos.bordeaux.fr/association/detail/942" TargetMode="External"/><Relationship Id="rId665" Type="http://schemas.openxmlformats.org/officeDocument/2006/relationships/hyperlink" Target="https://assos.bordeaux.fr/association/detail/1372" TargetMode="External"/><Relationship Id="rId669" Type="http://schemas.openxmlformats.org/officeDocument/2006/relationships/hyperlink" Target="http://www.garonotes.com" TargetMode="External"/><Relationship Id="rId660" Type="http://schemas.openxmlformats.org/officeDocument/2006/relationships/hyperlink" Target="https://assos.bordeaux.fr/association/detail/1823" TargetMode="External"/><Relationship Id="rId664" Type="http://schemas.openxmlformats.org/officeDocument/2006/relationships/hyperlink" Target="http://lenomlieu.wordpress.com/accueil" TargetMode="External"/><Relationship Id="rId663" Type="http://schemas.openxmlformats.org/officeDocument/2006/relationships/hyperlink" Target="https://assos.bordeaux.fr/association/detail/917" TargetMode="External"/><Relationship Id="rId662" Type="http://schemas.openxmlformats.org/officeDocument/2006/relationships/hyperlink" Target="http://fanfarelebeatcheese.fr" TargetMode="External"/><Relationship Id="rId661" Type="http://schemas.openxmlformats.org/officeDocument/2006/relationships/hyperlink" Target="https://assos.bordeaux.fr/association/detail/1033" TargetMode="External"/><Relationship Id="rId657" Type="http://schemas.openxmlformats.org/officeDocument/2006/relationships/hyperlink" Target="https://assos.bordeaux.fr/association/detail/1078" TargetMode="External"/><Relationship Id="rId656" Type="http://schemas.openxmlformats.org/officeDocument/2006/relationships/hyperlink" Target="https://assos.bordeaux.fr/association/detail/1270" TargetMode="External"/><Relationship Id="rId655" Type="http://schemas.openxmlformats.org/officeDocument/2006/relationships/hyperlink" Target="http://www.bordeaux.francebenevolat.org" TargetMode="External"/><Relationship Id="rId654" Type="http://schemas.openxmlformats.org/officeDocument/2006/relationships/hyperlink" Target="https://assos.bordeaux.fr/association/detail/832" TargetMode="External"/><Relationship Id="rId659" Type="http://schemas.openxmlformats.org/officeDocument/2006/relationships/hyperlink" Target="http://lettresetimages.net" TargetMode="External"/><Relationship Id="rId658" Type="http://schemas.openxmlformats.org/officeDocument/2006/relationships/hyperlink" Target="https://assos.bordeaux.fr/association/detail/1351" TargetMode="External"/><Relationship Id="rId653" Type="http://schemas.openxmlformats.org/officeDocument/2006/relationships/hyperlink" Target="http://www.lesclownsstethoscopes.fr" TargetMode="External"/><Relationship Id="rId652" Type="http://schemas.openxmlformats.org/officeDocument/2006/relationships/hyperlink" Target="https://assos.bordeaux.fr/association/detail/1397" TargetMode="External"/><Relationship Id="rId651" Type="http://schemas.openxmlformats.org/officeDocument/2006/relationships/hyperlink" Target="https://assos.bordeaux.fr/association/detail/991" TargetMode="External"/><Relationship Id="rId650" Type="http://schemas.openxmlformats.org/officeDocument/2006/relationships/hyperlink" Target="https://assos.bordeaux.fr/association/detail/1497" TargetMode="External"/><Relationship Id="rId689" Type="http://schemas.openxmlformats.org/officeDocument/2006/relationships/hyperlink" Target="https://assos.bordeaux.fr/association/detail/1729" TargetMode="External"/><Relationship Id="rId688" Type="http://schemas.openxmlformats.org/officeDocument/2006/relationships/hyperlink" Target="http://www.leslionsdebordeaux.com" TargetMode="External"/><Relationship Id="rId687" Type="http://schemas.openxmlformats.org/officeDocument/2006/relationships/hyperlink" Target="https://assos.bordeaux.fr/association/detail/904" TargetMode="External"/><Relationship Id="rId682" Type="http://schemas.openxmlformats.org/officeDocument/2006/relationships/hyperlink" Target="https://assos.bordeaux.fr/association/detail/944" TargetMode="External"/><Relationship Id="rId681" Type="http://schemas.openxmlformats.org/officeDocument/2006/relationships/hyperlink" Target="https://assos.bordeaux.fr/association/detail/1655" TargetMode="External"/><Relationship Id="rId680" Type="http://schemas.openxmlformats.org/officeDocument/2006/relationships/hyperlink" Target="http://www.r2jeux.org" TargetMode="External"/><Relationship Id="rId686" Type="http://schemas.openxmlformats.org/officeDocument/2006/relationships/hyperlink" Target="http://ecomegot.com" TargetMode="External"/><Relationship Id="rId685" Type="http://schemas.openxmlformats.org/officeDocument/2006/relationships/hyperlink" Target="https://assos.bordeaux.fr/association/detail/1642" TargetMode="External"/><Relationship Id="rId684" Type="http://schemas.openxmlformats.org/officeDocument/2006/relationships/hyperlink" Target="http://www.magikhopital.fr" TargetMode="External"/><Relationship Id="rId683" Type="http://schemas.openxmlformats.org/officeDocument/2006/relationships/hyperlink" Target="https://assos.bordeaux.fr/association/detail/689" TargetMode="External"/><Relationship Id="rId679" Type="http://schemas.openxmlformats.org/officeDocument/2006/relationships/hyperlink" Target="https://assos.bordeaux.fr/association/detail/551" TargetMode="External"/><Relationship Id="rId678" Type="http://schemas.openxmlformats.org/officeDocument/2006/relationships/hyperlink" Target="https://assos.bordeaux.fr/association/detail/1154" TargetMode="External"/><Relationship Id="rId677" Type="http://schemas.openxmlformats.org/officeDocument/2006/relationships/hyperlink" Target="http://www.imaginamusic.fr" TargetMode="External"/><Relationship Id="rId676" Type="http://schemas.openxmlformats.org/officeDocument/2006/relationships/hyperlink" Target="https://assos.bordeaux.fr/association/detail/727" TargetMode="External"/><Relationship Id="rId671" Type="http://schemas.openxmlformats.org/officeDocument/2006/relationships/hyperlink" Target="https://assos.bordeaux.fr/association/detail/1586" TargetMode="External"/><Relationship Id="rId670" Type="http://schemas.openxmlformats.org/officeDocument/2006/relationships/hyperlink" Target="https://assos.bordeaux.fr/association/detail/1051" TargetMode="External"/><Relationship Id="rId675" Type="http://schemas.openxmlformats.org/officeDocument/2006/relationships/hyperlink" Target="http://www.club-presse-bordeaux.fr" TargetMode="External"/><Relationship Id="rId674" Type="http://schemas.openxmlformats.org/officeDocument/2006/relationships/hyperlink" Target="https://assos.bordeaux.fr/association/detail/845" TargetMode="External"/><Relationship Id="rId673" Type="http://schemas.openxmlformats.org/officeDocument/2006/relationships/hyperlink" Target="https://assos.bordeaux.fr/association/detail/1303" TargetMode="External"/><Relationship Id="rId672" Type="http://schemas.openxmlformats.org/officeDocument/2006/relationships/hyperlink" Target="https://assos.bordeaux.fr/association/detail/651" TargetMode="External"/><Relationship Id="rId190" Type="http://schemas.openxmlformats.org/officeDocument/2006/relationships/hyperlink" Target="http://www.entraidescolaireamicale.org" TargetMode="External"/><Relationship Id="rId194" Type="http://schemas.openxmlformats.org/officeDocument/2006/relationships/hyperlink" Target="https://assos.bordeaux.fr/association/detail/1052" TargetMode="External"/><Relationship Id="rId193" Type="http://schemas.openxmlformats.org/officeDocument/2006/relationships/hyperlink" Target="https://assos.bordeaux.fr/association/detail/507" TargetMode="External"/><Relationship Id="rId192" Type="http://schemas.openxmlformats.org/officeDocument/2006/relationships/hyperlink" Target="https://assos.bordeaux.fr/association/detail/1817" TargetMode="External"/><Relationship Id="rId191" Type="http://schemas.openxmlformats.org/officeDocument/2006/relationships/hyperlink" Target="https://assos.bordeaux.fr/association/detail/941" TargetMode="External"/><Relationship Id="rId187" Type="http://schemas.openxmlformats.org/officeDocument/2006/relationships/hyperlink" Target="https://assos.bordeaux.fr/association/detail/1137" TargetMode="External"/><Relationship Id="rId186" Type="http://schemas.openxmlformats.org/officeDocument/2006/relationships/hyperlink" Target="https://assos.bordeaux.fr/association/detail/635" TargetMode="External"/><Relationship Id="rId185" Type="http://schemas.openxmlformats.org/officeDocument/2006/relationships/hyperlink" Target="http://www.zombiecrew.org" TargetMode="External"/><Relationship Id="rId184" Type="http://schemas.openxmlformats.org/officeDocument/2006/relationships/hyperlink" Target="https://assos.bordeaux.fr/association/detail/866" TargetMode="External"/><Relationship Id="rId189" Type="http://schemas.openxmlformats.org/officeDocument/2006/relationships/hyperlink" Target="https://assos.bordeaux.fr/association/detail/926" TargetMode="External"/><Relationship Id="rId188" Type="http://schemas.openxmlformats.org/officeDocument/2006/relationships/hyperlink" Target="http://www.mixeratum-ergosum.com" TargetMode="External"/><Relationship Id="rId183" Type="http://schemas.openxmlformats.org/officeDocument/2006/relationships/hyperlink" Target="https://assos.bordeaux.fr/association/detail/1764" TargetMode="External"/><Relationship Id="rId182" Type="http://schemas.openxmlformats.org/officeDocument/2006/relationships/hyperlink" Target="https://assos.bordeaux.fr/association/detail/554" TargetMode="External"/><Relationship Id="rId181" Type="http://schemas.openxmlformats.org/officeDocument/2006/relationships/hyperlink" Target="http://www.bordeaux-bastide.net" TargetMode="External"/><Relationship Id="rId180" Type="http://schemas.openxmlformats.org/officeDocument/2006/relationships/hyperlink" Target="https://assos.bordeaux.fr/association/detail/803" TargetMode="External"/><Relationship Id="rId176" Type="http://schemas.openxmlformats.org/officeDocument/2006/relationships/hyperlink" Target="http://www.stagemusicalcotebasque.fr" TargetMode="External"/><Relationship Id="rId175" Type="http://schemas.openxmlformats.org/officeDocument/2006/relationships/hyperlink" Target="https://assos.bordeaux.fr/association/detail/871" TargetMode="External"/><Relationship Id="rId174" Type="http://schemas.openxmlformats.org/officeDocument/2006/relationships/hyperlink" Target="http://www.assonestensemble.com" TargetMode="External"/><Relationship Id="rId173" Type="http://schemas.openxmlformats.org/officeDocument/2006/relationships/hyperlink" Target="https://assos.bordeaux.fr/association/detail/1737" TargetMode="External"/><Relationship Id="rId179" Type="http://schemas.openxmlformats.org/officeDocument/2006/relationships/hyperlink" Target="http://www.handtohand33.fr" TargetMode="External"/><Relationship Id="rId178" Type="http://schemas.openxmlformats.org/officeDocument/2006/relationships/hyperlink" Target="https://assos.bordeaux.fr/association/detail/715" TargetMode="External"/><Relationship Id="rId177" Type="http://schemas.openxmlformats.org/officeDocument/2006/relationships/hyperlink" Target="https://assos.bordeaux.fr/association/detail/647" TargetMode="External"/><Relationship Id="rId198" Type="http://schemas.openxmlformats.org/officeDocument/2006/relationships/hyperlink" Target="http://sosurgencesmamans.com" TargetMode="External"/><Relationship Id="rId197" Type="http://schemas.openxmlformats.org/officeDocument/2006/relationships/hyperlink" Target="https://assos.bordeaux.fr/association/detail/882" TargetMode="External"/><Relationship Id="rId196" Type="http://schemas.openxmlformats.org/officeDocument/2006/relationships/hyperlink" Target="https://assos.bordeaux.fr/association/detail/915" TargetMode="External"/><Relationship Id="rId195" Type="http://schemas.openxmlformats.org/officeDocument/2006/relationships/hyperlink" Target="http://www.bdx.io" TargetMode="External"/><Relationship Id="rId199" Type="http://schemas.openxmlformats.org/officeDocument/2006/relationships/hyperlink" Target="https://assos.bordeaux.fr/association/detail/1534" TargetMode="External"/><Relationship Id="rId150" Type="http://schemas.openxmlformats.org/officeDocument/2006/relationships/hyperlink" Target="https://assos.bordeaux.fr/association/detail/1783" TargetMode="External"/><Relationship Id="rId149" Type="http://schemas.openxmlformats.org/officeDocument/2006/relationships/hyperlink" Target="https://assos.bordeaux.fr/association/detail/1302" TargetMode="External"/><Relationship Id="rId148" Type="http://schemas.openxmlformats.org/officeDocument/2006/relationships/hyperlink" Target="http://cieyakka.com" TargetMode="External"/><Relationship Id="rId143" Type="http://schemas.openxmlformats.org/officeDocument/2006/relationships/hyperlink" Target="https://assos.bordeaux.fr/association/detail/1065" TargetMode="External"/><Relationship Id="rId142" Type="http://schemas.openxmlformats.org/officeDocument/2006/relationships/hyperlink" Target="https://assos.bordeaux.fr/association/detail/1744" TargetMode="External"/><Relationship Id="rId141" Type="http://schemas.openxmlformats.org/officeDocument/2006/relationships/hyperlink" Target="http://girondins-handball.clubeo.com" TargetMode="External"/><Relationship Id="rId140" Type="http://schemas.openxmlformats.org/officeDocument/2006/relationships/hyperlink" Target="https://assos.bordeaux.fr/association/detail/1002" TargetMode="External"/><Relationship Id="rId147" Type="http://schemas.openxmlformats.org/officeDocument/2006/relationships/hyperlink" Target="https://assos.bordeaux.fr/association/detail/1378" TargetMode="External"/><Relationship Id="rId146" Type="http://schemas.openxmlformats.org/officeDocument/2006/relationships/hyperlink" Target="https://assos.bordeaux.fr/association/detail/1520" TargetMode="External"/><Relationship Id="rId145" Type="http://schemas.openxmlformats.org/officeDocument/2006/relationships/hyperlink" Target="http://www.act-image.fr" TargetMode="External"/><Relationship Id="rId144" Type="http://schemas.openxmlformats.org/officeDocument/2006/relationships/hyperlink" Target="https://assos.bordeaux.fr/association/detail/685" TargetMode="External"/><Relationship Id="rId139" Type="http://schemas.openxmlformats.org/officeDocument/2006/relationships/hyperlink" Target="http://www.lesfeespapillons.fr" TargetMode="External"/><Relationship Id="rId138" Type="http://schemas.openxmlformats.org/officeDocument/2006/relationships/hyperlink" Target="https://assos.bordeaux.fr/association/detail/1044" TargetMode="External"/><Relationship Id="rId137" Type="http://schemas.openxmlformats.org/officeDocument/2006/relationships/hyperlink" Target="http://energieyoga.com" TargetMode="External"/><Relationship Id="rId132" Type="http://schemas.openxmlformats.org/officeDocument/2006/relationships/hyperlink" Target="https://assos.bordeaux.fr/association/detail/618" TargetMode="External"/><Relationship Id="rId131" Type="http://schemas.openxmlformats.org/officeDocument/2006/relationships/hyperlink" Target="https://assos.bordeaux.fr/association/detail/613" TargetMode="External"/><Relationship Id="rId130" Type="http://schemas.openxmlformats.org/officeDocument/2006/relationships/hyperlink" Target="http://www.viesantemerignac.fr" TargetMode="External"/><Relationship Id="rId136" Type="http://schemas.openxmlformats.org/officeDocument/2006/relationships/hyperlink" Target="https://assos.bordeaux.fr/association/detail/1778" TargetMode="External"/><Relationship Id="rId135" Type="http://schemas.openxmlformats.org/officeDocument/2006/relationships/hyperlink" Target="http://www.secourspopulaire.fr/33" TargetMode="External"/><Relationship Id="rId134" Type="http://schemas.openxmlformats.org/officeDocument/2006/relationships/hyperlink" Target="https://assos.bordeaux.fr/association/detail/996" TargetMode="External"/><Relationship Id="rId133" Type="http://schemas.openxmlformats.org/officeDocument/2006/relationships/hyperlink" Target="http://www.orchestrepapageno.com" TargetMode="External"/><Relationship Id="rId172" Type="http://schemas.openxmlformats.org/officeDocument/2006/relationships/hyperlink" Target="https://assos.bordeaux.fr/association/detail/1411" TargetMode="External"/><Relationship Id="rId171" Type="http://schemas.openxmlformats.org/officeDocument/2006/relationships/hyperlink" Target="http://www.infosectes-aquitaine.fr" TargetMode="External"/><Relationship Id="rId170" Type="http://schemas.openxmlformats.org/officeDocument/2006/relationships/hyperlink" Target="https://assos.bordeaux.fr/association/detail/596" TargetMode="External"/><Relationship Id="rId165" Type="http://schemas.openxmlformats.org/officeDocument/2006/relationships/hyperlink" Target="http://www.assoencore.com" TargetMode="External"/><Relationship Id="rId164" Type="http://schemas.openxmlformats.org/officeDocument/2006/relationships/hyperlink" Target="https://assos.bordeaux.fr/association/detail/538" TargetMode="External"/><Relationship Id="rId163" Type="http://schemas.openxmlformats.org/officeDocument/2006/relationships/hyperlink" Target="https://assos.bordeaux.fr/association/detail/975" TargetMode="External"/><Relationship Id="rId162" Type="http://schemas.openxmlformats.org/officeDocument/2006/relationships/hyperlink" Target="http://www.facebook.com/stopharcelementderuebordeaux" TargetMode="External"/><Relationship Id="rId169" Type="http://schemas.openxmlformats.org/officeDocument/2006/relationships/hyperlink" Target="https://assos.bordeaux.fr/association/detail/1156" TargetMode="External"/><Relationship Id="rId168" Type="http://schemas.openxmlformats.org/officeDocument/2006/relationships/hyperlink" Target="https://assos.bordeaux.fr/association/detail/1070" TargetMode="External"/><Relationship Id="rId167" Type="http://schemas.openxmlformats.org/officeDocument/2006/relationships/hyperlink" Target="https://assos.bordeaux.fr/association/detail/1074" TargetMode="External"/><Relationship Id="rId166" Type="http://schemas.openxmlformats.org/officeDocument/2006/relationships/hyperlink" Target="https://assos.bordeaux.fr/association/detail/1082" TargetMode="External"/><Relationship Id="rId161" Type="http://schemas.openxmlformats.org/officeDocument/2006/relationships/hyperlink" Target="https://assos.bordeaux.fr/association/detail/1079" TargetMode="External"/><Relationship Id="rId160" Type="http://schemas.openxmlformats.org/officeDocument/2006/relationships/hyperlink" Target="http://bordeaux.ixesn.fr" TargetMode="External"/><Relationship Id="rId159" Type="http://schemas.openxmlformats.org/officeDocument/2006/relationships/hyperlink" Target="https://assos.bordeaux.fr/association/detail/967" TargetMode="External"/><Relationship Id="rId154" Type="http://schemas.openxmlformats.org/officeDocument/2006/relationships/hyperlink" Target="http://emmaus-connect.org" TargetMode="External"/><Relationship Id="rId153" Type="http://schemas.openxmlformats.org/officeDocument/2006/relationships/hyperlink" Target="https://assos.bordeaux.fr/association/detail/619" TargetMode="External"/><Relationship Id="rId152" Type="http://schemas.openxmlformats.org/officeDocument/2006/relationships/hyperlink" Target="https://assos.bordeaux.fr/association/detail/514" TargetMode="External"/><Relationship Id="rId151" Type="http://schemas.openxmlformats.org/officeDocument/2006/relationships/hyperlink" Target="https://assos.bordeaux.fr/association/detail/1432" TargetMode="External"/><Relationship Id="rId158" Type="http://schemas.openxmlformats.org/officeDocument/2006/relationships/hyperlink" Target="http://www.citoyens-justice.fr" TargetMode="External"/><Relationship Id="rId157" Type="http://schemas.openxmlformats.org/officeDocument/2006/relationships/hyperlink" Target="https://assos.bordeaux.fr/association/detail/1398" TargetMode="External"/><Relationship Id="rId156" Type="http://schemas.openxmlformats.org/officeDocument/2006/relationships/hyperlink" Target="http://www.coursastrologiebordeaux.fr" TargetMode="External"/><Relationship Id="rId155" Type="http://schemas.openxmlformats.org/officeDocument/2006/relationships/hyperlink" Target="https://assos.bordeaux.fr/association/detail/1638" TargetMode="External"/><Relationship Id="rId987" Type="http://schemas.openxmlformats.org/officeDocument/2006/relationships/hyperlink" Target="https://assos.bordeaux.fr/association/detail/953" TargetMode="External"/><Relationship Id="rId986" Type="http://schemas.openxmlformats.org/officeDocument/2006/relationships/hyperlink" Target="https://assos.bordeaux.fr/association/detail/923" TargetMode="External"/><Relationship Id="rId985" Type="http://schemas.openxmlformats.org/officeDocument/2006/relationships/hyperlink" Target="https://assos.bordeaux.fr/association/detail/1113" TargetMode="External"/><Relationship Id="rId984" Type="http://schemas.openxmlformats.org/officeDocument/2006/relationships/hyperlink" Target="http://moovens.net/cours-roller" TargetMode="External"/><Relationship Id="rId989" Type="http://schemas.openxmlformats.org/officeDocument/2006/relationships/hyperlink" Target="https://assos.bordeaux.fr/association/detail/1297" TargetMode="External"/><Relationship Id="rId988" Type="http://schemas.openxmlformats.org/officeDocument/2006/relationships/hyperlink" Target="http://www.dda-aquitaine.org" TargetMode="External"/><Relationship Id="rId983" Type="http://schemas.openxmlformats.org/officeDocument/2006/relationships/hyperlink" Target="https://assos.bordeaux.fr/association/detail/1681" TargetMode="External"/><Relationship Id="rId982" Type="http://schemas.openxmlformats.org/officeDocument/2006/relationships/hyperlink" Target="https://assos.bordeaux.fr/association/detail/1173" TargetMode="External"/><Relationship Id="rId981" Type="http://schemas.openxmlformats.org/officeDocument/2006/relationships/hyperlink" Target="https://assos.bordeaux.fr/association/detail/806" TargetMode="External"/><Relationship Id="rId980" Type="http://schemas.openxmlformats.org/officeDocument/2006/relationships/hyperlink" Target="http://hnord.org" TargetMode="External"/><Relationship Id="rId976" Type="http://schemas.openxmlformats.org/officeDocument/2006/relationships/hyperlink" Target="http://www.bordeaux-usa.com" TargetMode="External"/><Relationship Id="rId975" Type="http://schemas.openxmlformats.org/officeDocument/2006/relationships/hyperlink" Target="https://assos.bordeaux.fr/association/detail/620" TargetMode="External"/><Relationship Id="rId974" Type="http://schemas.openxmlformats.org/officeDocument/2006/relationships/hyperlink" Target="https://assos.bordeaux.fr/association/detail/865" TargetMode="External"/><Relationship Id="rId973" Type="http://schemas.openxmlformats.org/officeDocument/2006/relationships/hyperlink" Target="http://www.logement-solidaire.org" TargetMode="External"/><Relationship Id="rId979" Type="http://schemas.openxmlformats.org/officeDocument/2006/relationships/hyperlink" Target="https://assos.bordeaux.fr/association/detail/1008" TargetMode="External"/><Relationship Id="rId978" Type="http://schemas.openxmlformats.org/officeDocument/2006/relationships/hyperlink" Target="https://assos.bordeaux.fr/association/detail/815" TargetMode="External"/><Relationship Id="rId977" Type="http://schemas.openxmlformats.org/officeDocument/2006/relationships/hyperlink" Target="https://assos.bordeaux.fr/association/detail/1003" TargetMode="External"/><Relationship Id="rId972" Type="http://schemas.openxmlformats.org/officeDocument/2006/relationships/hyperlink" Target="https://assos.bordeaux.fr/association/detail/998" TargetMode="External"/><Relationship Id="rId971" Type="http://schemas.openxmlformats.org/officeDocument/2006/relationships/hyperlink" Target="https://assos.bordeaux.fr/association/detail/1675" TargetMode="External"/><Relationship Id="rId970" Type="http://schemas.openxmlformats.org/officeDocument/2006/relationships/hyperlink" Target="https://assos.bordeaux.fr/association/detail/1105" TargetMode="External"/><Relationship Id="rId998" Type="http://schemas.openxmlformats.org/officeDocument/2006/relationships/hyperlink" Target="http://www.libertedetresoi.fr" TargetMode="External"/><Relationship Id="rId997" Type="http://schemas.openxmlformats.org/officeDocument/2006/relationships/hyperlink" Target="https://assos.bordeaux.fr/association/detail/1522" TargetMode="External"/><Relationship Id="rId996" Type="http://schemas.openxmlformats.org/officeDocument/2006/relationships/hyperlink" Target="http://www.ateliernorarth.canalblog.com" TargetMode="External"/><Relationship Id="rId995" Type="http://schemas.openxmlformats.org/officeDocument/2006/relationships/hyperlink" Target="https://assos.bordeaux.fr/association/detail/1614" TargetMode="External"/><Relationship Id="rId999" Type="http://schemas.openxmlformats.org/officeDocument/2006/relationships/hyperlink" Target="https://assos.bordeaux.fr/association/detail/606" TargetMode="External"/><Relationship Id="rId990" Type="http://schemas.openxmlformats.org/officeDocument/2006/relationships/hyperlink" Target="http://www.aprelik.fr" TargetMode="External"/><Relationship Id="rId994" Type="http://schemas.openxmlformats.org/officeDocument/2006/relationships/hyperlink" Target="http://www.bordeaux-hatha-yoga-bien-etre.com" TargetMode="External"/><Relationship Id="rId993" Type="http://schemas.openxmlformats.org/officeDocument/2006/relationships/hyperlink" Target="https://assos.bordeaux.fr/association/detail/572" TargetMode="External"/><Relationship Id="rId992" Type="http://schemas.openxmlformats.org/officeDocument/2006/relationships/hyperlink" Target="http://www.assem-aquitaine.com" TargetMode="External"/><Relationship Id="rId991" Type="http://schemas.openxmlformats.org/officeDocument/2006/relationships/hyperlink" Target="https://assos.bordeaux.fr/association/detail/518" TargetMode="External"/><Relationship Id="rId949" Type="http://schemas.openxmlformats.org/officeDocument/2006/relationships/hyperlink" Target="https://assos.bordeaux.fr/association/detail/1625" TargetMode="External"/><Relationship Id="rId948" Type="http://schemas.openxmlformats.org/officeDocument/2006/relationships/hyperlink" Target="http://www.renaissance-orgue.fr" TargetMode="External"/><Relationship Id="rId943" Type="http://schemas.openxmlformats.org/officeDocument/2006/relationships/hyperlink" Target="https://assos.bordeaux.fr/association/detail/663" TargetMode="External"/><Relationship Id="rId942" Type="http://schemas.openxmlformats.org/officeDocument/2006/relationships/hyperlink" Target="https://assos.bordeaux.fr/association/detail/1141" TargetMode="External"/><Relationship Id="rId941" Type="http://schemas.openxmlformats.org/officeDocument/2006/relationships/hyperlink" Target="https://assos.bordeaux.fr/association/detail/1045" TargetMode="External"/><Relationship Id="rId940" Type="http://schemas.openxmlformats.org/officeDocument/2006/relationships/hyperlink" Target="http://letauzin.com" TargetMode="External"/><Relationship Id="rId947" Type="http://schemas.openxmlformats.org/officeDocument/2006/relationships/hyperlink" Target="https://assos.bordeaux.fr/association/detail/1746" TargetMode="External"/><Relationship Id="rId946" Type="http://schemas.openxmlformats.org/officeDocument/2006/relationships/hyperlink" Target="http://www.anr33.fr" TargetMode="External"/><Relationship Id="rId945" Type="http://schemas.openxmlformats.org/officeDocument/2006/relationships/hyperlink" Target="https://assos.bordeaux.fr/association/detail/652" TargetMode="External"/><Relationship Id="rId944" Type="http://schemas.openxmlformats.org/officeDocument/2006/relationships/hyperlink" Target="http://theatre-la-lucarne.com" TargetMode="External"/><Relationship Id="rId939" Type="http://schemas.openxmlformats.org/officeDocument/2006/relationships/hyperlink" Target="https://assos.bordeaux.fr/association/detail/660" TargetMode="External"/><Relationship Id="rId938" Type="http://schemas.openxmlformats.org/officeDocument/2006/relationships/hyperlink" Target="http://www.francerein-aquitaine.fr" TargetMode="External"/><Relationship Id="rId937" Type="http://schemas.openxmlformats.org/officeDocument/2006/relationships/hyperlink" Target="https://assos.bordeaux.fr/association/detail/1445" TargetMode="External"/><Relationship Id="rId932" Type="http://schemas.openxmlformats.org/officeDocument/2006/relationships/hyperlink" Target="https://assos.bordeaux.fr/association/detail/1068" TargetMode="External"/><Relationship Id="rId931" Type="http://schemas.openxmlformats.org/officeDocument/2006/relationships/hyperlink" Target="https://assos.bordeaux.fr/association/detail/1787" TargetMode="External"/><Relationship Id="rId930" Type="http://schemas.openxmlformats.org/officeDocument/2006/relationships/hyperlink" Target="http://www.apeb33.com" TargetMode="External"/><Relationship Id="rId936" Type="http://schemas.openxmlformats.org/officeDocument/2006/relationships/hyperlink" Target="https://assos.bordeaux.fr/association/detail/1116" TargetMode="External"/><Relationship Id="rId935" Type="http://schemas.openxmlformats.org/officeDocument/2006/relationships/hyperlink" Target="http://www.facebook.com/bordeaux.atdquartmonde.5" TargetMode="External"/><Relationship Id="rId934" Type="http://schemas.openxmlformats.org/officeDocument/2006/relationships/hyperlink" Target="https://assos.bordeaux.fr/association/detail/1249" TargetMode="External"/><Relationship Id="rId933" Type="http://schemas.openxmlformats.org/officeDocument/2006/relationships/hyperlink" Target="http://www.thoth-csf.net" TargetMode="External"/><Relationship Id="rId965" Type="http://schemas.openxmlformats.org/officeDocument/2006/relationships/hyperlink" Target="https://assos.bordeaux.fr/association/detail/732" TargetMode="External"/><Relationship Id="rId964" Type="http://schemas.openxmlformats.org/officeDocument/2006/relationships/hyperlink" Target="https://assos.bordeaux.fr/association/detail/945" TargetMode="External"/><Relationship Id="rId963" Type="http://schemas.openxmlformats.org/officeDocument/2006/relationships/hyperlink" Target="https://assos.bordeaux.fr/association/detail/1562" TargetMode="External"/><Relationship Id="rId962" Type="http://schemas.openxmlformats.org/officeDocument/2006/relationships/hyperlink" Target="https://assos.bordeaux.fr/association/detail/1111" TargetMode="External"/><Relationship Id="rId969" Type="http://schemas.openxmlformats.org/officeDocument/2006/relationships/hyperlink" Target="http://www.cam-bordeaux.com" TargetMode="External"/><Relationship Id="rId968" Type="http://schemas.openxmlformats.org/officeDocument/2006/relationships/hyperlink" Target="https://assos.bordeaux.fr/association/detail/520" TargetMode="External"/><Relationship Id="rId967" Type="http://schemas.openxmlformats.org/officeDocument/2006/relationships/hyperlink" Target="https://assos.bordeaux.fr/association/detail/1022" TargetMode="External"/><Relationship Id="rId966" Type="http://schemas.openxmlformats.org/officeDocument/2006/relationships/hyperlink" Target="http://www.astree.asso.fr" TargetMode="External"/><Relationship Id="rId961" Type="http://schemas.openxmlformats.org/officeDocument/2006/relationships/hyperlink" Target="https://assos.bordeaux.fr/association/detail/1703" TargetMode="External"/><Relationship Id="rId960" Type="http://schemas.openxmlformats.org/officeDocument/2006/relationships/hyperlink" Target="http://www.60000rebonds.com" TargetMode="External"/><Relationship Id="rId959" Type="http://schemas.openxmlformats.org/officeDocument/2006/relationships/hyperlink" Target="https://assos.bordeaux.fr/association/detail/983" TargetMode="External"/><Relationship Id="rId954" Type="http://schemas.openxmlformats.org/officeDocument/2006/relationships/hyperlink" Target="https://assos.bordeaux.fr/association/detail/1668" TargetMode="External"/><Relationship Id="rId953" Type="http://schemas.openxmlformats.org/officeDocument/2006/relationships/hyperlink" Target="http://cdos33.org" TargetMode="External"/><Relationship Id="rId952" Type="http://schemas.openxmlformats.org/officeDocument/2006/relationships/hyperlink" Target="https://assos.bordeaux.fr/association/detail/734" TargetMode="External"/><Relationship Id="rId951" Type="http://schemas.openxmlformats.org/officeDocument/2006/relationships/hyperlink" Target="http://www.kfedesfamilles.fr" TargetMode="External"/><Relationship Id="rId958" Type="http://schemas.openxmlformats.org/officeDocument/2006/relationships/hyperlink" Target="http://www.bec-escrime.fr" TargetMode="External"/><Relationship Id="rId957" Type="http://schemas.openxmlformats.org/officeDocument/2006/relationships/hyperlink" Target="https://assos.bordeaux.fr/association/detail/880" TargetMode="External"/><Relationship Id="rId956" Type="http://schemas.openxmlformats.org/officeDocument/2006/relationships/hyperlink" Target="http://envoldaquitaine.e-monsite.com" TargetMode="External"/><Relationship Id="rId955" Type="http://schemas.openxmlformats.org/officeDocument/2006/relationships/hyperlink" Target="https://assos.bordeaux.fr/association/detail/1454" TargetMode="External"/><Relationship Id="rId950" Type="http://schemas.openxmlformats.org/officeDocument/2006/relationships/hyperlink" Target="https://assos.bordeaux.fr/association/detail/733" TargetMode="External"/><Relationship Id="rId107" Type="http://schemas.openxmlformats.org/officeDocument/2006/relationships/hyperlink" Target="https://assos.bordeaux.fr/association/detail/531" TargetMode="External"/><Relationship Id="rId106" Type="http://schemas.openxmlformats.org/officeDocument/2006/relationships/hyperlink" Target="https://assos.bordeaux.fr/association/detail/1442" TargetMode="External"/><Relationship Id="rId105" Type="http://schemas.openxmlformats.org/officeDocument/2006/relationships/hyperlink" Target="http://voilebordeauxlac.fr" TargetMode="External"/><Relationship Id="rId104" Type="http://schemas.openxmlformats.org/officeDocument/2006/relationships/hyperlink" Target="https://assos.bordeaux.fr/association/detail/1818" TargetMode="External"/><Relationship Id="rId109" Type="http://schemas.openxmlformats.org/officeDocument/2006/relationships/hyperlink" Target="https://assos.bordeaux.fr/association/detail/838" TargetMode="External"/><Relationship Id="rId108" Type="http://schemas.openxmlformats.org/officeDocument/2006/relationships/hyperlink" Target="https://assos.bordeaux.fr/association/detail/625" TargetMode="External"/><Relationship Id="rId103" Type="http://schemas.openxmlformats.org/officeDocument/2006/relationships/hyperlink" Target="http://deuxbouts.org" TargetMode="External"/><Relationship Id="rId102" Type="http://schemas.openxmlformats.org/officeDocument/2006/relationships/hyperlink" Target="https://assos.bordeaux.fr/association/detail/1821" TargetMode="External"/><Relationship Id="rId101" Type="http://schemas.openxmlformats.org/officeDocument/2006/relationships/hyperlink" Target="https://assos.bordeaux.fr/association/detail/614" TargetMode="External"/><Relationship Id="rId100" Type="http://schemas.openxmlformats.org/officeDocument/2006/relationships/hyperlink" Target="https://assos.bordeaux.fr/association/detail/961" TargetMode="External"/><Relationship Id="rId129" Type="http://schemas.openxmlformats.org/officeDocument/2006/relationships/hyperlink" Target="https://assos.bordeaux.fr/association/detail/956" TargetMode="External"/><Relationship Id="rId128" Type="http://schemas.openxmlformats.org/officeDocument/2006/relationships/hyperlink" Target="https://assos.bordeaux.fr/association/detail/1161" TargetMode="External"/><Relationship Id="rId127" Type="http://schemas.openxmlformats.org/officeDocument/2006/relationships/hyperlink" Target="http://www.handichiens.org" TargetMode="External"/><Relationship Id="rId126" Type="http://schemas.openxmlformats.org/officeDocument/2006/relationships/hyperlink" Target="https://assos.bordeaux.fr/association/detail/1243" TargetMode="External"/><Relationship Id="rId121" Type="http://schemas.openxmlformats.org/officeDocument/2006/relationships/hyperlink" Target="https://assos.bordeaux.fr/association/detail/1827" TargetMode="External"/><Relationship Id="rId120" Type="http://schemas.openxmlformats.org/officeDocument/2006/relationships/hyperlink" Target="https://assos.bordeaux.fr/association/detail/1149" TargetMode="External"/><Relationship Id="rId125" Type="http://schemas.openxmlformats.org/officeDocument/2006/relationships/hyperlink" Target="https://assos.bordeaux.fr/association/detail/1323" TargetMode="External"/><Relationship Id="rId124" Type="http://schemas.openxmlformats.org/officeDocument/2006/relationships/hyperlink" Target="http://www.danzaevolucion.fr/m" TargetMode="External"/><Relationship Id="rId123" Type="http://schemas.openxmlformats.org/officeDocument/2006/relationships/hyperlink" Target="https://assos.bordeaux.fr/association/detail/965" TargetMode="External"/><Relationship Id="rId122" Type="http://schemas.openxmlformats.org/officeDocument/2006/relationships/hyperlink" Target="https://assos.bordeaux.fr/association/detail/1785" TargetMode="External"/><Relationship Id="rId118" Type="http://schemas.openxmlformats.org/officeDocument/2006/relationships/hyperlink" Target="http://www.hathayogasimplifie-bordeaux.fr" TargetMode="External"/><Relationship Id="rId117" Type="http://schemas.openxmlformats.org/officeDocument/2006/relationships/hyperlink" Target="https://assos.bordeaux.fr/association/detail/673" TargetMode="External"/><Relationship Id="rId116" Type="http://schemas.openxmlformats.org/officeDocument/2006/relationships/hyperlink" Target="http://www.we-job.com" TargetMode="External"/><Relationship Id="rId115" Type="http://schemas.openxmlformats.org/officeDocument/2006/relationships/hyperlink" Target="https://assos.bordeaux.fr/association/detail/1255" TargetMode="External"/><Relationship Id="rId119" Type="http://schemas.openxmlformats.org/officeDocument/2006/relationships/hyperlink" Target="https://assos.bordeaux.fr/association/detail/1689" TargetMode="External"/><Relationship Id="rId110" Type="http://schemas.openxmlformats.org/officeDocument/2006/relationships/hyperlink" Target="https://assos.bordeaux.fr/association/detail/820" TargetMode="External"/><Relationship Id="rId114" Type="http://schemas.openxmlformats.org/officeDocument/2006/relationships/hyperlink" Target="https://assos.bordeaux.fr/association/detail/1588" TargetMode="External"/><Relationship Id="rId113" Type="http://schemas.openxmlformats.org/officeDocument/2006/relationships/hyperlink" Target="http://www.compagnie-leitmotiv.com" TargetMode="External"/><Relationship Id="rId112" Type="http://schemas.openxmlformats.org/officeDocument/2006/relationships/hyperlink" Target="https://assos.bordeaux.fr/association/detail/805" TargetMode="External"/><Relationship Id="rId111" Type="http://schemas.openxmlformats.org/officeDocument/2006/relationships/hyperlink" Target="https://assos.bordeaux.fr/association/detail/778" TargetMode="External"/><Relationship Id="rId907" Type="http://schemas.openxmlformats.org/officeDocument/2006/relationships/hyperlink" Target="http://www.graine-aquitaine.org" TargetMode="External"/><Relationship Id="rId906" Type="http://schemas.openxmlformats.org/officeDocument/2006/relationships/hyperlink" Target="https://assos.bordeaux.fr/association/detail/999" TargetMode="External"/><Relationship Id="rId905" Type="http://schemas.openxmlformats.org/officeDocument/2006/relationships/hyperlink" Target="https://assos.bordeaux.fr/association/detail/763" TargetMode="External"/><Relationship Id="rId904" Type="http://schemas.openxmlformats.org/officeDocument/2006/relationships/hyperlink" Target="http://www.collectifcliffhanger.fr" TargetMode="External"/><Relationship Id="rId909" Type="http://schemas.openxmlformats.org/officeDocument/2006/relationships/hyperlink" Target="https://assos.bordeaux.fr/association/detail/1392" TargetMode="External"/><Relationship Id="rId908" Type="http://schemas.openxmlformats.org/officeDocument/2006/relationships/hyperlink" Target="https://assos.bordeaux.fr/association/detail/1046" TargetMode="External"/><Relationship Id="rId903" Type="http://schemas.openxmlformats.org/officeDocument/2006/relationships/hyperlink" Target="https://assos.bordeaux.fr/association/detail/1657" TargetMode="External"/><Relationship Id="rId902" Type="http://schemas.openxmlformats.org/officeDocument/2006/relationships/hyperlink" Target="https://assos.bordeaux.fr/association/detail/997" TargetMode="External"/><Relationship Id="rId901" Type="http://schemas.openxmlformats.org/officeDocument/2006/relationships/hyperlink" Target="https://assos.bordeaux.fr/association/detail/646" TargetMode="External"/><Relationship Id="rId900" Type="http://schemas.openxmlformats.org/officeDocument/2006/relationships/hyperlink" Target="https://assos.bordeaux.fr/association/detail/837" TargetMode="External"/><Relationship Id="rId929" Type="http://schemas.openxmlformats.org/officeDocument/2006/relationships/hyperlink" Target="https://assos.bordeaux.fr/association/detail/911" TargetMode="External"/><Relationship Id="rId928" Type="http://schemas.openxmlformats.org/officeDocument/2006/relationships/hyperlink" Target="http://www.adora-orientation.org" TargetMode="External"/><Relationship Id="rId927" Type="http://schemas.openxmlformats.org/officeDocument/2006/relationships/hyperlink" Target="https://assos.bordeaux.fr/association/detail/922" TargetMode="External"/><Relationship Id="rId926" Type="http://schemas.openxmlformats.org/officeDocument/2006/relationships/hyperlink" Target="http://www.citizchool.com" TargetMode="External"/><Relationship Id="rId921" Type="http://schemas.openxmlformats.org/officeDocument/2006/relationships/hyperlink" Target="http://maclart.fr" TargetMode="External"/><Relationship Id="rId920" Type="http://schemas.openxmlformats.org/officeDocument/2006/relationships/hyperlink" Target="https://assos.bordeaux.fr/association/detail/946" TargetMode="External"/><Relationship Id="rId925" Type="http://schemas.openxmlformats.org/officeDocument/2006/relationships/hyperlink" Target="https://assos.bordeaux.fr/association/detail/1015" TargetMode="External"/><Relationship Id="rId924" Type="http://schemas.openxmlformats.org/officeDocument/2006/relationships/hyperlink" Target="https://assos.bordeaux.fr/association/detail/1244" TargetMode="External"/><Relationship Id="rId923" Type="http://schemas.openxmlformats.org/officeDocument/2006/relationships/hyperlink" Target="https://assos.bordeaux.fr/association/detail/821" TargetMode="External"/><Relationship Id="rId922" Type="http://schemas.openxmlformats.org/officeDocument/2006/relationships/hyperlink" Target="https://assos.bordeaux.fr/association/detail/1722" TargetMode="External"/><Relationship Id="rId918" Type="http://schemas.openxmlformats.org/officeDocument/2006/relationships/hyperlink" Target="https://assos.bordeaux.fr/association/detail/859" TargetMode="External"/><Relationship Id="rId917" Type="http://schemas.openxmlformats.org/officeDocument/2006/relationships/hyperlink" Target="http://www.amnesty.fr/pres-de-chez-vous/bordeaux-sud?previousSearch=%3Faddress%3D33000" TargetMode="External"/><Relationship Id="rId916" Type="http://schemas.openxmlformats.org/officeDocument/2006/relationships/hyperlink" Target="https://assos.bordeaux.fr/association/detail/1091" TargetMode="External"/><Relationship Id="rId915" Type="http://schemas.openxmlformats.org/officeDocument/2006/relationships/hyperlink" Target="https://assos.bordeaux.fr/association/detail/1418" TargetMode="External"/><Relationship Id="rId919" Type="http://schemas.openxmlformats.org/officeDocument/2006/relationships/hyperlink" Target="http://www.cdmjsea-gironde.fr" TargetMode="External"/><Relationship Id="rId910" Type="http://schemas.openxmlformats.org/officeDocument/2006/relationships/hyperlink" Target="http://www.ricochetsonore.fr" TargetMode="External"/><Relationship Id="rId914" Type="http://schemas.openxmlformats.org/officeDocument/2006/relationships/hyperlink" Target="http://www.jsp-bordeauxbenauge.fr" TargetMode="External"/><Relationship Id="rId913" Type="http://schemas.openxmlformats.org/officeDocument/2006/relationships/hyperlink" Target="https://assos.bordeaux.fr/association/detail/569" TargetMode="External"/><Relationship Id="rId912" Type="http://schemas.openxmlformats.org/officeDocument/2006/relationships/hyperlink" Target="https://assos.bordeaux.fr/association/detail/1736" TargetMode="External"/><Relationship Id="rId911" Type="http://schemas.openxmlformats.org/officeDocument/2006/relationships/hyperlink" Target="https://assos.bordeaux.fr/association/detail/1629" TargetMode="External"/><Relationship Id="rId866" Type="http://schemas.openxmlformats.org/officeDocument/2006/relationships/hyperlink" Target="https://assos.bordeaux.fr/association/detail/1775" TargetMode="External"/><Relationship Id="rId865" Type="http://schemas.openxmlformats.org/officeDocument/2006/relationships/hyperlink" Target="https://assos.bordeaux.fr/association/detail/912" TargetMode="External"/><Relationship Id="rId864" Type="http://schemas.openxmlformats.org/officeDocument/2006/relationships/hyperlink" Target="http://apeef.com" TargetMode="External"/><Relationship Id="rId863" Type="http://schemas.openxmlformats.org/officeDocument/2006/relationships/hyperlink" Target="https://assos.bordeaux.fr/association/detail/797" TargetMode="External"/><Relationship Id="rId869" Type="http://schemas.openxmlformats.org/officeDocument/2006/relationships/hyperlink" Target="https://assos.bordeaux.fr/association/detail/1096" TargetMode="External"/><Relationship Id="rId868" Type="http://schemas.openxmlformats.org/officeDocument/2006/relationships/hyperlink" Target="http://www.maloca.fr" TargetMode="External"/><Relationship Id="rId867" Type="http://schemas.openxmlformats.org/officeDocument/2006/relationships/hyperlink" Target="https://assos.bordeaux.fr/association/detail/552" TargetMode="External"/><Relationship Id="rId862" Type="http://schemas.openxmlformats.org/officeDocument/2006/relationships/hyperlink" Target="https://assos.bordeaux.fr/association/detail/1357" TargetMode="External"/><Relationship Id="rId861" Type="http://schemas.openxmlformats.org/officeDocument/2006/relationships/hyperlink" Target="http://jadopteunprojet.com" TargetMode="External"/><Relationship Id="rId860" Type="http://schemas.openxmlformats.org/officeDocument/2006/relationships/hyperlink" Target="https://assos.bordeaux.fr/association/detail/1537" TargetMode="External"/><Relationship Id="rId855" Type="http://schemas.openxmlformats.org/officeDocument/2006/relationships/hyperlink" Target="https://assos.bordeaux.fr/association/detail/1474" TargetMode="External"/><Relationship Id="rId854" Type="http://schemas.openxmlformats.org/officeDocument/2006/relationships/hyperlink" Target="http://www.palliaplus.org" TargetMode="External"/><Relationship Id="rId853" Type="http://schemas.openxmlformats.org/officeDocument/2006/relationships/hyperlink" Target="https://assos.bordeaux.fr/association/detail/1548" TargetMode="External"/><Relationship Id="rId852" Type="http://schemas.openxmlformats.org/officeDocument/2006/relationships/hyperlink" Target="http://tousauxabris.org" TargetMode="External"/><Relationship Id="rId859" Type="http://schemas.openxmlformats.org/officeDocument/2006/relationships/hyperlink" Target="https://assos.bordeaux.fr/association/detail/574" TargetMode="External"/><Relationship Id="rId858" Type="http://schemas.openxmlformats.org/officeDocument/2006/relationships/hyperlink" Target="https://assos.bordeaux.fr/association/detail/1101" TargetMode="External"/><Relationship Id="rId857" Type="http://schemas.openxmlformats.org/officeDocument/2006/relationships/hyperlink" Target="http://www.bordeaux-capoeira.fr" TargetMode="External"/><Relationship Id="rId856" Type="http://schemas.openxmlformats.org/officeDocument/2006/relationships/hyperlink" Target="https://assos.bordeaux.fr/association/detail/722" TargetMode="External"/><Relationship Id="rId851" Type="http://schemas.openxmlformats.org/officeDocument/2006/relationships/hyperlink" Target="https://assos.bordeaux.fr/association/detail/1377" TargetMode="External"/><Relationship Id="rId850" Type="http://schemas.openxmlformats.org/officeDocument/2006/relationships/hyperlink" Target="http://aremacs.com" TargetMode="External"/><Relationship Id="rId888" Type="http://schemas.openxmlformats.org/officeDocument/2006/relationships/hyperlink" Target="https://assos.bordeaux.fr/association/detail/795" TargetMode="External"/><Relationship Id="rId887" Type="http://schemas.openxmlformats.org/officeDocument/2006/relationships/hyperlink" Target="http://www.oareil.org" TargetMode="External"/><Relationship Id="rId886" Type="http://schemas.openxmlformats.org/officeDocument/2006/relationships/hyperlink" Target="https://assos.bordeaux.fr/association/detail/738" TargetMode="External"/><Relationship Id="rId885" Type="http://schemas.openxmlformats.org/officeDocument/2006/relationships/hyperlink" Target="https://assos.bordeaux.fr/association/detail/1010" TargetMode="External"/><Relationship Id="rId889" Type="http://schemas.openxmlformats.org/officeDocument/2006/relationships/hyperlink" Target="http://www.larondedesquartiersdebordeaux.com" TargetMode="External"/><Relationship Id="rId880" Type="http://schemas.openxmlformats.org/officeDocument/2006/relationships/hyperlink" Target="https://assos.bordeaux.fr/association/detail/528" TargetMode="External"/><Relationship Id="rId884" Type="http://schemas.openxmlformats.org/officeDocument/2006/relationships/hyperlink" Target="https://assos.bordeaux.fr/association/detail/1127" TargetMode="External"/><Relationship Id="rId883" Type="http://schemas.openxmlformats.org/officeDocument/2006/relationships/hyperlink" Target="http://www.invo-association.org" TargetMode="External"/><Relationship Id="rId882" Type="http://schemas.openxmlformats.org/officeDocument/2006/relationships/hyperlink" Target="https://assos.bordeaux.fr/association/detail/1371" TargetMode="External"/><Relationship Id="rId881" Type="http://schemas.openxmlformats.org/officeDocument/2006/relationships/hyperlink" Target="http://hello-ernest.com/fr" TargetMode="External"/><Relationship Id="rId877" Type="http://schemas.openxmlformats.org/officeDocument/2006/relationships/hyperlink" Target="https://assos.bordeaux.fr/association/detail/1115" TargetMode="External"/><Relationship Id="rId876" Type="http://schemas.openxmlformats.org/officeDocument/2006/relationships/hyperlink" Target="https://assos.bordeaux.fr/association/detail/1471" TargetMode="External"/><Relationship Id="rId875" Type="http://schemas.openxmlformats.org/officeDocument/2006/relationships/hyperlink" Target="https://assos.bordeaux.fr/association/detail/664" TargetMode="External"/><Relationship Id="rId874" Type="http://schemas.openxmlformats.org/officeDocument/2006/relationships/hyperlink" Target="http://www.associationextra.fr" TargetMode="External"/><Relationship Id="rId879" Type="http://schemas.openxmlformats.org/officeDocument/2006/relationships/hyperlink" Target="http://www.assouvs.fr" TargetMode="External"/><Relationship Id="rId878" Type="http://schemas.openxmlformats.org/officeDocument/2006/relationships/hyperlink" Target="https://assos.bordeaux.fr/association/detail/817" TargetMode="External"/><Relationship Id="rId873" Type="http://schemas.openxmlformats.org/officeDocument/2006/relationships/hyperlink" Target="https://assos.bordeaux.fr/association/detail/1299" TargetMode="External"/><Relationship Id="rId872" Type="http://schemas.openxmlformats.org/officeDocument/2006/relationships/hyperlink" Target="http://www.astronomiesensorielle.fr" TargetMode="External"/><Relationship Id="rId871" Type="http://schemas.openxmlformats.org/officeDocument/2006/relationships/hyperlink" Target="https://assos.bordeaux.fr/association/detail/1262" TargetMode="External"/><Relationship Id="rId870" Type="http://schemas.openxmlformats.org/officeDocument/2006/relationships/hyperlink" Target="http://association.cauderes.over-blog.com" TargetMode="External"/><Relationship Id="rId829" Type="http://schemas.openxmlformats.org/officeDocument/2006/relationships/hyperlink" Target="http://www.airpassion-aquitaine.org" TargetMode="External"/><Relationship Id="rId828" Type="http://schemas.openxmlformats.org/officeDocument/2006/relationships/hyperlink" Target="https://assos.bordeaux.fr/association/detail/1011" TargetMode="External"/><Relationship Id="rId827" Type="http://schemas.openxmlformats.org/officeDocument/2006/relationships/hyperlink" Target="https://assos.bordeaux.fr/association/detail/1016" TargetMode="External"/><Relationship Id="rId822" Type="http://schemas.openxmlformats.org/officeDocument/2006/relationships/hyperlink" Target="https://assos.bordeaux.fr/association/detail/1640" TargetMode="External"/><Relationship Id="rId821" Type="http://schemas.openxmlformats.org/officeDocument/2006/relationships/hyperlink" Target="https://assos.bordeaux.fr/association/detail/1777" TargetMode="External"/><Relationship Id="rId820" Type="http://schemas.openxmlformats.org/officeDocument/2006/relationships/hyperlink" Target="http://ctecheney.wixsite.com/jolie-petite-maman" TargetMode="External"/><Relationship Id="rId826" Type="http://schemas.openxmlformats.org/officeDocument/2006/relationships/hyperlink" Target="http://www.adam-bordeaux.fr" TargetMode="External"/><Relationship Id="rId825" Type="http://schemas.openxmlformats.org/officeDocument/2006/relationships/hyperlink" Target="https://assos.bordeaux.fr/association/detail/537" TargetMode="External"/><Relationship Id="rId824" Type="http://schemas.openxmlformats.org/officeDocument/2006/relationships/hyperlink" Target="http://thewill.fr" TargetMode="External"/><Relationship Id="rId823" Type="http://schemas.openxmlformats.org/officeDocument/2006/relationships/hyperlink" Target="https://assos.bordeaux.fr/association/detail/623" TargetMode="External"/><Relationship Id="rId819" Type="http://schemas.openxmlformats.org/officeDocument/2006/relationships/hyperlink" Target="https://assos.bordeaux.fr/association/detail/1683" TargetMode="External"/><Relationship Id="rId818" Type="http://schemas.openxmlformats.org/officeDocument/2006/relationships/hyperlink" Target="https://assos.bordeaux.fr/association/detail/1769" TargetMode="External"/><Relationship Id="rId817" Type="http://schemas.openxmlformats.org/officeDocument/2006/relationships/hyperlink" Target="http://www.thedeskart.com" TargetMode="External"/><Relationship Id="rId816" Type="http://schemas.openxmlformats.org/officeDocument/2006/relationships/hyperlink" Target="https://assos.bordeaux.fr/association/detail/1319" TargetMode="External"/><Relationship Id="rId811" Type="http://schemas.openxmlformats.org/officeDocument/2006/relationships/hyperlink" Target="https://assos.bordeaux.fr/association/detail/587" TargetMode="External"/><Relationship Id="rId810" Type="http://schemas.openxmlformats.org/officeDocument/2006/relationships/hyperlink" Target="http://mensa-france.net/" TargetMode="External"/><Relationship Id="rId815" Type="http://schemas.openxmlformats.org/officeDocument/2006/relationships/hyperlink" Target="https://assos.bordeaux.fr/association/detail/1361" TargetMode="External"/><Relationship Id="rId814" Type="http://schemas.openxmlformats.org/officeDocument/2006/relationships/hyperlink" Target="https://assos.bordeaux.fr/association/detail/1549" TargetMode="External"/><Relationship Id="rId813" Type="http://schemas.openxmlformats.org/officeDocument/2006/relationships/hyperlink" Target="https://assos.bordeaux.fr/association/detail/1049" TargetMode="External"/><Relationship Id="rId812" Type="http://schemas.openxmlformats.org/officeDocument/2006/relationships/hyperlink" Target="http://agep.asso.fr" TargetMode="External"/><Relationship Id="rId849" Type="http://schemas.openxmlformats.org/officeDocument/2006/relationships/hyperlink" Target="https://assos.bordeaux.fr/association/detail/1304" TargetMode="External"/><Relationship Id="rId844" Type="http://schemas.openxmlformats.org/officeDocument/2006/relationships/hyperlink" Target="https://assos.bordeaux.fr/association/detail/940" TargetMode="External"/><Relationship Id="rId843" Type="http://schemas.openxmlformats.org/officeDocument/2006/relationships/hyperlink" Target="http://www.epicerie-solidaire.fr" TargetMode="External"/><Relationship Id="rId842" Type="http://schemas.openxmlformats.org/officeDocument/2006/relationships/hyperlink" Target="https://assos.bordeaux.fr/association/detail/1146" TargetMode="External"/><Relationship Id="rId841" Type="http://schemas.openxmlformats.org/officeDocument/2006/relationships/hyperlink" Target="https://assos.bordeaux.fr/association/detail/1353" TargetMode="External"/><Relationship Id="rId848" Type="http://schemas.openxmlformats.org/officeDocument/2006/relationships/hyperlink" Target="http://cib.ffct.org/index.html" TargetMode="External"/><Relationship Id="rId847" Type="http://schemas.openxmlformats.org/officeDocument/2006/relationships/hyperlink" Target="https://assos.bordeaux.fr/association/detail/1073" TargetMode="External"/><Relationship Id="rId846" Type="http://schemas.openxmlformats.org/officeDocument/2006/relationships/hyperlink" Target="http://collectiftroistiers.com" TargetMode="External"/><Relationship Id="rId845" Type="http://schemas.openxmlformats.org/officeDocument/2006/relationships/hyperlink" Target="https://assos.bordeaux.fr/association/detail/790" TargetMode="External"/><Relationship Id="rId840" Type="http://schemas.openxmlformats.org/officeDocument/2006/relationships/hyperlink" Target="https://assos.bordeaux.fr/association/detail/1661" TargetMode="External"/><Relationship Id="rId839" Type="http://schemas.openxmlformats.org/officeDocument/2006/relationships/hyperlink" Target="http://o.bar.le.plafond.free.fr" TargetMode="External"/><Relationship Id="rId838" Type="http://schemas.openxmlformats.org/officeDocument/2006/relationships/hyperlink" Target="https://assos.bordeaux.fr/association/detail/952" TargetMode="External"/><Relationship Id="rId833" Type="http://schemas.openxmlformats.org/officeDocument/2006/relationships/hyperlink" Target="http://www.danseavecnousbordeaux.fr" TargetMode="External"/><Relationship Id="rId832" Type="http://schemas.openxmlformats.org/officeDocument/2006/relationships/hyperlink" Target="https://assos.bordeaux.fr/association/detail/1578" TargetMode="External"/><Relationship Id="rId831" Type="http://schemas.openxmlformats.org/officeDocument/2006/relationships/hyperlink" Target="https://assos.bordeaux.fr/association/detail/699" TargetMode="External"/><Relationship Id="rId830" Type="http://schemas.openxmlformats.org/officeDocument/2006/relationships/hyperlink" Target="https://assos.bordeaux.fr/association/detail/963" TargetMode="External"/><Relationship Id="rId837" Type="http://schemas.openxmlformats.org/officeDocument/2006/relationships/hyperlink" Target="http://www.morphogenistes.org" TargetMode="External"/><Relationship Id="rId836" Type="http://schemas.openxmlformats.org/officeDocument/2006/relationships/hyperlink" Target="https://assos.bordeaux.fr/association/detail/1822" TargetMode="External"/><Relationship Id="rId835" Type="http://schemas.openxmlformats.org/officeDocument/2006/relationships/hyperlink" Target="http://lescyranos.fr" TargetMode="External"/><Relationship Id="rId834" Type="http://schemas.openxmlformats.org/officeDocument/2006/relationships/hyperlink" Target="https://assos.bordeaux.fr/association/detail/542" TargetMode="External"/><Relationship Id="rId899" Type="http://schemas.openxmlformats.org/officeDocument/2006/relationships/hyperlink" Target="http://www.inserasaf.com" TargetMode="External"/><Relationship Id="rId898" Type="http://schemas.openxmlformats.org/officeDocument/2006/relationships/hyperlink" Target="https://assos.bordeaux.fr/association/detail/1577" TargetMode="External"/><Relationship Id="rId897" Type="http://schemas.openxmlformats.org/officeDocument/2006/relationships/hyperlink" Target="http://www.actgironde.org" TargetMode="External"/><Relationship Id="rId896" Type="http://schemas.openxmlformats.org/officeDocument/2006/relationships/hyperlink" Target="https://assos.bordeaux.fr/association/detail/666" TargetMode="External"/><Relationship Id="rId891" Type="http://schemas.openxmlformats.org/officeDocument/2006/relationships/hyperlink" Target="http://molisa.fr" TargetMode="External"/><Relationship Id="rId890" Type="http://schemas.openxmlformats.org/officeDocument/2006/relationships/hyperlink" Target="https://assos.bordeaux.fr/association/detail/1040" TargetMode="External"/><Relationship Id="rId895" Type="http://schemas.openxmlformats.org/officeDocument/2006/relationships/hyperlink" Target="http://www.agirc-arrco.fr/action-sociale/demandeurs-emploi/" TargetMode="External"/><Relationship Id="rId894" Type="http://schemas.openxmlformats.org/officeDocument/2006/relationships/hyperlink" Target="https://assos.bordeaux.fr/association/detail/659" TargetMode="External"/><Relationship Id="rId893" Type="http://schemas.openxmlformats.org/officeDocument/2006/relationships/hyperlink" Target="https://assos.bordeaux.fr/association/detail/1690" TargetMode="External"/><Relationship Id="rId892" Type="http://schemas.openxmlformats.org/officeDocument/2006/relationships/hyperlink" Target="https://assos.bordeaux.fr/association/detail/1181"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45.0"/>
    <col customWidth="1" min="4" max="4" width="26.25"/>
  </cols>
  <sheetData>
    <row r="1">
      <c r="A1" s="1" t="s">
        <v>0</v>
      </c>
      <c r="B1" s="2" t="s">
        <v>1</v>
      </c>
      <c r="C1" s="1" t="s">
        <v>2</v>
      </c>
      <c r="D1" s="1" t="s">
        <v>3</v>
      </c>
      <c r="E1" s="1" t="s">
        <v>4</v>
      </c>
      <c r="F1" s="1" t="s">
        <v>5</v>
      </c>
      <c r="G1" s="1" t="s">
        <v>6</v>
      </c>
      <c r="H1" s="1" t="s">
        <v>7</v>
      </c>
      <c r="I1" s="1" t="s">
        <v>8</v>
      </c>
      <c r="J1" s="3"/>
      <c r="K1" s="3"/>
    </row>
    <row r="2">
      <c r="A2" s="1" t="s">
        <v>9</v>
      </c>
      <c r="B2" s="4" t="s">
        <v>10</v>
      </c>
      <c r="C2" s="1" t="s">
        <v>11</v>
      </c>
      <c r="D2" s="1" t="s">
        <v>11</v>
      </c>
      <c r="E2" s="1" t="s">
        <v>11</v>
      </c>
      <c r="F2" s="1" t="s">
        <v>11</v>
      </c>
      <c r="G2" s="1" t="s">
        <v>11</v>
      </c>
      <c r="H2" s="1" t="s">
        <v>11</v>
      </c>
      <c r="I2" s="1" t="s">
        <v>11</v>
      </c>
      <c r="J2" s="3"/>
      <c r="K2" s="3"/>
    </row>
    <row r="3">
      <c r="A3" s="1" t="s">
        <v>12</v>
      </c>
      <c r="B3" s="4" t="s">
        <v>13</v>
      </c>
      <c r="C3" s="1" t="s">
        <v>11</v>
      </c>
      <c r="D3" s="1" t="s">
        <v>11</v>
      </c>
      <c r="E3" s="1" t="s">
        <v>11</v>
      </c>
      <c r="F3" s="1" t="s">
        <v>11</v>
      </c>
      <c r="G3" s="1" t="s">
        <v>11</v>
      </c>
      <c r="H3" s="1" t="s">
        <v>11</v>
      </c>
      <c r="I3" s="1" t="s">
        <v>11</v>
      </c>
      <c r="J3" s="3"/>
      <c r="K3" s="3"/>
    </row>
    <row r="4">
      <c r="A4" s="1" t="s">
        <v>14</v>
      </c>
      <c r="B4" s="4" t="s">
        <v>15</v>
      </c>
      <c r="C4" s="1" t="s">
        <v>16</v>
      </c>
      <c r="D4" s="1" t="s">
        <v>17</v>
      </c>
      <c r="E4" s="1" t="s">
        <v>18</v>
      </c>
      <c r="F4" s="1" t="s">
        <v>19</v>
      </c>
      <c r="G4" s="1" t="s">
        <v>11</v>
      </c>
      <c r="H4" s="1" t="s">
        <v>11</v>
      </c>
      <c r="I4" s="1" t="s">
        <v>11</v>
      </c>
      <c r="J4" s="3"/>
      <c r="K4" s="3"/>
    </row>
    <row r="5">
      <c r="A5" s="1" t="s">
        <v>20</v>
      </c>
      <c r="B5" s="4" t="s">
        <v>21</v>
      </c>
      <c r="C5" s="1" t="s">
        <v>11</v>
      </c>
      <c r="D5" s="1" t="s">
        <v>11</v>
      </c>
      <c r="E5" s="1" t="s">
        <v>11</v>
      </c>
      <c r="F5" s="1" t="s">
        <v>11</v>
      </c>
      <c r="G5" s="1" t="s">
        <v>11</v>
      </c>
      <c r="H5" s="1" t="s">
        <v>11</v>
      </c>
      <c r="I5" s="1" t="s">
        <v>11</v>
      </c>
      <c r="J5" s="3"/>
      <c r="K5" s="3"/>
    </row>
    <row r="6">
      <c r="A6" s="1" t="s">
        <v>22</v>
      </c>
      <c r="B6" s="4" t="s">
        <v>23</v>
      </c>
      <c r="C6" s="1" t="s">
        <v>11</v>
      </c>
      <c r="D6" s="1" t="s">
        <v>11</v>
      </c>
      <c r="E6" s="1" t="s">
        <v>11</v>
      </c>
      <c r="F6" s="1" t="s">
        <v>11</v>
      </c>
      <c r="G6" s="1" t="s">
        <v>11</v>
      </c>
      <c r="H6" s="1" t="s">
        <v>11</v>
      </c>
      <c r="I6" s="1" t="s">
        <v>11</v>
      </c>
      <c r="J6" s="3"/>
      <c r="K6" s="3"/>
    </row>
    <row r="7">
      <c r="A7" s="1" t="s">
        <v>24</v>
      </c>
      <c r="B7" s="4" t="s">
        <v>25</v>
      </c>
      <c r="C7" s="1" t="s">
        <v>26</v>
      </c>
      <c r="D7" s="1" t="s">
        <v>27</v>
      </c>
      <c r="E7" s="1" t="s">
        <v>28</v>
      </c>
      <c r="F7" s="1" t="s">
        <v>29</v>
      </c>
      <c r="G7" s="1" t="s">
        <v>11</v>
      </c>
      <c r="H7" s="5" t="s">
        <v>30</v>
      </c>
      <c r="I7" s="1" t="s">
        <v>31</v>
      </c>
      <c r="J7" s="3"/>
      <c r="K7" s="3"/>
    </row>
    <row r="8">
      <c r="A8" s="1" t="s">
        <v>32</v>
      </c>
      <c r="B8" s="4" t="s">
        <v>33</v>
      </c>
      <c r="C8" s="1" t="s">
        <v>11</v>
      </c>
      <c r="D8" s="1" t="s">
        <v>11</v>
      </c>
      <c r="E8" s="1" t="s">
        <v>11</v>
      </c>
      <c r="F8" s="1" t="s">
        <v>11</v>
      </c>
      <c r="G8" s="1" t="s">
        <v>11</v>
      </c>
      <c r="H8" s="1" t="s">
        <v>11</v>
      </c>
      <c r="I8" s="1" t="s">
        <v>11</v>
      </c>
      <c r="J8" s="3"/>
      <c r="K8" s="3"/>
    </row>
    <row r="9">
      <c r="A9" s="1" t="s">
        <v>34</v>
      </c>
      <c r="B9" s="4" t="s">
        <v>35</v>
      </c>
      <c r="C9" s="1" t="s">
        <v>11</v>
      </c>
      <c r="D9" s="1" t="s">
        <v>11</v>
      </c>
      <c r="E9" s="1" t="s">
        <v>11</v>
      </c>
      <c r="F9" s="1" t="s">
        <v>11</v>
      </c>
      <c r="G9" s="1" t="s">
        <v>11</v>
      </c>
      <c r="H9" s="1" t="s">
        <v>11</v>
      </c>
      <c r="I9" s="1" t="s">
        <v>11</v>
      </c>
      <c r="J9" s="3"/>
      <c r="K9" s="3"/>
    </row>
    <row r="10">
      <c r="A10" s="1" t="s">
        <v>36</v>
      </c>
      <c r="B10" s="4" t="s">
        <v>37</v>
      </c>
      <c r="C10" s="1" t="s">
        <v>38</v>
      </c>
      <c r="D10" s="1" t="s">
        <v>39</v>
      </c>
      <c r="E10" s="1" t="s">
        <v>40</v>
      </c>
      <c r="F10" s="1" t="s">
        <v>41</v>
      </c>
      <c r="G10" s="1" t="s">
        <v>42</v>
      </c>
      <c r="H10" s="1" t="s">
        <v>11</v>
      </c>
      <c r="I10" s="1" t="s">
        <v>43</v>
      </c>
      <c r="J10" s="3"/>
      <c r="K10" s="3"/>
    </row>
    <row r="11">
      <c r="A11" s="1" t="s">
        <v>44</v>
      </c>
      <c r="B11" s="4" t="s">
        <v>45</v>
      </c>
      <c r="C11" s="1" t="s">
        <v>11</v>
      </c>
      <c r="D11" s="1" t="s">
        <v>11</v>
      </c>
      <c r="E11" s="1" t="s">
        <v>11</v>
      </c>
      <c r="F11" s="1" t="s">
        <v>11</v>
      </c>
      <c r="G11" s="1" t="s">
        <v>11</v>
      </c>
      <c r="H11" s="1" t="s">
        <v>11</v>
      </c>
      <c r="I11" s="1" t="s">
        <v>11</v>
      </c>
      <c r="J11" s="3"/>
      <c r="K11" s="3"/>
    </row>
    <row r="12">
      <c r="A12" s="1" t="s">
        <v>46</v>
      </c>
      <c r="B12" s="4" t="s">
        <v>47</v>
      </c>
      <c r="C12" s="1" t="s">
        <v>48</v>
      </c>
      <c r="D12" s="1" t="s">
        <v>49</v>
      </c>
      <c r="E12" s="1" t="s">
        <v>50</v>
      </c>
      <c r="F12" s="1" t="s">
        <v>51</v>
      </c>
      <c r="G12" s="1" t="s">
        <v>52</v>
      </c>
      <c r="H12" s="1" t="s">
        <v>11</v>
      </c>
      <c r="I12" s="1" t="s">
        <v>53</v>
      </c>
      <c r="J12" s="3"/>
      <c r="K12" s="3"/>
    </row>
    <row r="13">
      <c r="A13" s="1" t="s">
        <v>54</v>
      </c>
      <c r="B13" s="4" t="s">
        <v>55</v>
      </c>
      <c r="C13" s="1" t="s">
        <v>56</v>
      </c>
      <c r="D13" s="1" t="s">
        <v>57</v>
      </c>
      <c r="E13" s="1" t="s">
        <v>58</v>
      </c>
      <c r="F13" s="1" t="s">
        <v>59</v>
      </c>
      <c r="G13" s="1" t="s">
        <v>60</v>
      </c>
      <c r="H13" s="5" t="s">
        <v>61</v>
      </c>
      <c r="I13" s="1" t="s">
        <v>53</v>
      </c>
      <c r="J13" s="3"/>
      <c r="K13" s="3"/>
    </row>
    <row r="14">
      <c r="A14" s="1" t="s">
        <v>62</v>
      </c>
      <c r="B14" s="4" t="s">
        <v>63</v>
      </c>
      <c r="C14" s="1" t="s">
        <v>64</v>
      </c>
      <c r="D14" s="1" t="s">
        <v>65</v>
      </c>
      <c r="E14" s="1" t="s">
        <v>66</v>
      </c>
      <c r="F14" s="1" t="s">
        <v>67</v>
      </c>
      <c r="G14" s="1" t="s">
        <v>68</v>
      </c>
      <c r="H14" s="1" t="s">
        <v>11</v>
      </c>
      <c r="I14" s="1" t="s">
        <v>11</v>
      </c>
      <c r="J14" s="3"/>
      <c r="K14" s="3"/>
    </row>
    <row r="15">
      <c r="A15" s="1" t="s">
        <v>69</v>
      </c>
      <c r="B15" s="4" t="s">
        <v>70</v>
      </c>
      <c r="C15" s="1" t="s">
        <v>11</v>
      </c>
      <c r="D15" s="1" t="s">
        <v>11</v>
      </c>
      <c r="E15" s="1" t="s">
        <v>11</v>
      </c>
      <c r="F15" s="1" t="s">
        <v>11</v>
      </c>
      <c r="G15" s="1" t="s">
        <v>11</v>
      </c>
      <c r="H15" s="1" t="s">
        <v>11</v>
      </c>
      <c r="I15" s="1" t="s">
        <v>11</v>
      </c>
      <c r="J15" s="3"/>
      <c r="K15" s="3"/>
    </row>
    <row r="16">
      <c r="A16" s="1" t="s">
        <v>71</v>
      </c>
      <c r="B16" s="4" t="s">
        <v>72</v>
      </c>
      <c r="C16" s="1" t="s">
        <v>11</v>
      </c>
      <c r="D16" s="1" t="s">
        <v>11</v>
      </c>
      <c r="E16" s="1" t="s">
        <v>11</v>
      </c>
      <c r="F16" s="1" t="s">
        <v>11</v>
      </c>
      <c r="G16" s="1" t="s">
        <v>11</v>
      </c>
      <c r="H16" s="1" t="s">
        <v>11</v>
      </c>
      <c r="I16" s="1" t="s">
        <v>11</v>
      </c>
      <c r="J16" s="3"/>
      <c r="K16" s="3"/>
    </row>
    <row r="17">
      <c r="A17" s="1" t="s">
        <v>73</v>
      </c>
      <c r="B17" s="4" t="s">
        <v>74</v>
      </c>
      <c r="C17" s="1" t="s">
        <v>75</v>
      </c>
      <c r="D17" s="1" t="s">
        <v>76</v>
      </c>
      <c r="E17" s="1" t="s">
        <v>77</v>
      </c>
      <c r="F17" s="1" t="s">
        <v>78</v>
      </c>
      <c r="G17" s="1" t="s">
        <v>79</v>
      </c>
      <c r="H17" s="1" t="s">
        <v>11</v>
      </c>
      <c r="I17" s="1" t="s">
        <v>80</v>
      </c>
      <c r="J17" s="3"/>
      <c r="K17" s="3"/>
    </row>
    <row r="18">
      <c r="A18" s="1" t="s">
        <v>81</v>
      </c>
      <c r="B18" s="4" t="s">
        <v>82</v>
      </c>
      <c r="C18" s="1" t="s">
        <v>11</v>
      </c>
      <c r="D18" s="1" t="s">
        <v>11</v>
      </c>
      <c r="E18" s="1" t="s">
        <v>11</v>
      </c>
      <c r="F18" s="1" t="s">
        <v>11</v>
      </c>
      <c r="G18" s="1" t="s">
        <v>11</v>
      </c>
      <c r="H18" s="1" t="s">
        <v>11</v>
      </c>
      <c r="I18" s="1" t="s">
        <v>11</v>
      </c>
      <c r="J18" s="3"/>
      <c r="K18" s="3"/>
    </row>
    <row r="19">
      <c r="A19" s="1" t="s">
        <v>83</v>
      </c>
      <c r="B19" s="4" t="s">
        <v>84</v>
      </c>
      <c r="C19" s="1" t="s">
        <v>11</v>
      </c>
      <c r="D19" s="1" t="s">
        <v>11</v>
      </c>
      <c r="E19" s="1" t="s">
        <v>11</v>
      </c>
      <c r="F19" s="1" t="s">
        <v>11</v>
      </c>
      <c r="G19" s="1" t="s">
        <v>11</v>
      </c>
      <c r="H19" s="1" t="s">
        <v>11</v>
      </c>
      <c r="I19" s="1" t="s">
        <v>11</v>
      </c>
      <c r="J19" s="3"/>
      <c r="K19" s="3"/>
    </row>
    <row r="20">
      <c r="A20" s="1" t="s">
        <v>85</v>
      </c>
      <c r="B20" s="4" t="s">
        <v>86</v>
      </c>
      <c r="C20" s="1" t="s">
        <v>87</v>
      </c>
      <c r="D20" s="1" t="s">
        <v>88</v>
      </c>
      <c r="E20" s="1" t="s">
        <v>89</v>
      </c>
      <c r="F20" s="1" t="s">
        <v>90</v>
      </c>
      <c r="G20" s="1" t="s">
        <v>11</v>
      </c>
      <c r="H20" s="5" t="s">
        <v>91</v>
      </c>
      <c r="I20" s="1" t="s">
        <v>53</v>
      </c>
      <c r="J20" s="3"/>
      <c r="K20" s="3"/>
    </row>
    <row r="21">
      <c r="A21" s="1" t="s">
        <v>92</v>
      </c>
      <c r="B21" s="4" t="s">
        <v>93</v>
      </c>
      <c r="C21" s="1" t="s">
        <v>94</v>
      </c>
      <c r="D21" s="1" t="s">
        <v>95</v>
      </c>
      <c r="E21" s="1" t="s">
        <v>96</v>
      </c>
      <c r="F21" s="1" t="s">
        <v>97</v>
      </c>
      <c r="G21" s="1" t="s">
        <v>11</v>
      </c>
      <c r="H21" s="1" t="s">
        <v>11</v>
      </c>
      <c r="I21" s="1" t="s">
        <v>80</v>
      </c>
      <c r="J21" s="3"/>
      <c r="K21" s="3"/>
    </row>
    <row r="22">
      <c r="A22" s="1" t="s">
        <v>98</v>
      </c>
      <c r="B22" s="4" t="s">
        <v>99</v>
      </c>
      <c r="C22" s="1" t="s">
        <v>11</v>
      </c>
      <c r="D22" s="1" t="s">
        <v>11</v>
      </c>
      <c r="E22" s="1" t="s">
        <v>11</v>
      </c>
      <c r="F22" s="1" t="s">
        <v>11</v>
      </c>
      <c r="G22" s="1" t="s">
        <v>11</v>
      </c>
      <c r="H22" s="1" t="s">
        <v>11</v>
      </c>
      <c r="I22" s="1" t="s">
        <v>11</v>
      </c>
      <c r="J22" s="3"/>
      <c r="K22" s="3"/>
    </row>
    <row r="23">
      <c r="A23" s="1" t="s">
        <v>100</v>
      </c>
      <c r="B23" s="4" t="s">
        <v>101</v>
      </c>
      <c r="C23" s="1" t="s">
        <v>11</v>
      </c>
      <c r="D23" s="1" t="s">
        <v>11</v>
      </c>
      <c r="E23" s="1" t="s">
        <v>11</v>
      </c>
      <c r="F23" s="1" t="s">
        <v>11</v>
      </c>
      <c r="G23" s="1" t="s">
        <v>11</v>
      </c>
      <c r="H23" s="1" t="s">
        <v>11</v>
      </c>
      <c r="I23" s="1" t="s">
        <v>11</v>
      </c>
      <c r="J23" s="3"/>
      <c r="K23" s="3"/>
    </row>
    <row r="24">
      <c r="A24" s="1" t="s">
        <v>102</v>
      </c>
      <c r="B24" s="4" t="s">
        <v>103</v>
      </c>
      <c r="C24" s="1" t="s">
        <v>11</v>
      </c>
      <c r="D24" s="1" t="s">
        <v>11</v>
      </c>
      <c r="E24" s="1" t="s">
        <v>11</v>
      </c>
      <c r="F24" s="1" t="s">
        <v>11</v>
      </c>
      <c r="G24" s="1" t="s">
        <v>11</v>
      </c>
      <c r="H24" s="1" t="s">
        <v>11</v>
      </c>
      <c r="I24" s="1" t="s">
        <v>11</v>
      </c>
      <c r="J24" s="3"/>
      <c r="K24" s="3"/>
    </row>
    <row r="25">
      <c r="A25" s="1" t="s">
        <v>104</v>
      </c>
      <c r="B25" s="4" t="s">
        <v>105</v>
      </c>
      <c r="C25" s="1" t="s">
        <v>11</v>
      </c>
      <c r="D25" s="1" t="s">
        <v>11</v>
      </c>
      <c r="E25" s="1" t="s">
        <v>11</v>
      </c>
      <c r="F25" s="1" t="s">
        <v>11</v>
      </c>
      <c r="G25" s="1" t="s">
        <v>11</v>
      </c>
      <c r="H25" s="1" t="s">
        <v>11</v>
      </c>
      <c r="I25" s="1" t="s">
        <v>11</v>
      </c>
      <c r="J25" s="3"/>
      <c r="K25" s="3"/>
    </row>
    <row r="26">
      <c r="A26" s="1" t="s">
        <v>106</v>
      </c>
      <c r="B26" s="4" t="s">
        <v>107</v>
      </c>
      <c r="C26" s="1" t="s">
        <v>11</v>
      </c>
      <c r="D26" s="1" t="s">
        <v>11</v>
      </c>
      <c r="E26" s="1" t="s">
        <v>11</v>
      </c>
      <c r="F26" s="1" t="s">
        <v>11</v>
      </c>
      <c r="G26" s="1" t="s">
        <v>11</v>
      </c>
      <c r="H26" s="1" t="s">
        <v>11</v>
      </c>
      <c r="I26" s="1" t="s">
        <v>11</v>
      </c>
      <c r="J26" s="3"/>
      <c r="K26" s="3"/>
    </row>
    <row r="27">
      <c r="A27" s="1" t="s">
        <v>108</v>
      </c>
      <c r="B27" s="4" t="s">
        <v>109</v>
      </c>
      <c r="C27" s="1" t="s">
        <v>11</v>
      </c>
      <c r="D27" s="1" t="s">
        <v>11</v>
      </c>
      <c r="E27" s="1" t="s">
        <v>11</v>
      </c>
      <c r="F27" s="1" t="s">
        <v>11</v>
      </c>
      <c r="G27" s="1" t="s">
        <v>11</v>
      </c>
      <c r="H27" s="1" t="s">
        <v>11</v>
      </c>
      <c r="I27" s="1" t="s">
        <v>11</v>
      </c>
      <c r="J27" s="3"/>
      <c r="K27" s="3"/>
    </row>
    <row r="28">
      <c r="A28" s="1" t="s">
        <v>110</v>
      </c>
      <c r="B28" s="4" t="s">
        <v>111</v>
      </c>
      <c r="C28" s="1" t="s">
        <v>11</v>
      </c>
      <c r="D28" s="1" t="s">
        <v>11</v>
      </c>
      <c r="E28" s="1" t="s">
        <v>11</v>
      </c>
      <c r="F28" s="1" t="s">
        <v>11</v>
      </c>
      <c r="G28" s="1" t="s">
        <v>11</v>
      </c>
      <c r="H28" s="1" t="s">
        <v>11</v>
      </c>
      <c r="I28" s="1" t="s">
        <v>11</v>
      </c>
      <c r="J28" s="3"/>
      <c r="K28" s="3"/>
    </row>
    <row r="29">
      <c r="A29" s="1" t="s">
        <v>112</v>
      </c>
      <c r="B29" s="4" t="s">
        <v>113</v>
      </c>
      <c r="C29" s="1" t="s">
        <v>11</v>
      </c>
      <c r="D29" s="1" t="s">
        <v>11</v>
      </c>
      <c r="E29" s="1" t="s">
        <v>11</v>
      </c>
      <c r="F29" s="1" t="s">
        <v>11</v>
      </c>
      <c r="G29" s="1" t="s">
        <v>11</v>
      </c>
      <c r="H29" s="1" t="s">
        <v>11</v>
      </c>
      <c r="I29" s="1" t="s">
        <v>11</v>
      </c>
      <c r="J29" s="3"/>
      <c r="K29" s="3"/>
    </row>
    <row r="30">
      <c r="A30" s="1" t="s">
        <v>114</v>
      </c>
      <c r="B30" s="4" t="s">
        <v>115</v>
      </c>
      <c r="C30" s="1" t="s">
        <v>116</v>
      </c>
      <c r="D30" s="3"/>
      <c r="E30" s="3"/>
      <c r="F30" s="3"/>
      <c r="G30" s="1" t="s">
        <v>11</v>
      </c>
      <c r="H30" s="1" t="s">
        <v>11</v>
      </c>
      <c r="I30" s="1" t="s">
        <v>11</v>
      </c>
      <c r="J30" s="3"/>
      <c r="K30" s="3"/>
    </row>
    <row r="31">
      <c r="A31" s="1" t="s">
        <v>117</v>
      </c>
      <c r="B31" s="4" t="s">
        <v>118</v>
      </c>
      <c r="C31" s="1" t="s">
        <v>11</v>
      </c>
      <c r="D31" s="1" t="s">
        <v>11</v>
      </c>
      <c r="E31" s="1" t="s">
        <v>11</v>
      </c>
      <c r="F31" s="1" t="s">
        <v>11</v>
      </c>
      <c r="G31" s="1" t="s">
        <v>11</v>
      </c>
      <c r="H31" s="1" t="s">
        <v>11</v>
      </c>
      <c r="I31" s="1" t="s">
        <v>11</v>
      </c>
      <c r="J31" s="3"/>
      <c r="K31" s="3"/>
    </row>
    <row r="32">
      <c r="A32" s="1" t="s">
        <v>119</v>
      </c>
      <c r="B32" s="4" t="s">
        <v>120</v>
      </c>
      <c r="C32" s="1" t="s">
        <v>11</v>
      </c>
      <c r="D32" s="1" t="s">
        <v>11</v>
      </c>
      <c r="E32" s="1" t="s">
        <v>11</v>
      </c>
      <c r="F32" s="1" t="s">
        <v>11</v>
      </c>
      <c r="G32" s="1" t="s">
        <v>11</v>
      </c>
      <c r="H32" s="1" t="s">
        <v>11</v>
      </c>
      <c r="I32" s="1" t="s">
        <v>11</v>
      </c>
      <c r="J32" s="3"/>
      <c r="K32" s="3"/>
    </row>
    <row r="33">
      <c r="A33" s="1" t="s">
        <v>121</v>
      </c>
      <c r="B33" s="4" t="s">
        <v>122</v>
      </c>
      <c r="C33" s="1" t="s">
        <v>11</v>
      </c>
      <c r="D33" s="1" t="s">
        <v>11</v>
      </c>
      <c r="E33" s="1" t="s">
        <v>11</v>
      </c>
      <c r="F33" s="1" t="s">
        <v>11</v>
      </c>
      <c r="G33" s="1" t="s">
        <v>11</v>
      </c>
      <c r="H33" s="1" t="s">
        <v>11</v>
      </c>
      <c r="I33" s="1" t="s">
        <v>11</v>
      </c>
      <c r="J33" s="3"/>
      <c r="K33" s="3"/>
    </row>
    <row r="34">
      <c r="A34" s="1" t="s">
        <v>123</v>
      </c>
      <c r="B34" s="4" t="s">
        <v>124</v>
      </c>
      <c r="C34" s="1" t="s">
        <v>11</v>
      </c>
      <c r="D34" s="1" t="s">
        <v>11</v>
      </c>
      <c r="E34" s="1" t="s">
        <v>11</v>
      </c>
      <c r="F34" s="1" t="s">
        <v>11</v>
      </c>
      <c r="G34" s="1" t="s">
        <v>11</v>
      </c>
      <c r="H34" s="1" t="s">
        <v>11</v>
      </c>
      <c r="I34" s="1" t="s">
        <v>11</v>
      </c>
      <c r="J34" s="3"/>
      <c r="K34" s="3"/>
    </row>
    <row r="35">
      <c r="A35" s="1" t="s">
        <v>125</v>
      </c>
      <c r="B35" s="4" t="s">
        <v>126</v>
      </c>
      <c r="C35" s="1" t="s">
        <v>11</v>
      </c>
      <c r="D35" s="1" t="s">
        <v>11</v>
      </c>
      <c r="E35" s="1" t="s">
        <v>11</v>
      </c>
      <c r="F35" s="1" t="s">
        <v>11</v>
      </c>
      <c r="G35" s="1" t="s">
        <v>11</v>
      </c>
      <c r="H35" s="1" t="s">
        <v>11</v>
      </c>
      <c r="I35" s="1" t="s">
        <v>11</v>
      </c>
      <c r="J35" s="3"/>
      <c r="K35" s="3"/>
    </row>
    <row r="36">
      <c r="A36" s="1" t="s">
        <v>127</v>
      </c>
      <c r="B36" s="4" t="s">
        <v>128</v>
      </c>
      <c r="C36" s="1" t="s">
        <v>11</v>
      </c>
      <c r="D36" s="1" t="s">
        <v>11</v>
      </c>
      <c r="E36" s="1" t="s">
        <v>11</v>
      </c>
      <c r="F36" s="1" t="s">
        <v>11</v>
      </c>
      <c r="G36" s="1" t="s">
        <v>11</v>
      </c>
      <c r="H36" s="1" t="s">
        <v>11</v>
      </c>
      <c r="I36" s="1" t="s">
        <v>11</v>
      </c>
      <c r="J36" s="3"/>
      <c r="K36" s="3"/>
    </row>
    <row r="37">
      <c r="A37" s="1" t="s">
        <v>129</v>
      </c>
      <c r="B37" s="4" t="s">
        <v>130</v>
      </c>
      <c r="C37" s="1" t="s">
        <v>11</v>
      </c>
      <c r="D37" s="1" t="s">
        <v>11</v>
      </c>
      <c r="E37" s="1" t="s">
        <v>11</v>
      </c>
      <c r="F37" s="1" t="s">
        <v>11</v>
      </c>
      <c r="G37" s="1" t="s">
        <v>11</v>
      </c>
      <c r="H37" s="1" t="s">
        <v>11</v>
      </c>
      <c r="I37" s="1" t="s">
        <v>11</v>
      </c>
      <c r="J37" s="3"/>
      <c r="K37" s="3"/>
    </row>
    <row r="38">
      <c r="A38" s="1" t="s">
        <v>131</v>
      </c>
      <c r="B38" s="4" t="s">
        <v>132</v>
      </c>
      <c r="C38" s="1" t="s">
        <v>11</v>
      </c>
      <c r="D38" s="1" t="s">
        <v>11</v>
      </c>
      <c r="E38" s="1" t="s">
        <v>11</v>
      </c>
      <c r="F38" s="1" t="s">
        <v>11</v>
      </c>
      <c r="G38" s="1" t="s">
        <v>11</v>
      </c>
      <c r="H38" s="1" t="s">
        <v>11</v>
      </c>
      <c r="I38" s="1" t="s">
        <v>11</v>
      </c>
      <c r="J38" s="3"/>
      <c r="K38" s="3"/>
    </row>
    <row r="39">
      <c r="A39" s="1" t="s">
        <v>133</v>
      </c>
      <c r="B39" s="4" t="s">
        <v>134</v>
      </c>
      <c r="C39" s="1" t="s">
        <v>11</v>
      </c>
      <c r="D39" s="1" t="s">
        <v>11</v>
      </c>
      <c r="E39" s="1" t="s">
        <v>11</v>
      </c>
      <c r="F39" s="1" t="s">
        <v>11</v>
      </c>
      <c r="G39" s="1" t="s">
        <v>11</v>
      </c>
      <c r="H39" s="1" t="s">
        <v>11</v>
      </c>
      <c r="I39" s="1" t="s">
        <v>11</v>
      </c>
      <c r="J39" s="3"/>
      <c r="K39" s="3"/>
    </row>
    <row r="40">
      <c r="A40" s="1" t="s">
        <v>135</v>
      </c>
      <c r="B40" s="4" t="s">
        <v>136</v>
      </c>
      <c r="C40" s="1" t="s">
        <v>11</v>
      </c>
      <c r="D40" s="1" t="s">
        <v>11</v>
      </c>
      <c r="E40" s="1" t="s">
        <v>11</v>
      </c>
      <c r="F40" s="1" t="s">
        <v>11</v>
      </c>
      <c r="G40" s="1" t="s">
        <v>11</v>
      </c>
      <c r="H40" s="1" t="s">
        <v>11</v>
      </c>
      <c r="I40" s="1" t="s">
        <v>11</v>
      </c>
      <c r="J40" s="3"/>
      <c r="K40" s="3"/>
    </row>
    <row r="41">
      <c r="A41" s="1" t="s">
        <v>137</v>
      </c>
      <c r="B41" s="4" t="s">
        <v>138</v>
      </c>
      <c r="C41" s="1" t="s">
        <v>11</v>
      </c>
      <c r="D41" s="1" t="s">
        <v>11</v>
      </c>
      <c r="E41" s="1" t="s">
        <v>11</v>
      </c>
      <c r="F41" s="1" t="s">
        <v>11</v>
      </c>
      <c r="G41" s="1" t="s">
        <v>11</v>
      </c>
      <c r="H41" s="1" t="s">
        <v>11</v>
      </c>
      <c r="I41" s="1" t="s">
        <v>11</v>
      </c>
      <c r="J41" s="3"/>
      <c r="K41" s="3"/>
    </row>
    <row r="42">
      <c r="A42" s="1" t="s">
        <v>139</v>
      </c>
      <c r="B42" s="4" t="s">
        <v>140</v>
      </c>
      <c r="C42" s="1" t="s">
        <v>11</v>
      </c>
      <c r="D42" s="1" t="s">
        <v>11</v>
      </c>
      <c r="E42" s="1" t="s">
        <v>11</v>
      </c>
      <c r="F42" s="1" t="s">
        <v>11</v>
      </c>
      <c r="G42" s="1" t="s">
        <v>11</v>
      </c>
      <c r="H42" s="1" t="s">
        <v>11</v>
      </c>
      <c r="I42" s="1" t="s">
        <v>11</v>
      </c>
      <c r="J42" s="3"/>
      <c r="K42" s="3"/>
    </row>
    <row r="43">
      <c r="A43" s="1" t="s">
        <v>141</v>
      </c>
      <c r="B43" s="4" t="s">
        <v>142</v>
      </c>
      <c r="C43" s="1" t="s">
        <v>11</v>
      </c>
      <c r="D43" s="1" t="s">
        <v>11</v>
      </c>
      <c r="E43" s="1" t="s">
        <v>11</v>
      </c>
      <c r="F43" s="1" t="s">
        <v>11</v>
      </c>
      <c r="G43" s="1" t="s">
        <v>11</v>
      </c>
      <c r="H43" s="1" t="s">
        <v>11</v>
      </c>
      <c r="I43" s="1" t="s">
        <v>11</v>
      </c>
      <c r="J43" s="3"/>
      <c r="K43" s="3"/>
    </row>
    <row r="44">
      <c r="A44" s="1" t="s">
        <v>143</v>
      </c>
      <c r="B44" s="4" t="s">
        <v>144</v>
      </c>
      <c r="C44" s="1" t="s">
        <v>11</v>
      </c>
      <c r="D44" s="1" t="s">
        <v>11</v>
      </c>
      <c r="E44" s="1" t="s">
        <v>11</v>
      </c>
      <c r="F44" s="1" t="s">
        <v>11</v>
      </c>
      <c r="G44" s="1" t="s">
        <v>11</v>
      </c>
      <c r="H44" s="1" t="s">
        <v>11</v>
      </c>
      <c r="I44" s="1" t="s">
        <v>11</v>
      </c>
      <c r="J44" s="3"/>
      <c r="K44" s="3"/>
    </row>
    <row r="45">
      <c r="A45" s="1" t="s">
        <v>145</v>
      </c>
      <c r="B45" s="4" t="s">
        <v>146</v>
      </c>
      <c r="C45" s="1" t="s">
        <v>11</v>
      </c>
      <c r="D45" s="1" t="s">
        <v>11</v>
      </c>
      <c r="E45" s="1" t="s">
        <v>11</v>
      </c>
      <c r="F45" s="1" t="s">
        <v>11</v>
      </c>
      <c r="G45" s="1" t="s">
        <v>11</v>
      </c>
      <c r="H45" s="1" t="s">
        <v>11</v>
      </c>
      <c r="I45" s="1" t="s">
        <v>11</v>
      </c>
      <c r="J45" s="3"/>
      <c r="K45" s="3"/>
    </row>
    <row r="46">
      <c r="A46" s="1" t="s">
        <v>147</v>
      </c>
      <c r="B46" s="4" t="s">
        <v>148</v>
      </c>
      <c r="C46" s="1" t="s">
        <v>149</v>
      </c>
      <c r="D46" s="1" t="s">
        <v>150</v>
      </c>
      <c r="E46" s="1" t="s">
        <v>151</v>
      </c>
      <c r="F46" s="1" t="s">
        <v>152</v>
      </c>
      <c r="G46" s="1" t="s">
        <v>153</v>
      </c>
      <c r="H46" s="3"/>
      <c r="I46" s="1" t="s">
        <v>154</v>
      </c>
      <c r="J46" s="3"/>
      <c r="K46" s="3"/>
    </row>
    <row r="47">
      <c r="A47" s="1" t="s">
        <v>155</v>
      </c>
      <c r="B47" s="4" t="s">
        <v>156</v>
      </c>
      <c r="C47" s="1" t="s">
        <v>11</v>
      </c>
      <c r="D47" s="1" t="s">
        <v>11</v>
      </c>
      <c r="E47" s="1" t="s">
        <v>11</v>
      </c>
      <c r="F47" s="1" t="s">
        <v>11</v>
      </c>
      <c r="G47" s="1" t="s">
        <v>11</v>
      </c>
      <c r="H47" s="1" t="s">
        <v>11</v>
      </c>
      <c r="I47" s="1" t="s">
        <v>11</v>
      </c>
      <c r="J47" s="3"/>
      <c r="K47" s="3"/>
    </row>
    <row r="48">
      <c r="A48" s="1" t="s">
        <v>157</v>
      </c>
      <c r="B48" s="4" t="s">
        <v>158</v>
      </c>
      <c r="C48" s="1" t="s">
        <v>11</v>
      </c>
      <c r="D48" s="1" t="s">
        <v>11</v>
      </c>
      <c r="E48" s="1" t="s">
        <v>11</v>
      </c>
      <c r="F48" s="1" t="s">
        <v>11</v>
      </c>
      <c r="G48" s="1" t="s">
        <v>11</v>
      </c>
      <c r="H48" s="1" t="s">
        <v>11</v>
      </c>
      <c r="I48" s="1" t="s">
        <v>11</v>
      </c>
      <c r="J48" s="3"/>
      <c r="K48" s="3"/>
    </row>
    <row r="49">
      <c r="A49" s="1" t="s">
        <v>159</v>
      </c>
      <c r="B49" s="4" t="s">
        <v>160</v>
      </c>
      <c r="C49" s="1" t="s">
        <v>11</v>
      </c>
      <c r="D49" s="1" t="s">
        <v>11</v>
      </c>
      <c r="E49" s="1" t="s">
        <v>11</v>
      </c>
      <c r="F49" s="1" t="s">
        <v>11</v>
      </c>
      <c r="G49" s="1" t="s">
        <v>11</v>
      </c>
      <c r="H49" s="1" t="s">
        <v>11</v>
      </c>
      <c r="I49" s="1" t="s">
        <v>11</v>
      </c>
      <c r="J49" s="3"/>
      <c r="K49" s="3"/>
    </row>
    <row r="50">
      <c r="A50" s="1" t="s">
        <v>161</v>
      </c>
      <c r="B50" s="4" t="s">
        <v>162</v>
      </c>
      <c r="C50" s="1" t="s">
        <v>163</v>
      </c>
      <c r="D50" s="1" t="s">
        <v>164</v>
      </c>
      <c r="E50" s="1" t="s">
        <v>165</v>
      </c>
      <c r="F50" s="1" t="s">
        <v>166</v>
      </c>
      <c r="G50" s="1" t="s">
        <v>11</v>
      </c>
      <c r="H50" s="5" t="s">
        <v>167</v>
      </c>
      <c r="I50" s="1" t="s">
        <v>80</v>
      </c>
      <c r="J50" s="3"/>
      <c r="K50" s="3"/>
    </row>
    <row r="51">
      <c r="A51" s="1" t="s">
        <v>168</v>
      </c>
      <c r="B51" s="4" t="s">
        <v>169</v>
      </c>
      <c r="C51" s="1" t="s">
        <v>11</v>
      </c>
      <c r="D51" s="1" t="s">
        <v>11</v>
      </c>
      <c r="E51" s="1" t="s">
        <v>11</v>
      </c>
      <c r="F51" s="1" t="s">
        <v>11</v>
      </c>
      <c r="G51" s="1" t="s">
        <v>11</v>
      </c>
      <c r="H51" s="1" t="s">
        <v>11</v>
      </c>
      <c r="I51" s="1" t="s">
        <v>11</v>
      </c>
      <c r="J51" s="3"/>
      <c r="K51" s="3"/>
    </row>
    <row r="52">
      <c r="A52" s="1" t="s">
        <v>170</v>
      </c>
      <c r="B52" s="4" t="s">
        <v>171</v>
      </c>
      <c r="C52" s="1" t="s">
        <v>11</v>
      </c>
      <c r="D52" s="1" t="s">
        <v>11</v>
      </c>
      <c r="E52" s="1" t="s">
        <v>11</v>
      </c>
      <c r="F52" s="1" t="s">
        <v>11</v>
      </c>
      <c r="G52" s="1" t="s">
        <v>11</v>
      </c>
      <c r="H52" s="1" t="s">
        <v>11</v>
      </c>
      <c r="I52" s="1" t="s">
        <v>11</v>
      </c>
      <c r="J52" s="3"/>
      <c r="K52" s="3"/>
    </row>
    <row r="53">
      <c r="A53" s="1" t="s">
        <v>172</v>
      </c>
      <c r="B53" s="4" t="s">
        <v>173</v>
      </c>
      <c r="C53" s="1" t="s">
        <v>11</v>
      </c>
      <c r="D53" s="1" t="s">
        <v>11</v>
      </c>
      <c r="E53" s="1" t="s">
        <v>11</v>
      </c>
      <c r="F53" s="1" t="s">
        <v>11</v>
      </c>
      <c r="G53" s="1" t="s">
        <v>11</v>
      </c>
      <c r="H53" s="1" t="s">
        <v>11</v>
      </c>
      <c r="I53" s="1" t="s">
        <v>11</v>
      </c>
      <c r="J53" s="3"/>
      <c r="K53" s="3"/>
    </row>
    <row r="54">
      <c r="A54" s="1" t="s">
        <v>174</v>
      </c>
      <c r="B54" s="4" t="s">
        <v>175</v>
      </c>
      <c r="C54" s="1" t="s">
        <v>11</v>
      </c>
      <c r="D54" s="1" t="s">
        <v>11</v>
      </c>
      <c r="E54" s="1" t="s">
        <v>11</v>
      </c>
      <c r="F54" s="1" t="s">
        <v>11</v>
      </c>
      <c r="G54" s="1" t="s">
        <v>11</v>
      </c>
      <c r="H54" s="1" t="s">
        <v>11</v>
      </c>
      <c r="I54" s="1" t="s">
        <v>11</v>
      </c>
      <c r="J54" s="3"/>
      <c r="K54" s="3"/>
    </row>
    <row r="55">
      <c r="A55" s="1" t="s">
        <v>176</v>
      </c>
      <c r="B55" s="4" t="s">
        <v>177</v>
      </c>
      <c r="C55" s="1" t="s">
        <v>178</v>
      </c>
      <c r="D55" s="1" t="s">
        <v>179</v>
      </c>
      <c r="E55" s="1" t="s">
        <v>180</v>
      </c>
      <c r="F55" s="1" t="s">
        <v>181</v>
      </c>
      <c r="G55" s="1" t="s">
        <v>11</v>
      </c>
      <c r="H55" s="5" t="s">
        <v>182</v>
      </c>
      <c r="I55" s="1" t="s">
        <v>183</v>
      </c>
      <c r="J55" s="3"/>
      <c r="K55" s="3"/>
    </row>
    <row r="56">
      <c r="A56" s="1" t="s">
        <v>184</v>
      </c>
      <c r="B56" s="4" t="s">
        <v>185</v>
      </c>
      <c r="C56" s="1" t="s">
        <v>11</v>
      </c>
      <c r="D56" s="1" t="s">
        <v>11</v>
      </c>
      <c r="E56" s="1" t="s">
        <v>11</v>
      </c>
      <c r="F56" s="1" t="s">
        <v>11</v>
      </c>
      <c r="G56" s="1" t="s">
        <v>11</v>
      </c>
      <c r="H56" s="1" t="s">
        <v>11</v>
      </c>
      <c r="I56" s="1" t="s">
        <v>11</v>
      </c>
      <c r="J56" s="3"/>
      <c r="K56" s="3"/>
    </row>
    <row r="57">
      <c r="A57" s="1" t="s">
        <v>186</v>
      </c>
      <c r="B57" s="4" t="s">
        <v>187</v>
      </c>
      <c r="C57" s="1" t="s">
        <v>11</v>
      </c>
      <c r="D57" s="1" t="s">
        <v>11</v>
      </c>
      <c r="E57" s="1" t="s">
        <v>11</v>
      </c>
      <c r="F57" s="1" t="s">
        <v>11</v>
      </c>
      <c r="G57" s="1" t="s">
        <v>11</v>
      </c>
      <c r="H57" s="1" t="s">
        <v>11</v>
      </c>
      <c r="I57" s="1" t="s">
        <v>11</v>
      </c>
      <c r="J57" s="3"/>
      <c r="K57" s="3"/>
    </row>
    <row r="58">
      <c r="A58" s="1" t="s">
        <v>188</v>
      </c>
      <c r="B58" s="4" t="s">
        <v>189</v>
      </c>
      <c r="C58" s="1" t="s">
        <v>11</v>
      </c>
      <c r="D58" s="1" t="s">
        <v>11</v>
      </c>
      <c r="E58" s="1" t="s">
        <v>11</v>
      </c>
      <c r="F58" s="1" t="s">
        <v>11</v>
      </c>
      <c r="G58" s="1" t="s">
        <v>11</v>
      </c>
      <c r="H58" s="1" t="s">
        <v>11</v>
      </c>
      <c r="I58" s="1" t="s">
        <v>11</v>
      </c>
      <c r="J58" s="3"/>
      <c r="K58" s="3"/>
    </row>
    <row r="59">
      <c r="A59" s="1" t="s">
        <v>190</v>
      </c>
      <c r="B59" s="4" t="s">
        <v>191</v>
      </c>
      <c r="C59" s="1" t="s">
        <v>192</v>
      </c>
      <c r="D59" s="1" t="s">
        <v>193</v>
      </c>
      <c r="E59" s="1" t="s">
        <v>194</v>
      </c>
      <c r="F59" s="1" t="s">
        <v>195</v>
      </c>
      <c r="G59" s="1" t="s">
        <v>11</v>
      </c>
      <c r="H59" s="5" t="s">
        <v>196</v>
      </c>
      <c r="I59" s="1" t="s">
        <v>183</v>
      </c>
      <c r="J59" s="3"/>
      <c r="K59" s="3"/>
    </row>
    <row r="60">
      <c r="A60" s="1" t="s">
        <v>197</v>
      </c>
      <c r="B60" s="4" t="s">
        <v>198</v>
      </c>
      <c r="C60" s="1" t="s">
        <v>11</v>
      </c>
      <c r="D60" s="1" t="s">
        <v>11</v>
      </c>
      <c r="E60" s="1" t="s">
        <v>11</v>
      </c>
      <c r="F60" s="1" t="s">
        <v>11</v>
      </c>
      <c r="G60" s="1" t="s">
        <v>11</v>
      </c>
      <c r="H60" s="1" t="s">
        <v>11</v>
      </c>
      <c r="I60" s="1" t="s">
        <v>11</v>
      </c>
      <c r="J60" s="3"/>
      <c r="K60" s="3"/>
    </row>
    <row r="61">
      <c r="A61" s="1" t="s">
        <v>199</v>
      </c>
      <c r="B61" s="4" t="s">
        <v>200</v>
      </c>
      <c r="C61" s="1" t="s">
        <v>11</v>
      </c>
      <c r="D61" s="1" t="s">
        <v>11</v>
      </c>
      <c r="E61" s="1" t="s">
        <v>11</v>
      </c>
      <c r="F61" s="1" t="s">
        <v>11</v>
      </c>
      <c r="G61" s="1" t="s">
        <v>11</v>
      </c>
      <c r="H61" s="1" t="s">
        <v>11</v>
      </c>
      <c r="I61" s="1" t="s">
        <v>11</v>
      </c>
      <c r="J61" s="3"/>
      <c r="K61" s="3"/>
    </row>
    <row r="62">
      <c r="A62" s="1" t="s">
        <v>201</v>
      </c>
      <c r="B62" s="4" t="s">
        <v>202</v>
      </c>
      <c r="C62" s="1" t="s">
        <v>11</v>
      </c>
      <c r="D62" s="1" t="s">
        <v>11</v>
      </c>
      <c r="E62" s="1" t="s">
        <v>11</v>
      </c>
      <c r="F62" s="1" t="s">
        <v>11</v>
      </c>
      <c r="G62" s="1" t="s">
        <v>11</v>
      </c>
      <c r="H62" s="1" t="s">
        <v>11</v>
      </c>
      <c r="I62" s="1" t="s">
        <v>11</v>
      </c>
      <c r="J62" s="3"/>
      <c r="K62" s="3"/>
    </row>
    <row r="63">
      <c r="A63" s="1" t="s">
        <v>203</v>
      </c>
      <c r="B63" s="4" t="s">
        <v>204</v>
      </c>
      <c r="C63" s="1" t="s">
        <v>11</v>
      </c>
      <c r="D63" s="1" t="s">
        <v>11</v>
      </c>
      <c r="E63" s="1" t="s">
        <v>11</v>
      </c>
      <c r="F63" s="1" t="s">
        <v>11</v>
      </c>
      <c r="G63" s="1" t="s">
        <v>11</v>
      </c>
      <c r="H63" s="1" t="s">
        <v>11</v>
      </c>
      <c r="I63" s="1" t="s">
        <v>11</v>
      </c>
      <c r="J63" s="3"/>
      <c r="K63" s="3"/>
    </row>
    <row r="64">
      <c r="A64" s="1" t="s">
        <v>205</v>
      </c>
      <c r="B64" s="4" t="s">
        <v>206</v>
      </c>
      <c r="C64" s="1" t="s">
        <v>207</v>
      </c>
      <c r="D64" s="1" t="s">
        <v>208</v>
      </c>
      <c r="E64" s="1" t="s">
        <v>209</v>
      </c>
      <c r="F64" s="1" t="s">
        <v>210</v>
      </c>
      <c r="G64" s="1" t="s">
        <v>11</v>
      </c>
      <c r="H64" s="5" t="s">
        <v>211</v>
      </c>
      <c r="I64" s="1" t="s">
        <v>154</v>
      </c>
      <c r="J64" s="3"/>
      <c r="K64" s="3"/>
    </row>
    <row r="65">
      <c r="A65" s="1" t="s">
        <v>212</v>
      </c>
      <c r="B65" s="4" t="s">
        <v>213</v>
      </c>
      <c r="C65" s="1" t="s">
        <v>11</v>
      </c>
      <c r="D65" s="1" t="s">
        <v>11</v>
      </c>
      <c r="E65" s="1" t="s">
        <v>11</v>
      </c>
      <c r="F65" s="1" t="s">
        <v>11</v>
      </c>
      <c r="G65" s="1" t="s">
        <v>11</v>
      </c>
      <c r="H65" s="1" t="s">
        <v>11</v>
      </c>
      <c r="I65" s="1" t="s">
        <v>11</v>
      </c>
      <c r="J65" s="3"/>
      <c r="K65" s="3"/>
    </row>
    <row r="66">
      <c r="A66" s="1" t="s">
        <v>214</v>
      </c>
      <c r="B66" s="4" t="s">
        <v>215</v>
      </c>
      <c r="C66" s="1" t="s">
        <v>11</v>
      </c>
      <c r="D66" s="1" t="s">
        <v>11</v>
      </c>
      <c r="E66" s="1" t="s">
        <v>11</v>
      </c>
      <c r="F66" s="1" t="s">
        <v>11</v>
      </c>
      <c r="G66" s="1" t="s">
        <v>11</v>
      </c>
      <c r="H66" s="1" t="s">
        <v>11</v>
      </c>
      <c r="I66" s="1" t="s">
        <v>11</v>
      </c>
      <c r="J66" s="3"/>
      <c r="K66" s="3"/>
    </row>
    <row r="67">
      <c r="A67" s="1" t="s">
        <v>216</v>
      </c>
      <c r="B67" s="4" t="s">
        <v>217</v>
      </c>
      <c r="C67" s="1" t="s">
        <v>218</v>
      </c>
      <c r="D67" s="1" t="s">
        <v>219</v>
      </c>
      <c r="E67" s="1" t="s">
        <v>220</v>
      </c>
      <c r="F67" s="1" t="s">
        <v>221</v>
      </c>
      <c r="G67" s="1" t="s">
        <v>11</v>
      </c>
      <c r="H67" s="5" t="s">
        <v>222</v>
      </c>
      <c r="I67" s="1" t="s">
        <v>53</v>
      </c>
      <c r="J67" s="3"/>
      <c r="K67" s="3"/>
    </row>
    <row r="68">
      <c r="A68" s="1" t="s">
        <v>223</v>
      </c>
      <c r="B68" s="4" t="s">
        <v>224</v>
      </c>
      <c r="C68" s="1" t="s">
        <v>11</v>
      </c>
      <c r="D68" s="1" t="s">
        <v>11</v>
      </c>
      <c r="E68" s="1" t="s">
        <v>11</v>
      </c>
      <c r="F68" s="1" t="s">
        <v>11</v>
      </c>
      <c r="G68" s="1" t="s">
        <v>11</v>
      </c>
      <c r="H68" s="1" t="s">
        <v>11</v>
      </c>
      <c r="I68" s="1" t="s">
        <v>11</v>
      </c>
      <c r="J68" s="3"/>
      <c r="K68" s="3"/>
    </row>
    <row r="69">
      <c r="A69" s="1" t="s">
        <v>225</v>
      </c>
      <c r="B69" s="4" t="s">
        <v>226</v>
      </c>
      <c r="C69" s="1" t="s">
        <v>11</v>
      </c>
      <c r="D69" s="1" t="s">
        <v>11</v>
      </c>
      <c r="E69" s="1" t="s">
        <v>11</v>
      </c>
      <c r="F69" s="1" t="s">
        <v>11</v>
      </c>
      <c r="G69" s="1" t="s">
        <v>11</v>
      </c>
      <c r="H69" s="1" t="s">
        <v>11</v>
      </c>
      <c r="I69" s="1" t="s">
        <v>11</v>
      </c>
      <c r="J69" s="3"/>
      <c r="K69" s="3"/>
    </row>
    <row r="70">
      <c r="A70" s="1" t="s">
        <v>227</v>
      </c>
      <c r="B70" s="4" t="s">
        <v>228</v>
      </c>
      <c r="C70" s="1" t="s">
        <v>11</v>
      </c>
      <c r="D70" s="1" t="s">
        <v>11</v>
      </c>
      <c r="E70" s="1" t="s">
        <v>11</v>
      </c>
      <c r="F70" s="1" t="s">
        <v>11</v>
      </c>
      <c r="G70" s="1" t="s">
        <v>11</v>
      </c>
      <c r="H70" s="1" t="s">
        <v>11</v>
      </c>
      <c r="I70" s="1" t="s">
        <v>11</v>
      </c>
      <c r="J70" s="3"/>
      <c r="K70" s="3"/>
    </row>
    <row r="71">
      <c r="A71" s="1" t="s">
        <v>229</v>
      </c>
      <c r="B71" s="4" t="s">
        <v>230</v>
      </c>
      <c r="C71" s="1" t="s">
        <v>11</v>
      </c>
      <c r="D71" s="1" t="s">
        <v>11</v>
      </c>
      <c r="E71" s="1" t="s">
        <v>11</v>
      </c>
      <c r="F71" s="1" t="s">
        <v>11</v>
      </c>
      <c r="G71" s="1" t="s">
        <v>11</v>
      </c>
      <c r="H71" s="1" t="s">
        <v>11</v>
      </c>
      <c r="I71" s="1" t="s">
        <v>11</v>
      </c>
      <c r="J71" s="3"/>
      <c r="K71" s="3"/>
    </row>
    <row r="72">
      <c r="A72" s="1" t="s">
        <v>231</v>
      </c>
      <c r="B72" s="4" t="s">
        <v>232</v>
      </c>
      <c r="C72" s="1" t="s">
        <v>11</v>
      </c>
      <c r="D72" s="1" t="s">
        <v>11</v>
      </c>
      <c r="E72" s="1" t="s">
        <v>11</v>
      </c>
      <c r="F72" s="1" t="s">
        <v>11</v>
      </c>
      <c r="G72" s="1" t="s">
        <v>11</v>
      </c>
      <c r="H72" s="1" t="s">
        <v>11</v>
      </c>
      <c r="I72" s="1" t="s">
        <v>11</v>
      </c>
      <c r="J72" s="3"/>
      <c r="K72" s="3"/>
    </row>
    <row r="73">
      <c r="A73" s="1" t="s">
        <v>233</v>
      </c>
      <c r="B73" s="4" t="s">
        <v>234</v>
      </c>
      <c r="C73" s="1" t="s">
        <v>11</v>
      </c>
      <c r="D73" s="1" t="s">
        <v>11</v>
      </c>
      <c r="E73" s="1" t="s">
        <v>11</v>
      </c>
      <c r="F73" s="1" t="s">
        <v>11</v>
      </c>
      <c r="G73" s="1" t="s">
        <v>11</v>
      </c>
      <c r="H73" s="1" t="s">
        <v>11</v>
      </c>
      <c r="I73" s="1" t="s">
        <v>11</v>
      </c>
      <c r="J73" s="3"/>
      <c r="K73" s="3"/>
    </row>
    <row r="74">
      <c r="A74" s="1" t="s">
        <v>235</v>
      </c>
      <c r="B74" s="4" t="s">
        <v>236</v>
      </c>
      <c r="C74" s="1" t="s">
        <v>11</v>
      </c>
      <c r="D74" s="1" t="s">
        <v>11</v>
      </c>
      <c r="E74" s="1" t="s">
        <v>11</v>
      </c>
      <c r="F74" s="1" t="s">
        <v>11</v>
      </c>
      <c r="G74" s="1" t="s">
        <v>11</v>
      </c>
      <c r="H74" s="1" t="s">
        <v>11</v>
      </c>
      <c r="I74" s="1" t="s">
        <v>11</v>
      </c>
      <c r="J74" s="3"/>
      <c r="K74" s="3"/>
    </row>
    <row r="75">
      <c r="A75" s="1" t="s">
        <v>237</v>
      </c>
      <c r="B75" s="4" t="s">
        <v>238</v>
      </c>
      <c r="C75" s="1" t="s">
        <v>11</v>
      </c>
      <c r="D75" s="1" t="s">
        <v>11</v>
      </c>
      <c r="E75" s="1" t="s">
        <v>11</v>
      </c>
      <c r="F75" s="1" t="s">
        <v>11</v>
      </c>
      <c r="G75" s="1" t="s">
        <v>11</v>
      </c>
      <c r="H75" s="1" t="s">
        <v>11</v>
      </c>
      <c r="I75" s="1" t="s">
        <v>11</v>
      </c>
      <c r="J75" s="3"/>
      <c r="K75" s="3"/>
    </row>
    <row r="76">
      <c r="A76" s="1" t="s">
        <v>239</v>
      </c>
      <c r="B76" s="4" t="s">
        <v>240</v>
      </c>
      <c r="C76" s="1" t="s">
        <v>241</v>
      </c>
      <c r="D76" s="1" t="s">
        <v>242</v>
      </c>
      <c r="E76" s="1" t="s">
        <v>243</v>
      </c>
      <c r="F76" s="1" t="s">
        <v>244</v>
      </c>
      <c r="G76" s="1" t="s">
        <v>11</v>
      </c>
      <c r="H76" s="5" t="s">
        <v>245</v>
      </c>
      <c r="I76" s="1" t="s">
        <v>53</v>
      </c>
      <c r="J76" s="3"/>
      <c r="K76" s="3"/>
    </row>
    <row r="77">
      <c r="A77" s="1" t="s">
        <v>246</v>
      </c>
      <c r="B77" s="4" t="s">
        <v>247</v>
      </c>
      <c r="C77" s="1" t="s">
        <v>11</v>
      </c>
      <c r="D77" s="1" t="s">
        <v>11</v>
      </c>
      <c r="E77" s="1" t="s">
        <v>11</v>
      </c>
      <c r="F77" s="1" t="s">
        <v>11</v>
      </c>
      <c r="G77" s="1" t="s">
        <v>11</v>
      </c>
      <c r="H77" s="1" t="s">
        <v>11</v>
      </c>
      <c r="I77" s="1" t="s">
        <v>11</v>
      </c>
      <c r="J77" s="3"/>
      <c r="K77" s="3"/>
    </row>
    <row r="78">
      <c r="A78" s="1" t="s">
        <v>248</v>
      </c>
      <c r="B78" s="4" t="s">
        <v>249</v>
      </c>
      <c r="C78" s="1" t="s">
        <v>11</v>
      </c>
      <c r="D78" s="1" t="s">
        <v>11</v>
      </c>
      <c r="E78" s="1" t="s">
        <v>11</v>
      </c>
      <c r="F78" s="1" t="s">
        <v>11</v>
      </c>
      <c r="G78" s="1" t="s">
        <v>11</v>
      </c>
      <c r="H78" s="1" t="s">
        <v>11</v>
      </c>
      <c r="I78" s="1" t="s">
        <v>11</v>
      </c>
      <c r="J78" s="3"/>
      <c r="K78" s="3"/>
    </row>
    <row r="79">
      <c r="A79" s="1" t="s">
        <v>250</v>
      </c>
      <c r="B79" s="4" t="s">
        <v>251</v>
      </c>
      <c r="C79" s="1" t="s">
        <v>11</v>
      </c>
      <c r="D79" s="1" t="s">
        <v>11</v>
      </c>
      <c r="E79" s="1" t="s">
        <v>11</v>
      </c>
      <c r="F79" s="1" t="s">
        <v>11</v>
      </c>
      <c r="G79" s="1" t="s">
        <v>11</v>
      </c>
      <c r="H79" s="1" t="s">
        <v>11</v>
      </c>
      <c r="I79" s="1" t="s">
        <v>11</v>
      </c>
      <c r="J79" s="3"/>
      <c r="K79" s="3"/>
    </row>
    <row r="80">
      <c r="A80" s="1" t="s">
        <v>252</v>
      </c>
      <c r="B80" s="4" t="s">
        <v>253</v>
      </c>
      <c r="C80" s="1" t="s">
        <v>11</v>
      </c>
      <c r="D80" s="1" t="s">
        <v>11</v>
      </c>
      <c r="E80" s="1" t="s">
        <v>11</v>
      </c>
      <c r="F80" s="1" t="s">
        <v>11</v>
      </c>
      <c r="G80" s="1" t="s">
        <v>11</v>
      </c>
      <c r="H80" s="1" t="s">
        <v>11</v>
      </c>
      <c r="I80" s="1" t="s">
        <v>11</v>
      </c>
      <c r="J80" s="3"/>
      <c r="K80" s="3"/>
    </row>
    <row r="81">
      <c r="A81" s="1" t="s">
        <v>254</v>
      </c>
      <c r="B81" s="4" t="s">
        <v>255</v>
      </c>
      <c r="C81" s="1" t="s">
        <v>11</v>
      </c>
      <c r="D81" s="1" t="s">
        <v>11</v>
      </c>
      <c r="E81" s="1" t="s">
        <v>11</v>
      </c>
      <c r="F81" s="1" t="s">
        <v>11</v>
      </c>
      <c r="G81" s="1" t="s">
        <v>11</v>
      </c>
      <c r="H81" s="1" t="s">
        <v>11</v>
      </c>
      <c r="I81" s="1" t="s">
        <v>11</v>
      </c>
      <c r="J81" s="3"/>
      <c r="K81" s="3"/>
    </row>
    <row r="82">
      <c r="A82" s="1" t="s">
        <v>256</v>
      </c>
      <c r="B82" s="4" t="s">
        <v>257</v>
      </c>
      <c r="C82" s="1" t="s">
        <v>11</v>
      </c>
      <c r="D82" s="1" t="s">
        <v>11</v>
      </c>
      <c r="E82" s="1" t="s">
        <v>11</v>
      </c>
      <c r="F82" s="1" t="s">
        <v>11</v>
      </c>
      <c r="G82" s="1" t="s">
        <v>11</v>
      </c>
      <c r="H82" s="1" t="s">
        <v>11</v>
      </c>
      <c r="I82" s="1" t="s">
        <v>11</v>
      </c>
      <c r="J82" s="3"/>
      <c r="K82" s="3"/>
    </row>
    <row r="83">
      <c r="A83" s="1" t="s">
        <v>258</v>
      </c>
      <c r="B83" s="4" t="s">
        <v>259</v>
      </c>
      <c r="C83" s="1" t="s">
        <v>11</v>
      </c>
      <c r="D83" s="1" t="s">
        <v>11</v>
      </c>
      <c r="E83" s="1" t="s">
        <v>11</v>
      </c>
      <c r="F83" s="1" t="s">
        <v>11</v>
      </c>
      <c r="G83" s="1" t="s">
        <v>11</v>
      </c>
      <c r="H83" s="1" t="s">
        <v>11</v>
      </c>
      <c r="I83" s="1" t="s">
        <v>11</v>
      </c>
      <c r="J83" s="3"/>
      <c r="K83" s="3"/>
    </row>
    <row r="84">
      <c r="A84" s="1" t="s">
        <v>260</v>
      </c>
      <c r="B84" s="4" t="s">
        <v>261</v>
      </c>
      <c r="C84" s="1" t="s">
        <v>11</v>
      </c>
      <c r="D84" s="1" t="s">
        <v>11</v>
      </c>
      <c r="E84" s="1" t="s">
        <v>11</v>
      </c>
      <c r="F84" s="1" t="s">
        <v>11</v>
      </c>
      <c r="G84" s="1" t="s">
        <v>11</v>
      </c>
      <c r="H84" s="1" t="s">
        <v>11</v>
      </c>
      <c r="I84" s="1" t="s">
        <v>11</v>
      </c>
      <c r="J84" s="3"/>
      <c r="K84" s="3"/>
    </row>
    <row r="85">
      <c r="A85" s="1" t="s">
        <v>262</v>
      </c>
      <c r="B85" s="4" t="s">
        <v>263</v>
      </c>
      <c r="C85" s="1" t="s">
        <v>264</v>
      </c>
      <c r="D85" s="1" t="s">
        <v>265</v>
      </c>
      <c r="E85" s="1" t="s">
        <v>266</v>
      </c>
      <c r="F85" s="1" t="s">
        <v>267</v>
      </c>
      <c r="G85" s="1" t="s">
        <v>11</v>
      </c>
      <c r="H85" s="5" t="s">
        <v>268</v>
      </c>
      <c r="I85" s="1" t="s">
        <v>31</v>
      </c>
      <c r="J85" s="3"/>
      <c r="K85" s="3"/>
    </row>
    <row r="86">
      <c r="A86" s="1" t="s">
        <v>269</v>
      </c>
      <c r="B86" s="4" t="s">
        <v>270</v>
      </c>
      <c r="C86" s="1" t="s">
        <v>271</v>
      </c>
      <c r="D86" s="1" t="s">
        <v>272</v>
      </c>
      <c r="E86" s="1" t="s">
        <v>273</v>
      </c>
      <c r="F86" s="1" t="s">
        <v>274</v>
      </c>
      <c r="G86" s="1" t="s">
        <v>11</v>
      </c>
      <c r="H86" s="1" t="s">
        <v>11</v>
      </c>
      <c r="I86" s="1" t="s">
        <v>80</v>
      </c>
      <c r="J86" s="3"/>
      <c r="K86" s="3"/>
    </row>
    <row r="87">
      <c r="A87" s="1" t="s">
        <v>275</v>
      </c>
      <c r="B87" s="4" t="s">
        <v>276</v>
      </c>
      <c r="C87" s="1" t="s">
        <v>11</v>
      </c>
      <c r="D87" s="1" t="s">
        <v>11</v>
      </c>
      <c r="E87" s="1" t="s">
        <v>11</v>
      </c>
      <c r="F87" s="1" t="s">
        <v>11</v>
      </c>
      <c r="G87" s="1" t="s">
        <v>11</v>
      </c>
      <c r="H87" s="1" t="s">
        <v>11</v>
      </c>
      <c r="I87" s="1" t="s">
        <v>11</v>
      </c>
      <c r="J87" s="3"/>
      <c r="K87" s="3"/>
    </row>
    <row r="88">
      <c r="A88" s="1" t="s">
        <v>277</v>
      </c>
      <c r="B88" s="4" t="s">
        <v>278</v>
      </c>
      <c r="C88" s="1" t="s">
        <v>279</v>
      </c>
      <c r="D88" s="3"/>
      <c r="E88" s="3"/>
      <c r="F88" s="3"/>
      <c r="G88" s="1" t="s">
        <v>11</v>
      </c>
      <c r="H88" s="1" t="s">
        <v>11</v>
      </c>
      <c r="I88" s="1" t="s">
        <v>11</v>
      </c>
      <c r="J88" s="3"/>
      <c r="K88" s="3"/>
    </row>
    <row r="89">
      <c r="A89" s="1" t="s">
        <v>280</v>
      </c>
      <c r="B89" s="4" t="s">
        <v>281</v>
      </c>
      <c r="C89" s="1" t="s">
        <v>11</v>
      </c>
      <c r="D89" s="1" t="s">
        <v>11</v>
      </c>
      <c r="E89" s="1" t="s">
        <v>11</v>
      </c>
      <c r="F89" s="1" t="s">
        <v>11</v>
      </c>
      <c r="G89" s="1" t="s">
        <v>11</v>
      </c>
      <c r="H89" s="1" t="s">
        <v>11</v>
      </c>
      <c r="I89" s="1" t="s">
        <v>11</v>
      </c>
      <c r="J89" s="3"/>
      <c r="K89" s="3"/>
    </row>
    <row r="90">
      <c r="A90" s="1" t="s">
        <v>282</v>
      </c>
      <c r="B90" s="4" t="s">
        <v>283</v>
      </c>
      <c r="C90" s="1" t="s">
        <v>11</v>
      </c>
      <c r="D90" s="1" t="s">
        <v>11</v>
      </c>
      <c r="E90" s="1" t="s">
        <v>11</v>
      </c>
      <c r="F90" s="1" t="s">
        <v>11</v>
      </c>
      <c r="G90" s="1" t="s">
        <v>11</v>
      </c>
      <c r="H90" s="1" t="s">
        <v>11</v>
      </c>
      <c r="I90" s="1" t="s">
        <v>11</v>
      </c>
      <c r="J90" s="3"/>
      <c r="K90" s="3"/>
    </row>
    <row r="91">
      <c r="A91" s="1" t="s">
        <v>284</v>
      </c>
      <c r="B91" s="4" t="s">
        <v>285</v>
      </c>
      <c r="C91" s="1" t="s">
        <v>11</v>
      </c>
      <c r="D91" s="1" t="s">
        <v>11</v>
      </c>
      <c r="E91" s="1" t="s">
        <v>11</v>
      </c>
      <c r="F91" s="1" t="s">
        <v>11</v>
      </c>
      <c r="G91" s="1" t="s">
        <v>11</v>
      </c>
      <c r="H91" s="1" t="s">
        <v>11</v>
      </c>
      <c r="I91" s="1" t="s">
        <v>11</v>
      </c>
      <c r="J91" s="3"/>
      <c r="K91" s="3"/>
    </row>
    <row r="92">
      <c r="A92" s="1" t="s">
        <v>286</v>
      </c>
      <c r="B92" s="4" t="s">
        <v>287</v>
      </c>
      <c r="C92" s="1" t="s">
        <v>11</v>
      </c>
      <c r="D92" s="1" t="s">
        <v>11</v>
      </c>
      <c r="E92" s="1" t="s">
        <v>11</v>
      </c>
      <c r="F92" s="1" t="s">
        <v>11</v>
      </c>
      <c r="G92" s="1" t="s">
        <v>11</v>
      </c>
      <c r="H92" s="1" t="s">
        <v>11</v>
      </c>
      <c r="I92" s="1" t="s">
        <v>11</v>
      </c>
      <c r="J92" s="3"/>
      <c r="K92" s="3"/>
    </row>
    <row r="93">
      <c r="A93" s="1" t="s">
        <v>288</v>
      </c>
      <c r="B93" s="4" t="s">
        <v>289</v>
      </c>
      <c r="C93" s="1" t="s">
        <v>290</v>
      </c>
      <c r="D93" s="1" t="s">
        <v>291</v>
      </c>
      <c r="E93" s="1" t="s">
        <v>292</v>
      </c>
      <c r="F93" s="1" t="s">
        <v>293</v>
      </c>
      <c r="G93" s="1" t="s">
        <v>11</v>
      </c>
      <c r="H93" s="5" t="s">
        <v>294</v>
      </c>
      <c r="I93" s="1" t="s">
        <v>31</v>
      </c>
      <c r="J93" s="3"/>
      <c r="K93" s="3"/>
    </row>
    <row r="94">
      <c r="A94" s="1" t="s">
        <v>295</v>
      </c>
      <c r="B94" s="4" t="s">
        <v>296</v>
      </c>
      <c r="C94" s="1" t="s">
        <v>11</v>
      </c>
      <c r="D94" s="1" t="s">
        <v>11</v>
      </c>
      <c r="E94" s="1" t="s">
        <v>11</v>
      </c>
      <c r="F94" s="1" t="s">
        <v>11</v>
      </c>
      <c r="G94" s="1" t="s">
        <v>11</v>
      </c>
      <c r="H94" s="1" t="s">
        <v>11</v>
      </c>
      <c r="I94" s="1" t="s">
        <v>11</v>
      </c>
      <c r="J94" s="3"/>
      <c r="K94" s="3"/>
    </row>
    <row r="95">
      <c r="A95" s="1" t="s">
        <v>297</v>
      </c>
      <c r="B95" s="4" t="s">
        <v>298</v>
      </c>
      <c r="C95" s="1" t="s">
        <v>11</v>
      </c>
      <c r="D95" s="1" t="s">
        <v>11</v>
      </c>
      <c r="E95" s="1" t="s">
        <v>11</v>
      </c>
      <c r="F95" s="1" t="s">
        <v>11</v>
      </c>
      <c r="G95" s="1" t="s">
        <v>11</v>
      </c>
      <c r="H95" s="1" t="s">
        <v>11</v>
      </c>
      <c r="I95" s="1" t="s">
        <v>11</v>
      </c>
      <c r="J95" s="3"/>
      <c r="K95" s="3"/>
    </row>
    <row r="96">
      <c r="A96" s="1" t="s">
        <v>299</v>
      </c>
      <c r="B96" s="4" t="s">
        <v>300</v>
      </c>
      <c r="C96" s="1" t="s">
        <v>11</v>
      </c>
      <c r="D96" s="1" t="s">
        <v>11</v>
      </c>
      <c r="E96" s="1" t="s">
        <v>11</v>
      </c>
      <c r="F96" s="1" t="s">
        <v>11</v>
      </c>
      <c r="G96" s="1" t="s">
        <v>11</v>
      </c>
      <c r="H96" s="1" t="s">
        <v>11</v>
      </c>
      <c r="I96" s="1" t="s">
        <v>11</v>
      </c>
      <c r="J96" s="3"/>
      <c r="K96" s="3"/>
    </row>
    <row r="97">
      <c r="A97" s="1" t="s">
        <v>301</v>
      </c>
      <c r="B97" s="4" t="s">
        <v>302</v>
      </c>
      <c r="C97" s="1" t="s">
        <v>11</v>
      </c>
      <c r="D97" s="1" t="s">
        <v>11</v>
      </c>
      <c r="E97" s="1" t="s">
        <v>11</v>
      </c>
      <c r="F97" s="1" t="s">
        <v>11</v>
      </c>
      <c r="G97" s="1" t="s">
        <v>11</v>
      </c>
      <c r="H97" s="1" t="s">
        <v>11</v>
      </c>
      <c r="I97" s="1" t="s">
        <v>11</v>
      </c>
      <c r="J97" s="3"/>
      <c r="K97" s="3"/>
    </row>
    <row r="98">
      <c r="A98" s="1" t="s">
        <v>303</v>
      </c>
      <c r="B98" s="4" t="s">
        <v>304</v>
      </c>
      <c r="C98" s="1" t="s">
        <v>11</v>
      </c>
      <c r="D98" s="1" t="s">
        <v>11</v>
      </c>
      <c r="E98" s="1" t="s">
        <v>11</v>
      </c>
      <c r="F98" s="1" t="s">
        <v>11</v>
      </c>
      <c r="G98" s="1" t="s">
        <v>11</v>
      </c>
      <c r="H98" s="1" t="s">
        <v>11</v>
      </c>
      <c r="I98" s="1" t="s">
        <v>11</v>
      </c>
      <c r="J98" s="3"/>
      <c r="K98" s="3"/>
    </row>
    <row r="99">
      <c r="A99" s="1" t="s">
        <v>305</v>
      </c>
      <c r="B99" s="4" t="s">
        <v>306</v>
      </c>
      <c r="C99" s="1" t="s">
        <v>307</v>
      </c>
      <c r="D99" s="1" t="s">
        <v>308</v>
      </c>
      <c r="E99" s="1" t="s">
        <v>309</v>
      </c>
      <c r="F99" s="1" t="s">
        <v>310</v>
      </c>
      <c r="G99" s="1" t="s">
        <v>11</v>
      </c>
      <c r="H99" s="5" t="s">
        <v>311</v>
      </c>
      <c r="I99" s="1" t="s">
        <v>312</v>
      </c>
      <c r="J99" s="3"/>
      <c r="K99" s="3"/>
    </row>
    <row r="100">
      <c r="A100" s="1" t="s">
        <v>313</v>
      </c>
      <c r="B100" s="4" t="s">
        <v>314</v>
      </c>
      <c r="C100" s="1" t="s">
        <v>11</v>
      </c>
      <c r="D100" s="1" t="s">
        <v>11</v>
      </c>
      <c r="E100" s="1" t="s">
        <v>11</v>
      </c>
      <c r="F100" s="1" t="s">
        <v>11</v>
      </c>
      <c r="G100" s="1" t="s">
        <v>11</v>
      </c>
      <c r="H100" s="1" t="s">
        <v>11</v>
      </c>
      <c r="I100" s="1" t="s">
        <v>11</v>
      </c>
      <c r="J100" s="3"/>
      <c r="K100" s="3"/>
    </row>
    <row r="101">
      <c r="A101" s="1" t="s">
        <v>315</v>
      </c>
      <c r="B101" s="4" t="s">
        <v>316</v>
      </c>
      <c r="C101" s="1" t="s">
        <v>317</v>
      </c>
      <c r="D101" s="1" t="s">
        <v>318</v>
      </c>
      <c r="E101" s="1" t="s">
        <v>319</v>
      </c>
      <c r="F101" s="1" t="s">
        <v>320</v>
      </c>
      <c r="G101" s="1" t="s">
        <v>321</v>
      </c>
      <c r="H101" s="1" t="s">
        <v>11</v>
      </c>
      <c r="I101" s="1" t="s">
        <v>43</v>
      </c>
      <c r="J101" s="3"/>
      <c r="K101" s="3"/>
    </row>
    <row r="102">
      <c r="A102" s="1" t="s">
        <v>322</v>
      </c>
      <c r="B102" s="4" t="s">
        <v>323</v>
      </c>
      <c r="C102" s="1" t="s">
        <v>324</v>
      </c>
      <c r="D102" s="1" t="s">
        <v>325</v>
      </c>
      <c r="E102" s="1" t="s">
        <v>326</v>
      </c>
      <c r="F102" s="1" t="s">
        <v>327</v>
      </c>
      <c r="G102" s="1" t="s">
        <v>11</v>
      </c>
      <c r="H102" s="5" t="s">
        <v>328</v>
      </c>
      <c r="I102" s="1" t="s">
        <v>80</v>
      </c>
      <c r="J102" s="3"/>
      <c r="K102" s="3"/>
    </row>
    <row r="103">
      <c r="A103" s="1" t="s">
        <v>329</v>
      </c>
      <c r="B103" s="4" t="s">
        <v>330</v>
      </c>
      <c r="C103" s="1" t="s">
        <v>11</v>
      </c>
      <c r="D103" s="1" t="s">
        <v>11</v>
      </c>
      <c r="E103" s="1" t="s">
        <v>11</v>
      </c>
      <c r="F103" s="1" t="s">
        <v>11</v>
      </c>
      <c r="G103" s="1" t="s">
        <v>11</v>
      </c>
      <c r="H103" s="1" t="s">
        <v>11</v>
      </c>
      <c r="I103" s="1" t="s">
        <v>11</v>
      </c>
      <c r="J103" s="3"/>
      <c r="K103" s="3"/>
    </row>
    <row r="104">
      <c r="A104" s="1" t="s">
        <v>331</v>
      </c>
      <c r="B104" s="4" t="s">
        <v>332</v>
      </c>
      <c r="C104" s="1" t="s">
        <v>11</v>
      </c>
      <c r="D104" s="1" t="s">
        <v>11</v>
      </c>
      <c r="E104" s="1" t="s">
        <v>11</v>
      </c>
      <c r="F104" s="1" t="s">
        <v>11</v>
      </c>
      <c r="G104" s="1" t="s">
        <v>11</v>
      </c>
      <c r="H104" s="1" t="s">
        <v>11</v>
      </c>
      <c r="I104" s="1" t="s">
        <v>11</v>
      </c>
      <c r="J104" s="3"/>
      <c r="K104" s="3"/>
    </row>
    <row r="105">
      <c r="A105" s="1" t="s">
        <v>333</v>
      </c>
      <c r="B105" s="4" t="s">
        <v>334</v>
      </c>
      <c r="C105" s="1" t="s">
        <v>11</v>
      </c>
      <c r="D105" s="1" t="s">
        <v>11</v>
      </c>
      <c r="E105" s="1" t="s">
        <v>11</v>
      </c>
      <c r="F105" s="1" t="s">
        <v>11</v>
      </c>
      <c r="G105" s="1" t="s">
        <v>11</v>
      </c>
      <c r="H105" s="1" t="s">
        <v>11</v>
      </c>
      <c r="I105" s="1" t="s">
        <v>11</v>
      </c>
      <c r="J105" s="3"/>
      <c r="K105" s="3"/>
    </row>
    <row r="106">
      <c r="A106" s="1" t="s">
        <v>335</v>
      </c>
      <c r="B106" s="4" t="s">
        <v>336</v>
      </c>
      <c r="C106" s="1" t="s">
        <v>337</v>
      </c>
      <c r="D106" s="1" t="s">
        <v>338</v>
      </c>
      <c r="E106" s="1" t="s">
        <v>339</v>
      </c>
      <c r="F106" s="1" t="s">
        <v>340</v>
      </c>
      <c r="G106" s="1" t="s">
        <v>11</v>
      </c>
      <c r="H106" s="1" t="s">
        <v>11</v>
      </c>
      <c r="I106" s="1" t="s">
        <v>312</v>
      </c>
      <c r="J106" s="3"/>
      <c r="K106" s="3"/>
    </row>
    <row r="107">
      <c r="A107" s="1" t="s">
        <v>341</v>
      </c>
      <c r="B107" s="4" t="s">
        <v>342</v>
      </c>
      <c r="C107" s="1" t="s">
        <v>11</v>
      </c>
      <c r="D107" s="1" t="s">
        <v>11</v>
      </c>
      <c r="E107" s="1" t="s">
        <v>11</v>
      </c>
      <c r="F107" s="1" t="s">
        <v>11</v>
      </c>
      <c r="G107" s="1" t="s">
        <v>11</v>
      </c>
      <c r="H107" s="1" t="s">
        <v>11</v>
      </c>
      <c r="I107" s="1" t="s">
        <v>11</v>
      </c>
      <c r="J107" s="3"/>
      <c r="K107" s="3"/>
    </row>
    <row r="108">
      <c r="A108" s="1" t="s">
        <v>343</v>
      </c>
      <c r="B108" s="4" t="s">
        <v>344</v>
      </c>
      <c r="C108" s="1" t="s">
        <v>11</v>
      </c>
      <c r="D108" s="1" t="s">
        <v>11</v>
      </c>
      <c r="E108" s="1" t="s">
        <v>11</v>
      </c>
      <c r="F108" s="1" t="s">
        <v>11</v>
      </c>
      <c r="G108" s="1" t="s">
        <v>11</v>
      </c>
      <c r="H108" s="1" t="s">
        <v>11</v>
      </c>
      <c r="I108" s="1" t="s">
        <v>11</v>
      </c>
      <c r="J108" s="3"/>
      <c r="K108" s="3"/>
    </row>
    <row r="109">
      <c r="A109" s="1" t="s">
        <v>345</v>
      </c>
      <c r="B109" s="4" t="s">
        <v>346</v>
      </c>
      <c r="C109" s="1" t="s">
        <v>11</v>
      </c>
      <c r="D109" s="1" t="s">
        <v>11</v>
      </c>
      <c r="E109" s="1" t="s">
        <v>11</v>
      </c>
      <c r="F109" s="1" t="s">
        <v>11</v>
      </c>
      <c r="G109" s="1" t="s">
        <v>11</v>
      </c>
      <c r="H109" s="1" t="s">
        <v>11</v>
      </c>
      <c r="I109" s="1" t="s">
        <v>11</v>
      </c>
      <c r="J109" s="3"/>
      <c r="K109" s="3"/>
    </row>
    <row r="110">
      <c r="A110" s="1" t="s">
        <v>347</v>
      </c>
      <c r="B110" s="4" t="s">
        <v>348</v>
      </c>
      <c r="C110" s="1" t="s">
        <v>349</v>
      </c>
      <c r="D110" s="1" t="s">
        <v>350</v>
      </c>
      <c r="E110" s="1" t="s">
        <v>351</v>
      </c>
      <c r="F110" s="1" t="s">
        <v>352</v>
      </c>
      <c r="G110" s="1" t="s">
        <v>353</v>
      </c>
      <c r="H110" s="5" t="s">
        <v>354</v>
      </c>
      <c r="I110" s="1" t="s">
        <v>154</v>
      </c>
      <c r="J110" s="3"/>
      <c r="K110" s="3"/>
    </row>
    <row r="111">
      <c r="A111" s="1" t="s">
        <v>355</v>
      </c>
      <c r="B111" s="4" t="s">
        <v>356</v>
      </c>
      <c r="C111" s="1" t="s">
        <v>357</v>
      </c>
      <c r="D111" s="1" t="s">
        <v>358</v>
      </c>
      <c r="E111" s="1" t="s">
        <v>359</v>
      </c>
      <c r="F111" s="1" t="s">
        <v>360</v>
      </c>
      <c r="G111" s="1" t="s">
        <v>361</v>
      </c>
      <c r="H111" s="5" t="s">
        <v>362</v>
      </c>
      <c r="I111" s="1" t="s">
        <v>312</v>
      </c>
      <c r="J111" s="3"/>
      <c r="K111" s="3"/>
    </row>
    <row r="112">
      <c r="A112" s="1" t="s">
        <v>363</v>
      </c>
      <c r="B112" s="4" t="s">
        <v>364</v>
      </c>
      <c r="C112" s="1" t="s">
        <v>11</v>
      </c>
      <c r="D112" s="1" t="s">
        <v>11</v>
      </c>
      <c r="E112" s="1" t="s">
        <v>11</v>
      </c>
      <c r="F112" s="1" t="s">
        <v>11</v>
      </c>
      <c r="G112" s="1" t="s">
        <v>11</v>
      </c>
      <c r="H112" s="1" t="s">
        <v>11</v>
      </c>
      <c r="I112" s="1" t="s">
        <v>11</v>
      </c>
      <c r="J112" s="3"/>
      <c r="K112" s="3"/>
    </row>
    <row r="113">
      <c r="A113" s="1" t="s">
        <v>365</v>
      </c>
      <c r="B113" s="4" t="s">
        <v>366</v>
      </c>
      <c r="C113" s="1" t="s">
        <v>367</v>
      </c>
      <c r="D113" s="1" t="s">
        <v>368</v>
      </c>
      <c r="E113" s="1" t="s">
        <v>369</v>
      </c>
      <c r="F113" s="1" t="s">
        <v>370</v>
      </c>
      <c r="G113" s="1" t="s">
        <v>11</v>
      </c>
      <c r="H113" s="5" t="s">
        <v>371</v>
      </c>
      <c r="I113" s="1" t="s">
        <v>154</v>
      </c>
      <c r="J113" s="3"/>
      <c r="K113" s="3"/>
    </row>
    <row r="114">
      <c r="A114" s="1" t="s">
        <v>372</v>
      </c>
      <c r="B114" s="4" t="s">
        <v>373</v>
      </c>
      <c r="C114" s="1" t="s">
        <v>11</v>
      </c>
      <c r="D114" s="1" t="s">
        <v>11</v>
      </c>
      <c r="E114" s="1" t="s">
        <v>11</v>
      </c>
      <c r="F114" s="1" t="s">
        <v>11</v>
      </c>
      <c r="G114" s="1" t="s">
        <v>11</v>
      </c>
      <c r="H114" s="1" t="s">
        <v>11</v>
      </c>
      <c r="I114" s="1" t="s">
        <v>11</v>
      </c>
      <c r="J114" s="3"/>
      <c r="K114" s="3"/>
    </row>
    <row r="115">
      <c r="A115" s="1" t="s">
        <v>374</v>
      </c>
      <c r="B115" s="4" t="s">
        <v>375</v>
      </c>
      <c r="C115" s="1" t="s">
        <v>11</v>
      </c>
      <c r="D115" s="1" t="s">
        <v>11</v>
      </c>
      <c r="E115" s="1" t="s">
        <v>11</v>
      </c>
      <c r="F115" s="1" t="s">
        <v>11</v>
      </c>
      <c r="G115" s="1" t="s">
        <v>11</v>
      </c>
      <c r="H115" s="1" t="s">
        <v>11</v>
      </c>
      <c r="I115" s="1" t="s">
        <v>11</v>
      </c>
      <c r="J115" s="3"/>
      <c r="K115" s="3"/>
    </row>
    <row r="116">
      <c r="A116" s="1" t="s">
        <v>376</v>
      </c>
      <c r="B116" s="4" t="s">
        <v>377</v>
      </c>
      <c r="C116" s="1" t="s">
        <v>378</v>
      </c>
      <c r="D116" s="1" t="s">
        <v>379</v>
      </c>
      <c r="E116" s="1" t="s">
        <v>380</v>
      </c>
      <c r="F116" s="1" t="s">
        <v>381</v>
      </c>
      <c r="G116" s="1" t="s">
        <v>11</v>
      </c>
      <c r="H116" s="1" t="s">
        <v>11</v>
      </c>
      <c r="I116" s="1" t="s">
        <v>382</v>
      </c>
      <c r="J116" s="3"/>
      <c r="K116" s="3"/>
    </row>
    <row r="117">
      <c r="A117" s="1" t="s">
        <v>383</v>
      </c>
      <c r="B117" s="4" t="s">
        <v>384</v>
      </c>
      <c r="C117" s="1" t="s">
        <v>385</v>
      </c>
      <c r="D117" s="1" t="s">
        <v>386</v>
      </c>
      <c r="E117" s="1" t="s">
        <v>387</v>
      </c>
      <c r="F117" s="1" t="s">
        <v>388</v>
      </c>
      <c r="G117" s="1" t="s">
        <v>11</v>
      </c>
      <c r="H117" s="5" t="s">
        <v>389</v>
      </c>
      <c r="I117" s="1" t="s">
        <v>80</v>
      </c>
      <c r="J117" s="3"/>
      <c r="K117" s="3"/>
    </row>
    <row r="118">
      <c r="A118" s="1" t="s">
        <v>390</v>
      </c>
      <c r="B118" s="4" t="s">
        <v>391</v>
      </c>
      <c r="C118" s="1" t="s">
        <v>11</v>
      </c>
      <c r="D118" s="1" t="s">
        <v>11</v>
      </c>
      <c r="E118" s="1" t="s">
        <v>11</v>
      </c>
      <c r="F118" s="1" t="s">
        <v>11</v>
      </c>
      <c r="G118" s="1" t="s">
        <v>11</v>
      </c>
      <c r="H118" s="1" t="s">
        <v>11</v>
      </c>
      <c r="I118" s="1" t="s">
        <v>11</v>
      </c>
      <c r="J118" s="3"/>
      <c r="K118" s="3"/>
    </row>
    <row r="119">
      <c r="A119" s="1" t="s">
        <v>392</v>
      </c>
      <c r="B119" s="4" t="s">
        <v>393</v>
      </c>
      <c r="C119" s="1" t="s">
        <v>11</v>
      </c>
      <c r="D119" s="1" t="s">
        <v>11</v>
      </c>
      <c r="E119" s="1" t="s">
        <v>11</v>
      </c>
      <c r="F119" s="1" t="s">
        <v>11</v>
      </c>
      <c r="G119" s="1" t="s">
        <v>11</v>
      </c>
      <c r="H119" s="1" t="s">
        <v>11</v>
      </c>
      <c r="I119" s="1" t="s">
        <v>11</v>
      </c>
      <c r="J119" s="3"/>
      <c r="K119" s="3"/>
    </row>
    <row r="120">
      <c r="A120" s="1" t="s">
        <v>394</v>
      </c>
      <c r="B120" s="4" t="s">
        <v>395</v>
      </c>
      <c r="C120" s="1" t="s">
        <v>11</v>
      </c>
      <c r="D120" s="1" t="s">
        <v>11</v>
      </c>
      <c r="E120" s="1" t="s">
        <v>11</v>
      </c>
      <c r="F120" s="1" t="s">
        <v>11</v>
      </c>
      <c r="G120" s="1" t="s">
        <v>11</v>
      </c>
      <c r="H120" s="1" t="s">
        <v>11</v>
      </c>
      <c r="I120" s="1" t="s">
        <v>11</v>
      </c>
      <c r="J120" s="3"/>
      <c r="K120" s="3"/>
    </row>
    <row r="121">
      <c r="A121" s="1" t="s">
        <v>396</v>
      </c>
      <c r="B121" s="4" t="s">
        <v>397</v>
      </c>
      <c r="C121" s="1" t="s">
        <v>11</v>
      </c>
      <c r="D121" s="1" t="s">
        <v>11</v>
      </c>
      <c r="E121" s="1" t="s">
        <v>11</v>
      </c>
      <c r="F121" s="1" t="s">
        <v>11</v>
      </c>
      <c r="G121" s="1" t="s">
        <v>11</v>
      </c>
      <c r="H121" s="1" t="s">
        <v>11</v>
      </c>
      <c r="I121" s="1" t="s">
        <v>11</v>
      </c>
      <c r="J121" s="3"/>
      <c r="K121" s="3"/>
    </row>
    <row r="122">
      <c r="A122" s="1" t="s">
        <v>398</v>
      </c>
      <c r="B122" s="4" t="s">
        <v>399</v>
      </c>
      <c r="C122" s="1" t="s">
        <v>11</v>
      </c>
      <c r="D122" s="1" t="s">
        <v>11</v>
      </c>
      <c r="E122" s="1" t="s">
        <v>11</v>
      </c>
      <c r="F122" s="1" t="s">
        <v>11</v>
      </c>
      <c r="G122" s="1" t="s">
        <v>11</v>
      </c>
      <c r="H122" s="1" t="s">
        <v>11</v>
      </c>
      <c r="I122" s="1" t="s">
        <v>11</v>
      </c>
      <c r="J122" s="3"/>
      <c r="K122" s="3"/>
    </row>
    <row r="123">
      <c r="A123" s="1" t="s">
        <v>400</v>
      </c>
      <c r="B123" s="4" t="s">
        <v>401</v>
      </c>
      <c r="C123" s="1" t="s">
        <v>402</v>
      </c>
      <c r="D123" s="1" t="s">
        <v>403</v>
      </c>
      <c r="E123" s="1" t="s">
        <v>404</v>
      </c>
      <c r="F123" s="1" t="s">
        <v>405</v>
      </c>
      <c r="G123" s="1" t="s">
        <v>406</v>
      </c>
      <c r="H123" s="3"/>
      <c r="I123" s="1" t="s">
        <v>53</v>
      </c>
      <c r="J123" s="3"/>
      <c r="K123" s="3"/>
    </row>
    <row r="124">
      <c r="A124" s="1" t="s">
        <v>407</v>
      </c>
      <c r="B124" s="4" t="s">
        <v>408</v>
      </c>
      <c r="C124" s="1" t="s">
        <v>11</v>
      </c>
      <c r="D124" s="1" t="s">
        <v>11</v>
      </c>
      <c r="E124" s="1" t="s">
        <v>11</v>
      </c>
      <c r="F124" s="1" t="s">
        <v>11</v>
      </c>
      <c r="G124" s="1" t="s">
        <v>11</v>
      </c>
      <c r="H124" s="1" t="s">
        <v>11</v>
      </c>
      <c r="I124" s="1" t="s">
        <v>11</v>
      </c>
      <c r="J124" s="3"/>
      <c r="K124" s="3"/>
    </row>
    <row r="125">
      <c r="A125" s="1" t="s">
        <v>409</v>
      </c>
      <c r="B125" s="4" t="s">
        <v>410</v>
      </c>
      <c r="C125" s="1" t="s">
        <v>411</v>
      </c>
      <c r="D125" s="1" t="s">
        <v>412</v>
      </c>
      <c r="E125" s="1" t="s">
        <v>413</v>
      </c>
      <c r="F125" s="1" t="s">
        <v>414</v>
      </c>
      <c r="G125" s="1" t="s">
        <v>415</v>
      </c>
      <c r="H125" s="1" t="s">
        <v>11</v>
      </c>
      <c r="I125" s="1" t="s">
        <v>183</v>
      </c>
      <c r="J125" s="3"/>
      <c r="K125" s="3"/>
    </row>
    <row r="126">
      <c r="A126" s="1" t="s">
        <v>416</v>
      </c>
      <c r="B126" s="4" t="s">
        <v>417</v>
      </c>
      <c r="C126" s="1" t="s">
        <v>11</v>
      </c>
      <c r="D126" s="1" t="s">
        <v>11</v>
      </c>
      <c r="E126" s="1" t="s">
        <v>11</v>
      </c>
      <c r="F126" s="1" t="s">
        <v>11</v>
      </c>
      <c r="G126" s="1" t="s">
        <v>11</v>
      </c>
      <c r="H126" s="1" t="s">
        <v>11</v>
      </c>
      <c r="I126" s="1" t="s">
        <v>11</v>
      </c>
      <c r="J126" s="3"/>
      <c r="K126" s="3"/>
    </row>
    <row r="127">
      <c r="A127" s="1" t="s">
        <v>418</v>
      </c>
      <c r="B127" s="4" t="s">
        <v>419</v>
      </c>
      <c r="C127" s="1" t="s">
        <v>420</v>
      </c>
      <c r="D127" s="1" t="s">
        <v>421</v>
      </c>
      <c r="E127" s="1" t="s">
        <v>422</v>
      </c>
      <c r="F127" s="1" t="s">
        <v>423</v>
      </c>
      <c r="G127" s="1" t="s">
        <v>424</v>
      </c>
      <c r="H127" s="1" t="s">
        <v>11</v>
      </c>
      <c r="I127" s="1" t="s">
        <v>80</v>
      </c>
      <c r="J127" s="3"/>
      <c r="K127" s="3"/>
    </row>
    <row r="128">
      <c r="A128" s="1" t="s">
        <v>425</v>
      </c>
      <c r="B128" s="4" t="s">
        <v>426</v>
      </c>
      <c r="C128" s="1" t="s">
        <v>11</v>
      </c>
      <c r="D128" s="1" t="s">
        <v>11</v>
      </c>
      <c r="E128" s="1" t="s">
        <v>11</v>
      </c>
      <c r="F128" s="1" t="s">
        <v>11</v>
      </c>
      <c r="G128" s="1" t="s">
        <v>11</v>
      </c>
      <c r="H128" s="1" t="s">
        <v>11</v>
      </c>
      <c r="I128" s="1" t="s">
        <v>11</v>
      </c>
      <c r="J128" s="3"/>
      <c r="K128" s="3"/>
    </row>
    <row r="129">
      <c r="A129" s="1" t="s">
        <v>427</v>
      </c>
      <c r="B129" s="4" t="s">
        <v>428</v>
      </c>
      <c r="C129" s="1" t="s">
        <v>11</v>
      </c>
      <c r="D129" s="1" t="s">
        <v>11</v>
      </c>
      <c r="E129" s="1" t="s">
        <v>11</v>
      </c>
      <c r="F129" s="1" t="s">
        <v>11</v>
      </c>
      <c r="G129" s="1" t="s">
        <v>11</v>
      </c>
      <c r="H129" s="1" t="s">
        <v>11</v>
      </c>
      <c r="I129" s="1" t="s">
        <v>11</v>
      </c>
      <c r="J129" s="3"/>
      <c r="K129" s="3"/>
    </row>
    <row r="130">
      <c r="A130" s="1" t="s">
        <v>429</v>
      </c>
      <c r="B130" s="4" t="s">
        <v>430</v>
      </c>
      <c r="C130" s="1" t="s">
        <v>11</v>
      </c>
      <c r="D130" s="1" t="s">
        <v>11</v>
      </c>
      <c r="E130" s="1" t="s">
        <v>11</v>
      </c>
      <c r="F130" s="1" t="s">
        <v>11</v>
      </c>
      <c r="G130" s="1" t="s">
        <v>11</v>
      </c>
      <c r="H130" s="1" t="s">
        <v>11</v>
      </c>
      <c r="I130" s="1" t="s">
        <v>11</v>
      </c>
      <c r="J130" s="3"/>
      <c r="K130" s="3"/>
    </row>
    <row r="131">
      <c r="A131" s="1" t="s">
        <v>431</v>
      </c>
      <c r="B131" s="4" t="s">
        <v>432</v>
      </c>
      <c r="C131" s="1" t="s">
        <v>11</v>
      </c>
      <c r="D131" s="1" t="s">
        <v>11</v>
      </c>
      <c r="E131" s="1" t="s">
        <v>11</v>
      </c>
      <c r="F131" s="1" t="s">
        <v>11</v>
      </c>
      <c r="G131" s="1" t="s">
        <v>11</v>
      </c>
      <c r="H131" s="1" t="s">
        <v>11</v>
      </c>
      <c r="I131" s="1" t="s">
        <v>11</v>
      </c>
      <c r="J131" s="3"/>
      <c r="K131" s="3"/>
    </row>
    <row r="132">
      <c r="A132" s="1" t="s">
        <v>433</v>
      </c>
      <c r="B132" s="4" t="s">
        <v>434</v>
      </c>
      <c r="C132" s="1" t="s">
        <v>11</v>
      </c>
      <c r="D132" s="1" t="s">
        <v>11</v>
      </c>
      <c r="E132" s="1" t="s">
        <v>11</v>
      </c>
      <c r="F132" s="1" t="s">
        <v>11</v>
      </c>
      <c r="G132" s="1" t="s">
        <v>11</v>
      </c>
      <c r="H132" s="1" t="s">
        <v>11</v>
      </c>
      <c r="I132" s="1" t="s">
        <v>11</v>
      </c>
      <c r="J132" s="3"/>
      <c r="K132" s="3"/>
    </row>
    <row r="133">
      <c r="A133" s="1" t="s">
        <v>435</v>
      </c>
      <c r="B133" s="4" t="s">
        <v>436</v>
      </c>
      <c r="C133" s="1" t="s">
        <v>11</v>
      </c>
      <c r="D133" s="1" t="s">
        <v>11</v>
      </c>
      <c r="E133" s="1" t="s">
        <v>11</v>
      </c>
      <c r="F133" s="1" t="s">
        <v>11</v>
      </c>
      <c r="G133" s="1" t="s">
        <v>11</v>
      </c>
      <c r="H133" s="1" t="s">
        <v>11</v>
      </c>
      <c r="I133" s="1" t="s">
        <v>11</v>
      </c>
      <c r="J133" s="3"/>
      <c r="K133" s="3"/>
    </row>
    <row r="134">
      <c r="A134" s="1" t="s">
        <v>437</v>
      </c>
      <c r="B134" s="4" t="s">
        <v>438</v>
      </c>
      <c r="C134" s="1" t="s">
        <v>11</v>
      </c>
      <c r="D134" s="1" t="s">
        <v>11</v>
      </c>
      <c r="E134" s="1" t="s">
        <v>11</v>
      </c>
      <c r="F134" s="1" t="s">
        <v>11</v>
      </c>
      <c r="G134" s="1" t="s">
        <v>11</v>
      </c>
      <c r="H134" s="1" t="s">
        <v>11</v>
      </c>
      <c r="I134" s="1" t="s">
        <v>11</v>
      </c>
      <c r="J134" s="3"/>
      <c r="K134" s="3"/>
    </row>
    <row r="135">
      <c r="A135" s="1" t="s">
        <v>439</v>
      </c>
      <c r="B135" s="4" t="s">
        <v>440</v>
      </c>
      <c r="C135" s="1" t="s">
        <v>11</v>
      </c>
      <c r="D135" s="1" t="s">
        <v>11</v>
      </c>
      <c r="E135" s="1" t="s">
        <v>11</v>
      </c>
      <c r="F135" s="1" t="s">
        <v>11</v>
      </c>
      <c r="G135" s="1" t="s">
        <v>11</v>
      </c>
      <c r="H135" s="1" t="s">
        <v>11</v>
      </c>
      <c r="I135" s="1" t="s">
        <v>11</v>
      </c>
      <c r="J135" s="3"/>
      <c r="K135" s="3"/>
    </row>
    <row r="136">
      <c r="A136" s="1" t="s">
        <v>441</v>
      </c>
      <c r="B136" s="4" t="s">
        <v>442</v>
      </c>
      <c r="C136" s="1" t="s">
        <v>11</v>
      </c>
      <c r="D136" s="1" t="s">
        <v>11</v>
      </c>
      <c r="E136" s="1" t="s">
        <v>11</v>
      </c>
      <c r="F136" s="1" t="s">
        <v>11</v>
      </c>
      <c r="G136" s="1" t="s">
        <v>11</v>
      </c>
      <c r="H136" s="1" t="s">
        <v>11</v>
      </c>
      <c r="I136" s="1" t="s">
        <v>11</v>
      </c>
      <c r="J136" s="3"/>
      <c r="K136" s="3"/>
    </row>
    <row r="137">
      <c r="A137" s="1" t="s">
        <v>443</v>
      </c>
      <c r="B137" s="4" t="s">
        <v>444</v>
      </c>
      <c r="C137" s="1" t="s">
        <v>445</v>
      </c>
      <c r="D137" s="1" t="s">
        <v>446</v>
      </c>
      <c r="E137" s="1" t="s">
        <v>447</v>
      </c>
      <c r="F137" s="1" t="s">
        <v>448</v>
      </c>
      <c r="G137" s="1" t="s">
        <v>449</v>
      </c>
      <c r="H137" s="5" t="s">
        <v>450</v>
      </c>
      <c r="I137" s="1" t="s">
        <v>183</v>
      </c>
      <c r="J137" s="3"/>
      <c r="K137" s="3"/>
    </row>
    <row r="138">
      <c r="A138" s="1" t="s">
        <v>451</v>
      </c>
      <c r="B138" s="4" t="s">
        <v>452</v>
      </c>
      <c r="C138" s="1" t="s">
        <v>453</v>
      </c>
      <c r="D138" s="1" t="s">
        <v>454</v>
      </c>
      <c r="E138" s="1" t="s">
        <v>455</v>
      </c>
      <c r="F138" s="1" t="s">
        <v>456</v>
      </c>
      <c r="G138" s="1" t="s">
        <v>11</v>
      </c>
      <c r="H138" s="3"/>
      <c r="I138" s="1" t="s">
        <v>53</v>
      </c>
      <c r="J138" s="3"/>
      <c r="K138" s="3"/>
    </row>
    <row r="139">
      <c r="A139" s="1" t="s">
        <v>457</v>
      </c>
      <c r="B139" s="4" t="s">
        <v>458</v>
      </c>
      <c r="C139" s="1" t="s">
        <v>11</v>
      </c>
      <c r="D139" s="1" t="s">
        <v>11</v>
      </c>
      <c r="E139" s="1" t="s">
        <v>11</v>
      </c>
      <c r="F139" s="1" t="s">
        <v>11</v>
      </c>
      <c r="G139" s="1" t="s">
        <v>11</v>
      </c>
      <c r="H139" s="1" t="s">
        <v>11</v>
      </c>
      <c r="I139" s="1" t="s">
        <v>11</v>
      </c>
      <c r="J139" s="3"/>
      <c r="K139" s="3"/>
    </row>
    <row r="140">
      <c r="A140" s="1" t="s">
        <v>459</v>
      </c>
      <c r="B140" s="4" t="s">
        <v>460</v>
      </c>
      <c r="C140" s="1" t="s">
        <v>11</v>
      </c>
      <c r="D140" s="1" t="s">
        <v>11</v>
      </c>
      <c r="E140" s="1" t="s">
        <v>11</v>
      </c>
      <c r="F140" s="1" t="s">
        <v>11</v>
      </c>
      <c r="G140" s="1" t="s">
        <v>11</v>
      </c>
      <c r="H140" s="1" t="s">
        <v>11</v>
      </c>
      <c r="I140" s="1" t="s">
        <v>11</v>
      </c>
      <c r="J140" s="3"/>
      <c r="K140" s="3"/>
    </row>
    <row r="141">
      <c r="A141" s="1" t="s">
        <v>461</v>
      </c>
      <c r="B141" s="4" t="s">
        <v>462</v>
      </c>
      <c r="C141" s="1" t="s">
        <v>463</v>
      </c>
      <c r="D141" s="1" t="s">
        <v>464</v>
      </c>
      <c r="E141" s="1" t="s">
        <v>465</v>
      </c>
      <c r="F141" s="1" t="s">
        <v>466</v>
      </c>
      <c r="G141" s="1" t="s">
        <v>11</v>
      </c>
      <c r="H141" s="1" t="s">
        <v>11</v>
      </c>
      <c r="I141" s="1" t="s">
        <v>11</v>
      </c>
      <c r="J141" s="3"/>
      <c r="K141" s="3"/>
    </row>
    <row r="142">
      <c r="A142" s="1" t="s">
        <v>467</v>
      </c>
      <c r="B142" s="4" t="s">
        <v>468</v>
      </c>
      <c r="C142" s="1" t="s">
        <v>11</v>
      </c>
      <c r="D142" s="1" t="s">
        <v>11</v>
      </c>
      <c r="E142" s="1" t="s">
        <v>11</v>
      </c>
      <c r="F142" s="1" t="s">
        <v>11</v>
      </c>
      <c r="G142" s="1" t="s">
        <v>11</v>
      </c>
      <c r="H142" s="1" t="s">
        <v>11</v>
      </c>
      <c r="I142" s="1" t="s">
        <v>11</v>
      </c>
      <c r="J142" s="3"/>
      <c r="K142" s="3"/>
    </row>
    <row r="143">
      <c r="A143" s="1" t="s">
        <v>469</v>
      </c>
      <c r="B143" s="4" t="s">
        <v>470</v>
      </c>
      <c r="C143" s="1" t="s">
        <v>11</v>
      </c>
      <c r="D143" s="1" t="s">
        <v>11</v>
      </c>
      <c r="E143" s="1" t="s">
        <v>11</v>
      </c>
      <c r="F143" s="1" t="s">
        <v>11</v>
      </c>
      <c r="G143" s="1" t="s">
        <v>11</v>
      </c>
      <c r="H143" s="1" t="s">
        <v>11</v>
      </c>
      <c r="I143" s="1" t="s">
        <v>11</v>
      </c>
      <c r="J143" s="3"/>
      <c r="K143" s="3"/>
    </row>
    <row r="144">
      <c r="A144" s="1" t="s">
        <v>471</v>
      </c>
      <c r="B144" s="4" t="s">
        <v>472</v>
      </c>
      <c r="C144" s="1" t="s">
        <v>11</v>
      </c>
      <c r="D144" s="1" t="s">
        <v>11</v>
      </c>
      <c r="E144" s="1" t="s">
        <v>11</v>
      </c>
      <c r="F144" s="1" t="s">
        <v>11</v>
      </c>
      <c r="G144" s="1" t="s">
        <v>11</v>
      </c>
      <c r="H144" s="1" t="s">
        <v>11</v>
      </c>
      <c r="I144" s="1" t="s">
        <v>11</v>
      </c>
      <c r="J144" s="3"/>
      <c r="K144" s="3"/>
    </row>
    <row r="145">
      <c r="A145" s="1" t="s">
        <v>473</v>
      </c>
      <c r="B145" s="4" t="s">
        <v>474</v>
      </c>
      <c r="C145" s="1" t="s">
        <v>11</v>
      </c>
      <c r="D145" s="1" t="s">
        <v>11</v>
      </c>
      <c r="E145" s="1" t="s">
        <v>11</v>
      </c>
      <c r="F145" s="1" t="s">
        <v>11</v>
      </c>
      <c r="G145" s="1" t="s">
        <v>11</v>
      </c>
      <c r="H145" s="1" t="s">
        <v>11</v>
      </c>
      <c r="I145" s="1" t="s">
        <v>11</v>
      </c>
      <c r="J145" s="3"/>
      <c r="K145" s="3"/>
    </row>
    <row r="146">
      <c r="A146" s="1" t="s">
        <v>475</v>
      </c>
      <c r="B146" s="4" t="s">
        <v>476</v>
      </c>
      <c r="C146" s="1" t="s">
        <v>11</v>
      </c>
      <c r="D146" s="1" t="s">
        <v>11</v>
      </c>
      <c r="E146" s="1" t="s">
        <v>11</v>
      </c>
      <c r="F146" s="1" t="s">
        <v>11</v>
      </c>
      <c r="G146" s="1" t="s">
        <v>11</v>
      </c>
      <c r="H146" s="1" t="s">
        <v>11</v>
      </c>
      <c r="I146" s="1" t="s">
        <v>11</v>
      </c>
      <c r="J146" s="3"/>
      <c r="K146" s="3"/>
    </row>
    <row r="147">
      <c r="A147" s="1" t="s">
        <v>477</v>
      </c>
      <c r="B147" s="4" t="s">
        <v>478</v>
      </c>
      <c r="C147" s="1" t="s">
        <v>11</v>
      </c>
      <c r="D147" s="1" t="s">
        <v>11</v>
      </c>
      <c r="E147" s="1" t="s">
        <v>11</v>
      </c>
      <c r="F147" s="1" t="s">
        <v>11</v>
      </c>
      <c r="G147" s="1" t="s">
        <v>11</v>
      </c>
      <c r="H147" s="1" t="s">
        <v>11</v>
      </c>
      <c r="I147" s="1" t="s">
        <v>11</v>
      </c>
      <c r="J147" s="3"/>
      <c r="K147" s="3"/>
    </row>
    <row r="148">
      <c r="A148" s="1" t="s">
        <v>479</v>
      </c>
      <c r="B148" s="4" t="s">
        <v>480</v>
      </c>
      <c r="C148" s="1" t="s">
        <v>11</v>
      </c>
      <c r="D148" s="1" t="s">
        <v>11</v>
      </c>
      <c r="E148" s="1" t="s">
        <v>11</v>
      </c>
      <c r="F148" s="1" t="s">
        <v>11</v>
      </c>
      <c r="G148" s="1" t="s">
        <v>11</v>
      </c>
      <c r="H148" s="1" t="s">
        <v>11</v>
      </c>
      <c r="I148" s="1" t="s">
        <v>11</v>
      </c>
      <c r="J148" s="3"/>
      <c r="K148" s="3"/>
    </row>
    <row r="149">
      <c r="A149" s="1" t="s">
        <v>481</v>
      </c>
      <c r="B149" s="4" t="s">
        <v>482</v>
      </c>
      <c r="C149" s="1" t="s">
        <v>11</v>
      </c>
      <c r="D149" s="1" t="s">
        <v>11</v>
      </c>
      <c r="E149" s="1" t="s">
        <v>11</v>
      </c>
      <c r="F149" s="1" t="s">
        <v>11</v>
      </c>
      <c r="G149" s="1" t="s">
        <v>11</v>
      </c>
      <c r="H149" s="1" t="s">
        <v>11</v>
      </c>
      <c r="I149" s="1" t="s">
        <v>11</v>
      </c>
      <c r="J149" s="3"/>
      <c r="K149" s="3"/>
    </row>
    <row r="150">
      <c r="A150" s="1" t="s">
        <v>483</v>
      </c>
      <c r="B150" s="4" t="s">
        <v>484</v>
      </c>
      <c r="C150" s="1" t="s">
        <v>485</v>
      </c>
      <c r="D150" s="1" t="s">
        <v>486</v>
      </c>
      <c r="E150" s="1" t="s">
        <v>487</v>
      </c>
      <c r="F150" s="1" t="s">
        <v>488</v>
      </c>
      <c r="G150" s="1" t="s">
        <v>489</v>
      </c>
      <c r="H150" s="5" t="s">
        <v>490</v>
      </c>
      <c r="I150" s="1" t="s">
        <v>80</v>
      </c>
      <c r="J150" s="3"/>
      <c r="K150" s="3"/>
    </row>
    <row r="151">
      <c r="A151" s="1" t="s">
        <v>491</v>
      </c>
      <c r="B151" s="4" t="s">
        <v>492</v>
      </c>
      <c r="C151" s="1" t="s">
        <v>11</v>
      </c>
      <c r="D151" s="1" t="s">
        <v>11</v>
      </c>
      <c r="E151" s="1" t="s">
        <v>11</v>
      </c>
      <c r="F151" s="1" t="s">
        <v>11</v>
      </c>
      <c r="G151" s="1" t="s">
        <v>11</v>
      </c>
      <c r="H151" s="1" t="s">
        <v>11</v>
      </c>
      <c r="I151" s="1" t="s">
        <v>11</v>
      </c>
      <c r="J151" s="3"/>
      <c r="K151" s="3"/>
    </row>
    <row r="152">
      <c r="A152" s="1" t="s">
        <v>493</v>
      </c>
      <c r="B152" s="4" t="s">
        <v>494</v>
      </c>
      <c r="C152" s="1" t="s">
        <v>11</v>
      </c>
      <c r="D152" s="1" t="s">
        <v>11</v>
      </c>
      <c r="E152" s="1" t="s">
        <v>11</v>
      </c>
      <c r="F152" s="1" t="s">
        <v>11</v>
      </c>
      <c r="G152" s="1" t="s">
        <v>11</v>
      </c>
      <c r="H152" s="1" t="s">
        <v>11</v>
      </c>
      <c r="I152" s="1" t="s">
        <v>11</v>
      </c>
      <c r="J152" s="3"/>
      <c r="K152" s="3"/>
    </row>
    <row r="153">
      <c r="A153" s="1" t="s">
        <v>495</v>
      </c>
      <c r="B153" s="4" t="s">
        <v>496</v>
      </c>
      <c r="C153" s="1" t="s">
        <v>11</v>
      </c>
      <c r="D153" s="1" t="s">
        <v>11</v>
      </c>
      <c r="E153" s="1" t="s">
        <v>11</v>
      </c>
      <c r="F153" s="1" t="s">
        <v>11</v>
      </c>
      <c r="G153" s="1" t="s">
        <v>11</v>
      </c>
      <c r="H153" s="1" t="s">
        <v>11</v>
      </c>
      <c r="I153" s="1" t="s">
        <v>11</v>
      </c>
      <c r="J153" s="3"/>
      <c r="K153" s="3"/>
    </row>
    <row r="154">
      <c r="A154" s="1" t="s">
        <v>497</v>
      </c>
      <c r="B154" s="4" t="s">
        <v>498</v>
      </c>
      <c r="C154" s="1" t="s">
        <v>499</v>
      </c>
      <c r="D154" s="1" t="s">
        <v>500</v>
      </c>
      <c r="E154" s="1" t="s">
        <v>501</v>
      </c>
      <c r="F154" s="1" t="s">
        <v>502</v>
      </c>
      <c r="G154" s="1" t="s">
        <v>11</v>
      </c>
      <c r="H154" s="1" t="s">
        <v>503</v>
      </c>
      <c r="I154" s="1" t="s">
        <v>312</v>
      </c>
      <c r="J154" s="3"/>
      <c r="K154" s="3"/>
    </row>
    <row r="155">
      <c r="A155" s="1" t="s">
        <v>504</v>
      </c>
      <c r="B155" s="4" t="s">
        <v>505</v>
      </c>
      <c r="C155" s="1" t="s">
        <v>506</v>
      </c>
      <c r="D155" s="1" t="s">
        <v>507</v>
      </c>
      <c r="E155" s="1" t="s">
        <v>508</v>
      </c>
      <c r="F155" s="1" t="s">
        <v>509</v>
      </c>
      <c r="G155" s="1" t="s">
        <v>510</v>
      </c>
      <c r="H155" s="5" t="s">
        <v>511</v>
      </c>
      <c r="I155" s="1" t="s">
        <v>154</v>
      </c>
      <c r="J155" s="3"/>
      <c r="K155" s="3"/>
    </row>
    <row r="156">
      <c r="A156" s="1" t="s">
        <v>512</v>
      </c>
      <c r="B156" s="4" t="s">
        <v>513</v>
      </c>
      <c r="C156" s="1" t="s">
        <v>11</v>
      </c>
      <c r="D156" s="1" t="s">
        <v>11</v>
      </c>
      <c r="E156" s="1" t="s">
        <v>11</v>
      </c>
      <c r="F156" s="1" t="s">
        <v>11</v>
      </c>
      <c r="G156" s="1" t="s">
        <v>11</v>
      </c>
      <c r="H156" s="1" t="s">
        <v>11</v>
      </c>
      <c r="I156" s="1" t="s">
        <v>11</v>
      </c>
      <c r="J156" s="3"/>
      <c r="K156" s="3"/>
    </row>
    <row r="157">
      <c r="A157" s="1" t="s">
        <v>514</v>
      </c>
      <c r="B157" s="4" t="s">
        <v>515</v>
      </c>
      <c r="C157" s="1" t="s">
        <v>516</v>
      </c>
      <c r="D157" s="1" t="s">
        <v>517</v>
      </c>
      <c r="E157" s="1" t="s">
        <v>518</v>
      </c>
      <c r="F157" s="1" t="s">
        <v>519</v>
      </c>
      <c r="G157" s="1" t="s">
        <v>11</v>
      </c>
      <c r="H157" s="3"/>
      <c r="I157" s="1" t="s">
        <v>183</v>
      </c>
      <c r="J157" s="3"/>
      <c r="K157" s="3"/>
    </row>
    <row r="158">
      <c r="A158" s="1" t="s">
        <v>520</v>
      </c>
      <c r="B158" s="4" t="s">
        <v>521</v>
      </c>
      <c r="C158" s="1" t="s">
        <v>11</v>
      </c>
      <c r="D158" s="1" t="s">
        <v>11</v>
      </c>
      <c r="E158" s="1" t="s">
        <v>11</v>
      </c>
      <c r="F158" s="1" t="s">
        <v>11</v>
      </c>
      <c r="G158" s="1" t="s">
        <v>11</v>
      </c>
      <c r="H158" s="1" t="s">
        <v>11</v>
      </c>
      <c r="I158" s="1" t="s">
        <v>11</v>
      </c>
      <c r="J158" s="3"/>
      <c r="K158" s="3"/>
    </row>
    <row r="159">
      <c r="A159" s="1" t="s">
        <v>522</v>
      </c>
      <c r="B159" s="4" t="s">
        <v>523</v>
      </c>
      <c r="C159" s="1" t="s">
        <v>524</v>
      </c>
      <c r="D159" s="1" t="s">
        <v>525</v>
      </c>
      <c r="E159" s="1" t="s">
        <v>526</v>
      </c>
      <c r="F159" s="1" t="s">
        <v>527</v>
      </c>
      <c r="G159" s="1" t="s">
        <v>11</v>
      </c>
      <c r="H159" s="5" t="s">
        <v>528</v>
      </c>
      <c r="I159" s="1" t="s">
        <v>80</v>
      </c>
      <c r="J159" s="3"/>
      <c r="K159" s="3"/>
    </row>
    <row r="160">
      <c r="A160" s="1" t="s">
        <v>529</v>
      </c>
      <c r="B160" s="4" t="s">
        <v>530</v>
      </c>
      <c r="C160" s="1" t="s">
        <v>11</v>
      </c>
      <c r="D160" s="1" t="s">
        <v>11</v>
      </c>
      <c r="E160" s="1" t="s">
        <v>11</v>
      </c>
      <c r="F160" s="1" t="s">
        <v>11</v>
      </c>
      <c r="G160" s="1" t="s">
        <v>11</v>
      </c>
      <c r="H160" s="1" t="s">
        <v>11</v>
      </c>
      <c r="I160" s="1" t="s">
        <v>11</v>
      </c>
      <c r="J160" s="3"/>
      <c r="K160" s="3"/>
    </row>
    <row r="161">
      <c r="A161" s="1" t="s">
        <v>531</v>
      </c>
      <c r="B161" s="4" t="s">
        <v>532</v>
      </c>
      <c r="C161" s="1" t="s">
        <v>11</v>
      </c>
      <c r="D161" s="1" t="s">
        <v>11</v>
      </c>
      <c r="E161" s="1" t="s">
        <v>11</v>
      </c>
      <c r="F161" s="1" t="s">
        <v>11</v>
      </c>
      <c r="G161" s="1" t="s">
        <v>11</v>
      </c>
      <c r="H161" s="1" t="s">
        <v>11</v>
      </c>
      <c r="I161" s="1" t="s">
        <v>11</v>
      </c>
      <c r="J161" s="3"/>
      <c r="K161" s="3"/>
    </row>
    <row r="162">
      <c r="A162" s="1" t="s">
        <v>533</v>
      </c>
      <c r="B162" s="4" t="s">
        <v>534</v>
      </c>
      <c r="C162" s="1" t="s">
        <v>535</v>
      </c>
      <c r="D162" s="1" t="s">
        <v>536</v>
      </c>
      <c r="E162" s="1" t="s">
        <v>537</v>
      </c>
      <c r="F162" s="1" t="s">
        <v>538</v>
      </c>
      <c r="G162" s="1" t="s">
        <v>11</v>
      </c>
      <c r="H162" s="5" t="s">
        <v>539</v>
      </c>
      <c r="I162" s="1" t="s">
        <v>31</v>
      </c>
      <c r="J162" s="3"/>
      <c r="K162" s="3"/>
    </row>
    <row r="163">
      <c r="A163" s="1" t="s">
        <v>540</v>
      </c>
      <c r="B163" s="4" t="s">
        <v>541</v>
      </c>
      <c r="C163" s="1" t="s">
        <v>11</v>
      </c>
      <c r="D163" s="1" t="s">
        <v>11</v>
      </c>
      <c r="E163" s="1" t="s">
        <v>11</v>
      </c>
      <c r="F163" s="1" t="s">
        <v>11</v>
      </c>
      <c r="G163" s="1" t="s">
        <v>11</v>
      </c>
      <c r="H163" s="1" t="s">
        <v>11</v>
      </c>
      <c r="I163" s="1" t="s">
        <v>11</v>
      </c>
      <c r="J163" s="3"/>
      <c r="K163" s="3"/>
    </row>
    <row r="164">
      <c r="A164" s="1" t="s">
        <v>542</v>
      </c>
      <c r="B164" s="4" t="s">
        <v>543</v>
      </c>
      <c r="C164" s="1" t="s">
        <v>544</v>
      </c>
      <c r="D164" s="3"/>
      <c r="E164" s="3"/>
      <c r="F164" s="3"/>
      <c r="G164" s="1" t="s">
        <v>11</v>
      </c>
      <c r="H164" s="1" t="s">
        <v>11</v>
      </c>
      <c r="I164" s="1" t="s">
        <v>11</v>
      </c>
      <c r="J164" s="3"/>
      <c r="K164" s="3"/>
    </row>
    <row r="165">
      <c r="A165" s="1" t="s">
        <v>545</v>
      </c>
      <c r="B165" s="4" t="s">
        <v>546</v>
      </c>
      <c r="C165" s="1" t="s">
        <v>11</v>
      </c>
      <c r="D165" s="1" t="s">
        <v>11</v>
      </c>
      <c r="E165" s="1" t="s">
        <v>11</v>
      </c>
      <c r="F165" s="1" t="s">
        <v>11</v>
      </c>
      <c r="G165" s="1" t="s">
        <v>11</v>
      </c>
      <c r="H165" s="1" t="s">
        <v>11</v>
      </c>
      <c r="I165" s="1" t="s">
        <v>11</v>
      </c>
      <c r="J165" s="3"/>
      <c r="K165" s="3"/>
    </row>
    <row r="166">
      <c r="A166" s="1" t="s">
        <v>547</v>
      </c>
      <c r="B166" s="4" t="s">
        <v>548</v>
      </c>
      <c r="C166" s="1" t="s">
        <v>11</v>
      </c>
      <c r="D166" s="1" t="s">
        <v>11</v>
      </c>
      <c r="E166" s="1" t="s">
        <v>11</v>
      </c>
      <c r="F166" s="1" t="s">
        <v>11</v>
      </c>
      <c r="G166" s="1" t="s">
        <v>11</v>
      </c>
      <c r="H166" s="1" t="s">
        <v>11</v>
      </c>
      <c r="I166" s="1" t="s">
        <v>11</v>
      </c>
      <c r="J166" s="3"/>
      <c r="K166" s="3"/>
    </row>
    <row r="167">
      <c r="A167" s="1" t="s">
        <v>549</v>
      </c>
      <c r="B167" s="4" t="s">
        <v>550</v>
      </c>
      <c r="C167" s="1" t="s">
        <v>11</v>
      </c>
      <c r="D167" s="1" t="s">
        <v>11</v>
      </c>
      <c r="E167" s="1" t="s">
        <v>11</v>
      </c>
      <c r="F167" s="1" t="s">
        <v>11</v>
      </c>
      <c r="G167" s="1" t="s">
        <v>11</v>
      </c>
      <c r="H167" s="1" t="s">
        <v>11</v>
      </c>
      <c r="I167" s="1" t="s">
        <v>11</v>
      </c>
      <c r="J167" s="3"/>
      <c r="K167" s="3"/>
    </row>
    <row r="168">
      <c r="A168" s="1" t="s">
        <v>551</v>
      </c>
      <c r="B168" s="4" t="s">
        <v>552</v>
      </c>
      <c r="C168" s="1" t="s">
        <v>11</v>
      </c>
      <c r="D168" s="1" t="s">
        <v>11</v>
      </c>
      <c r="E168" s="1" t="s">
        <v>11</v>
      </c>
      <c r="F168" s="1" t="s">
        <v>11</v>
      </c>
      <c r="G168" s="1" t="s">
        <v>11</v>
      </c>
      <c r="H168" s="1" t="s">
        <v>11</v>
      </c>
      <c r="I168" s="1" t="s">
        <v>11</v>
      </c>
      <c r="J168" s="3"/>
      <c r="K168" s="3"/>
    </row>
    <row r="169">
      <c r="A169" s="1" t="s">
        <v>553</v>
      </c>
      <c r="B169" s="4" t="s">
        <v>554</v>
      </c>
      <c r="C169" s="1" t="s">
        <v>555</v>
      </c>
      <c r="D169" s="1" t="s">
        <v>556</v>
      </c>
      <c r="E169" s="1" t="s">
        <v>557</v>
      </c>
      <c r="F169" s="1" t="s">
        <v>558</v>
      </c>
      <c r="G169" s="1" t="s">
        <v>11</v>
      </c>
      <c r="H169" s="1" t="s">
        <v>559</v>
      </c>
      <c r="I169" s="1" t="s">
        <v>11</v>
      </c>
      <c r="J169" s="3"/>
      <c r="K169" s="3"/>
    </row>
    <row r="170">
      <c r="A170" s="1" t="s">
        <v>560</v>
      </c>
      <c r="B170" s="4" t="s">
        <v>561</v>
      </c>
      <c r="C170" s="1" t="s">
        <v>11</v>
      </c>
      <c r="D170" s="1" t="s">
        <v>11</v>
      </c>
      <c r="E170" s="1" t="s">
        <v>11</v>
      </c>
      <c r="F170" s="1" t="s">
        <v>11</v>
      </c>
      <c r="G170" s="1" t="s">
        <v>11</v>
      </c>
      <c r="H170" s="1" t="s">
        <v>11</v>
      </c>
      <c r="I170" s="1" t="s">
        <v>11</v>
      </c>
      <c r="J170" s="3"/>
      <c r="K170" s="3"/>
    </row>
    <row r="171">
      <c r="A171" s="1" t="s">
        <v>562</v>
      </c>
      <c r="B171" s="4" t="s">
        <v>563</v>
      </c>
      <c r="C171" s="1" t="s">
        <v>11</v>
      </c>
      <c r="D171" s="1" t="s">
        <v>11</v>
      </c>
      <c r="E171" s="1" t="s">
        <v>11</v>
      </c>
      <c r="F171" s="1" t="s">
        <v>11</v>
      </c>
      <c r="G171" s="1" t="s">
        <v>11</v>
      </c>
      <c r="H171" s="1" t="s">
        <v>11</v>
      </c>
      <c r="I171" s="1" t="s">
        <v>11</v>
      </c>
      <c r="J171" s="3"/>
      <c r="K171" s="3"/>
    </row>
    <row r="172">
      <c r="A172" s="1" t="s">
        <v>564</v>
      </c>
      <c r="B172" s="4" t="s">
        <v>565</v>
      </c>
      <c r="C172" s="1" t="s">
        <v>11</v>
      </c>
      <c r="D172" s="1" t="s">
        <v>11</v>
      </c>
      <c r="E172" s="1" t="s">
        <v>11</v>
      </c>
      <c r="F172" s="1" t="s">
        <v>11</v>
      </c>
      <c r="G172" s="1" t="s">
        <v>11</v>
      </c>
      <c r="H172" s="1" t="s">
        <v>11</v>
      </c>
      <c r="I172" s="1" t="s">
        <v>11</v>
      </c>
      <c r="J172" s="3"/>
      <c r="K172" s="3"/>
    </row>
    <row r="173">
      <c r="A173" s="1" t="s">
        <v>566</v>
      </c>
      <c r="B173" s="4" t="s">
        <v>567</v>
      </c>
      <c r="C173" s="1" t="s">
        <v>568</v>
      </c>
      <c r="D173" s="1" t="s">
        <v>569</v>
      </c>
      <c r="E173" s="1" t="s">
        <v>570</v>
      </c>
      <c r="F173" s="1" t="s">
        <v>571</v>
      </c>
      <c r="G173" s="1" t="s">
        <v>572</v>
      </c>
      <c r="H173" s="3"/>
      <c r="I173" s="1" t="s">
        <v>31</v>
      </c>
      <c r="J173" s="3"/>
      <c r="K173" s="3"/>
    </row>
    <row r="174">
      <c r="A174" s="1" t="s">
        <v>573</v>
      </c>
      <c r="B174" s="4" t="s">
        <v>574</v>
      </c>
      <c r="C174" s="1" t="s">
        <v>11</v>
      </c>
      <c r="D174" s="1" t="s">
        <v>11</v>
      </c>
      <c r="E174" s="1" t="s">
        <v>11</v>
      </c>
      <c r="F174" s="1" t="s">
        <v>11</v>
      </c>
      <c r="G174" s="1" t="s">
        <v>11</v>
      </c>
      <c r="H174" s="1" t="s">
        <v>11</v>
      </c>
      <c r="I174" s="1" t="s">
        <v>11</v>
      </c>
      <c r="J174" s="3"/>
      <c r="K174" s="3"/>
    </row>
    <row r="175">
      <c r="A175" s="1" t="s">
        <v>575</v>
      </c>
      <c r="B175" s="4" t="s">
        <v>576</v>
      </c>
      <c r="C175" s="1" t="s">
        <v>11</v>
      </c>
      <c r="D175" s="1" t="s">
        <v>11</v>
      </c>
      <c r="E175" s="1" t="s">
        <v>11</v>
      </c>
      <c r="F175" s="1" t="s">
        <v>11</v>
      </c>
      <c r="G175" s="1" t="s">
        <v>11</v>
      </c>
      <c r="H175" s="1" t="s">
        <v>11</v>
      </c>
      <c r="I175" s="1" t="s">
        <v>11</v>
      </c>
      <c r="J175" s="3"/>
      <c r="K175" s="3"/>
    </row>
    <row r="176">
      <c r="A176" s="1" t="s">
        <v>577</v>
      </c>
      <c r="B176" s="4" t="s">
        <v>578</v>
      </c>
      <c r="C176" s="1" t="s">
        <v>579</v>
      </c>
      <c r="D176" s="1" t="s">
        <v>580</v>
      </c>
      <c r="E176" s="1" t="s">
        <v>581</v>
      </c>
      <c r="F176" s="1" t="s">
        <v>582</v>
      </c>
      <c r="G176" s="1" t="s">
        <v>583</v>
      </c>
      <c r="H176" s="5" t="s">
        <v>584</v>
      </c>
      <c r="I176" s="1" t="s">
        <v>80</v>
      </c>
      <c r="J176" s="3"/>
      <c r="K176" s="3"/>
    </row>
    <row r="177">
      <c r="A177" s="1" t="s">
        <v>585</v>
      </c>
      <c r="B177" s="4" t="s">
        <v>586</v>
      </c>
      <c r="C177" s="1" t="s">
        <v>587</v>
      </c>
      <c r="D177" s="1" t="s">
        <v>588</v>
      </c>
      <c r="E177" s="1" t="s">
        <v>589</v>
      </c>
      <c r="F177" s="1" t="s">
        <v>590</v>
      </c>
      <c r="G177" s="1" t="s">
        <v>591</v>
      </c>
      <c r="H177" s="5" t="s">
        <v>592</v>
      </c>
      <c r="I177" s="1" t="s">
        <v>31</v>
      </c>
      <c r="J177" s="3"/>
      <c r="K177" s="3"/>
    </row>
    <row r="178">
      <c r="A178" s="1" t="s">
        <v>593</v>
      </c>
      <c r="B178" s="4" t="s">
        <v>594</v>
      </c>
      <c r="C178" s="1" t="s">
        <v>11</v>
      </c>
      <c r="D178" s="1" t="s">
        <v>11</v>
      </c>
      <c r="E178" s="1" t="s">
        <v>11</v>
      </c>
      <c r="F178" s="1" t="s">
        <v>11</v>
      </c>
      <c r="G178" s="1" t="s">
        <v>11</v>
      </c>
      <c r="H178" s="1" t="s">
        <v>11</v>
      </c>
      <c r="I178" s="1" t="s">
        <v>11</v>
      </c>
      <c r="J178" s="3"/>
      <c r="K178" s="3"/>
    </row>
    <row r="179">
      <c r="A179" s="1" t="s">
        <v>595</v>
      </c>
      <c r="B179" s="4" t="s">
        <v>596</v>
      </c>
      <c r="C179" s="1" t="s">
        <v>11</v>
      </c>
      <c r="D179" s="1" t="s">
        <v>11</v>
      </c>
      <c r="E179" s="1" t="s">
        <v>11</v>
      </c>
      <c r="F179" s="1" t="s">
        <v>11</v>
      </c>
      <c r="G179" s="1" t="s">
        <v>11</v>
      </c>
      <c r="H179" s="1" t="s">
        <v>11</v>
      </c>
      <c r="I179" s="1" t="s">
        <v>11</v>
      </c>
      <c r="J179" s="3"/>
      <c r="K179" s="3"/>
    </row>
    <row r="180">
      <c r="A180" s="1" t="s">
        <v>597</v>
      </c>
      <c r="B180" s="4" t="s">
        <v>598</v>
      </c>
      <c r="C180" s="1" t="s">
        <v>11</v>
      </c>
      <c r="D180" s="1" t="s">
        <v>11</v>
      </c>
      <c r="E180" s="1" t="s">
        <v>11</v>
      </c>
      <c r="F180" s="1" t="s">
        <v>11</v>
      </c>
      <c r="G180" s="1" t="s">
        <v>11</v>
      </c>
      <c r="H180" s="1" t="s">
        <v>11</v>
      </c>
      <c r="I180" s="1" t="s">
        <v>11</v>
      </c>
      <c r="J180" s="3"/>
      <c r="K180" s="3"/>
    </row>
    <row r="181">
      <c r="A181" s="1" t="s">
        <v>599</v>
      </c>
      <c r="B181" s="4" t="s">
        <v>600</v>
      </c>
      <c r="C181" s="1" t="s">
        <v>11</v>
      </c>
      <c r="D181" s="1" t="s">
        <v>11</v>
      </c>
      <c r="E181" s="1" t="s">
        <v>11</v>
      </c>
      <c r="F181" s="1" t="s">
        <v>11</v>
      </c>
      <c r="G181" s="1" t="s">
        <v>11</v>
      </c>
      <c r="H181" s="1" t="s">
        <v>11</v>
      </c>
      <c r="I181" s="1" t="s">
        <v>11</v>
      </c>
      <c r="J181" s="3"/>
      <c r="K181" s="3"/>
    </row>
    <row r="182">
      <c r="A182" s="1" t="s">
        <v>601</v>
      </c>
      <c r="B182" s="4" t="s">
        <v>602</v>
      </c>
      <c r="C182" s="1" t="s">
        <v>603</v>
      </c>
      <c r="D182" s="1" t="s">
        <v>604</v>
      </c>
      <c r="E182" s="3"/>
      <c r="F182" s="3"/>
      <c r="G182" s="1" t="s">
        <v>11</v>
      </c>
      <c r="H182" s="1" t="s">
        <v>11</v>
      </c>
      <c r="I182" s="1" t="s">
        <v>11</v>
      </c>
      <c r="J182" s="3"/>
      <c r="K182" s="3"/>
    </row>
    <row r="183">
      <c r="A183" s="1" t="s">
        <v>605</v>
      </c>
      <c r="B183" s="4" t="s">
        <v>606</v>
      </c>
      <c r="C183" s="1" t="s">
        <v>607</v>
      </c>
      <c r="D183" s="1" t="s">
        <v>608</v>
      </c>
      <c r="E183" s="1" t="s">
        <v>609</v>
      </c>
      <c r="F183" s="1" t="s">
        <v>610</v>
      </c>
      <c r="G183" s="1" t="s">
        <v>11</v>
      </c>
      <c r="H183" s="5" t="s">
        <v>611</v>
      </c>
      <c r="I183" s="1" t="s">
        <v>31</v>
      </c>
      <c r="J183" s="3"/>
      <c r="K183" s="3"/>
    </row>
    <row r="184">
      <c r="A184" s="1" t="s">
        <v>612</v>
      </c>
      <c r="B184" s="4" t="s">
        <v>613</v>
      </c>
      <c r="C184" s="1" t="s">
        <v>614</v>
      </c>
      <c r="D184" s="3"/>
      <c r="E184" s="3"/>
      <c r="F184" s="3"/>
      <c r="G184" s="1" t="s">
        <v>11</v>
      </c>
      <c r="H184" s="1" t="s">
        <v>11</v>
      </c>
      <c r="I184" s="1" t="s">
        <v>11</v>
      </c>
      <c r="J184" s="3"/>
      <c r="K184" s="3"/>
    </row>
    <row r="185">
      <c r="A185" s="1" t="s">
        <v>615</v>
      </c>
      <c r="B185" s="4" t="s">
        <v>616</v>
      </c>
      <c r="C185" s="1" t="s">
        <v>11</v>
      </c>
      <c r="D185" s="1" t="s">
        <v>11</v>
      </c>
      <c r="E185" s="1" t="s">
        <v>11</v>
      </c>
      <c r="F185" s="1" t="s">
        <v>11</v>
      </c>
      <c r="G185" s="1" t="s">
        <v>11</v>
      </c>
      <c r="H185" s="1" t="s">
        <v>11</v>
      </c>
      <c r="I185" s="1" t="s">
        <v>11</v>
      </c>
      <c r="J185" s="3"/>
      <c r="K185" s="3"/>
    </row>
    <row r="186">
      <c r="A186" s="1" t="s">
        <v>617</v>
      </c>
      <c r="B186" s="4" t="s">
        <v>618</v>
      </c>
      <c r="C186" s="1" t="s">
        <v>11</v>
      </c>
      <c r="D186" s="1" t="s">
        <v>11</v>
      </c>
      <c r="E186" s="1" t="s">
        <v>11</v>
      </c>
      <c r="F186" s="1" t="s">
        <v>11</v>
      </c>
      <c r="G186" s="1" t="s">
        <v>11</v>
      </c>
      <c r="H186" s="1" t="s">
        <v>11</v>
      </c>
      <c r="I186" s="1" t="s">
        <v>11</v>
      </c>
      <c r="J186" s="3"/>
      <c r="K186" s="3"/>
    </row>
    <row r="187">
      <c r="A187" s="1" t="s">
        <v>619</v>
      </c>
      <c r="B187" s="4" t="s">
        <v>620</v>
      </c>
      <c r="C187" s="1" t="s">
        <v>11</v>
      </c>
      <c r="D187" s="1" t="s">
        <v>11</v>
      </c>
      <c r="E187" s="1" t="s">
        <v>11</v>
      </c>
      <c r="F187" s="1" t="s">
        <v>11</v>
      </c>
      <c r="G187" s="1" t="s">
        <v>11</v>
      </c>
      <c r="H187" s="1" t="s">
        <v>11</v>
      </c>
      <c r="I187" s="1" t="s">
        <v>11</v>
      </c>
      <c r="J187" s="3"/>
      <c r="K187" s="3"/>
    </row>
    <row r="188">
      <c r="A188" s="1" t="s">
        <v>621</v>
      </c>
      <c r="B188" s="4" t="s">
        <v>622</v>
      </c>
      <c r="C188" s="1" t="s">
        <v>11</v>
      </c>
      <c r="D188" s="1" t="s">
        <v>11</v>
      </c>
      <c r="E188" s="1" t="s">
        <v>11</v>
      </c>
      <c r="F188" s="1" t="s">
        <v>11</v>
      </c>
      <c r="G188" s="1" t="s">
        <v>11</v>
      </c>
      <c r="H188" s="1" t="s">
        <v>11</v>
      </c>
      <c r="I188" s="1" t="s">
        <v>11</v>
      </c>
      <c r="J188" s="3"/>
      <c r="K188" s="3"/>
    </row>
    <row r="189">
      <c r="A189" s="1" t="s">
        <v>623</v>
      </c>
      <c r="B189" s="4" t="s">
        <v>624</v>
      </c>
      <c r="C189" s="1" t="s">
        <v>11</v>
      </c>
      <c r="D189" s="1" t="s">
        <v>11</v>
      </c>
      <c r="E189" s="1" t="s">
        <v>11</v>
      </c>
      <c r="F189" s="1" t="s">
        <v>11</v>
      </c>
      <c r="G189" s="1" t="s">
        <v>11</v>
      </c>
      <c r="H189" s="1" t="s">
        <v>11</v>
      </c>
      <c r="I189" s="1" t="s">
        <v>11</v>
      </c>
      <c r="J189" s="3"/>
      <c r="K189" s="3"/>
    </row>
    <row r="190">
      <c r="A190" s="1" t="s">
        <v>625</v>
      </c>
      <c r="B190" s="4" t="s">
        <v>626</v>
      </c>
      <c r="C190" s="1" t="s">
        <v>627</v>
      </c>
      <c r="D190" s="1" t="s">
        <v>628</v>
      </c>
      <c r="E190" s="1" t="s">
        <v>629</v>
      </c>
      <c r="F190" s="1" t="s">
        <v>630</v>
      </c>
      <c r="G190" s="1" t="s">
        <v>11</v>
      </c>
      <c r="H190" s="5" t="s">
        <v>631</v>
      </c>
      <c r="I190" s="1" t="s">
        <v>80</v>
      </c>
      <c r="J190" s="3"/>
      <c r="K190" s="3"/>
    </row>
    <row r="191">
      <c r="A191" s="1" t="s">
        <v>632</v>
      </c>
      <c r="B191" s="4" t="s">
        <v>633</v>
      </c>
      <c r="C191" s="1" t="s">
        <v>11</v>
      </c>
      <c r="D191" s="1" t="s">
        <v>11</v>
      </c>
      <c r="E191" s="1" t="s">
        <v>11</v>
      </c>
      <c r="F191" s="1" t="s">
        <v>11</v>
      </c>
      <c r="G191" s="1" t="s">
        <v>11</v>
      </c>
      <c r="H191" s="1" t="s">
        <v>11</v>
      </c>
      <c r="I191" s="1" t="s">
        <v>11</v>
      </c>
      <c r="J191" s="3"/>
      <c r="K191" s="3"/>
    </row>
    <row r="192">
      <c r="A192" s="1" t="s">
        <v>634</v>
      </c>
      <c r="B192" s="4" t="s">
        <v>635</v>
      </c>
      <c r="C192" s="1" t="s">
        <v>11</v>
      </c>
      <c r="D192" s="1" t="s">
        <v>11</v>
      </c>
      <c r="E192" s="1" t="s">
        <v>11</v>
      </c>
      <c r="F192" s="1" t="s">
        <v>11</v>
      </c>
      <c r="G192" s="1" t="s">
        <v>11</v>
      </c>
      <c r="H192" s="1" t="s">
        <v>11</v>
      </c>
      <c r="I192" s="1" t="s">
        <v>11</v>
      </c>
      <c r="J192" s="3"/>
      <c r="K192" s="3"/>
    </row>
    <row r="193">
      <c r="A193" s="1" t="s">
        <v>636</v>
      </c>
      <c r="B193" s="4" t="s">
        <v>637</v>
      </c>
      <c r="C193" s="1" t="s">
        <v>11</v>
      </c>
      <c r="D193" s="1" t="s">
        <v>11</v>
      </c>
      <c r="E193" s="1" t="s">
        <v>11</v>
      </c>
      <c r="F193" s="1" t="s">
        <v>11</v>
      </c>
      <c r="G193" s="1" t="s">
        <v>11</v>
      </c>
      <c r="H193" s="1" t="s">
        <v>11</v>
      </c>
      <c r="I193" s="1" t="s">
        <v>11</v>
      </c>
      <c r="J193" s="3"/>
      <c r="K193" s="3"/>
    </row>
    <row r="194">
      <c r="A194" s="1" t="s">
        <v>638</v>
      </c>
      <c r="B194" s="4" t="s">
        <v>639</v>
      </c>
      <c r="C194" s="1" t="s">
        <v>11</v>
      </c>
      <c r="D194" s="1" t="s">
        <v>11</v>
      </c>
      <c r="E194" s="1" t="s">
        <v>11</v>
      </c>
      <c r="F194" s="1" t="s">
        <v>11</v>
      </c>
      <c r="G194" s="1" t="s">
        <v>11</v>
      </c>
      <c r="H194" s="1" t="s">
        <v>11</v>
      </c>
      <c r="I194" s="1" t="s">
        <v>11</v>
      </c>
      <c r="J194" s="3"/>
      <c r="K194" s="3"/>
    </row>
    <row r="195">
      <c r="A195" s="1" t="s">
        <v>640</v>
      </c>
      <c r="B195" s="4" t="s">
        <v>641</v>
      </c>
      <c r="C195" s="1" t="s">
        <v>11</v>
      </c>
      <c r="D195" s="1" t="s">
        <v>11</v>
      </c>
      <c r="E195" s="1" t="s">
        <v>11</v>
      </c>
      <c r="F195" s="1" t="s">
        <v>11</v>
      </c>
      <c r="G195" s="1" t="s">
        <v>11</v>
      </c>
      <c r="H195" s="1" t="s">
        <v>11</v>
      </c>
      <c r="I195" s="1" t="s">
        <v>11</v>
      </c>
      <c r="J195" s="3"/>
      <c r="K195" s="3"/>
    </row>
    <row r="196">
      <c r="A196" s="1" t="s">
        <v>642</v>
      </c>
      <c r="B196" s="4" t="s">
        <v>643</v>
      </c>
      <c r="C196" s="1" t="s">
        <v>11</v>
      </c>
      <c r="D196" s="1" t="s">
        <v>11</v>
      </c>
      <c r="E196" s="1" t="s">
        <v>11</v>
      </c>
      <c r="F196" s="1" t="s">
        <v>11</v>
      </c>
      <c r="G196" s="1" t="s">
        <v>11</v>
      </c>
      <c r="H196" s="1" t="s">
        <v>11</v>
      </c>
      <c r="I196" s="1" t="s">
        <v>11</v>
      </c>
      <c r="J196" s="3"/>
      <c r="K196" s="3"/>
    </row>
    <row r="197">
      <c r="A197" s="1" t="s">
        <v>644</v>
      </c>
      <c r="B197" s="4" t="s">
        <v>645</v>
      </c>
      <c r="C197" s="1" t="s">
        <v>11</v>
      </c>
      <c r="D197" s="1" t="s">
        <v>11</v>
      </c>
      <c r="E197" s="1" t="s">
        <v>11</v>
      </c>
      <c r="F197" s="1" t="s">
        <v>11</v>
      </c>
      <c r="G197" s="1" t="s">
        <v>11</v>
      </c>
      <c r="H197" s="1" t="s">
        <v>11</v>
      </c>
      <c r="I197" s="1" t="s">
        <v>11</v>
      </c>
      <c r="J197" s="3"/>
      <c r="K197" s="3"/>
    </row>
    <row r="198">
      <c r="A198" s="1" t="s">
        <v>646</v>
      </c>
      <c r="B198" s="4" t="s">
        <v>647</v>
      </c>
      <c r="C198" s="1" t="s">
        <v>648</v>
      </c>
      <c r="D198" s="1" t="s">
        <v>649</v>
      </c>
      <c r="E198" s="1" t="s">
        <v>650</v>
      </c>
      <c r="F198" s="1" t="s">
        <v>651</v>
      </c>
      <c r="G198" s="1" t="s">
        <v>652</v>
      </c>
      <c r="H198" s="5" t="s">
        <v>653</v>
      </c>
      <c r="I198" s="1" t="s">
        <v>654</v>
      </c>
      <c r="J198" s="3"/>
      <c r="K198" s="3"/>
    </row>
    <row r="199">
      <c r="A199" s="1" t="s">
        <v>655</v>
      </c>
      <c r="B199" s="4" t="s">
        <v>656</v>
      </c>
      <c r="C199" s="1" t="s">
        <v>657</v>
      </c>
      <c r="D199" s="1" t="s">
        <v>658</v>
      </c>
      <c r="E199" s="1" t="s">
        <v>659</v>
      </c>
      <c r="F199" s="1" t="s">
        <v>660</v>
      </c>
      <c r="G199" s="1" t="s">
        <v>11</v>
      </c>
      <c r="H199" s="3"/>
      <c r="I199" s="1" t="s">
        <v>312</v>
      </c>
      <c r="J199" s="3"/>
      <c r="K199" s="3"/>
    </row>
    <row r="200">
      <c r="A200" s="1" t="s">
        <v>661</v>
      </c>
      <c r="B200" s="4" t="s">
        <v>662</v>
      </c>
      <c r="C200" s="1" t="s">
        <v>663</v>
      </c>
      <c r="D200" s="1" t="s">
        <v>664</v>
      </c>
      <c r="E200" s="1" t="s">
        <v>665</v>
      </c>
      <c r="F200" s="1" t="s">
        <v>666</v>
      </c>
      <c r="G200" s="1" t="s">
        <v>11</v>
      </c>
      <c r="H200" s="5" t="s">
        <v>667</v>
      </c>
      <c r="I200" s="1" t="s">
        <v>80</v>
      </c>
      <c r="J200" s="3"/>
      <c r="K200" s="3"/>
    </row>
    <row r="201">
      <c r="A201" s="1" t="s">
        <v>668</v>
      </c>
      <c r="B201" s="4" t="s">
        <v>669</v>
      </c>
      <c r="C201" s="1" t="s">
        <v>11</v>
      </c>
      <c r="D201" s="1" t="s">
        <v>11</v>
      </c>
      <c r="E201" s="1" t="s">
        <v>11</v>
      </c>
      <c r="F201" s="1" t="s">
        <v>11</v>
      </c>
      <c r="G201" s="1" t="s">
        <v>11</v>
      </c>
      <c r="H201" s="1" t="s">
        <v>11</v>
      </c>
      <c r="I201" s="1" t="s">
        <v>11</v>
      </c>
      <c r="J201" s="3"/>
      <c r="K201" s="3"/>
    </row>
    <row r="202">
      <c r="A202" s="1" t="s">
        <v>670</v>
      </c>
      <c r="B202" s="4" t="s">
        <v>671</v>
      </c>
      <c r="C202" s="1" t="s">
        <v>672</v>
      </c>
      <c r="D202" s="3"/>
      <c r="E202" s="3"/>
      <c r="F202" s="3"/>
      <c r="G202" s="1" t="s">
        <v>11</v>
      </c>
      <c r="H202" s="1" t="s">
        <v>11</v>
      </c>
      <c r="I202" s="1" t="s">
        <v>11</v>
      </c>
      <c r="J202" s="3"/>
      <c r="K202" s="3"/>
    </row>
    <row r="203">
      <c r="A203" s="1" t="s">
        <v>673</v>
      </c>
      <c r="B203" s="4" t="s">
        <v>674</v>
      </c>
      <c r="C203" s="1" t="s">
        <v>675</v>
      </c>
      <c r="D203" s="1" t="s">
        <v>676</v>
      </c>
      <c r="E203" s="1" t="s">
        <v>677</v>
      </c>
      <c r="F203" s="1" t="s">
        <v>678</v>
      </c>
      <c r="G203" s="1" t="s">
        <v>11</v>
      </c>
      <c r="H203" s="5" t="s">
        <v>679</v>
      </c>
      <c r="I203" s="1" t="s">
        <v>11</v>
      </c>
      <c r="J203" s="3"/>
      <c r="K203" s="3"/>
    </row>
    <row r="204">
      <c r="A204" s="1" t="s">
        <v>680</v>
      </c>
      <c r="B204" s="4" t="s">
        <v>681</v>
      </c>
      <c r="C204" s="1" t="s">
        <v>11</v>
      </c>
      <c r="D204" s="1" t="s">
        <v>11</v>
      </c>
      <c r="E204" s="1" t="s">
        <v>11</v>
      </c>
      <c r="F204" s="1" t="s">
        <v>11</v>
      </c>
      <c r="G204" s="1" t="s">
        <v>11</v>
      </c>
      <c r="H204" s="1" t="s">
        <v>11</v>
      </c>
      <c r="I204" s="1" t="s">
        <v>11</v>
      </c>
      <c r="J204" s="3"/>
      <c r="K204" s="3"/>
    </row>
    <row r="205">
      <c r="A205" s="1" t="s">
        <v>682</v>
      </c>
      <c r="B205" s="4" t="s">
        <v>683</v>
      </c>
      <c r="C205" s="1" t="s">
        <v>684</v>
      </c>
      <c r="D205" s="1" t="s">
        <v>685</v>
      </c>
      <c r="E205" s="1" t="s">
        <v>686</v>
      </c>
      <c r="F205" s="1" t="s">
        <v>687</v>
      </c>
      <c r="G205" s="1" t="s">
        <v>11</v>
      </c>
      <c r="H205" s="5" t="s">
        <v>688</v>
      </c>
      <c r="I205" s="1" t="s">
        <v>31</v>
      </c>
      <c r="J205" s="3"/>
      <c r="K205" s="3"/>
    </row>
    <row r="206">
      <c r="A206" s="1" t="s">
        <v>689</v>
      </c>
      <c r="B206" s="4" t="s">
        <v>690</v>
      </c>
      <c r="C206" s="1" t="s">
        <v>11</v>
      </c>
      <c r="D206" s="1" t="s">
        <v>11</v>
      </c>
      <c r="E206" s="1" t="s">
        <v>11</v>
      </c>
      <c r="F206" s="1" t="s">
        <v>11</v>
      </c>
      <c r="G206" s="1" t="s">
        <v>11</v>
      </c>
      <c r="H206" s="1" t="s">
        <v>11</v>
      </c>
      <c r="I206" s="1" t="s">
        <v>11</v>
      </c>
      <c r="J206" s="3"/>
      <c r="K206" s="3"/>
    </row>
    <row r="207">
      <c r="A207" s="1" t="s">
        <v>691</v>
      </c>
      <c r="B207" s="4" t="s">
        <v>692</v>
      </c>
      <c r="C207" s="1" t="s">
        <v>693</v>
      </c>
      <c r="D207" s="1" t="s">
        <v>694</v>
      </c>
      <c r="E207" s="1" t="s">
        <v>695</v>
      </c>
      <c r="F207" s="1" t="s">
        <v>696</v>
      </c>
      <c r="G207" s="1" t="s">
        <v>697</v>
      </c>
      <c r="H207" s="1" t="s">
        <v>11</v>
      </c>
      <c r="I207" s="1" t="s">
        <v>80</v>
      </c>
      <c r="J207" s="3"/>
      <c r="K207" s="3"/>
    </row>
    <row r="208">
      <c r="A208" s="1" t="s">
        <v>698</v>
      </c>
      <c r="B208" s="4" t="s">
        <v>699</v>
      </c>
      <c r="C208" s="1" t="s">
        <v>700</v>
      </c>
      <c r="D208" s="1" t="s">
        <v>701</v>
      </c>
      <c r="E208" s="1" t="s">
        <v>702</v>
      </c>
      <c r="F208" s="1" t="s">
        <v>703</v>
      </c>
      <c r="G208" s="1" t="s">
        <v>704</v>
      </c>
      <c r="H208" s="1" t="s">
        <v>11</v>
      </c>
      <c r="I208" s="1" t="s">
        <v>80</v>
      </c>
      <c r="J208" s="3"/>
      <c r="K208" s="3"/>
    </row>
    <row r="209">
      <c r="A209" s="1" t="s">
        <v>705</v>
      </c>
      <c r="B209" s="4" t="s">
        <v>706</v>
      </c>
      <c r="C209" s="1" t="s">
        <v>707</v>
      </c>
      <c r="D209" s="1" t="s">
        <v>708</v>
      </c>
      <c r="E209" s="1" t="s">
        <v>709</v>
      </c>
      <c r="F209" s="1" t="s">
        <v>710</v>
      </c>
      <c r="G209" s="1" t="s">
        <v>11</v>
      </c>
      <c r="H209" s="5" t="s">
        <v>711</v>
      </c>
      <c r="I209" s="1" t="s">
        <v>80</v>
      </c>
      <c r="J209" s="3"/>
      <c r="K209" s="3"/>
    </row>
    <row r="210">
      <c r="A210" s="1" t="s">
        <v>712</v>
      </c>
      <c r="B210" s="4" t="s">
        <v>713</v>
      </c>
      <c r="C210" s="1" t="s">
        <v>11</v>
      </c>
      <c r="D210" s="1" t="s">
        <v>11</v>
      </c>
      <c r="E210" s="1" t="s">
        <v>11</v>
      </c>
      <c r="F210" s="1" t="s">
        <v>11</v>
      </c>
      <c r="G210" s="1" t="s">
        <v>11</v>
      </c>
      <c r="H210" s="1" t="s">
        <v>11</v>
      </c>
      <c r="I210" s="1" t="s">
        <v>11</v>
      </c>
      <c r="J210" s="3"/>
      <c r="K210" s="3"/>
    </row>
    <row r="211">
      <c r="A211" s="1" t="s">
        <v>714</v>
      </c>
      <c r="B211" s="4" t="s">
        <v>715</v>
      </c>
      <c r="C211" s="1" t="s">
        <v>716</v>
      </c>
      <c r="D211" s="1" t="s">
        <v>717</v>
      </c>
      <c r="E211" s="1" t="s">
        <v>718</v>
      </c>
      <c r="F211" s="1" t="s">
        <v>719</v>
      </c>
      <c r="G211" s="1" t="s">
        <v>11</v>
      </c>
      <c r="H211" s="5" t="s">
        <v>720</v>
      </c>
      <c r="I211" s="1" t="s">
        <v>80</v>
      </c>
      <c r="J211" s="3"/>
      <c r="K211" s="3"/>
    </row>
    <row r="212">
      <c r="A212" s="1" t="s">
        <v>721</v>
      </c>
      <c r="B212" s="4" t="s">
        <v>722</v>
      </c>
      <c r="C212" s="1" t="s">
        <v>723</v>
      </c>
      <c r="D212" s="3"/>
      <c r="E212" s="3"/>
      <c r="F212" s="3"/>
      <c r="G212" s="1" t="s">
        <v>11</v>
      </c>
      <c r="H212" s="1" t="s">
        <v>11</v>
      </c>
      <c r="I212" s="1" t="s">
        <v>11</v>
      </c>
      <c r="J212" s="3"/>
      <c r="K212" s="3"/>
    </row>
    <row r="213">
      <c r="A213" s="1" t="s">
        <v>724</v>
      </c>
      <c r="B213" s="4" t="s">
        <v>725</v>
      </c>
      <c r="C213" s="1" t="s">
        <v>11</v>
      </c>
      <c r="D213" s="1" t="s">
        <v>11</v>
      </c>
      <c r="E213" s="1" t="s">
        <v>11</v>
      </c>
      <c r="F213" s="1" t="s">
        <v>11</v>
      </c>
      <c r="G213" s="1" t="s">
        <v>11</v>
      </c>
      <c r="H213" s="1" t="s">
        <v>11</v>
      </c>
      <c r="I213" s="1" t="s">
        <v>11</v>
      </c>
      <c r="J213" s="3"/>
      <c r="K213" s="3"/>
    </row>
    <row r="214">
      <c r="A214" s="1" t="s">
        <v>726</v>
      </c>
      <c r="B214" s="4" t="s">
        <v>727</v>
      </c>
      <c r="C214" s="1" t="s">
        <v>11</v>
      </c>
      <c r="D214" s="1" t="s">
        <v>11</v>
      </c>
      <c r="E214" s="1" t="s">
        <v>11</v>
      </c>
      <c r="F214" s="1" t="s">
        <v>11</v>
      </c>
      <c r="G214" s="1" t="s">
        <v>11</v>
      </c>
      <c r="H214" s="1" t="s">
        <v>11</v>
      </c>
      <c r="I214" s="1" t="s">
        <v>11</v>
      </c>
      <c r="J214" s="3"/>
      <c r="K214" s="3"/>
    </row>
    <row r="215">
      <c r="A215" s="1" t="s">
        <v>728</v>
      </c>
      <c r="B215" s="4" t="s">
        <v>729</v>
      </c>
      <c r="C215" s="1" t="s">
        <v>730</v>
      </c>
      <c r="D215" s="1" t="s">
        <v>731</v>
      </c>
      <c r="E215" s="1" t="s">
        <v>732</v>
      </c>
      <c r="F215" s="1" t="s">
        <v>733</v>
      </c>
      <c r="G215" s="1" t="s">
        <v>11</v>
      </c>
      <c r="H215" s="5" t="s">
        <v>734</v>
      </c>
      <c r="I215" s="1" t="s">
        <v>43</v>
      </c>
      <c r="J215" s="3"/>
      <c r="K215" s="3"/>
    </row>
    <row r="216">
      <c r="A216" s="1" t="s">
        <v>735</v>
      </c>
      <c r="B216" s="4" t="s">
        <v>736</v>
      </c>
      <c r="C216" s="1" t="s">
        <v>11</v>
      </c>
      <c r="D216" s="1" t="s">
        <v>11</v>
      </c>
      <c r="E216" s="1" t="s">
        <v>11</v>
      </c>
      <c r="F216" s="1" t="s">
        <v>11</v>
      </c>
      <c r="G216" s="1" t="s">
        <v>11</v>
      </c>
      <c r="H216" s="1" t="s">
        <v>11</v>
      </c>
      <c r="I216" s="1" t="s">
        <v>11</v>
      </c>
      <c r="J216" s="3"/>
      <c r="K216" s="3"/>
    </row>
    <row r="217">
      <c r="A217" s="1" t="s">
        <v>737</v>
      </c>
      <c r="B217" s="4" t="s">
        <v>738</v>
      </c>
      <c r="C217" s="1" t="s">
        <v>11</v>
      </c>
      <c r="D217" s="1" t="s">
        <v>11</v>
      </c>
      <c r="E217" s="1" t="s">
        <v>11</v>
      </c>
      <c r="F217" s="1" t="s">
        <v>11</v>
      </c>
      <c r="G217" s="1" t="s">
        <v>11</v>
      </c>
      <c r="H217" s="1" t="s">
        <v>11</v>
      </c>
      <c r="I217" s="1" t="s">
        <v>11</v>
      </c>
      <c r="J217" s="3"/>
      <c r="K217" s="3"/>
    </row>
    <row r="218">
      <c r="A218" s="1" t="s">
        <v>739</v>
      </c>
      <c r="B218" s="4" t="s">
        <v>740</v>
      </c>
      <c r="C218" s="1" t="s">
        <v>11</v>
      </c>
      <c r="D218" s="1" t="s">
        <v>11</v>
      </c>
      <c r="E218" s="1" t="s">
        <v>11</v>
      </c>
      <c r="F218" s="1" t="s">
        <v>11</v>
      </c>
      <c r="G218" s="1" t="s">
        <v>11</v>
      </c>
      <c r="H218" s="1" t="s">
        <v>11</v>
      </c>
      <c r="I218" s="1" t="s">
        <v>11</v>
      </c>
      <c r="J218" s="3"/>
      <c r="K218" s="3"/>
    </row>
    <row r="219">
      <c r="A219" s="1" t="s">
        <v>741</v>
      </c>
      <c r="B219" s="4" t="s">
        <v>742</v>
      </c>
      <c r="C219" s="1" t="s">
        <v>11</v>
      </c>
      <c r="D219" s="1" t="s">
        <v>11</v>
      </c>
      <c r="E219" s="1" t="s">
        <v>11</v>
      </c>
      <c r="F219" s="1" t="s">
        <v>11</v>
      </c>
      <c r="G219" s="1" t="s">
        <v>11</v>
      </c>
      <c r="H219" s="1" t="s">
        <v>11</v>
      </c>
      <c r="I219" s="1" t="s">
        <v>11</v>
      </c>
      <c r="J219" s="3"/>
      <c r="K219" s="3"/>
    </row>
    <row r="220">
      <c r="A220" s="1" t="s">
        <v>743</v>
      </c>
      <c r="B220" s="4" t="s">
        <v>744</v>
      </c>
      <c r="C220" s="1" t="s">
        <v>11</v>
      </c>
      <c r="D220" s="1" t="s">
        <v>11</v>
      </c>
      <c r="E220" s="1" t="s">
        <v>11</v>
      </c>
      <c r="F220" s="1" t="s">
        <v>11</v>
      </c>
      <c r="G220" s="1" t="s">
        <v>11</v>
      </c>
      <c r="H220" s="1" t="s">
        <v>11</v>
      </c>
      <c r="I220" s="1" t="s">
        <v>11</v>
      </c>
      <c r="J220" s="3"/>
      <c r="K220" s="3"/>
    </row>
    <row r="221">
      <c r="A221" s="1" t="s">
        <v>745</v>
      </c>
      <c r="B221" s="4" t="s">
        <v>746</v>
      </c>
      <c r="C221" s="1" t="s">
        <v>11</v>
      </c>
      <c r="D221" s="1" t="s">
        <v>11</v>
      </c>
      <c r="E221" s="1" t="s">
        <v>11</v>
      </c>
      <c r="F221" s="1" t="s">
        <v>11</v>
      </c>
      <c r="G221" s="1" t="s">
        <v>11</v>
      </c>
      <c r="H221" s="1" t="s">
        <v>11</v>
      </c>
      <c r="I221" s="1" t="s">
        <v>11</v>
      </c>
      <c r="J221" s="3"/>
      <c r="K221" s="3"/>
    </row>
    <row r="222">
      <c r="A222" s="1" t="s">
        <v>747</v>
      </c>
      <c r="B222" s="4" t="s">
        <v>748</v>
      </c>
      <c r="C222" s="1" t="s">
        <v>11</v>
      </c>
      <c r="D222" s="1" t="s">
        <v>11</v>
      </c>
      <c r="E222" s="1" t="s">
        <v>11</v>
      </c>
      <c r="F222" s="1" t="s">
        <v>11</v>
      </c>
      <c r="G222" s="1" t="s">
        <v>11</v>
      </c>
      <c r="H222" s="1" t="s">
        <v>11</v>
      </c>
      <c r="I222" s="1" t="s">
        <v>11</v>
      </c>
      <c r="J222" s="3"/>
      <c r="K222" s="3"/>
    </row>
    <row r="223">
      <c r="A223" s="1" t="s">
        <v>749</v>
      </c>
      <c r="B223" s="4" t="s">
        <v>750</v>
      </c>
      <c r="C223" s="1" t="s">
        <v>11</v>
      </c>
      <c r="D223" s="1" t="s">
        <v>11</v>
      </c>
      <c r="E223" s="1" t="s">
        <v>11</v>
      </c>
      <c r="F223" s="1" t="s">
        <v>11</v>
      </c>
      <c r="G223" s="1" t="s">
        <v>11</v>
      </c>
      <c r="H223" s="1" t="s">
        <v>11</v>
      </c>
      <c r="I223" s="1" t="s">
        <v>11</v>
      </c>
      <c r="J223" s="3"/>
      <c r="K223" s="3"/>
    </row>
    <row r="224">
      <c r="A224" s="1" t="s">
        <v>751</v>
      </c>
      <c r="B224" s="4" t="s">
        <v>752</v>
      </c>
      <c r="C224" s="1" t="s">
        <v>11</v>
      </c>
      <c r="D224" s="1" t="s">
        <v>11</v>
      </c>
      <c r="E224" s="1" t="s">
        <v>11</v>
      </c>
      <c r="F224" s="1" t="s">
        <v>11</v>
      </c>
      <c r="G224" s="1" t="s">
        <v>11</v>
      </c>
      <c r="H224" s="1" t="s">
        <v>11</v>
      </c>
      <c r="I224" s="1" t="s">
        <v>11</v>
      </c>
      <c r="J224" s="3"/>
      <c r="K224" s="3"/>
    </row>
    <row r="225">
      <c r="A225" s="1" t="s">
        <v>753</v>
      </c>
      <c r="B225" s="4" t="s">
        <v>754</v>
      </c>
      <c r="C225" s="1" t="s">
        <v>11</v>
      </c>
      <c r="D225" s="1" t="s">
        <v>11</v>
      </c>
      <c r="E225" s="1" t="s">
        <v>11</v>
      </c>
      <c r="F225" s="1" t="s">
        <v>11</v>
      </c>
      <c r="G225" s="1" t="s">
        <v>11</v>
      </c>
      <c r="H225" s="1" t="s">
        <v>11</v>
      </c>
      <c r="I225" s="1" t="s">
        <v>11</v>
      </c>
      <c r="J225" s="3"/>
      <c r="K225" s="3"/>
    </row>
    <row r="226">
      <c r="A226" s="1" t="s">
        <v>755</v>
      </c>
      <c r="B226" s="4" t="s">
        <v>756</v>
      </c>
      <c r="C226" s="1" t="s">
        <v>11</v>
      </c>
      <c r="D226" s="1" t="s">
        <v>11</v>
      </c>
      <c r="E226" s="1" t="s">
        <v>11</v>
      </c>
      <c r="F226" s="1" t="s">
        <v>11</v>
      </c>
      <c r="G226" s="1" t="s">
        <v>11</v>
      </c>
      <c r="H226" s="1" t="s">
        <v>11</v>
      </c>
      <c r="I226" s="1" t="s">
        <v>11</v>
      </c>
      <c r="J226" s="3"/>
      <c r="K226" s="3"/>
    </row>
    <row r="227">
      <c r="A227" s="1" t="s">
        <v>757</v>
      </c>
      <c r="B227" s="4" t="s">
        <v>758</v>
      </c>
      <c r="C227" s="1" t="s">
        <v>11</v>
      </c>
      <c r="D227" s="1" t="s">
        <v>11</v>
      </c>
      <c r="E227" s="1" t="s">
        <v>11</v>
      </c>
      <c r="F227" s="1" t="s">
        <v>11</v>
      </c>
      <c r="G227" s="1" t="s">
        <v>11</v>
      </c>
      <c r="H227" s="1" t="s">
        <v>11</v>
      </c>
      <c r="I227" s="1" t="s">
        <v>11</v>
      </c>
      <c r="J227" s="3"/>
      <c r="K227" s="3"/>
    </row>
    <row r="228">
      <c r="A228" s="1" t="s">
        <v>759</v>
      </c>
      <c r="B228" s="4" t="s">
        <v>760</v>
      </c>
      <c r="C228" s="1" t="s">
        <v>11</v>
      </c>
      <c r="D228" s="1" t="s">
        <v>11</v>
      </c>
      <c r="E228" s="1" t="s">
        <v>11</v>
      </c>
      <c r="F228" s="1" t="s">
        <v>11</v>
      </c>
      <c r="G228" s="1" t="s">
        <v>11</v>
      </c>
      <c r="H228" s="1" t="s">
        <v>11</v>
      </c>
      <c r="I228" s="1" t="s">
        <v>11</v>
      </c>
      <c r="J228" s="3"/>
      <c r="K228" s="3"/>
    </row>
    <row r="229">
      <c r="A229" s="1" t="s">
        <v>761</v>
      </c>
      <c r="B229" s="4" t="s">
        <v>762</v>
      </c>
      <c r="C229" s="1" t="s">
        <v>11</v>
      </c>
      <c r="D229" s="1" t="s">
        <v>11</v>
      </c>
      <c r="E229" s="1" t="s">
        <v>11</v>
      </c>
      <c r="F229" s="1" t="s">
        <v>11</v>
      </c>
      <c r="G229" s="1" t="s">
        <v>11</v>
      </c>
      <c r="H229" s="1" t="s">
        <v>11</v>
      </c>
      <c r="I229" s="1" t="s">
        <v>11</v>
      </c>
      <c r="J229" s="3"/>
      <c r="K229" s="3"/>
    </row>
    <row r="230">
      <c r="A230" s="1" t="s">
        <v>763</v>
      </c>
      <c r="B230" s="4" t="s">
        <v>764</v>
      </c>
      <c r="C230" s="1" t="s">
        <v>11</v>
      </c>
      <c r="D230" s="1" t="s">
        <v>11</v>
      </c>
      <c r="E230" s="1" t="s">
        <v>11</v>
      </c>
      <c r="F230" s="1" t="s">
        <v>11</v>
      </c>
      <c r="G230" s="1" t="s">
        <v>11</v>
      </c>
      <c r="H230" s="1" t="s">
        <v>11</v>
      </c>
      <c r="I230" s="1" t="s">
        <v>11</v>
      </c>
      <c r="J230" s="3"/>
      <c r="K230" s="3"/>
    </row>
    <row r="231">
      <c r="A231" s="1" t="s">
        <v>765</v>
      </c>
      <c r="B231" s="4" t="s">
        <v>766</v>
      </c>
      <c r="C231" s="1" t="s">
        <v>11</v>
      </c>
      <c r="D231" s="1" t="s">
        <v>11</v>
      </c>
      <c r="E231" s="1" t="s">
        <v>11</v>
      </c>
      <c r="F231" s="1" t="s">
        <v>11</v>
      </c>
      <c r="G231" s="1" t="s">
        <v>11</v>
      </c>
      <c r="H231" s="1" t="s">
        <v>11</v>
      </c>
      <c r="I231" s="1" t="s">
        <v>11</v>
      </c>
      <c r="J231" s="3"/>
      <c r="K231" s="3"/>
    </row>
    <row r="232">
      <c r="A232" s="1" t="s">
        <v>767</v>
      </c>
      <c r="B232" s="4" t="s">
        <v>768</v>
      </c>
      <c r="C232" s="1" t="s">
        <v>11</v>
      </c>
      <c r="D232" s="1" t="s">
        <v>11</v>
      </c>
      <c r="E232" s="1" t="s">
        <v>11</v>
      </c>
      <c r="F232" s="1" t="s">
        <v>11</v>
      </c>
      <c r="G232" s="1" t="s">
        <v>11</v>
      </c>
      <c r="H232" s="1" t="s">
        <v>11</v>
      </c>
      <c r="I232" s="1" t="s">
        <v>11</v>
      </c>
      <c r="J232" s="3"/>
      <c r="K232" s="3"/>
    </row>
    <row r="233">
      <c r="A233" s="1" t="s">
        <v>769</v>
      </c>
      <c r="B233" s="4" t="s">
        <v>770</v>
      </c>
      <c r="C233" s="1" t="s">
        <v>771</v>
      </c>
      <c r="D233" s="3"/>
      <c r="E233" s="3"/>
      <c r="F233" s="3"/>
      <c r="G233" s="1" t="s">
        <v>11</v>
      </c>
      <c r="H233" s="1" t="s">
        <v>11</v>
      </c>
      <c r="I233" s="1" t="s">
        <v>11</v>
      </c>
      <c r="J233" s="3"/>
      <c r="K233" s="3"/>
    </row>
    <row r="234">
      <c r="A234" s="1" t="s">
        <v>772</v>
      </c>
      <c r="B234" s="4" t="s">
        <v>773</v>
      </c>
      <c r="C234" s="1" t="s">
        <v>11</v>
      </c>
      <c r="D234" s="1" t="s">
        <v>11</v>
      </c>
      <c r="E234" s="1" t="s">
        <v>11</v>
      </c>
      <c r="F234" s="1" t="s">
        <v>11</v>
      </c>
      <c r="G234" s="1" t="s">
        <v>11</v>
      </c>
      <c r="H234" s="1" t="s">
        <v>11</v>
      </c>
      <c r="I234" s="1" t="s">
        <v>11</v>
      </c>
      <c r="J234" s="3"/>
      <c r="K234" s="3"/>
    </row>
    <row r="235">
      <c r="A235" s="1" t="s">
        <v>774</v>
      </c>
      <c r="B235" s="4" t="s">
        <v>775</v>
      </c>
      <c r="C235" s="1" t="s">
        <v>776</v>
      </c>
      <c r="D235" s="1" t="s">
        <v>777</v>
      </c>
      <c r="E235" s="1" t="s">
        <v>778</v>
      </c>
      <c r="F235" s="1" t="s">
        <v>779</v>
      </c>
      <c r="G235" s="1" t="s">
        <v>11</v>
      </c>
      <c r="H235" s="5" t="s">
        <v>780</v>
      </c>
      <c r="I235" s="1" t="s">
        <v>53</v>
      </c>
      <c r="J235" s="3"/>
      <c r="K235" s="3"/>
    </row>
    <row r="236">
      <c r="A236" s="1" t="s">
        <v>781</v>
      </c>
      <c r="B236" s="4" t="s">
        <v>782</v>
      </c>
      <c r="C236" s="1" t="s">
        <v>783</v>
      </c>
      <c r="D236" s="1" t="s">
        <v>784</v>
      </c>
      <c r="E236" s="1" t="s">
        <v>785</v>
      </c>
      <c r="F236" s="1" t="s">
        <v>786</v>
      </c>
      <c r="G236" s="1" t="s">
        <v>787</v>
      </c>
      <c r="H236" s="1" t="s">
        <v>11</v>
      </c>
      <c r="I236" s="1" t="s">
        <v>80</v>
      </c>
      <c r="J236" s="3"/>
      <c r="K236" s="3"/>
    </row>
    <row r="237">
      <c r="A237" s="1" t="s">
        <v>788</v>
      </c>
      <c r="B237" s="4" t="s">
        <v>789</v>
      </c>
      <c r="C237" s="1" t="s">
        <v>11</v>
      </c>
      <c r="D237" s="1" t="s">
        <v>11</v>
      </c>
      <c r="E237" s="1" t="s">
        <v>11</v>
      </c>
      <c r="F237" s="1" t="s">
        <v>11</v>
      </c>
      <c r="G237" s="1" t="s">
        <v>11</v>
      </c>
      <c r="H237" s="1" t="s">
        <v>11</v>
      </c>
      <c r="I237" s="1" t="s">
        <v>11</v>
      </c>
      <c r="J237" s="3"/>
      <c r="K237" s="3"/>
    </row>
    <row r="238">
      <c r="A238" s="1" t="s">
        <v>790</v>
      </c>
      <c r="B238" s="4" t="s">
        <v>791</v>
      </c>
      <c r="C238" s="1" t="s">
        <v>11</v>
      </c>
      <c r="D238" s="1" t="s">
        <v>11</v>
      </c>
      <c r="E238" s="1" t="s">
        <v>11</v>
      </c>
      <c r="F238" s="1" t="s">
        <v>11</v>
      </c>
      <c r="G238" s="1" t="s">
        <v>11</v>
      </c>
      <c r="H238" s="1" t="s">
        <v>11</v>
      </c>
      <c r="I238" s="1" t="s">
        <v>11</v>
      </c>
      <c r="J238" s="3"/>
      <c r="K238" s="3"/>
    </row>
    <row r="239">
      <c r="A239" s="1" t="s">
        <v>792</v>
      </c>
      <c r="B239" s="4" t="s">
        <v>793</v>
      </c>
      <c r="C239" s="1" t="s">
        <v>11</v>
      </c>
      <c r="D239" s="1" t="s">
        <v>11</v>
      </c>
      <c r="E239" s="1" t="s">
        <v>11</v>
      </c>
      <c r="F239" s="1" t="s">
        <v>11</v>
      </c>
      <c r="G239" s="1" t="s">
        <v>11</v>
      </c>
      <c r="H239" s="1" t="s">
        <v>11</v>
      </c>
      <c r="I239" s="1" t="s">
        <v>11</v>
      </c>
      <c r="J239" s="3"/>
      <c r="K239" s="3"/>
    </row>
    <row r="240">
      <c r="A240" s="1" t="s">
        <v>794</v>
      </c>
      <c r="B240" s="4" t="s">
        <v>795</v>
      </c>
      <c r="C240" s="1" t="s">
        <v>11</v>
      </c>
      <c r="D240" s="1" t="s">
        <v>11</v>
      </c>
      <c r="E240" s="1" t="s">
        <v>11</v>
      </c>
      <c r="F240" s="1" t="s">
        <v>11</v>
      </c>
      <c r="G240" s="1" t="s">
        <v>11</v>
      </c>
      <c r="H240" s="1" t="s">
        <v>11</v>
      </c>
      <c r="I240" s="1" t="s">
        <v>11</v>
      </c>
      <c r="J240" s="3"/>
      <c r="K240" s="3"/>
    </row>
    <row r="241">
      <c r="A241" s="1" t="s">
        <v>796</v>
      </c>
      <c r="B241" s="4" t="s">
        <v>797</v>
      </c>
      <c r="C241" s="1" t="s">
        <v>11</v>
      </c>
      <c r="D241" s="1" t="s">
        <v>11</v>
      </c>
      <c r="E241" s="1" t="s">
        <v>11</v>
      </c>
      <c r="F241" s="1" t="s">
        <v>11</v>
      </c>
      <c r="G241" s="1" t="s">
        <v>11</v>
      </c>
      <c r="H241" s="1" t="s">
        <v>11</v>
      </c>
      <c r="I241" s="1" t="s">
        <v>11</v>
      </c>
      <c r="J241" s="3"/>
      <c r="K241" s="3"/>
    </row>
    <row r="242">
      <c r="A242" s="1" t="s">
        <v>798</v>
      </c>
      <c r="B242" s="4" t="s">
        <v>799</v>
      </c>
      <c r="C242" s="1" t="s">
        <v>11</v>
      </c>
      <c r="D242" s="1" t="s">
        <v>11</v>
      </c>
      <c r="E242" s="1" t="s">
        <v>11</v>
      </c>
      <c r="F242" s="1" t="s">
        <v>11</v>
      </c>
      <c r="G242" s="1" t="s">
        <v>11</v>
      </c>
      <c r="H242" s="1" t="s">
        <v>11</v>
      </c>
      <c r="I242" s="1" t="s">
        <v>11</v>
      </c>
      <c r="J242" s="3"/>
      <c r="K242" s="3"/>
    </row>
    <row r="243">
      <c r="A243" s="1" t="s">
        <v>800</v>
      </c>
      <c r="B243" s="4" t="s">
        <v>801</v>
      </c>
      <c r="C243" s="1" t="s">
        <v>11</v>
      </c>
      <c r="D243" s="1" t="s">
        <v>11</v>
      </c>
      <c r="E243" s="1" t="s">
        <v>11</v>
      </c>
      <c r="F243" s="1" t="s">
        <v>11</v>
      </c>
      <c r="G243" s="1" t="s">
        <v>11</v>
      </c>
      <c r="H243" s="1" t="s">
        <v>11</v>
      </c>
      <c r="I243" s="1" t="s">
        <v>11</v>
      </c>
      <c r="J243" s="3"/>
      <c r="K243" s="3"/>
    </row>
    <row r="244">
      <c r="A244" s="1" t="s">
        <v>802</v>
      </c>
      <c r="B244" s="4" t="s">
        <v>803</v>
      </c>
      <c r="C244" s="1" t="s">
        <v>804</v>
      </c>
      <c r="D244" s="1" t="s">
        <v>805</v>
      </c>
      <c r="E244" s="1" t="s">
        <v>806</v>
      </c>
      <c r="F244" s="1" t="s">
        <v>807</v>
      </c>
      <c r="G244" s="1" t="s">
        <v>11</v>
      </c>
      <c r="H244" s="3"/>
      <c r="I244" s="1" t="s">
        <v>80</v>
      </c>
      <c r="J244" s="3"/>
      <c r="K244" s="3"/>
    </row>
    <row r="245">
      <c r="A245" s="1" t="s">
        <v>808</v>
      </c>
      <c r="B245" s="4" t="s">
        <v>809</v>
      </c>
      <c r="C245" s="1" t="s">
        <v>810</v>
      </c>
      <c r="D245" s="1" t="s">
        <v>811</v>
      </c>
      <c r="E245" s="1" t="s">
        <v>812</v>
      </c>
      <c r="F245" s="1" t="s">
        <v>813</v>
      </c>
      <c r="G245" s="1" t="s">
        <v>11</v>
      </c>
      <c r="H245" s="5" t="s">
        <v>814</v>
      </c>
      <c r="I245" s="1" t="s">
        <v>31</v>
      </c>
      <c r="J245" s="3"/>
      <c r="K245" s="3"/>
    </row>
    <row r="246">
      <c r="A246" s="1" t="s">
        <v>815</v>
      </c>
      <c r="B246" s="4" t="s">
        <v>816</v>
      </c>
      <c r="C246" s="1" t="s">
        <v>11</v>
      </c>
      <c r="D246" s="1" t="s">
        <v>11</v>
      </c>
      <c r="E246" s="1" t="s">
        <v>11</v>
      </c>
      <c r="F246" s="1" t="s">
        <v>11</v>
      </c>
      <c r="G246" s="1" t="s">
        <v>11</v>
      </c>
      <c r="H246" s="1" t="s">
        <v>11</v>
      </c>
      <c r="I246" s="1" t="s">
        <v>11</v>
      </c>
      <c r="J246" s="3"/>
      <c r="K246" s="3"/>
    </row>
    <row r="247">
      <c r="A247" s="1" t="s">
        <v>817</v>
      </c>
      <c r="B247" s="4" t="s">
        <v>818</v>
      </c>
      <c r="C247" s="1" t="s">
        <v>819</v>
      </c>
      <c r="D247" s="1" t="s">
        <v>820</v>
      </c>
      <c r="E247" s="1" t="s">
        <v>821</v>
      </c>
      <c r="F247" s="1" t="s">
        <v>822</v>
      </c>
      <c r="G247" s="1" t="s">
        <v>11</v>
      </c>
      <c r="H247" s="5" t="s">
        <v>823</v>
      </c>
      <c r="I247" s="1" t="s">
        <v>183</v>
      </c>
      <c r="J247" s="3"/>
      <c r="K247" s="3"/>
    </row>
    <row r="248">
      <c r="A248" s="1" t="s">
        <v>824</v>
      </c>
      <c r="B248" s="4" t="s">
        <v>825</v>
      </c>
      <c r="C248" s="1" t="s">
        <v>826</v>
      </c>
      <c r="D248" s="3"/>
      <c r="E248" s="3"/>
      <c r="F248" s="3"/>
      <c r="G248" s="1" t="s">
        <v>11</v>
      </c>
      <c r="H248" s="1" t="s">
        <v>11</v>
      </c>
      <c r="I248" s="1" t="s">
        <v>11</v>
      </c>
      <c r="J248" s="3"/>
      <c r="K248" s="3"/>
    </row>
    <row r="249">
      <c r="A249" s="1" t="s">
        <v>827</v>
      </c>
      <c r="B249" s="4" t="s">
        <v>828</v>
      </c>
      <c r="C249" s="1" t="s">
        <v>11</v>
      </c>
      <c r="D249" s="1" t="s">
        <v>11</v>
      </c>
      <c r="E249" s="1" t="s">
        <v>11</v>
      </c>
      <c r="F249" s="1" t="s">
        <v>11</v>
      </c>
      <c r="G249" s="1" t="s">
        <v>11</v>
      </c>
      <c r="H249" s="1" t="s">
        <v>11</v>
      </c>
      <c r="I249" s="1" t="s">
        <v>11</v>
      </c>
      <c r="J249" s="3"/>
      <c r="K249" s="3"/>
    </row>
    <row r="250">
      <c r="A250" s="1" t="s">
        <v>829</v>
      </c>
      <c r="B250" s="4" t="s">
        <v>830</v>
      </c>
      <c r="C250" s="1" t="s">
        <v>11</v>
      </c>
      <c r="D250" s="1" t="s">
        <v>11</v>
      </c>
      <c r="E250" s="1" t="s">
        <v>11</v>
      </c>
      <c r="F250" s="1" t="s">
        <v>11</v>
      </c>
      <c r="G250" s="1" t="s">
        <v>11</v>
      </c>
      <c r="H250" s="1" t="s">
        <v>11</v>
      </c>
      <c r="I250" s="1" t="s">
        <v>11</v>
      </c>
      <c r="J250" s="3"/>
      <c r="K250" s="3"/>
    </row>
    <row r="251">
      <c r="A251" s="1" t="s">
        <v>831</v>
      </c>
      <c r="B251" s="4" t="s">
        <v>832</v>
      </c>
      <c r="C251" s="1" t="s">
        <v>833</v>
      </c>
      <c r="D251" s="1" t="s">
        <v>834</v>
      </c>
      <c r="E251" s="1" t="s">
        <v>835</v>
      </c>
      <c r="F251" s="1" t="s">
        <v>836</v>
      </c>
      <c r="G251" s="1" t="s">
        <v>11</v>
      </c>
      <c r="H251" s="3"/>
      <c r="I251" s="1" t="s">
        <v>183</v>
      </c>
      <c r="J251" s="3"/>
      <c r="K251" s="3"/>
    </row>
    <row r="252">
      <c r="A252" s="1" t="s">
        <v>837</v>
      </c>
      <c r="B252" s="4" t="s">
        <v>838</v>
      </c>
      <c r="C252" s="1" t="s">
        <v>11</v>
      </c>
      <c r="D252" s="1" t="s">
        <v>11</v>
      </c>
      <c r="E252" s="1" t="s">
        <v>11</v>
      </c>
      <c r="F252" s="1" t="s">
        <v>11</v>
      </c>
      <c r="G252" s="1" t="s">
        <v>11</v>
      </c>
      <c r="H252" s="1" t="s">
        <v>11</v>
      </c>
      <c r="I252" s="1" t="s">
        <v>11</v>
      </c>
      <c r="J252" s="3"/>
      <c r="K252" s="3"/>
    </row>
    <row r="253">
      <c r="A253" s="1" t="s">
        <v>839</v>
      </c>
      <c r="B253" s="4" t="s">
        <v>840</v>
      </c>
      <c r="C253" s="1" t="s">
        <v>11</v>
      </c>
      <c r="D253" s="1" t="s">
        <v>11</v>
      </c>
      <c r="E253" s="1" t="s">
        <v>11</v>
      </c>
      <c r="F253" s="1" t="s">
        <v>11</v>
      </c>
      <c r="G253" s="1" t="s">
        <v>11</v>
      </c>
      <c r="H253" s="1" t="s">
        <v>11</v>
      </c>
      <c r="I253" s="1" t="s">
        <v>11</v>
      </c>
      <c r="J253" s="3"/>
      <c r="K253" s="3"/>
    </row>
    <row r="254">
      <c r="A254" s="1" t="s">
        <v>841</v>
      </c>
      <c r="B254" s="4" t="s">
        <v>842</v>
      </c>
      <c r="C254" s="1" t="s">
        <v>11</v>
      </c>
      <c r="D254" s="1" t="s">
        <v>11</v>
      </c>
      <c r="E254" s="1" t="s">
        <v>11</v>
      </c>
      <c r="F254" s="1" t="s">
        <v>11</v>
      </c>
      <c r="G254" s="1" t="s">
        <v>11</v>
      </c>
      <c r="H254" s="1" t="s">
        <v>11</v>
      </c>
      <c r="I254" s="1" t="s">
        <v>11</v>
      </c>
      <c r="J254" s="3"/>
      <c r="K254" s="3"/>
    </row>
    <row r="255">
      <c r="A255" s="1" t="s">
        <v>843</v>
      </c>
      <c r="B255" s="4" t="s">
        <v>844</v>
      </c>
      <c r="C255" s="1" t="s">
        <v>11</v>
      </c>
      <c r="D255" s="1" t="s">
        <v>11</v>
      </c>
      <c r="E255" s="1" t="s">
        <v>11</v>
      </c>
      <c r="F255" s="1" t="s">
        <v>11</v>
      </c>
      <c r="G255" s="1" t="s">
        <v>11</v>
      </c>
      <c r="H255" s="1" t="s">
        <v>11</v>
      </c>
      <c r="I255" s="1" t="s">
        <v>11</v>
      </c>
      <c r="J255" s="3"/>
      <c r="K255" s="3"/>
    </row>
    <row r="256">
      <c r="A256" s="1" t="s">
        <v>845</v>
      </c>
      <c r="B256" s="4" t="s">
        <v>846</v>
      </c>
      <c r="C256" s="1" t="s">
        <v>11</v>
      </c>
      <c r="D256" s="1" t="s">
        <v>11</v>
      </c>
      <c r="E256" s="1" t="s">
        <v>11</v>
      </c>
      <c r="F256" s="1" t="s">
        <v>11</v>
      </c>
      <c r="G256" s="1" t="s">
        <v>11</v>
      </c>
      <c r="H256" s="1" t="s">
        <v>11</v>
      </c>
      <c r="I256" s="1" t="s">
        <v>11</v>
      </c>
      <c r="J256" s="3"/>
      <c r="K256" s="3"/>
    </row>
    <row r="257">
      <c r="A257" s="1" t="s">
        <v>847</v>
      </c>
      <c r="B257" s="4" t="s">
        <v>848</v>
      </c>
      <c r="C257" s="1" t="s">
        <v>11</v>
      </c>
      <c r="D257" s="1" t="s">
        <v>11</v>
      </c>
      <c r="E257" s="1" t="s">
        <v>11</v>
      </c>
      <c r="F257" s="1" t="s">
        <v>11</v>
      </c>
      <c r="G257" s="1" t="s">
        <v>11</v>
      </c>
      <c r="H257" s="1" t="s">
        <v>11</v>
      </c>
      <c r="I257" s="1" t="s">
        <v>11</v>
      </c>
      <c r="J257" s="3"/>
      <c r="K257" s="3"/>
    </row>
    <row r="258">
      <c r="A258" s="1" t="s">
        <v>849</v>
      </c>
      <c r="B258" s="4" t="s">
        <v>850</v>
      </c>
      <c r="C258" s="1" t="s">
        <v>11</v>
      </c>
      <c r="D258" s="1" t="s">
        <v>11</v>
      </c>
      <c r="E258" s="1" t="s">
        <v>11</v>
      </c>
      <c r="F258" s="1" t="s">
        <v>11</v>
      </c>
      <c r="G258" s="1" t="s">
        <v>11</v>
      </c>
      <c r="H258" s="1" t="s">
        <v>11</v>
      </c>
      <c r="I258" s="1" t="s">
        <v>11</v>
      </c>
      <c r="J258" s="3"/>
      <c r="K258" s="3"/>
    </row>
    <row r="259">
      <c r="A259" s="1" t="s">
        <v>851</v>
      </c>
      <c r="B259" s="4" t="s">
        <v>852</v>
      </c>
      <c r="C259" s="1" t="s">
        <v>11</v>
      </c>
      <c r="D259" s="1" t="s">
        <v>11</v>
      </c>
      <c r="E259" s="1" t="s">
        <v>11</v>
      </c>
      <c r="F259" s="1" t="s">
        <v>11</v>
      </c>
      <c r="G259" s="1" t="s">
        <v>11</v>
      </c>
      <c r="H259" s="1" t="s">
        <v>11</v>
      </c>
      <c r="I259" s="1" t="s">
        <v>11</v>
      </c>
      <c r="J259" s="3"/>
      <c r="K259" s="3"/>
    </row>
    <row r="260">
      <c r="A260" s="1" t="s">
        <v>853</v>
      </c>
      <c r="B260" s="4" t="s">
        <v>854</v>
      </c>
      <c r="C260" s="1" t="s">
        <v>11</v>
      </c>
      <c r="D260" s="1" t="s">
        <v>11</v>
      </c>
      <c r="E260" s="1" t="s">
        <v>11</v>
      </c>
      <c r="F260" s="1" t="s">
        <v>11</v>
      </c>
      <c r="G260" s="1" t="s">
        <v>11</v>
      </c>
      <c r="H260" s="1" t="s">
        <v>11</v>
      </c>
      <c r="I260" s="1" t="s">
        <v>11</v>
      </c>
      <c r="J260" s="3"/>
      <c r="K260" s="3"/>
    </row>
    <row r="261">
      <c r="A261" s="1" t="s">
        <v>855</v>
      </c>
      <c r="B261" s="4" t="s">
        <v>856</v>
      </c>
      <c r="C261" s="1" t="s">
        <v>857</v>
      </c>
      <c r="D261" s="1" t="s">
        <v>858</v>
      </c>
      <c r="E261" s="1" t="s">
        <v>859</v>
      </c>
      <c r="F261" s="1" t="s">
        <v>860</v>
      </c>
      <c r="G261" s="1" t="s">
        <v>11</v>
      </c>
      <c r="H261" s="1" t="s">
        <v>11</v>
      </c>
      <c r="I261" s="1" t="s">
        <v>183</v>
      </c>
      <c r="J261" s="3"/>
      <c r="K261" s="3"/>
    </row>
    <row r="262">
      <c r="A262" s="1" t="s">
        <v>861</v>
      </c>
      <c r="B262" s="4" t="s">
        <v>862</v>
      </c>
      <c r="C262" s="1" t="s">
        <v>11</v>
      </c>
      <c r="D262" s="1" t="s">
        <v>11</v>
      </c>
      <c r="E262" s="1" t="s">
        <v>11</v>
      </c>
      <c r="F262" s="1" t="s">
        <v>11</v>
      </c>
      <c r="G262" s="1" t="s">
        <v>11</v>
      </c>
      <c r="H262" s="1" t="s">
        <v>11</v>
      </c>
      <c r="I262" s="1" t="s">
        <v>11</v>
      </c>
      <c r="J262" s="3"/>
      <c r="K262" s="3"/>
    </row>
    <row r="263">
      <c r="A263" s="1" t="s">
        <v>863</v>
      </c>
      <c r="B263" s="4" t="s">
        <v>864</v>
      </c>
      <c r="C263" s="1" t="s">
        <v>11</v>
      </c>
      <c r="D263" s="1" t="s">
        <v>11</v>
      </c>
      <c r="E263" s="1" t="s">
        <v>11</v>
      </c>
      <c r="F263" s="1" t="s">
        <v>11</v>
      </c>
      <c r="G263" s="1" t="s">
        <v>11</v>
      </c>
      <c r="H263" s="1" t="s">
        <v>11</v>
      </c>
      <c r="I263" s="1" t="s">
        <v>11</v>
      </c>
      <c r="J263" s="3"/>
      <c r="K263" s="3"/>
    </row>
    <row r="264">
      <c r="A264" s="1" t="s">
        <v>865</v>
      </c>
      <c r="B264" s="4" t="s">
        <v>866</v>
      </c>
      <c r="C264" s="1" t="s">
        <v>867</v>
      </c>
      <c r="D264" s="1" t="s">
        <v>868</v>
      </c>
      <c r="E264" s="1" t="s">
        <v>869</v>
      </c>
      <c r="F264" s="1" t="s">
        <v>870</v>
      </c>
      <c r="G264" s="1" t="s">
        <v>871</v>
      </c>
      <c r="H264" s="1" t="s">
        <v>11</v>
      </c>
      <c r="I264" s="1" t="s">
        <v>53</v>
      </c>
      <c r="J264" s="3"/>
      <c r="K264" s="3"/>
    </row>
    <row r="265">
      <c r="A265" s="1" t="s">
        <v>872</v>
      </c>
      <c r="B265" s="4" t="s">
        <v>873</v>
      </c>
      <c r="C265" s="1" t="s">
        <v>11</v>
      </c>
      <c r="D265" s="1" t="s">
        <v>11</v>
      </c>
      <c r="E265" s="1" t="s">
        <v>11</v>
      </c>
      <c r="F265" s="1" t="s">
        <v>11</v>
      </c>
      <c r="G265" s="1" t="s">
        <v>11</v>
      </c>
      <c r="H265" s="1" t="s">
        <v>11</v>
      </c>
      <c r="I265" s="1" t="s">
        <v>11</v>
      </c>
      <c r="J265" s="3"/>
      <c r="K265" s="3"/>
    </row>
    <row r="266">
      <c r="A266" s="1" t="s">
        <v>874</v>
      </c>
      <c r="B266" s="4" t="s">
        <v>875</v>
      </c>
      <c r="C266" s="1" t="s">
        <v>11</v>
      </c>
      <c r="D266" s="1" t="s">
        <v>11</v>
      </c>
      <c r="E266" s="1" t="s">
        <v>11</v>
      </c>
      <c r="F266" s="1" t="s">
        <v>11</v>
      </c>
      <c r="G266" s="1" t="s">
        <v>11</v>
      </c>
      <c r="H266" s="1" t="s">
        <v>11</v>
      </c>
      <c r="I266" s="1" t="s">
        <v>11</v>
      </c>
      <c r="J266" s="3"/>
      <c r="K266" s="3"/>
    </row>
    <row r="267">
      <c r="A267" s="1" t="s">
        <v>876</v>
      </c>
      <c r="B267" s="4" t="s">
        <v>877</v>
      </c>
      <c r="C267" s="1" t="s">
        <v>878</v>
      </c>
      <c r="D267" s="1" t="s">
        <v>879</v>
      </c>
      <c r="E267" s="1" t="s">
        <v>880</v>
      </c>
      <c r="F267" s="1" t="s">
        <v>881</v>
      </c>
      <c r="G267" s="1" t="s">
        <v>11</v>
      </c>
      <c r="H267" s="3"/>
      <c r="I267" s="1" t="s">
        <v>80</v>
      </c>
      <c r="J267" s="3"/>
      <c r="K267" s="3"/>
    </row>
    <row r="268">
      <c r="A268" s="1" t="s">
        <v>882</v>
      </c>
      <c r="B268" s="4" t="s">
        <v>883</v>
      </c>
      <c r="C268" s="1" t="s">
        <v>11</v>
      </c>
      <c r="D268" s="1" t="s">
        <v>11</v>
      </c>
      <c r="E268" s="1" t="s">
        <v>11</v>
      </c>
      <c r="F268" s="1" t="s">
        <v>11</v>
      </c>
      <c r="G268" s="1" t="s">
        <v>11</v>
      </c>
      <c r="H268" s="1" t="s">
        <v>11</v>
      </c>
      <c r="I268" s="1" t="s">
        <v>11</v>
      </c>
      <c r="J268" s="3"/>
      <c r="K268" s="3"/>
    </row>
    <row r="269">
      <c r="A269" s="1" t="s">
        <v>884</v>
      </c>
      <c r="B269" s="4" t="s">
        <v>885</v>
      </c>
      <c r="C269" s="1" t="s">
        <v>11</v>
      </c>
      <c r="D269" s="1" t="s">
        <v>11</v>
      </c>
      <c r="E269" s="1" t="s">
        <v>11</v>
      </c>
      <c r="F269" s="1" t="s">
        <v>11</v>
      </c>
      <c r="G269" s="1" t="s">
        <v>11</v>
      </c>
      <c r="H269" s="1" t="s">
        <v>11</v>
      </c>
      <c r="I269" s="1" t="s">
        <v>11</v>
      </c>
      <c r="J269" s="3"/>
      <c r="K269" s="3"/>
    </row>
    <row r="270">
      <c r="A270" s="1" t="s">
        <v>886</v>
      </c>
      <c r="B270" s="4" t="s">
        <v>887</v>
      </c>
      <c r="C270" s="1" t="s">
        <v>11</v>
      </c>
      <c r="D270" s="1" t="s">
        <v>11</v>
      </c>
      <c r="E270" s="1" t="s">
        <v>11</v>
      </c>
      <c r="F270" s="1" t="s">
        <v>11</v>
      </c>
      <c r="G270" s="1" t="s">
        <v>11</v>
      </c>
      <c r="H270" s="1" t="s">
        <v>11</v>
      </c>
      <c r="I270" s="1" t="s">
        <v>11</v>
      </c>
      <c r="J270" s="3"/>
      <c r="K270" s="3"/>
    </row>
    <row r="271">
      <c r="A271" s="1" t="s">
        <v>888</v>
      </c>
      <c r="B271" s="4" t="s">
        <v>889</v>
      </c>
      <c r="C271" s="1" t="s">
        <v>11</v>
      </c>
      <c r="D271" s="1" t="s">
        <v>11</v>
      </c>
      <c r="E271" s="1" t="s">
        <v>11</v>
      </c>
      <c r="F271" s="1" t="s">
        <v>11</v>
      </c>
      <c r="G271" s="1" t="s">
        <v>11</v>
      </c>
      <c r="H271" s="1" t="s">
        <v>11</v>
      </c>
      <c r="I271" s="1" t="s">
        <v>11</v>
      </c>
      <c r="J271" s="3"/>
      <c r="K271" s="3"/>
    </row>
    <row r="272">
      <c r="A272" s="1" t="s">
        <v>890</v>
      </c>
      <c r="B272" s="4" t="s">
        <v>891</v>
      </c>
      <c r="C272" s="1" t="s">
        <v>11</v>
      </c>
      <c r="D272" s="1" t="s">
        <v>11</v>
      </c>
      <c r="E272" s="1" t="s">
        <v>11</v>
      </c>
      <c r="F272" s="1" t="s">
        <v>11</v>
      </c>
      <c r="G272" s="1" t="s">
        <v>11</v>
      </c>
      <c r="H272" s="1" t="s">
        <v>11</v>
      </c>
      <c r="I272" s="1" t="s">
        <v>11</v>
      </c>
      <c r="J272" s="3"/>
      <c r="K272" s="3"/>
    </row>
    <row r="273">
      <c r="A273" s="1" t="s">
        <v>892</v>
      </c>
      <c r="B273" s="4" t="s">
        <v>893</v>
      </c>
      <c r="C273" s="1" t="s">
        <v>894</v>
      </c>
      <c r="D273" s="1" t="s">
        <v>895</v>
      </c>
      <c r="E273" s="1" t="s">
        <v>896</v>
      </c>
      <c r="F273" s="1" t="s">
        <v>897</v>
      </c>
      <c r="G273" s="1" t="s">
        <v>898</v>
      </c>
      <c r="H273" s="3"/>
      <c r="I273" s="1" t="s">
        <v>183</v>
      </c>
      <c r="J273" s="3"/>
      <c r="K273" s="3"/>
    </row>
    <row r="274">
      <c r="A274" s="1" t="s">
        <v>899</v>
      </c>
      <c r="B274" s="4" t="s">
        <v>900</v>
      </c>
      <c r="C274" s="1" t="s">
        <v>11</v>
      </c>
      <c r="D274" s="1" t="s">
        <v>11</v>
      </c>
      <c r="E274" s="1" t="s">
        <v>11</v>
      </c>
      <c r="F274" s="1" t="s">
        <v>11</v>
      </c>
      <c r="G274" s="1" t="s">
        <v>11</v>
      </c>
      <c r="H274" s="1" t="s">
        <v>11</v>
      </c>
      <c r="I274" s="1" t="s">
        <v>11</v>
      </c>
      <c r="J274" s="3"/>
      <c r="K274" s="3"/>
    </row>
    <row r="275">
      <c r="A275" s="1" t="s">
        <v>901</v>
      </c>
      <c r="B275" s="4" t="s">
        <v>902</v>
      </c>
      <c r="C275" s="1" t="s">
        <v>11</v>
      </c>
      <c r="D275" s="1" t="s">
        <v>11</v>
      </c>
      <c r="E275" s="1" t="s">
        <v>11</v>
      </c>
      <c r="F275" s="1" t="s">
        <v>11</v>
      </c>
      <c r="G275" s="1" t="s">
        <v>11</v>
      </c>
      <c r="H275" s="1" t="s">
        <v>11</v>
      </c>
      <c r="I275" s="1" t="s">
        <v>11</v>
      </c>
      <c r="J275" s="3"/>
      <c r="K275" s="3"/>
    </row>
    <row r="276">
      <c r="A276" s="1" t="s">
        <v>903</v>
      </c>
      <c r="B276" s="4" t="s">
        <v>904</v>
      </c>
      <c r="C276" s="1" t="s">
        <v>11</v>
      </c>
      <c r="D276" s="1" t="s">
        <v>11</v>
      </c>
      <c r="E276" s="1" t="s">
        <v>11</v>
      </c>
      <c r="F276" s="1" t="s">
        <v>11</v>
      </c>
      <c r="G276" s="1" t="s">
        <v>11</v>
      </c>
      <c r="H276" s="1" t="s">
        <v>11</v>
      </c>
      <c r="I276" s="1" t="s">
        <v>11</v>
      </c>
      <c r="J276" s="3"/>
      <c r="K276" s="3"/>
    </row>
    <row r="277">
      <c r="A277" s="1" t="s">
        <v>905</v>
      </c>
      <c r="B277" s="4" t="s">
        <v>906</v>
      </c>
      <c r="C277" s="1" t="s">
        <v>907</v>
      </c>
      <c r="D277" s="1" t="s">
        <v>908</v>
      </c>
      <c r="E277" s="1" t="s">
        <v>909</v>
      </c>
      <c r="F277" s="1" t="s">
        <v>910</v>
      </c>
      <c r="G277" s="1" t="s">
        <v>11</v>
      </c>
      <c r="H277" s="5" t="s">
        <v>911</v>
      </c>
      <c r="I277" s="1" t="s">
        <v>80</v>
      </c>
      <c r="J277" s="3"/>
      <c r="K277" s="3"/>
    </row>
    <row r="278">
      <c r="A278" s="1" t="s">
        <v>912</v>
      </c>
      <c r="B278" s="4" t="s">
        <v>913</v>
      </c>
      <c r="C278" s="1" t="s">
        <v>11</v>
      </c>
      <c r="D278" s="1" t="s">
        <v>11</v>
      </c>
      <c r="E278" s="1" t="s">
        <v>11</v>
      </c>
      <c r="F278" s="1" t="s">
        <v>11</v>
      </c>
      <c r="G278" s="1" t="s">
        <v>11</v>
      </c>
      <c r="H278" s="1" t="s">
        <v>11</v>
      </c>
      <c r="I278" s="1" t="s">
        <v>11</v>
      </c>
      <c r="J278" s="3"/>
      <c r="K278" s="3"/>
    </row>
    <row r="279">
      <c r="A279" s="1" t="s">
        <v>914</v>
      </c>
      <c r="B279" s="4" t="s">
        <v>915</v>
      </c>
      <c r="C279" s="1" t="s">
        <v>916</v>
      </c>
      <c r="D279" s="3"/>
      <c r="E279" s="3"/>
      <c r="F279" s="3"/>
      <c r="G279" s="1" t="s">
        <v>11</v>
      </c>
      <c r="H279" s="1" t="s">
        <v>11</v>
      </c>
      <c r="I279" s="1" t="s">
        <v>11</v>
      </c>
      <c r="J279" s="3"/>
      <c r="K279" s="3"/>
    </row>
    <row r="280">
      <c r="A280" s="1" t="s">
        <v>917</v>
      </c>
      <c r="B280" s="4" t="s">
        <v>918</v>
      </c>
      <c r="C280" s="1" t="s">
        <v>919</v>
      </c>
      <c r="D280" s="1" t="s">
        <v>920</v>
      </c>
      <c r="E280" s="1" t="s">
        <v>921</v>
      </c>
      <c r="F280" s="1" t="s">
        <v>922</v>
      </c>
      <c r="G280" s="1" t="s">
        <v>11</v>
      </c>
      <c r="H280" s="5" t="s">
        <v>923</v>
      </c>
      <c r="I280" s="1" t="s">
        <v>924</v>
      </c>
      <c r="J280" s="3"/>
      <c r="K280" s="3"/>
    </row>
    <row r="281">
      <c r="A281" s="1" t="s">
        <v>925</v>
      </c>
      <c r="B281" s="4" t="s">
        <v>926</v>
      </c>
      <c r="C281" s="1" t="s">
        <v>927</v>
      </c>
      <c r="D281" s="1" t="s">
        <v>928</v>
      </c>
      <c r="E281" s="1" t="s">
        <v>929</v>
      </c>
      <c r="F281" s="1" t="s">
        <v>930</v>
      </c>
      <c r="G281" s="1" t="s">
        <v>11</v>
      </c>
      <c r="H281" s="5" t="s">
        <v>931</v>
      </c>
      <c r="I281" s="1" t="s">
        <v>183</v>
      </c>
      <c r="J281" s="3"/>
      <c r="K281" s="3"/>
    </row>
    <row r="282">
      <c r="A282" s="1" t="s">
        <v>932</v>
      </c>
      <c r="B282" s="4" t="s">
        <v>933</v>
      </c>
      <c r="C282" s="1" t="s">
        <v>11</v>
      </c>
      <c r="D282" s="1" t="s">
        <v>11</v>
      </c>
      <c r="E282" s="1" t="s">
        <v>11</v>
      </c>
      <c r="F282" s="1" t="s">
        <v>11</v>
      </c>
      <c r="G282" s="1" t="s">
        <v>11</v>
      </c>
      <c r="H282" s="1" t="s">
        <v>11</v>
      </c>
      <c r="I282" s="1" t="s">
        <v>11</v>
      </c>
      <c r="J282" s="3"/>
      <c r="K282" s="3"/>
    </row>
    <row r="283">
      <c r="A283" s="1" t="s">
        <v>934</v>
      </c>
      <c r="B283" s="4" t="s">
        <v>935</v>
      </c>
      <c r="C283" s="1" t="s">
        <v>11</v>
      </c>
      <c r="D283" s="1" t="s">
        <v>11</v>
      </c>
      <c r="E283" s="1" t="s">
        <v>11</v>
      </c>
      <c r="F283" s="1" t="s">
        <v>11</v>
      </c>
      <c r="G283" s="1" t="s">
        <v>11</v>
      </c>
      <c r="H283" s="1" t="s">
        <v>11</v>
      </c>
      <c r="I283" s="1" t="s">
        <v>11</v>
      </c>
      <c r="J283" s="3"/>
      <c r="K283" s="3"/>
    </row>
    <row r="284">
      <c r="A284" s="1" t="s">
        <v>936</v>
      </c>
      <c r="B284" s="4" t="s">
        <v>937</v>
      </c>
      <c r="C284" s="1" t="s">
        <v>11</v>
      </c>
      <c r="D284" s="1" t="s">
        <v>11</v>
      </c>
      <c r="E284" s="1" t="s">
        <v>11</v>
      </c>
      <c r="F284" s="1" t="s">
        <v>11</v>
      </c>
      <c r="G284" s="1" t="s">
        <v>11</v>
      </c>
      <c r="H284" s="1" t="s">
        <v>11</v>
      </c>
      <c r="I284" s="1" t="s">
        <v>11</v>
      </c>
      <c r="J284" s="3"/>
      <c r="K284" s="3"/>
    </row>
    <row r="285">
      <c r="A285" s="1" t="s">
        <v>938</v>
      </c>
      <c r="B285" s="4" t="s">
        <v>939</v>
      </c>
      <c r="C285" s="1" t="s">
        <v>940</v>
      </c>
      <c r="D285" s="1" t="s">
        <v>941</v>
      </c>
      <c r="E285" s="1" t="s">
        <v>942</v>
      </c>
      <c r="F285" s="1" t="s">
        <v>943</v>
      </c>
      <c r="G285" s="1" t="s">
        <v>944</v>
      </c>
      <c r="H285" s="1" t="s">
        <v>11</v>
      </c>
      <c r="I285" s="1" t="s">
        <v>11</v>
      </c>
      <c r="J285" s="3"/>
      <c r="K285" s="3"/>
    </row>
    <row r="286">
      <c r="A286" s="1" t="s">
        <v>945</v>
      </c>
      <c r="B286" s="4" t="s">
        <v>946</v>
      </c>
      <c r="C286" s="1" t="s">
        <v>11</v>
      </c>
      <c r="D286" s="1" t="s">
        <v>11</v>
      </c>
      <c r="E286" s="1" t="s">
        <v>11</v>
      </c>
      <c r="F286" s="1" t="s">
        <v>11</v>
      </c>
      <c r="G286" s="1" t="s">
        <v>11</v>
      </c>
      <c r="H286" s="1" t="s">
        <v>11</v>
      </c>
      <c r="I286" s="1" t="s">
        <v>11</v>
      </c>
      <c r="J286" s="3"/>
      <c r="K286" s="3"/>
    </row>
    <row r="287">
      <c r="A287" s="1" t="s">
        <v>947</v>
      </c>
      <c r="B287" s="4" t="s">
        <v>948</v>
      </c>
      <c r="C287" s="1" t="s">
        <v>11</v>
      </c>
      <c r="D287" s="1" t="s">
        <v>11</v>
      </c>
      <c r="E287" s="1" t="s">
        <v>11</v>
      </c>
      <c r="F287" s="1" t="s">
        <v>11</v>
      </c>
      <c r="G287" s="1" t="s">
        <v>11</v>
      </c>
      <c r="H287" s="1" t="s">
        <v>11</v>
      </c>
      <c r="I287" s="1" t="s">
        <v>11</v>
      </c>
      <c r="J287" s="3"/>
      <c r="K287" s="3"/>
    </row>
    <row r="288">
      <c r="A288" s="1" t="s">
        <v>949</v>
      </c>
      <c r="B288" s="4" t="s">
        <v>950</v>
      </c>
      <c r="C288" s="1" t="s">
        <v>951</v>
      </c>
      <c r="D288" s="1" t="s">
        <v>952</v>
      </c>
      <c r="E288" s="1" t="s">
        <v>953</v>
      </c>
      <c r="F288" s="1" t="s">
        <v>954</v>
      </c>
      <c r="G288" s="1" t="s">
        <v>955</v>
      </c>
      <c r="H288" s="3"/>
      <c r="I288" s="1" t="s">
        <v>154</v>
      </c>
      <c r="J288" s="3"/>
      <c r="K288" s="3"/>
    </row>
    <row r="289">
      <c r="A289" s="1" t="s">
        <v>956</v>
      </c>
      <c r="B289" s="4" t="s">
        <v>957</v>
      </c>
      <c r="C289" s="1" t="s">
        <v>958</v>
      </c>
      <c r="D289" s="3"/>
      <c r="E289" s="3"/>
      <c r="F289" s="3"/>
      <c r="G289" s="1" t="s">
        <v>11</v>
      </c>
      <c r="H289" s="1" t="s">
        <v>11</v>
      </c>
      <c r="I289" s="1" t="s">
        <v>11</v>
      </c>
      <c r="J289" s="3"/>
      <c r="K289" s="3"/>
    </row>
    <row r="290">
      <c r="A290" s="1" t="s">
        <v>959</v>
      </c>
      <c r="B290" s="4" t="s">
        <v>960</v>
      </c>
      <c r="C290" s="1" t="s">
        <v>961</v>
      </c>
      <c r="D290" s="1" t="s">
        <v>962</v>
      </c>
      <c r="E290" s="1" t="s">
        <v>963</v>
      </c>
      <c r="F290" s="1" t="s">
        <v>964</v>
      </c>
      <c r="G290" s="1" t="s">
        <v>965</v>
      </c>
      <c r="H290" s="1" t="s">
        <v>11</v>
      </c>
      <c r="I290" s="1" t="s">
        <v>183</v>
      </c>
      <c r="J290" s="3"/>
      <c r="K290" s="3"/>
    </row>
    <row r="291">
      <c r="A291" s="1" t="s">
        <v>966</v>
      </c>
      <c r="B291" s="4" t="s">
        <v>967</v>
      </c>
      <c r="C291" s="1" t="s">
        <v>11</v>
      </c>
      <c r="D291" s="1" t="s">
        <v>11</v>
      </c>
      <c r="E291" s="1" t="s">
        <v>11</v>
      </c>
      <c r="F291" s="1" t="s">
        <v>11</v>
      </c>
      <c r="G291" s="1" t="s">
        <v>11</v>
      </c>
      <c r="H291" s="1" t="s">
        <v>11</v>
      </c>
      <c r="I291" s="1" t="s">
        <v>11</v>
      </c>
      <c r="J291" s="3"/>
      <c r="K291" s="3"/>
    </row>
    <row r="292">
      <c r="A292" s="1" t="s">
        <v>968</v>
      </c>
      <c r="B292" s="4" t="s">
        <v>969</v>
      </c>
      <c r="C292" s="1" t="s">
        <v>11</v>
      </c>
      <c r="D292" s="1" t="s">
        <v>11</v>
      </c>
      <c r="E292" s="1" t="s">
        <v>11</v>
      </c>
      <c r="F292" s="1" t="s">
        <v>11</v>
      </c>
      <c r="G292" s="1" t="s">
        <v>11</v>
      </c>
      <c r="H292" s="1" t="s">
        <v>11</v>
      </c>
      <c r="I292" s="1" t="s">
        <v>11</v>
      </c>
      <c r="J292" s="3"/>
      <c r="K292" s="3"/>
    </row>
    <row r="293">
      <c r="A293" s="1" t="s">
        <v>970</v>
      </c>
      <c r="B293" s="4" t="s">
        <v>971</v>
      </c>
      <c r="C293" s="1" t="s">
        <v>972</v>
      </c>
      <c r="D293" s="1" t="s">
        <v>973</v>
      </c>
      <c r="E293" s="1" t="s">
        <v>974</v>
      </c>
      <c r="F293" s="1" t="s">
        <v>975</v>
      </c>
      <c r="G293" s="1" t="s">
        <v>976</v>
      </c>
      <c r="H293" s="5" t="s">
        <v>977</v>
      </c>
      <c r="I293" s="1" t="s">
        <v>80</v>
      </c>
      <c r="J293" s="3"/>
      <c r="K293" s="3"/>
    </row>
    <row r="294">
      <c r="A294" s="1" t="s">
        <v>978</v>
      </c>
      <c r="B294" s="4" t="s">
        <v>979</v>
      </c>
      <c r="C294" s="1" t="s">
        <v>980</v>
      </c>
      <c r="D294" s="1" t="s">
        <v>981</v>
      </c>
      <c r="E294" s="1" t="s">
        <v>982</v>
      </c>
      <c r="F294" s="1" t="s">
        <v>983</v>
      </c>
      <c r="G294" s="1" t="s">
        <v>984</v>
      </c>
      <c r="H294" s="1" t="s">
        <v>11</v>
      </c>
      <c r="I294" s="1" t="s">
        <v>312</v>
      </c>
      <c r="J294" s="3"/>
      <c r="K294" s="3"/>
    </row>
    <row r="295">
      <c r="A295" s="1" t="s">
        <v>985</v>
      </c>
      <c r="B295" s="4" t="s">
        <v>986</v>
      </c>
      <c r="C295" s="1" t="s">
        <v>987</v>
      </c>
      <c r="D295" s="1" t="s">
        <v>988</v>
      </c>
      <c r="E295" s="1" t="s">
        <v>989</v>
      </c>
      <c r="F295" s="1" t="s">
        <v>990</v>
      </c>
      <c r="G295" s="1" t="s">
        <v>11</v>
      </c>
      <c r="H295" s="5" t="s">
        <v>991</v>
      </c>
      <c r="I295" s="1" t="s">
        <v>11</v>
      </c>
      <c r="J295" s="3"/>
      <c r="K295" s="3"/>
    </row>
    <row r="296">
      <c r="A296" s="1" t="s">
        <v>992</v>
      </c>
      <c r="B296" s="4" t="s">
        <v>993</v>
      </c>
      <c r="C296" s="1" t="s">
        <v>11</v>
      </c>
      <c r="D296" s="1" t="s">
        <v>11</v>
      </c>
      <c r="E296" s="1" t="s">
        <v>11</v>
      </c>
      <c r="F296" s="1" t="s">
        <v>11</v>
      </c>
      <c r="G296" s="1" t="s">
        <v>11</v>
      </c>
      <c r="H296" s="1" t="s">
        <v>11</v>
      </c>
      <c r="I296" s="1" t="s">
        <v>11</v>
      </c>
      <c r="J296" s="3"/>
      <c r="K296" s="3"/>
    </row>
    <row r="297">
      <c r="A297" s="1" t="s">
        <v>994</v>
      </c>
      <c r="B297" s="4" t="s">
        <v>995</v>
      </c>
      <c r="C297" s="1" t="s">
        <v>11</v>
      </c>
      <c r="D297" s="1" t="s">
        <v>11</v>
      </c>
      <c r="E297" s="1" t="s">
        <v>11</v>
      </c>
      <c r="F297" s="1" t="s">
        <v>11</v>
      </c>
      <c r="G297" s="1" t="s">
        <v>11</v>
      </c>
      <c r="H297" s="1" t="s">
        <v>11</v>
      </c>
      <c r="I297" s="1" t="s">
        <v>11</v>
      </c>
      <c r="J297" s="3"/>
      <c r="K297" s="3"/>
    </row>
    <row r="298">
      <c r="A298" s="1" t="s">
        <v>996</v>
      </c>
      <c r="B298" s="4" t="s">
        <v>997</v>
      </c>
      <c r="C298" s="1" t="s">
        <v>11</v>
      </c>
      <c r="D298" s="1" t="s">
        <v>11</v>
      </c>
      <c r="E298" s="1" t="s">
        <v>11</v>
      </c>
      <c r="F298" s="1" t="s">
        <v>11</v>
      </c>
      <c r="G298" s="1" t="s">
        <v>11</v>
      </c>
      <c r="H298" s="1" t="s">
        <v>11</v>
      </c>
      <c r="I298" s="1" t="s">
        <v>11</v>
      </c>
      <c r="J298" s="3"/>
      <c r="K298" s="3"/>
    </row>
    <row r="299">
      <c r="A299" s="1" t="s">
        <v>998</v>
      </c>
      <c r="B299" s="4" t="s">
        <v>999</v>
      </c>
      <c r="C299" s="1" t="s">
        <v>11</v>
      </c>
      <c r="D299" s="1" t="s">
        <v>11</v>
      </c>
      <c r="E299" s="1" t="s">
        <v>11</v>
      </c>
      <c r="F299" s="1" t="s">
        <v>11</v>
      </c>
      <c r="G299" s="1" t="s">
        <v>11</v>
      </c>
      <c r="H299" s="1" t="s">
        <v>11</v>
      </c>
      <c r="I299" s="1" t="s">
        <v>11</v>
      </c>
      <c r="J299" s="3"/>
      <c r="K299" s="3"/>
    </row>
    <row r="300">
      <c r="A300" s="1" t="s">
        <v>1000</v>
      </c>
      <c r="B300" s="4" t="s">
        <v>1001</v>
      </c>
      <c r="C300" s="1" t="s">
        <v>11</v>
      </c>
      <c r="D300" s="1" t="s">
        <v>11</v>
      </c>
      <c r="E300" s="1" t="s">
        <v>11</v>
      </c>
      <c r="F300" s="1" t="s">
        <v>11</v>
      </c>
      <c r="G300" s="1" t="s">
        <v>11</v>
      </c>
      <c r="H300" s="1" t="s">
        <v>11</v>
      </c>
      <c r="I300" s="1" t="s">
        <v>11</v>
      </c>
      <c r="J300" s="3"/>
      <c r="K300" s="3"/>
    </row>
    <row r="301">
      <c r="A301" s="1" t="s">
        <v>1002</v>
      </c>
      <c r="B301" s="4" t="s">
        <v>1003</v>
      </c>
      <c r="C301" s="1" t="s">
        <v>11</v>
      </c>
      <c r="D301" s="1" t="s">
        <v>11</v>
      </c>
      <c r="E301" s="1" t="s">
        <v>11</v>
      </c>
      <c r="F301" s="1" t="s">
        <v>11</v>
      </c>
      <c r="G301" s="1" t="s">
        <v>11</v>
      </c>
      <c r="H301" s="1" t="s">
        <v>11</v>
      </c>
      <c r="I301" s="1" t="s">
        <v>11</v>
      </c>
      <c r="J301" s="3"/>
      <c r="K301" s="3"/>
    </row>
    <row r="302">
      <c r="A302" s="1" t="s">
        <v>1004</v>
      </c>
      <c r="B302" s="4" t="s">
        <v>1005</v>
      </c>
      <c r="C302" s="1" t="s">
        <v>11</v>
      </c>
      <c r="D302" s="1" t="s">
        <v>11</v>
      </c>
      <c r="E302" s="1" t="s">
        <v>11</v>
      </c>
      <c r="F302" s="1" t="s">
        <v>11</v>
      </c>
      <c r="G302" s="1" t="s">
        <v>11</v>
      </c>
      <c r="H302" s="1" t="s">
        <v>11</v>
      </c>
      <c r="I302" s="1" t="s">
        <v>11</v>
      </c>
      <c r="J302" s="3"/>
      <c r="K302" s="3"/>
    </row>
    <row r="303">
      <c r="A303" s="1" t="s">
        <v>1006</v>
      </c>
      <c r="B303" s="4" t="s">
        <v>1007</v>
      </c>
      <c r="C303" s="1" t="s">
        <v>11</v>
      </c>
      <c r="D303" s="1" t="s">
        <v>11</v>
      </c>
      <c r="E303" s="1" t="s">
        <v>11</v>
      </c>
      <c r="F303" s="1" t="s">
        <v>11</v>
      </c>
      <c r="G303" s="1" t="s">
        <v>11</v>
      </c>
      <c r="H303" s="1" t="s">
        <v>11</v>
      </c>
      <c r="I303" s="1" t="s">
        <v>11</v>
      </c>
      <c r="J303" s="3"/>
      <c r="K303" s="3"/>
    </row>
    <row r="304">
      <c r="A304" s="1" t="s">
        <v>1008</v>
      </c>
      <c r="B304" s="4" t="s">
        <v>1009</v>
      </c>
      <c r="C304" s="1" t="s">
        <v>1010</v>
      </c>
      <c r="D304" s="1" t="s">
        <v>1011</v>
      </c>
      <c r="E304" s="1" t="s">
        <v>1012</v>
      </c>
      <c r="F304" s="1" t="s">
        <v>1013</v>
      </c>
      <c r="G304" s="1" t="s">
        <v>1014</v>
      </c>
      <c r="H304" s="3"/>
      <c r="I304" s="1" t="s">
        <v>31</v>
      </c>
      <c r="J304" s="3"/>
      <c r="K304" s="3"/>
    </row>
    <row r="305">
      <c r="A305" s="1" t="s">
        <v>1015</v>
      </c>
      <c r="B305" s="4" t="s">
        <v>1016</v>
      </c>
      <c r="C305" s="1" t="s">
        <v>11</v>
      </c>
      <c r="D305" s="1" t="s">
        <v>11</v>
      </c>
      <c r="E305" s="1" t="s">
        <v>11</v>
      </c>
      <c r="F305" s="1" t="s">
        <v>11</v>
      </c>
      <c r="G305" s="1" t="s">
        <v>11</v>
      </c>
      <c r="H305" s="1" t="s">
        <v>11</v>
      </c>
      <c r="I305" s="1" t="s">
        <v>11</v>
      </c>
      <c r="J305" s="3"/>
      <c r="K305" s="3"/>
    </row>
    <row r="306">
      <c r="A306" s="1" t="s">
        <v>1017</v>
      </c>
      <c r="B306" s="4" t="s">
        <v>1018</v>
      </c>
      <c r="C306" s="1" t="s">
        <v>1019</v>
      </c>
      <c r="D306" s="1" t="s">
        <v>1020</v>
      </c>
      <c r="E306" s="1" t="s">
        <v>1021</v>
      </c>
      <c r="F306" s="1" t="s">
        <v>1022</v>
      </c>
      <c r="G306" s="1" t="s">
        <v>11</v>
      </c>
      <c r="H306" s="5" t="s">
        <v>1023</v>
      </c>
      <c r="I306" s="1" t="s">
        <v>53</v>
      </c>
      <c r="J306" s="3"/>
      <c r="K306" s="3"/>
    </row>
    <row r="307">
      <c r="A307" s="1" t="s">
        <v>1024</v>
      </c>
      <c r="B307" s="4" t="s">
        <v>1025</v>
      </c>
      <c r="C307" s="1" t="s">
        <v>11</v>
      </c>
      <c r="D307" s="1" t="s">
        <v>11</v>
      </c>
      <c r="E307" s="1" t="s">
        <v>11</v>
      </c>
      <c r="F307" s="1" t="s">
        <v>11</v>
      </c>
      <c r="G307" s="1" t="s">
        <v>11</v>
      </c>
      <c r="H307" s="1" t="s">
        <v>11</v>
      </c>
      <c r="I307" s="1" t="s">
        <v>11</v>
      </c>
      <c r="J307" s="3"/>
      <c r="K307" s="3"/>
    </row>
    <row r="308">
      <c r="A308" s="1" t="s">
        <v>1026</v>
      </c>
      <c r="B308" s="4" t="s">
        <v>1027</v>
      </c>
      <c r="C308" s="1" t="s">
        <v>11</v>
      </c>
      <c r="D308" s="1" t="s">
        <v>11</v>
      </c>
      <c r="E308" s="1" t="s">
        <v>11</v>
      </c>
      <c r="F308" s="1" t="s">
        <v>11</v>
      </c>
      <c r="G308" s="1" t="s">
        <v>11</v>
      </c>
      <c r="H308" s="1" t="s">
        <v>11</v>
      </c>
      <c r="I308" s="1" t="s">
        <v>11</v>
      </c>
      <c r="J308" s="3"/>
      <c r="K308" s="3"/>
    </row>
    <row r="309">
      <c r="A309" s="1" t="s">
        <v>1028</v>
      </c>
      <c r="B309" s="4" t="s">
        <v>1029</v>
      </c>
      <c r="C309" s="1" t="s">
        <v>1030</v>
      </c>
      <c r="D309" s="1" t="s">
        <v>1031</v>
      </c>
      <c r="E309" s="1" t="s">
        <v>1032</v>
      </c>
      <c r="F309" s="1" t="s">
        <v>1033</v>
      </c>
      <c r="G309" s="1" t="s">
        <v>11</v>
      </c>
      <c r="H309" s="1" t="s">
        <v>11</v>
      </c>
      <c r="I309" s="1" t="s">
        <v>183</v>
      </c>
      <c r="J309" s="3"/>
      <c r="K309" s="3"/>
    </row>
    <row r="310">
      <c r="A310" s="1" t="s">
        <v>1034</v>
      </c>
      <c r="B310" s="4" t="s">
        <v>1035</v>
      </c>
      <c r="C310" s="1" t="s">
        <v>1036</v>
      </c>
      <c r="D310" s="1" t="s">
        <v>1037</v>
      </c>
      <c r="E310" s="1" t="s">
        <v>1038</v>
      </c>
      <c r="F310" s="1" t="s">
        <v>1039</v>
      </c>
      <c r="G310" s="1" t="s">
        <v>1040</v>
      </c>
      <c r="H310" s="5" t="s">
        <v>1041</v>
      </c>
      <c r="I310" s="1" t="s">
        <v>80</v>
      </c>
      <c r="J310" s="3"/>
      <c r="K310" s="3"/>
    </row>
    <row r="311">
      <c r="A311" s="1" t="s">
        <v>1042</v>
      </c>
      <c r="B311" s="4" t="s">
        <v>1043</v>
      </c>
      <c r="C311" s="1" t="s">
        <v>1044</v>
      </c>
      <c r="D311" s="1" t="s">
        <v>1045</v>
      </c>
      <c r="E311" s="1" t="s">
        <v>1046</v>
      </c>
      <c r="F311" s="1" t="s">
        <v>1047</v>
      </c>
      <c r="G311" s="1" t="s">
        <v>11</v>
      </c>
      <c r="H311" s="5" t="s">
        <v>1048</v>
      </c>
      <c r="I311" s="1" t="s">
        <v>31</v>
      </c>
      <c r="J311" s="3"/>
      <c r="K311" s="3"/>
    </row>
    <row r="312">
      <c r="A312" s="1" t="s">
        <v>1049</v>
      </c>
      <c r="B312" s="4" t="s">
        <v>1050</v>
      </c>
      <c r="C312" s="1" t="s">
        <v>11</v>
      </c>
      <c r="D312" s="1" t="s">
        <v>11</v>
      </c>
      <c r="E312" s="1" t="s">
        <v>11</v>
      </c>
      <c r="F312" s="1" t="s">
        <v>11</v>
      </c>
      <c r="G312" s="1" t="s">
        <v>11</v>
      </c>
      <c r="H312" s="1" t="s">
        <v>11</v>
      </c>
      <c r="I312" s="1" t="s">
        <v>11</v>
      </c>
      <c r="J312" s="3"/>
      <c r="K312" s="3"/>
    </row>
    <row r="313">
      <c r="A313" s="1" t="s">
        <v>1051</v>
      </c>
      <c r="B313" s="4" t="s">
        <v>1052</v>
      </c>
      <c r="C313" s="1" t="s">
        <v>1053</v>
      </c>
      <c r="D313" s="1" t="s">
        <v>1054</v>
      </c>
      <c r="E313" s="1" t="s">
        <v>1055</v>
      </c>
      <c r="F313" s="1" t="s">
        <v>1056</v>
      </c>
      <c r="G313" s="1" t="s">
        <v>11</v>
      </c>
      <c r="H313" s="5" t="s">
        <v>1057</v>
      </c>
      <c r="I313" s="1" t="s">
        <v>183</v>
      </c>
      <c r="J313" s="3"/>
      <c r="K313" s="3"/>
    </row>
    <row r="314">
      <c r="A314" s="1" t="s">
        <v>1058</v>
      </c>
      <c r="B314" s="4" t="s">
        <v>1059</v>
      </c>
      <c r="C314" s="1" t="s">
        <v>1060</v>
      </c>
      <c r="D314" s="1" t="s">
        <v>1061</v>
      </c>
      <c r="E314" s="1" t="s">
        <v>1062</v>
      </c>
      <c r="F314" s="1" t="s">
        <v>1063</v>
      </c>
      <c r="G314" s="1" t="s">
        <v>1064</v>
      </c>
      <c r="H314" s="5" t="s">
        <v>1065</v>
      </c>
      <c r="I314" s="1" t="s">
        <v>53</v>
      </c>
      <c r="J314" s="3"/>
      <c r="K314" s="3"/>
    </row>
    <row r="315">
      <c r="A315" s="1" t="s">
        <v>1066</v>
      </c>
      <c r="B315" s="4" t="s">
        <v>1067</v>
      </c>
      <c r="C315" s="1" t="s">
        <v>11</v>
      </c>
      <c r="D315" s="1" t="s">
        <v>11</v>
      </c>
      <c r="E315" s="1" t="s">
        <v>11</v>
      </c>
      <c r="F315" s="1" t="s">
        <v>11</v>
      </c>
      <c r="G315" s="1" t="s">
        <v>11</v>
      </c>
      <c r="H315" s="1" t="s">
        <v>11</v>
      </c>
      <c r="I315" s="1" t="s">
        <v>11</v>
      </c>
      <c r="J315" s="3"/>
      <c r="K315" s="3"/>
    </row>
    <row r="316">
      <c r="A316" s="1" t="s">
        <v>1068</v>
      </c>
      <c r="B316" s="4" t="s">
        <v>1069</v>
      </c>
      <c r="C316" s="1" t="s">
        <v>11</v>
      </c>
      <c r="D316" s="1" t="s">
        <v>11</v>
      </c>
      <c r="E316" s="1" t="s">
        <v>11</v>
      </c>
      <c r="F316" s="1" t="s">
        <v>11</v>
      </c>
      <c r="G316" s="1" t="s">
        <v>11</v>
      </c>
      <c r="H316" s="1" t="s">
        <v>11</v>
      </c>
      <c r="I316" s="1" t="s">
        <v>11</v>
      </c>
      <c r="J316" s="3"/>
      <c r="K316" s="3"/>
    </row>
    <row r="317">
      <c r="A317" s="1" t="s">
        <v>1070</v>
      </c>
      <c r="B317" s="4" t="s">
        <v>1071</v>
      </c>
      <c r="C317" s="1" t="s">
        <v>11</v>
      </c>
      <c r="D317" s="1" t="s">
        <v>11</v>
      </c>
      <c r="E317" s="1" t="s">
        <v>11</v>
      </c>
      <c r="F317" s="1" t="s">
        <v>11</v>
      </c>
      <c r="G317" s="1" t="s">
        <v>11</v>
      </c>
      <c r="H317" s="1" t="s">
        <v>11</v>
      </c>
      <c r="I317" s="1" t="s">
        <v>11</v>
      </c>
      <c r="J317" s="3"/>
      <c r="K317" s="3"/>
    </row>
    <row r="318">
      <c r="A318" s="1" t="s">
        <v>1072</v>
      </c>
      <c r="B318" s="4" t="s">
        <v>1073</v>
      </c>
      <c r="C318" s="1" t="s">
        <v>11</v>
      </c>
      <c r="D318" s="1" t="s">
        <v>11</v>
      </c>
      <c r="E318" s="1" t="s">
        <v>11</v>
      </c>
      <c r="F318" s="1" t="s">
        <v>11</v>
      </c>
      <c r="G318" s="1" t="s">
        <v>11</v>
      </c>
      <c r="H318" s="1" t="s">
        <v>11</v>
      </c>
      <c r="I318" s="1" t="s">
        <v>11</v>
      </c>
      <c r="J318" s="3"/>
      <c r="K318" s="3"/>
    </row>
    <row r="319">
      <c r="A319" s="1" t="s">
        <v>1074</v>
      </c>
      <c r="B319" s="4" t="s">
        <v>1075</v>
      </c>
      <c r="C319" s="1" t="s">
        <v>11</v>
      </c>
      <c r="D319" s="1" t="s">
        <v>11</v>
      </c>
      <c r="E319" s="1" t="s">
        <v>11</v>
      </c>
      <c r="F319" s="1" t="s">
        <v>11</v>
      </c>
      <c r="G319" s="1" t="s">
        <v>11</v>
      </c>
      <c r="H319" s="1" t="s">
        <v>11</v>
      </c>
      <c r="I319" s="1" t="s">
        <v>11</v>
      </c>
      <c r="J319" s="3"/>
      <c r="K319" s="3"/>
    </row>
    <row r="320">
      <c r="A320" s="1" t="s">
        <v>1076</v>
      </c>
      <c r="B320" s="4" t="s">
        <v>1077</v>
      </c>
      <c r="C320" s="1" t="s">
        <v>1078</v>
      </c>
      <c r="D320" s="1" t="s">
        <v>1079</v>
      </c>
      <c r="E320" s="1" t="s">
        <v>1080</v>
      </c>
      <c r="F320" s="1" t="s">
        <v>1081</v>
      </c>
      <c r="G320" s="1" t="s">
        <v>1082</v>
      </c>
      <c r="H320" s="5" t="s">
        <v>1083</v>
      </c>
      <c r="I320" s="1" t="s">
        <v>183</v>
      </c>
      <c r="J320" s="3"/>
      <c r="K320" s="3"/>
    </row>
    <row r="321">
      <c r="A321" s="1" t="s">
        <v>1084</v>
      </c>
      <c r="B321" s="4" t="s">
        <v>1085</v>
      </c>
      <c r="C321" s="1" t="s">
        <v>1086</v>
      </c>
      <c r="D321" s="3"/>
      <c r="E321" s="3"/>
      <c r="F321" s="3"/>
      <c r="G321" s="1" t="s">
        <v>11</v>
      </c>
      <c r="H321" s="1" t="s">
        <v>11</v>
      </c>
      <c r="I321" s="1" t="s">
        <v>11</v>
      </c>
      <c r="J321" s="3"/>
      <c r="K321" s="3"/>
    </row>
    <row r="322">
      <c r="A322" s="1" t="s">
        <v>1087</v>
      </c>
      <c r="B322" s="4" t="s">
        <v>1088</v>
      </c>
      <c r="C322" s="1" t="s">
        <v>1089</v>
      </c>
      <c r="D322" s="1" t="s">
        <v>1090</v>
      </c>
      <c r="E322" s="1" t="s">
        <v>1091</v>
      </c>
      <c r="F322" s="1" t="s">
        <v>1092</v>
      </c>
      <c r="G322" s="1" t="s">
        <v>11</v>
      </c>
      <c r="H322" s="1" t="s">
        <v>11</v>
      </c>
      <c r="I322" s="1" t="s">
        <v>312</v>
      </c>
      <c r="J322" s="3"/>
      <c r="K322" s="3"/>
    </row>
    <row r="323">
      <c r="A323" s="1" t="s">
        <v>1093</v>
      </c>
      <c r="B323" s="4" t="s">
        <v>1094</v>
      </c>
      <c r="C323" s="1" t="s">
        <v>11</v>
      </c>
      <c r="D323" s="1" t="s">
        <v>11</v>
      </c>
      <c r="E323" s="1" t="s">
        <v>11</v>
      </c>
      <c r="F323" s="1" t="s">
        <v>11</v>
      </c>
      <c r="G323" s="1" t="s">
        <v>11</v>
      </c>
      <c r="H323" s="1" t="s">
        <v>11</v>
      </c>
      <c r="I323" s="1" t="s">
        <v>11</v>
      </c>
      <c r="J323" s="3"/>
      <c r="K323" s="3"/>
    </row>
    <row r="324">
      <c r="A324" s="1" t="s">
        <v>1095</v>
      </c>
      <c r="B324" s="4" t="s">
        <v>1096</v>
      </c>
      <c r="C324" s="1" t="s">
        <v>1097</v>
      </c>
      <c r="D324" s="1" t="s">
        <v>1098</v>
      </c>
      <c r="E324" s="1" t="s">
        <v>1099</v>
      </c>
      <c r="F324" s="1" t="s">
        <v>1100</v>
      </c>
      <c r="G324" s="1" t="s">
        <v>11</v>
      </c>
      <c r="H324" s="5" t="s">
        <v>1101</v>
      </c>
      <c r="I324" s="1" t="s">
        <v>80</v>
      </c>
      <c r="J324" s="3"/>
      <c r="K324" s="3"/>
    </row>
    <row r="325">
      <c r="A325" s="1" t="s">
        <v>1102</v>
      </c>
      <c r="B325" s="4" t="s">
        <v>1103</v>
      </c>
      <c r="C325" s="1" t="s">
        <v>11</v>
      </c>
      <c r="D325" s="1" t="s">
        <v>11</v>
      </c>
      <c r="E325" s="1" t="s">
        <v>11</v>
      </c>
      <c r="F325" s="1" t="s">
        <v>11</v>
      </c>
      <c r="G325" s="1" t="s">
        <v>11</v>
      </c>
      <c r="H325" s="1" t="s">
        <v>11</v>
      </c>
      <c r="I325" s="1" t="s">
        <v>11</v>
      </c>
      <c r="J325" s="3"/>
      <c r="K325" s="3"/>
    </row>
    <row r="326">
      <c r="A326" s="1" t="s">
        <v>1104</v>
      </c>
      <c r="B326" s="4" t="s">
        <v>1105</v>
      </c>
      <c r="C326" s="1" t="s">
        <v>11</v>
      </c>
      <c r="D326" s="1" t="s">
        <v>11</v>
      </c>
      <c r="E326" s="1" t="s">
        <v>11</v>
      </c>
      <c r="F326" s="1" t="s">
        <v>11</v>
      </c>
      <c r="G326" s="1" t="s">
        <v>11</v>
      </c>
      <c r="H326" s="1" t="s">
        <v>11</v>
      </c>
      <c r="I326" s="1" t="s">
        <v>11</v>
      </c>
      <c r="J326" s="3"/>
      <c r="K326" s="3"/>
    </row>
    <row r="327">
      <c r="A327" s="1" t="s">
        <v>1106</v>
      </c>
      <c r="B327" s="4" t="s">
        <v>1107</v>
      </c>
      <c r="C327" s="1" t="s">
        <v>1108</v>
      </c>
      <c r="D327" s="1" t="s">
        <v>1109</v>
      </c>
      <c r="E327" s="1" t="s">
        <v>1110</v>
      </c>
      <c r="F327" s="1" t="s">
        <v>1111</v>
      </c>
      <c r="G327" s="1" t="s">
        <v>11</v>
      </c>
      <c r="H327" s="1" t="s">
        <v>11</v>
      </c>
      <c r="I327" s="1" t="s">
        <v>80</v>
      </c>
      <c r="J327" s="3"/>
      <c r="K327" s="3"/>
    </row>
    <row r="328">
      <c r="A328" s="1" t="s">
        <v>1112</v>
      </c>
      <c r="B328" s="4" t="s">
        <v>1113</v>
      </c>
      <c r="C328" s="1" t="s">
        <v>11</v>
      </c>
      <c r="D328" s="1" t="s">
        <v>11</v>
      </c>
      <c r="E328" s="1" t="s">
        <v>11</v>
      </c>
      <c r="F328" s="1" t="s">
        <v>11</v>
      </c>
      <c r="G328" s="1" t="s">
        <v>11</v>
      </c>
      <c r="H328" s="1" t="s">
        <v>11</v>
      </c>
      <c r="I328" s="1" t="s">
        <v>11</v>
      </c>
      <c r="J328" s="3"/>
      <c r="K328" s="3"/>
    </row>
    <row r="329">
      <c r="A329" s="1" t="s">
        <v>1114</v>
      </c>
      <c r="B329" s="4" t="s">
        <v>1115</v>
      </c>
      <c r="C329" s="1" t="s">
        <v>11</v>
      </c>
      <c r="D329" s="1" t="s">
        <v>11</v>
      </c>
      <c r="E329" s="1" t="s">
        <v>11</v>
      </c>
      <c r="F329" s="1" t="s">
        <v>11</v>
      </c>
      <c r="G329" s="1" t="s">
        <v>11</v>
      </c>
      <c r="H329" s="1" t="s">
        <v>11</v>
      </c>
      <c r="I329" s="1" t="s">
        <v>11</v>
      </c>
      <c r="J329" s="3"/>
      <c r="K329" s="3"/>
    </row>
    <row r="330">
      <c r="A330" s="1" t="s">
        <v>1116</v>
      </c>
      <c r="B330" s="4" t="s">
        <v>1117</v>
      </c>
      <c r="C330" s="1" t="s">
        <v>11</v>
      </c>
      <c r="D330" s="1" t="s">
        <v>11</v>
      </c>
      <c r="E330" s="1" t="s">
        <v>11</v>
      </c>
      <c r="F330" s="1" t="s">
        <v>11</v>
      </c>
      <c r="G330" s="1" t="s">
        <v>11</v>
      </c>
      <c r="H330" s="1" t="s">
        <v>11</v>
      </c>
      <c r="I330" s="1" t="s">
        <v>11</v>
      </c>
      <c r="J330" s="3"/>
      <c r="K330" s="3"/>
    </row>
    <row r="331">
      <c r="A331" s="1" t="s">
        <v>1118</v>
      </c>
      <c r="B331" s="4" t="s">
        <v>1119</v>
      </c>
      <c r="C331" s="1" t="s">
        <v>11</v>
      </c>
      <c r="D331" s="1" t="s">
        <v>11</v>
      </c>
      <c r="E331" s="1" t="s">
        <v>11</v>
      </c>
      <c r="F331" s="1" t="s">
        <v>11</v>
      </c>
      <c r="G331" s="1" t="s">
        <v>11</v>
      </c>
      <c r="H331" s="1" t="s">
        <v>11</v>
      </c>
      <c r="I331" s="1" t="s">
        <v>11</v>
      </c>
      <c r="J331" s="3"/>
      <c r="K331" s="3"/>
    </row>
    <row r="332">
      <c r="A332" s="1" t="s">
        <v>1120</v>
      </c>
      <c r="B332" s="4" t="s">
        <v>1121</v>
      </c>
      <c r="C332" s="1" t="s">
        <v>11</v>
      </c>
      <c r="D332" s="1" t="s">
        <v>11</v>
      </c>
      <c r="E332" s="1" t="s">
        <v>11</v>
      </c>
      <c r="F332" s="1" t="s">
        <v>11</v>
      </c>
      <c r="G332" s="1" t="s">
        <v>11</v>
      </c>
      <c r="H332" s="1" t="s">
        <v>11</v>
      </c>
      <c r="I332" s="1" t="s">
        <v>11</v>
      </c>
      <c r="J332" s="3"/>
      <c r="K332" s="3"/>
    </row>
    <row r="333">
      <c r="A333" s="1" t="s">
        <v>1122</v>
      </c>
      <c r="B333" s="4" t="s">
        <v>1123</v>
      </c>
      <c r="C333" s="1" t="s">
        <v>11</v>
      </c>
      <c r="D333" s="1" t="s">
        <v>11</v>
      </c>
      <c r="E333" s="1" t="s">
        <v>11</v>
      </c>
      <c r="F333" s="1" t="s">
        <v>11</v>
      </c>
      <c r="G333" s="1" t="s">
        <v>11</v>
      </c>
      <c r="H333" s="1" t="s">
        <v>11</v>
      </c>
      <c r="I333" s="1" t="s">
        <v>11</v>
      </c>
      <c r="J333" s="3"/>
      <c r="K333" s="3"/>
    </row>
    <row r="334">
      <c r="A334" s="1" t="s">
        <v>1124</v>
      </c>
      <c r="B334" s="4" t="s">
        <v>1125</v>
      </c>
      <c r="C334" s="1" t="s">
        <v>11</v>
      </c>
      <c r="D334" s="1" t="s">
        <v>11</v>
      </c>
      <c r="E334" s="1" t="s">
        <v>11</v>
      </c>
      <c r="F334" s="1" t="s">
        <v>11</v>
      </c>
      <c r="G334" s="1" t="s">
        <v>11</v>
      </c>
      <c r="H334" s="1" t="s">
        <v>11</v>
      </c>
      <c r="I334" s="1" t="s">
        <v>11</v>
      </c>
      <c r="J334" s="3"/>
      <c r="K334" s="3"/>
    </row>
    <row r="335">
      <c r="A335" s="1" t="s">
        <v>1126</v>
      </c>
      <c r="B335" s="4" t="s">
        <v>1127</v>
      </c>
      <c r="C335" s="1" t="s">
        <v>11</v>
      </c>
      <c r="D335" s="1" t="s">
        <v>11</v>
      </c>
      <c r="E335" s="1" t="s">
        <v>11</v>
      </c>
      <c r="F335" s="1" t="s">
        <v>11</v>
      </c>
      <c r="G335" s="1" t="s">
        <v>11</v>
      </c>
      <c r="H335" s="1" t="s">
        <v>11</v>
      </c>
      <c r="I335" s="1" t="s">
        <v>11</v>
      </c>
      <c r="J335" s="3"/>
      <c r="K335" s="3"/>
    </row>
    <row r="336">
      <c r="A336" s="1" t="s">
        <v>1128</v>
      </c>
      <c r="B336" s="4" t="s">
        <v>1129</v>
      </c>
      <c r="C336" s="1" t="s">
        <v>11</v>
      </c>
      <c r="D336" s="1" t="s">
        <v>11</v>
      </c>
      <c r="E336" s="1" t="s">
        <v>11</v>
      </c>
      <c r="F336" s="1" t="s">
        <v>11</v>
      </c>
      <c r="G336" s="1" t="s">
        <v>11</v>
      </c>
      <c r="H336" s="1" t="s">
        <v>11</v>
      </c>
      <c r="I336" s="1" t="s">
        <v>11</v>
      </c>
      <c r="J336" s="3"/>
      <c r="K336" s="3"/>
    </row>
    <row r="337">
      <c r="A337" s="1" t="s">
        <v>1130</v>
      </c>
      <c r="B337" s="4" t="s">
        <v>1131</v>
      </c>
      <c r="C337" s="1" t="s">
        <v>11</v>
      </c>
      <c r="D337" s="1" t="s">
        <v>11</v>
      </c>
      <c r="E337" s="1" t="s">
        <v>11</v>
      </c>
      <c r="F337" s="1" t="s">
        <v>11</v>
      </c>
      <c r="G337" s="1" t="s">
        <v>11</v>
      </c>
      <c r="H337" s="1" t="s">
        <v>11</v>
      </c>
      <c r="I337" s="1" t="s">
        <v>11</v>
      </c>
      <c r="J337" s="3"/>
      <c r="K337" s="3"/>
    </row>
    <row r="338">
      <c r="A338" s="1" t="s">
        <v>1132</v>
      </c>
      <c r="B338" s="4" t="s">
        <v>1133</v>
      </c>
      <c r="C338" s="1" t="s">
        <v>11</v>
      </c>
      <c r="D338" s="1" t="s">
        <v>11</v>
      </c>
      <c r="E338" s="1" t="s">
        <v>11</v>
      </c>
      <c r="F338" s="1" t="s">
        <v>11</v>
      </c>
      <c r="G338" s="1" t="s">
        <v>11</v>
      </c>
      <c r="H338" s="1" t="s">
        <v>11</v>
      </c>
      <c r="I338" s="1" t="s">
        <v>11</v>
      </c>
      <c r="J338" s="3"/>
      <c r="K338" s="3"/>
    </row>
    <row r="339">
      <c r="A339" s="1" t="s">
        <v>1134</v>
      </c>
      <c r="B339" s="4" t="s">
        <v>1135</v>
      </c>
      <c r="C339" s="1" t="s">
        <v>11</v>
      </c>
      <c r="D339" s="1" t="s">
        <v>11</v>
      </c>
      <c r="E339" s="1" t="s">
        <v>11</v>
      </c>
      <c r="F339" s="1" t="s">
        <v>11</v>
      </c>
      <c r="G339" s="1" t="s">
        <v>11</v>
      </c>
      <c r="H339" s="1" t="s">
        <v>11</v>
      </c>
      <c r="I339" s="1" t="s">
        <v>11</v>
      </c>
      <c r="J339" s="3"/>
      <c r="K339" s="3"/>
    </row>
    <row r="340">
      <c r="A340" s="1" t="s">
        <v>1136</v>
      </c>
      <c r="B340" s="4" t="s">
        <v>1137</v>
      </c>
      <c r="C340" s="1" t="s">
        <v>11</v>
      </c>
      <c r="D340" s="1" t="s">
        <v>11</v>
      </c>
      <c r="E340" s="1" t="s">
        <v>11</v>
      </c>
      <c r="F340" s="1" t="s">
        <v>11</v>
      </c>
      <c r="G340" s="1" t="s">
        <v>11</v>
      </c>
      <c r="H340" s="1" t="s">
        <v>11</v>
      </c>
      <c r="I340" s="1" t="s">
        <v>11</v>
      </c>
      <c r="J340" s="3"/>
      <c r="K340" s="3"/>
    </row>
    <row r="341">
      <c r="A341" s="1" t="s">
        <v>1138</v>
      </c>
      <c r="B341" s="4" t="s">
        <v>1139</v>
      </c>
      <c r="C341" s="1" t="s">
        <v>11</v>
      </c>
      <c r="D341" s="1" t="s">
        <v>11</v>
      </c>
      <c r="E341" s="1" t="s">
        <v>11</v>
      </c>
      <c r="F341" s="1" t="s">
        <v>11</v>
      </c>
      <c r="G341" s="1" t="s">
        <v>11</v>
      </c>
      <c r="H341" s="1" t="s">
        <v>11</v>
      </c>
      <c r="I341" s="1" t="s">
        <v>11</v>
      </c>
      <c r="J341" s="3"/>
      <c r="K341" s="3"/>
    </row>
    <row r="342">
      <c r="A342" s="1" t="s">
        <v>1140</v>
      </c>
      <c r="B342" s="4" t="s">
        <v>1141</v>
      </c>
      <c r="C342" s="1" t="s">
        <v>11</v>
      </c>
      <c r="D342" s="1" t="s">
        <v>11</v>
      </c>
      <c r="E342" s="1" t="s">
        <v>11</v>
      </c>
      <c r="F342" s="1" t="s">
        <v>11</v>
      </c>
      <c r="G342" s="1" t="s">
        <v>11</v>
      </c>
      <c r="H342" s="1" t="s">
        <v>11</v>
      </c>
      <c r="I342" s="1" t="s">
        <v>11</v>
      </c>
      <c r="J342" s="3"/>
      <c r="K342" s="3"/>
    </row>
    <row r="343">
      <c r="A343" s="1" t="s">
        <v>1142</v>
      </c>
      <c r="B343" s="4" t="s">
        <v>1143</v>
      </c>
      <c r="C343" s="1" t="s">
        <v>11</v>
      </c>
      <c r="D343" s="1" t="s">
        <v>11</v>
      </c>
      <c r="E343" s="1" t="s">
        <v>11</v>
      </c>
      <c r="F343" s="1" t="s">
        <v>11</v>
      </c>
      <c r="G343" s="1" t="s">
        <v>11</v>
      </c>
      <c r="H343" s="1" t="s">
        <v>11</v>
      </c>
      <c r="I343" s="1" t="s">
        <v>11</v>
      </c>
      <c r="J343" s="3"/>
      <c r="K343" s="3"/>
    </row>
    <row r="344">
      <c r="A344" s="1" t="s">
        <v>1144</v>
      </c>
      <c r="B344" s="4" t="s">
        <v>1145</v>
      </c>
      <c r="C344" s="1" t="s">
        <v>1146</v>
      </c>
      <c r="D344" s="1" t="s">
        <v>1147</v>
      </c>
      <c r="E344" s="1" t="s">
        <v>1148</v>
      </c>
      <c r="F344" s="1" t="s">
        <v>1149</v>
      </c>
      <c r="G344" s="1" t="s">
        <v>11</v>
      </c>
      <c r="H344" s="5" t="s">
        <v>1150</v>
      </c>
      <c r="I344" s="1" t="s">
        <v>80</v>
      </c>
      <c r="J344" s="3"/>
      <c r="K344" s="3"/>
    </row>
    <row r="345">
      <c r="A345" s="1" t="s">
        <v>1151</v>
      </c>
      <c r="B345" s="4" t="s">
        <v>1152</v>
      </c>
      <c r="C345" s="1" t="s">
        <v>11</v>
      </c>
      <c r="D345" s="1" t="s">
        <v>11</v>
      </c>
      <c r="E345" s="1" t="s">
        <v>11</v>
      </c>
      <c r="F345" s="1" t="s">
        <v>11</v>
      </c>
      <c r="G345" s="1" t="s">
        <v>11</v>
      </c>
      <c r="H345" s="1" t="s">
        <v>11</v>
      </c>
      <c r="I345" s="1" t="s">
        <v>11</v>
      </c>
      <c r="J345" s="3"/>
      <c r="K345" s="3"/>
    </row>
    <row r="346">
      <c r="A346" s="1" t="s">
        <v>1153</v>
      </c>
      <c r="B346" s="4" t="s">
        <v>1154</v>
      </c>
      <c r="C346" s="1" t="s">
        <v>11</v>
      </c>
      <c r="D346" s="1" t="s">
        <v>11</v>
      </c>
      <c r="E346" s="1" t="s">
        <v>11</v>
      </c>
      <c r="F346" s="1" t="s">
        <v>11</v>
      </c>
      <c r="G346" s="1" t="s">
        <v>11</v>
      </c>
      <c r="H346" s="1" t="s">
        <v>11</v>
      </c>
      <c r="I346" s="1" t="s">
        <v>11</v>
      </c>
      <c r="J346" s="3"/>
      <c r="K346" s="3"/>
    </row>
    <row r="347">
      <c r="A347" s="1" t="s">
        <v>1155</v>
      </c>
      <c r="B347" s="4" t="s">
        <v>1156</v>
      </c>
      <c r="C347" s="1" t="s">
        <v>1157</v>
      </c>
      <c r="D347" s="1" t="s">
        <v>1158</v>
      </c>
      <c r="E347" s="1" t="s">
        <v>1159</v>
      </c>
      <c r="F347" s="1" t="s">
        <v>1160</v>
      </c>
      <c r="G347" s="1" t="s">
        <v>11</v>
      </c>
      <c r="H347" s="1" t="s">
        <v>11</v>
      </c>
      <c r="I347" s="1" t="s">
        <v>80</v>
      </c>
      <c r="J347" s="3"/>
      <c r="K347" s="3"/>
    </row>
    <row r="348">
      <c r="A348" s="1" t="s">
        <v>1161</v>
      </c>
      <c r="B348" s="4" t="s">
        <v>1162</v>
      </c>
      <c r="C348" s="1" t="s">
        <v>1163</v>
      </c>
      <c r="D348" s="3"/>
      <c r="E348" s="3"/>
      <c r="F348" s="3"/>
      <c r="G348" s="1" t="s">
        <v>11</v>
      </c>
      <c r="H348" s="1" t="s">
        <v>11</v>
      </c>
      <c r="I348" s="1" t="s">
        <v>11</v>
      </c>
      <c r="J348" s="3"/>
      <c r="K348" s="3"/>
    </row>
    <row r="349">
      <c r="A349" s="1" t="s">
        <v>1164</v>
      </c>
      <c r="B349" s="4" t="s">
        <v>1165</v>
      </c>
      <c r="C349" s="1" t="s">
        <v>1166</v>
      </c>
      <c r="D349" s="1" t="s">
        <v>1167</v>
      </c>
      <c r="E349" s="1" t="s">
        <v>1168</v>
      </c>
      <c r="F349" s="1" t="s">
        <v>1169</v>
      </c>
      <c r="G349" s="1" t="s">
        <v>11</v>
      </c>
      <c r="H349" s="1" t="s">
        <v>11</v>
      </c>
      <c r="I349" s="1" t="s">
        <v>43</v>
      </c>
      <c r="J349" s="3"/>
      <c r="K349" s="3"/>
    </row>
    <row r="350">
      <c r="A350" s="1" t="s">
        <v>1170</v>
      </c>
      <c r="B350" s="4" t="s">
        <v>1171</v>
      </c>
      <c r="C350" s="1" t="s">
        <v>1172</v>
      </c>
      <c r="D350" s="1" t="s">
        <v>1173</v>
      </c>
      <c r="E350" s="1" t="s">
        <v>1174</v>
      </c>
      <c r="F350" s="1" t="s">
        <v>1175</v>
      </c>
      <c r="G350" s="1" t="s">
        <v>1176</v>
      </c>
      <c r="H350" s="1" t="s">
        <v>11</v>
      </c>
      <c r="I350" s="1" t="s">
        <v>53</v>
      </c>
      <c r="J350" s="3"/>
      <c r="K350" s="3"/>
    </row>
    <row r="351">
      <c r="A351" s="1" t="s">
        <v>1177</v>
      </c>
      <c r="B351" s="4" t="s">
        <v>1178</v>
      </c>
      <c r="C351" s="1" t="s">
        <v>11</v>
      </c>
      <c r="D351" s="1" t="s">
        <v>11</v>
      </c>
      <c r="E351" s="1" t="s">
        <v>11</v>
      </c>
      <c r="F351" s="1" t="s">
        <v>11</v>
      </c>
      <c r="G351" s="1" t="s">
        <v>11</v>
      </c>
      <c r="H351" s="1" t="s">
        <v>11</v>
      </c>
      <c r="I351" s="1" t="s">
        <v>11</v>
      </c>
      <c r="J351" s="3"/>
      <c r="K351" s="3"/>
    </row>
    <row r="352">
      <c r="A352" s="1" t="s">
        <v>1179</v>
      </c>
      <c r="B352" s="4" t="s">
        <v>1180</v>
      </c>
      <c r="C352" s="1" t="s">
        <v>11</v>
      </c>
      <c r="D352" s="1" t="s">
        <v>11</v>
      </c>
      <c r="E352" s="1" t="s">
        <v>11</v>
      </c>
      <c r="F352" s="1" t="s">
        <v>11</v>
      </c>
      <c r="G352" s="1" t="s">
        <v>11</v>
      </c>
      <c r="H352" s="1" t="s">
        <v>11</v>
      </c>
      <c r="I352" s="1" t="s">
        <v>11</v>
      </c>
      <c r="J352" s="3"/>
      <c r="K352" s="3"/>
    </row>
    <row r="353">
      <c r="A353" s="1" t="s">
        <v>1181</v>
      </c>
      <c r="B353" s="4" t="s">
        <v>1182</v>
      </c>
      <c r="C353" s="1" t="s">
        <v>1183</v>
      </c>
      <c r="D353" s="1" t="s">
        <v>1184</v>
      </c>
      <c r="E353" s="1" t="s">
        <v>1185</v>
      </c>
      <c r="F353" s="1" t="s">
        <v>1186</v>
      </c>
      <c r="G353" s="1" t="s">
        <v>11</v>
      </c>
      <c r="H353" s="5" t="s">
        <v>1187</v>
      </c>
      <c r="I353" s="1" t="s">
        <v>31</v>
      </c>
      <c r="J353" s="3"/>
      <c r="K353" s="3"/>
    </row>
    <row r="354">
      <c r="A354" s="1" t="s">
        <v>1188</v>
      </c>
      <c r="B354" s="4" t="s">
        <v>1189</v>
      </c>
      <c r="C354" s="1" t="s">
        <v>11</v>
      </c>
      <c r="D354" s="1" t="s">
        <v>11</v>
      </c>
      <c r="E354" s="1" t="s">
        <v>11</v>
      </c>
      <c r="F354" s="1" t="s">
        <v>11</v>
      </c>
      <c r="G354" s="1" t="s">
        <v>11</v>
      </c>
      <c r="H354" s="1" t="s">
        <v>11</v>
      </c>
      <c r="I354" s="1" t="s">
        <v>11</v>
      </c>
      <c r="J354" s="3"/>
      <c r="K354" s="3"/>
    </row>
    <row r="355">
      <c r="A355" s="1" t="s">
        <v>1190</v>
      </c>
      <c r="B355" s="4" t="s">
        <v>1191</v>
      </c>
      <c r="C355" s="1" t="s">
        <v>11</v>
      </c>
      <c r="D355" s="1" t="s">
        <v>11</v>
      </c>
      <c r="E355" s="1" t="s">
        <v>11</v>
      </c>
      <c r="F355" s="1" t="s">
        <v>11</v>
      </c>
      <c r="G355" s="1" t="s">
        <v>11</v>
      </c>
      <c r="H355" s="1" t="s">
        <v>11</v>
      </c>
      <c r="I355" s="1" t="s">
        <v>11</v>
      </c>
      <c r="J355" s="3"/>
      <c r="K355" s="3"/>
    </row>
    <row r="356">
      <c r="A356" s="1" t="s">
        <v>1192</v>
      </c>
      <c r="B356" s="4" t="s">
        <v>1193</v>
      </c>
      <c r="C356" s="1" t="s">
        <v>1194</v>
      </c>
      <c r="D356" s="1" t="s">
        <v>1195</v>
      </c>
      <c r="E356" s="1" t="s">
        <v>1196</v>
      </c>
      <c r="F356" s="1" t="s">
        <v>1197</v>
      </c>
      <c r="G356" s="1" t="s">
        <v>11</v>
      </c>
      <c r="H356" s="5" t="s">
        <v>1198</v>
      </c>
      <c r="I356" s="1" t="s">
        <v>1199</v>
      </c>
      <c r="J356" s="3"/>
      <c r="K356" s="3"/>
    </row>
    <row r="357">
      <c r="A357" s="1" t="s">
        <v>1200</v>
      </c>
      <c r="B357" s="4" t="s">
        <v>1201</v>
      </c>
      <c r="C357" s="1" t="s">
        <v>11</v>
      </c>
      <c r="D357" s="1" t="s">
        <v>11</v>
      </c>
      <c r="E357" s="1" t="s">
        <v>11</v>
      </c>
      <c r="F357" s="1" t="s">
        <v>11</v>
      </c>
      <c r="G357" s="1" t="s">
        <v>11</v>
      </c>
      <c r="H357" s="1" t="s">
        <v>11</v>
      </c>
      <c r="I357" s="1" t="s">
        <v>11</v>
      </c>
      <c r="J357" s="3"/>
      <c r="K357" s="3"/>
    </row>
    <row r="358">
      <c r="A358" s="1" t="s">
        <v>1202</v>
      </c>
      <c r="B358" s="4" t="s">
        <v>1203</v>
      </c>
      <c r="C358" s="1" t="s">
        <v>11</v>
      </c>
      <c r="D358" s="1" t="s">
        <v>11</v>
      </c>
      <c r="E358" s="1" t="s">
        <v>11</v>
      </c>
      <c r="F358" s="1" t="s">
        <v>11</v>
      </c>
      <c r="G358" s="1" t="s">
        <v>11</v>
      </c>
      <c r="H358" s="1" t="s">
        <v>11</v>
      </c>
      <c r="I358" s="1" t="s">
        <v>11</v>
      </c>
      <c r="J358" s="3"/>
      <c r="K358" s="3"/>
    </row>
    <row r="359">
      <c r="A359" s="1" t="s">
        <v>1204</v>
      </c>
      <c r="B359" s="4" t="s">
        <v>1205</v>
      </c>
      <c r="C359" s="1" t="s">
        <v>11</v>
      </c>
      <c r="D359" s="1" t="s">
        <v>11</v>
      </c>
      <c r="E359" s="1" t="s">
        <v>11</v>
      </c>
      <c r="F359" s="1" t="s">
        <v>11</v>
      </c>
      <c r="G359" s="1" t="s">
        <v>11</v>
      </c>
      <c r="H359" s="1" t="s">
        <v>11</v>
      </c>
      <c r="I359" s="1" t="s">
        <v>11</v>
      </c>
      <c r="J359" s="3"/>
      <c r="K359" s="3"/>
    </row>
    <row r="360">
      <c r="A360" s="1" t="s">
        <v>1206</v>
      </c>
      <c r="B360" s="4" t="s">
        <v>1207</v>
      </c>
      <c r="C360" s="1" t="s">
        <v>1208</v>
      </c>
      <c r="D360" s="1" t="s">
        <v>1209</v>
      </c>
      <c r="E360" s="1" t="s">
        <v>1210</v>
      </c>
      <c r="F360" s="1" t="s">
        <v>1211</v>
      </c>
      <c r="G360" s="1" t="s">
        <v>11</v>
      </c>
      <c r="H360" s="5" t="s">
        <v>1212</v>
      </c>
      <c r="I360" s="1" t="s">
        <v>312</v>
      </c>
      <c r="J360" s="3"/>
      <c r="K360" s="3"/>
    </row>
    <row r="361">
      <c r="A361" s="1" t="s">
        <v>1213</v>
      </c>
      <c r="B361" s="4" t="s">
        <v>1214</v>
      </c>
      <c r="C361" s="1" t="s">
        <v>11</v>
      </c>
      <c r="D361" s="1" t="s">
        <v>11</v>
      </c>
      <c r="E361" s="1" t="s">
        <v>11</v>
      </c>
      <c r="F361" s="1" t="s">
        <v>11</v>
      </c>
      <c r="G361" s="1" t="s">
        <v>11</v>
      </c>
      <c r="H361" s="1" t="s">
        <v>11</v>
      </c>
      <c r="I361" s="1" t="s">
        <v>11</v>
      </c>
      <c r="J361" s="3"/>
      <c r="K361" s="3"/>
    </row>
    <row r="362">
      <c r="A362" s="1" t="s">
        <v>1215</v>
      </c>
      <c r="B362" s="4" t="s">
        <v>1216</v>
      </c>
      <c r="C362" s="1" t="s">
        <v>11</v>
      </c>
      <c r="D362" s="1" t="s">
        <v>11</v>
      </c>
      <c r="E362" s="1" t="s">
        <v>11</v>
      </c>
      <c r="F362" s="1" t="s">
        <v>11</v>
      </c>
      <c r="G362" s="1" t="s">
        <v>11</v>
      </c>
      <c r="H362" s="1" t="s">
        <v>11</v>
      </c>
      <c r="I362" s="1" t="s">
        <v>11</v>
      </c>
      <c r="J362" s="3"/>
      <c r="K362" s="3"/>
    </row>
    <row r="363">
      <c r="A363" s="1" t="s">
        <v>1217</v>
      </c>
      <c r="B363" s="4" t="s">
        <v>1218</v>
      </c>
      <c r="C363" s="1" t="s">
        <v>11</v>
      </c>
      <c r="D363" s="1" t="s">
        <v>11</v>
      </c>
      <c r="E363" s="1" t="s">
        <v>11</v>
      </c>
      <c r="F363" s="1" t="s">
        <v>11</v>
      </c>
      <c r="G363" s="1" t="s">
        <v>11</v>
      </c>
      <c r="H363" s="1" t="s">
        <v>11</v>
      </c>
      <c r="I363" s="1" t="s">
        <v>11</v>
      </c>
      <c r="J363" s="3"/>
      <c r="K363" s="3"/>
    </row>
    <row r="364">
      <c r="A364" s="1" t="s">
        <v>1219</v>
      </c>
      <c r="B364" s="4" t="s">
        <v>1220</v>
      </c>
      <c r="C364" s="1" t="s">
        <v>1221</v>
      </c>
      <c r="D364" s="1" t="s">
        <v>1222</v>
      </c>
      <c r="E364" s="1" t="s">
        <v>1223</v>
      </c>
      <c r="F364" s="1" t="s">
        <v>1224</v>
      </c>
      <c r="G364" s="1" t="s">
        <v>1225</v>
      </c>
      <c r="H364" s="5" t="s">
        <v>1226</v>
      </c>
      <c r="I364" s="1" t="s">
        <v>154</v>
      </c>
      <c r="J364" s="3"/>
      <c r="K364" s="3"/>
    </row>
    <row r="365">
      <c r="A365" s="1" t="s">
        <v>1227</v>
      </c>
      <c r="B365" s="4" t="s">
        <v>1228</v>
      </c>
      <c r="C365" s="1" t="s">
        <v>11</v>
      </c>
      <c r="D365" s="1" t="s">
        <v>11</v>
      </c>
      <c r="E365" s="1" t="s">
        <v>11</v>
      </c>
      <c r="F365" s="1" t="s">
        <v>11</v>
      </c>
      <c r="G365" s="1" t="s">
        <v>11</v>
      </c>
      <c r="H365" s="1" t="s">
        <v>11</v>
      </c>
      <c r="I365" s="1" t="s">
        <v>11</v>
      </c>
      <c r="J365" s="3"/>
      <c r="K365" s="3"/>
    </row>
    <row r="366">
      <c r="A366" s="1" t="s">
        <v>1229</v>
      </c>
      <c r="B366" s="4" t="s">
        <v>1230</v>
      </c>
      <c r="C366" s="1" t="s">
        <v>1231</v>
      </c>
      <c r="D366" s="1" t="s">
        <v>1232</v>
      </c>
      <c r="E366" s="1" t="s">
        <v>1233</v>
      </c>
      <c r="F366" s="1" t="s">
        <v>1234</v>
      </c>
      <c r="G366" s="1" t="s">
        <v>11</v>
      </c>
      <c r="H366" s="5" t="s">
        <v>1235</v>
      </c>
      <c r="I366" s="1" t="s">
        <v>312</v>
      </c>
      <c r="J366" s="3"/>
      <c r="K366" s="3"/>
    </row>
    <row r="367">
      <c r="A367" s="1" t="s">
        <v>1236</v>
      </c>
      <c r="B367" s="4" t="s">
        <v>1237</v>
      </c>
      <c r="C367" s="1" t="s">
        <v>1238</v>
      </c>
      <c r="D367" s="1" t="s">
        <v>1239</v>
      </c>
      <c r="E367" s="1" t="s">
        <v>1240</v>
      </c>
      <c r="F367" s="1" t="s">
        <v>1241</v>
      </c>
      <c r="G367" s="1" t="s">
        <v>1242</v>
      </c>
      <c r="H367" s="1" t="s">
        <v>11</v>
      </c>
      <c r="I367" s="1" t="s">
        <v>80</v>
      </c>
      <c r="J367" s="3"/>
      <c r="K367" s="3"/>
    </row>
    <row r="368">
      <c r="A368" s="1" t="s">
        <v>1243</v>
      </c>
      <c r="B368" s="4" t="s">
        <v>1244</v>
      </c>
      <c r="C368" s="1" t="s">
        <v>11</v>
      </c>
      <c r="D368" s="1" t="s">
        <v>11</v>
      </c>
      <c r="E368" s="1" t="s">
        <v>11</v>
      </c>
      <c r="F368" s="1" t="s">
        <v>11</v>
      </c>
      <c r="G368" s="1" t="s">
        <v>11</v>
      </c>
      <c r="H368" s="1" t="s">
        <v>11</v>
      </c>
      <c r="I368" s="1" t="s">
        <v>11</v>
      </c>
      <c r="J368" s="3"/>
      <c r="K368" s="3"/>
    </row>
    <row r="369">
      <c r="A369" s="1" t="s">
        <v>1245</v>
      </c>
      <c r="B369" s="4" t="s">
        <v>1246</v>
      </c>
      <c r="C369" s="1" t="s">
        <v>11</v>
      </c>
      <c r="D369" s="1" t="s">
        <v>11</v>
      </c>
      <c r="E369" s="1" t="s">
        <v>11</v>
      </c>
      <c r="F369" s="1" t="s">
        <v>11</v>
      </c>
      <c r="G369" s="1" t="s">
        <v>11</v>
      </c>
      <c r="H369" s="1" t="s">
        <v>11</v>
      </c>
      <c r="I369" s="1" t="s">
        <v>11</v>
      </c>
      <c r="J369" s="3"/>
      <c r="K369" s="3"/>
    </row>
    <row r="370">
      <c r="A370" s="1" t="s">
        <v>1247</v>
      </c>
      <c r="B370" s="4" t="s">
        <v>1248</v>
      </c>
      <c r="C370" s="1" t="s">
        <v>11</v>
      </c>
      <c r="D370" s="1" t="s">
        <v>11</v>
      </c>
      <c r="E370" s="1" t="s">
        <v>11</v>
      </c>
      <c r="F370" s="1" t="s">
        <v>11</v>
      </c>
      <c r="G370" s="1" t="s">
        <v>11</v>
      </c>
      <c r="H370" s="1" t="s">
        <v>11</v>
      </c>
      <c r="I370" s="1" t="s">
        <v>11</v>
      </c>
      <c r="J370" s="3"/>
      <c r="K370" s="3"/>
    </row>
    <row r="371">
      <c r="A371" s="1" t="s">
        <v>1249</v>
      </c>
      <c r="B371" s="4" t="s">
        <v>1250</v>
      </c>
      <c r="C371" s="1" t="s">
        <v>11</v>
      </c>
      <c r="D371" s="1" t="s">
        <v>11</v>
      </c>
      <c r="E371" s="1" t="s">
        <v>11</v>
      </c>
      <c r="F371" s="1" t="s">
        <v>11</v>
      </c>
      <c r="G371" s="1" t="s">
        <v>11</v>
      </c>
      <c r="H371" s="1" t="s">
        <v>11</v>
      </c>
      <c r="I371" s="1" t="s">
        <v>11</v>
      </c>
      <c r="J371" s="3"/>
      <c r="K371" s="3"/>
    </row>
    <row r="372">
      <c r="A372" s="1" t="s">
        <v>1251</v>
      </c>
      <c r="B372" s="4" t="s">
        <v>1252</v>
      </c>
      <c r="C372" s="1" t="s">
        <v>11</v>
      </c>
      <c r="D372" s="1" t="s">
        <v>11</v>
      </c>
      <c r="E372" s="1" t="s">
        <v>11</v>
      </c>
      <c r="F372" s="1" t="s">
        <v>11</v>
      </c>
      <c r="G372" s="1" t="s">
        <v>11</v>
      </c>
      <c r="H372" s="1" t="s">
        <v>11</v>
      </c>
      <c r="I372" s="1" t="s">
        <v>11</v>
      </c>
      <c r="J372" s="3"/>
      <c r="K372" s="3"/>
    </row>
    <row r="373">
      <c r="A373" s="1" t="s">
        <v>1253</v>
      </c>
      <c r="B373" s="4" t="s">
        <v>1254</v>
      </c>
      <c r="C373" s="1" t="s">
        <v>11</v>
      </c>
      <c r="D373" s="1" t="s">
        <v>11</v>
      </c>
      <c r="E373" s="1" t="s">
        <v>11</v>
      </c>
      <c r="F373" s="1" t="s">
        <v>11</v>
      </c>
      <c r="G373" s="1" t="s">
        <v>11</v>
      </c>
      <c r="H373" s="1" t="s">
        <v>11</v>
      </c>
      <c r="I373" s="1" t="s">
        <v>11</v>
      </c>
      <c r="J373" s="3"/>
      <c r="K373" s="3"/>
    </row>
    <row r="374">
      <c r="A374" s="1" t="s">
        <v>1255</v>
      </c>
      <c r="B374" s="4" t="s">
        <v>1256</v>
      </c>
      <c r="C374" s="1" t="s">
        <v>1257</v>
      </c>
      <c r="D374" s="1" t="s">
        <v>1258</v>
      </c>
      <c r="E374" s="1" t="s">
        <v>1259</v>
      </c>
      <c r="F374" s="1" t="s">
        <v>1260</v>
      </c>
      <c r="G374" s="1" t="s">
        <v>11</v>
      </c>
      <c r="H374" s="5" t="s">
        <v>1261</v>
      </c>
      <c r="I374" s="1" t="s">
        <v>312</v>
      </c>
      <c r="J374" s="3"/>
      <c r="K374" s="3"/>
    </row>
    <row r="375">
      <c r="A375" s="1" t="s">
        <v>1262</v>
      </c>
      <c r="B375" s="4" t="s">
        <v>1263</v>
      </c>
      <c r="C375" s="1" t="s">
        <v>11</v>
      </c>
      <c r="D375" s="1" t="s">
        <v>11</v>
      </c>
      <c r="E375" s="1" t="s">
        <v>11</v>
      </c>
      <c r="F375" s="1" t="s">
        <v>11</v>
      </c>
      <c r="G375" s="1" t="s">
        <v>11</v>
      </c>
      <c r="H375" s="1" t="s">
        <v>11</v>
      </c>
      <c r="I375" s="1" t="s">
        <v>11</v>
      </c>
      <c r="J375" s="3"/>
      <c r="K375" s="3"/>
    </row>
    <row r="376">
      <c r="A376" s="1" t="s">
        <v>1264</v>
      </c>
      <c r="B376" s="4" t="s">
        <v>1265</v>
      </c>
      <c r="C376" s="1" t="s">
        <v>1266</v>
      </c>
      <c r="D376" s="1" t="s">
        <v>1267</v>
      </c>
      <c r="E376" s="1" t="s">
        <v>1268</v>
      </c>
      <c r="F376" s="1" t="s">
        <v>1269</v>
      </c>
      <c r="G376" s="1" t="s">
        <v>11</v>
      </c>
      <c r="H376" s="1" t="s">
        <v>11</v>
      </c>
      <c r="I376" s="1" t="s">
        <v>382</v>
      </c>
      <c r="J376" s="3"/>
      <c r="K376" s="3"/>
    </row>
    <row r="377">
      <c r="A377" s="1" t="s">
        <v>1270</v>
      </c>
      <c r="B377" s="4" t="s">
        <v>1271</v>
      </c>
      <c r="C377" s="1" t="s">
        <v>11</v>
      </c>
      <c r="D377" s="1" t="s">
        <v>11</v>
      </c>
      <c r="E377" s="1" t="s">
        <v>11</v>
      </c>
      <c r="F377" s="1" t="s">
        <v>11</v>
      </c>
      <c r="G377" s="1" t="s">
        <v>11</v>
      </c>
      <c r="H377" s="1" t="s">
        <v>11</v>
      </c>
      <c r="I377" s="1" t="s">
        <v>11</v>
      </c>
      <c r="J377" s="3"/>
      <c r="K377" s="3"/>
    </row>
    <row r="378">
      <c r="A378" s="1" t="s">
        <v>1272</v>
      </c>
      <c r="B378" s="4" t="s">
        <v>1273</v>
      </c>
      <c r="C378" s="1" t="s">
        <v>11</v>
      </c>
      <c r="D378" s="1" t="s">
        <v>11</v>
      </c>
      <c r="E378" s="1" t="s">
        <v>11</v>
      </c>
      <c r="F378" s="1" t="s">
        <v>11</v>
      </c>
      <c r="G378" s="1" t="s">
        <v>11</v>
      </c>
      <c r="H378" s="1" t="s">
        <v>11</v>
      </c>
      <c r="I378" s="1" t="s">
        <v>11</v>
      </c>
      <c r="J378" s="3"/>
      <c r="K378" s="3"/>
    </row>
    <row r="379">
      <c r="A379" s="1" t="s">
        <v>1274</v>
      </c>
      <c r="B379" s="4" t="s">
        <v>1275</v>
      </c>
      <c r="C379" s="1" t="s">
        <v>11</v>
      </c>
      <c r="D379" s="1" t="s">
        <v>11</v>
      </c>
      <c r="E379" s="1" t="s">
        <v>11</v>
      </c>
      <c r="F379" s="1" t="s">
        <v>11</v>
      </c>
      <c r="G379" s="1" t="s">
        <v>11</v>
      </c>
      <c r="H379" s="1" t="s">
        <v>11</v>
      </c>
      <c r="I379" s="1" t="s">
        <v>11</v>
      </c>
      <c r="J379" s="3"/>
      <c r="K379" s="3"/>
    </row>
    <row r="380">
      <c r="A380" s="1" t="s">
        <v>1276</v>
      </c>
      <c r="B380" s="4" t="s">
        <v>1277</v>
      </c>
      <c r="C380" s="1" t="s">
        <v>11</v>
      </c>
      <c r="D380" s="1" t="s">
        <v>11</v>
      </c>
      <c r="E380" s="1" t="s">
        <v>11</v>
      </c>
      <c r="F380" s="1" t="s">
        <v>11</v>
      </c>
      <c r="G380" s="1" t="s">
        <v>11</v>
      </c>
      <c r="H380" s="1" t="s">
        <v>11</v>
      </c>
      <c r="I380" s="1" t="s">
        <v>11</v>
      </c>
      <c r="J380" s="3"/>
      <c r="K380" s="3"/>
    </row>
    <row r="381">
      <c r="A381" s="1" t="s">
        <v>1278</v>
      </c>
      <c r="B381" s="4" t="s">
        <v>1279</v>
      </c>
      <c r="C381" s="1" t="s">
        <v>1280</v>
      </c>
      <c r="D381" s="1" t="s">
        <v>1281</v>
      </c>
      <c r="E381" s="1" t="s">
        <v>1282</v>
      </c>
      <c r="F381" s="1" t="s">
        <v>1283</v>
      </c>
      <c r="G381" s="1" t="s">
        <v>11</v>
      </c>
      <c r="H381" s="3"/>
      <c r="I381" s="1" t="s">
        <v>53</v>
      </c>
      <c r="J381" s="3"/>
      <c r="K381" s="3"/>
    </row>
    <row r="382">
      <c r="A382" s="1" t="s">
        <v>1284</v>
      </c>
      <c r="B382" s="4" t="s">
        <v>1285</v>
      </c>
      <c r="C382" s="1" t="s">
        <v>11</v>
      </c>
      <c r="D382" s="1" t="s">
        <v>11</v>
      </c>
      <c r="E382" s="1" t="s">
        <v>11</v>
      </c>
      <c r="F382" s="1" t="s">
        <v>11</v>
      </c>
      <c r="G382" s="1" t="s">
        <v>11</v>
      </c>
      <c r="H382" s="1" t="s">
        <v>11</v>
      </c>
      <c r="I382" s="1" t="s">
        <v>11</v>
      </c>
      <c r="J382" s="3"/>
      <c r="K382" s="3"/>
    </row>
    <row r="383">
      <c r="A383" s="1" t="s">
        <v>1286</v>
      </c>
      <c r="B383" s="4" t="s">
        <v>1287</v>
      </c>
      <c r="C383" s="1" t="s">
        <v>1288</v>
      </c>
      <c r="D383" s="1" t="s">
        <v>1289</v>
      </c>
      <c r="E383" s="1" t="s">
        <v>1290</v>
      </c>
      <c r="F383" s="1" t="s">
        <v>1291</v>
      </c>
      <c r="G383" s="1" t="s">
        <v>1292</v>
      </c>
      <c r="H383" s="1" t="s">
        <v>11</v>
      </c>
      <c r="I383" s="1" t="s">
        <v>183</v>
      </c>
      <c r="J383" s="3"/>
      <c r="K383" s="3"/>
    </row>
    <row r="384">
      <c r="A384" s="1" t="s">
        <v>1293</v>
      </c>
      <c r="B384" s="4" t="s">
        <v>1294</v>
      </c>
      <c r="C384" s="1" t="s">
        <v>11</v>
      </c>
      <c r="D384" s="1" t="s">
        <v>11</v>
      </c>
      <c r="E384" s="1" t="s">
        <v>11</v>
      </c>
      <c r="F384" s="1" t="s">
        <v>11</v>
      </c>
      <c r="G384" s="1" t="s">
        <v>11</v>
      </c>
      <c r="H384" s="1" t="s">
        <v>11</v>
      </c>
      <c r="I384" s="1" t="s">
        <v>11</v>
      </c>
      <c r="J384" s="3"/>
      <c r="K384" s="3"/>
    </row>
    <row r="385">
      <c r="A385" s="1" t="s">
        <v>1295</v>
      </c>
      <c r="B385" s="4" t="s">
        <v>1296</v>
      </c>
      <c r="C385" s="1" t="s">
        <v>1297</v>
      </c>
      <c r="D385" s="1" t="s">
        <v>1298</v>
      </c>
      <c r="E385" s="1" t="s">
        <v>1299</v>
      </c>
      <c r="F385" s="1" t="s">
        <v>1300</v>
      </c>
      <c r="G385" s="1" t="s">
        <v>1301</v>
      </c>
      <c r="H385" s="1" t="s">
        <v>11</v>
      </c>
      <c r="I385" s="1" t="s">
        <v>31</v>
      </c>
      <c r="J385" s="3"/>
      <c r="K385" s="3"/>
    </row>
    <row r="386">
      <c r="A386" s="1" t="s">
        <v>1302</v>
      </c>
      <c r="B386" s="4" t="s">
        <v>1303</v>
      </c>
      <c r="C386" s="1" t="s">
        <v>11</v>
      </c>
      <c r="D386" s="1" t="s">
        <v>11</v>
      </c>
      <c r="E386" s="1" t="s">
        <v>11</v>
      </c>
      <c r="F386" s="1" t="s">
        <v>11</v>
      </c>
      <c r="G386" s="1" t="s">
        <v>11</v>
      </c>
      <c r="H386" s="1" t="s">
        <v>11</v>
      </c>
      <c r="I386" s="1" t="s">
        <v>11</v>
      </c>
      <c r="J386" s="3"/>
      <c r="K386" s="3"/>
    </row>
    <row r="387">
      <c r="A387" s="1" t="s">
        <v>1304</v>
      </c>
      <c r="B387" s="4" t="s">
        <v>1305</v>
      </c>
      <c r="C387" s="1" t="s">
        <v>11</v>
      </c>
      <c r="D387" s="1" t="s">
        <v>11</v>
      </c>
      <c r="E387" s="1" t="s">
        <v>11</v>
      </c>
      <c r="F387" s="1" t="s">
        <v>11</v>
      </c>
      <c r="G387" s="1" t="s">
        <v>11</v>
      </c>
      <c r="H387" s="1" t="s">
        <v>11</v>
      </c>
      <c r="I387" s="1" t="s">
        <v>11</v>
      </c>
      <c r="J387" s="3"/>
      <c r="K387" s="3"/>
    </row>
    <row r="388">
      <c r="A388" s="1" t="s">
        <v>1306</v>
      </c>
      <c r="B388" s="4" t="s">
        <v>1307</v>
      </c>
      <c r="C388" s="1" t="s">
        <v>1308</v>
      </c>
      <c r="D388" s="1" t="s">
        <v>1309</v>
      </c>
      <c r="E388" s="1" t="s">
        <v>1310</v>
      </c>
      <c r="F388" s="1" t="s">
        <v>1311</v>
      </c>
      <c r="G388" s="1" t="s">
        <v>11</v>
      </c>
      <c r="H388" s="5" t="s">
        <v>1312</v>
      </c>
      <c r="I388" s="1" t="s">
        <v>312</v>
      </c>
      <c r="J388" s="3"/>
      <c r="K388" s="3"/>
    </row>
    <row r="389">
      <c r="A389" s="1" t="s">
        <v>1313</v>
      </c>
      <c r="B389" s="4" t="s">
        <v>1314</v>
      </c>
      <c r="C389" s="1" t="s">
        <v>11</v>
      </c>
      <c r="D389" s="1" t="s">
        <v>11</v>
      </c>
      <c r="E389" s="1" t="s">
        <v>11</v>
      </c>
      <c r="F389" s="1" t="s">
        <v>11</v>
      </c>
      <c r="G389" s="1" t="s">
        <v>11</v>
      </c>
      <c r="H389" s="1" t="s">
        <v>11</v>
      </c>
      <c r="I389" s="1" t="s">
        <v>11</v>
      </c>
      <c r="J389" s="3"/>
      <c r="K389" s="3"/>
    </row>
    <row r="390">
      <c r="A390" s="1" t="s">
        <v>1315</v>
      </c>
      <c r="B390" s="4" t="s">
        <v>1316</v>
      </c>
      <c r="C390" s="1" t="s">
        <v>1317</v>
      </c>
      <c r="D390" s="1" t="s">
        <v>1318</v>
      </c>
      <c r="E390" s="1" t="s">
        <v>1319</v>
      </c>
      <c r="F390" s="1" t="s">
        <v>1320</v>
      </c>
      <c r="G390" s="1" t="s">
        <v>1321</v>
      </c>
      <c r="H390" s="1" t="s">
        <v>11</v>
      </c>
      <c r="I390" s="1" t="s">
        <v>382</v>
      </c>
      <c r="J390" s="3"/>
      <c r="K390" s="3"/>
    </row>
    <row r="391">
      <c r="A391" s="1" t="s">
        <v>1322</v>
      </c>
      <c r="B391" s="4" t="s">
        <v>1323</v>
      </c>
      <c r="C391" s="1" t="s">
        <v>11</v>
      </c>
      <c r="D391" s="1" t="s">
        <v>11</v>
      </c>
      <c r="E391" s="1" t="s">
        <v>11</v>
      </c>
      <c r="F391" s="1" t="s">
        <v>11</v>
      </c>
      <c r="G391" s="1" t="s">
        <v>11</v>
      </c>
      <c r="H391" s="1" t="s">
        <v>11</v>
      </c>
      <c r="I391" s="1" t="s">
        <v>11</v>
      </c>
      <c r="J391" s="3"/>
      <c r="K391" s="3"/>
    </row>
    <row r="392">
      <c r="A392" s="1" t="s">
        <v>1324</v>
      </c>
      <c r="B392" s="4" t="s">
        <v>1325</v>
      </c>
      <c r="C392" s="1" t="s">
        <v>11</v>
      </c>
      <c r="D392" s="1" t="s">
        <v>11</v>
      </c>
      <c r="E392" s="1" t="s">
        <v>11</v>
      </c>
      <c r="F392" s="1" t="s">
        <v>11</v>
      </c>
      <c r="G392" s="1" t="s">
        <v>11</v>
      </c>
      <c r="H392" s="1" t="s">
        <v>11</v>
      </c>
      <c r="I392" s="1" t="s">
        <v>11</v>
      </c>
      <c r="J392" s="3"/>
      <c r="K392" s="3"/>
    </row>
    <row r="393">
      <c r="A393" s="1" t="s">
        <v>1326</v>
      </c>
      <c r="B393" s="4" t="s">
        <v>1327</v>
      </c>
      <c r="C393" s="1" t="s">
        <v>1328</v>
      </c>
      <c r="D393" s="1" t="s">
        <v>1329</v>
      </c>
      <c r="E393" s="1" t="s">
        <v>1330</v>
      </c>
      <c r="F393" s="1" t="s">
        <v>1331</v>
      </c>
      <c r="G393" s="1" t="s">
        <v>11</v>
      </c>
      <c r="H393" s="5" t="s">
        <v>1332</v>
      </c>
      <c r="I393" s="1" t="s">
        <v>31</v>
      </c>
      <c r="J393" s="3"/>
      <c r="K393" s="3"/>
    </row>
    <row r="394">
      <c r="A394" s="1" t="s">
        <v>1333</v>
      </c>
      <c r="B394" s="4" t="s">
        <v>1334</v>
      </c>
      <c r="C394" s="1" t="s">
        <v>11</v>
      </c>
      <c r="D394" s="1" t="s">
        <v>11</v>
      </c>
      <c r="E394" s="1" t="s">
        <v>11</v>
      </c>
      <c r="F394" s="1" t="s">
        <v>11</v>
      </c>
      <c r="G394" s="1" t="s">
        <v>11</v>
      </c>
      <c r="H394" s="1" t="s">
        <v>11</v>
      </c>
      <c r="I394" s="1" t="s">
        <v>11</v>
      </c>
      <c r="J394" s="3"/>
      <c r="K394" s="3"/>
    </row>
    <row r="395">
      <c r="A395" s="1" t="s">
        <v>1335</v>
      </c>
      <c r="B395" s="4" t="s">
        <v>1336</v>
      </c>
      <c r="C395" s="1" t="s">
        <v>11</v>
      </c>
      <c r="D395" s="1" t="s">
        <v>11</v>
      </c>
      <c r="E395" s="1" t="s">
        <v>11</v>
      </c>
      <c r="F395" s="1" t="s">
        <v>11</v>
      </c>
      <c r="G395" s="1" t="s">
        <v>11</v>
      </c>
      <c r="H395" s="1" t="s">
        <v>11</v>
      </c>
      <c r="I395" s="1" t="s">
        <v>11</v>
      </c>
      <c r="J395" s="3"/>
      <c r="K395" s="3"/>
    </row>
    <row r="396">
      <c r="A396" s="1" t="s">
        <v>1337</v>
      </c>
      <c r="B396" s="4" t="s">
        <v>1338</v>
      </c>
      <c r="C396" s="1" t="s">
        <v>11</v>
      </c>
      <c r="D396" s="1" t="s">
        <v>11</v>
      </c>
      <c r="E396" s="1" t="s">
        <v>11</v>
      </c>
      <c r="F396" s="1" t="s">
        <v>11</v>
      </c>
      <c r="G396" s="1" t="s">
        <v>11</v>
      </c>
      <c r="H396" s="1" t="s">
        <v>11</v>
      </c>
      <c r="I396" s="1" t="s">
        <v>11</v>
      </c>
      <c r="J396" s="3"/>
      <c r="K396" s="3"/>
    </row>
    <row r="397">
      <c r="A397" s="1" t="s">
        <v>1339</v>
      </c>
      <c r="B397" s="4" t="s">
        <v>1340</v>
      </c>
      <c r="C397" s="1" t="s">
        <v>1341</v>
      </c>
      <c r="D397" s="1" t="s">
        <v>1342</v>
      </c>
      <c r="E397" s="1" t="s">
        <v>1343</v>
      </c>
      <c r="F397" s="1" t="s">
        <v>1344</v>
      </c>
      <c r="G397" s="1" t="s">
        <v>11</v>
      </c>
      <c r="H397" s="5" t="s">
        <v>1345</v>
      </c>
      <c r="I397" s="1" t="s">
        <v>80</v>
      </c>
      <c r="J397" s="3"/>
      <c r="K397" s="3"/>
    </row>
    <row r="398">
      <c r="A398" s="1" t="s">
        <v>1346</v>
      </c>
      <c r="B398" s="4" t="s">
        <v>1347</v>
      </c>
      <c r="C398" s="1" t="s">
        <v>11</v>
      </c>
      <c r="D398" s="1" t="s">
        <v>11</v>
      </c>
      <c r="E398" s="1" t="s">
        <v>11</v>
      </c>
      <c r="F398" s="1" t="s">
        <v>11</v>
      </c>
      <c r="G398" s="1" t="s">
        <v>11</v>
      </c>
      <c r="H398" s="1" t="s">
        <v>11</v>
      </c>
      <c r="I398" s="1" t="s">
        <v>11</v>
      </c>
      <c r="J398" s="3"/>
      <c r="K398" s="3"/>
    </row>
    <row r="399">
      <c r="A399" s="1" t="s">
        <v>1348</v>
      </c>
      <c r="B399" s="4" t="s">
        <v>1349</v>
      </c>
      <c r="C399" s="1" t="s">
        <v>1350</v>
      </c>
      <c r="D399" s="1" t="s">
        <v>1351</v>
      </c>
      <c r="E399" s="1" t="s">
        <v>1352</v>
      </c>
      <c r="F399" s="1" t="s">
        <v>1353</v>
      </c>
      <c r="G399" s="1" t="s">
        <v>11</v>
      </c>
      <c r="H399" s="3"/>
      <c r="I399" s="1" t="s">
        <v>183</v>
      </c>
      <c r="J399" s="3"/>
      <c r="K399" s="3"/>
    </row>
    <row r="400">
      <c r="A400" s="1" t="s">
        <v>1354</v>
      </c>
      <c r="B400" s="4" t="s">
        <v>1355</v>
      </c>
      <c r="C400" s="1" t="s">
        <v>11</v>
      </c>
      <c r="D400" s="1" t="s">
        <v>11</v>
      </c>
      <c r="E400" s="1" t="s">
        <v>11</v>
      </c>
      <c r="F400" s="1" t="s">
        <v>11</v>
      </c>
      <c r="G400" s="1" t="s">
        <v>11</v>
      </c>
      <c r="H400" s="1" t="s">
        <v>11</v>
      </c>
      <c r="I400" s="1" t="s">
        <v>11</v>
      </c>
      <c r="J400" s="3"/>
      <c r="K400" s="3"/>
    </row>
    <row r="401">
      <c r="A401" s="1" t="s">
        <v>1356</v>
      </c>
      <c r="B401" s="4" t="s">
        <v>1357</v>
      </c>
      <c r="C401" s="1" t="s">
        <v>11</v>
      </c>
      <c r="D401" s="1" t="s">
        <v>11</v>
      </c>
      <c r="E401" s="1" t="s">
        <v>11</v>
      </c>
      <c r="F401" s="1" t="s">
        <v>11</v>
      </c>
      <c r="G401" s="1" t="s">
        <v>11</v>
      </c>
      <c r="H401" s="1" t="s">
        <v>11</v>
      </c>
      <c r="I401" s="1" t="s">
        <v>11</v>
      </c>
      <c r="J401" s="3"/>
      <c r="K401" s="3"/>
    </row>
    <row r="402">
      <c r="A402" s="1" t="s">
        <v>1358</v>
      </c>
      <c r="B402" s="4" t="s">
        <v>1359</v>
      </c>
      <c r="C402" s="1" t="s">
        <v>11</v>
      </c>
      <c r="D402" s="1" t="s">
        <v>11</v>
      </c>
      <c r="E402" s="1" t="s">
        <v>11</v>
      </c>
      <c r="F402" s="1" t="s">
        <v>11</v>
      </c>
      <c r="G402" s="1" t="s">
        <v>11</v>
      </c>
      <c r="H402" s="1" t="s">
        <v>11</v>
      </c>
      <c r="I402" s="1" t="s">
        <v>11</v>
      </c>
      <c r="J402" s="3"/>
      <c r="K402" s="3"/>
    </row>
    <row r="403">
      <c r="A403" s="1" t="s">
        <v>1360</v>
      </c>
      <c r="B403" s="4" t="s">
        <v>1361</v>
      </c>
      <c r="C403" s="1" t="s">
        <v>11</v>
      </c>
      <c r="D403" s="1" t="s">
        <v>11</v>
      </c>
      <c r="E403" s="1" t="s">
        <v>11</v>
      </c>
      <c r="F403" s="1" t="s">
        <v>11</v>
      </c>
      <c r="G403" s="1" t="s">
        <v>11</v>
      </c>
      <c r="H403" s="1" t="s">
        <v>11</v>
      </c>
      <c r="I403" s="1" t="s">
        <v>11</v>
      </c>
      <c r="J403" s="3"/>
      <c r="K403" s="3"/>
    </row>
    <row r="404">
      <c r="A404" s="1" t="s">
        <v>1362</v>
      </c>
      <c r="B404" s="4" t="s">
        <v>1363</v>
      </c>
      <c r="C404" s="1" t="s">
        <v>11</v>
      </c>
      <c r="D404" s="1" t="s">
        <v>11</v>
      </c>
      <c r="E404" s="1" t="s">
        <v>11</v>
      </c>
      <c r="F404" s="1" t="s">
        <v>11</v>
      </c>
      <c r="G404" s="1" t="s">
        <v>11</v>
      </c>
      <c r="H404" s="1" t="s">
        <v>11</v>
      </c>
      <c r="I404" s="1" t="s">
        <v>11</v>
      </c>
      <c r="J404" s="3"/>
      <c r="K404" s="3"/>
    </row>
    <row r="405">
      <c r="A405" s="1" t="s">
        <v>1364</v>
      </c>
      <c r="B405" s="4" t="s">
        <v>1365</v>
      </c>
      <c r="C405" s="1" t="s">
        <v>11</v>
      </c>
      <c r="D405" s="1" t="s">
        <v>11</v>
      </c>
      <c r="E405" s="1" t="s">
        <v>11</v>
      </c>
      <c r="F405" s="1" t="s">
        <v>11</v>
      </c>
      <c r="G405" s="1" t="s">
        <v>11</v>
      </c>
      <c r="H405" s="1" t="s">
        <v>11</v>
      </c>
      <c r="I405" s="1" t="s">
        <v>11</v>
      </c>
      <c r="J405" s="3"/>
      <c r="K405" s="3"/>
    </row>
    <row r="406">
      <c r="A406" s="1" t="s">
        <v>1366</v>
      </c>
      <c r="B406" s="4" t="s">
        <v>1367</v>
      </c>
      <c r="C406" s="1" t="s">
        <v>11</v>
      </c>
      <c r="D406" s="1" t="s">
        <v>11</v>
      </c>
      <c r="E406" s="1" t="s">
        <v>11</v>
      </c>
      <c r="F406" s="1" t="s">
        <v>11</v>
      </c>
      <c r="G406" s="1" t="s">
        <v>11</v>
      </c>
      <c r="H406" s="1" t="s">
        <v>11</v>
      </c>
      <c r="I406" s="1" t="s">
        <v>11</v>
      </c>
      <c r="J406" s="3"/>
      <c r="K406" s="3"/>
    </row>
    <row r="407">
      <c r="A407" s="1" t="s">
        <v>1368</v>
      </c>
      <c r="B407" s="4" t="s">
        <v>1369</v>
      </c>
      <c r="C407" s="1" t="s">
        <v>11</v>
      </c>
      <c r="D407" s="1" t="s">
        <v>11</v>
      </c>
      <c r="E407" s="1" t="s">
        <v>11</v>
      </c>
      <c r="F407" s="1" t="s">
        <v>11</v>
      </c>
      <c r="G407" s="1" t="s">
        <v>11</v>
      </c>
      <c r="H407" s="1" t="s">
        <v>11</v>
      </c>
      <c r="I407" s="1" t="s">
        <v>11</v>
      </c>
      <c r="J407" s="3"/>
      <c r="K407" s="3"/>
    </row>
    <row r="408">
      <c r="A408" s="1" t="s">
        <v>1370</v>
      </c>
      <c r="B408" s="4" t="s">
        <v>1371</v>
      </c>
      <c r="C408" s="1" t="s">
        <v>11</v>
      </c>
      <c r="D408" s="1" t="s">
        <v>11</v>
      </c>
      <c r="E408" s="1" t="s">
        <v>11</v>
      </c>
      <c r="F408" s="1" t="s">
        <v>11</v>
      </c>
      <c r="G408" s="1" t="s">
        <v>11</v>
      </c>
      <c r="H408" s="1" t="s">
        <v>11</v>
      </c>
      <c r="I408" s="1" t="s">
        <v>11</v>
      </c>
      <c r="J408" s="3"/>
      <c r="K408" s="3"/>
    </row>
    <row r="409">
      <c r="A409" s="1" t="s">
        <v>1372</v>
      </c>
      <c r="B409" s="4" t="s">
        <v>1373</v>
      </c>
      <c r="C409" s="1" t="s">
        <v>1374</v>
      </c>
      <c r="D409" s="1" t="s">
        <v>1375</v>
      </c>
      <c r="E409" s="1" t="s">
        <v>1376</v>
      </c>
      <c r="F409" s="1" t="s">
        <v>1377</v>
      </c>
      <c r="G409" s="1" t="s">
        <v>1378</v>
      </c>
      <c r="H409" s="5" t="s">
        <v>1379</v>
      </c>
      <c r="I409" s="1" t="s">
        <v>80</v>
      </c>
      <c r="J409" s="3"/>
      <c r="K409" s="3"/>
    </row>
    <row r="410">
      <c r="A410" s="1" t="s">
        <v>1380</v>
      </c>
      <c r="B410" s="4" t="s">
        <v>1381</v>
      </c>
      <c r="C410" s="1" t="s">
        <v>11</v>
      </c>
      <c r="D410" s="1" t="s">
        <v>11</v>
      </c>
      <c r="E410" s="1" t="s">
        <v>11</v>
      </c>
      <c r="F410" s="1" t="s">
        <v>11</v>
      </c>
      <c r="G410" s="1" t="s">
        <v>11</v>
      </c>
      <c r="H410" s="1" t="s">
        <v>11</v>
      </c>
      <c r="I410" s="1" t="s">
        <v>11</v>
      </c>
      <c r="J410" s="3"/>
      <c r="K410" s="3"/>
    </row>
    <row r="411">
      <c r="A411" s="1" t="s">
        <v>1382</v>
      </c>
      <c r="B411" s="4" t="s">
        <v>1383</v>
      </c>
      <c r="C411" s="1" t="s">
        <v>1384</v>
      </c>
      <c r="D411" s="1" t="s">
        <v>1385</v>
      </c>
      <c r="E411" s="1" t="s">
        <v>1386</v>
      </c>
      <c r="F411" s="1" t="s">
        <v>1387</v>
      </c>
      <c r="G411" s="1" t="s">
        <v>1388</v>
      </c>
      <c r="H411" s="5" t="s">
        <v>1389</v>
      </c>
      <c r="I411" s="1" t="s">
        <v>312</v>
      </c>
      <c r="J411" s="3"/>
      <c r="K411" s="3"/>
    </row>
    <row r="412">
      <c r="A412" s="1" t="s">
        <v>1390</v>
      </c>
      <c r="B412" s="4" t="s">
        <v>1391</v>
      </c>
      <c r="C412" s="1" t="s">
        <v>11</v>
      </c>
      <c r="D412" s="1" t="s">
        <v>11</v>
      </c>
      <c r="E412" s="1" t="s">
        <v>11</v>
      </c>
      <c r="F412" s="1" t="s">
        <v>11</v>
      </c>
      <c r="G412" s="1" t="s">
        <v>11</v>
      </c>
      <c r="H412" s="1" t="s">
        <v>11</v>
      </c>
      <c r="I412" s="1" t="s">
        <v>11</v>
      </c>
      <c r="J412" s="3"/>
      <c r="K412" s="3"/>
    </row>
    <row r="413">
      <c r="A413" s="1" t="s">
        <v>1392</v>
      </c>
      <c r="B413" s="4" t="s">
        <v>1393</v>
      </c>
      <c r="C413" s="1" t="s">
        <v>11</v>
      </c>
      <c r="D413" s="1" t="s">
        <v>11</v>
      </c>
      <c r="E413" s="1" t="s">
        <v>11</v>
      </c>
      <c r="F413" s="1" t="s">
        <v>11</v>
      </c>
      <c r="G413" s="1" t="s">
        <v>11</v>
      </c>
      <c r="H413" s="1" t="s">
        <v>11</v>
      </c>
      <c r="I413" s="1" t="s">
        <v>11</v>
      </c>
      <c r="J413" s="3"/>
      <c r="K413" s="3"/>
    </row>
    <row r="414">
      <c r="A414" s="1" t="s">
        <v>1394</v>
      </c>
      <c r="B414" s="4" t="s">
        <v>1395</v>
      </c>
      <c r="C414" s="1" t="s">
        <v>1396</v>
      </c>
      <c r="D414" s="1" t="s">
        <v>1397</v>
      </c>
      <c r="E414" s="1" t="s">
        <v>1398</v>
      </c>
      <c r="F414" s="1" t="s">
        <v>1399</v>
      </c>
      <c r="G414" s="1" t="s">
        <v>11</v>
      </c>
      <c r="H414" s="1" t="s">
        <v>1400</v>
      </c>
      <c r="I414" s="1" t="s">
        <v>154</v>
      </c>
      <c r="J414" s="3"/>
      <c r="K414" s="3"/>
    </row>
    <row r="415">
      <c r="A415" s="1" t="s">
        <v>1401</v>
      </c>
      <c r="B415" s="4" t="s">
        <v>1402</v>
      </c>
      <c r="C415" s="1" t="s">
        <v>1403</v>
      </c>
      <c r="D415" s="1" t="s">
        <v>1404</v>
      </c>
      <c r="E415" s="1" t="s">
        <v>1405</v>
      </c>
      <c r="F415" s="1" t="s">
        <v>1406</v>
      </c>
      <c r="G415" s="1" t="s">
        <v>11</v>
      </c>
      <c r="H415" s="1" t="s">
        <v>1407</v>
      </c>
      <c r="I415" s="1" t="s">
        <v>31</v>
      </c>
      <c r="J415" s="3"/>
      <c r="K415" s="3"/>
    </row>
    <row r="416">
      <c r="A416" s="1" t="s">
        <v>1408</v>
      </c>
      <c r="B416" s="4" t="s">
        <v>1409</v>
      </c>
      <c r="C416" s="1" t="s">
        <v>1410</v>
      </c>
      <c r="D416" s="1" t="s">
        <v>1411</v>
      </c>
      <c r="E416" s="1" t="s">
        <v>1412</v>
      </c>
      <c r="F416" s="1" t="s">
        <v>1413</v>
      </c>
      <c r="G416" s="1" t="s">
        <v>11</v>
      </c>
      <c r="H416" s="5" t="s">
        <v>1414</v>
      </c>
      <c r="I416" s="1" t="s">
        <v>43</v>
      </c>
      <c r="J416" s="3"/>
      <c r="K416" s="3"/>
    </row>
    <row r="417">
      <c r="A417" s="1" t="s">
        <v>1415</v>
      </c>
      <c r="B417" s="4" t="s">
        <v>1416</v>
      </c>
      <c r="C417" s="1" t="s">
        <v>1417</v>
      </c>
      <c r="D417" s="3"/>
      <c r="E417" s="3"/>
      <c r="F417" s="3"/>
      <c r="G417" s="1" t="s">
        <v>11</v>
      </c>
      <c r="H417" s="1" t="s">
        <v>11</v>
      </c>
      <c r="I417" s="1" t="s">
        <v>11</v>
      </c>
      <c r="J417" s="3"/>
      <c r="K417" s="3"/>
    </row>
    <row r="418">
      <c r="A418" s="1" t="s">
        <v>1418</v>
      </c>
      <c r="B418" s="4" t="s">
        <v>1419</v>
      </c>
      <c r="C418" s="1" t="s">
        <v>11</v>
      </c>
      <c r="D418" s="1" t="s">
        <v>11</v>
      </c>
      <c r="E418" s="1" t="s">
        <v>11</v>
      </c>
      <c r="F418" s="1" t="s">
        <v>11</v>
      </c>
      <c r="G418" s="1" t="s">
        <v>11</v>
      </c>
      <c r="H418" s="1" t="s">
        <v>11</v>
      </c>
      <c r="I418" s="1" t="s">
        <v>11</v>
      </c>
      <c r="J418" s="3"/>
      <c r="K418" s="3"/>
    </row>
    <row r="419">
      <c r="A419" s="1" t="s">
        <v>1420</v>
      </c>
      <c r="B419" s="4" t="s">
        <v>1421</v>
      </c>
      <c r="C419" s="1" t="s">
        <v>11</v>
      </c>
      <c r="D419" s="1" t="s">
        <v>11</v>
      </c>
      <c r="E419" s="1" t="s">
        <v>11</v>
      </c>
      <c r="F419" s="1" t="s">
        <v>11</v>
      </c>
      <c r="G419" s="1" t="s">
        <v>11</v>
      </c>
      <c r="H419" s="1" t="s">
        <v>11</v>
      </c>
      <c r="I419" s="1" t="s">
        <v>11</v>
      </c>
      <c r="J419" s="3"/>
      <c r="K419" s="3"/>
    </row>
    <row r="420">
      <c r="A420" s="1" t="s">
        <v>1422</v>
      </c>
      <c r="B420" s="4" t="s">
        <v>1423</v>
      </c>
      <c r="C420" s="1" t="s">
        <v>11</v>
      </c>
      <c r="D420" s="1" t="s">
        <v>11</v>
      </c>
      <c r="E420" s="1" t="s">
        <v>11</v>
      </c>
      <c r="F420" s="1" t="s">
        <v>11</v>
      </c>
      <c r="G420" s="1" t="s">
        <v>11</v>
      </c>
      <c r="H420" s="1" t="s">
        <v>11</v>
      </c>
      <c r="I420" s="1" t="s">
        <v>11</v>
      </c>
      <c r="J420" s="3"/>
      <c r="K420" s="3"/>
    </row>
    <row r="421">
      <c r="A421" s="1" t="s">
        <v>1424</v>
      </c>
      <c r="B421" s="4" t="s">
        <v>1425</v>
      </c>
      <c r="C421" s="1" t="s">
        <v>11</v>
      </c>
      <c r="D421" s="1" t="s">
        <v>11</v>
      </c>
      <c r="E421" s="1" t="s">
        <v>11</v>
      </c>
      <c r="F421" s="1" t="s">
        <v>11</v>
      </c>
      <c r="G421" s="1" t="s">
        <v>11</v>
      </c>
      <c r="H421" s="1" t="s">
        <v>11</v>
      </c>
      <c r="I421" s="1" t="s">
        <v>11</v>
      </c>
      <c r="J421" s="3"/>
      <c r="K421" s="3"/>
    </row>
    <row r="422">
      <c r="A422" s="1" t="s">
        <v>1426</v>
      </c>
      <c r="B422" s="4" t="s">
        <v>1427</v>
      </c>
      <c r="C422" s="1" t="s">
        <v>1428</v>
      </c>
      <c r="D422" s="1" t="s">
        <v>1429</v>
      </c>
      <c r="E422" s="1" t="s">
        <v>1430</v>
      </c>
      <c r="F422" s="1" t="s">
        <v>1431</v>
      </c>
      <c r="G422" s="1" t="s">
        <v>11</v>
      </c>
      <c r="H422" s="5" t="s">
        <v>1432</v>
      </c>
      <c r="I422" s="1" t="s">
        <v>80</v>
      </c>
      <c r="J422" s="3"/>
      <c r="K422" s="3"/>
    </row>
    <row r="423">
      <c r="A423" s="1" t="s">
        <v>1433</v>
      </c>
      <c r="B423" s="4" t="s">
        <v>1434</v>
      </c>
      <c r="C423" s="1" t="s">
        <v>1435</v>
      </c>
      <c r="D423" s="1" t="s">
        <v>1436</v>
      </c>
      <c r="E423" s="1" t="s">
        <v>1437</v>
      </c>
      <c r="F423" s="1" t="s">
        <v>1438</v>
      </c>
      <c r="G423" s="1" t="s">
        <v>11</v>
      </c>
      <c r="H423" s="5" t="s">
        <v>1439</v>
      </c>
      <c r="I423" s="1" t="s">
        <v>154</v>
      </c>
      <c r="J423" s="3"/>
      <c r="K423" s="3"/>
    </row>
    <row r="424">
      <c r="A424" s="1" t="s">
        <v>1440</v>
      </c>
      <c r="B424" s="4" t="s">
        <v>1441</v>
      </c>
      <c r="C424" s="1" t="s">
        <v>11</v>
      </c>
      <c r="D424" s="1" t="s">
        <v>11</v>
      </c>
      <c r="E424" s="1" t="s">
        <v>11</v>
      </c>
      <c r="F424" s="1" t="s">
        <v>11</v>
      </c>
      <c r="G424" s="1" t="s">
        <v>11</v>
      </c>
      <c r="H424" s="1" t="s">
        <v>11</v>
      </c>
      <c r="I424" s="1" t="s">
        <v>11</v>
      </c>
      <c r="J424" s="3"/>
      <c r="K424" s="3"/>
    </row>
    <row r="425">
      <c r="A425" s="1" t="s">
        <v>1442</v>
      </c>
      <c r="B425" s="4" t="s">
        <v>1443</v>
      </c>
      <c r="C425" s="1" t="s">
        <v>1444</v>
      </c>
      <c r="D425" s="1" t="s">
        <v>1445</v>
      </c>
      <c r="E425" s="1" t="s">
        <v>1446</v>
      </c>
      <c r="F425" s="1" t="s">
        <v>1447</v>
      </c>
      <c r="G425" s="1" t="s">
        <v>11</v>
      </c>
      <c r="H425" s="1" t="s">
        <v>11</v>
      </c>
      <c r="I425" s="1" t="s">
        <v>80</v>
      </c>
      <c r="J425" s="3"/>
      <c r="K425" s="3"/>
    </row>
    <row r="426">
      <c r="A426" s="1" t="s">
        <v>1448</v>
      </c>
      <c r="B426" s="4" t="s">
        <v>1449</v>
      </c>
      <c r="C426" s="1" t="s">
        <v>11</v>
      </c>
      <c r="D426" s="1" t="s">
        <v>11</v>
      </c>
      <c r="E426" s="1" t="s">
        <v>11</v>
      </c>
      <c r="F426" s="1" t="s">
        <v>11</v>
      </c>
      <c r="G426" s="1" t="s">
        <v>11</v>
      </c>
      <c r="H426" s="1" t="s">
        <v>11</v>
      </c>
      <c r="I426" s="1" t="s">
        <v>11</v>
      </c>
      <c r="J426" s="3"/>
      <c r="K426" s="3"/>
    </row>
    <row r="427">
      <c r="A427" s="1" t="s">
        <v>1450</v>
      </c>
      <c r="B427" s="4" t="s">
        <v>1451</v>
      </c>
      <c r="C427" s="1" t="s">
        <v>11</v>
      </c>
      <c r="D427" s="1" t="s">
        <v>11</v>
      </c>
      <c r="E427" s="1" t="s">
        <v>11</v>
      </c>
      <c r="F427" s="1" t="s">
        <v>11</v>
      </c>
      <c r="G427" s="1" t="s">
        <v>11</v>
      </c>
      <c r="H427" s="1" t="s">
        <v>11</v>
      </c>
      <c r="I427" s="1" t="s">
        <v>11</v>
      </c>
      <c r="J427" s="3"/>
      <c r="K427" s="3"/>
    </row>
    <row r="428">
      <c r="A428" s="1" t="s">
        <v>1452</v>
      </c>
      <c r="B428" s="4" t="s">
        <v>1453</v>
      </c>
      <c r="C428" s="1" t="s">
        <v>11</v>
      </c>
      <c r="D428" s="1" t="s">
        <v>11</v>
      </c>
      <c r="E428" s="1" t="s">
        <v>11</v>
      </c>
      <c r="F428" s="1" t="s">
        <v>11</v>
      </c>
      <c r="G428" s="1" t="s">
        <v>11</v>
      </c>
      <c r="H428" s="1" t="s">
        <v>11</v>
      </c>
      <c r="I428" s="1" t="s">
        <v>11</v>
      </c>
      <c r="J428" s="3"/>
      <c r="K428" s="3"/>
    </row>
    <row r="429">
      <c r="A429" s="1" t="s">
        <v>1454</v>
      </c>
      <c r="B429" s="4" t="s">
        <v>1455</v>
      </c>
      <c r="C429" s="1" t="s">
        <v>11</v>
      </c>
      <c r="D429" s="1" t="s">
        <v>11</v>
      </c>
      <c r="E429" s="1" t="s">
        <v>11</v>
      </c>
      <c r="F429" s="1" t="s">
        <v>11</v>
      </c>
      <c r="G429" s="1" t="s">
        <v>11</v>
      </c>
      <c r="H429" s="1" t="s">
        <v>11</v>
      </c>
      <c r="I429" s="1" t="s">
        <v>11</v>
      </c>
      <c r="J429" s="3"/>
      <c r="K429" s="3"/>
    </row>
    <row r="430">
      <c r="A430" s="1" t="s">
        <v>1456</v>
      </c>
      <c r="B430" s="4" t="s">
        <v>1457</v>
      </c>
      <c r="C430" s="1" t="s">
        <v>11</v>
      </c>
      <c r="D430" s="1" t="s">
        <v>11</v>
      </c>
      <c r="E430" s="1" t="s">
        <v>11</v>
      </c>
      <c r="F430" s="1" t="s">
        <v>11</v>
      </c>
      <c r="G430" s="1" t="s">
        <v>11</v>
      </c>
      <c r="H430" s="1" t="s">
        <v>11</v>
      </c>
      <c r="I430" s="1" t="s">
        <v>11</v>
      </c>
      <c r="J430" s="3"/>
      <c r="K430" s="3"/>
    </row>
    <row r="431">
      <c r="A431" s="1" t="s">
        <v>1458</v>
      </c>
      <c r="B431" s="4" t="s">
        <v>1459</v>
      </c>
      <c r="C431" s="1" t="s">
        <v>1460</v>
      </c>
      <c r="D431" s="3"/>
      <c r="E431" s="3"/>
      <c r="F431" s="3"/>
      <c r="G431" s="1" t="s">
        <v>11</v>
      </c>
      <c r="H431" s="1" t="s">
        <v>11</v>
      </c>
      <c r="I431" s="1" t="s">
        <v>11</v>
      </c>
      <c r="J431" s="3"/>
      <c r="K431" s="3"/>
    </row>
    <row r="432">
      <c r="A432" s="1" t="s">
        <v>1461</v>
      </c>
      <c r="B432" s="4" t="s">
        <v>1462</v>
      </c>
      <c r="C432" s="1" t="s">
        <v>11</v>
      </c>
      <c r="D432" s="1" t="s">
        <v>11</v>
      </c>
      <c r="E432" s="1" t="s">
        <v>11</v>
      </c>
      <c r="F432" s="1" t="s">
        <v>11</v>
      </c>
      <c r="G432" s="1" t="s">
        <v>11</v>
      </c>
      <c r="H432" s="1" t="s">
        <v>11</v>
      </c>
      <c r="I432" s="1" t="s">
        <v>11</v>
      </c>
      <c r="J432" s="3"/>
      <c r="K432" s="3"/>
    </row>
    <row r="433">
      <c r="A433" s="1" t="s">
        <v>1463</v>
      </c>
      <c r="B433" s="4" t="s">
        <v>1464</v>
      </c>
      <c r="C433" s="1" t="s">
        <v>11</v>
      </c>
      <c r="D433" s="1" t="s">
        <v>11</v>
      </c>
      <c r="E433" s="1" t="s">
        <v>11</v>
      </c>
      <c r="F433" s="1" t="s">
        <v>11</v>
      </c>
      <c r="G433" s="1" t="s">
        <v>11</v>
      </c>
      <c r="H433" s="1" t="s">
        <v>11</v>
      </c>
      <c r="I433" s="1" t="s">
        <v>11</v>
      </c>
      <c r="J433" s="3"/>
      <c r="K433" s="3"/>
    </row>
    <row r="434">
      <c r="A434" s="1" t="s">
        <v>1465</v>
      </c>
      <c r="B434" s="4" t="s">
        <v>1466</v>
      </c>
      <c r="C434" s="1" t="s">
        <v>1467</v>
      </c>
      <c r="D434" s="3"/>
      <c r="E434" s="3"/>
      <c r="F434" s="3"/>
      <c r="G434" s="1" t="s">
        <v>11</v>
      </c>
      <c r="H434" s="1" t="s">
        <v>11</v>
      </c>
      <c r="I434" s="1" t="s">
        <v>11</v>
      </c>
      <c r="J434" s="3"/>
      <c r="K434" s="3"/>
    </row>
    <row r="435">
      <c r="A435" s="1" t="s">
        <v>1468</v>
      </c>
      <c r="B435" s="4" t="s">
        <v>1469</v>
      </c>
      <c r="C435" s="1" t="s">
        <v>11</v>
      </c>
      <c r="D435" s="1" t="s">
        <v>11</v>
      </c>
      <c r="E435" s="1" t="s">
        <v>11</v>
      </c>
      <c r="F435" s="1" t="s">
        <v>11</v>
      </c>
      <c r="G435" s="1" t="s">
        <v>11</v>
      </c>
      <c r="H435" s="1" t="s">
        <v>11</v>
      </c>
      <c r="I435" s="1" t="s">
        <v>11</v>
      </c>
      <c r="J435" s="3"/>
      <c r="K435" s="3"/>
    </row>
    <row r="436">
      <c r="A436" s="1" t="s">
        <v>1470</v>
      </c>
      <c r="B436" s="4" t="s">
        <v>1471</v>
      </c>
      <c r="C436" s="1" t="s">
        <v>1472</v>
      </c>
      <c r="D436" s="1" t="s">
        <v>1473</v>
      </c>
      <c r="E436" s="1" t="s">
        <v>1474</v>
      </c>
      <c r="F436" s="1" t="s">
        <v>1475</v>
      </c>
      <c r="G436" s="1" t="s">
        <v>11</v>
      </c>
      <c r="H436" s="5" t="s">
        <v>1476</v>
      </c>
      <c r="I436" s="1" t="s">
        <v>1199</v>
      </c>
      <c r="J436" s="3"/>
      <c r="K436" s="3"/>
    </row>
    <row r="437">
      <c r="A437" s="1" t="s">
        <v>1477</v>
      </c>
      <c r="B437" s="4" t="s">
        <v>1478</v>
      </c>
      <c r="C437" s="1" t="s">
        <v>11</v>
      </c>
      <c r="D437" s="1" t="s">
        <v>11</v>
      </c>
      <c r="E437" s="1" t="s">
        <v>11</v>
      </c>
      <c r="F437" s="1" t="s">
        <v>11</v>
      </c>
      <c r="G437" s="1" t="s">
        <v>11</v>
      </c>
      <c r="H437" s="1" t="s">
        <v>11</v>
      </c>
      <c r="I437" s="1" t="s">
        <v>11</v>
      </c>
      <c r="J437" s="3"/>
      <c r="K437" s="3"/>
    </row>
    <row r="438">
      <c r="A438" s="1" t="s">
        <v>1479</v>
      </c>
      <c r="B438" s="4" t="s">
        <v>1480</v>
      </c>
      <c r="C438" s="1" t="s">
        <v>11</v>
      </c>
      <c r="D438" s="1" t="s">
        <v>11</v>
      </c>
      <c r="E438" s="1" t="s">
        <v>11</v>
      </c>
      <c r="F438" s="1" t="s">
        <v>11</v>
      </c>
      <c r="G438" s="1" t="s">
        <v>11</v>
      </c>
      <c r="H438" s="1" t="s">
        <v>11</v>
      </c>
      <c r="I438" s="1" t="s">
        <v>11</v>
      </c>
      <c r="J438" s="3"/>
      <c r="K438" s="3"/>
    </row>
    <row r="439">
      <c r="A439" s="1" t="s">
        <v>1481</v>
      </c>
      <c r="B439" s="4" t="s">
        <v>1482</v>
      </c>
      <c r="C439" s="1" t="s">
        <v>11</v>
      </c>
      <c r="D439" s="1" t="s">
        <v>11</v>
      </c>
      <c r="E439" s="1" t="s">
        <v>11</v>
      </c>
      <c r="F439" s="1" t="s">
        <v>11</v>
      </c>
      <c r="G439" s="1" t="s">
        <v>11</v>
      </c>
      <c r="H439" s="1" t="s">
        <v>11</v>
      </c>
      <c r="I439" s="1" t="s">
        <v>11</v>
      </c>
      <c r="J439" s="3"/>
      <c r="K439" s="3"/>
    </row>
    <row r="440">
      <c r="A440" s="1" t="s">
        <v>1483</v>
      </c>
      <c r="B440" s="4" t="s">
        <v>1484</v>
      </c>
      <c r="C440" s="1" t="s">
        <v>1485</v>
      </c>
      <c r="D440" s="1" t="s">
        <v>1486</v>
      </c>
      <c r="E440" s="1" t="s">
        <v>1487</v>
      </c>
      <c r="F440" s="1" t="s">
        <v>1488</v>
      </c>
      <c r="G440" s="1" t="s">
        <v>11</v>
      </c>
      <c r="H440" s="1" t="s">
        <v>11</v>
      </c>
      <c r="I440" s="1" t="s">
        <v>154</v>
      </c>
      <c r="J440" s="3"/>
      <c r="K440" s="3"/>
    </row>
    <row r="441">
      <c r="A441" s="1" t="s">
        <v>1489</v>
      </c>
      <c r="B441" s="4" t="s">
        <v>1490</v>
      </c>
      <c r="C441" s="1" t="s">
        <v>11</v>
      </c>
      <c r="D441" s="1" t="s">
        <v>11</v>
      </c>
      <c r="E441" s="1" t="s">
        <v>11</v>
      </c>
      <c r="F441" s="1" t="s">
        <v>11</v>
      </c>
      <c r="G441" s="1" t="s">
        <v>11</v>
      </c>
      <c r="H441" s="1" t="s">
        <v>11</v>
      </c>
      <c r="I441" s="1" t="s">
        <v>11</v>
      </c>
      <c r="J441" s="3"/>
      <c r="K441" s="3"/>
    </row>
    <row r="442">
      <c r="A442" s="1" t="s">
        <v>1491</v>
      </c>
      <c r="B442" s="4" t="s">
        <v>1492</v>
      </c>
      <c r="C442" s="1" t="s">
        <v>11</v>
      </c>
      <c r="D442" s="1" t="s">
        <v>11</v>
      </c>
      <c r="E442" s="1" t="s">
        <v>11</v>
      </c>
      <c r="F442" s="1" t="s">
        <v>11</v>
      </c>
      <c r="G442" s="1" t="s">
        <v>11</v>
      </c>
      <c r="H442" s="1" t="s">
        <v>11</v>
      </c>
      <c r="I442" s="1" t="s">
        <v>11</v>
      </c>
      <c r="J442" s="3"/>
      <c r="K442" s="3"/>
    </row>
    <row r="443">
      <c r="A443" s="1" t="s">
        <v>1493</v>
      </c>
      <c r="B443" s="4" t="s">
        <v>1494</v>
      </c>
      <c r="C443" s="1" t="s">
        <v>11</v>
      </c>
      <c r="D443" s="1" t="s">
        <v>11</v>
      </c>
      <c r="E443" s="1" t="s">
        <v>11</v>
      </c>
      <c r="F443" s="1" t="s">
        <v>11</v>
      </c>
      <c r="G443" s="1" t="s">
        <v>11</v>
      </c>
      <c r="H443" s="1" t="s">
        <v>11</v>
      </c>
      <c r="I443" s="1" t="s">
        <v>11</v>
      </c>
      <c r="J443" s="3"/>
      <c r="K443" s="3"/>
    </row>
    <row r="444">
      <c r="A444" s="1" t="s">
        <v>1495</v>
      </c>
      <c r="B444" s="4" t="s">
        <v>1496</v>
      </c>
      <c r="C444" s="1" t="s">
        <v>11</v>
      </c>
      <c r="D444" s="1" t="s">
        <v>11</v>
      </c>
      <c r="E444" s="1" t="s">
        <v>11</v>
      </c>
      <c r="F444" s="1" t="s">
        <v>11</v>
      </c>
      <c r="G444" s="1" t="s">
        <v>11</v>
      </c>
      <c r="H444" s="1" t="s">
        <v>11</v>
      </c>
      <c r="I444" s="1" t="s">
        <v>11</v>
      </c>
      <c r="J444" s="3"/>
      <c r="K444" s="3"/>
    </row>
    <row r="445">
      <c r="A445" s="1" t="s">
        <v>1497</v>
      </c>
      <c r="B445" s="4" t="s">
        <v>1498</v>
      </c>
      <c r="C445" s="1" t="s">
        <v>1499</v>
      </c>
      <c r="D445" s="1" t="s">
        <v>1500</v>
      </c>
      <c r="E445" s="1" t="s">
        <v>1501</v>
      </c>
      <c r="F445" s="1" t="s">
        <v>1502</v>
      </c>
      <c r="G445" s="1" t="s">
        <v>1503</v>
      </c>
      <c r="H445" s="5" t="s">
        <v>1504</v>
      </c>
      <c r="I445" s="1" t="s">
        <v>31</v>
      </c>
      <c r="J445" s="3"/>
      <c r="K445" s="3"/>
    </row>
    <row r="446">
      <c r="A446" s="1" t="s">
        <v>1505</v>
      </c>
      <c r="B446" s="4" t="s">
        <v>1506</v>
      </c>
      <c r="C446" s="1" t="s">
        <v>1507</v>
      </c>
      <c r="D446" s="1" t="s">
        <v>1508</v>
      </c>
      <c r="E446" s="1" t="s">
        <v>1509</v>
      </c>
      <c r="F446" s="1" t="s">
        <v>1510</v>
      </c>
      <c r="G446" s="1" t="s">
        <v>11</v>
      </c>
      <c r="H446" s="1" t="s">
        <v>11</v>
      </c>
      <c r="I446" s="1" t="s">
        <v>312</v>
      </c>
      <c r="J446" s="3"/>
      <c r="K446" s="3"/>
    </row>
    <row r="447">
      <c r="A447" s="1" t="s">
        <v>1511</v>
      </c>
      <c r="B447" s="4" t="s">
        <v>1512</v>
      </c>
      <c r="C447" s="1" t="s">
        <v>11</v>
      </c>
      <c r="D447" s="1" t="s">
        <v>11</v>
      </c>
      <c r="E447" s="1" t="s">
        <v>11</v>
      </c>
      <c r="F447" s="1" t="s">
        <v>11</v>
      </c>
      <c r="G447" s="1" t="s">
        <v>11</v>
      </c>
      <c r="H447" s="1" t="s">
        <v>11</v>
      </c>
      <c r="I447" s="1" t="s">
        <v>11</v>
      </c>
      <c r="J447" s="3"/>
      <c r="K447" s="3"/>
    </row>
    <row r="448">
      <c r="A448" s="1" t="s">
        <v>1513</v>
      </c>
      <c r="B448" s="4" t="s">
        <v>1514</v>
      </c>
      <c r="C448" s="1" t="s">
        <v>11</v>
      </c>
      <c r="D448" s="1" t="s">
        <v>11</v>
      </c>
      <c r="E448" s="1" t="s">
        <v>11</v>
      </c>
      <c r="F448" s="1" t="s">
        <v>11</v>
      </c>
      <c r="G448" s="1" t="s">
        <v>11</v>
      </c>
      <c r="H448" s="1" t="s">
        <v>11</v>
      </c>
      <c r="I448" s="1" t="s">
        <v>11</v>
      </c>
      <c r="J448" s="3"/>
      <c r="K448" s="3"/>
    </row>
    <row r="449">
      <c r="A449" s="1" t="s">
        <v>1515</v>
      </c>
      <c r="B449" s="4" t="s">
        <v>1516</v>
      </c>
      <c r="C449" s="1" t="s">
        <v>11</v>
      </c>
      <c r="D449" s="1" t="s">
        <v>11</v>
      </c>
      <c r="E449" s="1" t="s">
        <v>11</v>
      </c>
      <c r="F449" s="1" t="s">
        <v>11</v>
      </c>
      <c r="G449" s="1" t="s">
        <v>11</v>
      </c>
      <c r="H449" s="1" t="s">
        <v>11</v>
      </c>
      <c r="I449" s="1" t="s">
        <v>11</v>
      </c>
      <c r="J449" s="3"/>
      <c r="K449" s="3"/>
    </row>
    <row r="450">
      <c r="A450" s="1" t="s">
        <v>1517</v>
      </c>
      <c r="B450" s="4" t="s">
        <v>1518</v>
      </c>
      <c r="C450" s="1" t="s">
        <v>1519</v>
      </c>
      <c r="D450" s="1" t="s">
        <v>1520</v>
      </c>
      <c r="E450" s="1" t="s">
        <v>1521</v>
      </c>
      <c r="F450" s="1" t="s">
        <v>1522</v>
      </c>
      <c r="G450" s="1" t="s">
        <v>1523</v>
      </c>
      <c r="H450" s="5" t="s">
        <v>1524</v>
      </c>
      <c r="I450" s="1" t="s">
        <v>924</v>
      </c>
      <c r="J450" s="3"/>
      <c r="K450" s="3"/>
    </row>
    <row r="451">
      <c r="A451" s="1" t="s">
        <v>1525</v>
      </c>
      <c r="B451" s="4" t="s">
        <v>1526</v>
      </c>
      <c r="C451" s="1" t="s">
        <v>11</v>
      </c>
      <c r="D451" s="1" t="s">
        <v>11</v>
      </c>
      <c r="E451" s="1" t="s">
        <v>11</v>
      </c>
      <c r="F451" s="1" t="s">
        <v>11</v>
      </c>
      <c r="G451" s="1" t="s">
        <v>11</v>
      </c>
      <c r="H451" s="1" t="s">
        <v>11</v>
      </c>
      <c r="I451" s="1" t="s">
        <v>11</v>
      </c>
      <c r="J451" s="3"/>
      <c r="K451" s="3"/>
    </row>
    <row r="452">
      <c r="A452" s="1" t="s">
        <v>1527</v>
      </c>
      <c r="B452" s="4" t="s">
        <v>1528</v>
      </c>
      <c r="C452" s="1" t="s">
        <v>1529</v>
      </c>
      <c r="D452" s="1" t="s">
        <v>1530</v>
      </c>
      <c r="E452" s="1" t="s">
        <v>1531</v>
      </c>
      <c r="F452" s="1" t="s">
        <v>1532</v>
      </c>
      <c r="G452" s="1" t="s">
        <v>1533</v>
      </c>
      <c r="H452" s="5" t="s">
        <v>1534</v>
      </c>
      <c r="I452" s="1" t="s">
        <v>80</v>
      </c>
      <c r="J452" s="3"/>
      <c r="K452" s="3"/>
    </row>
    <row r="453">
      <c r="A453" s="1" t="s">
        <v>1535</v>
      </c>
      <c r="B453" s="4" t="s">
        <v>1536</v>
      </c>
      <c r="C453" s="1" t="s">
        <v>1537</v>
      </c>
      <c r="D453" s="1" t="s">
        <v>1538</v>
      </c>
      <c r="E453" s="1" t="s">
        <v>1539</v>
      </c>
      <c r="F453" s="1" t="s">
        <v>1540</v>
      </c>
      <c r="G453" s="1" t="s">
        <v>11</v>
      </c>
      <c r="H453" s="1" t="s">
        <v>11</v>
      </c>
      <c r="I453" s="1" t="s">
        <v>31</v>
      </c>
      <c r="J453" s="3"/>
      <c r="K453" s="3"/>
    </row>
    <row r="454">
      <c r="A454" s="1" t="s">
        <v>1541</v>
      </c>
      <c r="B454" s="4" t="s">
        <v>1542</v>
      </c>
      <c r="C454" s="1" t="s">
        <v>1543</v>
      </c>
      <c r="D454" s="1" t="s">
        <v>1544</v>
      </c>
      <c r="E454" s="1" t="s">
        <v>1545</v>
      </c>
      <c r="F454" s="1" t="s">
        <v>1546</v>
      </c>
      <c r="G454" s="1" t="s">
        <v>1547</v>
      </c>
      <c r="H454" s="5" t="s">
        <v>1548</v>
      </c>
      <c r="I454" s="1" t="s">
        <v>154</v>
      </c>
      <c r="J454" s="3"/>
      <c r="K454" s="3"/>
    </row>
    <row r="455">
      <c r="A455" s="1" t="s">
        <v>1549</v>
      </c>
      <c r="B455" s="4" t="s">
        <v>1550</v>
      </c>
      <c r="C455" s="1" t="s">
        <v>11</v>
      </c>
      <c r="D455" s="1" t="s">
        <v>11</v>
      </c>
      <c r="E455" s="1" t="s">
        <v>11</v>
      </c>
      <c r="F455" s="1" t="s">
        <v>11</v>
      </c>
      <c r="G455" s="1" t="s">
        <v>11</v>
      </c>
      <c r="H455" s="1" t="s">
        <v>11</v>
      </c>
      <c r="I455" s="1" t="s">
        <v>11</v>
      </c>
      <c r="J455" s="3"/>
      <c r="K455" s="3"/>
    </row>
    <row r="456">
      <c r="A456" s="1" t="s">
        <v>1551</v>
      </c>
      <c r="B456" s="4" t="s">
        <v>1552</v>
      </c>
      <c r="C456" s="1" t="s">
        <v>11</v>
      </c>
      <c r="D456" s="1" t="s">
        <v>11</v>
      </c>
      <c r="E456" s="1" t="s">
        <v>11</v>
      </c>
      <c r="F456" s="1" t="s">
        <v>11</v>
      </c>
      <c r="G456" s="1" t="s">
        <v>11</v>
      </c>
      <c r="H456" s="1" t="s">
        <v>11</v>
      </c>
      <c r="I456" s="1" t="s">
        <v>11</v>
      </c>
      <c r="J456" s="3"/>
      <c r="K456" s="3"/>
    </row>
    <row r="457">
      <c r="A457" s="1" t="s">
        <v>1553</v>
      </c>
      <c r="B457" s="4" t="s">
        <v>1554</v>
      </c>
      <c r="C457" s="1" t="s">
        <v>11</v>
      </c>
      <c r="D457" s="1" t="s">
        <v>11</v>
      </c>
      <c r="E457" s="1" t="s">
        <v>11</v>
      </c>
      <c r="F457" s="1" t="s">
        <v>11</v>
      </c>
      <c r="G457" s="1" t="s">
        <v>11</v>
      </c>
      <c r="H457" s="1" t="s">
        <v>11</v>
      </c>
      <c r="I457" s="1" t="s">
        <v>11</v>
      </c>
      <c r="J457" s="3"/>
      <c r="K457" s="3"/>
    </row>
    <row r="458">
      <c r="A458" s="1" t="s">
        <v>1555</v>
      </c>
      <c r="B458" s="4" t="s">
        <v>1556</v>
      </c>
      <c r="C458" s="1" t="s">
        <v>1557</v>
      </c>
      <c r="D458" s="1" t="s">
        <v>1558</v>
      </c>
      <c r="E458" s="1" t="s">
        <v>1559</v>
      </c>
      <c r="F458" s="1" t="s">
        <v>1560</v>
      </c>
      <c r="G458" s="1" t="s">
        <v>1561</v>
      </c>
      <c r="H458" s="5" t="s">
        <v>1562</v>
      </c>
      <c r="I458" s="1" t="s">
        <v>312</v>
      </c>
      <c r="J458" s="3"/>
      <c r="K458" s="3"/>
    </row>
    <row r="459">
      <c r="A459" s="1" t="s">
        <v>1563</v>
      </c>
      <c r="B459" s="4" t="s">
        <v>1564</v>
      </c>
      <c r="C459" s="1" t="s">
        <v>11</v>
      </c>
      <c r="D459" s="1" t="s">
        <v>11</v>
      </c>
      <c r="E459" s="1" t="s">
        <v>11</v>
      </c>
      <c r="F459" s="1" t="s">
        <v>11</v>
      </c>
      <c r="G459" s="1" t="s">
        <v>11</v>
      </c>
      <c r="H459" s="1" t="s">
        <v>11</v>
      </c>
      <c r="I459" s="1" t="s">
        <v>11</v>
      </c>
      <c r="J459" s="3"/>
      <c r="K459" s="3"/>
    </row>
    <row r="460">
      <c r="A460" s="1" t="s">
        <v>1565</v>
      </c>
      <c r="B460" s="4" t="s">
        <v>1566</v>
      </c>
      <c r="C460" s="1" t="s">
        <v>1567</v>
      </c>
      <c r="D460" s="1" t="s">
        <v>1568</v>
      </c>
      <c r="E460" s="1" t="s">
        <v>1569</v>
      </c>
      <c r="F460" s="1" t="s">
        <v>1570</v>
      </c>
      <c r="G460" s="1" t="s">
        <v>11</v>
      </c>
      <c r="H460" s="5" t="s">
        <v>1571</v>
      </c>
      <c r="I460" s="1" t="s">
        <v>924</v>
      </c>
      <c r="J460" s="3"/>
      <c r="K460" s="3"/>
    </row>
    <row r="461">
      <c r="A461" s="1" t="s">
        <v>1572</v>
      </c>
      <c r="B461" s="4" t="s">
        <v>1573</v>
      </c>
      <c r="C461" s="1" t="s">
        <v>11</v>
      </c>
      <c r="D461" s="1" t="s">
        <v>11</v>
      </c>
      <c r="E461" s="1" t="s">
        <v>11</v>
      </c>
      <c r="F461" s="1" t="s">
        <v>11</v>
      </c>
      <c r="G461" s="1" t="s">
        <v>11</v>
      </c>
      <c r="H461" s="1" t="s">
        <v>11</v>
      </c>
      <c r="I461" s="1" t="s">
        <v>11</v>
      </c>
      <c r="J461" s="3"/>
      <c r="K461" s="3"/>
    </row>
    <row r="462">
      <c r="A462" s="1" t="s">
        <v>1574</v>
      </c>
      <c r="B462" s="4" t="s">
        <v>1575</v>
      </c>
      <c r="C462" s="1" t="s">
        <v>11</v>
      </c>
      <c r="D462" s="1" t="s">
        <v>11</v>
      </c>
      <c r="E462" s="1" t="s">
        <v>11</v>
      </c>
      <c r="F462" s="1" t="s">
        <v>11</v>
      </c>
      <c r="G462" s="1" t="s">
        <v>11</v>
      </c>
      <c r="H462" s="1" t="s">
        <v>11</v>
      </c>
      <c r="I462" s="1" t="s">
        <v>11</v>
      </c>
      <c r="J462" s="3"/>
      <c r="K462" s="3"/>
    </row>
    <row r="463">
      <c r="A463" s="1" t="s">
        <v>1576</v>
      </c>
      <c r="B463" s="4" t="s">
        <v>1577</v>
      </c>
      <c r="C463" s="1" t="s">
        <v>1578</v>
      </c>
      <c r="D463" s="1" t="s">
        <v>1579</v>
      </c>
      <c r="E463" s="1" t="s">
        <v>1580</v>
      </c>
      <c r="F463" s="1" t="s">
        <v>1581</v>
      </c>
      <c r="G463" s="1" t="s">
        <v>11</v>
      </c>
      <c r="H463" s="1" t="s">
        <v>11</v>
      </c>
      <c r="I463" s="1" t="s">
        <v>31</v>
      </c>
      <c r="J463" s="3"/>
      <c r="K463" s="3"/>
    </row>
    <row r="464">
      <c r="A464" s="1" t="s">
        <v>1582</v>
      </c>
      <c r="B464" s="4" t="s">
        <v>1583</v>
      </c>
      <c r="C464" s="1" t="s">
        <v>1584</v>
      </c>
      <c r="D464" s="1" t="s">
        <v>1585</v>
      </c>
      <c r="E464" s="1" t="s">
        <v>1586</v>
      </c>
      <c r="F464" s="1" t="s">
        <v>1587</v>
      </c>
      <c r="G464" s="1" t="s">
        <v>11</v>
      </c>
      <c r="H464" s="5" t="s">
        <v>1588</v>
      </c>
      <c r="I464" s="1" t="s">
        <v>382</v>
      </c>
      <c r="J464" s="3"/>
      <c r="K464" s="3"/>
    </row>
    <row r="465">
      <c r="A465" s="1" t="s">
        <v>1589</v>
      </c>
      <c r="B465" s="4" t="s">
        <v>1590</v>
      </c>
      <c r="C465" s="1" t="s">
        <v>11</v>
      </c>
      <c r="D465" s="1" t="s">
        <v>11</v>
      </c>
      <c r="E465" s="1" t="s">
        <v>11</v>
      </c>
      <c r="F465" s="1" t="s">
        <v>11</v>
      </c>
      <c r="G465" s="1" t="s">
        <v>11</v>
      </c>
      <c r="H465" s="1" t="s">
        <v>11</v>
      </c>
      <c r="I465" s="1" t="s">
        <v>11</v>
      </c>
      <c r="J465" s="3"/>
      <c r="K465" s="3"/>
    </row>
    <row r="466">
      <c r="A466" s="1" t="s">
        <v>1591</v>
      </c>
      <c r="B466" s="4" t="s">
        <v>1592</v>
      </c>
      <c r="C466" s="1" t="s">
        <v>11</v>
      </c>
      <c r="D466" s="1" t="s">
        <v>11</v>
      </c>
      <c r="E466" s="1" t="s">
        <v>11</v>
      </c>
      <c r="F466" s="1" t="s">
        <v>11</v>
      </c>
      <c r="G466" s="1" t="s">
        <v>11</v>
      </c>
      <c r="H466" s="1" t="s">
        <v>11</v>
      </c>
      <c r="I466" s="1" t="s">
        <v>11</v>
      </c>
      <c r="J466" s="3"/>
      <c r="K466" s="3"/>
    </row>
    <row r="467">
      <c r="A467" s="1" t="s">
        <v>1593</v>
      </c>
      <c r="B467" s="4" t="s">
        <v>1594</v>
      </c>
      <c r="C467" s="1" t="s">
        <v>1595</v>
      </c>
      <c r="D467" s="3"/>
      <c r="E467" s="3"/>
      <c r="F467" s="3"/>
      <c r="G467" s="1" t="s">
        <v>11</v>
      </c>
      <c r="H467" s="1" t="s">
        <v>11</v>
      </c>
      <c r="I467" s="1" t="s">
        <v>11</v>
      </c>
      <c r="J467" s="3"/>
      <c r="K467" s="3"/>
    </row>
    <row r="468">
      <c r="A468" s="1" t="s">
        <v>1596</v>
      </c>
      <c r="B468" s="4" t="s">
        <v>1597</v>
      </c>
      <c r="C468" s="1" t="s">
        <v>11</v>
      </c>
      <c r="D468" s="1" t="s">
        <v>11</v>
      </c>
      <c r="E468" s="1" t="s">
        <v>11</v>
      </c>
      <c r="F468" s="1" t="s">
        <v>11</v>
      </c>
      <c r="G468" s="1" t="s">
        <v>11</v>
      </c>
      <c r="H468" s="1" t="s">
        <v>11</v>
      </c>
      <c r="I468" s="1" t="s">
        <v>11</v>
      </c>
      <c r="J468" s="3"/>
      <c r="K468" s="3"/>
    </row>
    <row r="469">
      <c r="A469" s="1" t="s">
        <v>1598</v>
      </c>
      <c r="B469" s="4" t="s">
        <v>1599</v>
      </c>
      <c r="C469" s="1" t="s">
        <v>11</v>
      </c>
      <c r="D469" s="1" t="s">
        <v>11</v>
      </c>
      <c r="E469" s="1" t="s">
        <v>11</v>
      </c>
      <c r="F469" s="1" t="s">
        <v>11</v>
      </c>
      <c r="G469" s="1" t="s">
        <v>11</v>
      </c>
      <c r="H469" s="1" t="s">
        <v>11</v>
      </c>
      <c r="I469" s="1" t="s">
        <v>11</v>
      </c>
      <c r="J469" s="3"/>
      <c r="K469" s="3"/>
    </row>
    <row r="470">
      <c r="A470" s="1" t="s">
        <v>1600</v>
      </c>
      <c r="B470" s="4" t="s">
        <v>1601</v>
      </c>
      <c r="C470" s="1" t="s">
        <v>11</v>
      </c>
      <c r="D470" s="1" t="s">
        <v>11</v>
      </c>
      <c r="E470" s="1" t="s">
        <v>11</v>
      </c>
      <c r="F470" s="1" t="s">
        <v>11</v>
      </c>
      <c r="G470" s="1" t="s">
        <v>11</v>
      </c>
      <c r="H470" s="1" t="s">
        <v>11</v>
      </c>
      <c r="I470" s="1" t="s">
        <v>11</v>
      </c>
      <c r="J470" s="3"/>
      <c r="K470" s="3"/>
    </row>
    <row r="471">
      <c r="A471" s="1" t="s">
        <v>1602</v>
      </c>
      <c r="B471" s="4" t="s">
        <v>1603</v>
      </c>
      <c r="C471" s="1" t="s">
        <v>1604</v>
      </c>
      <c r="D471" s="1" t="s">
        <v>1605</v>
      </c>
      <c r="E471" s="1" t="s">
        <v>1606</v>
      </c>
      <c r="F471" s="1" t="s">
        <v>1607</v>
      </c>
      <c r="G471" s="1" t="s">
        <v>1608</v>
      </c>
      <c r="H471" s="5" t="s">
        <v>1609</v>
      </c>
      <c r="I471" s="1" t="s">
        <v>53</v>
      </c>
      <c r="J471" s="3"/>
      <c r="K471" s="3"/>
    </row>
    <row r="472">
      <c r="A472" s="1" t="s">
        <v>1610</v>
      </c>
      <c r="B472" s="4" t="s">
        <v>1611</v>
      </c>
      <c r="C472" s="1" t="s">
        <v>11</v>
      </c>
      <c r="D472" s="1" t="s">
        <v>11</v>
      </c>
      <c r="E472" s="1" t="s">
        <v>11</v>
      </c>
      <c r="F472" s="1" t="s">
        <v>11</v>
      </c>
      <c r="G472" s="1" t="s">
        <v>11</v>
      </c>
      <c r="H472" s="1" t="s">
        <v>11</v>
      </c>
      <c r="I472" s="1" t="s">
        <v>11</v>
      </c>
      <c r="J472" s="3"/>
      <c r="K472" s="3"/>
    </row>
    <row r="473">
      <c r="A473" s="1" t="s">
        <v>1612</v>
      </c>
      <c r="B473" s="4" t="s">
        <v>1613</v>
      </c>
      <c r="C473" s="1" t="s">
        <v>11</v>
      </c>
      <c r="D473" s="1" t="s">
        <v>11</v>
      </c>
      <c r="E473" s="1" t="s">
        <v>11</v>
      </c>
      <c r="F473" s="1" t="s">
        <v>11</v>
      </c>
      <c r="G473" s="1" t="s">
        <v>11</v>
      </c>
      <c r="H473" s="1" t="s">
        <v>11</v>
      </c>
      <c r="I473" s="1" t="s">
        <v>11</v>
      </c>
      <c r="J473" s="3"/>
      <c r="K473" s="3"/>
    </row>
    <row r="474">
      <c r="A474" s="1" t="s">
        <v>1614</v>
      </c>
      <c r="B474" s="4" t="s">
        <v>1615</v>
      </c>
      <c r="C474" s="1" t="s">
        <v>11</v>
      </c>
      <c r="D474" s="1" t="s">
        <v>11</v>
      </c>
      <c r="E474" s="1" t="s">
        <v>11</v>
      </c>
      <c r="F474" s="1" t="s">
        <v>11</v>
      </c>
      <c r="G474" s="1" t="s">
        <v>11</v>
      </c>
      <c r="H474" s="1" t="s">
        <v>11</v>
      </c>
      <c r="I474" s="1" t="s">
        <v>11</v>
      </c>
      <c r="J474" s="3"/>
      <c r="K474" s="3"/>
    </row>
    <row r="475">
      <c r="A475" s="1" t="s">
        <v>1616</v>
      </c>
      <c r="B475" s="4" t="s">
        <v>1617</v>
      </c>
      <c r="C475" s="1" t="s">
        <v>11</v>
      </c>
      <c r="D475" s="1" t="s">
        <v>11</v>
      </c>
      <c r="E475" s="1" t="s">
        <v>11</v>
      </c>
      <c r="F475" s="1" t="s">
        <v>11</v>
      </c>
      <c r="G475" s="1" t="s">
        <v>11</v>
      </c>
      <c r="H475" s="1" t="s">
        <v>11</v>
      </c>
      <c r="I475" s="1" t="s">
        <v>11</v>
      </c>
      <c r="J475" s="3"/>
      <c r="K475" s="3"/>
    </row>
    <row r="476">
      <c r="A476" s="1" t="s">
        <v>1618</v>
      </c>
      <c r="B476" s="4" t="s">
        <v>1619</v>
      </c>
      <c r="C476" s="1" t="s">
        <v>11</v>
      </c>
      <c r="D476" s="1" t="s">
        <v>11</v>
      </c>
      <c r="E476" s="1" t="s">
        <v>11</v>
      </c>
      <c r="F476" s="1" t="s">
        <v>11</v>
      </c>
      <c r="G476" s="1" t="s">
        <v>11</v>
      </c>
      <c r="H476" s="1" t="s">
        <v>11</v>
      </c>
      <c r="I476" s="1" t="s">
        <v>11</v>
      </c>
      <c r="J476" s="3"/>
      <c r="K476" s="3"/>
    </row>
    <row r="477">
      <c r="A477" s="1" t="s">
        <v>1620</v>
      </c>
      <c r="B477" s="4" t="s">
        <v>1621</v>
      </c>
      <c r="C477" s="1" t="s">
        <v>1622</v>
      </c>
      <c r="D477" s="1" t="s">
        <v>1623</v>
      </c>
      <c r="E477" s="1" t="s">
        <v>1624</v>
      </c>
      <c r="F477" s="1" t="s">
        <v>1625</v>
      </c>
      <c r="G477" s="1" t="s">
        <v>11</v>
      </c>
      <c r="H477" s="5" t="s">
        <v>1626</v>
      </c>
      <c r="I477" s="1" t="s">
        <v>154</v>
      </c>
      <c r="J477" s="3"/>
      <c r="K477" s="3"/>
    </row>
    <row r="478">
      <c r="A478" s="1" t="s">
        <v>1627</v>
      </c>
      <c r="B478" s="4" t="s">
        <v>1628</v>
      </c>
      <c r="C478" s="1" t="s">
        <v>1629</v>
      </c>
      <c r="D478" s="1" t="s">
        <v>1630</v>
      </c>
      <c r="E478" s="1" t="s">
        <v>1631</v>
      </c>
      <c r="F478" s="1" t="s">
        <v>1632</v>
      </c>
      <c r="G478" s="1" t="s">
        <v>11</v>
      </c>
      <c r="H478" s="5" t="s">
        <v>1633</v>
      </c>
      <c r="I478" s="1" t="s">
        <v>53</v>
      </c>
      <c r="J478" s="3"/>
      <c r="K478" s="3"/>
    </row>
    <row r="479">
      <c r="A479" s="1" t="s">
        <v>1634</v>
      </c>
      <c r="B479" s="4" t="s">
        <v>1635</v>
      </c>
      <c r="C479" s="1" t="s">
        <v>11</v>
      </c>
      <c r="D479" s="1" t="s">
        <v>11</v>
      </c>
      <c r="E479" s="1" t="s">
        <v>11</v>
      </c>
      <c r="F479" s="1" t="s">
        <v>11</v>
      </c>
      <c r="G479" s="1" t="s">
        <v>11</v>
      </c>
      <c r="H479" s="1" t="s">
        <v>11</v>
      </c>
      <c r="I479" s="1" t="s">
        <v>11</v>
      </c>
      <c r="J479" s="3"/>
      <c r="K479" s="3"/>
    </row>
    <row r="480">
      <c r="A480" s="1" t="s">
        <v>1636</v>
      </c>
      <c r="B480" s="4" t="s">
        <v>1637</v>
      </c>
      <c r="C480" s="1" t="s">
        <v>11</v>
      </c>
      <c r="D480" s="1" t="s">
        <v>11</v>
      </c>
      <c r="E480" s="1" t="s">
        <v>11</v>
      </c>
      <c r="F480" s="1" t="s">
        <v>11</v>
      </c>
      <c r="G480" s="1" t="s">
        <v>11</v>
      </c>
      <c r="H480" s="1" t="s">
        <v>11</v>
      </c>
      <c r="I480" s="1" t="s">
        <v>11</v>
      </c>
      <c r="J480" s="3"/>
      <c r="K480" s="3"/>
    </row>
    <row r="481">
      <c r="A481" s="1" t="s">
        <v>1638</v>
      </c>
      <c r="B481" s="4" t="s">
        <v>1639</v>
      </c>
      <c r="C481" s="1" t="s">
        <v>11</v>
      </c>
      <c r="D481" s="1" t="s">
        <v>11</v>
      </c>
      <c r="E481" s="1" t="s">
        <v>11</v>
      </c>
      <c r="F481" s="1" t="s">
        <v>11</v>
      </c>
      <c r="G481" s="1" t="s">
        <v>11</v>
      </c>
      <c r="H481" s="1" t="s">
        <v>11</v>
      </c>
      <c r="I481" s="1" t="s">
        <v>11</v>
      </c>
      <c r="J481" s="3"/>
      <c r="K481" s="3"/>
    </row>
    <row r="482">
      <c r="A482" s="1" t="s">
        <v>1640</v>
      </c>
      <c r="B482" s="4" t="s">
        <v>1641</v>
      </c>
      <c r="C482" s="1" t="s">
        <v>11</v>
      </c>
      <c r="D482" s="1" t="s">
        <v>11</v>
      </c>
      <c r="E482" s="1" t="s">
        <v>11</v>
      </c>
      <c r="F482" s="1" t="s">
        <v>11</v>
      </c>
      <c r="G482" s="1" t="s">
        <v>11</v>
      </c>
      <c r="H482" s="1" t="s">
        <v>11</v>
      </c>
      <c r="I482" s="1" t="s">
        <v>11</v>
      </c>
      <c r="J482" s="3"/>
      <c r="K482" s="3"/>
    </row>
    <row r="483">
      <c r="A483" s="1" t="s">
        <v>1642</v>
      </c>
      <c r="B483" s="4" t="s">
        <v>1643</v>
      </c>
      <c r="C483" s="1" t="s">
        <v>11</v>
      </c>
      <c r="D483" s="1" t="s">
        <v>11</v>
      </c>
      <c r="E483" s="1" t="s">
        <v>11</v>
      </c>
      <c r="F483" s="1" t="s">
        <v>11</v>
      </c>
      <c r="G483" s="1" t="s">
        <v>11</v>
      </c>
      <c r="H483" s="1" t="s">
        <v>11</v>
      </c>
      <c r="I483" s="1" t="s">
        <v>11</v>
      </c>
      <c r="J483" s="3"/>
      <c r="K483" s="3"/>
    </row>
    <row r="484">
      <c r="A484" s="1" t="s">
        <v>1644</v>
      </c>
      <c r="B484" s="4" t="s">
        <v>1645</v>
      </c>
      <c r="C484" s="1" t="s">
        <v>11</v>
      </c>
      <c r="D484" s="1" t="s">
        <v>11</v>
      </c>
      <c r="E484" s="1" t="s">
        <v>11</v>
      </c>
      <c r="F484" s="1" t="s">
        <v>11</v>
      </c>
      <c r="G484" s="1" t="s">
        <v>11</v>
      </c>
      <c r="H484" s="1" t="s">
        <v>11</v>
      </c>
      <c r="I484" s="1" t="s">
        <v>11</v>
      </c>
      <c r="J484" s="3"/>
      <c r="K484" s="3"/>
    </row>
    <row r="485">
      <c r="A485" s="1" t="s">
        <v>1646</v>
      </c>
      <c r="B485" s="4" t="s">
        <v>1647</v>
      </c>
      <c r="C485" s="1" t="s">
        <v>11</v>
      </c>
      <c r="D485" s="1" t="s">
        <v>11</v>
      </c>
      <c r="E485" s="1" t="s">
        <v>11</v>
      </c>
      <c r="F485" s="1" t="s">
        <v>11</v>
      </c>
      <c r="G485" s="1" t="s">
        <v>11</v>
      </c>
      <c r="H485" s="1" t="s">
        <v>11</v>
      </c>
      <c r="I485" s="1" t="s">
        <v>11</v>
      </c>
      <c r="J485" s="3"/>
      <c r="K485" s="3"/>
    </row>
    <row r="486">
      <c r="A486" s="1" t="s">
        <v>1648</v>
      </c>
      <c r="B486" s="4" t="s">
        <v>1649</v>
      </c>
      <c r="C486" s="1" t="s">
        <v>11</v>
      </c>
      <c r="D486" s="1" t="s">
        <v>11</v>
      </c>
      <c r="E486" s="1" t="s">
        <v>11</v>
      </c>
      <c r="F486" s="1" t="s">
        <v>11</v>
      </c>
      <c r="G486" s="1" t="s">
        <v>11</v>
      </c>
      <c r="H486" s="1" t="s">
        <v>11</v>
      </c>
      <c r="I486" s="1" t="s">
        <v>11</v>
      </c>
      <c r="J486" s="3"/>
      <c r="K486" s="3"/>
    </row>
    <row r="487">
      <c r="A487" s="1" t="s">
        <v>1650</v>
      </c>
      <c r="B487" s="4" t="s">
        <v>1651</v>
      </c>
      <c r="C487" s="1" t="s">
        <v>11</v>
      </c>
      <c r="D487" s="1" t="s">
        <v>11</v>
      </c>
      <c r="E487" s="1" t="s">
        <v>11</v>
      </c>
      <c r="F487" s="1" t="s">
        <v>11</v>
      </c>
      <c r="G487" s="1" t="s">
        <v>11</v>
      </c>
      <c r="H487" s="1" t="s">
        <v>11</v>
      </c>
      <c r="I487" s="1" t="s">
        <v>11</v>
      </c>
      <c r="J487" s="3"/>
      <c r="K487" s="3"/>
    </row>
    <row r="488">
      <c r="A488" s="1" t="s">
        <v>1652</v>
      </c>
      <c r="B488" s="4" t="s">
        <v>1653</v>
      </c>
      <c r="C488" s="1" t="s">
        <v>11</v>
      </c>
      <c r="D488" s="1" t="s">
        <v>11</v>
      </c>
      <c r="E488" s="1" t="s">
        <v>11</v>
      </c>
      <c r="F488" s="1" t="s">
        <v>11</v>
      </c>
      <c r="G488" s="1" t="s">
        <v>11</v>
      </c>
      <c r="H488" s="1" t="s">
        <v>11</v>
      </c>
      <c r="I488" s="1" t="s">
        <v>11</v>
      </c>
      <c r="J488" s="3"/>
      <c r="K488" s="3"/>
    </row>
    <row r="489">
      <c r="A489" s="1" t="s">
        <v>1654</v>
      </c>
      <c r="B489" s="4" t="s">
        <v>1655</v>
      </c>
      <c r="C489" s="1" t="s">
        <v>1656</v>
      </c>
      <c r="D489" s="1" t="s">
        <v>1657</v>
      </c>
      <c r="E489" s="1" t="s">
        <v>1658</v>
      </c>
      <c r="F489" s="1" t="s">
        <v>1659</v>
      </c>
      <c r="G489" s="1" t="s">
        <v>11</v>
      </c>
      <c r="H489" s="5" t="s">
        <v>1660</v>
      </c>
      <c r="I489" s="1" t="s">
        <v>154</v>
      </c>
      <c r="J489" s="3"/>
      <c r="K489" s="3"/>
    </row>
    <row r="490">
      <c r="A490" s="1" t="s">
        <v>1661</v>
      </c>
      <c r="B490" s="4" t="s">
        <v>1662</v>
      </c>
      <c r="C490" s="1" t="s">
        <v>11</v>
      </c>
      <c r="D490" s="1" t="s">
        <v>11</v>
      </c>
      <c r="E490" s="1" t="s">
        <v>11</v>
      </c>
      <c r="F490" s="1" t="s">
        <v>11</v>
      </c>
      <c r="G490" s="1" t="s">
        <v>11</v>
      </c>
      <c r="H490" s="1" t="s">
        <v>11</v>
      </c>
      <c r="I490" s="1" t="s">
        <v>11</v>
      </c>
      <c r="J490" s="3"/>
      <c r="K490" s="3"/>
    </row>
    <row r="491">
      <c r="A491" s="1" t="s">
        <v>1663</v>
      </c>
      <c r="B491" s="4" t="s">
        <v>1664</v>
      </c>
      <c r="C491" s="1" t="s">
        <v>11</v>
      </c>
      <c r="D491" s="1" t="s">
        <v>11</v>
      </c>
      <c r="E491" s="1" t="s">
        <v>11</v>
      </c>
      <c r="F491" s="1" t="s">
        <v>11</v>
      </c>
      <c r="G491" s="1" t="s">
        <v>11</v>
      </c>
      <c r="H491" s="1" t="s">
        <v>11</v>
      </c>
      <c r="I491" s="1" t="s">
        <v>11</v>
      </c>
      <c r="J491" s="3"/>
      <c r="K491" s="3"/>
    </row>
    <row r="492">
      <c r="A492" s="1" t="s">
        <v>1665</v>
      </c>
      <c r="B492" s="4" t="s">
        <v>1666</v>
      </c>
      <c r="C492" s="1" t="s">
        <v>11</v>
      </c>
      <c r="D492" s="1" t="s">
        <v>11</v>
      </c>
      <c r="E492" s="1" t="s">
        <v>11</v>
      </c>
      <c r="F492" s="1" t="s">
        <v>11</v>
      </c>
      <c r="G492" s="1" t="s">
        <v>11</v>
      </c>
      <c r="H492" s="1" t="s">
        <v>11</v>
      </c>
      <c r="I492" s="1" t="s">
        <v>11</v>
      </c>
      <c r="J492" s="3"/>
      <c r="K492" s="3"/>
    </row>
    <row r="493">
      <c r="A493" s="1" t="s">
        <v>1667</v>
      </c>
      <c r="B493" s="4" t="s">
        <v>1668</v>
      </c>
      <c r="C493" s="1" t="s">
        <v>1669</v>
      </c>
      <c r="D493" s="1" t="s">
        <v>1670</v>
      </c>
      <c r="E493" s="1" t="s">
        <v>1671</v>
      </c>
      <c r="F493" s="1" t="s">
        <v>1672</v>
      </c>
      <c r="G493" s="1" t="s">
        <v>11</v>
      </c>
      <c r="H493" s="1" t="s">
        <v>11</v>
      </c>
      <c r="I493" s="1" t="s">
        <v>80</v>
      </c>
      <c r="J493" s="3"/>
      <c r="K493" s="3"/>
    </row>
    <row r="494">
      <c r="A494" s="1" t="s">
        <v>1673</v>
      </c>
      <c r="B494" s="4" t="s">
        <v>1674</v>
      </c>
      <c r="C494" s="1" t="s">
        <v>1675</v>
      </c>
      <c r="D494" s="1" t="s">
        <v>1676</v>
      </c>
      <c r="E494" s="1" t="s">
        <v>1677</v>
      </c>
      <c r="F494" s="1" t="s">
        <v>1678</v>
      </c>
      <c r="G494" s="1" t="s">
        <v>11</v>
      </c>
      <c r="H494" s="5" t="s">
        <v>1679</v>
      </c>
      <c r="I494" s="1" t="s">
        <v>53</v>
      </c>
      <c r="J494" s="3"/>
      <c r="K494" s="3"/>
    </row>
    <row r="495">
      <c r="A495" s="1" t="s">
        <v>1680</v>
      </c>
      <c r="B495" s="4" t="s">
        <v>1681</v>
      </c>
      <c r="C495" s="1" t="s">
        <v>11</v>
      </c>
      <c r="D495" s="1" t="s">
        <v>11</v>
      </c>
      <c r="E495" s="1" t="s">
        <v>11</v>
      </c>
      <c r="F495" s="1" t="s">
        <v>11</v>
      </c>
      <c r="G495" s="1" t="s">
        <v>11</v>
      </c>
      <c r="H495" s="1" t="s">
        <v>11</v>
      </c>
      <c r="I495" s="1" t="s">
        <v>11</v>
      </c>
      <c r="J495" s="3"/>
      <c r="K495" s="3"/>
    </row>
    <row r="496">
      <c r="A496" s="1" t="s">
        <v>1682</v>
      </c>
      <c r="B496" s="4" t="s">
        <v>1683</v>
      </c>
      <c r="C496" s="1" t="s">
        <v>11</v>
      </c>
      <c r="D496" s="1" t="s">
        <v>11</v>
      </c>
      <c r="E496" s="1" t="s">
        <v>11</v>
      </c>
      <c r="F496" s="1" t="s">
        <v>11</v>
      </c>
      <c r="G496" s="1" t="s">
        <v>11</v>
      </c>
      <c r="H496" s="1" t="s">
        <v>11</v>
      </c>
      <c r="I496" s="1" t="s">
        <v>11</v>
      </c>
      <c r="J496" s="3"/>
      <c r="K496" s="3"/>
    </row>
    <row r="497">
      <c r="A497" s="1" t="s">
        <v>1684</v>
      </c>
      <c r="B497" s="4" t="s">
        <v>1685</v>
      </c>
      <c r="C497" s="1" t="s">
        <v>1686</v>
      </c>
      <c r="D497" s="1" t="s">
        <v>1687</v>
      </c>
      <c r="E497" s="1" t="s">
        <v>1688</v>
      </c>
      <c r="F497" s="1" t="s">
        <v>1689</v>
      </c>
      <c r="G497" s="1" t="s">
        <v>1690</v>
      </c>
      <c r="H497" s="5" t="s">
        <v>1691</v>
      </c>
      <c r="I497" s="1" t="s">
        <v>53</v>
      </c>
      <c r="J497" s="3"/>
      <c r="K497" s="3"/>
    </row>
    <row r="498">
      <c r="A498" s="1" t="s">
        <v>1692</v>
      </c>
      <c r="B498" s="4" t="s">
        <v>1693</v>
      </c>
      <c r="C498" s="1" t="s">
        <v>11</v>
      </c>
      <c r="D498" s="1" t="s">
        <v>11</v>
      </c>
      <c r="E498" s="1" t="s">
        <v>11</v>
      </c>
      <c r="F498" s="1" t="s">
        <v>11</v>
      </c>
      <c r="G498" s="1" t="s">
        <v>11</v>
      </c>
      <c r="H498" s="1" t="s">
        <v>11</v>
      </c>
      <c r="I498" s="1" t="s">
        <v>11</v>
      </c>
      <c r="J498" s="3"/>
      <c r="K498" s="3"/>
    </row>
    <row r="499">
      <c r="A499" s="1" t="s">
        <v>1694</v>
      </c>
      <c r="B499" s="4" t="s">
        <v>1695</v>
      </c>
      <c r="C499" s="1" t="s">
        <v>11</v>
      </c>
      <c r="D499" s="1" t="s">
        <v>11</v>
      </c>
      <c r="E499" s="1" t="s">
        <v>11</v>
      </c>
      <c r="F499" s="1" t="s">
        <v>11</v>
      </c>
      <c r="G499" s="1" t="s">
        <v>11</v>
      </c>
      <c r="H499" s="1" t="s">
        <v>11</v>
      </c>
      <c r="I499" s="1" t="s">
        <v>11</v>
      </c>
      <c r="J499" s="3"/>
      <c r="K499" s="3"/>
    </row>
    <row r="500">
      <c r="A500" s="1" t="s">
        <v>1696</v>
      </c>
      <c r="B500" s="4" t="s">
        <v>1697</v>
      </c>
      <c r="C500" s="1" t="s">
        <v>1698</v>
      </c>
      <c r="D500" s="1" t="s">
        <v>1699</v>
      </c>
      <c r="E500" s="1" t="s">
        <v>1700</v>
      </c>
      <c r="F500" s="1" t="s">
        <v>1701</v>
      </c>
      <c r="G500" s="1" t="s">
        <v>11</v>
      </c>
      <c r="H500" s="1" t="s">
        <v>11</v>
      </c>
      <c r="I500" s="1" t="s">
        <v>53</v>
      </c>
      <c r="J500" s="3"/>
      <c r="K500" s="3"/>
    </row>
    <row r="501">
      <c r="A501" s="1" t="s">
        <v>1702</v>
      </c>
      <c r="B501" s="4" t="s">
        <v>1703</v>
      </c>
      <c r="C501" s="1" t="s">
        <v>1704</v>
      </c>
      <c r="D501" s="1" t="s">
        <v>1705</v>
      </c>
      <c r="E501" s="1" t="s">
        <v>1706</v>
      </c>
      <c r="F501" s="1" t="s">
        <v>1707</v>
      </c>
      <c r="G501" s="1" t="s">
        <v>11</v>
      </c>
      <c r="H501" s="1" t="s">
        <v>11</v>
      </c>
      <c r="I501" s="1" t="s">
        <v>11</v>
      </c>
      <c r="J501" s="3"/>
      <c r="K501" s="3"/>
    </row>
    <row r="502">
      <c r="A502" s="1" t="s">
        <v>1708</v>
      </c>
      <c r="B502" s="4" t="s">
        <v>1709</v>
      </c>
      <c r="C502" s="1" t="s">
        <v>1710</v>
      </c>
      <c r="D502" s="1" t="s">
        <v>1711</v>
      </c>
      <c r="E502" s="1" t="s">
        <v>1712</v>
      </c>
      <c r="F502" s="1" t="s">
        <v>1713</v>
      </c>
      <c r="G502" s="1" t="s">
        <v>11</v>
      </c>
      <c r="H502" s="1" t="s">
        <v>11</v>
      </c>
      <c r="I502" s="1" t="s">
        <v>183</v>
      </c>
      <c r="J502" s="3"/>
      <c r="K502" s="3"/>
    </row>
    <row r="503">
      <c r="A503" s="1" t="s">
        <v>1714</v>
      </c>
      <c r="B503" s="4" t="s">
        <v>1715</v>
      </c>
      <c r="C503" s="1" t="s">
        <v>11</v>
      </c>
      <c r="D503" s="1" t="s">
        <v>11</v>
      </c>
      <c r="E503" s="1" t="s">
        <v>11</v>
      </c>
      <c r="F503" s="1" t="s">
        <v>11</v>
      </c>
      <c r="G503" s="1" t="s">
        <v>11</v>
      </c>
      <c r="H503" s="1" t="s">
        <v>11</v>
      </c>
      <c r="I503" s="1" t="s">
        <v>11</v>
      </c>
      <c r="J503" s="3"/>
      <c r="K503" s="3"/>
    </row>
    <row r="504">
      <c r="A504" s="1" t="s">
        <v>1716</v>
      </c>
      <c r="B504" s="4" t="s">
        <v>1717</v>
      </c>
      <c r="C504" s="1" t="s">
        <v>11</v>
      </c>
      <c r="D504" s="1" t="s">
        <v>11</v>
      </c>
      <c r="E504" s="1" t="s">
        <v>11</v>
      </c>
      <c r="F504" s="1" t="s">
        <v>11</v>
      </c>
      <c r="G504" s="1" t="s">
        <v>11</v>
      </c>
      <c r="H504" s="1" t="s">
        <v>11</v>
      </c>
      <c r="I504" s="1" t="s">
        <v>11</v>
      </c>
      <c r="J504" s="3"/>
      <c r="K504" s="3"/>
    </row>
    <row r="505">
      <c r="A505" s="1" t="s">
        <v>1718</v>
      </c>
      <c r="B505" s="4" t="s">
        <v>1719</v>
      </c>
      <c r="C505" s="1" t="s">
        <v>11</v>
      </c>
      <c r="D505" s="1" t="s">
        <v>11</v>
      </c>
      <c r="E505" s="1" t="s">
        <v>11</v>
      </c>
      <c r="F505" s="1" t="s">
        <v>11</v>
      </c>
      <c r="G505" s="1" t="s">
        <v>11</v>
      </c>
      <c r="H505" s="1" t="s">
        <v>11</v>
      </c>
      <c r="I505" s="1" t="s">
        <v>11</v>
      </c>
      <c r="J505" s="3"/>
      <c r="K505" s="3"/>
    </row>
    <row r="506">
      <c r="A506" s="1" t="s">
        <v>1720</v>
      </c>
      <c r="B506" s="4" t="s">
        <v>1721</v>
      </c>
      <c r="C506" s="1" t="s">
        <v>11</v>
      </c>
      <c r="D506" s="1" t="s">
        <v>11</v>
      </c>
      <c r="E506" s="1" t="s">
        <v>11</v>
      </c>
      <c r="F506" s="1" t="s">
        <v>11</v>
      </c>
      <c r="G506" s="1" t="s">
        <v>11</v>
      </c>
      <c r="H506" s="1" t="s">
        <v>11</v>
      </c>
      <c r="I506" s="1" t="s">
        <v>11</v>
      </c>
      <c r="J506" s="3"/>
      <c r="K506" s="3"/>
    </row>
    <row r="507">
      <c r="A507" s="1" t="s">
        <v>1722</v>
      </c>
      <c r="B507" s="4" t="s">
        <v>1723</v>
      </c>
      <c r="C507" s="1" t="s">
        <v>11</v>
      </c>
      <c r="D507" s="1" t="s">
        <v>11</v>
      </c>
      <c r="E507" s="1" t="s">
        <v>11</v>
      </c>
      <c r="F507" s="1" t="s">
        <v>11</v>
      </c>
      <c r="G507" s="1" t="s">
        <v>11</v>
      </c>
      <c r="H507" s="1" t="s">
        <v>11</v>
      </c>
      <c r="I507" s="1" t="s">
        <v>11</v>
      </c>
      <c r="J507" s="3"/>
      <c r="K507" s="3"/>
    </row>
    <row r="508">
      <c r="A508" s="1" t="s">
        <v>1724</v>
      </c>
      <c r="B508" s="4" t="s">
        <v>1725</v>
      </c>
      <c r="C508" s="1" t="s">
        <v>11</v>
      </c>
      <c r="D508" s="1" t="s">
        <v>11</v>
      </c>
      <c r="E508" s="1" t="s">
        <v>11</v>
      </c>
      <c r="F508" s="1" t="s">
        <v>11</v>
      </c>
      <c r="G508" s="1" t="s">
        <v>11</v>
      </c>
      <c r="H508" s="1" t="s">
        <v>11</v>
      </c>
      <c r="I508" s="1" t="s">
        <v>11</v>
      </c>
      <c r="J508" s="3"/>
      <c r="K508" s="3"/>
    </row>
    <row r="509">
      <c r="A509" s="1" t="s">
        <v>1726</v>
      </c>
      <c r="B509" s="4" t="s">
        <v>1727</v>
      </c>
      <c r="C509" s="1" t="s">
        <v>11</v>
      </c>
      <c r="D509" s="1" t="s">
        <v>11</v>
      </c>
      <c r="E509" s="1" t="s">
        <v>11</v>
      </c>
      <c r="F509" s="1" t="s">
        <v>11</v>
      </c>
      <c r="G509" s="1" t="s">
        <v>11</v>
      </c>
      <c r="H509" s="1" t="s">
        <v>11</v>
      </c>
      <c r="I509" s="1" t="s">
        <v>11</v>
      </c>
      <c r="J509" s="3"/>
      <c r="K509" s="3"/>
    </row>
    <row r="510">
      <c r="A510" s="1" t="s">
        <v>1728</v>
      </c>
      <c r="B510" s="4" t="s">
        <v>1729</v>
      </c>
      <c r="C510" s="1" t="s">
        <v>11</v>
      </c>
      <c r="D510" s="1" t="s">
        <v>11</v>
      </c>
      <c r="E510" s="1" t="s">
        <v>11</v>
      </c>
      <c r="F510" s="1" t="s">
        <v>11</v>
      </c>
      <c r="G510" s="1" t="s">
        <v>11</v>
      </c>
      <c r="H510" s="1" t="s">
        <v>11</v>
      </c>
      <c r="I510" s="1" t="s">
        <v>11</v>
      </c>
      <c r="J510" s="3"/>
      <c r="K510" s="3"/>
    </row>
    <row r="511">
      <c r="A511" s="1" t="s">
        <v>1730</v>
      </c>
      <c r="B511" s="4" t="s">
        <v>1731</v>
      </c>
      <c r="C511" s="1" t="s">
        <v>11</v>
      </c>
      <c r="D511" s="1" t="s">
        <v>11</v>
      </c>
      <c r="E511" s="1" t="s">
        <v>11</v>
      </c>
      <c r="F511" s="1" t="s">
        <v>11</v>
      </c>
      <c r="G511" s="1" t="s">
        <v>11</v>
      </c>
      <c r="H511" s="1" t="s">
        <v>11</v>
      </c>
      <c r="I511" s="1" t="s">
        <v>11</v>
      </c>
      <c r="J511" s="3"/>
      <c r="K511" s="3"/>
    </row>
    <row r="512">
      <c r="A512" s="1" t="s">
        <v>1732</v>
      </c>
      <c r="B512" s="4" t="s">
        <v>1733</v>
      </c>
      <c r="C512" s="1" t="s">
        <v>11</v>
      </c>
      <c r="D512" s="1" t="s">
        <v>11</v>
      </c>
      <c r="E512" s="1" t="s">
        <v>11</v>
      </c>
      <c r="F512" s="1" t="s">
        <v>11</v>
      </c>
      <c r="G512" s="1" t="s">
        <v>11</v>
      </c>
      <c r="H512" s="1" t="s">
        <v>11</v>
      </c>
      <c r="I512" s="1" t="s">
        <v>11</v>
      </c>
      <c r="J512" s="3"/>
      <c r="K512" s="3"/>
    </row>
    <row r="513">
      <c r="A513" s="1" t="s">
        <v>1734</v>
      </c>
      <c r="B513" s="4" t="s">
        <v>1735</v>
      </c>
      <c r="C513" s="1" t="s">
        <v>1736</v>
      </c>
      <c r="D513" s="3"/>
      <c r="E513" s="3"/>
      <c r="F513" s="3"/>
      <c r="G513" s="1" t="s">
        <v>11</v>
      </c>
      <c r="H513" s="1" t="s">
        <v>11</v>
      </c>
      <c r="I513" s="1" t="s">
        <v>11</v>
      </c>
      <c r="J513" s="3"/>
      <c r="K513" s="3"/>
    </row>
    <row r="514">
      <c r="A514" s="1" t="s">
        <v>1737</v>
      </c>
      <c r="B514" s="4" t="s">
        <v>1738</v>
      </c>
      <c r="C514" s="1" t="s">
        <v>11</v>
      </c>
      <c r="D514" s="1" t="s">
        <v>11</v>
      </c>
      <c r="E514" s="1" t="s">
        <v>11</v>
      </c>
      <c r="F514" s="1" t="s">
        <v>11</v>
      </c>
      <c r="G514" s="1" t="s">
        <v>11</v>
      </c>
      <c r="H514" s="1" t="s">
        <v>11</v>
      </c>
      <c r="I514" s="1" t="s">
        <v>11</v>
      </c>
      <c r="J514" s="3"/>
      <c r="K514" s="3"/>
    </row>
    <row r="515">
      <c r="A515" s="1" t="s">
        <v>1739</v>
      </c>
      <c r="B515" s="4" t="s">
        <v>1740</v>
      </c>
      <c r="C515" s="1" t="s">
        <v>1741</v>
      </c>
      <c r="D515" s="1" t="s">
        <v>1742</v>
      </c>
      <c r="E515" s="1" t="s">
        <v>1743</v>
      </c>
      <c r="F515" s="1" t="s">
        <v>1744</v>
      </c>
      <c r="G515" s="1" t="s">
        <v>1745</v>
      </c>
      <c r="H515" s="1" t="s">
        <v>11</v>
      </c>
      <c r="I515" s="1" t="s">
        <v>80</v>
      </c>
      <c r="J515" s="3"/>
      <c r="K515" s="3"/>
    </row>
    <row r="516">
      <c r="A516" s="1" t="s">
        <v>1746</v>
      </c>
      <c r="B516" s="4" t="s">
        <v>1747</v>
      </c>
      <c r="C516" s="1" t="s">
        <v>1748</v>
      </c>
      <c r="D516" s="1" t="s">
        <v>1749</v>
      </c>
      <c r="E516" s="1" t="s">
        <v>1750</v>
      </c>
      <c r="F516" s="1" t="s">
        <v>1283</v>
      </c>
      <c r="G516" s="1" t="s">
        <v>11</v>
      </c>
      <c r="H516" s="5" t="s">
        <v>1751</v>
      </c>
      <c r="I516" s="1" t="s">
        <v>31</v>
      </c>
      <c r="J516" s="3"/>
      <c r="K516" s="3"/>
    </row>
    <row r="517">
      <c r="A517" s="1" t="s">
        <v>1752</v>
      </c>
      <c r="B517" s="4" t="s">
        <v>1753</v>
      </c>
      <c r="C517" s="1" t="s">
        <v>11</v>
      </c>
      <c r="D517" s="1" t="s">
        <v>11</v>
      </c>
      <c r="E517" s="1" t="s">
        <v>11</v>
      </c>
      <c r="F517" s="1" t="s">
        <v>11</v>
      </c>
      <c r="G517" s="1" t="s">
        <v>11</v>
      </c>
      <c r="H517" s="1" t="s">
        <v>11</v>
      </c>
      <c r="I517" s="1" t="s">
        <v>11</v>
      </c>
      <c r="J517" s="3"/>
      <c r="K517" s="3"/>
    </row>
    <row r="518">
      <c r="A518" s="1" t="s">
        <v>1754</v>
      </c>
      <c r="B518" s="4" t="s">
        <v>1755</v>
      </c>
      <c r="C518" s="1" t="s">
        <v>1756</v>
      </c>
      <c r="D518" s="1" t="s">
        <v>1757</v>
      </c>
      <c r="E518" s="1" t="s">
        <v>1758</v>
      </c>
      <c r="F518" s="1" t="s">
        <v>1759</v>
      </c>
      <c r="G518" s="1" t="s">
        <v>11</v>
      </c>
      <c r="H518" s="5" t="s">
        <v>1760</v>
      </c>
      <c r="I518" s="1" t="s">
        <v>312</v>
      </c>
      <c r="J518" s="3"/>
      <c r="K518" s="3"/>
    </row>
    <row r="519">
      <c r="A519" s="1" t="s">
        <v>1761</v>
      </c>
      <c r="B519" s="4" t="s">
        <v>1762</v>
      </c>
      <c r="C519" s="1" t="s">
        <v>11</v>
      </c>
      <c r="D519" s="1" t="s">
        <v>11</v>
      </c>
      <c r="E519" s="1" t="s">
        <v>11</v>
      </c>
      <c r="F519" s="1" t="s">
        <v>11</v>
      </c>
      <c r="G519" s="1" t="s">
        <v>11</v>
      </c>
      <c r="H519" s="1" t="s">
        <v>11</v>
      </c>
      <c r="I519" s="1" t="s">
        <v>11</v>
      </c>
      <c r="J519" s="3"/>
      <c r="K519" s="3"/>
    </row>
    <row r="520">
      <c r="A520" s="1" t="s">
        <v>1763</v>
      </c>
      <c r="B520" s="4" t="s">
        <v>1764</v>
      </c>
      <c r="C520" s="1" t="s">
        <v>11</v>
      </c>
      <c r="D520" s="1" t="s">
        <v>11</v>
      </c>
      <c r="E520" s="1" t="s">
        <v>11</v>
      </c>
      <c r="F520" s="1" t="s">
        <v>11</v>
      </c>
      <c r="G520" s="1" t="s">
        <v>11</v>
      </c>
      <c r="H520" s="1" t="s">
        <v>11</v>
      </c>
      <c r="I520" s="1" t="s">
        <v>11</v>
      </c>
      <c r="J520" s="3"/>
      <c r="K520" s="3"/>
    </row>
    <row r="521">
      <c r="A521" s="1" t="s">
        <v>1765</v>
      </c>
      <c r="B521" s="4" t="s">
        <v>1766</v>
      </c>
      <c r="C521" s="1" t="s">
        <v>11</v>
      </c>
      <c r="D521" s="1" t="s">
        <v>11</v>
      </c>
      <c r="E521" s="1" t="s">
        <v>11</v>
      </c>
      <c r="F521" s="1" t="s">
        <v>11</v>
      </c>
      <c r="G521" s="1" t="s">
        <v>11</v>
      </c>
      <c r="H521" s="1" t="s">
        <v>11</v>
      </c>
      <c r="I521" s="1" t="s">
        <v>11</v>
      </c>
      <c r="J521" s="3"/>
      <c r="K521" s="3"/>
    </row>
    <row r="522">
      <c r="A522" s="1" t="s">
        <v>1767</v>
      </c>
      <c r="B522" s="4" t="s">
        <v>1768</v>
      </c>
      <c r="C522" s="1" t="s">
        <v>1769</v>
      </c>
      <c r="D522" s="1" t="s">
        <v>1770</v>
      </c>
      <c r="E522" s="1" t="s">
        <v>1771</v>
      </c>
      <c r="F522" s="1" t="s">
        <v>1772</v>
      </c>
      <c r="G522" s="1" t="s">
        <v>1773</v>
      </c>
      <c r="H522" s="5" t="s">
        <v>1774</v>
      </c>
      <c r="I522" s="1" t="s">
        <v>31</v>
      </c>
      <c r="J522" s="3"/>
      <c r="K522" s="3"/>
    </row>
    <row r="523">
      <c r="A523" s="1" t="s">
        <v>1775</v>
      </c>
      <c r="B523" s="4" t="s">
        <v>1776</v>
      </c>
      <c r="C523" s="1" t="s">
        <v>1777</v>
      </c>
      <c r="D523" s="1" t="s">
        <v>1778</v>
      </c>
      <c r="E523" s="1" t="s">
        <v>1779</v>
      </c>
      <c r="F523" s="1" t="s">
        <v>1780</v>
      </c>
      <c r="G523" s="1" t="s">
        <v>1781</v>
      </c>
      <c r="H523" s="3"/>
      <c r="I523" s="1" t="s">
        <v>80</v>
      </c>
      <c r="J523" s="3"/>
      <c r="K523" s="3"/>
    </row>
    <row r="524">
      <c r="A524" s="1" t="s">
        <v>1782</v>
      </c>
      <c r="B524" s="4" t="s">
        <v>1783</v>
      </c>
      <c r="C524" s="1" t="s">
        <v>1784</v>
      </c>
      <c r="D524" s="1" t="s">
        <v>1785</v>
      </c>
      <c r="E524" s="1" t="s">
        <v>1786</v>
      </c>
      <c r="F524" s="1" t="s">
        <v>1787</v>
      </c>
      <c r="G524" s="1" t="s">
        <v>11</v>
      </c>
      <c r="H524" s="5" t="s">
        <v>1788</v>
      </c>
      <c r="I524" s="1" t="s">
        <v>924</v>
      </c>
      <c r="J524" s="3"/>
      <c r="K524" s="3"/>
    </row>
    <row r="525">
      <c r="A525" s="1" t="s">
        <v>1789</v>
      </c>
      <c r="B525" s="4" t="s">
        <v>1790</v>
      </c>
      <c r="C525" s="1" t="s">
        <v>11</v>
      </c>
      <c r="D525" s="1" t="s">
        <v>11</v>
      </c>
      <c r="E525" s="1" t="s">
        <v>11</v>
      </c>
      <c r="F525" s="1" t="s">
        <v>11</v>
      </c>
      <c r="G525" s="1" t="s">
        <v>11</v>
      </c>
      <c r="H525" s="1" t="s">
        <v>11</v>
      </c>
      <c r="I525" s="1" t="s">
        <v>11</v>
      </c>
      <c r="J525" s="3"/>
      <c r="K525" s="3"/>
    </row>
    <row r="526">
      <c r="A526" s="1" t="s">
        <v>1791</v>
      </c>
      <c r="B526" s="4" t="s">
        <v>1792</v>
      </c>
      <c r="C526" s="1" t="s">
        <v>11</v>
      </c>
      <c r="D526" s="1" t="s">
        <v>11</v>
      </c>
      <c r="E526" s="1" t="s">
        <v>11</v>
      </c>
      <c r="F526" s="1" t="s">
        <v>11</v>
      </c>
      <c r="G526" s="1" t="s">
        <v>11</v>
      </c>
      <c r="H526" s="1" t="s">
        <v>11</v>
      </c>
      <c r="I526" s="1" t="s">
        <v>11</v>
      </c>
      <c r="J526" s="3"/>
      <c r="K526" s="3"/>
    </row>
    <row r="527">
      <c r="A527" s="1" t="s">
        <v>1793</v>
      </c>
      <c r="B527" s="4" t="s">
        <v>1794</v>
      </c>
      <c r="C527" s="1" t="s">
        <v>11</v>
      </c>
      <c r="D527" s="1" t="s">
        <v>11</v>
      </c>
      <c r="E527" s="1" t="s">
        <v>11</v>
      </c>
      <c r="F527" s="1" t="s">
        <v>11</v>
      </c>
      <c r="G527" s="1" t="s">
        <v>11</v>
      </c>
      <c r="H527" s="1" t="s">
        <v>11</v>
      </c>
      <c r="I527" s="1" t="s">
        <v>11</v>
      </c>
      <c r="J527" s="3"/>
      <c r="K527" s="3"/>
    </row>
    <row r="528">
      <c r="A528" s="1" t="s">
        <v>1795</v>
      </c>
      <c r="B528" s="4" t="s">
        <v>1796</v>
      </c>
      <c r="C528" s="1" t="s">
        <v>11</v>
      </c>
      <c r="D528" s="1" t="s">
        <v>11</v>
      </c>
      <c r="E528" s="1" t="s">
        <v>11</v>
      </c>
      <c r="F528" s="1" t="s">
        <v>11</v>
      </c>
      <c r="G528" s="1" t="s">
        <v>11</v>
      </c>
      <c r="H528" s="1" t="s">
        <v>11</v>
      </c>
      <c r="I528" s="1" t="s">
        <v>11</v>
      </c>
      <c r="J528" s="3"/>
      <c r="K528" s="3"/>
    </row>
    <row r="529">
      <c r="A529" s="1" t="s">
        <v>1797</v>
      </c>
      <c r="B529" s="4" t="s">
        <v>1798</v>
      </c>
      <c r="C529" s="1" t="s">
        <v>11</v>
      </c>
      <c r="D529" s="1" t="s">
        <v>11</v>
      </c>
      <c r="E529" s="1" t="s">
        <v>11</v>
      </c>
      <c r="F529" s="1" t="s">
        <v>11</v>
      </c>
      <c r="G529" s="1" t="s">
        <v>11</v>
      </c>
      <c r="H529" s="1" t="s">
        <v>11</v>
      </c>
      <c r="I529" s="1" t="s">
        <v>11</v>
      </c>
      <c r="J529" s="3"/>
      <c r="K529" s="3"/>
    </row>
    <row r="530">
      <c r="A530" s="1" t="s">
        <v>1799</v>
      </c>
      <c r="B530" s="4" t="s">
        <v>1800</v>
      </c>
      <c r="C530" s="1" t="s">
        <v>11</v>
      </c>
      <c r="D530" s="1" t="s">
        <v>11</v>
      </c>
      <c r="E530" s="1" t="s">
        <v>11</v>
      </c>
      <c r="F530" s="1" t="s">
        <v>11</v>
      </c>
      <c r="G530" s="1" t="s">
        <v>11</v>
      </c>
      <c r="H530" s="1" t="s">
        <v>11</v>
      </c>
      <c r="I530" s="1" t="s">
        <v>11</v>
      </c>
      <c r="J530" s="3"/>
      <c r="K530" s="3"/>
    </row>
    <row r="531">
      <c r="A531" s="1" t="s">
        <v>1801</v>
      </c>
      <c r="B531" s="4" t="s">
        <v>1802</v>
      </c>
      <c r="C531" s="1" t="s">
        <v>11</v>
      </c>
      <c r="D531" s="1" t="s">
        <v>11</v>
      </c>
      <c r="E531" s="1" t="s">
        <v>11</v>
      </c>
      <c r="F531" s="1" t="s">
        <v>11</v>
      </c>
      <c r="G531" s="1" t="s">
        <v>11</v>
      </c>
      <c r="H531" s="1" t="s">
        <v>11</v>
      </c>
      <c r="I531" s="1" t="s">
        <v>11</v>
      </c>
      <c r="J531" s="3"/>
      <c r="K531" s="3"/>
    </row>
    <row r="532">
      <c r="A532" s="1" t="s">
        <v>1803</v>
      </c>
      <c r="B532" s="4" t="s">
        <v>1804</v>
      </c>
      <c r="C532" s="1" t="s">
        <v>11</v>
      </c>
      <c r="D532" s="1" t="s">
        <v>11</v>
      </c>
      <c r="E532" s="1" t="s">
        <v>11</v>
      </c>
      <c r="F532" s="1" t="s">
        <v>11</v>
      </c>
      <c r="G532" s="1" t="s">
        <v>11</v>
      </c>
      <c r="H532" s="1" t="s">
        <v>11</v>
      </c>
      <c r="I532" s="1" t="s">
        <v>11</v>
      </c>
      <c r="J532" s="3"/>
      <c r="K532" s="3"/>
    </row>
    <row r="533">
      <c r="A533" s="1" t="s">
        <v>1805</v>
      </c>
      <c r="B533" s="4" t="s">
        <v>1806</v>
      </c>
      <c r="C533" s="1" t="s">
        <v>1807</v>
      </c>
      <c r="D533" s="3"/>
      <c r="E533" s="3"/>
      <c r="F533" s="3"/>
      <c r="G533" s="1" t="s">
        <v>11</v>
      </c>
      <c r="H533" s="1" t="s">
        <v>11</v>
      </c>
      <c r="I533" s="1" t="s">
        <v>11</v>
      </c>
      <c r="J533" s="3"/>
      <c r="K533" s="3"/>
    </row>
    <row r="534">
      <c r="A534" s="1" t="s">
        <v>1808</v>
      </c>
      <c r="B534" s="4" t="s">
        <v>1809</v>
      </c>
      <c r="C534" s="1" t="s">
        <v>11</v>
      </c>
      <c r="D534" s="1" t="s">
        <v>11</v>
      </c>
      <c r="E534" s="1" t="s">
        <v>11</v>
      </c>
      <c r="F534" s="1" t="s">
        <v>11</v>
      </c>
      <c r="G534" s="1" t="s">
        <v>11</v>
      </c>
      <c r="H534" s="1" t="s">
        <v>11</v>
      </c>
      <c r="I534" s="1" t="s">
        <v>11</v>
      </c>
      <c r="J534" s="3"/>
      <c r="K534" s="3"/>
    </row>
    <row r="535">
      <c r="A535" s="1" t="s">
        <v>1810</v>
      </c>
      <c r="B535" s="4" t="s">
        <v>1811</v>
      </c>
      <c r="C535" s="1" t="s">
        <v>11</v>
      </c>
      <c r="D535" s="1" t="s">
        <v>11</v>
      </c>
      <c r="E535" s="1" t="s">
        <v>11</v>
      </c>
      <c r="F535" s="1" t="s">
        <v>11</v>
      </c>
      <c r="G535" s="1" t="s">
        <v>11</v>
      </c>
      <c r="H535" s="1" t="s">
        <v>11</v>
      </c>
      <c r="I535" s="1" t="s">
        <v>11</v>
      </c>
      <c r="J535" s="3"/>
      <c r="K535" s="3"/>
    </row>
    <row r="536">
      <c r="A536" s="1" t="s">
        <v>1812</v>
      </c>
      <c r="B536" s="4" t="s">
        <v>1813</v>
      </c>
      <c r="C536" s="1" t="s">
        <v>11</v>
      </c>
      <c r="D536" s="1" t="s">
        <v>11</v>
      </c>
      <c r="E536" s="1" t="s">
        <v>11</v>
      </c>
      <c r="F536" s="1" t="s">
        <v>11</v>
      </c>
      <c r="G536" s="1" t="s">
        <v>11</v>
      </c>
      <c r="H536" s="1" t="s">
        <v>11</v>
      </c>
      <c r="I536" s="1" t="s">
        <v>11</v>
      </c>
      <c r="J536" s="3"/>
      <c r="K536" s="3"/>
    </row>
    <row r="537">
      <c r="A537" s="1" t="s">
        <v>1814</v>
      </c>
      <c r="B537" s="4" t="s">
        <v>1815</v>
      </c>
      <c r="C537" s="1" t="s">
        <v>1816</v>
      </c>
      <c r="D537" s="3"/>
      <c r="E537" s="3"/>
      <c r="F537" s="3"/>
      <c r="G537" s="1" t="s">
        <v>11</v>
      </c>
      <c r="H537" s="1" t="s">
        <v>11</v>
      </c>
      <c r="I537" s="1" t="s">
        <v>11</v>
      </c>
      <c r="J537" s="3"/>
      <c r="K537" s="3"/>
    </row>
    <row r="538">
      <c r="A538" s="1" t="s">
        <v>1817</v>
      </c>
      <c r="B538" s="4" t="s">
        <v>1818</v>
      </c>
      <c r="C538" s="1" t="s">
        <v>11</v>
      </c>
      <c r="D538" s="1" t="s">
        <v>11</v>
      </c>
      <c r="E538" s="1" t="s">
        <v>11</v>
      </c>
      <c r="F538" s="1" t="s">
        <v>11</v>
      </c>
      <c r="G538" s="1" t="s">
        <v>11</v>
      </c>
      <c r="H538" s="1" t="s">
        <v>11</v>
      </c>
      <c r="I538" s="1" t="s">
        <v>11</v>
      </c>
      <c r="J538" s="3"/>
      <c r="K538" s="3"/>
    </row>
    <row r="539">
      <c r="A539" s="1" t="s">
        <v>1819</v>
      </c>
      <c r="B539" s="4" t="s">
        <v>1820</v>
      </c>
      <c r="C539" s="1" t="s">
        <v>11</v>
      </c>
      <c r="D539" s="1" t="s">
        <v>11</v>
      </c>
      <c r="E539" s="1" t="s">
        <v>11</v>
      </c>
      <c r="F539" s="1" t="s">
        <v>11</v>
      </c>
      <c r="G539" s="1" t="s">
        <v>11</v>
      </c>
      <c r="H539" s="1" t="s">
        <v>11</v>
      </c>
      <c r="I539" s="1" t="s">
        <v>11</v>
      </c>
      <c r="J539" s="3"/>
      <c r="K539" s="3"/>
    </row>
    <row r="540">
      <c r="A540" s="1" t="s">
        <v>1821</v>
      </c>
      <c r="B540" s="4" t="s">
        <v>1822</v>
      </c>
      <c r="C540" s="1" t="s">
        <v>1823</v>
      </c>
      <c r="D540" s="1" t="s">
        <v>1824</v>
      </c>
      <c r="E540" s="1" t="s">
        <v>1825</v>
      </c>
      <c r="F540" s="1" t="s">
        <v>1826</v>
      </c>
      <c r="G540" s="1" t="s">
        <v>1827</v>
      </c>
      <c r="H540" s="5" t="s">
        <v>1828</v>
      </c>
      <c r="I540" s="1" t="s">
        <v>183</v>
      </c>
      <c r="J540" s="3"/>
      <c r="K540" s="3"/>
    </row>
    <row r="541">
      <c r="A541" s="1" t="s">
        <v>1829</v>
      </c>
      <c r="B541" s="4" t="s">
        <v>1830</v>
      </c>
      <c r="C541" s="1" t="s">
        <v>1831</v>
      </c>
      <c r="D541" s="1" t="s">
        <v>1832</v>
      </c>
      <c r="E541" s="1" t="s">
        <v>1833</v>
      </c>
      <c r="F541" s="1" t="s">
        <v>1834</v>
      </c>
      <c r="G541" s="1" t="s">
        <v>11</v>
      </c>
      <c r="H541" s="3"/>
      <c r="I541" s="1" t="s">
        <v>80</v>
      </c>
      <c r="J541" s="3"/>
      <c r="K541" s="3"/>
    </row>
    <row r="542">
      <c r="A542" s="1" t="s">
        <v>1835</v>
      </c>
      <c r="B542" s="4" t="s">
        <v>1836</v>
      </c>
      <c r="C542" s="1" t="s">
        <v>11</v>
      </c>
      <c r="D542" s="1" t="s">
        <v>11</v>
      </c>
      <c r="E542" s="1" t="s">
        <v>11</v>
      </c>
      <c r="F542" s="1" t="s">
        <v>11</v>
      </c>
      <c r="G542" s="1" t="s">
        <v>11</v>
      </c>
      <c r="H542" s="1" t="s">
        <v>11</v>
      </c>
      <c r="I542" s="1" t="s">
        <v>11</v>
      </c>
      <c r="J542" s="3"/>
      <c r="K542" s="3"/>
    </row>
    <row r="543">
      <c r="A543" s="1" t="s">
        <v>1837</v>
      </c>
      <c r="B543" s="4" t="s">
        <v>1838</v>
      </c>
      <c r="C543" s="1" t="s">
        <v>11</v>
      </c>
      <c r="D543" s="1" t="s">
        <v>11</v>
      </c>
      <c r="E543" s="1" t="s">
        <v>11</v>
      </c>
      <c r="F543" s="1" t="s">
        <v>11</v>
      </c>
      <c r="G543" s="1" t="s">
        <v>11</v>
      </c>
      <c r="H543" s="1" t="s">
        <v>11</v>
      </c>
      <c r="I543" s="1" t="s">
        <v>11</v>
      </c>
      <c r="J543" s="3"/>
      <c r="K543" s="3"/>
    </row>
    <row r="544">
      <c r="A544" s="1" t="s">
        <v>1839</v>
      </c>
      <c r="B544" s="4" t="s">
        <v>1840</v>
      </c>
      <c r="C544" s="1" t="s">
        <v>11</v>
      </c>
      <c r="D544" s="1" t="s">
        <v>11</v>
      </c>
      <c r="E544" s="1" t="s">
        <v>11</v>
      </c>
      <c r="F544" s="1" t="s">
        <v>11</v>
      </c>
      <c r="G544" s="1" t="s">
        <v>11</v>
      </c>
      <c r="H544" s="1" t="s">
        <v>11</v>
      </c>
      <c r="I544" s="1" t="s">
        <v>11</v>
      </c>
      <c r="J544" s="3"/>
      <c r="K544" s="3"/>
    </row>
    <row r="545">
      <c r="A545" s="1" t="s">
        <v>1841</v>
      </c>
      <c r="B545" s="4" t="s">
        <v>1842</v>
      </c>
      <c r="C545" s="1" t="s">
        <v>1843</v>
      </c>
      <c r="D545" s="1" t="s">
        <v>1844</v>
      </c>
      <c r="E545" s="1" t="s">
        <v>1845</v>
      </c>
      <c r="F545" s="1" t="s">
        <v>1846</v>
      </c>
      <c r="G545" s="1" t="s">
        <v>1847</v>
      </c>
      <c r="H545" s="5" t="s">
        <v>1848</v>
      </c>
      <c r="I545" s="1" t="s">
        <v>31</v>
      </c>
      <c r="J545" s="3"/>
      <c r="K545" s="3"/>
    </row>
    <row r="546">
      <c r="A546" s="1" t="s">
        <v>1849</v>
      </c>
      <c r="B546" s="4" t="s">
        <v>1850</v>
      </c>
      <c r="C546" s="1" t="s">
        <v>11</v>
      </c>
      <c r="D546" s="1" t="s">
        <v>11</v>
      </c>
      <c r="E546" s="1" t="s">
        <v>11</v>
      </c>
      <c r="F546" s="1" t="s">
        <v>11</v>
      </c>
      <c r="G546" s="1" t="s">
        <v>11</v>
      </c>
      <c r="H546" s="1" t="s">
        <v>11</v>
      </c>
      <c r="I546" s="1" t="s">
        <v>11</v>
      </c>
      <c r="J546" s="3"/>
      <c r="K546" s="3"/>
    </row>
    <row r="547">
      <c r="A547" s="1" t="s">
        <v>1851</v>
      </c>
      <c r="B547" s="4" t="s">
        <v>1852</v>
      </c>
      <c r="C547" s="1" t="s">
        <v>1853</v>
      </c>
      <c r="D547" s="1" t="s">
        <v>1854</v>
      </c>
      <c r="E547" s="1" t="s">
        <v>1855</v>
      </c>
      <c r="F547" s="1" t="s">
        <v>1856</v>
      </c>
      <c r="G547" s="1" t="s">
        <v>11</v>
      </c>
      <c r="H547" s="1" t="s">
        <v>11</v>
      </c>
      <c r="I547" s="1" t="s">
        <v>154</v>
      </c>
      <c r="J547" s="3"/>
      <c r="K547" s="3"/>
    </row>
    <row r="548">
      <c r="A548" s="1" t="s">
        <v>1857</v>
      </c>
      <c r="B548" s="4" t="s">
        <v>1858</v>
      </c>
      <c r="C548" s="1" t="s">
        <v>11</v>
      </c>
      <c r="D548" s="1" t="s">
        <v>11</v>
      </c>
      <c r="E548" s="1" t="s">
        <v>11</v>
      </c>
      <c r="F548" s="1" t="s">
        <v>11</v>
      </c>
      <c r="G548" s="1" t="s">
        <v>11</v>
      </c>
      <c r="H548" s="1" t="s">
        <v>11</v>
      </c>
      <c r="I548" s="1" t="s">
        <v>11</v>
      </c>
      <c r="J548" s="3"/>
      <c r="K548" s="3"/>
    </row>
    <row r="549">
      <c r="A549" s="1" t="s">
        <v>1859</v>
      </c>
      <c r="B549" s="4" t="s">
        <v>1860</v>
      </c>
      <c r="C549" s="1" t="s">
        <v>11</v>
      </c>
      <c r="D549" s="1" t="s">
        <v>11</v>
      </c>
      <c r="E549" s="1" t="s">
        <v>11</v>
      </c>
      <c r="F549" s="1" t="s">
        <v>11</v>
      </c>
      <c r="G549" s="1" t="s">
        <v>11</v>
      </c>
      <c r="H549" s="1" t="s">
        <v>11</v>
      </c>
      <c r="I549" s="1" t="s">
        <v>11</v>
      </c>
      <c r="J549" s="3"/>
      <c r="K549" s="3"/>
    </row>
    <row r="550">
      <c r="A550" s="1" t="s">
        <v>1861</v>
      </c>
      <c r="B550" s="4" t="s">
        <v>1862</v>
      </c>
      <c r="C550" s="1" t="s">
        <v>11</v>
      </c>
      <c r="D550" s="1" t="s">
        <v>11</v>
      </c>
      <c r="E550" s="1" t="s">
        <v>11</v>
      </c>
      <c r="F550" s="1" t="s">
        <v>11</v>
      </c>
      <c r="G550" s="1" t="s">
        <v>11</v>
      </c>
      <c r="H550" s="1" t="s">
        <v>11</v>
      </c>
      <c r="I550" s="1" t="s">
        <v>11</v>
      </c>
      <c r="J550" s="3"/>
      <c r="K550" s="3"/>
    </row>
    <row r="551">
      <c r="A551" s="1" t="s">
        <v>1863</v>
      </c>
      <c r="B551" s="4" t="s">
        <v>1864</v>
      </c>
      <c r="C551" s="1" t="s">
        <v>11</v>
      </c>
      <c r="D551" s="1" t="s">
        <v>11</v>
      </c>
      <c r="E551" s="1" t="s">
        <v>11</v>
      </c>
      <c r="F551" s="1" t="s">
        <v>11</v>
      </c>
      <c r="G551" s="1" t="s">
        <v>11</v>
      </c>
      <c r="H551" s="1" t="s">
        <v>11</v>
      </c>
      <c r="I551" s="1" t="s">
        <v>11</v>
      </c>
      <c r="J551" s="3"/>
      <c r="K551" s="3"/>
    </row>
    <row r="552">
      <c r="A552" s="1" t="s">
        <v>1865</v>
      </c>
      <c r="B552" s="4" t="s">
        <v>1866</v>
      </c>
      <c r="C552" s="1" t="s">
        <v>11</v>
      </c>
      <c r="D552" s="1" t="s">
        <v>11</v>
      </c>
      <c r="E552" s="1" t="s">
        <v>11</v>
      </c>
      <c r="F552" s="1" t="s">
        <v>11</v>
      </c>
      <c r="G552" s="1" t="s">
        <v>11</v>
      </c>
      <c r="H552" s="1" t="s">
        <v>11</v>
      </c>
      <c r="I552" s="1" t="s">
        <v>11</v>
      </c>
      <c r="J552" s="3"/>
      <c r="K552" s="3"/>
    </row>
    <row r="553">
      <c r="A553" s="1" t="s">
        <v>1867</v>
      </c>
      <c r="B553" s="4" t="s">
        <v>1868</v>
      </c>
      <c r="C553" s="1" t="s">
        <v>1869</v>
      </c>
      <c r="D553" s="1" t="s">
        <v>1870</v>
      </c>
      <c r="E553" s="1" t="s">
        <v>1871</v>
      </c>
      <c r="F553" s="1" t="s">
        <v>1872</v>
      </c>
      <c r="G553" s="1" t="s">
        <v>11</v>
      </c>
      <c r="H553" s="1" t="s">
        <v>11</v>
      </c>
      <c r="I553" s="1" t="s">
        <v>154</v>
      </c>
      <c r="J553" s="3"/>
      <c r="K553" s="3"/>
    </row>
    <row r="554">
      <c r="A554" s="1" t="s">
        <v>1873</v>
      </c>
      <c r="B554" s="4" t="s">
        <v>1874</v>
      </c>
      <c r="C554" s="1" t="s">
        <v>11</v>
      </c>
      <c r="D554" s="1" t="s">
        <v>11</v>
      </c>
      <c r="E554" s="1" t="s">
        <v>11</v>
      </c>
      <c r="F554" s="1" t="s">
        <v>11</v>
      </c>
      <c r="G554" s="1" t="s">
        <v>11</v>
      </c>
      <c r="H554" s="1" t="s">
        <v>11</v>
      </c>
      <c r="I554" s="1" t="s">
        <v>11</v>
      </c>
      <c r="J554" s="3"/>
      <c r="K554" s="3"/>
    </row>
    <row r="555">
      <c r="A555" s="1" t="s">
        <v>1875</v>
      </c>
      <c r="B555" s="4" t="s">
        <v>1876</v>
      </c>
      <c r="C555" s="1" t="s">
        <v>11</v>
      </c>
      <c r="D555" s="1" t="s">
        <v>11</v>
      </c>
      <c r="E555" s="1" t="s">
        <v>11</v>
      </c>
      <c r="F555" s="1" t="s">
        <v>11</v>
      </c>
      <c r="G555" s="1" t="s">
        <v>11</v>
      </c>
      <c r="H555" s="1" t="s">
        <v>11</v>
      </c>
      <c r="I555" s="1" t="s">
        <v>11</v>
      </c>
      <c r="J555" s="3"/>
      <c r="K555" s="3"/>
    </row>
    <row r="556">
      <c r="A556" s="1" t="s">
        <v>1877</v>
      </c>
      <c r="B556" s="4" t="s">
        <v>1878</v>
      </c>
      <c r="C556" s="1" t="s">
        <v>1879</v>
      </c>
      <c r="D556" s="3"/>
      <c r="E556" s="3"/>
      <c r="F556" s="3"/>
      <c r="G556" s="1" t="s">
        <v>11</v>
      </c>
      <c r="H556" s="1" t="s">
        <v>11</v>
      </c>
      <c r="I556" s="1" t="s">
        <v>11</v>
      </c>
      <c r="J556" s="3"/>
      <c r="K556" s="3"/>
    </row>
    <row r="557">
      <c r="A557" s="1" t="s">
        <v>1880</v>
      </c>
      <c r="B557" s="4" t="s">
        <v>1881</v>
      </c>
      <c r="C557" s="1" t="s">
        <v>11</v>
      </c>
      <c r="D557" s="1" t="s">
        <v>11</v>
      </c>
      <c r="E557" s="1" t="s">
        <v>11</v>
      </c>
      <c r="F557" s="1" t="s">
        <v>11</v>
      </c>
      <c r="G557" s="1" t="s">
        <v>11</v>
      </c>
      <c r="H557" s="1" t="s">
        <v>11</v>
      </c>
      <c r="I557" s="1" t="s">
        <v>11</v>
      </c>
      <c r="J557" s="3"/>
      <c r="K557" s="3"/>
    </row>
    <row r="558">
      <c r="A558" s="1" t="s">
        <v>1882</v>
      </c>
      <c r="B558" s="4" t="s">
        <v>1883</v>
      </c>
      <c r="C558" s="1" t="s">
        <v>11</v>
      </c>
      <c r="D558" s="1" t="s">
        <v>11</v>
      </c>
      <c r="E558" s="1" t="s">
        <v>11</v>
      </c>
      <c r="F558" s="1" t="s">
        <v>11</v>
      </c>
      <c r="G558" s="1" t="s">
        <v>11</v>
      </c>
      <c r="H558" s="1" t="s">
        <v>11</v>
      </c>
      <c r="I558" s="1" t="s">
        <v>11</v>
      </c>
      <c r="J558" s="3"/>
      <c r="K558" s="3"/>
    </row>
    <row r="559">
      <c r="A559" s="1" t="s">
        <v>1884</v>
      </c>
      <c r="B559" s="4" t="s">
        <v>1885</v>
      </c>
      <c r="C559" s="1" t="s">
        <v>11</v>
      </c>
      <c r="D559" s="1" t="s">
        <v>11</v>
      </c>
      <c r="E559" s="1" t="s">
        <v>11</v>
      </c>
      <c r="F559" s="1" t="s">
        <v>11</v>
      </c>
      <c r="G559" s="1" t="s">
        <v>11</v>
      </c>
      <c r="H559" s="1" t="s">
        <v>11</v>
      </c>
      <c r="I559" s="1" t="s">
        <v>11</v>
      </c>
      <c r="J559" s="3"/>
      <c r="K559" s="3"/>
    </row>
    <row r="560">
      <c r="A560" s="1" t="s">
        <v>1886</v>
      </c>
      <c r="B560" s="4" t="s">
        <v>1887</v>
      </c>
      <c r="C560" s="1" t="s">
        <v>1888</v>
      </c>
      <c r="D560" s="1" t="s">
        <v>1889</v>
      </c>
      <c r="E560" s="1" t="s">
        <v>1890</v>
      </c>
      <c r="F560" s="1" t="s">
        <v>1891</v>
      </c>
      <c r="G560" s="1" t="s">
        <v>11</v>
      </c>
      <c r="H560" s="5" t="s">
        <v>1892</v>
      </c>
      <c r="I560" s="1" t="s">
        <v>80</v>
      </c>
      <c r="J560" s="3"/>
      <c r="K560" s="3"/>
    </row>
    <row r="561">
      <c r="A561" s="1" t="s">
        <v>1893</v>
      </c>
      <c r="B561" s="4" t="s">
        <v>1894</v>
      </c>
      <c r="C561" s="1" t="s">
        <v>1895</v>
      </c>
      <c r="D561" s="1" t="s">
        <v>1896</v>
      </c>
      <c r="E561" s="1" t="s">
        <v>1897</v>
      </c>
      <c r="F561" s="1" t="s">
        <v>1898</v>
      </c>
      <c r="G561" s="1" t="s">
        <v>11</v>
      </c>
      <c r="H561" s="1" t="s">
        <v>11</v>
      </c>
      <c r="I561" s="1" t="s">
        <v>31</v>
      </c>
      <c r="J561" s="3"/>
      <c r="K561" s="3"/>
    </row>
    <row r="562">
      <c r="A562" s="1" t="s">
        <v>1899</v>
      </c>
      <c r="B562" s="4" t="s">
        <v>1900</v>
      </c>
      <c r="C562" s="1" t="s">
        <v>1901</v>
      </c>
      <c r="D562" s="1" t="s">
        <v>1902</v>
      </c>
      <c r="E562" s="1" t="s">
        <v>1903</v>
      </c>
      <c r="F562" s="1" t="s">
        <v>1904</v>
      </c>
      <c r="G562" s="1" t="s">
        <v>11</v>
      </c>
      <c r="H562" s="5" t="s">
        <v>1905</v>
      </c>
      <c r="I562" s="1" t="s">
        <v>80</v>
      </c>
      <c r="J562" s="3"/>
      <c r="K562" s="3"/>
    </row>
    <row r="563">
      <c r="A563" s="1" t="s">
        <v>1906</v>
      </c>
      <c r="B563" s="4" t="s">
        <v>1907</v>
      </c>
      <c r="C563" s="1" t="s">
        <v>11</v>
      </c>
      <c r="D563" s="1" t="s">
        <v>11</v>
      </c>
      <c r="E563" s="1" t="s">
        <v>11</v>
      </c>
      <c r="F563" s="1" t="s">
        <v>11</v>
      </c>
      <c r="G563" s="1" t="s">
        <v>11</v>
      </c>
      <c r="H563" s="1" t="s">
        <v>11</v>
      </c>
      <c r="I563" s="1" t="s">
        <v>11</v>
      </c>
      <c r="J563" s="3"/>
      <c r="K563" s="3"/>
    </row>
    <row r="564">
      <c r="A564" s="1" t="s">
        <v>1908</v>
      </c>
      <c r="B564" s="4" t="s">
        <v>1909</v>
      </c>
      <c r="C564" s="1" t="s">
        <v>11</v>
      </c>
      <c r="D564" s="1" t="s">
        <v>11</v>
      </c>
      <c r="E564" s="1" t="s">
        <v>11</v>
      </c>
      <c r="F564" s="1" t="s">
        <v>11</v>
      </c>
      <c r="G564" s="1" t="s">
        <v>11</v>
      </c>
      <c r="H564" s="1" t="s">
        <v>11</v>
      </c>
      <c r="I564" s="1" t="s">
        <v>11</v>
      </c>
      <c r="J564" s="3"/>
      <c r="K564" s="3"/>
    </row>
    <row r="565">
      <c r="A565" s="1" t="s">
        <v>1910</v>
      </c>
      <c r="B565" s="4" t="s">
        <v>1911</v>
      </c>
      <c r="C565" s="1" t="s">
        <v>11</v>
      </c>
      <c r="D565" s="1" t="s">
        <v>11</v>
      </c>
      <c r="E565" s="1" t="s">
        <v>11</v>
      </c>
      <c r="F565" s="1" t="s">
        <v>11</v>
      </c>
      <c r="G565" s="1" t="s">
        <v>11</v>
      </c>
      <c r="H565" s="1" t="s">
        <v>11</v>
      </c>
      <c r="I565" s="1" t="s">
        <v>11</v>
      </c>
      <c r="J565" s="3"/>
      <c r="K565" s="3"/>
    </row>
    <row r="566">
      <c r="A566" s="1" t="s">
        <v>1912</v>
      </c>
      <c r="B566" s="4" t="s">
        <v>1913</v>
      </c>
      <c r="C566" s="1" t="s">
        <v>11</v>
      </c>
      <c r="D566" s="1" t="s">
        <v>11</v>
      </c>
      <c r="E566" s="1" t="s">
        <v>11</v>
      </c>
      <c r="F566" s="1" t="s">
        <v>11</v>
      </c>
      <c r="G566" s="1" t="s">
        <v>11</v>
      </c>
      <c r="H566" s="1" t="s">
        <v>11</v>
      </c>
      <c r="I566" s="1" t="s">
        <v>11</v>
      </c>
      <c r="J566" s="3"/>
      <c r="K566" s="3"/>
    </row>
    <row r="567">
      <c r="A567" s="1" t="s">
        <v>1914</v>
      </c>
      <c r="B567" s="4" t="s">
        <v>1915</v>
      </c>
      <c r="C567" s="1" t="s">
        <v>11</v>
      </c>
      <c r="D567" s="1" t="s">
        <v>11</v>
      </c>
      <c r="E567" s="1" t="s">
        <v>11</v>
      </c>
      <c r="F567" s="1" t="s">
        <v>11</v>
      </c>
      <c r="G567" s="1" t="s">
        <v>11</v>
      </c>
      <c r="H567" s="1" t="s">
        <v>11</v>
      </c>
      <c r="I567" s="1" t="s">
        <v>11</v>
      </c>
      <c r="J567" s="3"/>
      <c r="K567" s="3"/>
    </row>
    <row r="568">
      <c r="A568" s="1" t="s">
        <v>1916</v>
      </c>
      <c r="B568" s="4" t="s">
        <v>1917</v>
      </c>
      <c r="C568" s="1" t="s">
        <v>1918</v>
      </c>
      <c r="D568" s="3"/>
      <c r="E568" s="3"/>
      <c r="F568" s="3"/>
      <c r="G568" s="1" t="s">
        <v>11</v>
      </c>
      <c r="H568" s="1" t="s">
        <v>11</v>
      </c>
      <c r="I568" s="1" t="s">
        <v>11</v>
      </c>
      <c r="J568" s="3"/>
      <c r="K568" s="3"/>
    </row>
    <row r="569">
      <c r="A569" s="1" t="s">
        <v>1919</v>
      </c>
      <c r="B569" s="4" t="s">
        <v>1920</v>
      </c>
      <c r="C569" s="1" t="s">
        <v>1921</v>
      </c>
      <c r="D569" s="1" t="s">
        <v>1922</v>
      </c>
      <c r="E569" s="1" t="s">
        <v>1923</v>
      </c>
      <c r="F569" s="1" t="s">
        <v>1924</v>
      </c>
      <c r="G569" s="1" t="s">
        <v>11</v>
      </c>
      <c r="H569" s="1" t="s">
        <v>11</v>
      </c>
      <c r="I569" s="1" t="s">
        <v>80</v>
      </c>
      <c r="J569" s="3"/>
      <c r="K569" s="3"/>
    </row>
    <row r="570">
      <c r="A570" s="1" t="s">
        <v>1925</v>
      </c>
      <c r="B570" s="4" t="s">
        <v>1926</v>
      </c>
      <c r="C570" s="1" t="s">
        <v>11</v>
      </c>
      <c r="D570" s="1" t="s">
        <v>11</v>
      </c>
      <c r="E570" s="1" t="s">
        <v>11</v>
      </c>
      <c r="F570" s="1" t="s">
        <v>11</v>
      </c>
      <c r="G570" s="1" t="s">
        <v>11</v>
      </c>
      <c r="H570" s="1" t="s">
        <v>11</v>
      </c>
      <c r="I570" s="1" t="s">
        <v>11</v>
      </c>
      <c r="J570" s="3"/>
      <c r="K570" s="3"/>
    </row>
    <row r="571">
      <c r="A571" s="1" t="s">
        <v>1927</v>
      </c>
      <c r="B571" s="4" t="s">
        <v>1928</v>
      </c>
      <c r="C571" s="1" t="s">
        <v>11</v>
      </c>
      <c r="D571" s="1" t="s">
        <v>11</v>
      </c>
      <c r="E571" s="1" t="s">
        <v>11</v>
      </c>
      <c r="F571" s="1" t="s">
        <v>11</v>
      </c>
      <c r="G571" s="1" t="s">
        <v>11</v>
      </c>
      <c r="H571" s="1" t="s">
        <v>11</v>
      </c>
      <c r="I571" s="1" t="s">
        <v>11</v>
      </c>
      <c r="J571" s="3"/>
      <c r="K571" s="3"/>
    </row>
    <row r="572">
      <c r="A572" s="1" t="s">
        <v>1929</v>
      </c>
      <c r="B572" s="4" t="s">
        <v>1930</v>
      </c>
      <c r="C572" s="1" t="s">
        <v>11</v>
      </c>
      <c r="D572" s="1" t="s">
        <v>11</v>
      </c>
      <c r="E572" s="1" t="s">
        <v>11</v>
      </c>
      <c r="F572" s="1" t="s">
        <v>11</v>
      </c>
      <c r="G572" s="1" t="s">
        <v>11</v>
      </c>
      <c r="H572" s="1" t="s">
        <v>11</v>
      </c>
      <c r="I572" s="1" t="s">
        <v>11</v>
      </c>
      <c r="J572" s="3"/>
      <c r="K572" s="3"/>
    </row>
    <row r="573">
      <c r="A573" s="1" t="s">
        <v>1931</v>
      </c>
      <c r="B573" s="4" t="s">
        <v>1932</v>
      </c>
      <c r="C573" s="1" t="s">
        <v>11</v>
      </c>
      <c r="D573" s="1" t="s">
        <v>11</v>
      </c>
      <c r="E573" s="1" t="s">
        <v>11</v>
      </c>
      <c r="F573" s="1" t="s">
        <v>11</v>
      </c>
      <c r="G573" s="1" t="s">
        <v>11</v>
      </c>
      <c r="H573" s="1" t="s">
        <v>11</v>
      </c>
      <c r="I573" s="1" t="s">
        <v>11</v>
      </c>
      <c r="J573" s="3"/>
      <c r="K573" s="3"/>
    </row>
    <row r="574">
      <c r="A574" s="1" t="s">
        <v>1933</v>
      </c>
      <c r="B574" s="4" t="s">
        <v>1934</v>
      </c>
      <c r="C574" s="1" t="s">
        <v>11</v>
      </c>
      <c r="D574" s="1" t="s">
        <v>11</v>
      </c>
      <c r="E574" s="1" t="s">
        <v>11</v>
      </c>
      <c r="F574" s="1" t="s">
        <v>11</v>
      </c>
      <c r="G574" s="1" t="s">
        <v>11</v>
      </c>
      <c r="H574" s="1" t="s">
        <v>11</v>
      </c>
      <c r="I574" s="1" t="s">
        <v>11</v>
      </c>
      <c r="J574" s="3"/>
      <c r="K574" s="3"/>
    </row>
    <row r="575">
      <c r="A575" s="1" t="s">
        <v>1935</v>
      </c>
      <c r="B575" s="4" t="s">
        <v>1936</v>
      </c>
      <c r="C575" s="1" t="s">
        <v>11</v>
      </c>
      <c r="D575" s="1" t="s">
        <v>11</v>
      </c>
      <c r="E575" s="1" t="s">
        <v>11</v>
      </c>
      <c r="F575" s="1" t="s">
        <v>11</v>
      </c>
      <c r="G575" s="1" t="s">
        <v>11</v>
      </c>
      <c r="H575" s="1" t="s">
        <v>11</v>
      </c>
      <c r="I575" s="1" t="s">
        <v>11</v>
      </c>
      <c r="J575" s="3"/>
      <c r="K575" s="3"/>
    </row>
    <row r="576">
      <c r="A576" s="1" t="s">
        <v>1937</v>
      </c>
      <c r="B576" s="4" t="s">
        <v>1938</v>
      </c>
      <c r="C576" s="1" t="s">
        <v>11</v>
      </c>
      <c r="D576" s="1" t="s">
        <v>11</v>
      </c>
      <c r="E576" s="1" t="s">
        <v>11</v>
      </c>
      <c r="F576" s="1" t="s">
        <v>11</v>
      </c>
      <c r="G576" s="1" t="s">
        <v>11</v>
      </c>
      <c r="H576" s="1" t="s">
        <v>11</v>
      </c>
      <c r="I576" s="1" t="s">
        <v>11</v>
      </c>
      <c r="J576" s="3"/>
      <c r="K576" s="3"/>
    </row>
    <row r="577">
      <c r="A577" s="1" t="s">
        <v>1939</v>
      </c>
      <c r="B577" s="4" t="s">
        <v>1940</v>
      </c>
      <c r="C577" s="1" t="s">
        <v>11</v>
      </c>
      <c r="D577" s="1" t="s">
        <v>11</v>
      </c>
      <c r="E577" s="1" t="s">
        <v>11</v>
      </c>
      <c r="F577" s="1" t="s">
        <v>11</v>
      </c>
      <c r="G577" s="1" t="s">
        <v>11</v>
      </c>
      <c r="H577" s="1" t="s">
        <v>11</v>
      </c>
      <c r="I577" s="1" t="s">
        <v>11</v>
      </c>
      <c r="J577" s="3"/>
      <c r="K577" s="3"/>
    </row>
    <row r="578">
      <c r="A578" s="1" t="s">
        <v>1941</v>
      </c>
      <c r="B578" s="4" t="s">
        <v>1942</v>
      </c>
      <c r="C578" s="1" t="s">
        <v>11</v>
      </c>
      <c r="D578" s="1" t="s">
        <v>11</v>
      </c>
      <c r="E578" s="1" t="s">
        <v>11</v>
      </c>
      <c r="F578" s="1" t="s">
        <v>11</v>
      </c>
      <c r="G578" s="1" t="s">
        <v>11</v>
      </c>
      <c r="H578" s="1" t="s">
        <v>11</v>
      </c>
      <c r="I578" s="1" t="s">
        <v>11</v>
      </c>
      <c r="J578" s="3"/>
      <c r="K578" s="3"/>
    </row>
    <row r="579">
      <c r="A579" s="1" t="s">
        <v>1943</v>
      </c>
      <c r="B579" s="4" t="s">
        <v>1944</v>
      </c>
      <c r="C579" s="1" t="s">
        <v>11</v>
      </c>
      <c r="D579" s="1" t="s">
        <v>11</v>
      </c>
      <c r="E579" s="1" t="s">
        <v>11</v>
      </c>
      <c r="F579" s="1" t="s">
        <v>11</v>
      </c>
      <c r="G579" s="1" t="s">
        <v>11</v>
      </c>
      <c r="H579" s="1" t="s">
        <v>11</v>
      </c>
      <c r="I579" s="1" t="s">
        <v>11</v>
      </c>
      <c r="J579" s="3"/>
      <c r="K579" s="3"/>
    </row>
    <row r="580">
      <c r="A580" s="1" t="s">
        <v>1945</v>
      </c>
      <c r="B580" s="4" t="s">
        <v>1946</v>
      </c>
      <c r="C580" s="1" t="s">
        <v>11</v>
      </c>
      <c r="D580" s="1" t="s">
        <v>11</v>
      </c>
      <c r="E580" s="1" t="s">
        <v>11</v>
      </c>
      <c r="F580" s="1" t="s">
        <v>11</v>
      </c>
      <c r="G580" s="1" t="s">
        <v>11</v>
      </c>
      <c r="H580" s="1" t="s">
        <v>11</v>
      </c>
      <c r="I580" s="1" t="s">
        <v>11</v>
      </c>
      <c r="J580" s="3"/>
      <c r="K580" s="3"/>
    </row>
    <row r="581">
      <c r="A581" s="1" t="s">
        <v>1947</v>
      </c>
      <c r="B581" s="4" t="s">
        <v>1948</v>
      </c>
      <c r="C581" s="1" t="s">
        <v>11</v>
      </c>
      <c r="D581" s="1" t="s">
        <v>11</v>
      </c>
      <c r="E581" s="1" t="s">
        <v>11</v>
      </c>
      <c r="F581" s="1" t="s">
        <v>11</v>
      </c>
      <c r="G581" s="1" t="s">
        <v>11</v>
      </c>
      <c r="H581" s="1" t="s">
        <v>11</v>
      </c>
      <c r="I581" s="1" t="s">
        <v>11</v>
      </c>
      <c r="J581" s="3"/>
      <c r="K581" s="3"/>
    </row>
    <row r="582">
      <c r="A582" s="1" t="s">
        <v>1949</v>
      </c>
      <c r="B582" s="4" t="s">
        <v>1950</v>
      </c>
      <c r="C582" s="1" t="s">
        <v>11</v>
      </c>
      <c r="D582" s="1" t="s">
        <v>11</v>
      </c>
      <c r="E582" s="1" t="s">
        <v>11</v>
      </c>
      <c r="F582" s="1" t="s">
        <v>11</v>
      </c>
      <c r="G582" s="1" t="s">
        <v>11</v>
      </c>
      <c r="H582" s="1" t="s">
        <v>11</v>
      </c>
      <c r="I582" s="1" t="s">
        <v>11</v>
      </c>
      <c r="J582" s="3"/>
      <c r="K582" s="3"/>
    </row>
    <row r="583">
      <c r="A583" s="1" t="s">
        <v>1951</v>
      </c>
      <c r="B583" s="4" t="s">
        <v>1952</v>
      </c>
      <c r="C583" s="1" t="s">
        <v>1953</v>
      </c>
      <c r="D583" s="1" t="s">
        <v>1954</v>
      </c>
      <c r="E583" s="1" t="s">
        <v>1955</v>
      </c>
      <c r="F583" s="1" t="s">
        <v>1956</v>
      </c>
      <c r="G583" s="1" t="s">
        <v>11</v>
      </c>
      <c r="H583" s="5" t="s">
        <v>1957</v>
      </c>
      <c r="I583" s="1" t="s">
        <v>924</v>
      </c>
      <c r="J583" s="3"/>
      <c r="K583" s="3"/>
    </row>
    <row r="584">
      <c r="A584" s="1" t="s">
        <v>1958</v>
      </c>
      <c r="B584" s="4" t="s">
        <v>1959</v>
      </c>
      <c r="C584" s="1" t="s">
        <v>11</v>
      </c>
      <c r="D584" s="1" t="s">
        <v>11</v>
      </c>
      <c r="E584" s="1" t="s">
        <v>11</v>
      </c>
      <c r="F584" s="1" t="s">
        <v>11</v>
      </c>
      <c r="G584" s="1" t="s">
        <v>11</v>
      </c>
      <c r="H584" s="1" t="s">
        <v>11</v>
      </c>
      <c r="I584" s="1" t="s">
        <v>11</v>
      </c>
      <c r="J584" s="3"/>
      <c r="K584" s="3"/>
    </row>
    <row r="585">
      <c r="A585" s="1" t="s">
        <v>1960</v>
      </c>
      <c r="B585" s="4" t="s">
        <v>1961</v>
      </c>
      <c r="C585" s="1" t="s">
        <v>11</v>
      </c>
      <c r="D585" s="1" t="s">
        <v>11</v>
      </c>
      <c r="E585" s="1" t="s">
        <v>11</v>
      </c>
      <c r="F585" s="1" t="s">
        <v>11</v>
      </c>
      <c r="G585" s="1" t="s">
        <v>11</v>
      </c>
      <c r="H585" s="1" t="s">
        <v>11</v>
      </c>
      <c r="I585" s="1" t="s">
        <v>11</v>
      </c>
      <c r="J585" s="3"/>
      <c r="K585" s="3"/>
    </row>
    <row r="586">
      <c r="A586" s="1" t="s">
        <v>1962</v>
      </c>
      <c r="B586" s="4" t="s">
        <v>1963</v>
      </c>
      <c r="C586" s="1" t="s">
        <v>11</v>
      </c>
      <c r="D586" s="1" t="s">
        <v>11</v>
      </c>
      <c r="E586" s="1" t="s">
        <v>11</v>
      </c>
      <c r="F586" s="1" t="s">
        <v>11</v>
      </c>
      <c r="G586" s="1" t="s">
        <v>11</v>
      </c>
      <c r="H586" s="1" t="s">
        <v>11</v>
      </c>
      <c r="I586" s="1" t="s">
        <v>11</v>
      </c>
      <c r="J586" s="3"/>
      <c r="K586" s="3"/>
    </row>
    <row r="587">
      <c r="A587" s="1" t="s">
        <v>1964</v>
      </c>
      <c r="B587" s="4" t="s">
        <v>1965</v>
      </c>
      <c r="C587" s="1" t="s">
        <v>11</v>
      </c>
      <c r="D587" s="1" t="s">
        <v>11</v>
      </c>
      <c r="E587" s="1" t="s">
        <v>11</v>
      </c>
      <c r="F587" s="1" t="s">
        <v>11</v>
      </c>
      <c r="G587" s="1" t="s">
        <v>11</v>
      </c>
      <c r="H587" s="1" t="s">
        <v>11</v>
      </c>
      <c r="I587" s="1" t="s">
        <v>11</v>
      </c>
      <c r="J587" s="3"/>
      <c r="K587" s="3"/>
    </row>
    <row r="588">
      <c r="A588" s="1" t="s">
        <v>1966</v>
      </c>
      <c r="B588" s="4" t="s">
        <v>1967</v>
      </c>
      <c r="C588" s="1" t="s">
        <v>11</v>
      </c>
      <c r="D588" s="1" t="s">
        <v>11</v>
      </c>
      <c r="E588" s="1" t="s">
        <v>11</v>
      </c>
      <c r="F588" s="1" t="s">
        <v>11</v>
      </c>
      <c r="G588" s="1" t="s">
        <v>11</v>
      </c>
      <c r="H588" s="1" t="s">
        <v>11</v>
      </c>
      <c r="I588" s="1" t="s">
        <v>11</v>
      </c>
      <c r="J588" s="3"/>
      <c r="K588" s="3"/>
    </row>
    <row r="589">
      <c r="A589" s="1" t="s">
        <v>1968</v>
      </c>
      <c r="B589" s="4" t="s">
        <v>1969</v>
      </c>
      <c r="C589" s="1" t="s">
        <v>11</v>
      </c>
      <c r="D589" s="1" t="s">
        <v>11</v>
      </c>
      <c r="E589" s="1" t="s">
        <v>11</v>
      </c>
      <c r="F589" s="1" t="s">
        <v>11</v>
      </c>
      <c r="G589" s="1" t="s">
        <v>11</v>
      </c>
      <c r="H589" s="1" t="s">
        <v>11</v>
      </c>
      <c r="I589" s="1" t="s">
        <v>11</v>
      </c>
      <c r="J589" s="3"/>
      <c r="K589" s="3"/>
    </row>
    <row r="590">
      <c r="A590" s="1" t="s">
        <v>1970</v>
      </c>
      <c r="B590" s="4" t="s">
        <v>1971</v>
      </c>
      <c r="C590" s="1" t="s">
        <v>1972</v>
      </c>
      <c r="D590" s="1" t="s">
        <v>1973</v>
      </c>
      <c r="E590" s="1" t="s">
        <v>1974</v>
      </c>
      <c r="F590" s="1" t="s">
        <v>1975</v>
      </c>
      <c r="G590" s="1" t="s">
        <v>11</v>
      </c>
      <c r="H590" s="5" t="s">
        <v>1976</v>
      </c>
      <c r="I590" s="1" t="s">
        <v>183</v>
      </c>
      <c r="J590" s="3"/>
      <c r="K590" s="3"/>
    </row>
    <row r="591">
      <c r="A591" s="1" t="s">
        <v>1977</v>
      </c>
      <c r="B591" s="4" t="s">
        <v>1978</v>
      </c>
      <c r="C591" s="1" t="s">
        <v>11</v>
      </c>
      <c r="D591" s="1" t="s">
        <v>11</v>
      </c>
      <c r="E591" s="1" t="s">
        <v>11</v>
      </c>
      <c r="F591" s="1" t="s">
        <v>11</v>
      </c>
      <c r="G591" s="1" t="s">
        <v>11</v>
      </c>
      <c r="H591" s="1" t="s">
        <v>11</v>
      </c>
      <c r="I591" s="1" t="s">
        <v>11</v>
      </c>
      <c r="J591" s="3"/>
      <c r="K591" s="3"/>
    </row>
    <row r="592">
      <c r="A592" s="1" t="s">
        <v>1979</v>
      </c>
      <c r="B592" s="4" t="s">
        <v>1980</v>
      </c>
      <c r="C592" s="1" t="s">
        <v>11</v>
      </c>
      <c r="D592" s="1" t="s">
        <v>11</v>
      </c>
      <c r="E592" s="1" t="s">
        <v>11</v>
      </c>
      <c r="F592" s="1" t="s">
        <v>11</v>
      </c>
      <c r="G592" s="1" t="s">
        <v>11</v>
      </c>
      <c r="H592" s="1" t="s">
        <v>11</v>
      </c>
      <c r="I592" s="1" t="s">
        <v>11</v>
      </c>
      <c r="J592" s="3"/>
      <c r="K592" s="3"/>
    </row>
    <row r="593">
      <c r="A593" s="1" t="s">
        <v>1981</v>
      </c>
      <c r="B593" s="4" t="s">
        <v>1982</v>
      </c>
      <c r="C593" s="1" t="s">
        <v>11</v>
      </c>
      <c r="D593" s="1" t="s">
        <v>11</v>
      </c>
      <c r="E593" s="1" t="s">
        <v>11</v>
      </c>
      <c r="F593" s="1" t="s">
        <v>11</v>
      </c>
      <c r="G593" s="1" t="s">
        <v>11</v>
      </c>
      <c r="H593" s="1" t="s">
        <v>11</v>
      </c>
      <c r="I593" s="1" t="s">
        <v>11</v>
      </c>
      <c r="J593" s="3"/>
      <c r="K593" s="3"/>
    </row>
    <row r="594">
      <c r="A594" s="1" t="s">
        <v>1983</v>
      </c>
      <c r="B594" s="4" t="s">
        <v>1984</v>
      </c>
      <c r="C594" s="1" t="s">
        <v>1985</v>
      </c>
      <c r="D594" s="1" t="s">
        <v>1986</v>
      </c>
      <c r="E594" s="1" t="s">
        <v>1987</v>
      </c>
      <c r="F594" s="1" t="s">
        <v>1988</v>
      </c>
      <c r="G594" s="1" t="s">
        <v>11</v>
      </c>
      <c r="H594" s="5" t="s">
        <v>1989</v>
      </c>
      <c r="I594" s="1" t="s">
        <v>11</v>
      </c>
      <c r="J594" s="3"/>
      <c r="K594" s="3"/>
    </row>
    <row r="595">
      <c r="A595" s="1" t="s">
        <v>1990</v>
      </c>
      <c r="B595" s="4" t="s">
        <v>1991</v>
      </c>
      <c r="C595" s="1" t="s">
        <v>1992</v>
      </c>
      <c r="D595" s="1" t="s">
        <v>1993</v>
      </c>
      <c r="E595" s="1" t="s">
        <v>1994</v>
      </c>
      <c r="F595" s="1" t="s">
        <v>1995</v>
      </c>
      <c r="G595" s="1" t="s">
        <v>11</v>
      </c>
      <c r="H595" s="5" t="s">
        <v>1996</v>
      </c>
      <c r="I595" s="1" t="s">
        <v>154</v>
      </c>
      <c r="J595" s="3"/>
      <c r="K595" s="3"/>
    </row>
    <row r="596">
      <c r="A596" s="1" t="s">
        <v>1997</v>
      </c>
      <c r="B596" s="4" t="s">
        <v>1998</v>
      </c>
      <c r="C596" s="1" t="s">
        <v>11</v>
      </c>
      <c r="D596" s="1" t="s">
        <v>11</v>
      </c>
      <c r="E596" s="1" t="s">
        <v>11</v>
      </c>
      <c r="F596" s="1" t="s">
        <v>11</v>
      </c>
      <c r="G596" s="1" t="s">
        <v>11</v>
      </c>
      <c r="H596" s="1" t="s">
        <v>11</v>
      </c>
      <c r="I596" s="1" t="s">
        <v>11</v>
      </c>
      <c r="J596" s="3"/>
      <c r="K596" s="3"/>
    </row>
    <row r="597">
      <c r="A597" s="1" t="s">
        <v>1999</v>
      </c>
      <c r="B597" s="4" t="s">
        <v>2000</v>
      </c>
      <c r="C597" s="1" t="s">
        <v>2001</v>
      </c>
      <c r="D597" s="1" t="s">
        <v>2002</v>
      </c>
      <c r="E597" s="1" t="s">
        <v>2003</v>
      </c>
      <c r="F597" s="1" t="s">
        <v>2004</v>
      </c>
      <c r="G597" s="1" t="s">
        <v>2005</v>
      </c>
      <c r="H597" s="5" t="s">
        <v>2006</v>
      </c>
      <c r="I597" s="1" t="s">
        <v>80</v>
      </c>
      <c r="J597" s="3"/>
      <c r="K597" s="3"/>
    </row>
    <row r="598">
      <c r="A598" s="1" t="s">
        <v>2007</v>
      </c>
      <c r="B598" s="4" t="s">
        <v>2008</v>
      </c>
      <c r="C598" s="1" t="s">
        <v>11</v>
      </c>
      <c r="D598" s="1" t="s">
        <v>11</v>
      </c>
      <c r="E598" s="1" t="s">
        <v>11</v>
      </c>
      <c r="F598" s="1" t="s">
        <v>11</v>
      </c>
      <c r="G598" s="1" t="s">
        <v>11</v>
      </c>
      <c r="H598" s="1" t="s">
        <v>11</v>
      </c>
      <c r="I598" s="1" t="s">
        <v>11</v>
      </c>
      <c r="J598" s="3"/>
      <c r="K598" s="3"/>
    </row>
    <row r="599">
      <c r="A599" s="1" t="s">
        <v>2009</v>
      </c>
      <c r="B599" s="4" t="s">
        <v>2010</v>
      </c>
      <c r="C599" s="1" t="s">
        <v>11</v>
      </c>
      <c r="D599" s="1" t="s">
        <v>11</v>
      </c>
      <c r="E599" s="1" t="s">
        <v>11</v>
      </c>
      <c r="F599" s="1" t="s">
        <v>11</v>
      </c>
      <c r="G599" s="1" t="s">
        <v>11</v>
      </c>
      <c r="H599" s="1" t="s">
        <v>11</v>
      </c>
      <c r="I599" s="1" t="s">
        <v>11</v>
      </c>
      <c r="J599" s="3"/>
      <c r="K599" s="3"/>
    </row>
    <row r="600">
      <c r="A600" s="1" t="s">
        <v>2011</v>
      </c>
      <c r="B600" s="4" t="s">
        <v>2012</v>
      </c>
      <c r="C600" s="1" t="s">
        <v>2013</v>
      </c>
      <c r="D600" s="1" t="s">
        <v>2014</v>
      </c>
      <c r="E600" s="1" t="s">
        <v>2015</v>
      </c>
      <c r="F600" s="1" t="s">
        <v>2016</v>
      </c>
      <c r="G600" s="1" t="s">
        <v>11</v>
      </c>
      <c r="H600" s="1" t="s">
        <v>11</v>
      </c>
      <c r="I600" s="1" t="s">
        <v>31</v>
      </c>
      <c r="J600" s="3"/>
      <c r="K600" s="3"/>
    </row>
    <row r="601">
      <c r="A601" s="1" t="s">
        <v>2017</v>
      </c>
      <c r="B601" s="4" t="s">
        <v>2018</v>
      </c>
      <c r="C601" s="1" t="s">
        <v>2019</v>
      </c>
      <c r="D601" s="1" t="s">
        <v>2020</v>
      </c>
      <c r="E601" s="1" t="s">
        <v>2021</v>
      </c>
      <c r="F601" s="1" t="s">
        <v>2022</v>
      </c>
      <c r="G601" s="1" t="s">
        <v>2023</v>
      </c>
      <c r="H601" s="5" t="s">
        <v>2024</v>
      </c>
      <c r="I601" s="1" t="s">
        <v>53</v>
      </c>
      <c r="J601" s="3"/>
      <c r="K601" s="3"/>
    </row>
    <row r="602">
      <c r="A602" s="1" t="s">
        <v>2025</v>
      </c>
      <c r="B602" s="4" t="s">
        <v>2026</v>
      </c>
      <c r="C602" s="1" t="s">
        <v>11</v>
      </c>
      <c r="D602" s="1" t="s">
        <v>11</v>
      </c>
      <c r="E602" s="1" t="s">
        <v>11</v>
      </c>
      <c r="F602" s="1" t="s">
        <v>11</v>
      </c>
      <c r="G602" s="1" t="s">
        <v>11</v>
      </c>
      <c r="H602" s="1" t="s">
        <v>11</v>
      </c>
      <c r="I602" s="1" t="s">
        <v>11</v>
      </c>
      <c r="J602" s="3"/>
      <c r="K602" s="3"/>
    </row>
    <row r="603">
      <c r="A603" s="1" t="s">
        <v>2027</v>
      </c>
      <c r="B603" s="4" t="s">
        <v>2028</v>
      </c>
      <c r="C603" s="1" t="s">
        <v>11</v>
      </c>
      <c r="D603" s="1" t="s">
        <v>11</v>
      </c>
      <c r="E603" s="1" t="s">
        <v>11</v>
      </c>
      <c r="F603" s="1" t="s">
        <v>11</v>
      </c>
      <c r="G603" s="1" t="s">
        <v>11</v>
      </c>
      <c r="H603" s="1" t="s">
        <v>11</v>
      </c>
      <c r="I603" s="1" t="s">
        <v>11</v>
      </c>
      <c r="J603" s="3"/>
      <c r="K603" s="3"/>
    </row>
    <row r="604">
      <c r="A604" s="1" t="s">
        <v>2029</v>
      </c>
      <c r="B604" s="4" t="s">
        <v>2030</v>
      </c>
      <c r="C604" s="1" t="s">
        <v>2031</v>
      </c>
      <c r="D604" s="1" t="s">
        <v>2032</v>
      </c>
      <c r="E604" s="1" t="s">
        <v>2033</v>
      </c>
      <c r="F604" s="1" t="s">
        <v>2034</v>
      </c>
      <c r="G604" s="1" t="s">
        <v>11</v>
      </c>
      <c r="H604" s="5" t="s">
        <v>2035</v>
      </c>
      <c r="I604" s="1" t="s">
        <v>80</v>
      </c>
      <c r="J604" s="3"/>
      <c r="K604" s="3"/>
    </row>
    <row r="605">
      <c r="A605" s="1" t="s">
        <v>2036</v>
      </c>
      <c r="B605" s="4" t="s">
        <v>2037</v>
      </c>
      <c r="C605" s="1" t="s">
        <v>11</v>
      </c>
      <c r="D605" s="1" t="s">
        <v>11</v>
      </c>
      <c r="E605" s="1" t="s">
        <v>11</v>
      </c>
      <c r="F605" s="1" t="s">
        <v>11</v>
      </c>
      <c r="G605" s="1" t="s">
        <v>11</v>
      </c>
      <c r="H605" s="1" t="s">
        <v>11</v>
      </c>
      <c r="I605" s="1" t="s">
        <v>11</v>
      </c>
      <c r="J605" s="3"/>
      <c r="K605" s="3"/>
    </row>
    <row r="606">
      <c r="A606" s="1" t="s">
        <v>2038</v>
      </c>
      <c r="B606" s="4" t="s">
        <v>2039</v>
      </c>
      <c r="C606" s="1" t="s">
        <v>11</v>
      </c>
      <c r="D606" s="1" t="s">
        <v>11</v>
      </c>
      <c r="E606" s="1" t="s">
        <v>11</v>
      </c>
      <c r="F606" s="1" t="s">
        <v>11</v>
      </c>
      <c r="G606" s="1" t="s">
        <v>11</v>
      </c>
      <c r="H606" s="1" t="s">
        <v>11</v>
      </c>
      <c r="I606" s="1" t="s">
        <v>11</v>
      </c>
      <c r="J606" s="3"/>
      <c r="K606" s="3"/>
    </row>
    <row r="607">
      <c r="A607" s="1" t="s">
        <v>2040</v>
      </c>
      <c r="B607" s="4" t="s">
        <v>2041</v>
      </c>
      <c r="C607" s="1" t="s">
        <v>11</v>
      </c>
      <c r="D607" s="1" t="s">
        <v>11</v>
      </c>
      <c r="E607" s="1" t="s">
        <v>11</v>
      </c>
      <c r="F607" s="1" t="s">
        <v>11</v>
      </c>
      <c r="G607" s="1" t="s">
        <v>11</v>
      </c>
      <c r="H607" s="1" t="s">
        <v>11</v>
      </c>
      <c r="I607" s="1" t="s">
        <v>11</v>
      </c>
      <c r="J607" s="3"/>
      <c r="K607" s="3"/>
    </row>
    <row r="608">
      <c r="A608" s="1" t="s">
        <v>2042</v>
      </c>
      <c r="B608" s="4" t="s">
        <v>2043</v>
      </c>
      <c r="C608" s="1" t="s">
        <v>11</v>
      </c>
      <c r="D608" s="1" t="s">
        <v>11</v>
      </c>
      <c r="E608" s="1" t="s">
        <v>11</v>
      </c>
      <c r="F608" s="1" t="s">
        <v>11</v>
      </c>
      <c r="G608" s="1" t="s">
        <v>11</v>
      </c>
      <c r="H608" s="1" t="s">
        <v>11</v>
      </c>
      <c r="I608" s="1" t="s">
        <v>11</v>
      </c>
      <c r="J608" s="3"/>
      <c r="K608" s="3"/>
    </row>
    <row r="609">
      <c r="A609" s="1" t="s">
        <v>2044</v>
      </c>
      <c r="B609" s="4" t="s">
        <v>2045</v>
      </c>
      <c r="C609" s="1" t="s">
        <v>11</v>
      </c>
      <c r="D609" s="1" t="s">
        <v>11</v>
      </c>
      <c r="E609" s="1" t="s">
        <v>11</v>
      </c>
      <c r="F609" s="1" t="s">
        <v>11</v>
      </c>
      <c r="G609" s="1" t="s">
        <v>11</v>
      </c>
      <c r="H609" s="1" t="s">
        <v>11</v>
      </c>
      <c r="I609" s="1" t="s">
        <v>11</v>
      </c>
      <c r="J609" s="3"/>
      <c r="K609" s="3"/>
    </row>
    <row r="610">
      <c r="A610" s="1" t="s">
        <v>2046</v>
      </c>
      <c r="B610" s="4" t="s">
        <v>2047</v>
      </c>
      <c r="C610" s="1" t="s">
        <v>11</v>
      </c>
      <c r="D610" s="1" t="s">
        <v>11</v>
      </c>
      <c r="E610" s="1" t="s">
        <v>11</v>
      </c>
      <c r="F610" s="1" t="s">
        <v>11</v>
      </c>
      <c r="G610" s="1" t="s">
        <v>11</v>
      </c>
      <c r="H610" s="1" t="s">
        <v>11</v>
      </c>
      <c r="I610" s="1" t="s">
        <v>11</v>
      </c>
      <c r="J610" s="3"/>
      <c r="K610" s="3"/>
    </row>
    <row r="611">
      <c r="A611" s="1" t="s">
        <v>2048</v>
      </c>
      <c r="B611" s="4" t="s">
        <v>2049</v>
      </c>
      <c r="C611" s="1" t="s">
        <v>11</v>
      </c>
      <c r="D611" s="1" t="s">
        <v>11</v>
      </c>
      <c r="E611" s="1" t="s">
        <v>11</v>
      </c>
      <c r="F611" s="1" t="s">
        <v>11</v>
      </c>
      <c r="G611" s="1" t="s">
        <v>11</v>
      </c>
      <c r="H611" s="1" t="s">
        <v>11</v>
      </c>
      <c r="I611" s="1" t="s">
        <v>11</v>
      </c>
      <c r="J611" s="3"/>
      <c r="K611" s="3"/>
    </row>
    <row r="612">
      <c r="A612" s="1" t="s">
        <v>2050</v>
      </c>
      <c r="B612" s="4" t="s">
        <v>2051</v>
      </c>
      <c r="C612" s="1" t="s">
        <v>11</v>
      </c>
      <c r="D612" s="1" t="s">
        <v>11</v>
      </c>
      <c r="E612" s="1" t="s">
        <v>11</v>
      </c>
      <c r="F612" s="1" t="s">
        <v>11</v>
      </c>
      <c r="G612" s="1" t="s">
        <v>11</v>
      </c>
      <c r="H612" s="1" t="s">
        <v>11</v>
      </c>
      <c r="I612" s="1" t="s">
        <v>11</v>
      </c>
      <c r="J612" s="3"/>
      <c r="K612" s="3"/>
    </row>
    <row r="613">
      <c r="A613" s="1" t="s">
        <v>2052</v>
      </c>
      <c r="B613" s="4" t="s">
        <v>2053</v>
      </c>
      <c r="C613" s="1" t="s">
        <v>2054</v>
      </c>
      <c r="D613" s="1" t="s">
        <v>2055</v>
      </c>
      <c r="E613" s="1" t="s">
        <v>2056</v>
      </c>
      <c r="F613" s="1" t="s">
        <v>2057</v>
      </c>
      <c r="G613" s="1" t="s">
        <v>11</v>
      </c>
      <c r="H613" s="5" t="s">
        <v>2058</v>
      </c>
      <c r="I613" s="1" t="s">
        <v>43</v>
      </c>
      <c r="J613" s="3"/>
      <c r="K613" s="3"/>
    </row>
    <row r="614">
      <c r="A614" s="1" t="s">
        <v>2059</v>
      </c>
      <c r="B614" s="4" t="s">
        <v>2060</v>
      </c>
      <c r="C614" s="1" t="s">
        <v>11</v>
      </c>
      <c r="D614" s="1" t="s">
        <v>11</v>
      </c>
      <c r="E614" s="1" t="s">
        <v>11</v>
      </c>
      <c r="F614" s="1" t="s">
        <v>11</v>
      </c>
      <c r="G614" s="1" t="s">
        <v>11</v>
      </c>
      <c r="H614" s="1" t="s">
        <v>11</v>
      </c>
      <c r="I614" s="1" t="s">
        <v>11</v>
      </c>
      <c r="J614" s="3"/>
      <c r="K614" s="3"/>
    </row>
    <row r="615">
      <c r="A615" s="1" t="s">
        <v>2061</v>
      </c>
      <c r="B615" s="4" t="s">
        <v>2062</v>
      </c>
      <c r="C615" s="1" t="s">
        <v>11</v>
      </c>
      <c r="D615" s="1" t="s">
        <v>11</v>
      </c>
      <c r="E615" s="1" t="s">
        <v>11</v>
      </c>
      <c r="F615" s="1" t="s">
        <v>11</v>
      </c>
      <c r="G615" s="1" t="s">
        <v>11</v>
      </c>
      <c r="H615" s="1" t="s">
        <v>11</v>
      </c>
      <c r="I615" s="1" t="s">
        <v>11</v>
      </c>
      <c r="J615" s="3"/>
      <c r="K615" s="3"/>
    </row>
    <row r="616">
      <c r="A616" s="1" t="s">
        <v>2063</v>
      </c>
      <c r="B616" s="4" t="s">
        <v>2064</v>
      </c>
      <c r="C616" s="1" t="s">
        <v>2065</v>
      </c>
      <c r="D616" s="1" t="s">
        <v>2066</v>
      </c>
      <c r="E616" s="1" t="s">
        <v>2067</v>
      </c>
      <c r="F616" s="1" t="s">
        <v>2068</v>
      </c>
      <c r="G616" s="1" t="s">
        <v>11</v>
      </c>
      <c r="H616" s="5" t="s">
        <v>2069</v>
      </c>
      <c r="I616" s="1" t="s">
        <v>312</v>
      </c>
      <c r="J616" s="3"/>
      <c r="K616" s="3"/>
    </row>
    <row r="617">
      <c r="A617" s="1" t="s">
        <v>2070</v>
      </c>
      <c r="B617" s="4" t="s">
        <v>2071</v>
      </c>
      <c r="C617" s="1" t="s">
        <v>11</v>
      </c>
      <c r="D617" s="1" t="s">
        <v>11</v>
      </c>
      <c r="E617" s="1" t="s">
        <v>11</v>
      </c>
      <c r="F617" s="1" t="s">
        <v>11</v>
      </c>
      <c r="G617" s="1" t="s">
        <v>11</v>
      </c>
      <c r="H617" s="1" t="s">
        <v>11</v>
      </c>
      <c r="I617" s="1" t="s">
        <v>11</v>
      </c>
      <c r="J617" s="3"/>
      <c r="K617" s="3"/>
    </row>
    <row r="618">
      <c r="A618" s="1" t="s">
        <v>2072</v>
      </c>
      <c r="B618" s="4" t="s">
        <v>2073</v>
      </c>
      <c r="C618" s="1" t="s">
        <v>11</v>
      </c>
      <c r="D618" s="1" t="s">
        <v>11</v>
      </c>
      <c r="E618" s="1" t="s">
        <v>11</v>
      </c>
      <c r="F618" s="1" t="s">
        <v>11</v>
      </c>
      <c r="G618" s="1" t="s">
        <v>11</v>
      </c>
      <c r="H618" s="1" t="s">
        <v>11</v>
      </c>
      <c r="I618" s="1" t="s">
        <v>11</v>
      </c>
      <c r="J618" s="3"/>
      <c r="K618" s="3"/>
    </row>
    <row r="619">
      <c r="A619" s="1" t="s">
        <v>2074</v>
      </c>
      <c r="B619" s="4" t="s">
        <v>2075</v>
      </c>
      <c r="C619" s="1" t="s">
        <v>11</v>
      </c>
      <c r="D619" s="1" t="s">
        <v>11</v>
      </c>
      <c r="E619" s="1" t="s">
        <v>11</v>
      </c>
      <c r="F619" s="1" t="s">
        <v>11</v>
      </c>
      <c r="G619" s="1" t="s">
        <v>11</v>
      </c>
      <c r="H619" s="1" t="s">
        <v>11</v>
      </c>
      <c r="I619" s="1" t="s">
        <v>11</v>
      </c>
      <c r="J619" s="3"/>
      <c r="K619" s="3"/>
    </row>
    <row r="620">
      <c r="A620" s="1" t="s">
        <v>2076</v>
      </c>
      <c r="B620" s="4" t="s">
        <v>2077</v>
      </c>
      <c r="C620" s="1" t="s">
        <v>11</v>
      </c>
      <c r="D620" s="1" t="s">
        <v>11</v>
      </c>
      <c r="E620" s="1" t="s">
        <v>11</v>
      </c>
      <c r="F620" s="1" t="s">
        <v>11</v>
      </c>
      <c r="G620" s="1" t="s">
        <v>11</v>
      </c>
      <c r="H620" s="1" t="s">
        <v>11</v>
      </c>
      <c r="I620" s="1" t="s">
        <v>11</v>
      </c>
      <c r="J620" s="3"/>
      <c r="K620" s="3"/>
    </row>
    <row r="621">
      <c r="A621" s="1" t="s">
        <v>2078</v>
      </c>
      <c r="B621" s="4" t="s">
        <v>2079</v>
      </c>
      <c r="C621" s="1" t="s">
        <v>2080</v>
      </c>
      <c r="D621" s="1" t="s">
        <v>2081</v>
      </c>
      <c r="E621" s="1" t="s">
        <v>2082</v>
      </c>
      <c r="F621" s="1" t="s">
        <v>2083</v>
      </c>
      <c r="G621" s="1" t="s">
        <v>11</v>
      </c>
      <c r="H621" s="5" t="s">
        <v>2084</v>
      </c>
      <c r="I621" s="1" t="s">
        <v>43</v>
      </c>
      <c r="J621" s="3"/>
      <c r="K621" s="3"/>
    </row>
    <row r="622">
      <c r="A622" s="1" t="s">
        <v>2085</v>
      </c>
      <c r="B622" s="4" t="s">
        <v>2086</v>
      </c>
      <c r="C622" s="1" t="s">
        <v>11</v>
      </c>
      <c r="D622" s="1" t="s">
        <v>11</v>
      </c>
      <c r="E622" s="1" t="s">
        <v>11</v>
      </c>
      <c r="F622" s="1" t="s">
        <v>11</v>
      </c>
      <c r="G622" s="1" t="s">
        <v>11</v>
      </c>
      <c r="H622" s="1" t="s">
        <v>11</v>
      </c>
      <c r="I622" s="1" t="s">
        <v>11</v>
      </c>
      <c r="J622" s="3"/>
      <c r="K622" s="3"/>
    </row>
    <row r="623">
      <c r="A623" s="1" t="s">
        <v>2087</v>
      </c>
      <c r="B623" s="4" t="s">
        <v>2088</v>
      </c>
      <c r="C623" s="1" t="s">
        <v>11</v>
      </c>
      <c r="D623" s="1" t="s">
        <v>11</v>
      </c>
      <c r="E623" s="1" t="s">
        <v>11</v>
      </c>
      <c r="F623" s="1" t="s">
        <v>11</v>
      </c>
      <c r="G623" s="1" t="s">
        <v>11</v>
      </c>
      <c r="H623" s="1" t="s">
        <v>11</v>
      </c>
      <c r="I623" s="1" t="s">
        <v>11</v>
      </c>
      <c r="J623" s="3"/>
      <c r="K623" s="3"/>
    </row>
    <row r="624">
      <c r="A624" s="1" t="s">
        <v>2089</v>
      </c>
      <c r="B624" s="4" t="s">
        <v>2090</v>
      </c>
      <c r="C624" s="1" t="s">
        <v>11</v>
      </c>
      <c r="D624" s="1" t="s">
        <v>11</v>
      </c>
      <c r="E624" s="1" t="s">
        <v>11</v>
      </c>
      <c r="F624" s="1" t="s">
        <v>11</v>
      </c>
      <c r="G624" s="1" t="s">
        <v>11</v>
      </c>
      <c r="H624" s="1" t="s">
        <v>11</v>
      </c>
      <c r="I624" s="1" t="s">
        <v>11</v>
      </c>
      <c r="J624" s="3"/>
      <c r="K624" s="3"/>
    </row>
    <row r="625">
      <c r="A625" s="1" t="s">
        <v>2091</v>
      </c>
      <c r="B625" s="4" t="s">
        <v>2092</v>
      </c>
      <c r="C625" s="1" t="s">
        <v>2093</v>
      </c>
      <c r="D625" s="1" t="s">
        <v>2094</v>
      </c>
      <c r="E625" s="1" t="s">
        <v>2095</v>
      </c>
      <c r="F625" s="1" t="s">
        <v>2096</v>
      </c>
      <c r="G625" s="1" t="s">
        <v>11</v>
      </c>
      <c r="H625" s="1" t="s">
        <v>11</v>
      </c>
      <c r="I625" s="1" t="s">
        <v>11</v>
      </c>
      <c r="J625" s="3"/>
      <c r="K625" s="3"/>
    </row>
    <row r="626">
      <c r="A626" s="1" t="s">
        <v>2097</v>
      </c>
      <c r="B626" s="4" t="s">
        <v>2098</v>
      </c>
      <c r="C626" s="1" t="s">
        <v>11</v>
      </c>
      <c r="D626" s="1" t="s">
        <v>11</v>
      </c>
      <c r="E626" s="1" t="s">
        <v>11</v>
      </c>
      <c r="F626" s="1" t="s">
        <v>11</v>
      </c>
      <c r="G626" s="1" t="s">
        <v>11</v>
      </c>
      <c r="H626" s="1" t="s">
        <v>11</v>
      </c>
      <c r="I626" s="1" t="s">
        <v>11</v>
      </c>
      <c r="J626" s="3"/>
      <c r="K626" s="3"/>
    </row>
    <row r="627">
      <c r="A627" s="1" t="s">
        <v>2099</v>
      </c>
      <c r="B627" s="4" t="s">
        <v>2100</v>
      </c>
      <c r="C627" s="1" t="s">
        <v>2101</v>
      </c>
      <c r="D627" s="1" t="s">
        <v>2102</v>
      </c>
      <c r="E627" s="1" t="s">
        <v>2103</v>
      </c>
      <c r="F627" s="1" t="s">
        <v>2104</v>
      </c>
      <c r="G627" s="1" t="s">
        <v>2105</v>
      </c>
      <c r="H627" s="1" t="s">
        <v>11</v>
      </c>
      <c r="I627" s="1" t="s">
        <v>312</v>
      </c>
      <c r="J627" s="3"/>
      <c r="K627" s="3"/>
    </row>
    <row r="628">
      <c r="A628" s="1" t="s">
        <v>2106</v>
      </c>
      <c r="B628" s="4" t="s">
        <v>2107</v>
      </c>
      <c r="C628" s="1" t="s">
        <v>11</v>
      </c>
      <c r="D628" s="1" t="s">
        <v>11</v>
      </c>
      <c r="E628" s="1" t="s">
        <v>11</v>
      </c>
      <c r="F628" s="1" t="s">
        <v>11</v>
      </c>
      <c r="G628" s="1" t="s">
        <v>11</v>
      </c>
      <c r="H628" s="1" t="s">
        <v>11</v>
      </c>
      <c r="I628" s="1" t="s">
        <v>11</v>
      </c>
      <c r="J628" s="3"/>
      <c r="K628" s="3"/>
    </row>
    <row r="629">
      <c r="A629" s="1" t="s">
        <v>2108</v>
      </c>
      <c r="B629" s="4" t="s">
        <v>2109</v>
      </c>
      <c r="C629" s="1" t="s">
        <v>11</v>
      </c>
      <c r="D629" s="1" t="s">
        <v>11</v>
      </c>
      <c r="E629" s="1" t="s">
        <v>11</v>
      </c>
      <c r="F629" s="1" t="s">
        <v>11</v>
      </c>
      <c r="G629" s="1" t="s">
        <v>11</v>
      </c>
      <c r="H629" s="1" t="s">
        <v>11</v>
      </c>
      <c r="I629" s="1" t="s">
        <v>11</v>
      </c>
      <c r="J629" s="3"/>
      <c r="K629" s="3"/>
    </row>
    <row r="630">
      <c r="A630" s="1" t="s">
        <v>2110</v>
      </c>
      <c r="B630" s="4" t="s">
        <v>2111</v>
      </c>
      <c r="C630" s="1" t="s">
        <v>2112</v>
      </c>
      <c r="D630" s="1" t="s">
        <v>2113</v>
      </c>
      <c r="E630" s="1" t="s">
        <v>2114</v>
      </c>
      <c r="F630" s="1" t="s">
        <v>2115</v>
      </c>
      <c r="G630" s="1" t="s">
        <v>2116</v>
      </c>
      <c r="H630" s="5" t="s">
        <v>2117</v>
      </c>
      <c r="I630" s="1" t="s">
        <v>43</v>
      </c>
      <c r="J630" s="3"/>
      <c r="K630" s="3"/>
    </row>
    <row r="631">
      <c r="A631" s="1" t="s">
        <v>2118</v>
      </c>
      <c r="B631" s="4" t="s">
        <v>2119</v>
      </c>
      <c r="C631" s="1" t="s">
        <v>11</v>
      </c>
      <c r="D631" s="1" t="s">
        <v>11</v>
      </c>
      <c r="E631" s="1" t="s">
        <v>11</v>
      </c>
      <c r="F631" s="1" t="s">
        <v>11</v>
      </c>
      <c r="G631" s="1" t="s">
        <v>11</v>
      </c>
      <c r="H631" s="1" t="s">
        <v>11</v>
      </c>
      <c r="I631" s="1" t="s">
        <v>11</v>
      </c>
      <c r="J631" s="3"/>
      <c r="K631" s="3"/>
    </row>
    <row r="632">
      <c r="A632" s="1" t="s">
        <v>2120</v>
      </c>
      <c r="B632" s="4" t="s">
        <v>2121</v>
      </c>
      <c r="C632" s="1" t="s">
        <v>11</v>
      </c>
      <c r="D632" s="1" t="s">
        <v>11</v>
      </c>
      <c r="E632" s="1" t="s">
        <v>11</v>
      </c>
      <c r="F632" s="1" t="s">
        <v>11</v>
      </c>
      <c r="G632" s="1" t="s">
        <v>11</v>
      </c>
      <c r="H632" s="1" t="s">
        <v>11</v>
      </c>
      <c r="I632" s="1" t="s">
        <v>11</v>
      </c>
      <c r="J632" s="3"/>
      <c r="K632" s="3"/>
    </row>
    <row r="633">
      <c r="A633" s="1" t="s">
        <v>2122</v>
      </c>
      <c r="B633" s="4" t="s">
        <v>2123</v>
      </c>
      <c r="C633" s="1" t="s">
        <v>11</v>
      </c>
      <c r="D633" s="1" t="s">
        <v>11</v>
      </c>
      <c r="E633" s="1" t="s">
        <v>11</v>
      </c>
      <c r="F633" s="1" t="s">
        <v>11</v>
      </c>
      <c r="G633" s="1" t="s">
        <v>11</v>
      </c>
      <c r="H633" s="1" t="s">
        <v>11</v>
      </c>
      <c r="I633" s="1" t="s">
        <v>11</v>
      </c>
      <c r="J633" s="3"/>
      <c r="K633" s="3"/>
    </row>
    <row r="634">
      <c r="A634" s="1" t="s">
        <v>2124</v>
      </c>
      <c r="B634" s="4" t="s">
        <v>2125</v>
      </c>
      <c r="C634" s="1" t="s">
        <v>11</v>
      </c>
      <c r="D634" s="1" t="s">
        <v>11</v>
      </c>
      <c r="E634" s="1" t="s">
        <v>11</v>
      </c>
      <c r="F634" s="1" t="s">
        <v>11</v>
      </c>
      <c r="G634" s="1" t="s">
        <v>11</v>
      </c>
      <c r="H634" s="1" t="s">
        <v>11</v>
      </c>
      <c r="I634" s="1" t="s">
        <v>11</v>
      </c>
      <c r="J634" s="3"/>
      <c r="K634" s="3"/>
    </row>
    <row r="635">
      <c r="A635" s="1" t="s">
        <v>2126</v>
      </c>
      <c r="B635" s="4" t="s">
        <v>2127</v>
      </c>
      <c r="C635" s="1" t="s">
        <v>11</v>
      </c>
      <c r="D635" s="1" t="s">
        <v>11</v>
      </c>
      <c r="E635" s="1" t="s">
        <v>11</v>
      </c>
      <c r="F635" s="1" t="s">
        <v>11</v>
      </c>
      <c r="G635" s="1" t="s">
        <v>11</v>
      </c>
      <c r="H635" s="1" t="s">
        <v>11</v>
      </c>
      <c r="I635" s="1" t="s">
        <v>11</v>
      </c>
      <c r="J635" s="3"/>
      <c r="K635" s="3"/>
    </row>
    <row r="636">
      <c r="A636" s="1" t="s">
        <v>2128</v>
      </c>
      <c r="B636" s="4" t="s">
        <v>2129</v>
      </c>
      <c r="C636" s="1" t="s">
        <v>11</v>
      </c>
      <c r="D636" s="1" t="s">
        <v>11</v>
      </c>
      <c r="E636" s="1" t="s">
        <v>11</v>
      </c>
      <c r="F636" s="1" t="s">
        <v>11</v>
      </c>
      <c r="G636" s="1" t="s">
        <v>11</v>
      </c>
      <c r="H636" s="1" t="s">
        <v>11</v>
      </c>
      <c r="I636" s="1" t="s">
        <v>11</v>
      </c>
      <c r="J636" s="3"/>
      <c r="K636" s="3"/>
    </row>
    <row r="637">
      <c r="A637" s="1" t="s">
        <v>2130</v>
      </c>
      <c r="B637" s="4" t="s">
        <v>2131</v>
      </c>
      <c r="C637" s="1" t="s">
        <v>2132</v>
      </c>
      <c r="D637" s="1" t="s">
        <v>2133</v>
      </c>
      <c r="E637" s="1" t="s">
        <v>2134</v>
      </c>
      <c r="F637" s="1" t="s">
        <v>2135</v>
      </c>
      <c r="G637" s="1" t="s">
        <v>11</v>
      </c>
      <c r="H637" s="1" t="s">
        <v>11</v>
      </c>
      <c r="I637" s="1" t="s">
        <v>43</v>
      </c>
      <c r="J637" s="3"/>
      <c r="K637" s="3"/>
    </row>
    <row r="638">
      <c r="A638" s="1" t="s">
        <v>2136</v>
      </c>
      <c r="B638" s="4" t="s">
        <v>2137</v>
      </c>
      <c r="C638" s="1" t="s">
        <v>2138</v>
      </c>
      <c r="D638" s="1" t="s">
        <v>2139</v>
      </c>
      <c r="E638" s="1" t="s">
        <v>2140</v>
      </c>
      <c r="F638" s="1" t="s">
        <v>2141</v>
      </c>
      <c r="G638" s="1" t="s">
        <v>11</v>
      </c>
      <c r="H638" s="1" t="s">
        <v>11</v>
      </c>
      <c r="I638" s="1" t="s">
        <v>31</v>
      </c>
      <c r="J638" s="3"/>
      <c r="K638" s="3"/>
    </row>
    <row r="639">
      <c r="A639" s="1" t="s">
        <v>2142</v>
      </c>
      <c r="B639" s="4" t="s">
        <v>2143</v>
      </c>
      <c r="C639" s="1" t="s">
        <v>11</v>
      </c>
      <c r="D639" s="1" t="s">
        <v>11</v>
      </c>
      <c r="E639" s="1" t="s">
        <v>11</v>
      </c>
      <c r="F639" s="1" t="s">
        <v>11</v>
      </c>
      <c r="G639" s="1" t="s">
        <v>11</v>
      </c>
      <c r="H639" s="1" t="s">
        <v>11</v>
      </c>
      <c r="I639" s="1" t="s">
        <v>11</v>
      </c>
      <c r="J639" s="3"/>
      <c r="K639" s="3"/>
    </row>
    <row r="640">
      <c r="A640" s="1" t="s">
        <v>2144</v>
      </c>
      <c r="B640" s="4" t="s">
        <v>2145</v>
      </c>
      <c r="C640" s="1" t="s">
        <v>2146</v>
      </c>
      <c r="D640" s="1" t="s">
        <v>2147</v>
      </c>
      <c r="E640" s="1" t="s">
        <v>2148</v>
      </c>
      <c r="F640" s="1" t="s">
        <v>2149</v>
      </c>
      <c r="G640" s="1" t="s">
        <v>2150</v>
      </c>
      <c r="H640" s="1" t="s">
        <v>11</v>
      </c>
      <c r="I640" s="1" t="s">
        <v>53</v>
      </c>
      <c r="J640" s="3"/>
      <c r="K640" s="3"/>
    </row>
    <row r="641">
      <c r="A641" s="1" t="s">
        <v>2151</v>
      </c>
      <c r="B641" s="4" t="s">
        <v>2152</v>
      </c>
      <c r="C641" s="1" t="s">
        <v>11</v>
      </c>
      <c r="D641" s="1" t="s">
        <v>11</v>
      </c>
      <c r="E641" s="1" t="s">
        <v>11</v>
      </c>
      <c r="F641" s="1" t="s">
        <v>11</v>
      </c>
      <c r="G641" s="1" t="s">
        <v>11</v>
      </c>
      <c r="H641" s="1" t="s">
        <v>11</v>
      </c>
      <c r="I641" s="1" t="s">
        <v>11</v>
      </c>
      <c r="J641" s="3"/>
      <c r="K641" s="3"/>
    </row>
    <row r="642">
      <c r="A642" s="1" t="s">
        <v>2153</v>
      </c>
      <c r="B642" s="4" t="s">
        <v>2154</v>
      </c>
      <c r="C642" s="1" t="s">
        <v>11</v>
      </c>
      <c r="D642" s="1" t="s">
        <v>11</v>
      </c>
      <c r="E642" s="1" t="s">
        <v>11</v>
      </c>
      <c r="F642" s="1" t="s">
        <v>11</v>
      </c>
      <c r="G642" s="1" t="s">
        <v>11</v>
      </c>
      <c r="H642" s="1" t="s">
        <v>11</v>
      </c>
      <c r="I642" s="1" t="s">
        <v>11</v>
      </c>
      <c r="J642" s="3"/>
      <c r="K642" s="3"/>
    </row>
    <row r="643">
      <c r="A643" s="1" t="s">
        <v>2155</v>
      </c>
      <c r="B643" s="4" t="s">
        <v>2156</v>
      </c>
      <c r="C643" s="1" t="s">
        <v>11</v>
      </c>
      <c r="D643" s="1" t="s">
        <v>11</v>
      </c>
      <c r="E643" s="1" t="s">
        <v>11</v>
      </c>
      <c r="F643" s="1" t="s">
        <v>11</v>
      </c>
      <c r="G643" s="1" t="s">
        <v>11</v>
      </c>
      <c r="H643" s="1" t="s">
        <v>11</v>
      </c>
      <c r="I643" s="1" t="s">
        <v>11</v>
      </c>
      <c r="J643" s="3"/>
      <c r="K643" s="3"/>
    </row>
    <row r="644">
      <c r="A644" s="1" t="s">
        <v>2157</v>
      </c>
      <c r="B644" s="4" t="s">
        <v>2158</v>
      </c>
      <c r="C644" s="1" t="s">
        <v>11</v>
      </c>
      <c r="D644" s="1" t="s">
        <v>11</v>
      </c>
      <c r="E644" s="1" t="s">
        <v>11</v>
      </c>
      <c r="F644" s="1" t="s">
        <v>11</v>
      </c>
      <c r="G644" s="1" t="s">
        <v>11</v>
      </c>
      <c r="H644" s="1" t="s">
        <v>11</v>
      </c>
      <c r="I644" s="1" t="s">
        <v>11</v>
      </c>
      <c r="J644" s="3"/>
      <c r="K644" s="3"/>
    </row>
    <row r="645">
      <c r="A645" s="1" t="s">
        <v>2159</v>
      </c>
      <c r="B645" s="4" t="s">
        <v>2160</v>
      </c>
      <c r="C645" s="1" t="s">
        <v>2161</v>
      </c>
      <c r="D645" s="3"/>
      <c r="E645" s="3"/>
      <c r="F645" s="3"/>
      <c r="G645" s="1" t="s">
        <v>11</v>
      </c>
      <c r="H645" s="1" t="s">
        <v>11</v>
      </c>
      <c r="I645" s="1" t="s">
        <v>11</v>
      </c>
      <c r="J645" s="3"/>
      <c r="K645" s="3"/>
    </row>
    <row r="646">
      <c r="A646" s="1" t="s">
        <v>2162</v>
      </c>
      <c r="B646" s="4" t="s">
        <v>2163</v>
      </c>
      <c r="C646" s="1" t="s">
        <v>2164</v>
      </c>
      <c r="D646" s="1" t="s">
        <v>2165</v>
      </c>
      <c r="E646" s="1" t="s">
        <v>2166</v>
      </c>
      <c r="F646" s="1" t="s">
        <v>2167</v>
      </c>
      <c r="G646" s="1" t="s">
        <v>11</v>
      </c>
      <c r="H646" s="5" t="s">
        <v>2168</v>
      </c>
      <c r="I646" s="1" t="s">
        <v>80</v>
      </c>
      <c r="J646" s="3"/>
      <c r="K646" s="3"/>
    </row>
    <row r="647">
      <c r="A647" s="1" t="s">
        <v>2169</v>
      </c>
      <c r="B647" s="4" t="s">
        <v>2170</v>
      </c>
      <c r="C647" s="1" t="s">
        <v>2171</v>
      </c>
      <c r="D647" s="1" t="s">
        <v>2172</v>
      </c>
      <c r="E647" s="1" t="s">
        <v>2173</v>
      </c>
      <c r="F647" s="1" t="s">
        <v>2174</v>
      </c>
      <c r="G647" s="1" t="s">
        <v>2175</v>
      </c>
      <c r="H647" s="1" t="s">
        <v>11</v>
      </c>
      <c r="I647" s="1" t="s">
        <v>154</v>
      </c>
      <c r="J647" s="3"/>
      <c r="K647" s="3"/>
    </row>
    <row r="648">
      <c r="A648" s="1" t="s">
        <v>2176</v>
      </c>
      <c r="B648" s="4" t="s">
        <v>2177</v>
      </c>
      <c r="C648" s="1" t="s">
        <v>11</v>
      </c>
      <c r="D648" s="1" t="s">
        <v>11</v>
      </c>
      <c r="E648" s="1" t="s">
        <v>11</v>
      </c>
      <c r="F648" s="1" t="s">
        <v>11</v>
      </c>
      <c r="G648" s="1" t="s">
        <v>11</v>
      </c>
      <c r="H648" s="1" t="s">
        <v>11</v>
      </c>
      <c r="I648" s="1" t="s">
        <v>11</v>
      </c>
      <c r="J648" s="3"/>
      <c r="K648" s="3"/>
    </row>
    <row r="649">
      <c r="A649" s="1" t="s">
        <v>2178</v>
      </c>
      <c r="B649" s="4" t="s">
        <v>2179</v>
      </c>
      <c r="C649" s="1" t="s">
        <v>2180</v>
      </c>
      <c r="D649" s="1" t="s">
        <v>2181</v>
      </c>
      <c r="E649" s="1" t="s">
        <v>2182</v>
      </c>
      <c r="F649" s="1" t="s">
        <v>2183</v>
      </c>
      <c r="G649" s="1" t="s">
        <v>2184</v>
      </c>
      <c r="H649" s="1" t="s">
        <v>11</v>
      </c>
      <c r="I649" s="1" t="s">
        <v>312</v>
      </c>
      <c r="J649" s="3"/>
      <c r="K649" s="3"/>
    </row>
    <row r="650">
      <c r="A650" s="1" t="s">
        <v>2185</v>
      </c>
      <c r="B650" s="4" t="s">
        <v>2186</v>
      </c>
      <c r="C650" s="1" t="s">
        <v>2187</v>
      </c>
      <c r="D650" s="1" t="s">
        <v>2188</v>
      </c>
      <c r="E650" s="1" t="s">
        <v>2189</v>
      </c>
      <c r="F650" s="1" t="s">
        <v>2190</v>
      </c>
      <c r="G650" s="1" t="s">
        <v>11</v>
      </c>
      <c r="H650" s="1" t="s">
        <v>11</v>
      </c>
      <c r="I650" s="1" t="s">
        <v>382</v>
      </c>
      <c r="J650" s="3"/>
      <c r="K650" s="3"/>
    </row>
    <row r="651">
      <c r="A651" s="1" t="s">
        <v>2191</v>
      </c>
      <c r="B651" s="4" t="s">
        <v>2192</v>
      </c>
      <c r="C651" s="1" t="s">
        <v>2193</v>
      </c>
      <c r="D651" s="1" t="s">
        <v>2194</v>
      </c>
      <c r="E651" s="1" t="s">
        <v>2195</v>
      </c>
      <c r="F651" s="1" t="s">
        <v>2196</v>
      </c>
      <c r="G651" s="1" t="s">
        <v>11</v>
      </c>
      <c r="H651" s="5" t="s">
        <v>2197</v>
      </c>
      <c r="I651" s="1" t="s">
        <v>80</v>
      </c>
      <c r="J651" s="3"/>
      <c r="K651" s="3"/>
    </row>
    <row r="652">
      <c r="A652" s="1" t="s">
        <v>2198</v>
      </c>
      <c r="B652" s="4" t="s">
        <v>2199</v>
      </c>
      <c r="C652" s="1" t="s">
        <v>11</v>
      </c>
      <c r="D652" s="1" t="s">
        <v>11</v>
      </c>
      <c r="E652" s="1" t="s">
        <v>11</v>
      </c>
      <c r="F652" s="1" t="s">
        <v>11</v>
      </c>
      <c r="G652" s="1" t="s">
        <v>11</v>
      </c>
      <c r="H652" s="1" t="s">
        <v>11</v>
      </c>
      <c r="I652" s="1" t="s">
        <v>11</v>
      </c>
      <c r="J652" s="3"/>
      <c r="K652" s="3"/>
    </row>
    <row r="653">
      <c r="A653" s="1" t="s">
        <v>2200</v>
      </c>
      <c r="B653" s="4" t="s">
        <v>2201</v>
      </c>
      <c r="C653" s="1" t="s">
        <v>11</v>
      </c>
      <c r="D653" s="1" t="s">
        <v>11</v>
      </c>
      <c r="E653" s="1" t="s">
        <v>11</v>
      </c>
      <c r="F653" s="1" t="s">
        <v>11</v>
      </c>
      <c r="G653" s="1" t="s">
        <v>11</v>
      </c>
      <c r="H653" s="1" t="s">
        <v>11</v>
      </c>
      <c r="I653" s="1" t="s">
        <v>11</v>
      </c>
      <c r="J653" s="3"/>
      <c r="K653" s="3"/>
    </row>
    <row r="654">
      <c r="A654" s="1" t="s">
        <v>2202</v>
      </c>
      <c r="B654" s="4" t="s">
        <v>2203</v>
      </c>
      <c r="C654" s="1" t="s">
        <v>2204</v>
      </c>
      <c r="D654" s="1" t="s">
        <v>2205</v>
      </c>
      <c r="E654" s="1" t="s">
        <v>2206</v>
      </c>
      <c r="F654" s="1" t="s">
        <v>1283</v>
      </c>
      <c r="G654" s="1" t="s">
        <v>11</v>
      </c>
      <c r="H654" s="1" t="s">
        <v>11</v>
      </c>
      <c r="I654" s="1" t="s">
        <v>154</v>
      </c>
      <c r="J654" s="3"/>
      <c r="K654" s="3"/>
    </row>
    <row r="655">
      <c r="A655" s="1" t="s">
        <v>2207</v>
      </c>
      <c r="B655" s="4" t="s">
        <v>2208</v>
      </c>
      <c r="C655" s="1" t="s">
        <v>11</v>
      </c>
      <c r="D655" s="1" t="s">
        <v>11</v>
      </c>
      <c r="E655" s="1" t="s">
        <v>11</v>
      </c>
      <c r="F655" s="1" t="s">
        <v>11</v>
      </c>
      <c r="G655" s="1" t="s">
        <v>11</v>
      </c>
      <c r="H655" s="1" t="s">
        <v>11</v>
      </c>
      <c r="I655" s="1" t="s">
        <v>11</v>
      </c>
      <c r="J655" s="3"/>
      <c r="K655" s="3"/>
    </row>
    <row r="656">
      <c r="A656" s="1" t="s">
        <v>2209</v>
      </c>
      <c r="B656" s="4" t="s">
        <v>2210</v>
      </c>
      <c r="C656" s="1" t="s">
        <v>11</v>
      </c>
      <c r="D656" s="1" t="s">
        <v>11</v>
      </c>
      <c r="E656" s="1" t="s">
        <v>11</v>
      </c>
      <c r="F656" s="1" t="s">
        <v>11</v>
      </c>
      <c r="G656" s="1" t="s">
        <v>11</v>
      </c>
      <c r="H656" s="1" t="s">
        <v>11</v>
      </c>
      <c r="I656" s="1" t="s">
        <v>11</v>
      </c>
      <c r="J656" s="3"/>
      <c r="K656" s="3"/>
    </row>
    <row r="657">
      <c r="A657" s="1" t="s">
        <v>2211</v>
      </c>
      <c r="B657" s="4" t="s">
        <v>2212</v>
      </c>
      <c r="C657" s="1" t="s">
        <v>11</v>
      </c>
      <c r="D657" s="1" t="s">
        <v>11</v>
      </c>
      <c r="E657" s="1" t="s">
        <v>11</v>
      </c>
      <c r="F657" s="1" t="s">
        <v>11</v>
      </c>
      <c r="G657" s="1" t="s">
        <v>11</v>
      </c>
      <c r="H657" s="1" t="s">
        <v>11</v>
      </c>
      <c r="I657" s="1" t="s">
        <v>11</v>
      </c>
      <c r="J657" s="3"/>
      <c r="K657" s="3"/>
    </row>
    <row r="658">
      <c r="A658" s="1" t="s">
        <v>2213</v>
      </c>
      <c r="B658" s="4" t="s">
        <v>2214</v>
      </c>
      <c r="C658" s="1" t="s">
        <v>11</v>
      </c>
      <c r="D658" s="1" t="s">
        <v>11</v>
      </c>
      <c r="E658" s="1" t="s">
        <v>11</v>
      </c>
      <c r="F658" s="1" t="s">
        <v>11</v>
      </c>
      <c r="G658" s="1" t="s">
        <v>11</v>
      </c>
      <c r="H658" s="1" t="s">
        <v>11</v>
      </c>
      <c r="I658" s="1" t="s">
        <v>11</v>
      </c>
      <c r="J658" s="3"/>
      <c r="K658" s="3"/>
    </row>
    <row r="659">
      <c r="A659" s="1" t="s">
        <v>2215</v>
      </c>
      <c r="B659" s="4" t="s">
        <v>2216</v>
      </c>
      <c r="C659" s="1" t="s">
        <v>2217</v>
      </c>
      <c r="D659" s="1" t="s">
        <v>2218</v>
      </c>
      <c r="E659" s="1" t="s">
        <v>2219</v>
      </c>
      <c r="F659" s="1" t="s">
        <v>2220</v>
      </c>
      <c r="G659" s="1" t="s">
        <v>2221</v>
      </c>
      <c r="H659" s="1" t="s">
        <v>11</v>
      </c>
      <c r="I659" s="1" t="s">
        <v>312</v>
      </c>
      <c r="J659" s="3"/>
      <c r="K659" s="3"/>
    </row>
    <row r="660">
      <c r="A660" s="1" t="s">
        <v>2222</v>
      </c>
      <c r="B660" s="4" t="s">
        <v>2223</v>
      </c>
      <c r="C660" s="1" t="s">
        <v>11</v>
      </c>
      <c r="D660" s="1" t="s">
        <v>11</v>
      </c>
      <c r="E660" s="1" t="s">
        <v>11</v>
      </c>
      <c r="F660" s="1" t="s">
        <v>11</v>
      </c>
      <c r="G660" s="1" t="s">
        <v>11</v>
      </c>
      <c r="H660" s="1" t="s">
        <v>11</v>
      </c>
      <c r="I660" s="1" t="s">
        <v>11</v>
      </c>
      <c r="J660" s="3"/>
      <c r="K660" s="3"/>
    </row>
    <row r="661">
      <c r="A661" s="1" t="s">
        <v>2224</v>
      </c>
      <c r="B661" s="4" t="s">
        <v>2225</v>
      </c>
      <c r="C661" s="1" t="s">
        <v>2226</v>
      </c>
      <c r="D661" s="1" t="s">
        <v>2227</v>
      </c>
      <c r="E661" s="1" t="s">
        <v>2228</v>
      </c>
      <c r="F661" s="1" t="s">
        <v>2229</v>
      </c>
      <c r="G661" s="1" t="s">
        <v>2230</v>
      </c>
      <c r="H661" s="5" t="s">
        <v>2231</v>
      </c>
      <c r="I661" s="1" t="s">
        <v>80</v>
      </c>
      <c r="J661" s="3"/>
      <c r="K661" s="3"/>
    </row>
    <row r="662">
      <c r="A662" s="1" t="s">
        <v>2232</v>
      </c>
      <c r="B662" s="4" t="s">
        <v>2233</v>
      </c>
      <c r="C662" s="1" t="s">
        <v>11</v>
      </c>
      <c r="D662" s="1" t="s">
        <v>11</v>
      </c>
      <c r="E662" s="1" t="s">
        <v>11</v>
      </c>
      <c r="F662" s="1" t="s">
        <v>11</v>
      </c>
      <c r="G662" s="1" t="s">
        <v>11</v>
      </c>
      <c r="H662" s="1" t="s">
        <v>11</v>
      </c>
      <c r="I662" s="1" t="s">
        <v>11</v>
      </c>
      <c r="J662" s="3"/>
      <c r="K662" s="3"/>
    </row>
    <row r="663">
      <c r="A663" s="1" t="s">
        <v>2234</v>
      </c>
      <c r="B663" s="4" t="s">
        <v>2235</v>
      </c>
      <c r="C663" s="1" t="s">
        <v>11</v>
      </c>
      <c r="D663" s="1" t="s">
        <v>11</v>
      </c>
      <c r="E663" s="1" t="s">
        <v>11</v>
      </c>
      <c r="F663" s="1" t="s">
        <v>11</v>
      </c>
      <c r="G663" s="1" t="s">
        <v>11</v>
      </c>
      <c r="H663" s="1" t="s">
        <v>11</v>
      </c>
      <c r="I663" s="1" t="s">
        <v>11</v>
      </c>
      <c r="J663" s="3"/>
      <c r="K663" s="3"/>
    </row>
    <row r="664">
      <c r="A664" s="1" t="s">
        <v>2236</v>
      </c>
      <c r="B664" s="4" t="s">
        <v>2237</v>
      </c>
      <c r="C664" s="1" t="s">
        <v>2238</v>
      </c>
      <c r="D664" s="1" t="s">
        <v>2239</v>
      </c>
      <c r="E664" s="1" t="s">
        <v>2240</v>
      </c>
      <c r="F664" s="1" t="s">
        <v>2241</v>
      </c>
      <c r="G664" s="1" t="s">
        <v>11</v>
      </c>
      <c r="H664" s="3"/>
      <c r="I664" s="1" t="s">
        <v>80</v>
      </c>
      <c r="J664" s="3"/>
      <c r="K664" s="3"/>
    </row>
    <row r="665">
      <c r="A665" s="1" t="s">
        <v>2242</v>
      </c>
      <c r="B665" s="4" t="s">
        <v>2243</v>
      </c>
      <c r="C665" s="1" t="s">
        <v>11</v>
      </c>
      <c r="D665" s="1" t="s">
        <v>11</v>
      </c>
      <c r="E665" s="1" t="s">
        <v>11</v>
      </c>
      <c r="F665" s="1" t="s">
        <v>11</v>
      </c>
      <c r="G665" s="1" t="s">
        <v>11</v>
      </c>
      <c r="H665" s="1" t="s">
        <v>11</v>
      </c>
      <c r="I665" s="1" t="s">
        <v>11</v>
      </c>
      <c r="J665" s="3"/>
      <c r="K665" s="3"/>
    </row>
    <row r="666">
      <c r="A666" s="1" t="s">
        <v>2244</v>
      </c>
      <c r="B666" s="4" t="s">
        <v>2245</v>
      </c>
      <c r="C666" s="1" t="s">
        <v>2246</v>
      </c>
      <c r="D666" s="1" t="s">
        <v>2247</v>
      </c>
      <c r="E666" s="1" t="s">
        <v>2248</v>
      </c>
      <c r="F666" s="1" t="s">
        <v>2249</v>
      </c>
      <c r="G666" s="1" t="s">
        <v>11</v>
      </c>
      <c r="H666" s="5" t="s">
        <v>2250</v>
      </c>
      <c r="I666" s="1" t="s">
        <v>924</v>
      </c>
      <c r="J666" s="3"/>
      <c r="K666" s="3"/>
    </row>
    <row r="667">
      <c r="A667" s="1" t="s">
        <v>2251</v>
      </c>
      <c r="B667" s="4" t="s">
        <v>2252</v>
      </c>
      <c r="C667" s="1" t="s">
        <v>2253</v>
      </c>
      <c r="D667" s="1" t="s">
        <v>2254</v>
      </c>
      <c r="E667" s="1" t="s">
        <v>2255</v>
      </c>
      <c r="F667" s="1" t="s">
        <v>2256</v>
      </c>
      <c r="G667" s="1" t="s">
        <v>11</v>
      </c>
      <c r="H667" s="1" t="s">
        <v>11</v>
      </c>
      <c r="I667" s="1" t="s">
        <v>312</v>
      </c>
      <c r="J667" s="3"/>
      <c r="K667" s="3"/>
    </row>
    <row r="668">
      <c r="A668" s="1" t="s">
        <v>2257</v>
      </c>
      <c r="B668" s="4" t="s">
        <v>2258</v>
      </c>
      <c r="C668" s="1" t="s">
        <v>2259</v>
      </c>
      <c r="D668" s="1" t="s">
        <v>2260</v>
      </c>
      <c r="E668" s="1" t="s">
        <v>2261</v>
      </c>
      <c r="F668" s="1" t="s">
        <v>2262</v>
      </c>
      <c r="G668" s="1" t="s">
        <v>11</v>
      </c>
      <c r="H668" s="1" t="s">
        <v>11</v>
      </c>
      <c r="I668" s="1" t="s">
        <v>53</v>
      </c>
      <c r="J668" s="3"/>
      <c r="K668" s="3"/>
    </row>
    <row r="669">
      <c r="A669" s="1" t="s">
        <v>2263</v>
      </c>
      <c r="B669" s="4" t="s">
        <v>2264</v>
      </c>
      <c r="C669" s="1" t="s">
        <v>11</v>
      </c>
      <c r="D669" s="1" t="s">
        <v>11</v>
      </c>
      <c r="E669" s="1" t="s">
        <v>11</v>
      </c>
      <c r="F669" s="1" t="s">
        <v>11</v>
      </c>
      <c r="G669" s="1" t="s">
        <v>11</v>
      </c>
      <c r="H669" s="1" t="s">
        <v>11</v>
      </c>
      <c r="I669" s="1" t="s">
        <v>11</v>
      </c>
      <c r="J669" s="3"/>
      <c r="K669" s="3"/>
    </row>
    <row r="670">
      <c r="A670" s="1" t="s">
        <v>2265</v>
      </c>
      <c r="B670" s="4" t="s">
        <v>2266</v>
      </c>
      <c r="C670" s="1" t="s">
        <v>11</v>
      </c>
      <c r="D670" s="1" t="s">
        <v>11</v>
      </c>
      <c r="E670" s="1" t="s">
        <v>11</v>
      </c>
      <c r="F670" s="1" t="s">
        <v>11</v>
      </c>
      <c r="G670" s="1" t="s">
        <v>11</v>
      </c>
      <c r="H670" s="1" t="s">
        <v>11</v>
      </c>
      <c r="I670" s="1" t="s">
        <v>11</v>
      </c>
      <c r="J670" s="3"/>
      <c r="K670" s="3"/>
    </row>
    <row r="671">
      <c r="A671" s="1" t="s">
        <v>2267</v>
      </c>
      <c r="B671" s="4" t="s">
        <v>2268</v>
      </c>
      <c r="C671" s="1" t="s">
        <v>11</v>
      </c>
      <c r="D671" s="1" t="s">
        <v>11</v>
      </c>
      <c r="E671" s="1" t="s">
        <v>11</v>
      </c>
      <c r="F671" s="1" t="s">
        <v>11</v>
      </c>
      <c r="G671" s="1" t="s">
        <v>11</v>
      </c>
      <c r="H671" s="1" t="s">
        <v>11</v>
      </c>
      <c r="I671" s="1" t="s">
        <v>11</v>
      </c>
      <c r="J671" s="3"/>
      <c r="K671" s="3"/>
    </row>
    <row r="672">
      <c r="A672" s="1" t="s">
        <v>2269</v>
      </c>
      <c r="B672" s="4" t="s">
        <v>2270</v>
      </c>
      <c r="C672" s="1" t="s">
        <v>2271</v>
      </c>
      <c r="D672" s="1" t="s">
        <v>2272</v>
      </c>
      <c r="E672" s="1" t="s">
        <v>2273</v>
      </c>
      <c r="F672" s="1" t="s">
        <v>2274</v>
      </c>
      <c r="G672" s="1" t="s">
        <v>2275</v>
      </c>
      <c r="H672" s="3"/>
      <c r="I672" s="1" t="s">
        <v>312</v>
      </c>
      <c r="J672" s="3"/>
      <c r="K672" s="3"/>
    </row>
    <row r="673">
      <c r="A673" s="1" t="s">
        <v>2276</v>
      </c>
      <c r="B673" s="4" t="s">
        <v>2277</v>
      </c>
      <c r="C673" s="1" t="s">
        <v>11</v>
      </c>
      <c r="D673" s="1" t="s">
        <v>11</v>
      </c>
      <c r="E673" s="1" t="s">
        <v>11</v>
      </c>
      <c r="F673" s="1" t="s">
        <v>11</v>
      </c>
      <c r="G673" s="1" t="s">
        <v>11</v>
      </c>
      <c r="H673" s="1" t="s">
        <v>11</v>
      </c>
      <c r="I673" s="1" t="s">
        <v>11</v>
      </c>
      <c r="J673" s="3"/>
      <c r="K673" s="3"/>
    </row>
    <row r="674">
      <c r="A674" s="1" t="s">
        <v>2278</v>
      </c>
      <c r="B674" s="4" t="s">
        <v>2279</v>
      </c>
      <c r="C674" s="1" t="s">
        <v>11</v>
      </c>
      <c r="D674" s="1" t="s">
        <v>11</v>
      </c>
      <c r="E674" s="1" t="s">
        <v>11</v>
      </c>
      <c r="F674" s="1" t="s">
        <v>11</v>
      </c>
      <c r="G674" s="1" t="s">
        <v>11</v>
      </c>
      <c r="H674" s="1" t="s">
        <v>11</v>
      </c>
      <c r="I674" s="1" t="s">
        <v>11</v>
      </c>
      <c r="J674" s="3"/>
      <c r="K674" s="3"/>
    </row>
    <row r="675">
      <c r="A675" s="1" t="s">
        <v>2280</v>
      </c>
      <c r="B675" s="4" t="s">
        <v>2281</v>
      </c>
      <c r="C675" s="1" t="s">
        <v>11</v>
      </c>
      <c r="D675" s="1" t="s">
        <v>11</v>
      </c>
      <c r="E675" s="1" t="s">
        <v>11</v>
      </c>
      <c r="F675" s="1" t="s">
        <v>11</v>
      </c>
      <c r="G675" s="1" t="s">
        <v>11</v>
      </c>
      <c r="H675" s="1" t="s">
        <v>11</v>
      </c>
      <c r="I675" s="1" t="s">
        <v>11</v>
      </c>
      <c r="J675" s="3"/>
      <c r="K675" s="3"/>
    </row>
    <row r="676">
      <c r="A676" s="1" t="s">
        <v>2282</v>
      </c>
      <c r="B676" s="4" t="s">
        <v>2283</v>
      </c>
      <c r="C676" s="1" t="s">
        <v>11</v>
      </c>
      <c r="D676" s="1" t="s">
        <v>11</v>
      </c>
      <c r="E676" s="1" t="s">
        <v>11</v>
      </c>
      <c r="F676" s="1" t="s">
        <v>11</v>
      </c>
      <c r="G676" s="1" t="s">
        <v>11</v>
      </c>
      <c r="H676" s="1" t="s">
        <v>11</v>
      </c>
      <c r="I676" s="1" t="s">
        <v>11</v>
      </c>
      <c r="J676" s="3"/>
      <c r="K676" s="3"/>
    </row>
    <row r="677">
      <c r="A677" s="1" t="s">
        <v>2284</v>
      </c>
      <c r="B677" s="4" t="s">
        <v>2285</v>
      </c>
      <c r="C677" s="1" t="s">
        <v>11</v>
      </c>
      <c r="D677" s="1" t="s">
        <v>11</v>
      </c>
      <c r="E677" s="1" t="s">
        <v>11</v>
      </c>
      <c r="F677" s="1" t="s">
        <v>11</v>
      </c>
      <c r="G677" s="1" t="s">
        <v>11</v>
      </c>
      <c r="H677" s="1" t="s">
        <v>11</v>
      </c>
      <c r="I677" s="1" t="s">
        <v>11</v>
      </c>
      <c r="J677" s="3"/>
      <c r="K677" s="3"/>
    </row>
    <row r="678">
      <c r="A678" s="1" t="s">
        <v>2286</v>
      </c>
      <c r="B678" s="4" t="s">
        <v>2287</v>
      </c>
      <c r="C678" s="1" t="s">
        <v>11</v>
      </c>
      <c r="D678" s="1" t="s">
        <v>11</v>
      </c>
      <c r="E678" s="1" t="s">
        <v>11</v>
      </c>
      <c r="F678" s="1" t="s">
        <v>11</v>
      </c>
      <c r="G678" s="1" t="s">
        <v>11</v>
      </c>
      <c r="H678" s="1" t="s">
        <v>11</v>
      </c>
      <c r="I678" s="1" t="s">
        <v>11</v>
      </c>
      <c r="J678" s="3"/>
      <c r="K678" s="3"/>
    </row>
    <row r="679">
      <c r="A679" s="1" t="s">
        <v>2288</v>
      </c>
      <c r="B679" s="4" t="s">
        <v>2289</v>
      </c>
      <c r="C679" s="1" t="s">
        <v>11</v>
      </c>
      <c r="D679" s="1" t="s">
        <v>11</v>
      </c>
      <c r="E679" s="1" t="s">
        <v>11</v>
      </c>
      <c r="F679" s="1" t="s">
        <v>11</v>
      </c>
      <c r="G679" s="1" t="s">
        <v>11</v>
      </c>
      <c r="H679" s="1" t="s">
        <v>11</v>
      </c>
      <c r="I679" s="1" t="s">
        <v>11</v>
      </c>
      <c r="J679" s="3"/>
      <c r="K679" s="3"/>
    </row>
    <row r="680">
      <c r="A680" s="1" t="s">
        <v>2290</v>
      </c>
      <c r="B680" s="4" t="s">
        <v>2291</v>
      </c>
      <c r="C680" s="1" t="s">
        <v>11</v>
      </c>
      <c r="D680" s="1" t="s">
        <v>11</v>
      </c>
      <c r="E680" s="1" t="s">
        <v>11</v>
      </c>
      <c r="F680" s="1" t="s">
        <v>11</v>
      </c>
      <c r="G680" s="1" t="s">
        <v>11</v>
      </c>
      <c r="H680" s="1" t="s">
        <v>11</v>
      </c>
      <c r="I680" s="1" t="s">
        <v>11</v>
      </c>
      <c r="J680" s="3"/>
      <c r="K680" s="3"/>
    </row>
    <row r="681">
      <c r="A681" s="1" t="s">
        <v>2292</v>
      </c>
      <c r="B681" s="4" t="s">
        <v>2293</v>
      </c>
      <c r="C681" s="1" t="s">
        <v>2294</v>
      </c>
      <c r="D681" s="1" t="s">
        <v>2295</v>
      </c>
      <c r="E681" s="1" t="s">
        <v>2296</v>
      </c>
      <c r="F681" s="1" t="s">
        <v>2297</v>
      </c>
      <c r="G681" s="1" t="s">
        <v>2175</v>
      </c>
      <c r="H681" s="1" t="s">
        <v>11</v>
      </c>
      <c r="I681" s="1" t="s">
        <v>312</v>
      </c>
      <c r="J681" s="3"/>
      <c r="K681" s="3"/>
    </row>
    <row r="682">
      <c r="A682" s="1" t="s">
        <v>2298</v>
      </c>
      <c r="B682" s="4" t="s">
        <v>2299</v>
      </c>
      <c r="C682" s="1" t="s">
        <v>11</v>
      </c>
      <c r="D682" s="1" t="s">
        <v>11</v>
      </c>
      <c r="E682" s="1" t="s">
        <v>11</v>
      </c>
      <c r="F682" s="1" t="s">
        <v>11</v>
      </c>
      <c r="G682" s="1" t="s">
        <v>11</v>
      </c>
      <c r="H682" s="1" t="s">
        <v>11</v>
      </c>
      <c r="I682" s="1" t="s">
        <v>11</v>
      </c>
      <c r="J682" s="3"/>
      <c r="K682" s="3"/>
    </row>
    <row r="683">
      <c r="A683" s="1" t="s">
        <v>2300</v>
      </c>
      <c r="B683" s="4" t="s">
        <v>2301</v>
      </c>
      <c r="C683" s="1" t="s">
        <v>2302</v>
      </c>
      <c r="D683" s="1" t="s">
        <v>2303</v>
      </c>
      <c r="E683" s="1" t="s">
        <v>2304</v>
      </c>
      <c r="F683" s="1" t="s">
        <v>2305</v>
      </c>
      <c r="G683" s="1" t="s">
        <v>2306</v>
      </c>
      <c r="H683" s="5" t="s">
        <v>2307</v>
      </c>
      <c r="I683" s="1" t="s">
        <v>80</v>
      </c>
      <c r="J683" s="3"/>
      <c r="K683" s="3"/>
    </row>
    <row r="684">
      <c r="A684" s="1" t="s">
        <v>2308</v>
      </c>
      <c r="B684" s="4" t="s">
        <v>2309</v>
      </c>
      <c r="C684" s="1" t="s">
        <v>11</v>
      </c>
      <c r="D684" s="1" t="s">
        <v>11</v>
      </c>
      <c r="E684" s="1" t="s">
        <v>11</v>
      </c>
      <c r="F684" s="1" t="s">
        <v>11</v>
      </c>
      <c r="G684" s="1" t="s">
        <v>11</v>
      </c>
      <c r="H684" s="1" t="s">
        <v>11</v>
      </c>
      <c r="I684" s="1" t="s">
        <v>11</v>
      </c>
      <c r="J684" s="3"/>
      <c r="K684" s="3"/>
    </row>
    <row r="685">
      <c r="A685" s="1" t="s">
        <v>2310</v>
      </c>
      <c r="B685" s="4" t="s">
        <v>2311</v>
      </c>
      <c r="C685" s="1" t="s">
        <v>11</v>
      </c>
      <c r="D685" s="1" t="s">
        <v>11</v>
      </c>
      <c r="E685" s="1" t="s">
        <v>11</v>
      </c>
      <c r="F685" s="1" t="s">
        <v>11</v>
      </c>
      <c r="G685" s="1" t="s">
        <v>11</v>
      </c>
      <c r="H685" s="1" t="s">
        <v>11</v>
      </c>
      <c r="I685" s="1" t="s">
        <v>11</v>
      </c>
      <c r="J685" s="3"/>
      <c r="K685" s="3"/>
    </row>
    <row r="686">
      <c r="A686" s="1" t="s">
        <v>2312</v>
      </c>
      <c r="B686" s="4" t="s">
        <v>2313</v>
      </c>
      <c r="C686" s="1" t="s">
        <v>11</v>
      </c>
      <c r="D686" s="1" t="s">
        <v>11</v>
      </c>
      <c r="E686" s="1" t="s">
        <v>11</v>
      </c>
      <c r="F686" s="1" t="s">
        <v>11</v>
      </c>
      <c r="G686" s="1" t="s">
        <v>11</v>
      </c>
      <c r="H686" s="1" t="s">
        <v>11</v>
      </c>
      <c r="I686" s="1" t="s">
        <v>11</v>
      </c>
      <c r="J686" s="3"/>
      <c r="K686" s="3"/>
    </row>
    <row r="687">
      <c r="A687" s="1" t="s">
        <v>2314</v>
      </c>
      <c r="B687" s="4" t="s">
        <v>2315</v>
      </c>
      <c r="C687" s="1" t="s">
        <v>2316</v>
      </c>
      <c r="D687" s="1" t="s">
        <v>2317</v>
      </c>
      <c r="E687" s="1" t="s">
        <v>2318</v>
      </c>
      <c r="F687" s="1" t="s">
        <v>2319</v>
      </c>
      <c r="G687" s="1" t="s">
        <v>11</v>
      </c>
      <c r="H687" s="1" t="s">
        <v>11</v>
      </c>
      <c r="I687" s="1" t="s">
        <v>80</v>
      </c>
      <c r="J687" s="3"/>
      <c r="K687" s="3"/>
    </row>
    <row r="688">
      <c r="A688" s="1" t="s">
        <v>2320</v>
      </c>
      <c r="B688" s="4" t="s">
        <v>2321</v>
      </c>
      <c r="C688" s="1" t="s">
        <v>2322</v>
      </c>
      <c r="D688" s="1" t="s">
        <v>2323</v>
      </c>
      <c r="E688" s="1" t="s">
        <v>2324</v>
      </c>
      <c r="F688" s="1" t="s">
        <v>2325</v>
      </c>
      <c r="G688" s="1" t="s">
        <v>11</v>
      </c>
      <c r="H688" s="1" t="s">
        <v>11</v>
      </c>
      <c r="I688" s="1" t="s">
        <v>80</v>
      </c>
      <c r="J688" s="3"/>
      <c r="K688" s="3"/>
    </row>
    <row r="689">
      <c r="A689" s="1" t="s">
        <v>2326</v>
      </c>
      <c r="B689" s="4" t="s">
        <v>2327</v>
      </c>
      <c r="C689" s="1" t="s">
        <v>2328</v>
      </c>
      <c r="D689" s="1" t="s">
        <v>2329</v>
      </c>
      <c r="E689" s="1" t="s">
        <v>2330</v>
      </c>
      <c r="F689" s="1" t="s">
        <v>2331</v>
      </c>
      <c r="G689" s="1" t="s">
        <v>11</v>
      </c>
      <c r="H689" s="5" t="s">
        <v>2332</v>
      </c>
      <c r="I689" s="1" t="s">
        <v>80</v>
      </c>
      <c r="J689" s="3"/>
      <c r="K689" s="3"/>
    </row>
    <row r="690">
      <c r="A690" s="1" t="s">
        <v>2333</v>
      </c>
      <c r="B690" s="4" t="s">
        <v>2334</v>
      </c>
      <c r="C690" s="1" t="s">
        <v>11</v>
      </c>
      <c r="D690" s="1" t="s">
        <v>11</v>
      </c>
      <c r="E690" s="1" t="s">
        <v>11</v>
      </c>
      <c r="F690" s="1" t="s">
        <v>11</v>
      </c>
      <c r="G690" s="1" t="s">
        <v>11</v>
      </c>
      <c r="H690" s="1" t="s">
        <v>11</v>
      </c>
      <c r="I690" s="1" t="s">
        <v>11</v>
      </c>
      <c r="J690" s="3"/>
      <c r="K690" s="3"/>
    </row>
    <row r="691">
      <c r="A691" s="1" t="s">
        <v>2335</v>
      </c>
      <c r="B691" s="4" t="s">
        <v>2336</v>
      </c>
      <c r="C691" s="1" t="s">
        <v>2337</v>
      </c>
      <c r="D691" s="1" t="s">
        <v>2338</v>
      </c>
      <c r="E691" s="1" t="s">
        <v>2339</v>
      </c>
      <c r="F691" s="1" t="s">
        <v>2340</v>
      </c>
      <c r="G691" s="1" t="s">
        <v>11</v>
      </c>
      <c r="H691" s="1" t="s">
        <v>11</v>
      </c>
      <c r="I691" s="1" t="s">
        <v>80</v>
      </c>
      <c r="J691" s="3"/>
      <c r="K691" s="3"/>
    </row>
    <row r="692">
      <c r="A692" s="1" t="s">
        <v>2341</v>
      </c>
      <c r="B692" s="4" t="s">
        <v>2342</v>
      </c>
      <c r="C692" s="1" t="s">
        <v>11</v>
      </c>
      <c r="D692" s="1" t="s">
        <v>11</v>
      </c>
      <c r="E692" s="1" t="s">
        <v>11</v>
      </c>
      <c r="F692" s="1" t="s">
        <v>11</v>
      </c>
      <c r="G692" s="1" t="s">
        <v>11</v>
      </c>
      <c r="H692" s="1" t="s">
        <v>11</v>
      </c>
      <c r="I692" s="1" t="s">
        <v>11</v>
      </c>
      <c r="J692" s="3"/>
      <c r="K692" s="3"/>
    </row>
    <row r="693">
      <c r="A693" s="1" t="s">
        <v>2343</v>
      </c>
      <c r="B693" s="4" t="s">
        <v>2344</v>
      </c>
      <c r="C693" s="1" t="s">
        <v>11</v>
      </c>
      <c r="D693" s="1" t="s">
        <v>11</v>
      </c>
      <c r="E693" s="1" t="s">
        <v>11</v>
      </c>
      <c r="F693" s="1" t="s">
        <v>11</v>
      </c>
      <c r="G693" s="1" t="s">
        <v>11</v>
      </c>
      <c r="H693" s="1" t="s">
        <v>11</v>
      </c>
      <c r="I693" s="1" t="s">
        <v>11</v>
      </c>
      <c r="J693" s="3"/>
      <c r="K693" s="3"/>
    </row>
    <row r="694">
      <c r="A694" s="1" t="s">
        <v>2345</v>
      </c>
      <c r="B694" s="4" t="s">
        <v>2346</v>
      </c>
      <c r="C694" s="1" t="s">
        <v>11</v>
      </c>
      <c r="D694" s="1" t="s">
        <v>11</v>
      </c>
      <c r="E694" s="1" t="s">
        <v>11</v>
      </c>
      <c r="F694" s="1" t="s">
        <v>11</v>
      </c>
      <c r="G694" s="1" t="s">
        <v>11</v>
      </c>
      <c r="H694" s="1" t="s">
        <v>11</v>
      </c>
      <c r="I694" s="1" t="s">
        <v>11</v>
      </c>
      <c r="J694" s="3"/>
      <c r="K694" s="3"/>
    </row>
    <row r="695">
      <c r="A695" s="1" t="s">
        <v>2347</v>
      </c>
      <c r="B695" s="4" t="s">
        <v>2348</v>
      </c>
      <c r="C695" s="1" t="s">
        <v>2349</v>
      </c>
      <c r="D695" s="1" t="s">
        <v>2350</v>
      </c>
      <c r="E695" s="1" t="s">
        <v>2351</v>
      </c>
      <c r="F695" s="1" t="s">
        <v>2352</v>
      </c>
      <c r="G695" s="1" t="s">
        <v>11</v>
      </c>
      <c r="H695" s="5" t="s">
        <v>2353</v>
      </c>
      <c r="I695" s="1" t="s">
        <v>80</v>
      </c>
      <c r="J695" s="3"/>
      <c r="K695" s="3"/>
    </row>
    <row r="696">
      <c r="A696" s="1" t="s">
        <v>2354</v>
      </c>
      <c r="B696" s="4" t="s">
        <v>2355</v>
      </c>
      <c r="C696" s="1" t="s">
        <v>11</v>
      </c>
      <c r="D696" s="1" t="s">
        <v>11</v>
      </c>
      <c r="E696" s="1" t="s">
        <v>11</v>
      </c>
      <c r="F696" s="1" t="s">
        <v>11</v>
      </c>
      <c r="G696" s="1" t="s">
        <v>11</v>
      </c>
      <c r="H696" s="1" t="s">
        <v>11</v>
      </c>
      <c r="I696" s="1" t="s">
        <v>11</v>
      </c>
      <c r="J696" s="3"/>
      <c r="K696" s="3"/>
    </row>
    <row r="697">
      <c r="A697" s="1" t="s">
        <v>2356</v>
      </c>
      <c r="B697" s="4" t="s">
        <v>2357</v>
      </c>
      <c r="C697" s="1" t="s">
        <v>2358</v>
      </c>
      <c r="D697" s="1" t="s">
        <v>2359</v>
      </c>
      <c r="E697" s="1" t="s">
        <v>2360</v>
      </c>
      <c r="F697" s="1" t="s">
        <v>2361</v>
      </c>
      <c r="G697" s="1" t="s">
        <v>11</v>
      </c>
      <c r="H697" s="1" t="s">
        <v>11</v>
      </c>
      <c r="I697" s="1" t="s">
        <v>11</v>
      </c>
      <c r="J697" s="3"/>
      <c r="K697" s="3"/>
    </row>
    <row r="698">
      <c r="A698" s="1" t="s">
        <v>2362</v>
      </c>
      <c r="B698" s="4" t="s">
        <v>2363</v>
      </c>
      <c r="C698" s="1" t="s">
        <v>11</v>
      </c>
      <c r="D698" s="1" t="s">
        <v>11</v>
      </c>
      <c r="E698" s="1" t="s">
        <v>11</v>
      </c>
      <c r="F698" s="1" t="s">
        <v>11</v>
      </c>
      <c r="G698" s="1" t="s">
        <v>11</v>
      </c>
      <c r="H698" s="1" t="s">
        <v>11</v>
      </c>
      <c r="I698" s="1" t="s">
        <v>11</v>
      </c>
      <c r="J698" s="3"/>
      <c r="K698" s="3"/>
    </row>
    <row r="699">
      <c r="A699" s="1" t="s">
        <v>2364</v>
      </c>
      <c r="B699" s="4" t="s">
        <v>2365</v>
      </c>
      <c r="C699" s="1" t="s">
        <v>11</v>
      </c>
      <c r="D699" s="1" t="s">
        <v>11</v>
      </c>
      <c r="E699" s="1" t="s">
        <v>11</v>
      </c>
      <c r="F699" s="1" t="s">
        <v>11</v>
      </c>
      <c r="G699" s="1" t="s">
        <v>11</v>
      </c>
      <c r="H699" s="1" t="s">
        <v>11</v>
      </c>
      <c r="I699" s="1" t="s">
        <v>11</v>
      </c>
      <c r="J699" s="3"/>
      <c r="K699" s="3"/>
    </row>
    <row r="700">
      <c r="A700" s="1" t="s">
        <v>2366</v>
      </c>
      <c r="B700" s="4" t="s">
        <v>2367</v>
      </c>
      <c r="C700" s="1" t="s">
        <v>11</v>
      </c>
      <c r="D700" s="1" t="s">
        <v>11</v>
      </c>
      <c r="E700" s="1" t="s">
        <v>11</v>
      </c>
      <c r="F700" s="1" t="s">
        <v>11</v>
      </c>
      <c r="G700" s="1" t="s">
        <v>11</v>
      </c>
      <c r="H700" s="1" t="s">
        <v>11</v>
      </c>
      <c r="I700" s="1" t="s">
        <v>11</v>
      </c>
      <c r="J700" s="3"/>
      <c r="K700" s="3"/>
    </row>
    <row r="701">
      <c r="A701" s="1" t="s">
        <v>2368</v>
      </c>
      <c r="B701" s="4" t="s">
        <v>2369</v>
      </c>
      <c r="C701" s="1" t="s">
        <v>11</v>
      </c>
      <c r="D701" s="1" t="s">
        <v>11</v>
      </c>
      <c r="E701" s="1" t="s">
        <v>11</v>
      </c>
      <c r="F701" s="1" t="s">
        <v>11</v>
      </c>
      <c r="G701" s="1" t="s">
        <v>11</v>
      </c>
      <c r="H701" s="1" t="s">
        <v>11</v>
      </c>
      <c r="I701" s="1" t="s">
        <v>11</v>
      </c>
      <c r="J701" s="3"/>
      <c r="K701" s="3"/>
    </row>
    <row r="702">
      <c r="A702" s="1" t="s">
        <v>2370</v>
      </c>
      <c r="B702" s="4" t="s">
        <v>2371</v>
      </c>
      <c r="C702" s="1" t="s">
        <v>11</v>
      </c>
      <c r="D702" s="1" t="s">
        <v>11</v>
      </c>
      <c r="E702" s="1" t="s">
        <v>11</v>
      </c>
      <c r="F702" s="1" t="s">
        <v>11</v>
      </c>
      <c r="G702" s="1" t="s">
        <v>11</v>
      </c>
      <c r="H702" s="1" t="s">
        <v>11</v>
      </c>
      <c r="I702" s="1" t="s">
        <v>11</v>
      </c>
      <c r="J702" s="3"/>
      <c r="K702" s="3"/>
    </row>
    <row r="703">
      <c r="A703" s="1" t="s">
        <v>2372</v>
      </c>
      <c r="B703" s="4" t="s">
        <v>2373</v>
      </c>
      <c r="C703" s="1" t="s">
        <v>11</v>
      </c>
      <c r="D703" s="1" t="s">
        <v>11</v>
      </c>
      <c r="E703" s="1" t="s">
        <v>11</v>
      </c>
      <c r="F703" s="1" t="s">
        <v>11</v>
      </c>
      <c r="G703" s="1" t="s">
        <v>11</v>
      </c>
      <c r="H703" s="1" t="s">
        <v>11</v>
      </c>
      <c r="I703" s="1" t="s">
        <v>11</v>
      </c>
      <c r="J703" s="3"/>
      <c r="K703" s="3"/>
    </row>
    <row r="704">
      <c r="A704" s="1" t="s">
        <v>2374</v>
      </c>
      <c r="B704" s="4" t="s">
        <v>2375</v>
      </c>
      <c r="C704" s="1" t="s">
        <v>11</v>
      </c>
      <c r="D704" s="1" t="s">
        <v>11</v>
      </c>
      <c r="E704" s="1" t="s">
        <v>11</v>
      </c>
      <c r="F704" s="1" t="s">
        <v>11</v>
      </c>
      <c r="G704" s="1" t="s">
        <v>11</v>
      </c>
      <c r="H704" s="1" t="s">
        <v>11</v>
      </c>
      <c r="I704" s="1" t="s">
        <v>11</v>
      </c>
      <c r="J704" s="3"/>
      <c r="K704" s="3"/>
    </row>
    <row r="705">
      <c r="A705" s="1" t="s">
        <v>2376</v>
      </c>
      <c r="B705" s="4" t="s">
        <v>2377</v>
      </c>
      <c r="C705" s="1" t="s">
        <v>11</v>
      </c>
      <c r="D705" s="1" t="s">
        <v>11</v>
      </c>
      <c r="E705" s="1" t="s">
        <v>11</v>
      </c>
      <c r="F705" s="1" t="s">
        <v>11</v>
      </c>
      <c r="G705" s="1" t="s">
        <v>11</v>
      </c>
      <c r="H705" s="1" t="s">
        <v>11</v>
      </c>
      <c r="I705" s="1" t="s">
        <v>11</v>
      </c>
      <c r="J705" s="3"/>
      <c r="K705" s="3"/>
    </row>
    <row r="706">
      <c r="A706" s="1" t="s">
        <v>2378</v>
      </c>
      <c r="B706" s="4" t="s">
        <v>2379</v>
      </c>
      <c r="C706" s="1" t="s">
        <v>11</v>
      </c>
      <c r="D706" s="1" t="s">
        <v>11</v>
      </c>
      <c r="E706" s="1" t="s">
        <v>11</v>
      </c>
      <c r="F706" s="1" t="s">
        <v>11</v>
      </c>
      <c r="G706" s="1" t="s">
        <v>11</v>
      </c>
      <c r="H706" s="1" t="s">
        <v>11</v>
      </c>
      <c r="I706" s="1" t="s">
        <v>11</v>
      </c>
      <c r="J706" s="3"/>
      <c r="K706" s="3"/>
    </row>
    <row r="707">
      <c r="A707" s="1" t="s">
        <v>2380</v>
      </c>
      <c r="B707" s="4" t="s">
        <v>2381</v>
      </c>
      <c r="C707" s="1" t="s">
        <v>2382</v>
      </c>
      <c r="D707" s="1" t="s">
        <v>2383</v>
      </c>
      <c r="E707" s="1" t="s">
        <v>2384</v>
      </c>
      <c r="F707" s="1" t="s">
        <v>2385</v>
      </c>
      <c r="G707" s="1" t="s">
        <v>11</v>
      </c>
      <c r="H707" s="5" t="s">
        <v>2386</v>
      </c>
      <c r="I707" s="1" t="s">
        <v>654</v>
      </c>
      <c r="J707" s="3"/>
      <c r="K707" s="3"/>
    </row>
    <row r="708">
      <c r="A708" s="1" t="s">
        <v>2387</v>
      </c>
      <c r="B708" s="4" t="s">
        <v>2388</v>
      </c>
      <c r="C708" s="1" t="s">
        <v>11</v>
      </c>
      <c r="D708" s="1" t="s">
        <v>11</v>
      </c>
      <c r="E708" s="1" t="s">
        <v>11</v>
      </c>
      <c r="F708" s="1" t="s">
        <v>11</v>
      </c>
      <c r="G708" s="1" t="s">
        <v>11</v>
      </c>
      <c r="H708" s="1" t="s">
        <v>11</v>
      </c>
      <c r="I708" s="1" t="s">
        <v>11</v>
      </c>
      <c r="J708" s="3"/>
      <c r="K708" s="3"/>
    </row>
    <row r="709">
      <c r="A709" s="1" t="s">
        <v>2389</v>
      </c>
      <c r="B709" s="4" t="s">
        <v>2390</v>
      </c>
      <c r="C709" s="1" t="s">
        <v>11</v>
      </c>
      <c r="D709" s="1" t="s">
        <v>11</v>
      </c>
      <c r="E709" s="1" t="s">
        <v>11</v>
      </c>
      <c r="F709" s="1" t="s">
        <v>11</v>
      </c>
      <c r="G709" s="1" t="s">
        <v>11</v>
      </c>
      <c r="H709" s="1" t="s">
        <v>11</v>
      </c>
      <c r="I709" s="1" t="s">
        <v>11</v>
      </c>
      <c r="J709" s="3"/>
      <c r="K709" s="3"/>
    </row>
    <row r="710">
      <c r="A710" s="1" t="s">
        <v>2391</v>
      </c>
      <c r="B710" s="4" t="s">
        <v>2392</v>
      </c>
      <c r="C710" s="1" t="s">
        <v>11</v>
      </c>
      <c r="D710" s="1" t="s">
        <v>11</v>
      </c>
      <c r="E710" s="1" t="s">
        <v>11</v>
      </c>
      <c r="F710" s="1" t="s">
        <v>11</v>
      </c>
      <c r="G710" s="1" t="s">
        <v>11</v>
      </c>
      <c r="H710" s="1" t="s">
        <v>11</v>
      </c>
      <c r="I710" s="1" t="s">
        <v>11</v>
      </c>
      <c r="J710" s="3"/>
      <c r="K710" s="3"/>
    </row>
    <row r="711">
      <c r="A711" s="1" t="s">
        <v>2393</v>
      </c>
      <c r="B711" s="4" t="s">
        <v>2394</v>
      </c>
      <c r="C711" s="1" t="s">
        <v>2395</v>
      </c>
      <c r="D711" s="1" t="s">
        <v>2396</v>
      </c>
      <c r="E711" s="1" t="s">
        <v>2397</v>
      </c>
      <c r="F711" s="1" t="s">
        <v>2398</v>
      </c>
      <c r="G711" s="1" t="s">
        <v>2399</v>
      </c>
      <c r="H711" s="5" t="s">
        <v>2400</v>
      </c>
      <c r="I711" s="1" t="s">
        <v>154</v>
      </c>
      <c r="J711" s="3"/>
      <c r="K711" s="3"/>
    </row>
    <row r="712">
      <c r="A712" s="1" t="s">
        <v>2401</v>
      </c>
      <c r="B712" s="4" t="s">
        <v>2402</v>
      </c>
      <c r="C712" s="1" t="s">
        <v>2403</v>
      </c>
      <c r="D712" s="1" t="s">
        <v>2404</v>
      </c>
      <c r="E712" s="1" t="s">
        <v>2405</v>
      </c>
      <c r="F712" s="1" t="s">
        <v>2406</v>
      </c>
      <c r="G712" s="1" t="s">
        <v>2407</v>
      </c>
      <c r="H712" s="1" t="s">
        <v>11</v>
      </c>
      <c r="I712" s="1" t="s">
        <v>183</v>
      </c>
      <c r="J712" s="3"/>
      <c r="K712" s="3"/>
    </row>
    <row r="713">
      <c r="A713" s="1" t="s">
        <v>2408</v>
      </c>
      <c r="B713" s="4" t="s">
        <v>2409</v>
      </c>
      <c r="C713" s="1" t="s">
        <v>11</v>
      </c>
      <c r="D713" s="1" t="s">
        <v>11</v>
      </c>
      <c r="E713" s="1" t="s">
        <v>11</v>
      </c>
      <c r="F713" s="1" t="s">
        <v>11</v>
      </c>
      <c r="G713" s="1" t="s">
        <v>11</v>
      </c>
      <c r="H713" s="1" t="s">
        <v>11</v>
      </c>
      <c r="I713" s="1" t="s">
        <v>11</v>
      </c>
      <c r="J713" s="3"/>
      <c r="K713" s="3"/>
    </row>
    <row r="714">
      <c r="A714" s="1" t="s">
        <v>2410</v>
      </c>
      <c r="B714" s="4" t="s">
        <v>2411</v>
      </c>
      <c r="C714" s="1" t="s">
        <v>2412</v>
      </c>
      <c r="D714" s="1" t="s">
        <v>2413</v>
      </c>
      <c r="E714" s="1" t="s">
        <v>2414</v>
      </c>
      <c r="F714" s="1" t="s">
        <v>2415</v>
      </c>
      <c r="G714" s="1" t="s">
        <v>11</v>
      </c>
      <c r="H714" s="1" t="s">
        <v>11</v>
      </c>
      <c r="I714" s="1" t="s">
        <v>80</v>
      </c>
      <c r="J714" s="3"/>
      <c r="K714" s="3"/>
    </row>
    <row r="715">
      <c r="A715" s="1" t="s">
        <v>2416</v>
      </c>
      <c r="B715" s="4" t="s">
        <v>2417</v>
      </c>
      <c r="C715" s="1" t="s">
        <v>11</v>
      </c>
      <c r="D715" s="1" t="s">
        <v>11</v>
      </c>
      <c r="E715" s="1" t="s">
        <v>11</v>
      </c>
      <c r="F715" s="1" t="s">
        <v>11</v>
      </c>
      <c r="G715" s="1" t="s">
        <v>11</v>
      </c>
      <c r="H715" s="1" t="s">
        <v>11</v>
      </c>
      <c r="I715" s="1" t="s">
        <v>11</v>
      </c>
      <c r="J715" s="3"/>
      <c r="K715" s="3"/>
    </row>
    <row r="716">
      <c r="A716" s="1" t="s">
        <v>2418</v>
      </c>
      <c r="B716" s="4" t="s">
        <v>2419</v>
      </c>
      <c r="C716" s="1" t="s">
        <v>11</v>
      </c>
      <c r="D716" s="1" t="s">
        <v>11</v>
      </c>
      <c r="E716" s="1" t="s">
        <v>11</v>
      </c>
      <c r="F716" s="1" t="s">
        <v>11</v>
      </c>
      <c r="G716" s="1" t="s">
        <v>11</v>
      </c>
      <c r="H716" s="1" t="s">
        <v>11</v>
      </c>
      <c r="I716" s="1" t="s">
        <v>11</v>
      </c>
      <c r="J716" s="3"/>
      <c r="K716" s="3"/>
    </row>
    <row r="717">
      <c r="A717" s="1" t="s">
        <v>2420</v>
      </c>
      <c r="B717" s="4" t="s">
        <v>2421</v>
      </c>
      <c r="C717" s="1" t="s">
        <v>2422</v>
      </c>
      <c r="D717" s="1" t="s">
        <v>2423</v>
      </c>
      <c r="E717" s="1" t="s">
        <v>2424</v>
      </c>
      <c r="F717" s="1" t="s">
        <v>2425</v>
      </c>
      <c r="G717" s="1" t="s">
        <v>11</v>
      </c>
      <c r="H717" s="1" t="s">
        <v>11</v>
      </c>
      <c r="I717" s="1" t="s">
        <v>80</v>
      </c>
      <c r="J717" s="3"/>
      <c r="K717" s="3"/>
    </row>
    <row r="718">
      <c r="A718" s="1" t="s">
        <v>2426</v>
      </c>
      <c r="B718" s="4" t="s">
        <v>2427</v>
      </c>
      <c r="C718" s="1" t="s">
        <v>11</v>
      </c>
      <c r="D718" s="1" t="s">
        <v>11</v>
      </c>
      <c r="E718" s="1" t="s">
        <v>11</v>
      </c>
      <c r="F718" s="1" t="s">
        <v>11</v>
      </c>
      <c r="G718" s="1" t="s">
        <v>11</v>
      </c>
      <c r="H718" s="1" t="s">
        <v>11</v>
      </c>
      <c r="I718" s="1" t="s">
        <v>11</v>
      </c>
      <c r="J718" s="3"/>
      <c r="K718" s="3"/>
    </row>
    <row r="719">
      <c r="A719" s="1" t="s">
        <v>2428</v>
      </c>
      <c r="B719" s="4" t="s">
        <v>2429</v>
      </c>
      <c r="C719" s="1" t="s">
        <v>11</v>
      </c>
      <c r="D719" s="1" t="s">
        <v>11</v>
      </c>
      <c r="E719" s="1" t="s">
        <v>11</v>
      </c>
      <c r="F719" s="1" t="s">
        <v>11</v>
      </c>
      <c r="G719" s="1" t="s">
        <v>11</v>
      </c>
      <c r="H719" s="1" t="s">
        <v>11</v>
      </c>
      <c r="I719" s="1" t="s">
        <v>11</v>
      </c>
      <c r="J719" s="3"/>
      <c r="K719" s="3"/>
    </row>
    <row r="720">
      <c r="A720" s="1" t="s">
        <v>2430</v>
      </c>
      <c r="B720" s="4" t="s">
        <v>2431</v>
      </c>
      <c r="C720" s="1" t="s">
        <v>11</v>
      </c>
      <c r="D720" s="1" t="s">
        <v>11</v>
      </c>
      <c r="E720" s="1" t="s">
        <v>11</v>
      </c>
      <c r="F720" s="1" t="s">
        <v>11</v>
      </c>
      <c r="G720" s="1" t="s">
        <v>11</v>
      </c>
      <c r="H720" s="1" t="s">
        <v>11</v>
      </c>
      <c r="I720" s="1" t="s">
        <v>11</v>
      </c>
      <c r="J720" s="3"/>
      <c r="K720" s="3"/>
    </row>
    <row r="721">
      <c r="A721" s="1" t="s">
        <v>2432</v>
      </c>
      <c r="B721" s="4" t="s">
        <v>2433</v>
      </c>
      <c r="C721" s="1" t="s">
        <v>2434</v>
      </c>
      <c r="D721" s="3"/>
      <c r="E721" s="3"/>
      <c r="F721" s="3"/>
      <c r="G721" s="1" t="s">
        <v>11</v>
      </c>
      <c r="H721" s="1" t="s">
        <v>11</v>
      </c>
      <c r="I721" s="1" t="s">
        <v>11</v>
      </c>
      <c r="J721" s="3"/>
      <c r="K721" s="3"/>
    </row>
    <row r="722">
      <c r="A722" s="1" t="s">
        <v>2435</v>
      </c>
      <c r="B722" s="4" t="s">
        <v>2436</v>
      </c>
      <c r="C722" s="1" t="s">
        <v>11</v>
      </c>
      <c r="D722" s="1" t="s">
        <v>11</v>
      </c>
      <c r="E722" s="1" t="s">
        <v>11</v>
      </c>
      <c r="F722" s="1" t="s">
        <v>11</v>
      </c>
      <c r="G722" s="1" t="s">
        <v>11</v>
      </c>
      <c r="H722" s="1" t="s">
        <v>11</v>
      </c>
      <c r="I722" s="1" t="s">
        <v>11</v>
      </c>
      <c r="J722" s="3"/>
      <c r="K722" s="3"/>
    </row>
    <row r="723">
      <c r="A723" s="1" t="s">
        <v>2437</v>
      </c>
      <c r="B723" s="4" t="s">
        <v>2438</v>
      </c>
      <c r="C723" s="1" t="s">
        <v>2439</v>
      </c>
      <c r="D723" s="1" t="s">
        <v>2440</v>
      </c>
      <c r="E723" s="1" t="s">
        <v>2441</v>
      </c>
      <c r="F723" s="1" t="s">
        <v>2442</v>
      </c>
      <c r="G723" s="1" t="s">
        <v>11</v>
      </c>
      <c r="H723" s="5" t="s">
        <v>2443</v>
      </c>
      <c r="I723" s="1" t="s">
        <v>80</v>
      </c>
      <c r="J723" s="3"/>
      <c r="K723" s="3"/>
    </row>
    <row r="724">
      <c r="A724" s="1" t="s">
        <v>2444</v>
      </c>
      <c r="B724" s="4" t="s">
        <v>2445</v>
      </c>
      <c r="C724" s="1" t="s">
        <v>11</v>
      </c>
      <c r="D724" s="1" t="s">
        <v>11</v>
      </c>
      <c r="E724" s="1" t="s">
        <v>11</v>
      </c>
      <c r="F724" s="1" t="s">
        <v>11</v>
      </c>
      <c r="G724" s="1" t="s">
        <v>11</v>
      </c>
      <c r="H724" s="1" t="s">
        <v>11</v>
      </c>
      <c r="I724" s="1" t="s">
        <v>11</v>
      </c>
      <c r="J724" s="3"/>
      <c r="K724" s="3"/>
    </row>
    <row r="725">
      <c r="A725" s="1" t="s">
        <v>2446</v>
      </c>
      <c r="B725" s="4" t="s">
        <v>2447</v>
      </c>
      <c r="C725" s="1" t="s">
        <v>2448</v>
      </c>
      <c r="D725" s="1" t="s">
        <v>2449</v>
      </c>
      <c r="E725" s="1" t="s">
        <v>2450</v>
      </c>
      <c r="F725" s="1" t="s">
        <v>2451</v>
      </c>
      <c r="G725" s="1" t="s">
        <v>11</v>
      </c>
      <c r="H725" s="5" t="s">
        <v>2452</v>
      </c>
      <c r="I725" s="1" t="s">
        <v>53</v>
      </c>
      <c r="J725" s="3"/>
      <c r="K725" s="3"/>
    </row>
    <row r="726">
      <c r="A726" s="1" t="s">
        <v>2453</v>
      </c>
      <c r="B726" s="4" t="s">
        <v>2454</v>
      </c>
      <c r="C726" s="1" t="s">
        <v>2455</v>
      </c>
      <c r="D726" s="1" t="s">
        <v>2456</v>
      </c>
      <c r="E726" s="1" t="s">
        <v>2457</v>
      </c>
      <c r="F726" s="1" t="s">
        <v>2458</v>
      </c>
      <c r="G726" s="1" t="s">
        <v>11</v>
      </c>
      <c r="H726" s="1" t="s">
        <v>11</v>
      </c>
      <c r="I726" s="1" t="s">
        <v>80</v>
      </c>
      <c r="J726" s="3"/>
      <c r="K726" s="3"/>
    </row>
    <row r="727">
      <c r="A727" s="1" t="s">
        <v>2459</v>
      </c>
      <c r="B727" s="4" t="s">
        <v>2460</v>
      </c>
      <c r="C727" s="1" t="s">
        <v>11</v>
      </c>
      <c r="D727" s="1" t="s">
        <v>11</v>
      </c>
      <c r="E727" s="1" t="s">
        <v>11</v>
      </c>
      <c r="F727" s="1" t="s">
        <v>11</v>
      </c>
      <c r="G727" s="1" t="s">
        <v>11</v>
      </c>
      <c r="H727" s="1" t="s">
        <v>11</v>
      </c>
      <c r="I727" s="1" t="s">
        <v>11</v>
      </c>
      <c r="J727" s="3"/>
      <c r="K727" s="3"/>
    </row>
    <row r="728">
      <c r="A728" s="1" t="s">
        <v>2461</v>
      </c>
      <c r="B728" s="4" t="s">
        <v>2462</v>
      </c>
      <c r="C728" s="1" t="s">
        <v>11</v>
      </c>
      <c r="D728" s="1" t="s">
        <v>11</v>
      </c>
      <c r="E728" s="1" t="s">
        <v>11</v>
      </c>
      <c r="F728" s="1" t="s">
        <v>11</v>
      </c>
      <c r="G728" s="1" t="s">
        <v>11</v>
      </c>
      <c r="H728" s="1" t="s">
        <v>11</v>
      </c>
      <c r="I728" s="1" t="s">
        <v>11</v>
      </c>
      <c r="J728" s="3"/>
      <c r="K728" s="3"/>
    </row>
    <row r="729">
      <c r="A729" s="1" t="s">
        <v>2463</v>
      </c>
      <c r="B729" s="4" t="s">
        <v>2464</v>
      </c>
      <c r="C729" s="1" t="s">
        <v>2465</v>
      </c>
      <c r="D729" s="1" t="s">
        <v>2466</v>
      </c>
      <c r="E729" s="1" t="s">
        <v>2467</v>
      </c>
      <c r="F729" s="1" t="s">
        <v>2468</v>
      </c>
      <c r="G729" s="1" t="s">
        <v>2469</v>
      </c>
      <c r="H729" s="5" t="s">
        <v>2470</v>
      </c>
      <c r="I729" s="1" t="s">
        <v>80</v>
      </c>
      <c r="J729" s="3"/>
      <c r="K729" s="3"/>
    </row>
    <row r="730">
      <c r="A730" s="1" t="s">
        <v>2471</v>
      </c>
      <c r="B730" s="4" t="s">
        <v>2472</v>
      </c>
      <c r="C730" s="1" t="s">
        <v>11</v>
      </c>
      <c r="D730" s="1" t="s">
        <v>11</v>
      </c>
      <c r="E730" s="1" t="s">
        <v>11</v>
      </c>
      <c r="F730" s="1" t="s">
        <v>11</v>
      </c>
      <c r="G730" s="1" t="s">
        <v>11</v>
      </c>
      <c r="H730" s="1" t="s">
        <v>11</v>
      </c>
      <c r="I730" s="1" t="s">
        <v>11</v>
      </c>
      <c r="J730" s="3"/>
      <c r="K730" s="3"/>
    </row>
    <row r="731">
      <c r="A731" s="1" t="s">
        <v>2473</v>
      </c>
      <c r="B731" s="4" t="s">
        <v>2474</v>
      </c>
      <c r="C731" s="1" t="s">
        <v>2475</v>
      </c>
      <c r="D731" s="1" t="s">
        <v>2476</v>
      </c>
      <c r="E731" s="1" t="s">
        <v>2477</v>
      </c>
      <c r="F731" s="1" t="s">
        <v>2478</v>
      </c>
      <c r="G731" s="1" t="s">
        <v>11</v>
      </c>
      <c r="H731" s="1" t="s">
        <v>11</v>
      </c>
      <c r="I731" s="1" t="s">
        <v>312</v>
      </c>
      <c r="J731" s="3"/>
      <c r="K731" s="3"/>
    </row>
    <row r="732">
      <c r="A732" s="1" t="s">
        <v>2479</v>
      </c>
      <c r="B732" s="4" t="s">
        <v>2480</v>
      </c>
      <c r="C732" s="1" t="s">
        <v>11</v>
      </c>
      <c r="D732" s="1" t="s">
        <v>11</v>
      </c>
      <c r="E732" s="1" t="s">
        <v>11</v>
      </c>
      <c r="F732" s="1" t="s">
        <v>11</v>
      </c>
      <c r="G732" s="1" t="s">
        <v>11</v>
      </c>
      <c r="H732" s="1" t="s">
        <v>11</v>
      </c>
      <c r="I732" s="1" t="s">
        <v>11</v>
      </c>
      <c r="J732" s="3"/>
      <c r="K732" s="3"/>
    </row>
    <row r="733">
      <c r="A733" s="1" t="s">
        <v>2481</v>
      </c>
      <c r="B733" s="4" t="s">
        <v>2482</v>
      </c>
      <c r="C733" s="1" t="s">
        <v>11</v>
      </c>
      <c r="D733" s="1" t="s">
        <v>11</v>
      </c>
      <c r="E733" s="1" t="s">
        <v>11</v>
      </c>
      <c r="F733" s="1" t="s">
        <v>11</v>
      </c>
      <c r="G733" s="1" t="s">
        <v>11</v>
      </c>
      <c r="H733" s="1" t="s">
        <v>11</v>
      </c>
      <c r="I733" s="1" t="s">
        <v>11</v>
      </c>
      <c r="J733" s="3"/>
      <c r="K733" s="3"/>
    </row>
    <row r="734">
      <c r="A734" s="1" t="s">
        <v>2483</v>
      </c>
      <c r="B734" s="4" t="s">
        <v>2484</v>
      </c>
      <c r="C734" s="1" t="s">
        <v>2485</v>
      </c>
      <c r="D734" s="1" t="s">
        <v>2486</v>
      </c>
      <c r="E734" s="1" t="s">
        <v>2487</v>
      </c>
      <c r="F734" s="1" t="s">
        <v>2488</v>
      </c>
      <c r="G734" s="1" t="s">
        <v>11</v>
      </c>
      <c r="H734" s="3"/>
      <c r="I734" s="1" t="s">
        <v>312</v>
      </c>
      <c r="J734" s="3"/>
      <c r="K734" s="3"/>
    </row>
    <row r="735">
      <c r="A735" s="1" t="s">
        <v>2489</v>
      </c>
      <c r="B735" s="4" t="s">
        <v>2490</v>
      </c>
      <c r="C735" s="1" t="s">
        <v>11</v>
      </c>
      <c r="D735" s="1" t="s">
        <v>11</v>
      </c>
      <c r="E735" s="1" t="s">
        <v>11</v>
      </c>
      <c r="F735" s="1" t="s">
        <v>11</v>
      </c>
      <c r="G735" s="1" t="s">
        <v>11</v>
      </c>
      <c r="H735" s="1" t="s">
        <v>11</v>
      </c>
      <c r="I735" s="1" t="s">
        <v>11</v>
      </c>
      <c r="J735" s="3"/>
      <c r="K735" s="3"/>
    </row>
    <row r="736">
      <c r="A736" s="1" t="s">
        <v>2491</v>
      </c>
      <c r="B736" s="4" t="s">
        <v>2492</v>
      </c>
      <c r="C736" s="1" t="s">
        <v>11</v>
      </c>
      <c r="D736" s="1" t="s">
        <v>11</v>
      </c>
      <c r="E736" s="1" t="s">
        <v>11</v>
      </c>
      <c r="F736" s="1" t="s">
        <v>11</v>
      </c>
      <c r="G736" s="1" t="s">
        <v>11</v>
      </c>
      <c r="H736" s="1" t="s">
        <v>11</v>
      </c>
      <c r="I736" s="1" t="s">
        <v>11</v>
      </c>
      <c r="J736" s="3"/>
      <c r="K736" s="3"/>
    </row>
    <row r="737">
      <c r="A737" s="1" t="s">
        <v>2493</v>
      </c>
      <c r="B737" s="4" t="s">
        <v>2494</v>
      </c>
      <c r="C737" s="1" t="s">
        <v>11</v>
      </c>
      <c r="D737" s="1" t="s">
        <v>11</v>
      </c>
      <c r="E737" s="1" t="s">
        <v>11</v>
      </c>
      <c r="F737" s="1" t="s">
        <v>11</v>
      </c>
      <c r="G737" s="1" t="s">
        <v>11</v>
      </c>
      <c r="H737" s="1" t="s">
        <v>11</v>
      </c>
      <c r="I737" s="1" t="s">
        <v>11</v>
      </c>
      <c r="J737" s="3"/>
      <c r="K737" s="3"/>
    </row>
    <row r="738">
      <c r="A738" s="1" t="s">
        <v>2495</v>
      </c>
      <c r="B738" s="4" t="s">
        <v>2496</v>
      </c>
      <c r="C738" s="1" t="s">
        <v>11</v>
      </c>
      <c r="D738" s="1" t="s">
        <v>11</v>
      </c>
      <c r="E738" s="1" t="s">
        <v>11</v>
      </c>
      <c r="F738" s="1" t="s">
        <v>11</v>
      </c>
      <c r="G738" s="1" t="s">
        <v>11</v>
      </c>
      <c r="H738" s="1" t="s">
        <v>11</v>
      </c>
      <c r="I738" s="1" t="s">
        <v>11</v>
      </c>
      <c r="J738" s="3"/>
      <c r="K738" s="3"/>
    </row>
    <row r="739">
      <c r="A739" s="1" t="s">
        <v>2497</v>
      </c>
      <c r="B739" s="4" t="s">
        <v>2498</v>
      </c>
      <c r="C739" s="1" t="s">
        <v>2499</v>
      </c>
      <c r="D739" s="1" t="s">
        <v>2500</v>
      </c>
      <c r="E739" s="1" t="s">
        <v>2501</v>
      </c>
      <c r="F739" s="1" t="s">
        <v>2502</v>
      </c>
      <c r="G739" s="1" t="s">
        <v>11</v>
      </c>
      <c r="H739" s="5" t="s">
        <v>2503</v>
      </c>
      <c r="I739" s="1" t="s">
        <v>80</v>
      </c>
      <c r="J739" s="3"/>
      <c r="K739" s="3"/>
    </row>
    <row r="740">
      <c r="A740" s="1" t="s">
        <v>2504</v>
      </c>
      <c r="B740" s="4" t="s">
        <v>2505</v>
      </c>
      <c r="C740" s="1" t="s">
        <v>11</v>
      </c>
      <c r="D740" s="1" t="s">
        <v>11</v>
      </c>
      <c r="E740" s="1" t="s">
        <v>11</v>
      </c>
      <c r="F740" s="1" t="s">
        <v>11</v>
      </c>
      <c r="G740" s="1" t="s">
        <v>11</v>
      </c>
      <c r="H740" s="1" t="s">
        <v>11</v>
      </c>
      <c r="I740" s="1" t="s">
        <v>11</v>
      </c>
      <c r="J740" s="3"/>
      <c r="K740" s="3"/>
    </row>
    <row r="741">
      <c r="A741" s="1" t="s">
        <v>2506</v>
      </c>
      <c r="B741" s="4" t="s">
        <v>2507</v>
      </c>
      <c r="C741" s="1" t="s">
        <v>11</v>
      </c>
      <c r="D741" s="1" t="s">
        <v>11</v>
      </c>
      <c r="E741" s="1" t="s">
        <v>11</v>
      </c>
      <c r="F741" s="1" t="s">
        <v>11</v>
      </c>
      <c r="G741" s="1" t="s">
        <v>11</v>
      </c>
      <c r="H741" s="1" t="s">
        <v>11</v>
      </c>
      <c r="I741" s="1" t="s">
        <v>11</v>
      </c>
      <c r="J741" s="3"/>
      <c r="K741" s="3"/>
    </row>
    <row r="742">
      <c r="A742" s="1" t="s">
        <v>2508</v>
      </c>
      <c r="B742" s="4" t="s">
        <v>2509</v>
      </c>
      <c r="C742" s="1" t="s">
        <v>2510</v>
      </c>
      <c r="D742" s="1" t="s">
        <v>2511</v>
      </c>
      <c r="E742" s="1" t="s">
        <v>2512</v>
      </c>
      <c r="F742" s="1" t="s">
        <v>2513</v>
      </c>
      <c r="G742" s="1" t="s">
        <v>2514</v>
      </c>
      <c r="H742" s="1" t="s">
        <v>11</v>
      </c>
      <c r="I742" s="1" t="s">
        <v>183</v>
      </c>
      <c r="J742" s="3"/>
      <c r="K742" s="3"/>
    </row>
    <row r="743">
      <c r="A743" s="1" t="s">
        <v>2515</v>
      </c>
      <c r="B743" s="4" t="s">
        <v>2516</v>
      </c>
      <c r="C743" s="1" t="s">
        <v>11</v>
      </c>
      <c r="D743" s="1" t="s">
        <v>11</v>
      </c>
      <c r="E743" s="1" t="s">
        <v>11</v>
      </c>
      <c r="F743" s="1" t="s">
        <v>11</v>
      </c>
      <c r="G743" s="1" t="s">
        <v>11</v>
      </c>
      <c r="H743" s="1" t="s">
        <v>11</v>
      </c>
      <c r="I743" s="1" t="s">
        <v>11</v>
      </c>
      <c r="J743" s="3"/>
      <c r="K743" s="3"/>
    </row>
    <row r="744">
      <c r="A744" s="1" t="s">
        <v>2517</v>
      </c>
      <c r="B744" s="4" t="s">
        <v>2518</v>
      </c>
      <c r="C744" s="1" t="s">
        <v>11</v>
      </c>
      <c r="D744" s="1" t="s">
        <v>11</v>
      </c>
      <c r="E744" s="1" t="s">
        <v>11</v>
      </c>
      <c r="F744" s="1" t="s">
        <v>11</v>
      </c>
      <c r="G744" s="1" t="s">
        <v>11</v>
      </c>
      <c r="H744" s="1" t="s">
        <v>11</v>
      </c>
      <c r="I744" s="1" t="s">
        <v>11</v>
      </c>
      <c r="J744" s="3"/>
      <c r="K744" s="3"/>
    </row>
    <row r="745">
      <c r="A745" s="1" t="s">
        <v>2519</v>
      </c>
      <c r="B745" s="4" t="s">
        <v>2520</v>
      </c>
      <c r="C745" s="1" t="s">
        <v>11</v>
      </c>
      <c r="D745" s="1" t="s">
        <v>11</v>
      </c>
      <c r="E745" s="1" t="s">
        <v>11</v>
      </c>
      <c r="F745" s="1" t="s">
        <v>11</v>
      </c>
      <c r="G745" s="1" t="s">
        <v>11</v>
      </c>
      <c r="H745" s="1" t="s">
        <v>11</v>
      </c>
      <c r="I745" s="1" t="s">
        <v>11</v>
      </c>
      <c r="J745" s="3"/>
      <c r="K745" s="3"/>
    </row>
    <row r="746">
      <c r="A746" s="1" t="s">
        <v>2521</v>
      </c>
      <c r="B746" s="4" t="s">
        <v>2522</v>
      </c>
      <c r="C746" s="1" t="s">
        <v>2523</v>
      </c>
      <c r="D746" s="1" t="s">
        <v>2524</v>
      </c>
      <c r="E746" s="1" t="s">
        <v>2525</v>
      </c>
      <c r="F746" s="1" t="s">
        <v>2526</v>
      </c>
      <c r="G746" s="1" t="s">
        <v>11</v>
      </c>
      <c r="H746" s="5" t="s">
        <v>2527</v>
      </c>
      <c r="I746" s="1" t="s">
        <v>43</v>
      </c>
      <c r="J746" s="3"/>
      <c r="K746" s="3"/>
    </row>
    <row r="747">
      <c r="A747" s="1" t="s">
        <v>2528</v>
      </c>
      <c r="B747" s="4" t="s">
        <v>2529</v>
      </c>
      <c r="C747" s="1" t="s">
        <v>11</v>
      </c>
      <c r="D747" s="1" t="s">
        <v>11</v>
      </c>
      <c r="E747" s="1" t="s">
        <v>11</v>
      </c>
      <c r="F747" s="1" t="s">
        <v>11</v>
      </c>
      <c r="G747" s="1" t="s">
        <v>11</v>
      </c>
      <c r="H747" s="1" t="s">
        <v>11</v>
      </c>
      <c r="I747" s="1" t="s">
        <v>11</v>
      </c>
      <c r="J747" s="3"/>
      <c r="K747" s="3"/>
    </row>
    <row r="748">
      <c r="A748" s="1" t="s">
        <v>2530</v>
      </c>
      <c r="B748" s="4" t="s">
        <v>2531</v>
      </c>
      <c r="C748" s="1" t="s">
        <v>11</v>
      </c>
      <c r="D748" s="1" t="s">
        <v>11</v>
      </c>
      <c r="E748" s="1" t="s">
        <v>11</v>
      </c>
      <c r="F748" s="1" t="s">
        <v>11</v>
      </c>
      <c r="G748" s="1" t="s">
        <v>11</v>
      </c>
      <c r="H748" s="1" t="s">
        <v>11</v>
      </c>
      <c r="I748" s="1" t="s">
        <v>11</v>
      </c>
      <c r="J748" s="3"/>
      <c r="K748" s="3"/>
    </row>
    <row r="749">
      <c r="A749" s="1" t="s">
        <v>2532</v>
      </c>
      <c r="B749" s="4" t="s">
        <v>2533</v>
      </c>
      <c r="C749" s="1" t="s">
        <v>11</v>
      </c>
      <c r="D749" s="1" t="s">
        <v>11</v>
      </c>
      <c r="E749" s="1" t="s">
        <v>11</v>
      </c>
      <c r="F749" s="1" t="s">
        <v>11</v>
      </c>
      <c r="G749" s="1" t="s">
        <v>11</v>
      </c>
      <c r="H749" s="1" t="s">
        <v>11</v>
      </c>
      <c r="I749" s="1" t="s">
        <v>11</v>
      </c>
      <c r="J749" s="3"/>
      <c r="K749" s="3"/>
    </row>
    <row r="750">
      <c r="A750" s="1" t="s">
        <v>2534</v>
      </c>
      <c r="B750" s="4" t="s">
        <v>2535</v>
      </c>
      <c r="C750" s="1" t="s">
        <v>11</v>
      </c>
      <c r="D750" s="1" t="s">
        <v>11</v>
      </c>
      <c r="E750" s="1" t="s">
        <v>11</v>
      </c>
      <c r="F750" s="1" t="s">
        <v>11</v>
      </c>
      <c r="G750" s="1" t="s">
        <v>11</v>
      </c>
      <c r="H750" s="1" t="s">
        <v>11</v>
      </c>
      <c r="I750" s="1" t="s">
        <v>11</v>
      </c>
      <c r="J750" s="3"/>
      <c r="K750" s="3"/>
    </row>
    <row r="751">
      <c r="A751" s="1" t="s">
        <v>2536</v>
      </c>
      <c r="B751" s="4" t="s">
        <v>2537</v>
      </c>
      <c r="C751" s="1" t="s">
        <v>11</v>
      </c>
      <c r="D751" s="1" t="s">
        <v>11</v>
      </c>
      <c r="E751" s="1" t="s">
        <v>11</v>
      </c>
      <c r="F751" s="1" t="s">
        <v>11</v>
      </c>
      <c r="G751" s="1" t="s">
        <v>11</v>
      </c>
      <c r="H751" s="1" t="s">
        <v>11</v>
      </c>
      <c r="I751" s="1" t="s">
        <v>11</v>
      </c>
      <c r="J751" s="3"/>
      <c r="K751" s="3"/>
    </row>
    <row r="752">
      <c r="A752" s="1" t="s">
        <v>2538</v>
      </c>
      <c r="B752" s="4" t="s">
        <v>2539</v>
      </c>
      <c r="C752" s="1" t="s">
        <v>11</v>
      </c>
      <c r="D752" s="1" t="s">
        <v>11</v>
      </c>
      <c r="E752" s="1" t="s">
        <v>11</v>
      </c>
      <c r="F752" s="1" t="s">
        <v>11</v>
      </c>
      <c r="G752" s="1" t="s">
        <v>11</v>
      </c>
      <c r="H752" s="1" t="s">
        <v>11</v>
      </c>
      <c r="I752" s="1" t="s">
        <v>11</v>
      </c>
      <c r="J752" s="3"/>
      <c r="K752" s="3"/>
    </row>
    <row r="753">
      <c r="A753" s="1" t="s">
        <v>2540</v>
      </c>
      <c r="B753" s="4" t="s">
        <v>2541</v>
      </c>
      <c r="C753" s="1" t="s">
        <v>11</v>
      </c>
      <c r="D753" s="1" t="s">
        <v>11</v>
      </c>
      <c r="E753" s="1" t="s">
        <v>11</v>
      </c>
      <c r="F753" s="1" t="s">
        <v>11</v>
      </c>
      <c r="G753" s="1" t="s">
        <v>11</v>
      </c>
      <c r="H753" s="1" t="s">
        <v>11</v>
      </c>
      <c r="I753" s="1" t="s">
        <v>11</v>
      </c>
      <c r="J753" s="3"/>
      <c r="K753" s="3"/>
    </row>
    <row r="754">
      <c r="A754" s="1" t="s">
        <v>2542</v>
      </c>
      <c r="B754" s="4" t="s">
        <v>2543</v>
      </c>
      <c r="C754" s="1" t="s">
        <v>11</v>
      </c>
      <c r="D754" s="1" t="s">
        <v>11</v>
      </c>
      <c r="E754" s="1" t="s">
        <v>11</v>
      </c>
      <c r="F754" s="1" t="s">
        <v>11</v>
      </c>
      <c r="G754" s="1" t="s">
        <v>11</v>
      </c>
      <c r="H754" s="1" t="s">
        <v>11</v>
      </c>
      <c r="I754" s="1" t="s">
        <v>11</v>
      </c>
      <c r="J754" s="3"/>
      <c r="K754" s="3"/>
    </row>
    <row r="755">
      <c r="A755" s="1" t="s">
        <v>2544</v>
      </c>
      <c r="B755" s="4" t="s">
        <v>2545</v>
      </c>
      <c r="C755" s="1" t="s">
        <v>11</v>
      </c>
      <c r="D755" s="1" t="s">
        <v>11</v>
      </c>
      <c r="E755" s="1" t="s">
        <v>11</v>
      </c>
      <c r="F755" s="1" t="s">
        <v>11</v>
      </c>
      <c r="G755" s="1" t="s">
        <v>11</v>
      </c>
      <c r="H755" s="1" t="s">
        <v>11</v>
      </c>
      <c r="I755" s="1" t="s">
        <v>11</v>
      </c>
      <c r="J755" s="3"/>
      <c r="K755" s="3"/>
    </row>
    <row r="756">
      <c r="A756" s="1" t="s">
        <v>2546</v>
      </c>
      <c r="B756" s="4" t="s">
        <v>2547</v>
      </c>
      <c r="C756" s="1" t="s">
        <v>2548</v>
      </c>
      <c r="D756" s="1" t="s">
        <v>2549</v>
      </c>
      <c r="E756" s="1" t="s">
        <v>2550</v>
      </c>
      <c r="F756" s="1" t="s">
        <v>2551</v>
      </c>
      <c r="G756" s="1" t="s">
        <v>11</v>
      </c>
      <c r="H756" s="1" t="s">
        <v>11</v>
      </c>
      <c r="I756" s="1" t="s">
        <v>154</v>
      </c>
      <c r="J756" s="3"/>
      <c r="K756" s="3"/>
    </row>
    <row r="757">
      <c r="A757" s="1" t="s">
        <v>2552</v>
      </c>
      <c r="B757" s="4" t="s">
        <v>2553</v>
      </c>
      <c r="C757" s="1" t="s">
        <v>11</v>
      </c>
      <c r="D757" s="1" t="s">
        <v>11</v>
      </c>
      <c r="E757" s="1" t="s">
        <v>11</v>
      </c>
      <c r="F757" s="1" t="s">
        <v>11</v>
      </c>
      <c r="G757" s="1" t="s">
        <v>11</v>
      </c>
      <c r="H757" s="1" t="s">
        <v>11</v>
      </c>
      <c r="I757" s="1" t="s">
        <v>11</v>
      </c>
      <c r="J757" s="3"/>
      <c r="K757" s="3"/>
    </row>
    <row r="758">
      <c r="A758" s="1" t="s">
        <v>2554</v>
      </c>
      <c r="B758" s="4" t="s">
        <v>2555</v>
      </c>
      <c r="C758" s="1" t="s">
        <v>2556</v>
      </c>
      <c r="D758" s="1" t="s">
        <v>2557</v>
      </c>
      <c r="E758" s="1" t="s">
        <v>2558</v>
      </c>
      <c r="F758" s="1" t="s">
        <v>2559</v>
      </c>
      <c r="G758" s="1" t="s">
        <v>11</v>
      </c>
      <c r="H758" s="1" t="s">
        <v>11</v>
      </c>
      <c r="I758" s="1" t="s">
        <v>80</v>
      </c>
      <c r="J758" s="3"/>
      <c r="K758" s="3"/>
    </row>
    <row r="759">
      <c r="A759" s="1" t="s">
        <v>2560</v>
      </c>
      <c r="B759" s="4" t="s">
        <v>2561</v>
      </c>
      <c r="C759" s="1" t="s">
        <v>11</v>
      </c>
      <c r="D759" s="1" t="s">
        <v>11</v>
      </c>
      <c r="E759" s="1" t="s">
        <v>11</v>
      </c>
      <c r="F759" s="1" t="s">
        <v>11</v>
      </c>
      <c r="G759" s="1" t="s">
        <v>11</v>
      </c>
      <c r="H759" s="1" t="s">
        <v>11</v>
      </c>
      <c r="I759" s="1" t="s">
        <v>11</v>
      </c>
      <c r="J759" s="3"/>
      <c r="K759" s="3"/>
    </row>
    <row r="760">
      <c r="A760" s="1" t="s">
        <v>2562</v>
      </c>
      <c r="B760" s="4" t="s">
        <v>2563</v>
      </c>
      <c r="C760" s="1" t="s">
        <v>11</v>
      </c>
      <c r="D760" s="1" t="s">
        <v>11</v>
      </c>
      <c r="E760" s="1" t="s">
        <v>11</v>
      </c>
      <c r="F760" s="1" t="s">
        <v>11</v>
      </c>
      <c r="G760" s="1" t="s">
        <v>11</v>
      </c>
      <c r="H760" s="1" t="s">
        <v>11</v>
      </c>
      <c r="I760" s="1" t="s">
        <v>11</v>
      </c>
      <c r="J760" s="3"/>
      <c r="K760" s="3"/>
    </row>
    <row r="761">
      <c r="A761" s="1" t="s">
        <v>2564</v>
      </c>
      <c r="B761" s="4" t="s">
        <v>2565</v>
      </c>
      <c r="C761" s="1" t="s">
        <v>2566</v>
      </c>
      <c r="D761" s="1" t="s">
        <v>2567</v>
      </c>
      <c r="E761" s="1" t="s">
        <v>2568</v>
      </c>
      <c r="F761" s="1" t="s">
        <v>2569</v>
      </c>
      <c r="G761" s="1" t="s">
        <v>11</v>
      </c>
      <c r="H761" s="3"/>
      <c r="I761" s="1" t="s">
        <v>183</v>
      </c>
      <c r="J761" s="3"/>
      <c r="K761" s="3"/>
    </row>
    <row r="762">
      <c r="A762" s="1" t="s">
        <v>2570</v>
      </c>
      <c r="B762" s="4" t="s">
        <v>2571</v>
      </c>
      <c r="C762" s="1" t="s">
        <v>2572</v>
      </c>
      <c r="D762" s="1" t="s">
        <v>2573</v>
      </c>
      <c r="E762" s="1" t="s">
        <v>2574</v>
      </c>
      <c r="F762" s="1" t="s">
        <v>2575</v>
      </c>
      <c r="G762" s="1" t="s">
        <v>11</v>
      </c>
      <c r="H762" s="5" t="s">
        <v>2576</v>
      </c>
      <c r="I762" s="1" t="s">
        <v>31</v>
      </c>
      <c r="J762" s="3"/>
      <c r="K762" s="3"/>
    </row>
    <row r="763">
      <c r="A763" s="1" t="s">
        <v>2577</v>
      </c>
      <c r="B763" s="4" t="s">
        <v>2578</v>
      </c>
      <c r="C763" s="1" t="s">
        <v>11</v>
      </c>
      <c r="D763" s="1" t="s">
        <v>11</v>
      </c>
      <c r="E763" s="1" t="s">
        <v>11</v>
      </c>
      <c r="F763" s="1" t="s">
        <v>11</v>
      </c>
      <c r="G763" s="1" t="s">
        <v>11</v>
      </c>
      <c r="H763" s="1" t="s">
        <v>11</v>
      </c>
      <c r="I763" s="1" t="s">
        <v>11</v>
      </c>
      <c r="J763" s="3"/>
      <c r="K763" s="3"/>
    </row>
    <row r="764">
      <c r="A764" s="1" t="s">
        <v>2579</v>
      </c>
      <c r="B764" s="4" t="s">
        <v>2580</v>
      </c>
      <c r="C764" s="1" t="s">
        <v>11</v>
      </c>
      <c r="D764" s="1" t="s">
        <v>11</v>
      </c>
      <c r="E764" s="1" t="s">
        <v>11</v>
      </c>
      <c r="F764" s="1" t="s">
        <v>11</v>
      </c>
      <c r="G764" s="1" t="s">
        <v>11</v>
      </c>
      <c r="H764" s="1" t="s">
        <v>11</v>
      </c>
      <c r="I764" s="1" t="s">
        <v>11</v>
      </c>
      <c r="J764" s="3"/>
      <c r="K764" s="3"/>
    </row>
    <row r="765">
      <c r="A765" s="1" t="s">
        <v>2581</v>
      </c>
      <c r="B765" s="4" t="s">
        <v>2582</v>
      </c>
      <c r="C765" s="1" t="s">
        <v>11</v>
      </c>
      <c r="D765" s="1" t="s">
        <v>11</v>
      </c>
      <c r="E765" s="1" t="s">
        <v>11</v>
      </c>
      <c r="F765" s="1" t="s">
        <v>11</v>
      </c>
      <c r="G765" s="1" t="s">
        <v>11</v>
      </c>
      <c r="H765" s="1" t="s">
        <v>11</v>
      </c>
      <c r="I765" s="1" t="s">
        <v>11</v>
      </c>
      <c r="J765" s="3"/>
      <c r="K765" s="3"/>
    </row>
    <row r="766">
      <c r="A766" s="1" t="s">
        <v>2583</v>
      </c>
      <c r="B766" s="4" t="s">
        <v>2584</v>
      </c>
      <c r="C766" s="1" t="s">
        <v>2585</v>
      </c>
      <c r="D766" s="1" t="s">
        <v>2586</v>
      </c>
      <c r="E766" s="1" t="s">
        <v>2587</v>
      </c>
      <c r="F766" s="1" t="s">
        <v>2588</v>
      </c>
      <c r="G766" s="1" t="s">
        <v>11</v>
      </c>
      <c r="H766" s="5" t="s">
        <v>2589</v>
      </c>
      <c r="I766" s="1" t="s">
        <v>80</v>
      </c>
      <c r="J766" s="3"/>
      <c r="K766" s="3"/>
    </row>
    <row r="767">
      <c r="A767" s="1" t="s">
        <v>2590</v>
      </c>
      <c r="B767" s="4" t="s">
        <v>2591</v>
      </c>
      <c r="C767" s="1" t="s">
        <v>11</v>
      </c>
      <c r="D767" s="1" t="s">
        <v>11</v>
      </c>
      <c r="E767" s="1" t="s">
        <v>11</v>
      </c>
      <c r="F767" s="1" t="s">
        <v>11</v>
      </c>
      <c r="G767" s="1" t="s">
        <v>11</v>
      </c>
      <c r="H767" s="1" t="s">
        <v>11</v>
      </c>
      <c r="I767" s="1" t="s">
        <v>11</v>
      </c>
      <c r="J767" s="3"/>
      <c r="K767" s="3"/>
    </row>
    <row r="768">
      <c r="A768" s="1" t="s">
        <v>2592</v>
      </c>
      <c r="B768" s="4" t="s">
        <v>2593</v>
      </c>
      <c r="C768" s="1" t="s">
        <v>11</v>
      </c>
      <c r="D768" s="1" t="s">
        <v>11</v>
      </c>
      <c r="E768" s="1" t="s">
        <v>11</v>
      </c>
      <c r="F768" s="1" t="s">
        <v>11</v>
      </c>
      <c r="G768" s="1" t="s">
        <v>11</v>
      </c>
      <c r="H768" s="1" t="s">
        <v>11</v>
      </c>
      <c r="I768" s="1" t="s">
        <v>11</v>
      </c>
      <c r="J768" s="3"/>
      <c r="K768" s="3"/>
    </row>
    <row r="769">
      <c r="A769" s="1" t="s">
        <v>2594</v>
      </c>
      <c r="B769" s="4" t="s">
        <v>2595</v>
      </c>
      <c r="C769" s="1" t="s">
        <v>11</v>
      </c>
      <c r="D769" s="1" t="s">
        <v>11</v>
      </c>
      <c r="E769" s="1" t="s">
        <v>11</v>
      </c>
      <c r="F769" s="1" t="s">
        <v>11</v>
      </c>
      <c r="G769" s="1" t="s">
        <v>11</v>
      </c>
      <c r="H769" s="1" t="s">
        <v>11</v>
      </c>
      <c r="I769" s="1" t="s">
        <v>11</v>
      </c>
      <c r="J769" s="3"/>
      <c r="K769" s="3"/>
    </row>
    <row r="770">
      <c r="A770" s="1" t="s">
        <v>2596</v>
      </c>
      <c r="B770" s="4" t="s">
        <v>2597</v>
      </c>
      <c r="C770" s="1" t="s">
        <v>11</v>
      </c>
      <c r="D770" s="1" t="s">
        <v>11</v>
      </c>
      <c r="E770" s="1" t="s">
        <v>11</v>
      </c>
      <c r="F770" s="1" t="s">
        <v>11</v>
      </c>
      <c r="G770" s="1" t="s">
        <v>11</v>
      </c>
      <c r="H770" s="1" t="s">
        <v>11</v>
      </c>
      <c r="I770" s="1" t="s">
        <v>11</v>
      </c>
      <c r="J770" s="3"/>
      <c r="K770" s="3"/>
    </row>
    <row r="771">
      <c r="A771" s="1" t="s">
        <v>2598</v>
      </c>
      <c r="B771" s="4" t="s">
        <v>2599</v>
      </c>
      <c r="C771" s="1" t="s">
        <v>11</v>
      </c>
      <c r="D771" s="1" t="s">
        <v>11</v>
      </c>
      <c r="E771" s="1" t="s">
        <v>11</v>
      </c>
      <c r="F771" s="1" t="s">
        <v>11</v>
      </c>
      <c r="G771" s="1" t="s">
        <v>11</v>
      </c>
      <c r="H771" s="1" t="s">
        <v>11</v>
      </c>
      <c r="I771" s="1" t="s">
        <v>11</v>
      </c>
      <c r="J771" s="3"/>
      <c r="K771" s="3"/>
    </row>
    <row r="772">
      <c r="A772" s="1" t="s">
        <v>2600</v>
      </c>
      <c r="B772" s="4" t="s">
        <v>2601</v>
      </c>
      <c r="C772" s="1" t="s">
        <v>11</v>
      </c>
      <c r="D772" s="1" t="s">
        <v>11</v>
      </c>
      <c r="E772" s="1" t="s">
        <v>11</v>
      </c>
      <c r="F772" s="1" t="s">
        <v>11</v>
      </c>
      <c r="G772" s="1" t="s">
        <v>11</v>
      </c>
      <c r="H772" s="1" t="s">
        <v>11</v>
      </c>
      <c r="I772" s="1" t="s">
        <v>11</v>
      </c>
      <c r="J772" s="3"/>
      <c r="K772" s="3"/>
    </row>
    <row r="773">
      <c r="A773" s="1" t="s">
        <v>2602</v>
      </c>
      <c r="B773" s="4" t="s">
        <v>2603</v>
      </c>
      <c r="C773" s="1" t="s">
        <v>2604</v>
      </c>
      <c r="D773" s="1" t="s">
        <v>2605</v>
      </c>
      <c r="E773" s="1" t="s">
        <v>2606</v>
      </c>
      <c r="F773" s="1" t="s">
        <v>2607</v>
      </c>
      <c r="G773" s="1" t="s">
        <v>11</v>
      </c>
      <c r="H773" s="3"/>
      <c r="I773" s="1" t="s">
        <v>11</v>
      </c>
      <c r="J773" s="3"/>
      <c r="K773" s="3"/>
    </row>
    <row r="774">
      <c r="A774" s="1" t="s">
        <v>2608</v>
      </c>
      <c r="B774" s="4" t="s">
        <v>2609</v>
      </c>
      <c r="C774" s="1" t="s">
        <v>11</v>
      </c>
      <c r="D774" s="1" t="s">
        <v>11</v>
      </c>
      <c r="E774" s="1" t="s">
        <v>11</v>
      </c>
      <c r="F774" s="1" t="s">
        <v>11</v>
      </c>
      <c r="G774" s="1" t="s">
        <v>11</v>
      </c>
      <c r="H774" s="1" t="s">
        <v>11</v>
      </c>
      <c r="I774" s="1" t="s">
        <v>11</v>
      </c>
      <c r="J774" s="3"/>
      <c r="K774" s="3"/>
    </row>
    <row r="775">
      <c r="A775" s="1" t="s">
        <v>2610</v>
      </c>
      <c r="B775" s="4" t="s">
        <v>2611</v>
      </c>
      <c r="C775" s="1" t="s">
        <v>11</v>
      </c>
      <c r="D775" s="1" t="s">
        <v>11</v>
      </c>
      <c r="E775" s="1" t="s">
        <v>11</v>
      </c>
      <c r="F775" s="1" t="s">
        <v>11</v>
      </c>
      <c r="G775" s="1" t="s">
        <v>11</v>
      </c>
      <c r="H775" s="1" t="s">
        <v>11</v>
      </c>
      <c r="I775" s="1" t="s">
        <v>11</v>
      </c>
      <c r="J775" s="3"/>
      <c r="K775" s="3"/>
    </row>
    <row r="776">
      <c r="A776" s="1" t="s">
        <v>2612</v>
      </c>
      <c r="B776" s="4" t="s">
        <v>2613</v>
      </c>
      <c r="C776" s="1" t="s">
        <v>11</v>
      </c>
      <c r="D776" s="1" t="s">
        <v>11</v>
      </c>
      <c r="E776" s="1" t="s">
        <v>11</v>
      </c>
      <c r="F776" s="1" t="s">
        <v>11</v>
      </c>
      <c r="G776" s="1" t="s">
        <v>11</v>
      </c>
      <c r="H776" s="1" t="s">
        <v>11</v>
      </c>
      <c r="I776" s="1" t="s">
        <v>11</v>
      </c>
      <c r="J776" s="3"/>
      <c r="K776" s="3"/>
    </row>
    <row r="777">
      <c r="A777" s="1" t="s">
        <v>2614</v>
      </c>
      <c r="B777" s="4" t="s">
        <v>2615</v>
      </c>
      <c r="C777" s="1" t="s">
        <v>2616</v>
      </c>
      <c r="D777" s="1" t="s">
        <v>2617</v>
      </c>
      <c r="E777" s="1" t="s">
        <v>2618</v>
      </c>
      <c r="F777" s="1" t="s">
        <v>2619</v>
      </c>
      <c r="G777" s="1" t="s">
        <v>11</v>
      </c>
      <c r="H777" s="1" t="s">
        <v>11</v>
      </c>
      <c r="I777" s="1" t="s">
        <v>80</v>
      </c>
      <c r="J777" s="3"/>
      <c r="K777" s="3"/>
    </row>
    <row r="778">
      <c r="A778" s="1" t="s">
        <v>2620</v>
      </c>
      <c r="B778" s="4" t="s">
        <v>2621</v>
      </c>
      <c r="C778" s="1" t="s">
        <v>11</v>
      </c>
      <c r="D778" s="1" t="s">
        <v>11</v>
      </c>
      <c r="E778" s="1" t="s">
        <v>11</v>
      </c>
      <c r="F778" s="1" t="s">
        <v>11</v>
      </c>
      <c r="G778" s="1" t="s">
        <v>11</v>
      </c>
      <c r="H778" s="1" t="s">
        <v>11</v>
      </c>
      <c r="I778" s="1" t="s">
        <v>11</v>
      </c>
      <c r="J778" s="3"/>
      <c r="K778" s="3"/>
    </row>
    <row r="779">
      <c r="A779" s="1" t="s">
        <v>2622</v>
      </c>
      <c r="B779" s="4" t="s">
        <v>2623</v>
      </c>
      <c r="C779" s="1" t="s">
        <v>11</v>
      </c>
      <c r="D779" s="1" t="s">
        <v>11</v>
      </c>
      <c r="E779" s="1" t="s">
        <v>11</v>
      </c>
      <c r="F779" s="1" t="s">
        <v>11</v>
      </c>
      <c r="G779" s="1" t="s">
        <v>11</v>
      </c>
      <c r="H779" s="1" t="s">
        <v>11</v>
      </c>
      <c r="I779" s="1" t="s">
        <v>11</v>
      </c>
      <c r="J779" s="3"/>
      <c r="K779" s="3"/>
    </row>
    <row r="780">
      <c r="A780" s="1" t="s">
        <v>2624</v>
      </c>
      <c r="B780" s="4" t="s">
        <v>2625</v>
      </c>
      <c r="C780" s="1" t="s">
        <v>2626</v>
      </c>
      <c r="D780" s="1" t="s">
        <v>2627</v>
      </c>
      <c r="E780" s="1" t="s">
        <v>2628</v>
      </c>
      <c r="F780" s="1" t="s">
        <v>2629</v>
      </c>
      <c r="G780" s="1" t="s">
        <v>11</v>
      </c>
      <c r="H780" s="5" t="s">
        <v>2630</v>
      </c>
      <c r="I780" s="1" t="s">
        <v>154</v>
      </c>
      <c r="J780" s="3"/>
      <c r="K780" s="3"/>
    </row>
    <row r="781">
      <c r="A781" s="1" t="s">
        <v>2631</v>
      </c>
      <c r="B781" s="4" t="s">
        <v>2632</v>
      </c>
      <c r="C781" s="1" t="s">
        <v>11</v>
      </c>
      <c r="D781" s="1" t="s">
        <v>11</v>
      </c>
      <c r="E781" s="1" t="s">
        <v>11</v>
      </c>
      <c r="F781" s="1" t="s">
        <v>11</v>
      </c>
      <c r="G781" s="1" t="s">
        <v>11</v>
      </c>
      <c r="H781" s="1" t="s">
        <v>11</v>
      </c>
      <c r="I781" s="1" t="s">
        <v>11</v>
      </c>
      <c r="J781" s="3"/>
      <c r="K781" s="3"/>
    </row>
    <row r="782">
      <c r="A782" s="1" t="s">
        <v>2633</v>
      </c>
      <c r="B782" s="4" t="s">
        <v>2634</v>
      </c>
      <c r="C782" s="1" t="s">
        <v>11</v>
      </c>
      <c r="D782" s="1" t="s">
        <v>11</v>
      </c>
      <c r="E782" s="1" t="s">
        <v>11</v>
      </c>
      <c r="F782" s="1" t="s">
        <v>11</v>
      </c>
      <c r="G782" s="1" t="s">
        <v>11</v>
      </c>
      <c r="H782" s="1" t="s">
        <v>11</v>
      </c>
      <c r="I782" s="1" t="s">
        <v>11</v>
      </c>
      <c r="J782" s="3"/>
      <c r="K782" s="3"/>
    </row>
    <row r="783">
      <c r="A783" s="1" t="s">
        <v>2635</v>
      </c>
      <c r="B783" s="4" t="s">
        <v>2636</v>
      </c>
      <c r="C783" s="1" t="s">
        <v>11</v>
      </c>
      <c r="D783" s="1" t="s">
        <v>11</v>
      </c>
      <c r="E783" s="1" t="s">
        <v>11</v>
      </c>
      <c r="F783" s="1" t="s">
        <v>11</v>
      </c>
      <c r="G783" s="1" t="s">
        <v>11</v>
      </c>
      <c r="H783" s="1" t="s">
        <v>11</v>
      </c>
      <c r="I783" s="1" t="s">
        <v>11</v>
      </c>
      <c r="J783" s="3"/>
      <c r="K783" s="3"/>
    </row>
    <row r="784">
      <c r="A784" s="1" t="s">
        <v>2637</v>
      </c>
      <c r="B784" s="4" t="s">
        <v>2638</v>
      </c>
      <c r="C784" s="1" t="s">
        <v>2639</v>
      </c>
      <c r="D784" s="1" t="s">
        <v>2640</v>
      </c>
      <c r="E784" s="1" t="s">
        <v>2641</v>
      </c>
      <c r="F784" s="1" t="s">
        <v>2642</v>
      </c>
      <c r="G784" s="1" t="s">
        <v>11</v>
      </c>
      <c r="H784" s="5" t="s">
        <v>2643</v>
      </c>
      <c r="I784" s="1" t="s">
        <v>80</v>
      </c>
      <c r="J784" s="3"/>
      <c r="K784" s="3"/>
    </row>
    <row r="785">
      <c r="A785" s="1" t="s">
        <v>2644</v>
      </c>
      <c r="B785" s="4" t="s">
        <v>2645</v>
      </c>
      <c r="C785" s="1" t="s">
        <v>11</v>
      </c>
      <c r="D785" s="1" t="s">
        <v>11</v>
      </c>
      <c r="E785" s="1" t="s">
        <v>11</v>
      </c>
      <c r="F785" s="1" t="s">
        <v>11</v>
      </c>
      <c r="G785" s="1" t="s">
        <v>11</v>
      </c>
      <c r="H785" s="1" t="s">
        <v>11</v>
      </c>
      <c r="I785" s="1" t="s">
        <v>11</v>
      </c>
      <c r="J785" s="3"/>
      <c r="K785" s="3"/>
    </row>
    <row r="786">
      <c r="A786" s="1" t="s">
        <v>2646</v>
      </c>
      <c r="B786" s="4" t="s">
        <v>2647</v>
      </c>
      <c r="C786" s="1" t="s">
        <v>2648</v>
      </c>
      <c r="D786" s="1" t="s">
        <v>2649</v>
      </c>
      <c r="E786" s="1" t="s">
        <v>2650</v>
      </c>
      <c r="F786" s="1" t="s">
        <v>2651</v>
      </c>
      <c r="G786" s="1" t="s">
        <v>11</v>
      </c>
      <c r="H786" s="1" t="s">
        <v>11</v>
      </c>
      <c r="I786" s="1" t="s">
        <v>924</v>
      </c>
      <c r="J786" s="3"/>
      <c r="K786" s="3"/>
    </row>
    <row r="787">
      <c r="A787" s="1" t="s">
        <v>2652</v>
      </c>
      <c r="B787" s="4" t="s">
        <v>2653</v>
      </c>
      <c r="C787" s="1" t="s">
        <v>2654</v>
      </c>
      <c r="D787" s="1" t="s">
        <v>2655</v>
      </c>
      <c r="E787" s="1" t="s">
        <v>2656</v>
      </c>
      <c r="F787" s="1" t="s">
        <v>2657</v>
      </c>
      <c r="G787" s="1" t="s">
        <v>11</v>
      </c>
      <c r="H787" s="1" t="s">
        <v>11</v>
      </c>
      <c r="I787" s="1" t="s">
        <v>924</v>
      </c>
      <c r="J787" s="3"/>
      <c r="K787" s="3"/>
    </row>
    <row r="788">
      <c r="A788" s="1" t="s">
        <v>2658</v>
      </c>
      <c r="B788" s="4" t="s">
        <v>2659</v>
      </c>
      <c r="C788" s="1" t="s">
        <v>11</v>
      </c>
      <c r="D788" s="1" t="s">
        <v>11</v>
      </c>
      <c r="E788" s="1" t="s">
        <v>11</v>
      </c>
      <c r="F788" s="1" t="s">
        <v>11</v>
      </c>
      <c r="G788" s="1" t="s">
        <v>11</v>
      </c>
      <c r="H788" s="1" t="s">
        <v>11</v>
      </c>
      <c r="I788" s="1" t="s">
        <v>11</v>
      </c>
      <c r="J788" s="3"/>
      <c r="K788" s="3"/>
    </row>
    <row r="789">
      <c r="A789" s="1" t="s">
        <v>2660</v>
      </c>
      <c r="B789" s="4" t="s">
        <v>2661</v>
      </c>
      <c r="C789" s="1" t="s">
        <v>11</v>
      </c>
      <c r="D789" s="1" t="s">
        <v>11</v>
      </c>
      <c r="E789" s="1" t="s">
        <v>11</v>
      </c>
      <c r="F789" s="1" t="s">
        <v>11</v>
      </c>
      <c r="G789" s="1" t="s">
        <v>11</v>
      </c>
      <c r="H789" s="1" t="s">
        <v>11</v>
      </c>
      <c r="I789" s="1" t="s">
        <v>11</v>
      </c>
      <c r="J789" s="3"/>
      <c r="K789" s="3"/>
    </row>
    <row r="790">
      <c r="A790" s="1" t="s">
        <v>2662</v>
      </c>
      <c r="B790" s="4" t="s">
        <v>2663</v>
      </c>
      <c r="C790" s="1" t="s">
        <v>11</v>
      </c>
      <c r="D790" s="1" t="s">
        <v>11</v>
      </c>
      <c r="E790" s="1" t="s">
        <v>11</v>
      </c>
      <c r="F790" s="1" t="s">
        <v>11</v>
      </c>
      <c r="G790" s="1" t="s">
        <v>11</v>
      </c>
      <c r="H790" s="1" t="s">
        <v>11</v>
      </c>
      <c r="I790" s="1" t="s">
        <v>11</v>
      </c>
      <c r="J790" s="3"/>
      <c r="K790" s="3"/>
    </row>
    <row r="791">
      <c r="A791" s="1" t="s">
        <v>2664</v>
      </c>
      <c r="B791" s="4" t="s">
        <v>2665</v>
      </c>
      <c r="C791" s="1" t="s">
        <v>11</v>
      </c>
      <c r="D791" s="1" t="s">
        <v>11</v>
      </c>
      <c r="E791" s="1" t="s">
        <v>11</v>
      </c>
      <c r="F791" s="1" t="s">
        <v>11</v>
      </c>
      <c r="G791" s="1" t="s">
        <v>11</v>
      </c>
      <c r="H791" s="1" t="s">
        <v>11</v>
      </c>
      <c r="I791" s="1" t="s">
        <v>11</v>
      </c>
      <c r="J791" s="3"/>
      <c r="K791" s="3"/>
    </row>
    <row r="792">
      <c r="A792" s="1" t="s">
        <v>2666</v>
      </c>
      <c r="B792" s="4" t="s">
        <v>2667</v>
      </c>
      <c r="C792" s="1" t="s">
        <v>2668</v>
      </c>
      <c r="D792" s="1" t="s">
        <v>2669</v>
      </c>
      <c r="E792" s="1" t="s">
        <v>2670</v>
      </c>
      <c r="F792" s="1" t="s">
        <v>2671</v>
      </c>
      <c r="G792" s="1" t="s">
        <v>2175</v>
      </c>
      <c r="H792" s="1" t="s">
        <v>11</v>
      </c>
      <c r="I792" s="1" t="s">
        <v>312</v>
      </c>
      <c r="J792" s="3"/>
      <c r="K792" s="3"/>
    </row>
    <row r="793">
      <c r="A793" s="1" t="s">
        <v>2672</v>
      </c>
      <c r="B793" s="4" t="s">
        <v>2673</v>
      </c>
      <c r="C793" s="1" t="s">
        <v>11</v>
      </c>
      <c r="D793" s="1" t="s">
        <v>11</v>
      </c>
      <c r="E793" s="1" t="s">
        <v>11</v>
      </c>
      <c r="F793" s="1" t="s">
        <v>11</v>
      </c>
      <c r="G793" s="1" t="s">
        <v>11</v>
      </c>
      <c r="H793" s="1" t="s">
        <v>11</v>
      </c>
      <c r="I793" s="1" t="s">
        <v>11</v>
      </c>
      <c r="J793" s="3"/>
      <c r="K793" s="3"/>
    </row>
    <row r="794">
      <c r="A794" s="1" t="s">
        <v>2674</v>
      </c>
      <c r="B794" s="4" t="s">
        <v>2675</v>
      </c>
      <c r="C794" s="1" t="s">
        <v>11</v>
      </c>
      <c r="D794" s="1" t="s">
        <v>11</v>
      </c>
      <c r="E794" s="1" t="s">
        <v>11</v>
      </c>
      <c r="F794" s="1" t="s">
        <v>11</v>
      </c>
      <c r="G794" s="1" t="s">
        <v>11</v>
      </c>
      <c r="H794" s="1" t="s">
        <v>11</v>
      </c>
      <c r="I794" s="1" t="s">
        <v>11</v>
      </c>
      <c r="J794" s="3"/>
      <c r="K794" s="3"/>
    </row>
    <row r="795">
      <c r="A795" s="1" t="s">
        <v>2676</v>
      </c>
      <c r="B795" s="4" t="s">
        <v>2677</v>
      </c>
      <c r="C795" s="1" t="s">
        <v>2678</v>
      </c>
      <c r="D795" s="1" t="s">
        <v>2679</v>
      </c>
      <c r="E795" s="1" t="s">
        <v>2680</v>
      </c>
      <c r="F795" s="1" t="s">
        <v>2681</v>
      </c>
      <c r="G795" s="1" t="s">
        <v>11</v>
      </c>
      <c r="H795" s="5" t="s">
        <v>2682</v>
      </c>
      <c r="I795" s="1" t="s">
        <v>80</v>
      </c>
      <c r="J795" s="3"/>
      <c r="K795" s="3"/>
    </row>
    <row r="796">
      <c r="A796" s="1" t="s">
        <v>2683</v>
      </c>
      <c r="B796" s="4" t="s">
        <v>2684</v>
      </c>
      <c r="C796" s="1" t="s">
        <v>2685</v>
      </c>
      <c r="D796" s="1" t="s">
        <v>2686</v>
      </c>
      <c r="E796" s="1" t="s">
        <v>2687</v>
      </c>
      <c r="F796" s="1" t="s">
        <v>2688</v>
      </c>
      <c r="G796" s="1" t="s">
        <v>2175</v>
      </c>
      <c r="H796" s="5" t="s">
        <v>2689</v>
      </c>
      <c r="I796" s="1" t="s">
        <v>80</v>
      </c>
      <c r="J796" s="3"/>
      <c r="K796" s="3"/>
    </row>
    <row r="797">
      <c r="A797" s="1" t="s">
        <v>2690</v>
      </c>
      <c r="B797" s="4" t="s">
        <v>2691</v>
      </c>
      <c r="C797" s="1" t="s">
        <v>11</v>
      </c>
      <c r="D797" s="1" t="s">
        <v>11</v>
      </c>
      <c r="E797" s="1" t="s">
        <v>11</v>
      </c>
      <c r="F797" s="1" t="s">
        <v>11</v>
      </c>
      <c r="G797" s="1" t="s">
        <v>11</v>
      </c>
      <c r="H797" s="1" t="s">
        <v>11</v>
      </c>
      <c r="I797" s="1" t="s">
        <v>11</v>
      </c>
      <c r="J797" s="3"/>
      <c r="K797" s="3"/>
    </row>
    <row r="798">
      <c r="A798" s="1" t="s">
        <v>2692</v>
      </c>
      <c r="B798" s="4" t="s">
        <v>2693</v>
      </c>
      <c r="C798" s="1" t="s">
        <v>2694</v>
      </c>
      <c r="D798" s="1" t="s">
        <v>2695</v>
      </c>
      <c r="E798" s="1" t="s">
        <v>2696</v>
      </c>
      <c r="F798" s="1" t="s">
        <v>2697</v>
      </c>
      <c r="G798" s="1" t="s">
        <v>2698</v>
      </c>
      <c r="H798" s="1" t="s">
        <v>11</v>
      </c>
      <c r="I798" s="1" t="s">
        <v>80</v>
      </c>
      <c r="J798" s="3"/>
      <c r="K798" s="3"/>
    </row>
    <row r="799">
      <c r="A799" s="1" t="s">
        <v>2699</v>
      </c>
      <c r="B799" s="4" t="s">
        <v>2700</v>
      </c>
      <c r="C799" s="1" t="s">
        <v>2701</v>
      </c>
      <c r="D799" s="3"/>
      <c r="E799" s="3"/>
      <c r="F799" s="3"/>
      <c r="G799" s="1" t="s">
        <v>11</v>
      </c>
      <c r="H799" s="1" t="s">
        <v>11</v>
      </c>
      <c r="I799" s="1" t="s">
        <v>11</v>
      </c>
      <c r="J799" s="3"/>
      <c r="K799" s="3"/>
    </row>
    <row r="800">
      <c r="A800" s="1" t="s">
        <v>2702</v>
      </c>
      <c r="B800" s="4" t="s">
        <v>2703</v>
      </c>
      <c r="C800" s="1" t="s">
        <v>11</v>
      </c>
      <c r="D800" s="1" t="s">
        <v>11</v>
      </c>
      <c r="E800" s="1" t="s">
        <v>11</v>
      </c>
      <c r="F800" s="1" t="s">
        <v>11</v>
      </c>
      <c r="G800" s="1" t="s">
        <v>11</v>
      </c>
      <c r="H800" s="1" t="s">
        <v>11</v>
      </c>
      <c r="I800" s="1" t="s">
        <v>11</v>
      </c>
      <c r="J800" s="3"/>
      <c r="K800" s="3"/>
    </row>
    <row r="801">
      <c r="A801" s="1" t="s">
        <v>2704</v>
      </c>
      <c r="B801" s="4" t="s">
        <v>2705</v>
      </c>
      <c r="C801" s="1" t="s">
        <v>11</v>
      </c>
      <c r="D801" s="1" t="s">
        <v>11</v>
      </c>
      <c r="E801" s="1" t="s">
        <v>11</v>
      </c>
      <c r="F801" s="1" t="s">
        <v>11</v>
      </c>
      <c r="G801" s="1" t="s">
        <v>11</v>
      </c>
      <c r="H801" s="1" t="s">
        <v>11</v>
      </c>
      <c r="I801" s="1" t="s">
        <v>11</v>
      </c>
      <c r="J801" s="3"/>
      <c r="K801" s="3"/>
    </row>
    <row r="802">
      <c r="A802" s="1" t="s">
        <v>2706</v>
      </c>
      <c r="B802" s="4" t="s">
        <v>2707</v>
      </c>
      <c r="C802" s="1" t="s">
        <v>2708</v>
      </c>
      <c r="D802" s="1" t="s">
        <v>2709</v>
      </c>
      <c r="E802" s="3"/>
      <c r="F802" s="3"/>
      <c r="G802" s="1" t="s">
        <v>11</v>
      </c>
      <c r="H802" s="1" t="s">
        <v>11</v>
      </c>
      <c r="I802" s="1" t="s">
        <v>11</v>
      </c>
      <c r="J802" s="3"/>
      <c r="K802" s="3"/>
    </row>
    <row r="803">
      <c r="A803" s="1" t="s">
        <v>2710</v>
      </c>
      <c r="B803" s="4" t="s">
        <v>2711</v>
      </c>
      <c r="C803" s="1" t="s">
        <v>11</v>
      </c>
      <c r="D803" s="1" t="s">
        <v>11</v>
      </c>
      <c r="E803" s="1" t="s">
        <v>11</v>
      </c>
      <c r="F803" s="1" t="s">
        <v>11</v>
      </c>
      <c r="G803" s="1" t="s">
        <v>11</v>
      </c>
      <c r="H803" s="1" t="s">
        <v>11</v>
      </c>
      <c r="I803" s="1" t="s">
        <v>11</v>
      </c>
      <c r="J803" s="3"/>
      <c r="K803" s="3"/>
    </row>
    <row r="804">
      <c r="A804" s="1" t="s">
        <v>2712</v>
      </c>
      <c r="B804" s="4" t="s">
        <v>2713</v>
      </c>
      <c r="C804" s="1" t="s">
        <v>11</v>
      </c>
      <c r="D804" s="1" t="s">
        <v>11</v>
      </c>
      <c r="E804" s="1" t="s">
        <v>11</v>
      </c>
      <c r="F804" s="1" t="s">
        <v>11</v>
      </c>
      <c r="G804" s="1" t="s">
        <v>11</v>
      </c>
      <c r="H804" s="1" t="s">
        <v>11</v>
      </c>
      <c r="I804" s="1" t="s">
        <v>11</v>
      </c>
      <c r="J804" s="3"/>
      <c r="K804" s="3"/>
    </row>
    <row r="805">
      <c r="A805" s="1" t="s">
        <v>2714</v>
      </c>
      <c r="B805" s="4" t="s">
        <v>2715</v>
      </c>
      <c r="C805" s="1" t="s">
        <v>11</v>
      </c>
      <c r="D805" s="1" t="s">
        <v>11</v>
      </c>
      <c r="E805" s="1" t="s">
        <v>11</v>
      </c>
      <c r="F805" s="1" t="s">
        <v>11</v>
      </c>
      <c r="G805" s="1" t="s">
        <v>11</v>
      </c>
      <c r="H805" s="1" t="s">
        <v>11</v>
      </c>
      <c r="I805" s="1" t="s">
        <v>11</v>
      </c>
      <c r="J805" s="3"/>
      <c r="K805" s="3"/>
    </row>
    <row r="806">
      <c r="A806" s="1" t="s">
        <v>2716</v>
      </c>
      <c r="B806" s="4" t="s">
        <v>2717</v>
      </c>
      <c r="C806" s="1" t="s">
        <v>2718</v>
      </c>
      <c r="D806" s="1" t="s">
        <v>2719</v>
      </c>
      <c r="E806" s="1" t="s">
        <v>1386</v>
      </c>
      <c r="F806" s="1" t="s">
        <v>2720</v>
      </c>
      <c r="G806" s="1" t="s">
        <v>2721</v>
      </c>
      <c r="H806" s="5" t="s">
        <v>2722</v>
      </c>
      <c r="I806" s="1" t="s">
        <v>312</v>
      </c>
      <c r="J806" s="3"/>
      <c r="K806" s="3"/>
    </row>
    <row r="807">
      <c r="A807" s="1" t="s">
        <v>2723</v>
      </c>
      <c r="B807" s="4" t="s">
        <v>2724</v>
      </c>
      <c r="C807" s="1" t="s">
        <v>11</v>
      </c>
      <c r="D807" s="1" t="s">
        <v>11</v>
      </c>
      <c r="E807" s="1" t="s">
        <v>11</v>
      </c>
      <c r="F807" s="1" t="s">
        <v>11</v>
      </c>
      <c r="G807" s="1" t="s">
        <v>11</v>
      </c>
      <c r="H807" s="1" t="s">
        <v>11</v>
      </c>
      <c r="I807" s="1" t="s">
        <v>11</v>
      </c>
      <c r="J807" s="3"/>
      <c r="K807" s="3"/>
    </row>
    <row r="808">
      <c r="A808" s="1" t="s">
        <v>2725</v>
      </c>
      <c r="B808" s="4" t="s">
        <v>2726</v>
      </c>
      <c r="C808" s="1" t="s">
        <v>11</v>
      </c>
      <c r="D808" s="1" t="s">
        <v>11</v>
      </c>
      <c r="E808" s="1" t="s">
        <v>11</v>
      </c>
      <c r="F808" s="1" t="s">
        <v>11</v>
      </c>
      <c r="G808" s="1" t="s">
        <v>11</v>
      </c>
      <c r="H808" s="1" t="s">
        <v>11</v>
      </c>
      <c r="I808" s="1" t="s">
        <v>11</v>
      </c>
      <c r="J808" s="3"/>
      <c r="K808" s="3"/>
    </row>
    <row r="809">
      <c r="A809" s="1" t="s">
        <v>2727</v>
      </c>
      <c r="B809" s="4" t="s">
        <v>2728</v>
      </c>
      <c r="C809" s="1" t="s">
        <v>11</v>
      </c>
      <c r="D809" s="1" t="s">
        <v>11</v>
      </c>
      <c r="E809" s="1" t="s">
        <v>11</v>
      </c>
      <c r="F809" s="1" t="s">
        <v>11</v>
      </c>
      <c r="G809" s="1" t="s">
        <v>11</v>
      </c>
      <c r="H809" s="1" t="s">
        <v>11</v>
      </c>
      <c r="I809" s="1" t="s">
        <v>11</v>
      </c>
      <c r="J809" s="3"/>
      <c r="K809" s="3"/>
    </row>
    <row r="810">
      <c r="A810" s="1" t="s">
        <v>2729</v>
      </c>
      <c r="B810" s="4" t="s">
        <v>2730</v>
      </c>
      <c r="C810" s="1" t="s">
        <v>11</v>
      </c>
      <c r="D810" s="1" t="s">
        <v>11</v>
      </c>
      <c r="E810" s="1" t="s">
        <v>11</v>
      </c>
      <c r="F810" s="1" t="s">
        <v>11</v>
      </c>
      <c r="G810" s="1" t="s">
        <v>11</v>
      </c>
      <c r="H810" s="1" t="s">
        <v>11</v>
      </c>
      <c r="I810" s="1" t="s">
        <v>11</v>
      </c>
      <c r="J810" s="3"/>
      <c r="K810" s="3"/>
    </row>
    <row r="811">
      <c r="A811" s="1" t="s">
        <v>2731</v>
      </c>
      <c r="B811" s="4" t="s">
        <v>2732</v>
      </c>
      <c r="C811" s="1" t="s">
        <v>2733</v>
      </c>
      <c r="D811" s="1" t="s">
        <v>2734</v>
      </c>
      <c r="E811" s="1" t="s">
        <v>2735</v>
      </c>
      <c r="F811" s="1" t="s">
        <v>2736</v>
      </c>
      <c r="G811" s="1" t="s">
        <v>11</v>
      </c>
      <c r="H811" s="1" t="s">
        <v>11</v>
      </c>
      <c r="I811" s="1" t="s">
        <v>80</v>
      </c>
      <c r="J811" s="3"/>
      <c r="K811" s="3"/>
    </row>
    <row r="812">
      <c r="A812" s="1" t="s">
        <v>2737</v>
      </c>
      <c r="B812" s="4" t="s">
        <v>2738</v>
      </c>
      <c r="C812" s="1" t="s">
        <v>2739</v>
      </c>
      <c r="D812" s="1" t="s">
        <v>2740</v>
      </c>
      <c r="E812" s="1" t="s">
        <v>2741</v>
      </c>
      <c r="F812" s="1" t="s">
        <v>2742</v>
      </c>
      <c r="G812" s="1" t="s">
        <v>2743</v>
      </c>
      <c r="H812" s="1" t="s">
        <v>11</v>
      </c>
      <c r="I812" s="1" t="s">
        <v>312</v>
      </c>
      <c r="J812" s="3"/>
      <c r="K812" s="3"/>
    </row>
    <row r="813">
      <c r="A813" s="1" t="s">
        <v>2744</v>
      </c>
      <c r="B813" s="4" t="s">
        <v>2745</v>
      </c>
      <c r="C813" s="1" t="s">
        <v>2746</v>
      </c>
      <c r="D813" s="3"/>
      <c r="E813" s="3"/>
      <c r="F813" s="3"/>
      <c r="G813" s="1" t="s">
        <v>11</v>
      </c>
      <c r="H813" s="1" t="s">
        <v>11</v>
      </c>
      <c r="I813" s="1" t="s">
        <v>11</v>
      </c>
      <c r="J813" s="3"/>
      <c r="K813" s="3"/>
    </row>
    <row r="814">
      <c r="A814" s="1" t="s">
        <v>2747</v>
      </c>
      <c r="B814" s="4" t="s">
        <v>2748</v>
      </c>
      <c r="C814" s="1" t="s">
        <v>11</v>
      </c>
      <c r="D814" s="1" t="s">
        <v>11</v>
      </c>
      <c r="E814" s="1" t="s">
        <v>11</v>
      </c>
      <c r="F814" s="1" t="s">
        <v>11</v>
      </c>
      <c r="G814" s="1" t="s">
        <v>11</v>
      </c>
      <c r="H814" s="1" t="s">
        <v>11</v>
      </c>
      <c r="I814" s="1" t="s">
        <v>11</v>
      </c>
      <c r="J814" s="3"/>
      <c r="K814" s="3"/>
    </row>
    <row r="815">
      <c r="A815" s="1" t="s">
        <v>2749</v>
      </c>
      <c r="B815" s="4" t="s">
        <v>2750</v>
      </c>
      <c r="C815" s="1" t="s">
        <v>11</v>
      </c>
      <c r="D815" s="1" t="s">
        <v>11</v>
      </c>
      <c r="E815" s="1" t="s">
        <v>11</v>
      </c>
      <c r="F815" s="1" t="s">
        <v>11</v>
      </c>
      <c r="G815" s="1" t="s">
        <v>11</v>
      </c>
      <c r="H815" s="1" t="s">
        <v>11</v>
      </c>
      <c r="I815" s="1" t="s">
        <v>11</v>
      </c>
      <c r="J815" s="3"/>
      <c r="K815" s="3"/>
    </row>
    <row r="816">
      <c r="A816" s="1" t="s">
        <v>2751</v>
      </c>
      <c r="B816" s="4" t="s">
        <v>2752</v>
      </c>
      <c r="C816" s="1" t="s">
        <v>2753</v>
      </c>
      <c r="D816" s="1" t="s">
        <v>2754</v>
      </c>
      <c r="E816" s="1" t="s">
        <v>2755</v>
      </c>
      <c r="F816" s="1" t="s">
        <v>2756</v>
      </c>
      <c r="G816" s="1" t="s">
        <v>2757</v>
      </c>
      <c r="H816" s="1" t="s">
        <v>11</v>
      </c>
      <c r="I816" s="1" t="s">
        <v>80</v>
      </c>
      <c r="J816" s="3"/>
      <c r="K816" s="3"/>
    </row>
    <row r="817">
      <c r="A817" s="1" t="s">
        <v>2758</v>
      </c>
      <c r="B817" s="4" t="s">
        <v>2759</v>
      </c>
      <c r="C817" s="1" t="s">
        <v>2760</v>
      </c>
      <c r="D817" s="1" t="s">
        <v>2761</v>
      </c>
      <c r="E817" s="1" t="s">
        <v>2762</v>
      </c>
      <c r="F817" s="1" t="s">
        <v>2763</v>
      </c>
      <c r="G817" s="1" t="s">
        <v>2764</v>
      </c>
      <c r="H817" s="1" t="s">
        <v>11</v>
      </c>
      <c r="I817" s="1" t="s">
        <v>183</v>
      </c>
      <c r="J817" s="3"/>
      <c r="K817" s="3"/>
    </row>
    <row r="818">
      <c r="A818" s="1" t="s">
        <v>2765</v>
      </c>
      <c r="B818" s="4" t="s">
        <v>2766</v>
      </c>
      <c r="C818" s="1" t="s">
        <v>11</v>
      </c>
      <c r="D818" s="1" t="s">
        <v>11</v>
      </c>
      <c r="E818" s="1" t="s">
        <v>11</v>
      </c>
      <c r="F818" s="1" t="s">
        <v>11</v>
      </c>
      <c r="G818" s="1" t="s">
        <v>11</v>
      </c>
      <c r="H818" s="1" t="s">
        <v>11</v>
      </c>
      <c r="I818" s="1" t="s">
        <v>11</v>
      </c>
      <c r="J818" s="3"/>
      <c r="K818" s="3"/>
    </row>
    <row r="819">
      <c r="A819" s="1" t="s">
        <v>2767</v>
      </c>
      <c r="B819" s="4" t="s">
        <v>2768</v>
      </c>
      <c r="C819" s="1" t="s">
        <v>2769</v>
      </c>
      <c r="D819" s="3"/>
      <c r="E819" s="3"/>
      <c r="F819" s="3"/>
      <c r="G819" s="1" t="s">
        <v>11</v>
      </c>
      <c r="H819" s="1" t="s">
        <v>11</v>
      </c>
      <c r="I819" s="1" t="s">
        <v>11</v>
      </c>
      <c r="J819" s="3"/>
      <c r="K819" s="3"/>
    </row>
    <row r="820">
      <c r="A820" s="1" t="s">
        <v>2770</v>
      </c>
      <c r="B820" s="4" t="s">
        <v>2771</v>
      </c>
      <c r="C820" s="1" t="s">
        <v>2772</v>
      </c>
      <c r="D820" s="1" t="s">
        <v>2773</v>
      </c>
      <c r="E820" s="1" t="s">
        <v>2774</v>
      </c>
      <c r="F820" s="1" t="s">
        <v>2775</v>
      </c>
      <c r="G820" s="1" t="s">
        <v>2776</v>
      </c>
      <c r="H820" s="5" t="s">
        <v>2777</v>
      </c>
      <c r="I820" s="1" t="s">
        <v>53</v>
      </c>
      <c r="J820" s="3"/>
      <c r="K820" s="3"/>
    </row>
    <row r="821">
      <c r="A821" s="1" t="s">
        <v>2778</v>
      </c>
      <c r="B821" s="4" t="s">
        <v>2779</v>
      </c>
      <c r="C821" s="1" t="s">
        <v>11</v>
      </c>
      <c r="D821" s="1" t="s">
        <v>11</v>
      </c>
      <c r="E821" s="1" t="s">
        <v>11</v>
      </c>
      <c r="F821" s="1" t="s">
        <v>11</v>
      </c>
      <c r="G821" s="1" t="s">
        <v>11</v>
      </c>
      <c r="H821" s="1" t="s">
        <v>11</v>
      </c>
      <c r="I821" s="1" t="s">
        <v>11</v>
      </c>
      <c r="J821" s="3"/>
      <c r="K821" s="3"/>
    </row>
    <row r="822">
      <c r="A822" s="1" t="s">
        <v>2780</v>
      </c>
      <c r="B822" s="4" t="s">
        <v>2781</v>
      </c>
      <c r="C822" s="1" t="s">
        <v>11</v>
      </c>
      <c r="D822" s="1" t="s">
        <v>11</v>
      </c>
      <c r="E822" s="1" t="s">
        <v>11</v>
      </c>
      <c r="F822" s="1" t="s">
        <v>11</v>
      </c>
      <c r="G822" s="1" t="s">
        <v>11</v>
      </c>
      <c r="H822" s="1" t="s">
        <v>11</v>
      </c>
      <c r="I822" s="1" t="s">
        <v>11</v>
      </c>
      <c r="J822" s="3"/>
      <c r="K822" s="3"/>
    </row>
    <row r="823">
      <c r="A823" s="1" t="s">
        <v>2782</v>
      </c>
      <c r="B823" s="4" t="s">
        <v>2783</v>
      </c>
      <c r="C823" s="1" t="s">
        <v>11</v>
      </c>
      <c r="D823" s="1" t="s">
        <v>11</v>
      </c>
      <c r="E823" s="1" t="s">
        <v>11</v>
      </c>
      <c r="F823" s="1" t="s">
        <v>11</v>
      </c>
      <c r="G823" s="1" t="s">
        <v>11</v>
      </c>
      <c r="H823" s="1" t="s">
        <v>11</v>
      </c>
      <c r="I823" s="1" t="s">
        <v>11</v>
      </c>
      <c r="J823" s="3"/>
      <c r="K823" s="3"/>
    </row>
    <row r="824">
      <c r="A824" s="1" t="s">
        <v>2784</v>
      </c>
      <c r="B824" s="4" t="s">
        <v>2785</v>
      </c>
      <c r="C824" s="1" t="s">
        <v>2786</v>
      </c>
      <c r="D824" s="1" t="s">
        <v>2787</v>
      </c>
      <c r="E824" s="1" t="s">
        <v>2788</v>
      </c>
      <c r="F824" s="1" t="s">
        <v>2789</v>
      </c>
      <c r="G824" s="1" t="s">
        <v>11</v>
      </c>
      <c r="H824" s="1" t="s">
        <v>11</v>
      </c>
      <c r="I824" s="1" t="s">
        <v>80</v>
      </c>
      <c r="J824" s="3"/>
      <c r="K824" s="3"/>
    </row>
    <row r="825">
      <c r="A825" s="1" t="s">
        <v>2790</v>
      </c>
      <c r="B825" s="4" t="s">
        <v>2791</v>
      </c>
      <c r="C825" s="1" t="s">
        <v>11</v>
      </c>
      <c r="D825" s="1" t="s">
        <v>11</v>
      </c>
      <c r="E825" s="1" t="s">
        <v>11</v>
      </c>
      <c r="F825" s="1" t="s">
        <v>11</v>
      </c>
      <c r="G825" s="1" t="s">
        <v>11</v>
      </c>
      <c r="H825" s="1" t="s">
        <v>11</v>
      </c>
      <c r="I825" s="1" t="s">
        <v>11</v>
      </c>
      <c r="J825" s="3"/>
      <c r="K825" s="3"/>
    </row>
    <row r="826">
      <c r="A826" s="1" t="s">
        <v>2792</v>
      </c>
      <c r="B826" s="4" t="s">
        <v>2793</v>
      </c>
      <c r="C826" s="1" t="s">
        <v>11</v>
      </c>
      <c r="D826" s="1" t="s">
        <v>11</v>
      </c>
      <c r="E826" s="1" t="s">
        <v>11</v>
      </c>
      <c r="F826" s="1" t="s">
        <v>11</v>
      </c>
      <c r="G826" s="1" t="s">
        <v>11</v>
      </c>
      <c r="H826" s="1" t="s">
        <v>11</v>
      </c>
      <c r="I826" s="1" t="s">
        <v>11</v>
      </c>
      <c r="J826" s="3"/>
      <c r="K826" s="3"/>
    </row>
    <row r="827">
      <c r="A827" s="1" t="s">
        <v>2794</v>
      </c>
      <c r="B827" s="4" t="s">
        <v>2795</v>
      </c>
      <c r="C827" s="1" t="s">
        <v>2796</v>
      </c>
      <c r="D827" s="1" t="s">
        <v>2797</v>
      </c>
      <c r="E827" s="1" t="s">
        <v>2798</v>
      </c>
      <c r="F827" s="1" t="s">
        <v>2799</v>
      </c>
      <c r="G827" s="1" t="s">
        <v>11</v>
      </c>
      <c r="H827" s="1" t="s">
        <v>11</v>
      </c>
      <c r="I827" s="1" t="s">
        <v>31</v>
      </c>
      <c r="J827" s="3"/>
      <c r="K827" s="3"/>
    </row>
    <row r="828">
      <c r="A828" s="1" t="s">
        <v>2800</v>
      </c>
      <c r="B828" s="4" t="s">
        <v>2801</v>
      </c>
      <c r="C828" s="1" t="s">
        <v>11</v>
      </c>
      <c r="D828" s="1" t="s">
        <v>11</v>
      </c>
      <c r="E828" s="1" t="s">
        <v>11</v>
      </c>
      <c r="F828" s="1" t="s">
        <v>11</v>
      </c>
      <c r="G828" s="1" t="s">
        <v>11</v>
      </c>
      <c r="H828" s="1" t="s">
        <v>11</v>
      </c>
      <c r="I828" s="1" t="s">
        <v>11</v>
      </c>
      <c r="J828" s="3"/>
      <c r="K828" s="3"/>
    </row>
    <row r="829">
      <c r="A829" s="1" t="s">
        <v>2802</v>
      </c>
      <c r="B829" s="4" t="s">
        <v>2803</v>
      </c>
      <c r="C829" s="1" t="s">
        <v>2804</v>
      </c>
      <c r="D829" s="3"/>
      <c r="E829" s="3"/>
      <c r="F829" s="3"/>
      <c r="G829" s="1" t="s">
        <v>11</v>
      </c>
      <c r="H829" s="1" t="s">
        <v>11</v>
      </c>
      <c r="I829" s="1" t="s">
        <v>11</v>
      </c>
      <c r="J829" s="3"/>
      <c r="K829" s="3"/>
    </row>
    <row r="830">
      <c r="A830" s="1" t="s">
        <v>2805</v>
      </c>
      <c r="B830" s="4" t="s">
        <v>2806</v>
      </c>
      <c r="C830" s="1" t="s">
        <v>11</v>
      </c>
      <c r="D830" s="1" t="s">
        <v>11</v>
      </c>
      <c r="E830" s="1" t="s">
        <v>11</v>
      </c>
      <c r="F830" s="1" t="s">
        <v>11</v>
      </c>
      <c r="G830" s="1" t="s">
        <v>11</v>
      </c>
      <c r="H830" s="1" t="s">
        <v>11</v>
      </c>
      <c r="I830" s="1" t="s">
        <v>11</v>
      </c>
      <c r="J830" s="3"/>
      <c r="K830" s="3"/>
    </row>
    <row r="831">
      <c r="A831" s="1" t="s">
        <v>2807</v>
      </c>
      <c r="B831" s="4" t="s">
        <v>2808</v>
      </c>
      <c r="C831" s="1" t="s">
        <v>11</v>
      </c>
      <c r="D831" s="1" t="s">
        <v>11</v>
      </c>
      <c r="E831" s="1" t="s">
        <v>11</v>
      </c>
      <c r="F831" s="1" t="s">
        <v>11</v>
      </c>
      <c r="G831" s="1" t="s">
        <v>11</v>
      </c>
      <c r="H831" s="1" t="s">
        <v>11</v>
      </c>
      <c r="I831" s="1" t="s">
        <v>11</v>
      </c>
      <c r="J831" s="3"/>
      <c r="K831" s="3"/>
    </row>
    <row r="832">
      <c r="A832" s="1" t="s">
        <v>2809</v>
      </c>
      <c r="B832" s="4" t="s">
        <v>2810</v>
      </c>
      <c r="C832" s="1" t="s">
        <v>2811</v>
      </c>
      <c r="D832" s="1" t="s">
        <v>2812</v>
      </c>
      <c r="E832" s="1" t="s">
        <v>2813</v>
      </c>
      <c r="F832" s="1" t="s">
        <v>2814</v>
      </c>
      <c r="G832" s="1" t="s">
        <v>11</v>
      </c>
      <c r="H832" s="3"/>
      <c r="I832" s="1" t="s">
        <v>183</v>
      </c>
      <c r="J832" s="3"/>
      <c r="K832" s="3"/>
    </row>
    <row r="833">
      <c r="A833" s="1" t="s">
        <v>2815</v>
      </c>
      <c r="B833" s="4" t="s">
        <v>2816</v>
      </c>
      <c r="C833" s="1" t="s">
        <v>2817</v>
      </c>
      <c r="D833" s="1" t="s">
        <v>2818</v>
      </c>
      <c r="E833" s="1" t="s">
        <v>2819</v>
      </c>
      <c r="F833" s="1" t="s">
        <v>2820</v>
      </c>
      <c r="G833" s="1" t="s">
        <v>11</v>
      </c>
      <c r="H833" s="5" t="s">
        <v>2821</v>
      </c>
      <c r="I833" s="1" t="s">
        <v>53</v>
      </c>
      <c r="J833" s="3"/>
      <c r="K833" s="3"/>
    </row>
    <row r="834">
      <c r="A834" s="1" t="s">
        <v>2822</v>
      </c>
      <c r="B834" s="4" t="s">
        <v>2823</v>
      </c>
      <c r="C834" s="1" t="s">
        <v>2824</v>
      </c>
      <c r="D834" s="3"/>
      <c r="E834" s="3"/>
      <c r="F834" s="3"/>
      <c r="G834" s="1" t="s">
        <v>11</v>
      </c>
      <c r="H834" s="1" t="s">
        <v>11</v>
      </c>
      <c r="I834" s="1" t="s">
        <v>11</v>
      </c>
      <c r="J834" s="3"/>
      <c r="K834" s="3"/>
    </row>
    <row r="835">
      <c r="A835" s="1" t="s">
        <v>2825</v>
      </c>
      <c r="B835" s="4" t="s">
        <v>2826</v>
      </c>
      <c r="C835" s="1" t="s">
        <v>2827</v>
      </c>
      <c r="D835" s="1" t="s">
        <v>2828</v>
      </c>
      <c r="E835" s="1" t="s">
        <v>2829</v>
      </c>
      <c r="F835" s="1" t="s">
        <v>2830</v>
      </c>
      <c r="G835" s="1" t="s">
        <v>11</v>
      </c>
      <c r="H835" s="1" t="s">
        <v>11</v>
      </c>
      <c r="I835" s="1" t="s">
        <v>11</v>
      </c>
      <c r="J835" s="3"/>
      <c r="K835" s="3"/>
    </row>
    <row r="836">
      <c r="A836" s="1" t="s">
        <v>2831</v>
      </c>
      <c r="B836" s="4" t="s">
        <v>2832</v>
      </c>
      <c r="C836" s="1" t="s">
        <v>11</v>
      </c>
      <c r="D836" s="1" t="s">
        <v>11</v>
      </c>
      <c r="E836" s="1" t="s">
        <v>11</v>
      </c>
      <c r="F836" s="1" t="s">
        <v>11</v>
      </c>
      <c r="G836" s="1" t="s">
        <v>11</v>
      </c>
      <c r="H836" s="1" t="s">
        <v>11</v>
      </c>
      <c r="I836" s="1" t="s">
        <v>11</v>
      </c>
      <c r="J836" s="3"/>
      <c r="K836" s="3"/>
    </row>
    <row r="837">
      <c r="A837" s="1" t="s">
        <v>2833</v>
      </c>
      <c r="B837" s="4" t="s">
        <v>2834</v>
      </c>
      <c r="C837" s="1" t="s">
        <v>2835</v>
      </c>
      <c r="D837" s="3"/>
      <c r="E837" s="3"/>
      <c r="F837" s="3"/>
      <c r="G837" s="1" t="s">
        <v>11</v>
      </c>
      <c r="H837" s="1" t="s">
        <v>11</v>
      </c>
      <c r="I837" s="1" t="s">
        <v>11</v>
      </c>
      <c r="J837" s="3"/>
      <c r="K837" s="3"/>
    </row>
    <row r="838">
      <c r="A838" s="1" t="s">
        <v>2836</v>
      </c>
      <c r="B838" s="4" t="s">
        <v>2837</v>
      </c>
      <c r="C838" s="1" t="s">
        <v>11</v>
      </c>
      <c r="D838" s="1" t="s">
        <v>11</v>
      </c>
      <c r="E838" s="1" t="s">
        <v>11</v>
      </c>
      <c r="F838" s="1" t="s">
        <v>11</v>
      </c>
      <c r="G838" s="1" t="s">
        <v>11</v>
      </c>
      <c r="H838" s="1" t="s">
        <v>11</v>
      </c>
      <c r="I838" s="1" t="s">
        <v>11</v>
      </c>
      <c r="J838" s="3"/>
      <c r="K838" s="3"/>
    </row>
    <row r="839">
      <c r="A839" s="1" t="s">
        <v>2838</v>
      </c>
      <c r="B839" s="4" t="s">
        <v>2839</v>
      </c>
      <c r="C839" s="1" t="s">
        <v>2840</v>
      </c>
      <c r="D839" s="1" t="s">
        <v>2841</v>
      </c>
      <c r="E839" s="1" t="s">
        <v>2842</v>
      </c>
      <c r="F839" s="1" t="s">
        <v>2843</v>
      </c>
      <c r="G839" s="1" t="s">
        <v>11</v>
      </c>
      <c r="H839" s="5" t="s">
        <v>2844</v>
      </c>
      <c r="I839" s="1" t="s">
        <v>312</v>
      </c>
      <c r="J839" s="3"/>
      <c r="K839" s="3"/>
    </row>
    <row r="840">
      <c r="A840" s="1" t="s">
        <v>2845</v>
      </c>
      <c r="B840" s="4" t="s">
        <v>2846</v>
      </c>
      <c r="C840" s="1" t="s">
        <v>11</v>
      </c>
      <c r="D840" s="1" t="s">
        <v>11</v>
      </c>
      <c r="E840" s="1" t="s">
        <v>11</v>
      </c>
      <c r="F840" s="1" t="s">
        <v>11</v>
      </c>
      <c r="G840" s="1" t="s">
        <v>11</v>
      </c>
      <c r="H840" s="1" t="s">
        <v>11</v>
      </c>
      <c r="I840" s="1" t="s">
        <v>11</v>
      </c>
      <c r="J840" s="3"/>
      <c r="K840" s="3"/>
    </row>
    <row r="841">
      <c r="A841" s="1" t="s">
        <v>2847</v>
      </c>
      <c r="B841" s="4" t="s">
        <v>2848</v>
      </c>
      <c r="C841" s="1" t="s">
        <v>2849</v>
      </c>
      <c r="D841" s="1" t="s">
        <v>2850</v>
      </c>
      <c r="E841" s="1" t="s">
        <v>2851</v>
      </c>
      <c r="F841" s="1" t="s">
        <v>2852</v>
      </c>
      <c r="G841" s="1" t="s">
        <v>2853</v>
      </c>
      <c r="H841" s="5" t="s">
        <v>2854</v>
      </c>
      <c r="I841" s="1" t="s">
        <v>80</v>
      </c>
      <c r="J841" s="3"/>
      <c r="K841" s="3"/>
    </row>
    <row r="842">
      <c r="A842" s="1" t="s">
        <v>2855</v>
      </c>
      <c r="B842" s="4" t="s">
        <v>2856</v>
      </c>
      <c r="C842" s="1" t="s">
        <v>11</v>
      </c>
      <c r="D842" s="1" t="s">
        <v>11</v>
      </c>
      <c r="E842" s="1" t="s">
        <v>11</v>
      </c>
      <c r="F842" s="1" t="s">
        <v>11</v>
      </c>
      <c r="G842" s="1" t="s">
        <v>11</v>
      </c>
      <c r="H842" s="1" t="s">
        <v>11</v>
      </c>
      <c r="I842" s="1" t="s">
        <v>11</v>
      </c>
      <c r="J842" s="3"/>
      <c r="K842" s="3"/>
    </row>
    <row r="843">
      <c r="A843" s="1" t="s">
        <v>2857</v>
      </c>
      <c r="B843" s="4" t="s">
        <v>2858</v>
      </c>
      <c r="C843" s="1" t="s">
        <v>11</v>
      </c>
      <c r="D843" s="1" t="s">
        <v>11</v>
      </c>
      <c r="E843" s="1" t="s">
        <v>11</v>
      </c>
      <c r="F843" s="1" t="s">
        <v>11</v>
      </c>
      <c r="G843" s="1" t="s">
        <v>11</v>
      </c>
      <c r="H843" s="1" t="s">
        <v>11</v>
      </c>
      <c r="I843" s="1" t="s">
        <v>11</v>
      </c>
      <c r="J843" s="3"/>
      <c r="K843" s="3"/>
    </row>
    <row r="844">
      <c r="A844" s="1" t="s">
        <v>2859</v>
      </c>
      <c r="B844" s="4" t="s">
        <v>2860</v>
      </c>
      <c r="C844" s="1" t="s">
        <v>11</v>
      </c>
      <c r="D844" s="1" t="s">
        <v>11</v>
      </c>
      <c r="E844" s="1" t="s">
        <v>11</v>
      </c>
      <c r="F844" s="1" t="s">
        <v>11</v>
      </c>
      <c r="G844" s="1" t="s">
        <v>11</v>
      </c>
      <c r="H844" s="1" t="s">
        <v>11</v>
      </c>
      <c r="I844" s="1" t="s">
        <v>11</v>
      </c>
      <c r="J844" s="3"/>
      <c r="K844" s="3"/>
    </row>
    <row r="845">
      <c r="A845" s="1" t="s">
        <v>2861</v>
      </c>
      <c r="B845" s="4" t="s">
        <v>2862</v>
      </c>
      <c r="C845" s="1" t="s">
        <v>11</v>
      </c>
      <c r="D845" s="1" t="s">
        <v>11</v>
      </c>
      <c r="E845" s="1" t="s">
        <v>11</v>
      </c>
      <c r="F845" s="1" t="s">
        <v>11</v>
      </c>
      <c r="G845" s="1" t="s">
        <v>11</v>
      </c>
      <c r="H845" s="1" t="s">
        <v>11</v>
      </c>
      <c r="I845" s="1" t="s">
        <v>11</v>
      </c>
      <c r="J845" s="3"/>
      <c r="K845" s="3"/>
    </row>
    <row r="846">
      <c r="A846" s="1" t="s">
        <v>2863</v>
      </c>
      <c r="B846" s="4" t="s">
        <v>2864</v>
      </c>
      <c r="C846" s="1" t="s">
        <v>11</v>
      </c>
      <c r="D846" s="1" t="s">
        <v>11</v>
      </c>
      <c r="E846" s="1" t="s">
        <v>11</v>
      </c>
      <c r="F846" s="1" t="s">
        <v>11</v>
      </c>
      <c r="G846" s="1" t="s">
        <v>11</v>
      </c>
      <c r="H846" s="1" t="s">
        <v>11</v>
      </c>
      <c r="I846" s="1" t="s">
        <v>11</v>
      </c>
      <c r="J846" s="3"/>
      <c r="K846" s="3"/>
    </row>
    <row r="847">
      <c r="A847" s="1" t="s">
        <v>2865</v>
      </c>
      <c r="B847" s="4" t="s">
        <v>2866</v>
      </c>
      <c r="C847" s="1" t="s">
        <v>11</v>
      </c>
      <c r="D847" s="1" t="s">
        <v>11</v>
      </c>
      <c r="E847" s="1" t="s">
        <v>11</v>
      </c>
      <c r="F847" s="1" t="s">
        <v>11</v>
      </c>
      <c r="G847" s="1" t="s">
        <v>11</v>
      </c>
      <c r="H847" s="1" t="s">
        <v>11</v>
      </c>
      <c r="I847" s="1" t="s">
        <v>11</v>
      </c>
      <c r="J847" s="3"/>
      <c r="K847" s="3"/>
    </row>
    <row r="848">
      <c r="A848" s="1" t="s">
        <v>2867</v>
      </c>
      <c r="B848" s="4" t="s">
        <v>2868</v>
      </c>
      <c r="C848" s="1" t="s">
        <v>2869</v>
      </c>
      <c r="D848" s="1" t="s">
        <v>2870</v>
      </c>
      <c r="E848" s="1" t="s">
        <v>2871</v>
      </c>
      <c r="F848" s="1" t="s">
        <v>2872</v>
      </c>
      <c r="G848" s="1" t="s">
        <v>11</v>
      </c>
      <c r="H848" s="5" t="s">
        <v>2873</v>
      </c>
      <c r="I848" s="1" t="s">
        <v>80</v>
      </c>
      <c r="J848" s="3"/>
      <c r="K848" s="3"/>
    </row>
    <row r="849">
      <c r="A849" s="1" t="s">
        <v>2874</v>
      </c>
      <c r="B849" s="4" t="s">
        <v>2875</v>
      </c>
      <c r="C849" s="1" t="s">
        <v>11</v>
      </c>
      <c r="D849" s="1" t="s">
        <v>11</v>
      </c>
      <c r="E849" s="1" t="s">
        <v>11</v>
      </c>
      <c r="F849" s="1" t="s">
        <v>11</v>
      </c>
      <c r="G849" s="1" t="s">
        <v>11</v>
      </c>
      <c r="H849" s="1" t="s">
        <v>11</v>
      </c>
      <c r="I849" s="1" t="s">
        <v>11</v>
      </c>
      <c r="J849" s="3"/>
      <c r="K849" s="3"/>
    </row>
    <row r="850">
      <c r="A850" s="1" t="s">
        <v>2876</v>
      </c>
      <c r="B850" s="4" t="s">
        <v>2877</v>
      </c>
      <c r="C850" s="1" t="s">
        <v>11</v>
      </c>
      <c r="D850" s="1" t="s">
        <v>11</v>
      </c>
      <c r="E850" s="1" t="s">
        <v>11</v>
      </c>
      <c r="F850" s="1" t="s">
        <v>11</v>
      </c>
      <c r="G850" s="1" t="s">
        <v>11</v>
      </c>
      <c r="H850" s="1" t="s">
        <v>11</v>
      </c>
      <c r="I850" s="1" t="s">
        <v>11</v>
      </c>
      <c r="J850" s="3"/>
      <c r="K850" s="3"/>
    </row>
    <row r="851">
      <c r="A851" s="1" t="s">
        <v>2878</v>
      </c>
      <c r="B851" s="4" t="s">
        <v>2879</v>
      </c>
      <c r="C851" s="1" t="s">
        <v>2880</v>
      </c>
      <c r="D851" s="1" t="s">
        <v>2881</v>
      </c>
      <c r="E851" s="1" t="s">
        <v>2882</v>
      </c>
      <c r="F851" s="1" t="s">
        <v>2883</v>
      </c>
      <c r="G851" s="1" t="s">
        <v>11</v>
      </c>
      <c r="H851" s="1" t="s">
        <v>11</v>
      </c>
      <c r="I851" s="1" t="s">
        <v>31</v>
      </c>
      <c r="J851" s="3"/>
      <c r="K851" s="3"/>
    </row>
    <row r="852">
      <c r="A852" s="1" t="s">
        <v>2884</v>
      </c>
      <c r="B852" s="4" t="s">
        <v>2885</v>
      </c>
      <c r="C852" s="1" t="s">
        <v>11</v>
      </c>
      <c r="D852" s="1" t="s">
        <v>11</v>
      </c>
      <c r="E852" s="1" t="s">
        <v>11</v>
      </c>
      <c r="F852" s="1" t="s">
        <v>11</v>
      </c>
      <c r="G852" s="1" t="s">
        <v>11</v>
      </c>
      <c r="H852" s="1" t="s">
        <v>11</v>
      </c>
      <c r="I852" s="1" t="s">
        <v>11</v>
      </c>
      <c r="J852" s="3"/>
      <c r="K852" s="3"/>
    </row>
    <row r="853">
      <c r="A853" s="1" t="s">
        <v>2886</v>
      </c>
      <c r="B853" s="4" t="s">
        <v>2887</v>
      </c>
      <c r="C853" s="1" t="s">
        <v>11</v>
      </c>
      <c r="D853" s="1" t="s">
        <v>11</v>
      </c>
      <c r="E853" s="1" t="s">
        <v>11</v>
      </c>
      <c r="F853" s="1" t="s">
        <v>11</v>
      </c>
      <c r="G853" s="1" t="s">
        <v>11</v>
      </c>
      <c r="H853" s="1" t="s">
        <v>11</v>
      </c>
      <c r="I853" s="1" t="s">
        <v>11</v>
      </c>
      <c r="J853" s="3"/>
      <c r="K853" s="3"/>
    </row>
    <row r="854">
      <c r="A854" s="1" t="s">
        <v>2888</v>
      </c>
      <c r="B854" s="4" t="s">
        <v>2889</v>
      </c>
      <c r="C854" s="1" t="s">
        <v>11</v>
      </c>
      <c r="D854" s="1" t="s">
        <v>11</v>
      </c>
      <c r="E854" s="1" t="s">
        <v>11</v>
      </c>
      <c r="F854" s="1" t="s">
        <v>11</v>
      </c>
      <c r="G854" s="1" t="s">
        <v>11</v>
      </c>
      <c r="H854" s="1" t="s">
        <v>11</v>
      </c>
      <c r="I854" s="1" t="s">
        <v>11</v>
      </c>
      <c r="J854" s="3"/>
      <c r="K854" s="3"/>
    </row>
    <row r="855">
      <c r="A855" s="1" t="s">
        <v>2890</v>
      </c>
      <c r="B855" s="4" t="s">
        <v>2891</v>
      </c>
      <c r="C855" s="1" t="s">
        <v>11</v>
      </c>
      <c r="D855" s="1" t="s">
        <v>11</v>
      </c>
      <c r="E855" s="1" t="s">
        <v>11</v>
      </c>
      <c r="F855" s="1" t="s">
        <v>11</v>
      </c>
      <c r="G855" s="1" t="s">
        <v>11</v>
      </c>
      <c r="H855" s="1" t="s">
        <v>11</v>
      </c>
      <c r="I855" s="1" t="s">
        <v>11</v>
      </c>
      <c r="J855" s="3"/>
      <c r="K855" s="3"/>
    </row>
    <row r="856">
      <c r="A856" s="1" t="s">
        <v>2892</v>
      </c>
      <c r="B856" s="4" t="s">
        <v>2893</v>
      </c>
      <c r="C856" s="1" t="s">
        <v>11</v>
      </c>
      <c r="D856" s="1" t="s">
        <v>11</v>
      </c>
      <c r="E856" s="1" t="s">
        <v>11</v>
      </c>
      <c r="F856" s="1" t="s">
        <v>11</v>
      </c>
      <c r="G856" s="1" t="s">
        <v>11</v>
      </c>
      <c r="H856" s="1" t="s">
        <v>11</v>
      </c>
      <c r="I856" s="1" t="s">
        <v>11</v>
      </c>
      <c r="J856" s="3"/>
      <c r="K856" s="3"/>
    </row>
    <row r="857">
      <c r="A857" s="1" t="s">
        <v>2894</v>
      </c>
      <c r="B857" s="4" t="s">
        <v>2895</v>
      </c>
      <c r="C857" s="1" t="s">
        <v>11</v>
      </c>
      <c r="D857" s="1" t="s">
        <v>11</v>
      </c>
      <c r="E857" s="1" t="s">
        <v>11</v>
      </c>
      <c r="F857" s="1" t="s">
        <v>11</v>
      </c>
      <c r="G857" s="1" t="s">
        <v>11</v>
      </c>
      <c r="H857" s="1" t="s">
        <v>11</v>
      </c>
      <c r="I857" s="1" t="s">
        <v>11</v>
      </c>
      <c r="J857" s="3"/>
      <c r="K857" s="3"/>
    </row>
    <row r="858">
      <c r="A858" s="1" t="s">
        <v>2896</v>
      </c>
      <c r="B858" s="4" t="s">
        <v>2897</v>
      </c>
      <c r="C858" s="1" t="s">
        <v>11</v>
      </c>
      <c r="D858" s="1" t="s">
        <v>11</v>
      </c>
      <c r="E858" s="1" t="s">
        <v>11</v>
      </c>
      <c r="F858" s="1" t="s">
        <v>11</v>
      </c>
      <c r="G858" s="1" t="s">
        <v>11</v>
      </c>
      <c r="H858" s="1" t="s">
        <v>11</v>
      </c>
      <c r="I858" s="1" t="s">
        <v>11</v>
      </c>
      <c r="J858" s="3"/>
      <c r="K858" s="3"/>
    </row>
    <row r="859">
      <c r="A859" s="1" t="s">
        <v>2898</v>
      </c>
      <c r="B859" s="4" t="s">
        <v>2899</v>
      </c>
      <c r="C859" s="1" t="s">
        <v>11</v>
      </c>
      <c r="D859" s="1" t="s">
        <v>11</v>
      </c>
      <c r="E859" s="1" t="s">
        <v>11</v>
      </c>
      <c r="F859" s="1" t="s">
        <v>11</v>
      </c>
      <c r="G859" s="1" t="s">
        <v>11</v>
      </c>
      <c r="H859" s="1" t="s">
        <v>11</v>
      </c>
      <c r="I859" s="1" t="s">
        <v>11</v>
      </c>
      <c r="J859" s="3"/>
      <c r="K859" s="3"/>
    </row>
    <row r="860">
      <c r="A860" s="1" t="s">
        <v>2900</v>
      </c>
      <c r="B860" s="4" t="s">
        <v>2901</v>
      </c>
      <c r="C860" s="1" t="s">
        <v>11</v>
      </c>
      <c r="D860" s="1" t="s">
        <v>11</v>
      </c>
      <c r="E860" s="1" t="s">
        <v>11</v>
      </c>
      <c r="F860" s="1" t="s">
        <v>11</v>
      </c>
      <c r="G860" s="1" t="s">
        <v>11</v>
      </c>
      <c r="H860" s="1" t="s">
        <v>11</v>
      </c>
      <c r="I860" s="1" t="s">
        <v>11</v>
      </c>
      <c r="J860" s="3"/>
      <c r="K860" s="3"/>
    </row>
    <row r="861">
      <c r="A861" s="1" t="s">
        <v>2902</v>
      </c>
      <c r="B861" s="4" t="s">
        <v>2903</v>
      </c>
      <c r="C861" s="1" t="s">
        <v>11</v>
      </c>
      <c r="D861" s="1" t="s">
        <v>11</v>
      </c>
      <c r="E861" s="1" t="s">
        <v>11</v>
      </c>
      <c r="F861" s="1" t="s">
        <v>11</v>
      </c>
      <c r="G861" s="1" t="s">
        <v>11</v>
      </c>
      <c r="H861" s="1" t="s">
        <v>11</v>
      </c>
      <c r="I861" s="1" t="s">
        <v>11</v>
      </c>
      <c r="J861" s="3"/>
      <c r="K861" s="3"/>
    </row>
    <row r="862">
      <c r="A862" s="1" t="s">
        <v>2904</v>
      </c>
      <c r="B862" s="4" t="s">
        <v>2905</v>
      </c>
      <c r="C862" s="1" t="s">
        <v>11</v>
      </c>
      <c r="D862" s="1" t="s">
        <v>11</v>
      </c>
      <c r="E862" s="1" t="s">
        <v>11</v>
      </c>
      <c r="F862" s="1" t="s">
        <v>11</v>
      </c>
      <c r="G862" s="1" t="s">
        <v>11</v>
      </c>
      <c r="H862" s="1" t="s">
        <v>11</v>
      </c>
      <c r="I862" s="1" t="s">
        <v>11</v>
      </c>
      <c r="J862" s="3"/>
      <c r="K862" s="3"/>
    </row>
    <row r="863">
      <c r="A863" s="1" t="s">
        <v>2906</v>
      </c>
      <c r="B863" s="4" t="s">
        <v>2907</v>
      </c>
      <c r="C863" s="1" t="s">
        <v>11</v>
      </c>
      <c r="D863" s="1" t="s">
        <v>11</v>
      </c>
      <c r="E863" s="1" t="s">
        <v>11</v>
      </c>
      <c r="F863" s="1" t="s">
        <v>11</v>
      </c>
      <c r="G863" s="1" t="s">
        <v>11</v>
      </c>
      <c r="H863" s="1" t="s">
        <v>11</v>
      </c>
      <c r="I863" s="1" t="s">
        <v>11</v>
      </c>
      <c r="J863" s="3"/>
      <c r="K863" s="3"/>
    </row>
    <row r="864">
      <c r="A864" s="1" t="s">
        <v>2908</v>
      </c>
      <c r="B864" s="4" t="s">
        <v>2909</v>
      </c>
      <c r="C864" s="1" t="s">
        <v>11</v>
      </c>
      <c r="D864" s="1" t="s">
        <v>11</v>
      </c>
      <c r="E864" s="1" t="s">
        <v>11</v>
      </c>
      <c r="F864" s="1" t="s">
        <v>11</v>
      </c>
      <c r="G864" s="1" t="s">
        <v>11</v>
      </c>
      <c r="H864" s="1" t="s">
        <v>11</v>
      </c>
      <c r="I864" s="1" t="s">
        <v>11</v>
      </c>
      <c r="J864" s="3"/>
      <c r="K864" s="3"/>
    </row>
    <row r="865">
      <c r="A865" s="1" t="s">
        <v>2910</v>
      </c>
      <c r="B865" s="4" t="s">
        <v>2911</v>
      </c>
      <c r="C865" s="1" t="s">
        <v>11</v>
      </c>
      <c r="D865" s="1" t="s">
        <v>11</v>
      </c>
      <c r="E865" s="1" t="s">
        <v>11</v>
      </c>
      <c r="F865" s="1" t="s">
        <v>11</v>
      </c>
      <c r="G865" s="1" t="s">
        <v>11</v>
      </c>
      <c r="H865" s="1" t="s">
        <v>11</v>
      </c>
      <c r="I865" s="1" t="s">
        <v>11</v>
      </c>
      <c r="J865" s="3"/>
      <c r="K865" s="3"/>
    </row>
    <row r="866">
      <c r="A866" s="1" t="s">
        <v>2912</v>
      </c>
      <c r="B866" s="4" t="s">
        <v>2913</v>
      </c>
      <c r="C866" s="1" t="s">
        <v>11</v>
      </c>
      <c r="D866" s="1" t="s">
        <v>11</v>
      </c>
      <c r="E866" s="1" t="s">
        <v>11</v>
      </c>
      <c r="F866" s="1" t="s">
        <v>11</v>
      </c>
      <c r="G866" s="1" t="s">
        <v>11</v>
      </c>
      <c r="H866" s="1" t="s">
        <v>11</v>
      </c>
      <c r="I866" s="1" t="s">
        <v>11</v>
      </c>
      <c r="J866" s="3"/>
      <c r="K866" s="3"/>
    </row>
    <row r="867">
      <c r="A867" s="1" t="s">
        <v>2914</v>
      </c>
      <c r="B867" s="4" t="s">
        <v>2915</v>
      </c>
      <c r="C867" s="1" t="s">
        <v>11</v>
      </c>
      <c r="D867" s="1" t="s">
        <v>11</v>
      </c>
      <c r="E867" s="1" t="s">
        <v>11</v>
      </c>
      <c r="F867" s="1" t="s">
        <v>11</v>
      </c>
      <c r="G867" s="1" t="s">
        <v>11</v>
      </c>
      <c r="H867" s="1" t="s">
        <v>11</v>
      </c>
      <c r="I867" s="1" t="s">
        <v>11</v>
      </c>
      <c r="J867" s="3"/>
      <c r="K867" s="3"/>
    </row>
    <row r="868">
      <c r="A868" s="1" t="s">
        <v>2916</v>
      </c>
      <c r="B868" s="4" t="s">
        <v>2917</v>
      </c>
      <c r="C868" s="1" t="s">
        <v>2918</v>
      </c>
      <c r="D868" s="1" t="s">
        <v>2919</v>
      </c>
      <c r="E868" s="1" t="s">
        <v>2920</v>
      </c>
      <c r="F868" s="1" t="s">
        <v>2921</v>
      </c>
      <c r="G868" s="1" t="s">
        <v>2922</v>
      </c>
      <c r="H868" s="1" t="s">
        <v>11</v>
      </c>
      <c r="I868" s="1" t="s">
        <v>31</v>
      </c>
      <c r="J868" s="3"/>
      <c r="K868" s="3"/>
    </row>
    <row r="869">
      <c r="A869" s="1" t="s">
        <v>2923</v>
      </c>
      <c r="B869" s="4" t="s">
        <v>2924</v>
      </c>
      <c r="C869" s="1" t="s">
        <v>11</v>
      </c>
      <c r="D869" s="1" t="s">
        <v>11</v>
      </c>
      <c r="E869" s="1" t="s">
        <v>11</v>
      </c>
      <c r="F869" s="1" t="s">
        <v>11</v>
      </c>
      <c r="G869" s="1" t="s">
        <v>11</v>
      </c>
      <c r="H869" s="1" t="s">
        <v>11</v>
      </c>
      <c r="I869" s="1" t="s">
        <v>11</v>
      </c>
      <c r="J869" s="3"/>
      <c r="K869" s="3"/>
    </row>
    <row r="870">
      <c r="A870" s="1" t="s">
        <v>2925</v>
      </c>
      <c r="B870" s="4" t="s">
        <v>2926</v>
      </c>
      <c r="C870" s="1" t="s">
        <v>2927</v>
      </c>
      <c r="D870" s="1" t="s">
        <v>2928</v>
      </c>
      <c r="E870" s="1" t="s">
        <v>2929</v>
      </c>
      <c r="F870" s="1" t="s">
        <v>2930</v>
      </c>
      <c r="G870" s="1" t="s">
        <v>2931</v>
      </c>
      <c r="H870" s="1" t="s">
        <v>11</v>
      </c>
      <c r="I870" s="1" t="s">
        <v>53</v>
      </c>
      <c r="J870" s="3"/>
      <c r="K870" s="3"/>
    </row>
    <row r="871">
      <c r="A871" s="1" t="s">
        <v>2932</v>
      </c>
      <c r="B871" s="4" t="s">
        <v>2933</v>
      </c>
      <c r="C871" s="1" t="s">
        <v>11</v>
      </c>
      <c r="D871" s="1" t="s">
        <v>11</v>
      </c>
      <c r="E871" s="1" t="s">
        <v>11</v>
      </c>
      <c r="F871" s="1" t="s">
        <v>11</v>
      </c>
      <c r="G871" s="1" t="s">
        <v>11</v>
      </c>
      <c r="H871" s="1" t="s">
        <v>11</v>
      </c>
      <c r="I871" s="1" t="s">
        <v>11</v>
      </c>
      <c r="J871" s="3"/>
      <c r="K871" s="3"/>
    </row>
    <row r="872">
      <c r="A872" s="1" t="s">
        <v>2934</v>
      </c>
      <c r="B872" s="4" t="s">
        <v>2935</v>
      </c>
      <c r="C872" s="1" t="s">
        <v>11</v>
      </c>
      <c r="D872" s="1" t="s">
        <v>11</v>
      </c>
      <c r="E872" s="1" t="s">
        <v>11</v>
      </c>
      <c r="F872" s="1" t="s">
        <v>11</v>
      </c>
      <c r="G872" s="1" t="s">
        <v>11</v>
      </c>
      <c r="H872" s="1" t="s">
        <v>11</v>
      </c>
      <c r="I872" s="1" t="s">
        <v>11</v>
      </c>
      <c r="J872" s="3"/>
      <c r="K872" s="3"/>
    </row>
    <row r="873">
      <c r="A873" s="1" t="s">
        <v>2936</v>
      </c>
      <c r="B873" s="4" t="s">
        <v>2937</v>
      </c>
      <c r="C873" s="1" t="s">
        <v>11</v>
      </c>
      <c r="D873" s="1" t="s">
        <v>11</v>
      </c>
      <c r="E873" s="1" t="s">
        <v>11</v>
      </c>
      <c r="F873" s="1" t="s">
        <v>11</v>
      </c>
      <c r="G873" s="1" t="s">
        <v>11</v>
      </c>
      <c r="H873" s="1" t="s">
        <v>11</v>
      </c>
      <c r="I873" s="1" t="s">
        <v>11</v>
      </c>
      <c r="J873" s="3"/>
      <c r="K873" s="3"/>
    </row>
    <row r="874">
      <c r="A874" s="1" t="s">
        <v>2938</v>
      </c>
      <c r="B874" s="4" t="s">
        <v>2939</v>
      </c>
      <c r="C874" s="1" t="s">
        <v>11</v>
      </c>
      <c r="D874" s="1" t="s">
        <v>11</v>
      </c>
      <c r="E874" s="1" t="s">
        <v>11</v>
      </c>
      <c r="F874" s="1" t="s">
        <v>11</v>
      </c>
      <c r="G874" s="1" t="s">
        <v>11</v>
      </c>
      <c r="H874" s="1" t="s">
        <v>11</v>
      </c>
      <c r="I874" s="1" t="s">
        <v>11</v>
      </c>
      <c r="J874" s="3"/>
      <c r="K874" s="3"/>
    </row>
    <row r="875">
      <c r="A875" s="1" t="s">
        <v>2940</v>
      </c>
      <c r="B875" s="4" t="s">
        <v>2941</v>
      </c>
      <c r="C875" s="1" t="s">
        <v>2942</v>
      </c>
      <c r="D875" s="3"/>
      <c r="E875" s="3"/>
      <c r="F875" s="3"/>
      <c r="G875" s="1" t="s">
        <v>11</v>
      </c>
      <c r="H875" s="1" t="s">
        <v>11</v>
      </c>
      <c r="I875" s="1" t="s">
        <v>11</v>
      </c>
      <c r="J875" s="3"/>
      <c r="K875" s="3"/>
    </row>
    <row r="876">
      <c r="A876" s="1" t="s">
        <v>2943</v>
      </c>
      <c r="B876" s="4" t="s">
        <v>2944</v>
      </c>
      <c r="C876" s="1" t="s">
        <v>11</v>
      </c>
      <c r="D876" s="1" t="s">
        <v>11</v>
      </c>
      <c r="E876" s="1" t="s">
        <v>11</v>
      </c>
      <c r="F876" s="1" t="s">
        <v>11</v>
      </c>
      <c r="G876" s="1" t="s">
        <v>11</v>
      </c>
      <c r="H876" s="1" t="s">
        <v>11</v>
      </c>
      <c r="I876" s="1" t="s">
        <v>11</v>
      </c>
      <c r="J876" s="3"/>
      <c r="K876" s="3"/>
    </row>
    <row r="877">
      <c r="A877" s="1" t="s">
        <v>2945</v>
      </c>
      <c r="B877" s="4" t="s">
        <v>2946</v>
      </c>
      <c r="C877" s="1" t="s">
        <v>11</v>
      </c>
      <c r="D877" s="1" t="s">
        <v>11</v>
      </c>
      <c r="E877" s="1" t="s">
        <v>11</v>
      </c>
      <c r="F877" s="1" t="s">
        <v>11</v>
      </c>
      <c r="G877" s="1" t="s">
        <v>11</v>
      </c>
      <c r="H877" s="1" t="s">
        <v>11</v>
      </c>
      <c r="I877" s="1" t="s">
        <v>11</v>
      </c>
      <c r="J877" s="3"/>
      <c r="K877" s="3"/>
    </row>
    <row r="878">
      <c r="A878" s="1" t="s">
        <v>2947</v>
      </c>
      <c r="B878" s="4" t="s">
        <v>2948</v>
      </c>
      <c r="C878" s="1" t="s">
        <v>11</v>
      </c>
      <c r="D878" s="1" t="s">
        <v>11</v>
      </c>
      <c r="E878" s="1" t="s">
        <v>11</v>
      </c>
      <c r="F878" s="1" t="s">
        <v>11</v>
      </c>
      <c r="G878" s="1" t="s">
        <v>11</v>
      </c>
      <c r="H878" s="1" t="s">
        <v>11</v>
      </c>
      <c r="I878" s="1" t="s">
        <v>11</v>
      </c>
      <c r="J878" s="3"/>
      <c r="K878" s="3"/>
    </row>
    <row r="879">
      <c r="A879" s="1" t="s">
        <v>2949</v>
      </c>
      <c r="B879" s="4" t="s">
        <v>2950</v>
      </c>
      <c r="C879" s="1" t="s">
        <v>11</v>
      </c>
      <c r="D879" s="1" t="s">
        <v>11</v>
      </c>
      <c r="E879" s="1" t="s">
        <v>11</v>
      </c>
      <c r="F879" s="1" t="s">
        <v>11</v>
      </c>
      <c r="G879" s="1" t="s">
        <v>11</v>
      </c>
      <c r="H879" s="1" t="s">
        <v>11</v>
      </c>
      <c r="I879" s="1" t="s">
        <v>11</v>
      </c>
      <c r="J879" s="3"/>
      <c r="K879" s="3"/>
    </row>
    <row r="880">
      <c r="A880" s="1" t="s">
        <v>2951</v>
      </c>
      <c r="B880" s="4" t="s">
        <v>2952</v>
      </c>
      <c r="C880" s="1" t="s">
        <v>11</v>
      </c>
      <c r="D880" s="1" t="s">
        <v>11</v>
      </c>
      <c r="E880" s="1" t="s">
        <v>11</v>
      </c>
      <c r="F880" s="1" t="s">
        <v>11</v>
      </c>
      <c r="G880" s="1" t="s">
        <v>11</v>
      </c>
      <c r="H880" s="1" t="s">
        <v>11</v>
      </c>
      <c r="I880" s="1" t="s">
        <v>11</v>
      </c>
      <c r="J880" s="3"/>
      <c r="K880" s="3"/>
    </row>
    <row r="881">
      <c r="A881" s="1" t="s">
        <v>2953</v>
      </c>
      <c r="B881" s="4" t="s">
        <v>2954</v>
      </c>
      <c r="C881" s="1" t="s">
        <v>11</v>
      </c>
      <c r="D881" s="1" t="s">
        <v>11</v>
      </c>
      <c r="E881" s="1" t="s">
        <v>11</v>
      </c>
      <c r="F881" s="1" t="s">
        <v>11</v>
      </c>
      <c r="G881" s="1" t="s">
        <v>11</v>
      </c>
      <c r="H881" s="1" t="s">
        <v>11</v>
      </c>
      <c r="I881" s="1" t="s">
        <v>11</v>
      </c>
      <c r="J881" s="3"/>
      <c r="K881" s="3"/>
    </row>
    <row r="882">
      <c r="A882" s="1" t="s">
        <v>2955</v>
      </c>
      <c r="B882" s="4" t="s">
        <v>2956</v>
      </c>
      <c r="C882" s="1" t="s">
        <v>11</v>
      </c>
      <c r="D882" s="1" t="s">
        <v>11</v>
      </c>
      <c r="E882" s="1" t="s">
        <v>11</v>
      </c>
      <c r="F882" s="1" t="s">
        <v>11</v>
      </c>
      <c r="G882" s="1" t="s">
        <v>11</v>
      </c>
      <c r="H882" s="1" t="s">
        <v>11</v>
      </c>
      <c r="I882" s="1" t="s">
        <v>11</v>
      </c>
      <c r="J882" s="3"/>
      <c r="K882" s="3"/>
    </row>
    <row r="883">
      <c r="A883" s="1" t="s">
        <v>2957</v>
      </c>
      <c r="B883" s="4" t="s">
        <v>2958</v>
      </c>
      <c r="C883" s="1" t="s">
        <v>11</v>
      </c>
      <c r="D883" s="1" t="s">
        <v>11</v>
      </c>
      <c r="E883" s="1" t="s">
        <v>11</v>
      </c>
      <c r="F883" s="1" t="s">
        <v>11</v>
      </c>
      <c r="G883" s="1" t="s">
        <v>11</v>
      </c>
      <c r="H883" s="1" t="s">
        <v>11</v>
      </c>
      <c r="I883" s="1" t="s">
        <v>11</v>
      </c>
      <c r="J883" s="3"/>
      <c r="K883" s="3"/>
    </row>
    <row r="884">
      <c r="A884" s="1" t="s">
        <v>2959</v>
      </c>
      <c r="B884" s="4" t="s">
        <v>2960</v>
      </c>
      <c r="C884" s="1" t="s">
        <v>11</v>
      </c>
      <c r="D884" s="1" t="s">
        <v>11</v>
      </c>
      <c r="E884" s="1" t="s">
        <v>11</v>
      </c>
      <c r="F884" s="1" t="s">
        <v>11</v>
      </c>
      <c r="G884" s="1" t="s">
        <v>11</v>
      </c>
      <c r="H884" s="1" t="s">
        <v>11</v>
      </c>
      <c r="I884" s="1" t="s">
        <v>11</v>
      </c>
      <c r="J884" s="3"/>
      <c r="K884" s="3"/>
    </row>
    <row r="885">
      <c r="A885" s="1" t="s">
        <v>2961</v>
      </c>
      <c r="B885" s="4" t="s">
        <v>2962</v>
      </c>
      <c r="C885" s="1" t="s">
        <v>2963</v>
      </c>
      <c r="D885" s="1" t="s">
        <v>2964</v>
      </c>
      <c r="E885" s="1" t="s">
        <v>2965</v>
      </c>
      <c r="F885" s="1" t="s">
        <v>2966</v>
      </c>
      <c r="G885" s="1" t="s">
        <v>11</v>
      </c>
      <c r="H885" s="1" t="s">
        <v>11</v>
      </c>
      <c r="I885" s="1" t="s">
        <v>53</v>
      </c>
      <c r="J885" s="3"/>
      <c r="K885" s="3"/>
    </row>
    <row r="886">
      <c r="A886" s="1" t="s">
        <v>2967</v>
      </c>
      <c r="B886" s="4" t="s">
        <v>2968</v>
      </c>
      <c r="C886" s="1" t="s">
        <v>11</v>
      </c>
      <c r="D886" s="1" t="s">
        <v>11</v>
      </c>
      <c r="E886" s="1" t="s">
        <v>11</v>
      </c>
      <c r="F886" s="1" t="s">
        <v>11</v>
      </c>
      <c r="G886" s="1" t="s">
        <v>11</v>
      </c>
      <c r="H886" s="1" t="s">
        <v>11</v>
      </c>
      <c r="I886" s="1" t="s">
        <v>11</v>
      </c>
      <c r="J886" s="3"/>
      <c r="K886" s="3"/>
    </row>
    <row r="887">
      <c r="A887" s="1" t="s">
        <v>2969</v>
      </c>
      <c r="B887" s="4" t="s">
        <v>2970</v>
      </c>
      <c r="C887" s="1" t="s">
        <v>2971</v>
      </c>
      <c r="D887" s="3"/>
      <c r="E887" s="3"/>
      <c r="F887" s="3"/>
      <c r="G887" s="1" t="s">
        <v>11</v>
      </c>
      <c r="H887" s="1" t="s">
        <v>11</v>
      </c>
      <c r="I887" s="1" t="s">
        <v>11</v>
      </c>
      <c r="J887" s="3"/>
      <c r="K887" s="3"/>
    </row>
    <row r="888">
      <c r="A888" s="1" t="s">
        <v>2972</v>
      </c>
      <c r="B888" s="4" t="s">
        <v>2973</v>
      </c>
      <c r="C888" s="1" t="s">
        <v>11</v>
      </c>
      <c r="D888" s="1" t="s">
        <v>11</v>
      </c>
      <c r="E888" s="1" t="s">
        <v>11</v>
      </c>
      <c r="F888" s="1" t="s">
        <v>11</v>
      </c>
      <c r="G888" s="1" t="s">
        <v>11</v>
      </c>
      <c r="H888" s="1" t="s">
        <v>11</v>
      </c>
      <c r="I888" s="1" t="s">
        <v>11</v>
      </c>
      <c r="J888" s="3"/>
      <c r="K888" s="3"/>
    </row>
    <row r="889">
      <c r="A889" s="1" t="s">
        <v>2974</v>
      </c>
      <c r="B889" s="4" t="s">
        <v>2975</v>
      </c>
      <c r="C889" s="1" t="s">
        <v>11</v>
      </c>
      <c r="D889" s="1" t="s">
        <v>11</v>
      </c>
      <c r="E889" s="1" t="s">
        <v>11</v>
      </c>
      <c r="F889" s="1" t="s">
        <v>11</v>
      </c>
      <c r="G889" s="1" t="s">
        <v>11</v>
      </c>
      <c r="H889" s="1" t="s">
        <v>11</v>
      </c>
      <c r="I889" s="1" t="s">
        <v>11</v>
      </c>
      <c r="J889" s="3"/>
      <c r="K889" s="3"/>
    </row>
    <row r="890">
      <c r="A890" s="1" t="s">
        <v>2976</v>
      </c>
      <c r="B890" s="4" t="s">
        <v>2977</v>
      </c>
      <c r="C890" s="1" t="s">
        <v>11</v>
      </c>
      <c r="D890" s="1" t="s">
        <v>11</v>
      </c>
      <c r="E890" s="1" t="s">
        <v>11</v>
      </c>
      <c r="F890" s="1" t="s">
        <v>11</v>
      </c>
      <c r="G890" s="1" t="s">
        <v>11</v>
      </c>
      <c r="H890" s="1" t="s">
        <v>11</v>
      </c>
      <c r="I890" s="1" t="s">
        <v>11</v>
      </c>
      <c r="J890" s="3"/>
      <c r="K890" s="3"/>
    </row>
    <row r="891">
      <c r="A891" s="1" t="s">
        <v>2978</v>
      </c>
      <c r="B891" s="4" t="s">
        <v>2979</v>
      </c>
      <c r="C891" s="1" t="s">
        <v>11</v>
      </c>
      <c r="D891" s="1" t="s">
        <v>11</v>
      </c>
      <c r="E891" s="1" t="s">
        <v>11</v>
      </c>
      <c r="F891" s="1" t="s">
        <v>11</v>
      </c>
      <c r="G891" s="1" t="s">
        <v>11</v>
      </c>
      <c r="H891" s="1" t="s">
        <v>11</v>
      </c>
      <c r="I891" s="1" t="s">
        <v>11</v>
      </c>
      <c r="J891" s="3"/>
      <c r="K891" s="3"/>
    </row>
    <row r="892">
      <c r="A892" s="1" t="s">
        <v>2980</v>
      </c>
      <c r="B892" s="4" t="s">
        <v>2981</v>
      </c>
      <c r="C892" s="1" t="s">
        <v>11</v>
      </c>
      <c r="D892" s="1" t="s">
        <v>11</v>
      </c>
      <c r="E892" s="1" t="s">
        <v>11</v>
      </c>
      <c r="F892" s="1" t="s">
        <v>11</v>
      </c>
      <c r="G892" s="1" t="s">
        <v>11</v>
      </c>
      <c r="H892" s="1" t="s">
        <v>11</v>
      </c>
      <c r="I892" s="1" t="s">
        <v>11</v>
      </c>
      <c r="J892" s="3"/>
      <c r="K892" s="3"/>
    </row>
    <row r="893">
      <c r="A893" s="1" t="s">
        <v>2982</v>
      </c>
      <c r="B893" s="4" t="s">
        <v>2983</v>
      </c>
      <c r="C893" s="1" t="s">
        <v>11</v>
      </c>
      <c r="D893" s="1" t="s">
        <v>11</v>
      </c>
      <c r="E893" s="1" t="s">
        <v>11</v>
      </c>
      <c r="F893" s="1" t="s">
        <v>11</v>
      </c>
      <c r="G893" s="1" t="s">
        <v>11</v>
      </c>
      <c r="H893" s="1" t="s">
        <v>11</v>
      </c>
      <c r="I893" s="1" t="s">
        <v>11</v>
      </c>
      <c r="J893" s="3"/>
      <c r="K893" s="3"/>
    </row>
    <row r="894">
      <c r="A894" s="1" t="s">
        <v>2984</v>
      </c>
      <c r="B894" s="4" t="s">
        <v>2985</v>
      </c>
      <c r="C894" s="1" t="s">
        <v>11</v>
      </c>
      <c r="D894" s="1" t="s">
        <v>11</v>
      </c>
      <c r="E894" s="1" t="s">
        <v>11</v>
      </c>
      <c r="F894" s="1" t="s">
        <v>11</v>
      </c>
      <c r="G894" s="1" t="s">
        <v>11</v>
      </c>
      <c r="H894" s="1" t="s">
        <v>11</v>
      </c>
      <c r="I894" s="1" t="s">
        <v>11</v>
      </c>
      <c r="J894" s="3"/>
      <c r="K894" s="3"/>
    </row>
    <row r="895">
      <c r="A895" s="1" t="s">
        <v>2986</v>
      </c>
      <c r="B895" s="4" t="s">
        <v>2987</v>
      </c>
      <c r="C895" s="1" t="s">
        <v>2988</v>
      </c>
      <c r="D895" s="1" t="s">
        <v>2989</v>
      </c>
      <c r="E895" s="1" t="s">
        <v>2990</v>
      </c>
      <c r="F895" s="1" t="s">
        <v>2991</v>
      </c>
      <c r="G895" s="1" t="s">
        <v>11</v>
      </c>
      <c r="H895" s="5" t="s">
        <v>2992</v>
      </c>
      <c r="I895" s="1" t="s">
        <v>154</v>
      </c>
      <c r="J895" s="3"/>
      <c r="K895" s="3"/>
    </row>
    <row r="896">
      <c r="A896" s="1" t="s">
        <v>2993</v>
      </c>
      <c r="B896" s="4" t="s">
        <v>2994</v>
      </c>
      <c r="C896" s="1" t="s">
        <v>2995</v>
      </c>
      <c r="D896" s="3"/>
      <c r="E896" s="3"/>
      <c r="F896" s="3"/>
      <c r="G896" s="1" t="s">
        <v>11</v>
      </c>
      <c r="H896" s="1" t="s">
        <v>11</v>
      </c>
      <c r="I896" s="1" t="s">
        <v>11</v>
      </c>
      <c r="J896" s="3"/>
      <c r="K896" s="3"/>
    </row>
    <row r="897">
      <c r="A897" s="1" t="s">
        <v>2996</v>
      </c>
      <c r="B897" s="4" t="s">
        <v>2997</v>
      </c>
      <c r="C897" s="1" t="s">
        <v>2998</v>
      </c>
      <c r="D897" s="1" t="s">
        <v>2999</v>
      </c>
      <c r="E897" s="1" t="s">
        <v>3000</v>
      </c>
      <c r="F897" s="1" t="s">
        <v>3001</v>
      </c>
      <c r="G897" s="1" t="s">
        <v>11</v>
      </c>
      <c r="H897" s="5" t="s">
        <v>3002</v>
      </c>
      <c r="I897" s="1" t="s">
        <v>154</v>
      </c>
      <c r="J897" s="3"/>
      <c r="K897" s="3"/>
    </row>
    <row r="898">
      <c r="A898" s="1" t="s">
        <v>3003</v>
      </c>
      <c r="B898" s="4" t="s">
        <v>3004</v>
      </c>
      <c r="C898" s="1" t="s">
        <v>11</v>
      </c>
      <c r="D898" s="1" t="s">
        <v>11</v>
      </c>
      <c r="E898" s="1" t="s">
        <v>11</v>
      </c>
      <c r="F898" s="1" t="s">
        <v>11</v>
      </c>
      <c r="G898" s="1" t="s">
        <v>11</v>
      </c>
      <c r="H898" s="1" t="s">
        <v>11</v>
      </c>
      <c r="I898" s="1" t="s">
        <v>11</v>
      </c>
      <c r="J898" s="3"/>
      <c r="K898" s="3"/>
    </row>
    <row r="899">
      <c r="A899" s="1" t="s">
        <v>3005</v>
      </c>
      <c r="B899" s="4" t="s">
        <v>3006</v>
      </c>
      <c r="C899" s="1" t="s">
        <v>3007</v>
      </c>
      <c r="D899" s="1" t="s">
        <v>3008</v>
      </c>
      <c r="E899" s="1" t="s">
        <v>3009</v>
      </c>
      <c r="F899" s="1" t="s">
        <v>3010</v>
      </c>
      <c r="G899" s="1" t="s">
        <v>11</v>
      </c>
      <c r="H899" s="5" t="s">
        <v>3011</v>
      </c>
      <c r="I899" s="1" t="s">
        <v>80</v>
      </c>
      <c r="J899" s="3"/>
      <c r="K899" s="3"/>
    </row>
    <row r="900">
      <c r="A900" s="1" t="s">
        <v>3012</v>
      </c>
      <c r="B900" s="4" t="s">
        <v>3013</v>
      </c>
      <c r="C900" s="1" t="s">
        <v>11</v>
      </c>
      <c r="D900" s="1" t="s">
        <v>11</v>
      </c>
      <c r="E900" s="1" t="s">
        <v>11</v>
      </c>
      <c r="F900" s="1" t="s">
        <v>11</v>
      </c>
      <c r="G900" s="1" t="s">
        <v>11</v>
      </c>
      <c r="H900" s="1" t="s">
        <v>11</v>
      </c>
      <c r="I900" s="1" t="s">
        <v>11</v>
      </c>
      <c r="J900" s="3"/>
      <c r="K900" s="3"/>
    </row>
    <row r="901">
      <c r="A901" s="1" t="s">
        <v>3014</v>
      </c>
      <c r="B901" s="4" t="s">
        <v>3015</v>
      </c>
      <c r="C901" s="1" t="s">
        <v>11</v>
      </c>
      <c r="D901" s="1" t="s">
        <v>11</v>
      </c>
      <c r="E901" s="1" t="s">
        <v>11</v>
      </c>
      <c r="F901" s="1" t="s">
        <v>11</v>
      </c>
      <c r="G901" s="1" t="s">
        <v>11</v>
      </c>
      <c r="H901" s="1" t="s">
        <v>11</v>
      </c>
      <c r="I901" s="1" t="s">
        <v>11</v>
      </c>
      <c r="J901" s="3"/>
      <c r="K901" s="3"/>
    </row>
    <row r="902">
      <c r="A902" s="1" t="s">
        <v>3016</v>
      </c>
      <c r="B902" s="4" t="s">
        <v>3017</v>
      </c>
      <c r="C902" s="1" t="s">
        <v>11</v>
      </c>
      <c r="D902" s="1" t="s">
        <v>11</v>
      </c>
      <c r="E902" s="1" t="s">
        <v>11</v>
      </c>
      <c r="F902" s="1" t="s">
        <v>11</v>
      </c>
      <c r="G902" s="1" t="s">
        <v>11</v>
      </c>
      <c r="H902" s="1" t="s">
        <v>11</v>
      </c>
      <c r="I902" s="1" t="s">
        <v>11</v>
      </c>
      <c r="J902" s="3"/>
      <c r="K902" s="3"/>
    </row>
    <row r="903">
      <c r="A903" s="1" t="s">
        <v>3018</v>
      </c>
      <c r="B903" s="4" t="s">
        <v>3019</v>
      </c>
      <c r="C903" s="1" t="s">
        <v>11</v>
      </c>
      <c r="D903" s="1" t="s">
        <v>11</v>
      </c>
      <c r="E903" s="1" t="s">
        <v>11</v>
      </c>
      <c r="F903" s="1" t="s">
        <v>11</v>
      </c>
      <c r="G903" s="1" t="s">
        <v>11</v>
      </c>
      <c r="H903" s="1" t="s">
        <v>11</v>
      </c>
      <c r="I903" s="1" t="s">
        <v>11</v>
      </c>
      <c r="J903" s="3"/>
      <c r="K903" s="3"/>
    </row>
    <row r="904">
      <c r="A904" s="1" t="s">
        <v>3020</v>
      </c>
      <c r="B904" s="4" t="s">
        <v>3021</v>
      </c>
      <c r="C904" s="1" t="s">
        <v>3022</v>
      </c>
      <c r="D904" s="1" t="s">
        <v>3023</v>
      </c>
      <c r="E904" s="1" t="s">
        <v>3024</v>
      </c>
      <c r="F904" s="1" t="s">
        <v>3025</v>
      </c>
      <c r="G904" s="1" t="s">
        <v>3026</v>
      </c>
      <c r="H904" s="5" t="s">
        <v>3027</v>
      </c>
      <c r="I904" s="1" t="s">
        <v>43</v>
      </c>
      <c r="J904" s="3"/>
      <c r="K904" s="3"/>
    </row>
    <row r="905">
      <c r="A905" s="1" t="s">
        <v>3028</v>
      </c>
      <c r="B905" s="4" t="s">
        <v>3029</v>
      </c>
      <c r="C905" s="1" t="s">
        <v>11</v>
      </c>
      <c r="D905" s="1" t="s">
        <v>11</v>
      </c>
      <c r="E905" s="1" t="s">
        <v>11</v>
      </c>
      <c r="F905" s="1" t="s">
        <v>11</v>
      </c>
      <c r="G905" s="1" t="s">
        <v>11</v>
      </c>
      <c r="H905" s="1" t="s">
        <v>11</v>
      </c>
      <c r="I905" s="1" t="s">
        <v>11</v>
      </c>
      <c r="J905" s="3"/>
      <c r="K905" s="3"/>
    </row>
    <row r="906">
      <c r="A906" s="1" t="s">
        <v>3030</v>
      </c>
      <c r="B906" s="4" t="s">
        <v>3031</v>
      </c>
      <c r="C906" s="1" t="s">
        <v>11</v>
      </c>
      <c r="D906" s="1" t="s">
        <v>11</v>
      </c>
      <c r="E906" s="1" t="s">
        <v>11</v>
      </c>
      <c r="F906" s="1" t="s">
        <v>11</v>
      </c>
      <c r="G906" s="1" t="s">
        <v>11</v>
      </c>
      <c r="H906" s="1" t="s">
        <v>11</v>
      </c>
      <c r="I906" s="1" t="s">
        <v>11</v>
      </c>
      <c r="J906" s="3"/>
      <c r="K906" s="3"/>
    </row>
    <row r="907">
      <c r="A907" s="1" t="s">
        <v>3032</v>
      </c>
      <c r="B907" s="4" t="s">
        <v>3033</v>
      </c>
      <c r="C907" s="1" t="s">
        <v>11</v>
      </c>
      <c r="D907" s="1" t="s">
        <v>11</v>
      </c>
      <c r="E907" s="1" t="s">
        <v>11</v>
      </c>
      <c r="F907" s="1" t="s">
        <v>11</v>
      </c>
      <c r="G907" s="1" t="s">
        <v>11</v>
      </c>
      <c r="H907" s="1" t="s">
        <v>11</v>
      </c>
      <c r="I907" s="1" t="s">
        <v>11</v>
      </c>
      <c r="J907" s="3"/>
      <c r="K907" s="3"/>
    </row>
    <row r="908">
      <c r="A908" s="1" t="s">
        <v>3034</v>
      </c>
      <c r="B908" s="4" t="s">
        <v>3035</v>
      </c>
      <c r="C908" s="1" t="s">
        <v>11</v>
      </c>
      <c r="D908" s="1" t="s">
        <v>11</v>
      </c>
      <c r="E908" s="1" t="s">
        <v>11</v>
      </c>
      <c r="F908" s="1" t="s">
        <v>11</v>
      </c>
      <c r="G908" s="1" t="s">
        <v>11</v>
      </c>
      <c r="H908" s="1" t="s">
        <v>11</v>
      </c>
      <c r="I908" s="1" t="s">
        <v>11</v>
      </c>
      <c r="J908" s="3"/>
      <c r="K908" s="3"/>
    </row>
    <row r="909">
      <c r="A909" s="1" t="s">
        <v>3036</v>
      </c>
      <c r="B909" s="4" t="s">
        <v>3037</v>
      </c>
      <c r="C909" s="1" t="s">
        <v>11</v>
      </c>
      <c r="D909" s="1" t="s">
        <v>11</v>
      </c>
      <c r="E909" s="1" t="s">
        <v>11</v>
      </c>
      <c r="F909" s="1" t="s">
        <v>11</v>
      </c>
      <c r="G909" s="1" t="s">
        <v>11</v>
      </c>
      <c r="H909" s="1" t="s">
        <v>11</v>
      </c>
      <c r="I909" s="1" t="s">
        <v>11</v>
      </c>
      <c r="J909" s="3"/>
      <c r="K909" s="3"/>
    </row>
    <row r="910">
      <c r="A910" s="1" t="s">
        <v>3038</v>
      </c>
      <c r="B910" s="4" t="s">
        <v>3039</v>
      </c>
      <c r="C910" s="1" t="s">
        <v>11</v>
      </c>
      <c r="D910" s="1" t="s">
        <v>11</v>
      </c>
      <c r="E910" s="1" t="s">
        <v>11</v>
      </c>
      <c r="F910" s="1" t="s">
        <v>11</v>
      </c>
      <c r="G910" s="1" t="s">
        <v>11</v>
      </c>
      <c r="H910" s="1" t="s">
        <v>11</v>
      </c>
      <c r="I910" s="1" t="s">
        <v>11</v>
      </c>
      <c r="J910" s="3"/>
      <c r="K910" s="3"/>
    </row>
    <row r="911">
      <c r="A911" s="1" t="s">
        <v>3040</v>
      </c>
      <c r="B911" s="4" t="s">
        <v>3041</v>
      </c>
      <c r="C911" s="1" t="s">
        <v>11</v>
      </c>
      <c r="D911" s="1" t="s">
        <v>11</v>
      </c>
      <c r="E911" s="1" t="s">
        <v>11</v>
      </c>
      <c r="F911" s="1" t="s">
        <v>11</v>
      </c>
      <c r="G911" s="1" t="s">
        <v>11</v>
      </c>
      <c r="H911" s="1" t="s">
        <v>11</v>
      </c>
      <c r="I911" s="1" t="s">
        <v>11</v>
      </c>
      <c r="J911" s="3"/>
      <c r="K911" s="3"/>
    </row>
    <row r="912">
      <c r="A912" s="1" t="s">
        <v>3042</v>
      </c>
      <c r="B912" s="4" t="s">
        <v>3043</v>
      </c>
      <c r="C912" s="1" t="s">
        <v>11</v>
      </c>
      <c r="D912" s="1" t="s">
        <v>11</v>
      </c>
      <c r="E912" s="1" t="s">
        <v>11</v>
      </c>
      <c r="F912" s="1" t="s">
        <v>11</v>
      </c>
      <c r="G912" s="1" t="s">
        <v>11</v>
      </c>
      <c r="H912" s="1" t="s">
        <v>11</v>
      </c>
      <c r="I912" s="1" t="s">
        <v>11</v>
      </c>
      <c r="J912" s="3"/>
      <c r="K912" s="3"/>
    </row>
    <row r="913">
      <c r="A913" s="1" t="s">
        <v>3044</v>
      </c>
      <c r="B913" s="4" t="s">
        <v>3045</v>
      </c>
      <c r="C913" s="1" t="s">
        <v>3046</v>
      </c>
      <c r="D913" s="1" t="s">
        <v>3047</v>
      </c>
      <c r="E913" s="1" t="s">
        <v>3048</v>
      </c>
      <c r="F913" s="1" t="s">
        <v>3049</v>
      </c>
      <c r="G913" s="1" t="s">
        <v>11</v>
      </c>
      <c r="H913" s="5" t="s">
        <v>3050</v>
      </c>
      <c r="I913" s="1" t="s">
        <v>312</v>
      </c>
      <c r="J913" s="3"/>
      <c r="K913" s="3"/>
    </row>
    <row r="914">
      <c r="A914" s="1" t="s">
        <v>3051</v>
      </c>
      <c r="B914" s="4" t="s">
        <v>3052</v>
      </c>
      <c r="C914" s="1" t="s">
        <v>11</v>
      </c>
      <c r="D914" s="1" t="s">
        <v>11</v>
      </c>
      <c r="E914" s="1" t="s">
        <v>11</v>
      </c>
      <c r="F914" s="1" t="s">
        <v>11</v>
      </c>
      <c r="G914" s="1" t="s">
        <v>11</v>
      </c>
      <c r="H914" s="1" t="s">
        <v>11</v>
      </c>
      <c r="I914" s="1" t="s">
        <v>11</v>
      </c>
      <c r="J914" s="3"/>
      <c r="K914" s="3"/>
    </row>
    <row r="915">
      <c r="A915" s="1" t="s">
        <v>3053</v>
      </c>
      <c r="B915" s="4" t="s">
        <v>3054</v>
      </c>
      <c r="C915" s="1" t="s">
        <v>3055</v>
      </c>
      <c r="D915" s="1" t="s">
        <v>3056</v>
      </c>
      <c r="E915" s="1" t="s">
        <v>3057</v>
      </c>
      <c r="F915" s="1" t="s">
        <v>3058</v>
      </c>
      <c r="G915" s="1" t="s">
        <v>11</v>
      </c>
      <c r="H915" s="5" t="s">
        <v>3059</v>
      </c>
      <c r="I915" s="1" t="s">
        <v>183</v>
      </c>
      <c r="J915" s="3"/>
      <c r="K915" s="3"/>
    </row>
    <row r="916">
      <c r="A916" s="1" t="s">
        <v>3060</v>
      </c>
      <c r="B916" s="4" t="s">
        <v>3061</v>
      </c>
      <c r="C916" s="1" t="s">
        <v>3062</v>
      </c>
      <c r="D916" s="1" t="s">
        <v>3063</v>
      </c>
      <c r="E916" s="1" t="s">
        <v>3064</v>
      </c>
      <c r="F916" s="1" t="s">
        <v>3065</v>
      </c>
      <c r="G916" s="1" t="s">
        <v>11</v>
      </c>
      <c r="H916" s="5" t="s">
        <v>3066</v>
      </c>
      <c r="I916" s="1" t="s">
        <v>382</v>
      </c>
      <c r="J916" s="3"/>
      <c r="K916" s="3"/>
    </row>
    <row r="917">
      <c r="A917" s="1" t="s">
        <v>3067</v>
      </c>
      <c r="B917" s="4" t="s">
        <v>3068</v>
      </c>
      <c r="C917" s="1" t="s">
        <v>11</v>
      </c>
      <c r="D917" s="1" t="s">
        <v>11</v>
      </c>
      <c r="E917" s="1" t="s">
        <v>11</v>
      </c>
      <c r="F917" s="1" t="s">
        <v>11</v>
      </c>
      <c r="G917" s="1" t="s">
        <v>11</v>
      </c>
      <c r="H917" s="1" t="s">
        <v>11</v>
      </c>
      <c r="I917" s="1" t="s">
        <v>11</v>
      </c>
      <c r="J917" s="3"/>
      <c r="K917" s="3"/>
    </row>
    <row r="918">
      <c r="A918" s="1" t="s">
        <v>3069</v>
      </c>
      <c r="B918" s="4" t="s">
        <v>3070</v>
      </c>
      <c r="C918" s="1" t="s">
        <v>3071</v>
      </c>
      <c r="D918" s="1" t="s">
        <v>3072</v>
      </c>
      <c r="E918" s="1" t="s">
        <v>3073</v>
      </c>
      <c r="F918" s="1" t="s">
        <v>3074</v>
      </c>
      <c r="G918" s="1" t="s">
        <v>11</v>
      </c>
      <c r="H918" s="5" t="s">
        <v>3075</v>
      </c>
      <c r="I918" s="1" t="s">
        <v>382</v>
      </c>
      <c r="J918" s="3"/>
      <c r="K918" s="3"/>
    </row>
    <row r="919">
      <c r="A919" s="1" t="s">
        <v>3076</v>
      </c>
      <c r="B919" s="4" t="s">
        <v>3077</v>
      </c>
      <c r="C919" s="1" t="s">
        <v>3078</v>
      </c>
      <c r="D919" s="1" t="s">
        <v>3079</v>
      </c>
      <c r="E919" s="1" t="s">
        <v>3080</v>
      </c>
      <c r="F919" s="1" t="s">
        <v>3081</v>
      </c>
      <c r="G919" s="1" t="s">
        <v>3082</v>
      </c>
      <c r="H919" s="1" t="s">
        <v>3083</v>
      </c>
      <c r="I919" s="1" t="s">
        <v>31</v>
      </c>
      <c r="J919" s="3"/>
      <c r="K919" s="3"/>
    </row>
    <row r="920">
      <c r="A920" s="1" t="s">
        <v>3084</v>
      </c>
      <c r="B920" s="4" t="s">
        <v>3085</v>
      </c>
      <c r="C920" s="1" t="s">
        <v>3086</v>
      </c>
      <c r="D920" s="1" t="s">
        <v>3087</v>
      </c>
      <c r="E920" s="1" t="s">
        <v>3088</v>
      </c>
      <c r="F920" s="1" t="s">
        <v>3089</v>
      </c>
      <c r="G920" s="1" t="s">
        <v>11</v>
      </c>
      <c r="H920" s="5" t="s">
        <v>3090</v>
      </c>
      <c r="I920" s="1" t="s">
        <v>312</v>
      </c>
      <c r="J920" s="3"/>
      <c r="K920" s="3"/>
    </row>
    <row r="921">
      <c r="A921" s="1" t="s">
        <v>3091</v>
      </c>
      <c r="B921" s="4" t="s">
        <v>3092</v>
      </c>
      <c r="C921" s="1" t="s">
        <v>11</v>
      </c>
      <c r="D921" s="1" t="s">
        <v>11</v>
      </c>
      <c r="E921" s="1" t="s">
        <v>11</v>
      </c>
      <c r="F921" s="1" t="s">
        <v>11</v>
      </c>
      <c r="G921" s="1" t="s">
        <v>11</v>
      </c>
      <c r="H921" s="1" t="s">
        <v>11</v>
      </c>
      <c r="I921" s="1" t="s">
        <v>11</v>
      </c>
      <c r="J921" s="3"/>
      <c r="K921" s="3"/>
    </row>
    <row r="922">
      <c r="A922" s="1" t="s">
        <v>3093</v>
      </c>
      <c r="B922" s="4" t="s">
        <v>3094</v>
      </c>
      <c r="C922" s="1" t="s">
        <v>11</v>
      </c>
      <c r="D922" s="1" t="s">
        <v>11</v>
      </c>
      <c r="E922" s="1" t="s">
        <v>11</v>
      </c>
      <c r="F922" s="1" t="s">
        <v>11</v>
      </c>
      <c r="G922" s="1" t="s">
        <v>11</v>
      </c>
      <c r="H922" s="1" t="s">
        <v>11</v>
      </c>
      <c r="I922" s="1" t="s">
        <v>11</v>
      </c>
      <c r="J922" s="3"/>
      <c r="K922" s="3"/>
    </row>
    <row r="923">
      <c r="A923" s="1" t="s">
        <v>3095</v>
      </c>
      <c r="B923" s="4" t="s">
        <v>3096</v>
      </c>
      <c r="C923" s="1" t="s">
        <v>11</v>
      </c>
      <c r="D923" s="1" t="s">
        <v>11</v>
      </c>
      <c r="E923" s="1" t="s">
        <v>11</v>
      </c>
      <c r="F923" s="1" t="s">
        <v>11</v>
      </c>
      <c r="G923" s="1" t="s">
        <v>11</v>
      </c>
      <c r="H923" s="1" t="s">
        <v>11</v>
      </c>
      <c r="I923" s="1" t="s">
        <v>11</v>
      </c>
      <c r="J923" s="3"/>
      <c r="K923" s="3"/>
    </row>
    <row r="924">
      <c r="A924" s="1" t="s">
        <v>3097</v>
      </c>
      <c r="B924" s="4" t="s">
        <v>3098</v>
      </c>
      <c r="C924" s="1" t="s">
        <v>11</v>
      </c>
      <c r="D924" s="1" t="s">
        <v>11</v>
      </c>
      <c r="E924" s="1" t="s">
        <v>11</v>
      </c>
      <c r="F924" s="1" t="s">
        <v>11</v>
      </c>
      <c r="G924" s="1" t="s">
        <v>11</v>
      </c>
      <c r="H924" s="1" t="s">
        <v>11</v>
      </c>
      <c r="I924" s="1" t="s">
        <v>11</v>
      </c>
      <c r="J924" s="3"/>
      <c r="K924" s="3"/>
    </row>
    <row r="925">
      <c r="A925" s="1" t="s">
        <v>3099</v>
      </c>
      <c r="B925" s="4" t="s">
        <v>3100</v>
      </c>
      <c r="C925" s="1" t="s">
        <v>11</v>
      </c>
      <c r="D925" s="1" t="s">
        <v>11</v>
      </c>
      <c r="E925" s="1" t="s">
        <v>11</v>
      </c>
      <c r="F925" s="1" t="s">
        <v>11</v>
      </c>
      <c r="G925" s="1" t="s">
        <v>11</v>
      </c>
      <c r="H925" s="1" t="s">
        <v>11</v>
      </c>
      <c r="I925" s="1" t="s">
        <v>11</v>
      </c>
      <c r="J925" s="3"/>
      <c r="K925" s="3"/>
    </row>
    <row r="926">
      <c r="A926" s="1" t="s">
        <v>3101</v>
      </c>
      <c r="B926" s="4" t="s">
        <v>3102</v>
      </c>
      <c r="C926" s="1" t="s">
        <v>3103</v>
      </c>
      <c r="D926" s="1" t="s">
        <v>3104</v>
      </c>
      <c r="E926" s="1" t="s">
        <v>3105</v>
      </c>
      <c r="F926" s="1" t="s">
        <v>3106</v>
      </c>
      <c r="G926" s="1" t="s">
        <v>11</v>
      </c>
      <c r="H926" s="1" t="s">
        <v>11</v>
      </c>
      <c r="I926" s="1" t="s">
        <v>31</v>
      </c>
      <c r="J926" s="3"/>
      <c r="K926" s="3"/>
    </row>
    <row r="927">
      <c r="A927" s="1" t="s">
        <v>3107</v>
      </c>
      <c r="B927" s="4" t="s">
        <v>3108</v>
      </c>
      <c r="C927" s="1" t="s">
        <v>11</v>
      </c>
      <c r="D927" s="1" t="s">
        <v>11</v>
      </c>
      <c r="E927" s="1" t="s">
        <v>11</v>
      </c>
      <c r="F927" s="1" t="s">
        <v>11</v>
      </c>
      <c r="G927" s="1" t="s">
        <v>11</v>
      </c>
      <c r="H927" s="1" t="s">
        <v>11</v>
      </c>
      <c r="I927" s="1" t="s">
        <v>11</v>
      </c>
      <c r="J927" s="3"/>
      <c r="K927" s="3"/>
    </row>
    <row r="928">
      <c r="A928" s="1" t="s">
        <v>3109</v>
      </c>
      <c r="B928" s="4" t="s">
        <v>3110</v>
      </c>
      <c r="C928" s="1" t="s">
        <v>11</v>
      </c>
      <c r="D928" s="1" t="s">
        <v>11</v>
      </c>
      <c r="E928" s="1" t="s">
        <v>11</v>
      </c>
      <c r="F928" s="1" t="s">
        <v>11</v>
      </c>
      <c r="G928" s="1" t="s">
        <v>11</v>
      </c>
      <c r="H928" s="1" t="s">
        <v>11</v>
      </c>
      <c r="I928" s="1" t="s">
        <v>11</v>
      </c>
      <c r="J928" s="3"/>
      <c r="K928" s="3"/>
    </row>
    <row r="929">
      <c r="A929" s="1" t="s">
        <v>3111</v>
      </c>
      <c r="B929" s="4" t="s">
        <v>3112</v>
      </c>
      <c r="C929" s="1" t="s">
        <v>11</v>
      </c>
      <c r="D929" s="1" t="s">
        <v>11</v>
      </c>
      <c r="E929" s="1" t="s">
        <v>11</v>
      </c>
      <c r="F929" s="1" t="s">
        <v>11</v>
      </c>
      <c r="G929" s="1" t="s">
        <v>11</v>
      </c>
      <c r="H929" s="1" t="s">
        <v>11</v>
      </c>
      <c r="I929" s="1" t="s">
        <v>11</v>
      </c>
      <c r="J929" s="3"/>
      <c r="K929" s="3"/>
    </row>
    <row r="930">
      <c r="A930" s="1" t="s">
        <v>3113</v>
      </c>
      <c r="B930" s="4" t="s">
        <v>3114</v>
      </c>
      <c r="C930" s="1" t="s">
        <v>11</v>
      </c>
      <c r="D930" s="1" t="s">
        <v>11</v>
      </c>
      <c r="E930" s="1" t="s">
        <v>11</v>
      </c>
      <c r="F930" s="1" t="s">
        <v>11</v>
      </c>
      <c r="G930" s="1" t="s">
        <v>11</v>
      </c>
      <c r="H930" s="1" t="s">
        <v>11</v>
      </c>
      <c r="I930" s="1" t="s">
        <v>11</v>
      </c>
      <c r="J930" s="3"/>
      <c r="K930" s="3"/>
    </row>
    <row r="931">
      <c r="A931" s="1" t="s">
        <v>3115</v>
      </c>
      <c r="B931" s="4" t="s">
        <v>3116</v>
      </c>
      <c r="C931" s="1" t="s">
        <v>3117</v>
      </c>
      <c r="D931" s="1" t="s">
        <v>3118</v>
      </c>
      <c r="E931" s="1" t="s">
        <v>3119</v>
      </c>
      <c r="F931" s="1" t="s">
        <v>3120</v>
      </c>
      <c r="G931" s="1" t="s">
        <v>3121</v>
      </c>
      <c r="H931" s="5" t="s">
        <v>3122</v>
      </c>
      <c r="I931" s="1" t="s">
        <v>53</v>
      </c>
      <c r="J931" s="3"/>
      <c r="K931" s="3"/>
    </row>
    <row r="932">
      <c r="A932" s="1" t="s">
        <v>3123</v>
      </c>
      <c r="B932" s="4" t="s">
        <v>3124</v>
      </c>
      <c r="C932" s="1" t="s">
        <v>11</v>
      </c>
      <c r="D932" s="1" t="s">
        <v>11</v>
      </c>
      <c r="E932" s="1" t="s">
        <v>11</v>
      </c>
      <c r="F932" s="1" t="s">
        <v>11</v>
      </c>
      <c r="G932" s="1" t="s">
        <v>11</v>
      </c>
      <c r="H932" s="1" t="s">
        <v>11</v>
      </c>
      <c r="I932" s="1" t="s">
        <v>11</v>
      </c>
      <c r="J932" s="3"/>
      <c r="K932" s="3"/>
    </row>
    <row r="933">
      <c r="A933" s="1" t="s">
        <v>3125</v>
      </c>
      <c r="B933" s="4" t="s">
        <v>3126</v>
      </c>
      <c r="C933" s="1" t="s">
        <v>3127</v>
      </c>
      <c r="D933" s="1" t="s">
        <v>3128</v>
      </c>
      <c r="E933" s="1" t="s">
        <v>3129</v>
      </c>
      <c r="F933" s="1" t="s">
        <v>3130</v>
      </c>
      <c r="G933" s="1" t="s">
        <v>3131</v>
      </c>
      <c r="H933" s="5" t="s">
        <v>3132</v>
      </c>
      <c r="I933" s="1" t="s">
        <v>31</v>
      </c>
      <c r="J933" s="3"/>
      <c r="K933" s="3"/>
    </row>
    <row r="934">
      <c r="A934" s="1" t="s">
        <v>3133</v>
      </c>
      <c r="B934" s="4" t="s">
        <v>3134</v>
      </c>
      <c r="C934" s="1" t="s">
        <v>3135</v>
      </c>
      <c r="D934" s="1" t="s">
        <v>3136</v>
      </c>
      <c r="E934" s="1" t="s">
        <v>3137</v>
      </c>
      <c r="F934" s="1" t="s">
        <v>3138</v>
      </c>
      <c r="G934" s="1" t="s">
        <v>3139</v>
      </c>
      <c r="H934" s="3"/>
      <c r="I934" s="1" t="s">
        <v>80</v>
      </c>
      <c r="J934" s="3"/>
      <c r="K934" s="3"/>
    </row>
    <row r="935">
      <c r="A935" s="1" t="s">
        <v>3140</v>
      </c>
      <c r="B935" s="4" t="s">
        <v>3141</v>
      </c>
      <c r="C935" s="1" t="s">
        <v>11</v>
      </c>
      <c r="D935" s="1" t="s">
        <v>11</v>
      </c>
      <c r="E935" s="1" t="s">
        <v>11</v>
      </c>
      <c r="F935" s="1" t="s">
        <v>11</v>
      </c>
      <c r="G935" s="1" t="s">
        <v>11</v>
      </c>
      <c r="H935" s="1" t="s">
        <v>11</v>
      </c>
      <c r="I935" s="1" t="s">
        <v>11</v>
      </c>
      <c r="J935" s="3"/>
      <c r="K935" s="3"/>
    </row>
    <row r="936">
      <c r="A936" s="1" t="s">
        <v>3142</v>
      </c>
      <c r="B936" s="4" t="s">
        <v>3143</v>
      </c>
      <c r="C936" s="1" t="s">
        <v>3144</v>
      </c>
      <c r="D936" s="1" t="s">
        <v>3145</v>
      </c>
      <c r="E936" s="1" t="s">
        <v>3146</v>
      </c>
      <c r="F936" s="1" t="s">
        <v>3147</v>
      </c>
      <c r="G936" s="1" t="s">
        <v>11</v>
      </c>
      <c r="H936" s="1" t="s">
        <v>11</v>
      </c>
      <c r="I936" s="1" t="s">
        <v>312</v>
      </c>
      <c r="J936" s="3"/>
      <c r="K936" s="3"/>
    </row>
    <row r="937">
      <c r="A937" s="1" t="s">
        <v>3148</v>
      </c>
      <c r="B937" s="4" t="s">
        <v>3149</v>
      </c>
      <c r="C937" s="1" t="s">
        <v>3150</v>
      </c>
      <c r="D937" s="1" t="s">
        <v>3151</v>
      </c>
      <c r="E937" s="1" t="s">
        <v>3152</v>
      </c>
      <c r="F937" s="1" t="s">
        <v>3153</v>
      </c>
      <c r="G937" s="1" t="s">
        <v>11</v>
      </c>
      <c r="H937" s="5" t="s">
        <v>3154</v>
      </c>
      <c r="I937" s="1" t="s">
        <v>80</v>
      </c>
      <c r="J937" s="3"/>
      <c r="K937" s="3"/>
    </row>
    <row r="938">
      <c r="A938" s="1" t="s">
        <v>3155</v>
      </c>
      <c r="B938" s="4" t="s">
        <v>3156</v>
      </c>
      <c r="C938" s="1" t="s">
        <v>11</v>
      </c>
      <c r="D938" s="1" t="s">
        <v>11</v>
      </c>
      <c r="E938" s="1" t="s">
        <v>11</v>
      </c>
      <c r="F938" s="1" t="s">
        <v>11</v>
      </c>
      <c r="G938" s="1" t="s">
        <v>11</v>
      </c>
      <c r="H938" s="1" t="s">
        <v>11</v>
      </c>
      <c r="I938" s="1" t="s">
        <v>11</v>
      </c>
      <c r="J938" s="3"/>
      <c r="K938" s="3"/>
    </row>
    <row r="939">
      <c r="A939" s="1" t="s">
        <v>3157</v>
      </c>
      <c r="B939" s="4" t="s">
        <v>3158</v>
      </c>
      <c r="C939" s="1" t="s">
        <v>3159</v>
      </c>
      <c r="D939" s="1" t="s">
        <v>3160</v>
      </c>
      <c r="E939" s="1" t="s">
        <v>3161</v>
      </c>
      <c r="F939" s="1" t="s">
        <v>3162</v>
      </c>
      <c r="G939" s="1" t="s">
        <v>11</v>
      </c>
      <c r="H939" s="1" t="s">
        <v>503</v>
      </c>
      <c r="I939" s="1" t="s">
        <v>80</v>
      </c>
      <c r="J939" s="3"/>
      <c r="K939" s="3"/>
    </row>
    <row r="940">
      <c r="A940" s="1" t="s">
        <v>3163</v>
      </c>
      <c r="B940" s="4" t="s">
        <v>3164</v>
      </c>
      <c r="C940" s="1" t="s">
        <v>11</v>
      </c>
      <c r="D940" s="1" t="s">
        <v>11</v>
      </c>
      <c r="E940" s="1" t="s">
        <v>11</v>
      </c>
      <c r="F940" s="1" t="s">
        <v>11</v>
      </c>
      <c r="G940" s="1" t="s">
        <v>11</v>
      </c>
      <c r="H940" s="1" t="s">
        <v>11</v>
      </c>
      <c r="I940" s="1" t="s">
        <v>11</v>
      </c>
      <c r="J940" s="3"/>
      <c r="K940" s="3"/>
    </row>
    <row r="941">
      <c r="A941" s="1" t="s">
        <v>3165</v>
      </c>
      <c r="B941" s="4" t="s">
        <v>3166</v>
      </c>
      <c r="C941" s="1" t="s">
        <v>11</v>
      </c>
      <c r="D941" s="1" t="s">
        <v>11</v>
      </c>
      <c r="E941" s="1" t="s">
        <v>11</v>
      </c>
      <c r="F941" s="1" t="s">
        <v>11</v>
      </c>
      <c r="G941" s="1" t="s">
        <v>11</v>
      </c>
      <c r="H941" s="1" t="s">
        <v>11</v>
      </c>
      <c r="I941" s="1" t="s">
        <v>11</v>
      </c>
      <c r="J941" s="3"/>
      <c r="K941" s="3"/>
    </row>
    <row r="942">
      <c r="A942" s="1" t="s">
        <v>3167</v>
      </c>
      <c r="B942" s="4" t="s">
        <v>3168</v>
      </c>
      <c r="C942" s="1" t="s">
        <v>11</v>
      </c>
      <c r="D942" s="1" t="s">
        <v>11</v>
      </c>
      <c r="E942" s="1" t="s">
        <v>11</v>
      </c>
      <c r="F942" s="1" t="s">
        <v>11</v>
      </c>
      <c r="G942" s="1" t="s">
        <v>11</v>
      </c>
      <c r="H942" s="1" t="s">
        <v>11</v>
      </c>
      <c r="I942" s="1" t="s">
        <v>11</v>
      </c>
      <c r="J942" s="3"/>
      <c r="K942" s="3"/>
    </row>
    <row r="943">
      <c r="A943" s="1" t="s">
        <v>3169</v>
      </c>
      <c r="B943" s="4" t="s">
        <v>3170</v>
      </c>
      <c r="C943" s="1" t="s">
        <v>11</v>
      </c>
      <c r="D943" s="1" t="s">
        <v>11</v>
      </c>
      <c r="E943" s="1" t="s">
        <v>11</v>
      </c>
      <c r="F943" s="1" t="s">
        <v>11</v>
      </c>
      <c r="G943" s="1" t="s">
        <v>11</v>
      </c>
      <c r="H943" s="1" t="s">
        <v>11</v>
      </c>
      <c r="I943" s="1" t="s">
        <v>11</v>
      </c>
      <c r="J943" s="3"/>
      <c r="K943" s="3"/>
    </row>
    <row r="944">
      <c r="A944" s="1" t="s">
        <v>3171</v>
      </c>
      <c r="B944" s="4" t="s">
        <v>3172</v>
      </c>
      <c r="C944" s="1" t="s">
        <v>11</v>
      </c>
      <c r="D944" s="1" t="s">
        <v>11</v>
      </c>
      <c r="E944" s="1" t="s">
        <v>11</v>
      </c>
      <c r="F944" s="1" t="s">
        <v>11</v>
      </c>
      <c r="G944" s="1" t="s">
        <v>11</v>
      </c>
      <c r="H944" s="1" t="s">
        <v>11</v>
      </c>
      <c r="I944" s="1" t="s">
        <v>11</v>
      </c>
      <c r="J944" s="3"/>
      <c r="K944" s="3"/>
    </row>
    <row r="945">
      <c r="A945" s="1" t="s">
        <v>3173</v>
      </c>
      <c r="B945" s="4" t="s">
        <v>3174</v>
      </c>
      <c r="C945" s="1" t="s">
        <v>11</v>
      </c>
      <c r="D945" s="1" t="s">
        <v>11</v>
      </c>
      <c r="E945" s="1" t="s">
        <v>11</v>
      </c>
      <c r="F945" s="1" t="s">
        <v>11</v>
      </c>
      <c r="G945" s="1" t="s">
        <v>11</v>
      </c>
      <c r="H945" s="1" t="s">
        <v>11</v>
      </c>
      <c r="I945" s="1" t="s">
        <v>11</v>
      </c>
      <c r="J945" s="3"/>
      <c r="K945" s="3"/>
    </row>
    <row r="946">
      <c r="A946" s="1" t="s">
        <v>3175</v>
      </c>
      <c r="B946" s="4" t="s">
        <v>3176</v>
      </c>
      <c r="C946" s="1" t="s">
        <v>3177</v>
      </c>
      <c r="D946" s="1" t="s">
        <v>3178</v>
      </c>
      <c r="E946" s="1" t="s">
        <v>3179</v>
      </c>
      <c r="F946" s="1" t="s">
        <v>3180</v>
      </c>
      <c r="G946" s="1" t="s">
        <v>11</v>
      </c>
      <c r="H946" s="1" t="s">
        <v>11</v>
      </c>
      <c r="I946" s="1" t="s">
        <v>154</v>
      </c>
      <c r="J946" s="3"/>
      <c r="K946" s="3"/>
    </row>
    <row r="947">
      <c r="A947" s="1" t="s">
        <v>3181</v>
      </c>
      <c r="B947" s="4" t="s">
        <v>3182</v>
      </c>
      <c r="C947" s="1" t="s">
        <v>3183</v>
      </c>
      <c r="D947" s="1" t="s">
        <v>3184</v>
      </c>
      <c r="E947" s="1" t="s">
        <v>3185</v>
      </c>
      <c r="F947" s="1" t="s">
        <v>3186</v>
      </c>
      <c r="G947" s="1" t="s">
        <v>3187</v>
      </c>
      <c r="H947" s="5" t="s">
        <v>3188</v>
      </c>
      <c r="I947" s="1" t="s">
        <v>43</v>
      </c>
      <c r="J947" s="3"/>
      <c r="K947" s="3"/>
    </row>
    <row r="948">
      <c r="A948" s="1" t="s">
        <v>3189</v>
      </c>
      <c r="B948" s="4" t="s">
        <v>3190</v>
      </c>
      <c r="C948" s="1" t="s">
        <v>11</v>
      </c>
      <c r="D948" s="1" t="s">
        <v>11</v>
      </c>
      <c r="E948" s="1" t="s">
        <v>11</v>
      </c>
      <c r="F948" s="1" t="s">
        <v>11</v>
      </c>
      <c r="G948" s="1" t="s">
        <v>11</v>
      </c>
      <c r="H948" s="1" t="s">
        <v>11</v>
      </c>
      <c r="I948" s="1" t="s">
        <v>11</v>
      </c>
      <c r="J948" s="3"/>
      <c r="K948" s="3"/>
    </row>
    <row r="949">
      <c r="A949" s="1" t="s">
        <v>3191</v>
      </c>
      <c r="B949" s="4" t="s">
        <v>3192</v>
      </c>
      <c r="C949" s="1" t="s">
        <v>11</v>
      </c>
      <c r="D949" s="1" t="s">
        <v>11</v>
      </c>
      <c r="E949" s="1" t="s">
        <v>11</v>
      </c>
      <c r="F949" s="1" t="s">
        <v>11</v>
      </c>
      <c r="G949" s="1" t="s">
        <v>11</v>
      </c>
      <c r="H949" s="1" t="s">
        <v>11</v>
      </c>
      <c r="I949" s="1" t="s">
        <v>11</v>
      </c>
      <c r="J949" s="3"/>
      <c r="K949" s="3"/>
    </row>
    <row r="950">
      <c r="A950" s="1" t="s">
        <v>3193</v>
      </c>
      <c r="B950" s="4" t="s">
        <v>3194</v>
      </c>
      <c r="C950" s="1" t="s">
        <v>11</v>
      </c>
      <c r="D950" s="1" t="s">
        <v>11</v>
      </c>
      <c r="E950" s="1" t="s">
        <v>11</v>
      </c>
      <c r="F950" s="1" t="s">
        <v>11</v>
      </c>
      <c r="G950" s="1" t="s">
        <v>11</v>
      </c>
      <c r="H950" s="1" t="s">
        <v>11</v>
      </c>
      <c r="I950" s="1" t="s">
        <v>11</v>
      </c>
      <c r="J950" s="3"/>
      <c r="K950" s="3"/>
    </row>
    <row r="951">
      <c r="A951" s="1" t="s">
        <v>3195</v>
      </c>
      <c r="B951" s="4" t="s">
        <v>3196</v>
      </c>
      <c r="C951" s="1" t="s">
        <v>11</v>
      </c>
      <c r="D951" s="1" t="s">
        <v>11</v>
      </c>
      <c r="E951" s="1" t="s">
        <v>11</v>
      </c>
      <c r="F951" s="1" t="s">
        <v>11</v>
      </c>
      <c r="G951" s="1" t="s">
        <v>11</v>
      </c>
      <c r="H951" s="1" t="s">
        <v>11</v>
      </c>
      <c r="I951" s="1" t="s">
        <v>11</v>
      </c>
      <c r="J951" s="3"/>
      <c r="K951" s="3"/>
    </row>
    <row r="952">
      <c r="A952" s="1" t="s">
        <v>3197</v>
      </c>
      <c r="B952" s="4" t="s">
        <v>3198</v>
      </c>
      <c r="C952" s="1" t="s">
        <v>11</v>
      </c>
      <c r="D952" s="1" t="s">
        <v>11</v>
      </c>
      <c r="E952" s="1" t="s">
        <v>11</v>
      </c>
      <c r="F952" s="1" t="s">
        <v>11</v>
      </c>
      <c r="G952" s="1" t="s">
        <v>11</v>
      </c>
      <c r="H952" s="1" t="s">
        <v>11</v>
      </c>
      <c r="I952" s="1" t="s">
        <v>11</v>
      </c>
      <c r="J952" s="3"/>
      <c r="K952" s="3"/>
    </row>
    <row r="953">
      <c r="A953" s="1" t="s">
        <v>3199</v>
      </c>
      <c r="B953" s="4" t="s">
        <v>3200</v>
      </c>
      <c r="C953" s="1" t="s">
        <v>11</v>
      </c>
      <c r="D953" s="1" t="s">
        <v>11</v>
      </c>
      <c r="E953" s="1" t="s">
        <v>11</v>
      </c>
      <c r="F953" s="1" t="s">
        <v>11</v>
      </c>
      <c r="G953" s="1" t="s">
        <v>11</v>
      </c>
      <c r="H953" s="1" t="s">
        <v>11</v>
      </c>
      <c r="I953" s="1" t="s">
        <v>11</v>
      </c>
      <c r="J953" s="3"/>
      <c r="K953" s="3"/>
    </row>
    <row r="954">
      <c r="A954" s="1" t="s">
        <v>3201</v>
      </c>
      <c r="B954" s="4" t="s">
        <v>3202</v>
      </c>
      <c r="C954" s="1" t="s">
        <v>11</v>
      </c>
      <c r="D954" s="1" t="s">
        <v>11</v>
      </c>
      <c r="E954" s="1" t="s">
        <v>11</v>
      </c>
      <c r="F954" s="1" t="s">
        <v>11</v>
      </c>
      <c r="G954" s="1" t="s">
        <v>11</v>
      </c>
      <c r="H954" s="1" t="s">
        <v>11</v>
      </c>
      <c r="I954" s="1" t="s">
        <v>11</v>
      </c>
      <c r="J954" s="3"/>
      <c r="K954" s="3"/>
    </row>
    <row r="955">
      <c r="A955" s="1" t="s">
        <v>3203</v>
      </c>
      <c r="B955" s="4" t="s">
        <v>3204</v>
      </c>
      <c r="C955" s="1" t="s">
        <v>11</v>
      </c>
      <c r="D955" s="1" t="s">
        <v>11</v>
      </c>
      <c r="E955" s="1" t="s">
        <v>11</v>
      </c>
      <c r="F955" s="1" t="s">
        <v>11</v>
      </c>
      <c r="G955" s="1" t="s">
        <v>11</v>
      </c>
      <c r="H955" s="1" t="s">
        <v>11</v>
      </c>
      <c r="I955" s="1" t="s">
        <v>11</v>
      </c>
      <c r="J955" s="3"/>
      <c r="K955" s="3"/>
    </row>
    <row r="956">
      <c r="A956" s="1" t="s">
        <v>3205</v>
      </c>
      <c r="B956" s="4" t="s">
        <v>3206</v>
      </c>
      <c r="C956" s="1" t="s">
        <v>11</v>
      </c>
      <c r="D956" s="1" t="s">
        <v>11</v>
      </c>
      <c r="E956" s="1" t="s">
        <v>11</v>
      </c>
      <c r="F956" s="1" t="s">
        <v>11</v>
      </c>
      <c r="G956" s="1" t="s">
        <v>11</v>
      </c>
      <c r="H956" s="1" t="s">
        <v>11</v>
      </c>
      <c r="I956" s="1" t="s">
        <v>11</v>
      </c>
      <c r="J956" s="3"/>
      <c r="K956" s="3"/>
    </row>
    <row r="957">
      <c r="A957" s="1" t="s">
        <v>3207</v>
      </c>
      <c r="B957" s="4" t="s">
        <v>3208</v>
      </c>
      <c r="C957" s="1" t="s">
        <v>11</v>
      </c>
      <c r="D957" s="1" t="s">
        <v>11</v>
      </c>
      <c r="E957" s="1" t="s">
        <v>11</v>
      </c>
      <c r="F957" s="1" t="s">
        <v>11</v>
      </c>
      <c r="G957" s="1" t="s">
        <v>11</v>
      </c>
      <c r="H957" s="1" t="s">
        <v>11</v>
      </c>
      <c r="I957" s="1" t="s">
        <v>11</v>
      </c>
      <c r="J957" s="3"/>
      <c r="K957" s="3"/>
    </row>
    <row r="958">
      <c r="A958" s="1" t="s">
        <v>3209</v>
      </c>
      <c r="B958" s="4" t="s">
        <v>3210</v>
      </c>
      <c r="C958" s="1" t="s">
        <v>11</v>
      </c>
      <c r="D958" s="1" t="s">
        <v>11</v>
      </c>
      <c r="E958" s="1" t="s">
        <v>11</v>
      </c>
      <c r="F958" s="1" t="s">
        <v>11</v>
      </c>
      <c r="G958" s="1" t="s">
        <v>11</v>
      </c>
      <c r="H958" s="1" t="s">
        <v>11</v>
      </c>
      <c r="I958" s="1" t="s">
        <v>11</v>
      </c>
      <c r="J958" s="3"/>
      <c r="K958" s="3"/>
    </row>
    <row r="959">
      <c r="A959" s="1" t="s">
        <v>3211</v>
      </c>
      <c r="B959" s="4" t="s">
        <v>3212</v>
      </c>
      <c r="C959" s="1" t="s">
        <v>11</v>
      </c>
      <c r="D959" s="1" t="s">
        <v>11</v>
      </c>
      <c r="E959" s="1" t="s">
        <v>11</v>
      </c>
      <c r="F959" s="1" t="s">
        <v>11</v>
      </c>
      <c r="G959" s="1" t="s">
        <v>11</v>
      </c>
      <c r="H959" s="1" t="s">
        <v>11</v>
      </c>
      <c r="I959" s="1" t="s">
        <v>11</v>
      </c>
      <c r="J959" s="3"/>
      <c r="K959" s="3"/>
    </row>
    <row r="960">
      <c r="A960" s="1" t="s">
        <v>3213</v>
      </c>
      <c r="B960" s="4" t="s">
        <v>3214</v>
      </c>
      <c r="C960" s="1" t="s">
        <v>11</v>
      </c>
      <c r="D960" s="1" t="s">
        <v>11</v>
      </c>
      <c r="E960" s="1" t="s">
        <v>11</v>
      </c>
      <c r="F960" s="1" t="s">
        <v>11</v>
      </c>
      <c r="G960" s="1" t="s">
        <v>11</v>
      </c>
      <c r="H960" s="1" t="s">
        <v>11</v>
      </c>
      <c r="I960" s="1" t="s">
        <v>11</v>
      </c>
      <c r="J960" s="3"/>
      <c r="K960" s="3"/>
    </row>
    <row r="961">
      <c r="A961" s="1" t="s">
        <v>3215</v>
      </c>
      <c r="B961" s="4" t="s">
        <v>3216</v>
      </c>
      <c r="C961" s="1" t="s">
        <v>3217</v>
      </c>
      <c r="D961" s="1" t="s">
        <v>3218</v>
      </c>
      <c r="E961" s="1" t="s">
        <v>3219</v>
      </c>
      <c r="F961" s="1" t="s">
        <v>3220</v>
      </c>
      <c r="G961" s="1" t="s">
        <v>3221</v>
      </c>
      <c r="H961" s="1" t="s">
        <v>11</v>
      </c>
      <c r="I961" s="1" t="s">
        <v>11</v>
      </c>
      <c r="J961" s="3"/>
      <c r="K961" s="3"/>
    </row>
    <row r="962">
      <c r="A962" s="1" t="s">
        <v>3222</v>
      </c>
      <c r="B962" s="4" t="s">
        <v>3223</v>
      </c>
      <c r="C962" s="1" t="s">
        <v>3224</v>
      </c>
      <c r="D962" s="1" t="s">
        <v>3225</v>
      </c>
      <c r="E962" s="1" t="s">
        <v>3226</v>
      </c>
      <c r="F962" s="1" t="s">
        <v>3227</v>
      </c>
      <c r="G962" s="1" t="s">
        <v>11</v>
      </c>
      <c r="H962" s="1" t="s">
        <v>11</v>
      </c>
      <c r="I962" s="1" t="s">
        <v>31</v>
      </c>
      <c r="J962" s="3"/>
      <c r="K962" s="3"/>
    </row>
    <row r="963">
      <c r="A963" s="1" t="s">
        <v>3228</v>
      </c>
      <c r="B963" s="4" t="s">
        <v>3229</v>
      </c>
      <c r="C963" s="1" t="s">
        <v>11</v>
      </c>
      <c r="D963" s="1" t="s">
        <v>11</v>
      </c>
      <c r="E963" s="1" t="s">
        <v>11</v>
      </c>
      <c r="F963" s="1" t="s">
        <v>11</v>
      </c>
      <c r="G963" s="1" t="s">
        <v>11</v>
      </c>
      <c r="H963" s="1" t="s">
        <v>11</v>
      </c>
      <c r="I963" s="1" t="s">
        <v>11</v>
      </c>
      <c r="J963" s="3"/>
      <c r="K963" s="3"/>
    </row>
    <row r="964">
      <c r="A964" s="1" t="s">
        <v>3230</v>
      </c>
      <c r="B964" s="4" t="s">
        <v>3231</v>
      </c>
      <c r="C964" s="1" t="s">
        <v>3232</v>
      </c>
      <c r="D964" s="1" t="s">
        <v>3233</v>
      </c>
      <c r="E964" s="1" t="s">
        <v>3234</v>
      </c>
      <c r="F964" s="1" t="s">
        <v>3235</v>
      </c>
      <c r="G964" s="1" t="s">
        <v>11</v>
      </c>
      <c r="H964" s="1" t="s">
        <v>11</v>
      </c>
      <c r="I964" s="1" t="s">
        <v>53</v>
      </c>
      <c r="J964" s="3"/>
      <c r="K964" s="3"/>
    </row>
    <row r="965">
      <c r="A965" s="1" t="s">
        <v>3236</v>
      </c>
      <c r="B965" s="4" t="s">
        <v>3237</v>
      </c>
      <c r="C965" s="1" t="s">
        <v>11</v>
      </c>
      <c r="D965" s="1" t="s">
        <v>11</v>
      </c>
      <c r="E965" s="1" t="s">
        <v>11</v>
      </c>
      <c r="F965" s="1" t="s">
        <v>11</v>
      </c>
      <c r="G965" s="1" t="s">
        <v>11</v>
      </c>
      <c r="H965" s="1" t="s">
        <v>11</v>
      </c>
      <c r="I965" s="1" t="s">
        <v>11</v>
      </c>
      <c r="J965" s="3"/>
      <c r="K965" s="3"/>
    </row>
    <row r="966">
      <c r="A966" s="1" t="s">
        <v>3238</v>
      </c>
      <c r="B966" s="4" t="s">
        <v>3239</v>
      </c>
      <c r="C966" s="1" t="s">
        <v>11</v>
      </c>
      <c r="D966" s="1" t="s">
        <v>11</v>
      </c>
      <c r="E966" s="1" t="s">
        <v>11</v>
      </c>
      <c r="F966" s="1" t="s">
        <v>11</v>
      </c>
      <c r="G966" s="1" t="s">
        <v>11</v>
      </c>
      <c r="H966" s="1" t="s">
        <v>11</v>
      </c>
      <c r="I966" s="1" t="s">
        <v>11</v>
      </c>
      <c r="J966" s="3"/>
      <c r="K966" s="3"/>
    </row>
    <row r="967">
      <c r="A967" s="1" t="s">
        <v>3240</v>
      </c>
      <c r="B967" s="4" t="s">
        <v>3241</v>
      </c>
      <c r="C967" s="1" t="s">
        <v>3242</v>
      </c>
      <c r="D967" s="1" t="s">
        <v>3243</v>
      </c>
      <c r="E967" s="1" t="s">
        <v>3244</v>
      </c>
      <c r="F967" s="1" t="s">
        <v>3245</v>
      </c>
      <c r="G967" s="1" t="s">
        <v>11</v>
      </c>
      <c r="H967" s="5" t="s">
        <v>3246</v>
      </c>
      <c r="I967" s="1" t="s">
        <v>43</v>
      </c>
      <c r="J967" s="3"/>
      <c r="K967" s="3"/>
    </row>
    <row r="968">
      <c r="A968" s="1" t="s">
        <v>3247</v>
      </c>
      <c r="B968" s="4" t="s">
        <v>3248</v>
      </c>
      <c r="C968" s="1" t="s">
        <v>3249</v>
      </c>
      <c r="D968" s="3"/>
      <c r="E968" s="3"/>
      <c r="F968" s="3"/>
      <c r="G968" s="1" t="s">
        <v>11</v>
      </c>
      <c r="H968" s="1" t="s">
        <v>11</v>
      </c>
      <c r="I968" s="1" t="s">
        <v>11</v>
      </c>
      <c r="J968" s="3"/>
      <c r="K968" s="3"/>
    </row>
    <row r="969">
      <c r="A969" s="1" t="s">
        <v>3250</v>
      </c>
      <c r="B969" s="4" t="s">
        <v>3251</v>
      </c>
      <c r="C969" s="1" t="s">
        <v>11</v>
      </c>
      <c r="D969" s="1" t="s">
        <v>11</v>
      </c>
      <c r="E969" s="1" t="s">
        <v>11</v>
      </c>
      <c r="F969" s="1" t="s">
        <v>11</v>
      </c>
      <c r="G969" s="1" t="s">
        <v>11</v>
      </c>
      <c r="H969" s="1" t="s">
        <v>11</v>
      </c>
      <c r="I969" s="1" t="s">
        <v>11</v>
      </c>
      <c r="J969" s="3"/>
      <c r="K969" s="3"/>
    </row>
    <row r="970">
      <c r="A970" s="1" t="s">
        <v>3252</v>
      </c>
      <c r="B970" s="4" t="s">
        <v>3253</v>
      </c>
      <c r="C970" s="1" t="s">
        <v>11</v>
      </c>
      <c r="D970" s="1" t="s">
        <v>11</v>
      </c>
      <c r="E970" s="1" t="s">
        <v>11</v>
      </c>
      <c r="F970" s="1" t="s">
        <v>11</v>
      </c>
      <c r="G970" s="1" t="s">
        <v>11</v>
      </c>
      <c r="H970" s="1" t="s">
        <v>11</v>
      </c>
      <c r="I970" s="1" t="s">
        <v>11</v>
      </c>
      <c r="J970" s="3"/>
      <c r="K970" s="3"/>
    </row>
    <row r="971">
      <c r="A971" s="1" t="s">
        <v>3254</v>
      </c>
      <c r="B971" s="4" t="s">
        <v>3255</v>
      </c>
      <c r="C971" s="1" t="s">
        <v>3256</v>
      </c>
      <c r="D971" s="1" t="s">
        <v>3257</v>
      </c>
      <c r="E971" s="1" t="s">
        <v>3258</v>
      </c>
      <c r="F971" s="1" t="s">
        <v>3259</v>
      </c>
      <c r="G971" s="1" t="s">
        <v>11</v>
      </c>
      <c r="H971" s="5" t="s">
        <v>3260</v>
      </c>
      <c r="I971" s="1" t="s">
        <v>80</v>
      </c>
      <c r="J971" s="3"/>
      <c r="K971" s="3"/>
    </row>
    <row r="972">
      <c r="A972" s="1" t="s">
        <v>3261</v>
      </c>
      <c r="B972" s="4" t="s">
        <v>3262</v>
      </c>
      <c r="C972" s="1" t="s">
        <v>11</v>
      </c>
      <c r="D972" s="1" t="s">
        <v>11</v>
      </c>
      <c r="E972" s="1" t="s">
        <v>11</v>
      </c>
      <c r="F972" s="1" t="s">
        <v>11</v>
      </c>
      <c r="G972" s="1" t="s">
        <v>11</v>
      </c>
      <c r="H972" s="1" t="s">
        <v>11</v>
      </c>
      <c r="I972" s="1" t="s">
        <v>11</v>
      </c>
      <c r="J972" s="3"/>
      <c r="K972" s="3"/>
    </row>
    <row r="973">
      <c r="A973" s="1" t="s">
        <v>3263</v>
      </c>
      <c r="B973" s="4" t="s">
        <v>3264</v>
      </c>
      <c r="C973" s="1" t="s">
        <v>11</v>
      </c>
      <c r="D973" s="1" t="s">
        <v>11</v>
      </c>
      <c r="E973" s="1" t="s">
        <v>11</v>
      </c>
      <c r="F973" s="1" t="s">
        <v>11</v>
      </c>
      <c r="G973" s="1" t="s">
        <v>11</v>
      </c>
      <c r="H973" s="1" t="s">
        <v>11</v>
      </c>
      <c r="I973" s="1" t="s">
        <v>11</v>
      </c>
      <c r="J973" s="3"/>
      <c r="K973" s="3"/>
    </row>
    <row r="974">
      <c r="A974" s="1" t="s">
        <v>3265</v>
      </c>
      <c r="B974" s="4" t="s">
        <v>3266</v>
      </c>
      <c r="C974" s="1" t="s">
        <v>11</v>
      </c>
      <c r="D974" s="1" t="s">
        <v>11</v>
      </c>
      <c r="E974" s="1" t="s">
        <v>11</v>
      </c>
      <c r="F974" s="1" t="s">
        <v>11</v>
      </c>
      <c r="G974" s="1" t="s">
        <v>11</v>
      </c>
      <c r="H974" s="1" t="s">
        <v>11</v>
      </c>
      <c r="I974" s="1" t="s">
        <v>11</v>
      </c>
      <c r="J974" s="3"/>
      <c r="K974" s="3"/>
    </row>
    <row r="975">
      <c r="A975" s="1" t="s">
        <v>3267</v>
      </c>
      <c r="B975" s="4" t="s">
        <v>3268</v>
      </c>
      <c r="C975" s="1" t="s">
        <v>3269</v>
      </c>
      <c r="D975" s="1" t="s">
        <v>3270</v>
      </c>
      <c r="E975" s="1" t="s">
        <v>3271</v>
      </c>
      <c r="F975" s="1" t="s">
        <v>3272</v>
      </c>
      <c r="G975" s="1" t="s">
        <v>11</v>
      </c>
      <c r="H975" s="5" t="s">
        <v>3273</v>
      </c>
      <c r="I975" s="1" t="s">
        <v>53</v>
      </c>
      <c r="J975" s="3"/>
      <c r="K975" s="3"/>
    </row>
    <row r="976">
      <c r="A976" s="1" t="s">
        <v>3274</v>
      </c>
      <c r="B976" s="4" t="s">
        <v>3275</v>
      </c>
      <c r="C976" s="1" t="s">
        <v>11</v>
      </c>
      <c r="D976" s="1" t="s">
        <v>11</v>
      </c>
      <c r="E976" s="1" t="s">
        <v>11</v>
      </c>
      <c r="F976" s="1" t="s">
        <v>11</v>
      </c>
      <c r="G976" s="1" t="s">
        <v>11</v>
      </c>
      <c r="H976" s="1" t="s">
        <v>11</v>
      </c>
      <c r="I976" s="1" t="s">
        <v>11</v>
      </c>
      <c r="J976" s="3"/>
      <c r="K976" s="3"/>
    </row>
    <row r="977">
      <c r="A977" s="1" t="s">
        <v>3276</v>
      </c>
      <c r="B977" s="4" t="s">
        <v>3277</v>
      </c>
      <c r="C977" s="1" t="s">
        <v>11</v>
      </c>
      <c r="D977" s="1" t="s">
        <v>11</v>
      </c>
      <c r="E977" s="1" t="s">
        <v>11</v>
      </c>
      <c r="F977" s="1" t="s">
        <v>11</v>
      </c>
      <c r="G977" s="1" t="s">
        <v>11</v>
      </c>
      <c r="H977" s="1" t="s">
        <v>11</v>
      </c>
      <c r="I977" s="1" t="s">
        <v>11</v>
      </c>
      <c r="J977" s="3"/>
      <c r="K977" s="3"/>
    </row>
    <row r="978">
      <c r="A978" s="1" t="s">
        <v>3278</v>
      </c>
      <c r="B978" s="4" t="s">
        <v>3279</v>
      </c>
      <c r="C978" s="1" t="s">
        <v>3280</v>
      </c>
      <c r="D978" s="1" t="s">
        <v>3281</v>
      </c>
      <c r="E978" s="1" t="s">
        <v>3282</v>
      </c>
      <c r="F978" s="1" t="s">
        <v>3283</v>
      </c>
      <c r="G978" s="1" t="s">
        <v>3284</v>
      </c>
      <c r="H978" s="1" t="s">
        <v>11</v>
      </c>
      <c r="I978" s="1" t="s">
        <v>183</v>
      </c>
      <c r="J978" s="3"/>
      <c r="K978" s="3"/>
    </row>
    <row r="979">
      <c r="A979" s="1" t="s">
        <v>3285</v>
      </c>
      <c r="B979" s="4" t="s">
        <v>3286</v>
      </c>
      <c r="C979" s="1" t="s">
        <v>11</v>
      </c>
      <c r="D979" s="1" t="s">
        <v>11</v>
      </c>
      <c r="E979" s="1" t="s">
        <v>11</v>
      </c>
      <c r="F979" s="1" t="s">
        <v>11</v>
      </c>
      <c r="G979" s="1" t="s">
        <v>11</v>
      </c>
      <c r="H979" s="1" t="s">
        <v>11</v>
      </c>
      <c r="I979" s="1" t="s">
        <v>11</v>
      </c>
      <c r="J979" s="3"/>
      <c r="K979" s="3"/>
    </row>
    <row r="980">
      <c r="A980" s="1" t="s">
        <v>3287</v>
      </c>
      <c r="B980" s="4" t="s">
        <v>3288</v>
      </c>
      <c r="C980" s="1" t="s">
        <v>11</v>
      </c>
      <c r="D980" s="1" t="s">
        <v>11</v>
      </c>
      <c r="E980" s="1" t="s">
        <v>11</v>
      </c>
      <c r="F980" s="1" t="s">
        <v>11</v>
      </c>
      <c r="G980" s="1" t="s">
        <v>11</v>
      </c>
      <c r="H980" s="1" t="s">
        <v>11</v>
      </c>
      <c r="I980" s="1" t="s">
        <v>11</v>
      </c>
      <c r="J980" s="3"/>
      <c r="K980" s="3"/>
    </row>
    <row r="981">
      <c r="A981" s="1" t="s">
        <v>3289</v>
      </c>
      <c r="B981" s="4" t="s">
        <v>3290</v>
      </c>
      <c r="C981" s="1" t="s">
        <v>11</v>
      </c>
      <c r="D981" s="1" t="s">
        <v>11</v>
      </c>
      <c r="E981" s="1" t="s">
        <v>11</v>
      </c>
      <c r="F981" s="1" t="s">
        <v>11</v>
      </c>
      <c r="G981" s="1" t="s">
        <v>11</v>
      </c>
      <c r="H981" s="1" t="s">
        <v>11</v>
      </c>
      <c r="I981" s="1" t="s">
        <v>11</v>
      </c>
      <c r="J981" s="3"/>
      <c r="K981" s="3"/>
    </row>
    <row r="982">
      <c r="A982" s="1" t="s">
        <v>3291</v>
      </c>
      <c r="B982" s="4" t="s">
        <v>3292</v>
      </c>
      <c r="C982" s="1" t="s">
        <v>3293</v>
      </c>
      <c r="D982" s="1" t="s">
        <v>3294</v>
      </c>
      <c r="E982" s="1" t="s">
        <v>3295</v>
      </c>
      <c r="F982" s="1" t="s">
        <v>3296</v>
      </c>
      <c r="G982" s="1" t="s">
        <v>3297</v>
      </c>
      <c r="H982" s="1" t="s">
        <v>3298</v>
      </c>
      <c r="I982" s="1" t="s">
        <v>53</v>
      </c>
      <c r="J982" s="3"/>
      <c r="K982" s="3"/>
    </row>
    <row r="983">
      <c r="A983" s="1" t="s">
        <v>3299</v>
      </c>
      <c r="B983" s="4" t="s">
        <v>3300</v>
      </c>
      <c r="C983" s="1" t="s">
        <v>11</v>
      </c>
      <c r="D983" s="1" t="s">
        <v>11</v>
      </c>
      <c r="E983" s="1" t="s">
        <v>11</v>
      </c>
      <c r="F983" s="1" t="s">
        <v>11</v>
      </c>
      <c r="G983" s="1" t="s">
        <v>11</v>
      </c>
      <c r="H983" s="1" t="s">
        <v>11</v>
      </c>
      <c r="I983" s="1" t="s">
        <v>11</v>
      </c>
      <c r="J983" s="3"/>
      <c r="K983" s="3"/>
    </row>
    <row r="984">
      <c r="A984" s="1" t="s">
        <v>3301</v>
      </c>
      <c r="B984" s="4" t="s">
        <v>3302</v>
      </c>
      <c r="C984" s="1" t="s">
        <v>11</v>
      </c>
      <c r="D984" s="1" t="s">
        <v>11</v>
      </c>
      <c r="E984" s="1" t="s">
        <v>11</v>
      </c>
      <c r="F984" s="1" t="s">
        <v>11</v>
      </c>
      <c r="G984" s="1" t="s">
        <v>11</v>
      </c>
      <c r="H984" s="1" t="s">
        <v>11</v>
      </c>
      <c r="I984" s="1" t="s">
        <v>11</v>
      </c>
      <c r="J984" s="3"/>
      <c r="K984" s="3"/>
    </row>
    <row r="985">
      <c r="A985" s="1" t="s">
        <v>3303</v>
      </c>
      <c r="B985" s="4" t="s">
        <v>3304</v>
      </c>
      <c r="C985" s="1" t="s">
        <v>3305</v>
      </c>
      <c r="D985" s="1" t="s">
        <v>3306</v>
      </c>
      <c r="E985" s="1" t="s">
        <v>3307</v>
      </c>
      <c r="F985" s="1" t="s">
        <v>3308</v>
      </c>
      <c r="G985" s="1" t="s">
        <v>3309</v>
      </c>
      <c r="H985" s="1" t="s">
        <v>11</v>
      </c>
      <c r="I985" s="1" t="s">
        <v>312</v>
      </c>
      <c r="J985" s="3"/>
      <c r="K985" s="3"/>
    </row>
    <row r="986">
      <c r="A986" s="1" t="s">
        <v>3310</v>
      </c>
      <c r="B986" s="4" t="s">
        <v>3311</v>
      </c>
      <c r="C986" s="1" t="s">
        <v>11</v>
      </c>
      <c r="D986" s="1" t="s">
        <v>11</v>
      </c>
      <c r="E986" s="1" t="s">
        <v>11</v>
      </c>
      <c r="F986" s="1" t="s">
        <v>11</v>
      </c>
      <c r="G986" s="1" t="s">
        <v>11</v>
      </c>
      <c r="H986" s="1" t="s">
        <v>11</v>
      </c>
      <c r="I986" s="1" t="s">
        <v>11</v>
      </c>
      <c r="J986" s="3"/>
      <c r="K986" s="3"/>
    </row>
    <row r="987">
      <c r="A987" s="1" t="s">
        <v>3312</v>
      </c>
      <c r="B987" s="4" t="s">
        <v>3313</v>
      </c>
      <c r="C987" s="1" t="s">
        <v>11</v>
      </c>
      <c r="D987" s="1" t="s">
        <v>11</v>
      </c>
      <c r="E987" s="1" t="s">
        <v>11</v>
      </c>
      <c r="F987" s="1" t="s">
        <v>11</v>
      </c>
      <c r="G987" s="1" t="s">
        <v>11</v>
      </c>
      <c r="H987" s="1" t="s">
        <v>11</v>
      </c>
      <c r="I987" s="1" t="s">
        <v>11</v>
      </c>
      <c r="J987" s="3"/>
      <c r="K987" s="3"/>
    </row>
    <row r="988">
      <c r="A988" s="1" t="s">
        <v>3314</v>
      </c>
      <c r="B988" s="4" t="s">
        <v>3315</v>
      </c>
      <c r="C988" s="1" t="s">
        <v>11</v>
      </c>
      <c r="D988" s="1" t="s">
        <v>11</v>
      </c>
      <c r="E988" s="1" t="s">
        <v>11</v>
      </c>
      <c r="F988" s="1" t="s">
        <v>11</v>
      </c>
      <c r="G988" s="1" t="s">
        <v>11</v>
      </c>
      <c r="H988" s="1" t="s">
        <v>11</v>
      </c>
      <c r="I988" s="1" t="s">
        <v>11</v>
      </c>
      <c r="J988" s="3"/>
      <c r="K988" s="3"/>
    </row>
    <row r="989">
      <c r="A989" s="1" t="s">
        <v>3316</v>
      </c>
      <c r="B989" s="4" t="s">
        <v>3317</v>
      </c>
      <c r="C989" s="1" t="s">
        <v>11</v>
      </c>
      <c r="D989" s="1" t="s">
        <v>11</v>
      </c>
      <c r="E989" s="1" t="s">
        <v>11</v>
      </c>
      <c r="F989" s="1" t="s">
        <v>11</v>
      </c>
      <c r="G989" s="1" t="s">
        <v>11</v>
      </c>
      <c r="H989" s="1" t="s">
        <v>11</v>
      </c>
      <c r="I989" s="1" t="s">
        <v>11</v>
      </c>
      <c r="J989" s="3"/>
      <c r="K989" s="3"/>
    </row>
    <row r="990">
      <c r="A990" s="1" t="s">
        <v>3318</v>
      </c>
      <c r="B990" s="4" t="s">
        <v>3319</v>
      </c>
      <c r="C990" s="1" t="s">
        <v>11</v>
      </c>
      <c r="D990" s="1" t="s">
        <v>11</v>
      </c>
      <c r="E990" s="1" t="s">
        <v>11</v>
      </c>
      <c r="F990" s="1" t="s">
        <v>11</v>
      </c>
      <c r="G990" s="1" t="s">
        <v>11</v>
      </c>
      <c r="H990" s="1" t="s">
        <v>11</v>
      </c>
      <c r="I990" s="1" t="s">
        <v>11</v>
      </c>
      <c r="J990" s="3"/>
      <c r="K990" s="3"/>
    </row>
    <row r="991">
      <c r="A991" s="1" t="s">
        <v>3320</v>
      </c>
      <c r="B991" s="4" t="s">
        <v>3321</v>
      </c>
      <c r="C991" s="1" t="s">
        <v>11</v>
      </c>
      <c r="D991" s="1" t="s">
        <v>11</v>
      </c>
      <c r="E991" s="1" t="s">
        <v>11</v>
      </c>
      <c r="F991" s="1" t="s">
        <v>11</v>
      </c>
      <c r="G991" s="1" t="s">
        <v>11</v>
      </c>
      <c r="H991" s="1" t="s">
        <v>11</v>
      </c>
      <c r="I991" s="1" t="s">
        <v>11</v>
      </c>
      <c r="J991" s="3"/>
      <c r="K991" s="3"/>
    </row>
    <row r="992">
      <c r="A992" s="1" t="s">
        <v>3322</v>
      </c>
      <c r="B992" s="4" t="s">
        <v>3323</v>
      </c>
      <c r="C992" s="1" t="s">
        <v>11</v>
      </c>
      <c r="D992" s="1" t="s">
        <v>11</v>
      </c>
      <c r="E992" s="1" t="s">
        <v>11</v>
      </c>
      <c r="F992" s="1" t="s">
        <v>11</v>
      </c>
      <c r="G992" s="1" t="s">
        <v>11</v>
      </c>
      <c r="H992" s="1" t="s">
        <v>11</v>
      </c>
      <c r="I992" s="1" t="s">
        <v>11</v>
      </c>
      <c r="J992" s="3"/>
      <c r="K992" s="3"/>
    </row>
    <row r="993">
      <c r="A993" s="1" t="s">
        <v>3324</v>
      </c>
      <c r="B993" s="4" t="s">
        <v>3325</v>
      </c>
      <c r="C993" s="1" t="s">
        <v>3326</v>
      </c>
      <c r="D993" s="1" t="s">
        <v>3327</v>
      </c>
      <c r="E993" s="1" t="s">
        <v>3328</v>
      </c>
      <c r="F993" s="1" t="s">
        <v>3329</v>
      </c>
      <c r="G993" s="1" t="s">
        <v>11</v>
      </c>
      <c r="H993" s="5" t="s">
        <v>3330</v>
      </c>
      <c r="I993" s="1" t="s">
        <v>80</v>
      </c>
      <c r="J993" s="3"/>
      <c r="K993" s="3"/>
    </row>
    <row r="994">
      <c r="A994" s="1" t="s">
        <v>3331</v>
      </c>
      <c r="B994" s="4" t="s">
        <v>3332</v>
      </c>
      <c r="C994" s="1" t="s">
        <v>11</v>
      </c>
      <c r="D994" s="1" t="s">
        <v>11</v>
      </c>
      <c r="E994" s="1" t="s">
        <v>11</v>
      </c>
      <c r="F994" s="1" t="s">
        <v>11</v>
      </c>
      <c r="G994" s="1" t="s">
        <v>11</v>
      </c>
      <c r="H994" s="1" t="s">
        <v>11</v>
      </c>
      <c r="I994" s="1" t="s">
        <v>11</v>
      </c>
      <c r="J994" s="3"/>
      <c r="K994" s="3"/>
    </row>
    <row r="995">
      <c r="A995" s="1" t="s">
        <v>3333</v>
      </c>
      <c r="B995" s="4" t="s">
        <v>3334</v>
      </c>
      <c r="C995" s="1" t="s">
        <v>11</v>
      </c>
      <c r="D995" s="1" t="s">
        <v>11</v>
      </c>
      <c r="E995" s="1" t="s">
        <v>11</v>
      </c>
      <c r="F995" s="1" t="s">
        <v>11</v>
      </c>
      <c r="G995" s="1" t="s">
        <v>11</v>
      </c>
      <c r="H995" s="1" t="s">
        <v>11</v>
      </c>
      <c r="I995" s="1" t="s">
        <v>11</v>
      </c>
      <c r="J995" s="3"/>
      <c r="K995" s="3"/>
    </row>
    <row r="996">
      <c r="A996" s="1" t="s">
        <v>3335</v>
      </c>
      <c r="B996" s="4" t="s">
        <v>3336</v>
      </c>
      <c r="C996" s="1" t="s">
        <v>11</v>
      </c>
      <c r="D996" s="1" t="s">
        <v>11</v>
      </c>
      <c r="E996" s="1" t="s">
        <v>11</v>
      </c>
      <c r="F996" s="1" t="s">
        <v>11</v>
      </c>
      <c r="G996" s="1" t="s">
        <v>11</v>
      </c>
      <c r="H996" s="1" t="s">
        <v>11</v>
      </c>
      <c r="I996" s="1" t="s">
        <v>11</v>
      </c>
      <c r="J996" s="3"/>
      <c r="K996" s="3"/>
    </row>
    <row r="997">
      <c r="A997" s="1" t="s">
        <v>3337</v>
      </c>
      <c r="B997" s="4" t="s">
        <v>3338</v>
      </c>
      <c r="C997" s="1" t="s">
        <v>11</v>
      </c>
      <c r="D997" s="1" t="s">
        <v>11</v>
      </c>
      <c r="E997" s="1" t="s">
        <v>11</v>
      </c>
      <c r="F997" s="1" t="s">
        <v>11</v>
      </c>
      <c r="G997" s="1" t="s">
        <v>11</v>
      </c>
      <c r="H997" s="1" t="s">
        <v>11</v>
      </c>
      <c r="I997" s="1" t="s">
        <v>11</v>
      </c>
      <c r="J997" s="3"/>
      <c r="K997" s="3"/>
    </row>
    <row r="998">
      <c r="A998" s="1" t="s">
        <v>3339</v>
      </c>
      <c r="B998" s="4" t="s">
        <v>3340</v>
      </c>
      <c r="C998" s="1" t="s">
        <v>11</v>
      </c>
      <c r="D998" s="1" t="s">
        <v>11</v>
      </c>
      <c r="E998" s="1" t="s">
        <v>11</v>
      </c>
      <c r="F998" s="1" t="s">
        <v>11</v>
      </c>
      <c r="G998" s="1" t="s">
        <v>11</v>
      </c>
      <c r="H998" s="1" t="s">
        <v>11</v>
      </c>
      <c r="I998" s="1" t="s">
        <v>11</v>
      </c>
      <c r="J998" s="3"/>
      <c r="K998" s="3"/>
    </row>
    <row r="999">
      <c r="A999" s="1" t="s">
        <v>3341</v>
      </c>
      <c r="B999" s="4" t="s">
        <v>3342</v>
      </c>
      <c r="C999" s="1" t="s">
        <v>11</v>
      </c>
      <c r="D999" s="1" t="s">
        <v>11</v>
      </c>
      <c r="E999" s="1" t="s">
        <v>11</v>
      </c>
      <c r="F999" s="1" t="s">
        <v>11</v>
      </c>
      <c r="G999" s="1" t="s">
        <v>11</v>
      </c>
      <c r="H999" s="1" t="s">
        <v>11</v>
      </c>
      <c r="I999" s="1" t="s">
        <v>11</v>
      </c>
      <c r="J999" s="3"/>
      <c r="K999" s="3"/>
    </row>
    <row r="1000">
      <c r="A1000" s="1" t="s">
        <v>3343</v>
      </c>
      <c r="B1000" s="4" t="s">
        <v>3344</v>
      </c>
      <c r="C1000" s="1" t="s">
        <v>11</v>
      </c>
      <c r="D1000" s="1" t="s">
        <v>11</v>
      </c>
      <c r="E1000" s="1" t="s">
        <v>11</v>
      </c>
      <c r="F1000" s="1" t="s">
        <v>11</v>
      </c>
      <c r="G1000" s="1" t="s">
        <v>11</v>
      </c>
      <c r="H1000" s="1" t="s">
        <v>11</v>
      </c>
      <c r="I1000" s="1" t="s">
        <v>11</v>
      </c>
      <c r="J1000" s="3"/>
      <c r="K1000" s="3"/>
    </row>
    <row r="1001">
      <c r="A1001" s="1" t="s">
        <v>3345</v>
      </c>
      <c r="B1001" s="4" t="s">
        <v>3346</v>
      </c>
      <c r="C1001" s="1" t="s">
        <v>11</v>
      </c>
      <c r="D1001" s="1" t="s">
        <v>11</v>
      </c>
      <c r="E1001" s="1" t="s">
        <v>11</v>
      </c>
      <c r="F1001" s="1" t="s">
        <v>11</v>
      </c>
      <c r="G1001" s="1" t="s">
        <v>11</v>
      </c>
      <c r="H1001" s="1" t="s">
        <v>11</v>
      </c>
      <c r="I1001" s="1" t="s">
        <v>11</v>
      </c>
      <c r="J1001" s="3"/>
      <c r="K1001" s="3"/>
    </row>
    <row r="1002">
      <c r="A1002" s="1" t="s">
        <v>3347</v>
      </c>
      <c r="B1002" s="4" t="s">
        <v>3348</v>
      </c>
      <c r="C1002" s="1" t="s">
        <v>3349</v>
      </c>
      <c r="D1002" s="1" t="s">
        <v>3350</v>
      </c>
      <c r="E1002" s="1" t="s">
        <v>3351</v>
      </c>
      <c r="F1002" s="1" t="s">
        <v>3352</v>
      </c>
      <c r="G1002" s="1" t="s">
        <v>3353</v>
      </c>
      <c r="H1002" s="5" t="s">
        <v>3354</v>
      </c>
      <c r="I1002" s="1" t="s">
        <v>80</v>
      </c>
      <c r="J1002" s="3"/>
      <c r="K1002" s="3"/>
    </row>
    <row r="1003">
      <c r="A1003" s="1" t="s">
        <v>3355</v>
      </c>
      <c r="B1003" s="4" t="s">
        <v>3356</v>
      </c>
      <c r="C1003" s="1" t="s">
        <v>11</v>
      </c>
      <c r="D1003" s="1" t="s">
        <v>11</v>
      </c>
      <c r="E1003" s="1" t="s">
        <v>11</v>
      </c>
      <c r="F1003" s="1" t="s">
        <v>11</v>
      </c>
      <c r="G1003" s="1" t="s">
        <v>11</v>
      </c>
      <c r="H1003" s="1" t="s">
        <v>11</v>
      </c>
      <c r="I1003" s="1" t="s">
        <v>11</v>
      </c>
      <c r="J1003" s="3"/>
      <c r="K1003" s="3"/>
    </row>
    <row r="1004">
      <c r="A1004" s="1" t="s">
        <v>3357</v>
      </c>
      <c r="B1004" s="4" t="s">
        <v>3358</v>
      </c>
      <c r="C1004" s="1" t="s">
        <v>11</v>
      </c>
      <c r="D1004" s="1" t="s">
        <v>11</v>
      </c>
      <c r="E1004" s="1" t="s">
        <v>11</v>
      </c>
      <c r="F1004" s="1" t="s">
        <v>11</v>
      </c>
      <c r="G1004" s="1" t="s">
        <v>11</v>
      </c>
      <c r="H1004" s="1" t="s">
        <v>11</v>
      </c>
      <c r="I1004" s="1" t="s">
        <v>11</v>
      </c>
      <c r="J1004" s="3"/>
      <c r="K1004" s="3"/>
    </row>
    <row r="1005">
      <c r="A1005" s="1" t="s">
        <v>3359</v>
      </c>
      <c r="B1005" s="4" t="s">
        <v>3360</v>
      </c>
      <c r="C1005" s="1" t="s">
        <v>11</v>
      </c>
      <c r="D1005" s="1" t="s">
        <v>11</v>
      </c>
      <c r="E1005" s="1" t="s">
        <v>11</v>
      </c>
      <c r="F1005" s="1" t="s">
        <v>11</v>
      </c>
      <c r="G1005" s="1" t="s">
        <v>11</v>
      </c>
      <c r="H1005" s="1" t="s">
        <v>11</v>
      </c>
      <c r="I1005" s="1" t="s">
        <v>11</v>
      </c>
      <c r="J1005" s="3"/>
      <c r="K1005" s="3"/>
    </row>
    <row r="1006">
      <c r="A1006" s="1" t="s">
        <v>3361</v>
      </c>
      <c r="B1006" s="4" t="s">
        <v>3362</v>
      </c>
      <c r="C1006" s="1" t="s">
        <v>11</v>
      </c>
      <c r="D1006" s="1" t="s">
        <v>11</v>
      </c>
      <c r="E1006" s="1" t="s">
        <v>11</v>
      </c>
      <c r="F1006" s="1" t="s">
        <v>11</v>
      </c>
      <c r="G1006" s="1" t="s">
        <v>11</v>
      </c>
      <c r="H1006" s="1" t="s">
        <v>11</v>
      </c>
      <c r="I1006" s="1" t="s">
        <v>11</v>
      </c>
      <c r="J1006" s="3"/>
      <c r="K1006" s="3"/>
    </row>
    <row r="1007">
      <c r="A1007" s="1" t="s">
        <v>3363</v>
      </c>
      <c r="B1007" s="4" t="s">
        <v>3364</v>
      </c>
      <c r="C1007" s="1" t="s">
        <v>11</v>
      </c>
      <c r="D1007" s="1" t="s">
        <v>11</v>
      </c>
      <c r="E1007" s="1" t="s">
        <v>11</v>
      </c>
      <c r="F1007" s="1" t="s">
        <v>11</v>
      </c>
      <c r="G1007" s="1" t="s">
        <v>11</v>
      </c>
      <c r="H1007" s="1" t="s">
        <v>11</v>
      </c>
      <c r="I1007" s="1" t="s">
        <v>11</v>
      </c>
      <c r="J1007" s="3"/>
      <c r="K1007" s="3"/>
    </row>
    <row r="1008">
      <c r="A1008" s="1" t="s">
        <v>3365</v>
      </c>
      <c r="B1008" s="4" t="s">
        <v>3366</v>
      </c>
      <c r="C1008" s="1" t="s">
        <v>11</v>
      </c>
      <c r="D1008" s="1" t="s">
        <v>11</v>
      </c>
      <c r="E1008" s="1" t="s">
        <v>11</v>
      </c>
      <c r="F1008" s="1" t="s">
        <v>11</v>
      </c>
      <c r="G1008" s="1" t="s">
        <v>11</v>
      </c>
      <c r="H1008" s="1" t="s">
        <v>11</v>
      </c>
      <c r="I1008" s="1" t="s">
        <v>11</v>
      </c>
      <c r="J1008" s="3"/>
      <c r="K1008" s="3"/>
    </row>
    <row r="1009">
      <c r="A1009" s="1" t="s">
        <v>3367</v>
      </c>
      <c r="B1009" s="4" t="s">
        <v>3368</v>
      </c>
      <c r="C1009" s="1" t="s">
        <v>3369</v>
      </c>
      <c r="D1009" s="1" t="s">
        <v>3370</v>
      </c>
      <c r="E1009" s="1" t="s">
        <v>3371</v>
      </c>
      <c r="F1009" s="1" t="s">
        <v>3372</v>
      </c>
      <c r="G1009" s="1" t="s">
        <v>11</v>
      </c>
      <c r="H1009" s="5" t="s">
        <v>3373</v>
      </c>
      <c r="I1009" s="1" t="s">
        <v>154</v>
      </c>
      <c r="J1009" s="3"/>
      <c r="K1009" s="3"/>
    </row>
    <row r="1010">
      <c r="A1010" s="1" t="s">
        <v>3374</v>
      </c>
      <c r="B1010" s="4" t="s">
        <v>3375</v>
      </c>
      <c r="C1010" s="1" t="s">
        <v>11</v>
      </c>
      <c r="D1010" s="1" t="s">
        <v>11</v>
      </c>
      <c r="E1010" s="1" t="s">
        <v>11</v>
      </c>
      <c r="F1010" s="1" t="s">
        <v>11</v>
      </c>
      <c r="G1010" s="1" t="s">
        <v>11</v>
      </c>
      <c r="H1010" s="1" t="s">
        <v>11</v>
      </c>
      <c r="I1010" s="1" t="s">
        <v>11</v>
      </c>
      <c r="J1010" s="3"/>
      <c r="K1010" s="3"/>
    </row>
    <row r="1011">
      <c r="A1011" s="1" t="s">
        <v>3376</v>
      </c>
      <c r="B1011" s="4" t="s">
        <v>3377</v>
      </c>
      <c r="C1011" s="1" t="s">
        <v>3378</v>
      </c>
      <c r="D1011" s="1" t="s">
        <v>3379</v>
      </c>
      <c r="E1011" s="1" t="s">
        <v>3380</v>
      </c>
      <c r="F1011" s="1" t="s">
        <v>3381</v>
      </c>
      <c r="G1011" s="1" t="s">
        <v>11</v>
      </c>
      <c r="H1011" s="1" t="s">
        <v>11</v>
      </c>
      <c r="I1011" s="1" t="s">
        <v>312</v>
      </c>
      <c r="J1011" s="3"/>
      <c r="K1011" s="3"/>
    </row>
    <row r="1012">
      <c r="A1012" s="1" t="s">
        <v>3382</v>
      </c>
      <c r="B1012" s="4" t="s">
        <v>3383</v>
      </c>
      <c r="C1012" s="1" t="s">
        <v>11</v>
      </c>
      <c r="D1012" s="1" t="s">
        <v>11</v>
      </c>
      <c r="E1012" s="1" t="s">
        <v>11</v>
      </c>
      <c r="F1012" s="1" t="s">
        <v>11</v>
      </c>
      <c r="G1012" s="1" t="s">
        <v>11</v>
      </c>
      <c r="H1012" s="1" t="s">
        <v>11</v>
      </c>
      <c r="I1012" s="1" t="s">
        <v>11</v>
      </c>
      <c r="J1012" s="3"/>
      <c r="K1012" s="3"/>
    </row>
    <row r="1013">
      <c r="A1013" s="1" t="s">
        <v>3384</v>
      </c>
      <c r="B1013" s="4" t="s">
        <v>3385</v>
      </c>
      <c r="C1013" s="1" t="s">
        <v>3386</v>
      </c>
      <c r="D1013" s="1" t="s">
        <v>3387</v>
      </c>
      <c r="E1013" s="1" t="s">
        <v>3388</v>
      </c>
      <c r="F1013" s="1" t="s">
        <v>3389</v>
      </c>
      <c r="G1013" s="1" t="s">
        <v>11</v>
      </c>
      <c r="H1013" s="5" t="s">
        <v>3390</v>
      </c>
      <c r="I1013" s="1" t="s">
        <v>43</v>
      </c>
      <c r="J1013" s="3"/>
      <c r="K1013" s="3"/>
    </row>
    <row r="1014">
      <c r="A1014" s="1" t="s">
        <v>3391</v>
      </c>
      <c r="B1014" s="4" t="s">
        <v>3392</v>
      </c>
      <c r="C1014" s="1" t="s">
        <v>11</v>
      </c>
      <c r="D1014" s="1" t="s">
        <v>11</v>
      </c>
      <c r="E1014" s="1" t="s">
        <v>11</v>
      </c>
      <c r="F1014" s="1" t="s">
        <v>11</v>
      </c>
      <c r="G1014" s="1" t="s">
        <v>11</v>
      </c>
      <c r="H1014" s="1" t="s">
        <v>11</v>
      </c>
      <c r="I1014" s="1" t="s">
        <v>11</v>
      </c>
      <c r="J1014" s="3"/>
      <c r="K1014" s="3"/>
    </row>
    <row r="1015">
      <c r="A1015" s="1" t="s">
        <v>3393</v>
      </c>
      <c r="B1015" s="4" t="s">
        <v>3394</v>
      </c>
      <c r="C1015" s="1" t="s">
        <v>11</v>
      </c>
      <c r="D1015" s="1" t="s">
        <v>11</v>
      </c>
      <c r="E1015" s="1" t="s">
        <v>11</v>
      </c>
      <c r="F1015" s="1" t="s">
        <v>11</v>
      </c>
      <c r="G1015" s="1" t="s">
        <v>11</v>
      </c>
      <c r="H1015" s="1" t="s">
        <v>11</v>
      </c>
      <c r="I1015" s="1" t="s">
        <v>11</v>
      </c>
      <c r="J1015" s="3"/>
      <c r="K1015" s="3"/>
    </row>
    <row r="1016">
      <c r="A1016" s="1" t="s">
        <v>3395</v>
      </c>
      <c r="B1016" s="4" t="s">
        <v>3396</v>
      </c>
      <c r="C1016" s="1" t="s">
        <v>11</v>
      </c>
      <c r="D1016" s="1" t="s">
        <v>11</v>
      </c>
      <c r="E1016" s="1" t="s">
        <v>11</v>
      </c>
      <c r="F1016" s="1" t="s">
        <v>11</v>
      </c>
      <c r="G1016" s="1" t="s">
        <v>11</v>
      </c>
      <c r="H1016" s="1" t="s">
        <v>11</v>
      </c>
      <c r="I1016" s="1" t="s">
        <v>11</v>
      </c>
      <c r="J1016" s="3"/>
      <c r="K1016" s="3"/>
    </row>
    <row r="1017">
      <c r="A1017" s="1" t="s">
        <v>3397</v>
      </c>
      <c r="B1017" s="4" t="s">
        <v>3398</v>
      </c>
      <c r="C1017" s="1" t="s">
        <v>3399</v>
      </c>
      <c r="D1017" s="1" t="s">
        <v>3400</v>
      </c>
      <c r="E1017" s="1" t="s">
        <v>3401</v>
      </c>
      <c r="F1017" s="1" t="s">
        <v>3402</v>
      </c>
      <c r="G1017" s="1" t="s">
        <v>11</v>
      </c>
      <c r="H1017" s="1" t="s">
        <v>11</v>
      </c>
      <c r="I1017" s="1" t="s">
        <v>31</v>
      </c>
      <c r="J1017" s="3"/>
      <c r="K1017" s="3"/>
    </row>
    <row r="1018">
      <c r="A1018" s="1" t="s">
        <v>3403</v>
      </c>
      <c r="B1018" s="4" t="s">
        <v>3404</v>
      </c>
      <c r="C1018" s="1" t="s">
        <v>11</v>
      </c>
      <c r="D1018" s="1" t="s">
        <v>11</v>
      </c>
      <c r="E1018" s="1" t="s">
        <v>11</v>
      </c>
      <c r="F1018" s="1" t="s">
        <v>11</v>
      </c>
      <c r="G1018" s="1" t="s">
        <v>11</v>
      </c>
      <c r="H1018" s="1" t="s">
        <v>11</v>
      </c>
      <c r="I1018" s="1" t="s">
        <v>11</v>
      </c>
      <c r="J1018" s="3"/>
      <c r="K1018" s="3"/>
    </row>
    <row r="1019">
      <c r="A1019" s="1" t="s">
        <v>3405</v>
      </c>
      <c r="B1019" s="4" t="s">
        <v>3406</v>
      </c>
      <c r="C1019" s="1" t="s">
        <v>3407</v>
      </c>
      <c r="D1019" s="1" t="s">
        <v>3408</v>
      </c>
      <c r="E1019" s="1" t="s">
        <v>3409</v>
      </c>
      <c r="F1019" s="1" t="s">
        <v>3410</v>
      </c>
      <c r="G1019" s="1" t="s">
        <v>3411</v>
      </c>
      <c r="H1019" s="1" t="s">
        <v>11</v>
      </c>
      <c r="I1019" s="1" t="s">
        <v>31</v>
      </c>
      <c r="J1019" s="3"/>
      <c r="K1019" s="3"/>
    </row>
    <row r="1020">
      <c r="A1020" s="1" t="s">
        <v>3412</v>
      </c>
      <c r="B1020" s="4" t="s">
        <v>3413</v>
      </c>
      <c r="C1020" s="1" t="s">
        <v>11</v>
      </c>
      <c r="D1020" s="1" t="s">
        <v>11</v>
      </c>
      <c r="E1020" s="1" t="s">
        <v>11</v>
      </c>
      <c r="F1020" s="1" t="s">
        <v>11</v>
      </c>
      <c r="G1020" s="1" t="s">
        <v>11</v>
      </c>
      <c r="H1020" s="1" t="s">
        <v>11</v>
      </c>
      <c r="I1020" s="1" t="s">
        <v>11</v>
      </c>
      <c r="J1020" s="3"/>
      <c r="K1020" s="3"/>
    </row>
    <row r="1021">
      <c r="A1021" s="1" t="s">
        <v>3414</v>
      </c>
      <c r="B1021" s="4" t="s">
        <v>3415</v>
      </c>
      <c r="C1021" s="1" t="s">
        <v>11</v>
      </c>
      <c r="D1021" s="1" t="s">
        <v>11</v>
      </c>
      <c r="E1021" s="1" t="s">
        <v>11</v>
      </c>
      <c r="F1021" s="1" t="s">
        <v>11</v>
      </c>
      <c r="G1021" s="1" t="s">
        <v>11</v>
      </c>
      <c r="H1021" s="1" t="s">
        <v>11</v>
      </c>
      <c r="I1021" s="1" t="s">
        <v>11</v>
      </c>
      <c r="J1021" s="3"/>
      <c r="K1021" s="3"/>
    </row>
    <row r="1022">
      <c r="A1022" s="1" t="s">
        <v>3416</v>
      </c>
      <c r="B1022" s="4" t="s">
        <v>3417</v>
      </c>
      <c r="C1022" s="1" t="s">
        <v>3418</v>
      </c>
      <c r="D1022" s="1" t="s">
        <v>3419</v>
      </c>
      <c r="E1022" s="1" t="s">
        <v>3420</v>
      </c>
      <c r="F1022" s="1" t="s">
        <v>3421</v>
      </c>
      <c r="G1022" s="1" t="s">
        <v>11</v>
      </c>
      <c r="H1022" s="5" t="s">
        <v>3422</v>
      </c>
      <c r="I1022" s="1" t="s">
        <v>183</v>
      </c>
      <c r="J1022" s="3"/>
      <c r="K1022" s="3"/>
    </row>
    <row r="1023">
      <c r="A1023" s="1" t="s">
        <v>3423</v>
      </c>
      <c r="B1023" s="4" t="s">
        <v>3424</v>
      </c>
      <c r="C1023" s="1" t="s">
        <v>11</v>
      </c>
      <c r="D1023" s="1" t="s">
        <v>11</v>
      </c>
      <c r="E1023" s="1" t="s">
        <v>11</v>
      </c>
      <c r="F1023" s="1" t="s">
        <v>11</v>
      </c>
      <c r="G1023" s="1" t="s">
        <v>11</v>
      </c>
      <c r="H1023" s="1" t="s">
        <v>11</v>
      </c>
      <c r="I1023" s="1" t="s">
        <v>11</v>
      </c>
      <c r="J1023" s="3"/>
      <c r="K1023" s="3"/>
    </row>
    <row r="1024">
      <c r="A1024" s="1" t="s">
        <v>3425</v>
      </c>
      <c r="B1024" s="4" t="s">
        <v>3426</v>
      </c>
      <c r="C1024" s="1" t="s">
        <v>3427</v>
      </c>
      <c r="D1024" s="1" t="s">
        <v>3428</v>
      </c>
      <c r="E1024" s="1" t="s">
        <v>3429</v>
      </c>
      <c r="F1024" s="1" t="s">
        <v>3430</v>
      </c>
      <c r="G1024" s="1" t="s">
        <v>11</v>
      </c>
      <c r="H1024" s="1" t="s">
        <v>11</v>
      </c>
      <c r="I1024" s="1" t="s">
        <v>53</v>
      </c>
      <c r="J1024" s="3"/>
      <c r="K1024" s="3"/>
    </row>
    <row r="1025">
      <c r="A1025" s="1" t="s">
        <v>3431</v>
      </c>
      <c r="B1025" s="4" t="s">
        <v>3432</v>
      </c>
      <c r="C1025" s="1" t="s">
        <v>11</v>
      </c>
      <c r="D1025" s="1" t="s">
        <v>11</v>
      </c>
      <c r="E1025" s="1" t="s">
        <v>11</v>
      </c>
      <c r="F1025" s="1" t="s">
        <v>11</v>
      </c>
      <c r="G1025" s="1" t="s">
        <v>11</v>
      </c>
      <c r="H1025" s="1" t="s">
        <v>11</v>
      </c>
      <c r="I1025" s="1" t="s">
        <v>11</v>
      </c>
      <c r="J1025" s="3"/>
      <c r="K1025" s="3"/>
    </row>
    <row r="1026">
      <c r="A1026" s="1" t="s">
        <v>3433</v>
      </c>
      <c r="B1026" s="4" t="s">
        <v>3434</v>
      </c>
      <c r="C1026" s="1" t="s">
        <v>11</v>
      </c>
      <c r="D1026" s="1" t="s">
        <v>11</v>
      </c>
      <c r="E1026" s="1" t="s">
        <v>11</v>
      </c>
      <c r="F1026" s="1" t="s">
        <v>11</v>
      </c>
      <c r="G1026" s="1" t="s">
        <v>11</v>
      </c>
      <c r="H1026" s="1" t="s">
        <v>11</v>
      </c>
      <c r="I1026" s="1" t="s">
        <v>11</v>
      </c>
      <c r="J1026" s="3"/>
      <c r="K1026" s="3"/>
    </row>
    <row r="1027">
      <c r="A1027" s="1" t="s">
        <v>3435</v>
      </c>
      <c r="B1027" s="4" t="s">
        <v>3436</v>
      </c>
      <c r="C1027" s="1" t="s">
        <v>11</v>
      </c>
      <c r="D1027" s="1" t="s">
        <v>11</v>
      </c>
      <c r="E1027" s="1" t="s">
        <v>11</v>
      </c>
      <c r="F1027" s="1" t="s">
        <v>11</v>
      </c>
      <c r="G1027" s="1" t="s">
        <v>11</v>
      </c>
      <c r="H1027" s="1" t="s">
        <v>11</v>
      </c>
      <c r="I1027" s="1" t="s">
        <v>11</v>
      </c>
      <c r="J1027" s="3"/>
      <c r="K1027" s="3"/>
    </row>
    <row r="1028">
      <c r="A1028" s="1" t="s">
        <v>3437</v>
      </c>
      <c r="B1028" s="4" t="s">
        <v>3438</v>
      </c>
      <c r="C1028" s="1" t="s">
        <v>11</v>
      </c>
      <c r="D1028" s="1" t="s">
        <v>11</v>
      </c>
      <c r="E1028" s="1" t="s">
        <v>11</v>
      </c>
      <c r="F1028" s="1" t="s">
        <v>11</v>
      </c>
      <c r="G1028" s="1" t="s">
        <v>11</v>
      </c>
      <c r="H1028" s="1" t="s">
        <v>11</v>
      </c>
      <c r="I1028" s="1" t="s">
        <v>11</v>
      </c>
      <c r="J1028" s="3"/>
      <c r="K1028" s="3"/>
    </row>
    <row r="1029">
      <c r="A1029" s="1" t="s">
        <v>3439</v>
      </c>
      <c r="B1029" s="4" t="s">
        <v>3440</v>
      </c>
      <c r="C1029" s="1" t="s">
        <v>3441</v>
      </c>
      <c r="D1029" s="3"/>
      <c r="E1029" s="3"/>
      <c r="F1029" s="3"/>
      <c r="G1029" s="1" t="s">
        <v>11</v>
      </c>
      <c r="H1029" s="1" t="s">
        <v>11</v>
      </c>
      <c r="I1029" s="1" t="s">
        <v>11</v>
      </c>
      <c r="J1029" s="3"/>
      <c r="K1029" s="3"/>
    </row>
    <row r="1030">
      <c r="A1030" s="1" t="s">
        <v>3442</v>
      </c>
      <c r="B1030" s="4" t="s">
        <v>3443</v>
      </c>
      <c r="C1030" s="1" t="s">
        <v>11</v>
      </c>
      <c r="D1030" s="1" t="s">
        <v>11</v>
      </c>
      <c r="E1030" s="1" t="s">
        <v>11</v>
      </c>
      <c r="F1030" s="1" t="s">
        <v>11</v>
      </c>
      <c r="G1030" s="1" t="s">
        <v>11</v>
      </c>
      <c r="H1030" s="1" t="s">
        <v>11</v>
      </c>
      <c r="I1030" s="1" t="s">
        <v>11</v>
      </c>
      <c r="J1030" s="3"/>
      <c r="K1030" s="3"/>
    </row>
    <row r="1031">
      <c r="A1031" s="1" t="s">
        <v>3444</v>
      </c>
      <c r="B1031" s="4" t="s">
        <v>3445</v>
      </c>
      <c r="C1031" s="1" t="s">
        <v>11</v>
      </c>
      <c r="D1031" s="1" t="s">
        <v>11</v>
      </c>
      <c r="E1031" s="1" t="s">
        <v>11</v>
      </c>
      <c r="F1031" s="1" t="s">
        <v>11</v>
      </c>
      <c r="G1031" s="1" t="s">
        <v>11</v>
      </c>
      <c r="H1031" s="1" t="s">
        <v>11</v>
      </c>
      <c r="I1031" s="1" t="s">
        <v>11</v>
      </c>
      <c r="J1031" s="3"/>
      <c r="K1031" s="3"/>
    </row>
    <row r="1032">
      <c r="A1032" s="1" t="s">
        <v>3446</v>
      </c>
      <c r="B1032" s="4" t="s">
        <v>3447</v>
      </c>
      <c r="C1032" s="1" t="s">
        <v>3448</v>
      </c>
      <c r="D1032" s="1" t="s">
        <v>3449</v>
      </c>
      <c r="E1032" s="1" t="s">
        <v>3450</v>
      </c>
      <c r="F1032" s="1" t="s">
        <v>3451</v>
      </c>
      <c r="G1032" s="1" t="s">
        <v>3452</v>
      </c>
      <c r="H1032" s="1" t="s">
        <v>3453</v>
      </c>
      <c r="I1032" s="1" t="s">
        <v>1199</v>
      </c>
      <c r="J1032" s="3"/>
      <c r="K1032" s="3"/>
    </row>
    <row r="1033">
      <c r="A1033" s="1" t="s">
        <v>3454</v>
      </c>
      <c r="B1033" s="4" t="s">
        <v>3455</v>
      </c>
      <c r="C1033" s="1" t="s">
        <v>11</v>
      </c>
      <c r="D1033" s="1" t="s">
        <v>11</v>
      </c>
      <c r="E1033" s="1" t="s">
        <v>11</v>
      </c>
      <c r="F1033" s="1" t="s">
        <v>11</v>
      </c>
      <c r="G1033" s="1" t="s">
        <v>11</v>
      </c>
      <c r="H1033" s="1" t="s">
        <v>11</v>
      </c>
      <c r="I1033" s="1" t="s">
        <v>11</v>
      </c>
      <c r="J1033" s="3"/>
      <c r="K1033" s="3"/>
    </row>
    <row r="1034">
      <c r="A1034" s="1" t="s">
        <v>3456</v>
      </c>
      <c r="B1034" s="4" t="s">
        <v>3457</v>
      </c>
      <c r="C1034" s="1" t="s">
        <v>11</v>
      </c>
      <c r="D1034" s="1" t="s">
        <v>11</v>
      </c>
      <c r="E1034" s="1" t="s">
        <v>11</v>
      </c>
      <c r="F1034" s="1" t="s">
        <v>11</v>
      </c>
      <c r="G1034" s="1" t="s">
        <v>11</v>
      </c>
      <c r="H1034" s="1" t="s">
        <v>11</v>
      </c>
      <c r="I1034" s="1" t="s">
        <v>11</v>
      </c>
      <c r="J1034" s="3"/>
      <c r="K1034" s="3"/>
    </row>
    <row r="1035">
      <c r="A1035" s="1" t="s">
        <v>3458</v>
      </c>
      <c r="B1035" s="4" t="s">
        <v>3459</v>
      </c>
      <c r="C1035" s="1" t="s">
        <v>3460</v>
      </c>
      <c r="D1035" s="1" t="s">
        <v>3461</v>
      </c>
      <c r="E1035" s="1" t="s">
        <v>3462</v>
      </c>
      <c r="F1035" s="1" t="s">
        <v>3463</v>
      </c>
      <c r="G1035" s="1" t="s">
        <v>11</v>
      </c>
      <c r="H1035" s="5" t="s">
        <v>3464</v>
      </c>
      <c r="I1035" s="1" t="s">
        <v>43</v>
      </c>
      <c r="J1035" s="3"/>
      <c r="K1035" s="3"/>
    </row>
    <row r="1036">
      <c r="A1036" s="1" t="s">
        <v>3465</v>
      </c>
      <c r="B1036" s="4" t="s">
        <v>3466</v>
      </c>
      <c r="C1036" s="1" t="s">
        <v>11</v>
      </c>
      <c r="D1036" s="1" t="s">
        <v>11</v>
      </c>
      <c r="E1036" s="1" t="s">
        <v>11</v>
      </c>
      <c r="F1036" s="1" t="s">
        <v>11</v>
      </c>
      <c r="G1036" s="1" t="s">
        <v>11</v>
      </c>
      <c r="H1036" s="1" t="s">
        <v>11</v>
      </c>
      <c r="I1036" s="1" t="s">
        <v>11</v>
      </c>
      <c r="J1036" s="3"/>
      <c r="K1036" s="3"/>
    </row>
    <row r="1037">
      <c r="A1037" s="1" t="s">
        <v>3467</v>
      </c>
      <c r="B1037" s="4" t="s">
        <v>3468</v>
      </c>
      <c r="C1037" s="1" t="s">
        <v>11</v>
      </c>
      <c r="D1037" s="1" t="s">
        <v>11</v>
      </c>
      <c r="E1037" s="1" t="s">
        <v>11</v>
      </c>
      <c r="F1037" s="1" t="s">
        <v>11</v>
      </c>
      <c r="G1037" s="1" t="s">
        <v>11</v>
      </c>
      <c r="H1037" s="1" t="s">
        <v>11</v>
      </c>
      <c r="I1037" s="1" t="s">
        <v>11</v>
      </c>
      <c r="J1037" s="3"/>
      <c r="K1037" s="3"/>
    </row>
    <row r="1038">
      <c r="A1038" s="1" t="s">
        <v>3469</v>
      </c>
      <c r="B1038" s="4" t="s">
        <v>3470</v>
      </c>
      <c r="C1038" s="1" t="s">
        <v>3471</v>
      </c>
      <c r="D1038" s="1" t="s">
        <v>3472</v>
      </c>
      <c r="E1038" s="1" t="s">
        <v>3473</v>
      </c>
      <c r="F1038" s="1" t="s">
        <v>3474</v>
      </c>
      <c r="G1038" s="1" t="s">
        <v>11</v>
      </c>
      <c r="H1038" s="5" t="s">
        <v>3475</v>
      </c>
      <c r="I1038" s="1" t="s">
        <v>80</v>
      </c>
      <c r="J1038" s="3"/>
      <c r="K1038" s="3"/>
    </row>
    <row r="1039">
      <c r="A1039" s="1" t="s">
        <v>3476</v>
      </c>
      <c r="B1039" s="4" t="s">
        <v>3477</v>
      </c>
      <c r="C1039" s="1" t="s">
        <v>11</v>
      </c>
      <c r="D1039" s="1" t="s">
        <v>11</v>
      </c>
      <c r="E1039" s="1" t="s">
        <v>11</v>
      </c>
      <c r="F1039" s="1" t="s">
        <v>11</v>
      </c>
      <c r="G1039" s="1" t="s">
        <v>11</v>
      </c>
      <c r="H1039" s="1" t="s">
        <v>11</v>
      </c>
      <c r="I1039" s="1" t="s">
        <v>11</v>
      </c>
      <c r="J1039" s="3"/>
      <c r="K1039" s="3"/>
    </row>
    <row r="1040">
      <c r="A1040" s="1" t="s">
        <v>3478</v>
      </c>
      <c r="B1040" s="4" t="s">
        <v>3479</v>
      </c>
      <c r="C1040" s="1" t="s">
        <v>3480</v>
      </c>
      <c r="D1040" s="1" t="s">
        <v>3481</v>
      </c>
      <c r="E1040" s="1" t="s">
        <v>3482</v>
      </c>
      <c r="F1040" s="1" t="s">
        <v>3483</v>
      </c>
      <c r="G1040" s="1" t="s">
        <v>3484</v>
      </c>
      <c r="H1040" s="5" t="s">
        <v>3485</v>
      </c>
      <c r="I1040" s="1" t="s">
        <v>654</v>
      </c>
      <c r="J1040" s="3"/>
      <c r="K1040" s="3"/>
    </row>
    <row r="1041">
      <c r="A1041" s="1" t="s">
        <v>3486</v>
      </c>
      <c r="B1041" s="4" t="s">
        <v>3487</v>
      </c>
      <c r="C1041" s="1" t="s">
        <v>11</v>
      </c>
      <c r="D1041" s="1" t="s">
        <v>11</v>
      </c>
      <c r="E1041" s="1" t="s">
        <v>11</v>
      </c>
      <c r="F1041" s="1" t="s">
        <v>11</v>
      </c>
      <c r="G1041" s="1" t="s">
        <v>11</v>
      </c>
      <c r="H1041" s="1" t="s">
        <v>11</v>
      </c>
      <c r="I1041" s="1" t="s">
        <v>11</v>
      </c>
      <c r="J1041" s="3"/>
      <c r="K1041" s="3"/>
    </row>
    <row r="1042">
      <c r="A1042" s="1" t="s">
        <v>3488</v>
      </c>
      <c r="B1042" s="4" t="s">
        <v>3489</v>
      </c>
      <c r="C1042" s="1" t="s">
        <v>11</v>
      </c>
      <c r="D1042" s="1" t="s">
        <v>11</v>
      </c>
      <c r="E1042" s="1" t="s">
        <v>11</v>
      </c>
      <c r="F1042" s="1" t="s">
        <v>11</v>
      </c>
      <c r="G1042" s="1" t="s">
        <v>11</v>
      </c>
      <c r="H1042" s="1" t="s">
        <v>11</v>
      </c>
      <c r="I1042" s="1" t="s">
        <v>11</v>
      </c>
      <c r="J1042" s="3"/>
      <c r="K1042" s="3"/>
    </row>
    <row r="1043">
      <c r="A1043" s="1" t="s">
        <v>3490</v>
      </c>
      <c r="B1043" s="4" t="s">
        <v>3491</v>
      </c>
      <c r="C1043" s="1" t="s">
        <v>11</v>
      </c>
      <c r="D1043" s="1" t="s">
        <v>11</v>
      </c>
      <c r="E1043" s="1" t="s">
        <v>11</v>
      </c>
      <c r="F1043" s="1" t="s">
        <v>11</v>
      </c>
      <c r="G1043" s="1" t="s">
        <v>11</v>
      </c>
      <c r="H1043" s="1" t="s">
        <v>11</v>
      </c>
      <c r="I1043" s="1" t="s">
        <v>11</v>
      </c>
      <c r="J1043" s="3"/>
      <c r="K1043" s="3"/>
    </row>
    <row r="1044">
      <c r="A1044" s="1" t="s">
        <v>3492</v>
      </c>
      <c r="B1044" s="4" t="s">
        <v>3493</v>
      </c>
      <c r="C1044" s="1" t="s">
        <v>11</v>
      </c>
      <c r="D1044" s="1" t="s">
        <v>11</v>
      </c>
      <c r="E1044" s="1" t="s">
        <v>11</v>
      </c>
      <c r="F1044" s="1" t="s">
        <v>11</v>
      </c>
      <c r="G1044" s="1" t="s">
        <v>11</v>
      </c>
      <c r="H1044" s="1" t="s">
        <v>11</v>
      </c>
      <c r="I1044" s="1" t="s">
        <v>11</v>
      </c>
      <c r="J1044" s="3"/>
      <c r="K1044" s="3"/>
    </row>
    <row r="1045">
      <c r="A1045" s="1" t="s">
        <v>3494</v>
      </c>
      <c r="B1045" s="4" t="s">
        <v>3495</v>
      </c>
      <c r="C1045" s="1" t="s">
        <v>3496</v>
      </c>
      <c r="D1045" s="3"/>
      <c r="E1045" s="3"/>
      <c r="F1045" s="3"/>
      <c r="G1045" s="1" t="s">
        <v>11</v>
      </c>
      <c r="H1045" s="1" t="s">
        <v>11</v>
      </c>
      <c r="I1045" s="1" t="s">
        <v>11</v>
      </c>
      <c r="J1045" s="3"/>
      <c r="K1045" s="3"/>
    </row>
    <row r="1046">
      <c r="A1046" s="1" t="s">
        <v>3497</v>
      </c>
      <c r="B1046" s="4" t="s">
        <v>3498</v>
      </c>
      <c r="C1046" s="1" t="s">
        <v>3499</v>
      </c>
      <c r="D1046" s="1" t="s">
        <v>3500</v>
      </c>
      <c r="E1046" s="1" t="s">
        <v>3501</v>
      </c>
      <c r="F1046" s="1" t="s">
        <v>3502</v>
      </c>
      <c r="G1046" s="1" t="s">
        <v>11</v>
      </c>
      <c r="H1046" s="1" t="s">
        <v>11</v>
      </c>
      <c r="I1046" s="1" t="s">
        <v>312</v>
      </c>
      <c r="J1046" s="3"/>
      <c r="K1046" s="3"/>
    </row>
    <row r="1047">
      <c r="A1047" s="1" t="s">
        <v>3503</v>
      </c>
      <c r="B1047" s="4" t="s">
        <v>3504</v>
      </c>
      <c r="C1047" s="1" t="s">
        <v>3505</v>
      </c>
      <c r="D1047" s="1" t="s">
        <v>3506</v>
      </c>
      <c r="E1047" s="1" t="s">
        <v>3507</v>
      </c>
      <c r="F1047" s="1" t="s">
        <v>3508</v>
      </c>
      <c r="G1047" s="1" t="s">
        <v>3509</v>
      </c>
      <c r="H1047" s="5" t="s">
        <v>3510</v>
      </c>
      <c r="I1047" s="1" t="s">
        <v>31</v>
      </c>
      <c r="J1047" s="3"/>
      <c r="K1047" s="3"/>
    </row>
    <row r="1048">
      <c r="A1048" s="1" t="s">
        <v>3511</v>
      </c>
      <c r="B1048" s="4" t="s">
        <v>3512</v>
      </c>
      <c r="C1048" s="1" t="s">
        <v>11</v>
      </c>
      <c r="D1048" s="1" t="s">
        <v>11</v>
      </c>
      <c r="E1048" s="1" t="s">
        <v>11</v>
      </c>
      <c r="F1048" s="1" t="s">
        <v>11</v>
      </c>
      <c r="G1048" s="1" t="s">
        <v>11</v>
      </c>
      <c r="H1048" s="1" t="s">
        <v>11</v>
      </c>
      <c r="I1048" s="1" t="s">
        <v>11</v>
      </c>
      <c r="J1048" s="3"/>
      <c r="K1048" s="3"/>
    </row>
    <row r="1049">
      <c r="A1049" s="1" t="s">
        <v>3513</v>
      </c>
      <c r="B1049" s="4" t="s">
        <v>3514</v>
      </c>
      <c r="C1049" s="1" t="s">
        <v>3515</v>
      </c>
      <c r="D1049" s="3"/>
      <c r="E1049" s="3"/>
      <c r="F1049" s="3"/>
      <c r="G1049" s="1" t="s">
        <v>11</v>
      </c>
      <c r="H1049" s="1" t="s">
        <v>11</v>
      </c>
      <c r="I1049" s="1" t="s">
        <v>11</v>
      </c>
      <c r="J1049" s="3"/>
      <c r="K1049" s="3"/>
    </row>
    <row r="1050">
      <c r="A1050" s="1" t="s">
        <v>3516</v>
      </c>
      <c r="B1050" s="4" t="s">
        <v>3517</v>
      </c>
      <c r="C1050" s="1" t="s">
        <v>11</v>
      </c>
      <c r="D1050" s="1" t="s">
        <v>11</v>
      </c>
      <c r="E1050" s="1" t="s">
        <v>11</v>
      </c>
      <c r="F1050" s="1" t="s">
        <v>11</v>
      </c>
      <c r="G1050" s="1" t="s">
        <v>11</v>
      </c>
      <c r="H1050" s="1" t="s">
        <v>11</v>
      </c>
      <c r="I1050" s="1" t="s">
        <v>11</v>
      </c>
      <c r="J1050" s="3"/>
      <c r="K1050" s="3"/>
    </row>
    <row r="1051">
      <c r="A1051" s="1" t="s">
        <v>3518</v>
      </c>
      <c r="B1051" s="4" t="s">
        <v>3519</v>
      </c>
      <c r="C1051" s="1" t="s">
        <v>11</v>
      </c>
      <c r="D1051" s="1" t="s">
        <v>11</v>
      </c>
      <c r="E1051" s="1" t="s">
        <v>11</v>
      </c>
      <c r="F1051" s="1" t="s">
        <v>11</v>
      </c>
      <c r="G1051" s="1" t="s">
        <v>11</v>
      </c>
      <c r="H1051" s="1" t="s">
        <v>11</v>
      </c>
      <c r="I1051" s="1" t="s">
        <v>11</v>
      </c>
      <c r="J1051" s="3"/>
      <c r="K1051" s="3"/>
    </row>
    <row r="1052">
      <c r="A1052" s="1" t="s">
        <v>3520</v>
      </c>
      <c r="B1052" s="4" t="s">
        <v>3521</v>
      </c>
      <c r="C1052" s="1" t="s">
        <v>11</v>
      </c>
      <c r="D1052" s="1" t="s">
        <v>11</v>
      </c>
      <c r="E1052" s="1" t="s">
        <v>11</v>
      </c>
      <c r="F1052" s="1" t="s">
        <v>11</v>
      </c>
      <c r="G1052" s="1" t="s">
        <v>11</v>
      </c>
      <c r="H1052" s="1" t="s">
        <v>11</v>
      </c>
      <c r="I1052" s="1" t="s">
        <v>11</v>
      </c>
      <c r="J1052" s="3"/>
      <c r="K1052" s="3"/>
    </row>
    <row r="1053">
      <c r="A1053" s="1" t="s">
        <v>3522</v>
      </c>
      <c r="B1053" s="4" t="s">
        <v>3523</v>
      </c>
      <c r="C1053" s="1" t="s">
        <v>11</v>
      </c>
      <c r="D1053" s="1" t="s">
        <v>11</v>
      </c>
      <c r="E1053" s="1" t="s">
        <v>11</v>
      </c>
      <c r="F1053" s="1" t="s">
        <v>11</v>
      </c>
      <c r="G1053" s="1" t="s">
        <v>11</v>
      </c>
      <c r="H1053" s="1" t="s">
        <v>11</v>
      </c>
      <c r="I1053" s="1" t="s">
        <v>11</v>
      </c>
      <c r="J1053" s="3"/>
      <c r="K1053" s="3"/>
    </row>
    <row r="1054">
      <c r="A1054" s="1" t="s">
        <v>3524</v>
      </c>
      <c r="B1054" s="4" t="s">
        <v>3525</v>
      </c>
      <c r="C1054" s="1" t="s">
        <v>11</v>
      </c>
      <c r="D1054" s="1" t="s">
        <v>11</v>
      </c>
      <c r="E1054" s="1" t="s">
        <v>11</v>
      </c>
      <c r="F1054" s="1" t="s">
        <v>11</v>
      </c>
      <c r="G1054" s="1" t="s">
        <v>11</v>
      </c>
      <c r="H1054" s="1" t="s">
        <v>11</v>
      </c>
      <c r="I1054" s="1" t="s">
        <v>11</v>
      </c>
      <c r="J1054" s="3"/>
      <c r="K1054" s="3"/>
    </row>
    <row r="1055">
      <c r="A1055" s="1" t="s">
        <v>3526</v>
      </c>
      <c r="B1055" s="4" t="s">
        <v>3527</v>
      </c>
      <c r="C1055" s="1" t="s">
        <v>11</v>
      </c>
      <c r="D1055" s="1" t="s">
        <v>11</v>
      </c>
      <c r="E1055" s="1" t="s">
        <v>11</v>
      </c>
      <c r="F1055" s="1" t="s">
        <v>11</v>
      </c>
      <c r="G1055" s="1" t="s">
        <v>11</v>
      </c>
      <c r="H1055" s="1" t="s">
        <v>11</v>
      </c>
      <c r="I1055" s="1" t="s">
        <v>11</v>
      </c>
      <c r="J1055" s="3"/>
      <c r="K1055" s="3"/>
    </row>
    <row r="1056">
      <c r="A1056" s="1" t="s">
        <v>3528</v>
      </c>
      <c r="B1056" s="4" t="s">
        <v>3529</v>
      </c>
      <c r="C1056" s="1" t="s">
        <v>3530</v>
      </c>
      <c r="D1056" s="1" t="s">
        <v>3531</v>
      </c>
      <c r="E1056" s="1" t="s">
        <v>3532</v>
      </c>
      <c r="F1056" s="1" t="s">
        <v>3533</v>
      </c>
      <c r="G1056" s="1" t="s">
        <v>11</v>
      </c>
      <c r="H1056" s="5" t="s">
        <v>3534</v>
      </c>
      <c r="I1056" s="1" t="s">
        <v>80</v>
      </c>
      <c r="J1056" s="3"/>
      <c r="K1056" s="3"/>
    </row>
    <row r="1057">
      <c r="A1057" s="1" t="s">
        <v>3535</v>
      </c>
      <c r="B1057" s="4" t="s">
        <v>3536</v>
      </c>
      <c r="C1057" s="1" t="s">
        <v>3537</v>
      </c>
      <c r="D1057" s="3"/>
      <c r="E1057" s="3"/>
      <c r="F1057" s="3"/>
      <c r="G1057" s="1" t="s">
        <v>11</v>
      </c>
      <c r="H1057" s="1" t="s">
        <v>11</v>
      </c>
      <c r="I1057" s="1" t="s">
        <v>11</v>
      </c>
      <c r="J1057" s="3"/>
      <c r="K1057" s="3"/>
    </row>
    <row r="1058">
      <c r="A1058" s="1" t="s">
        <v>3538</v>
      </c>
      <c r="B1058" s="4" t="s">
        <v>3539</v>
      </c>
      <c r="C1058" s="1" t="s">
        <v>3540</v>
      </c>
      <c r="D1058" s="1" t="s">
        <v>3541</v>
      </c>
      <c r="E1058" s="1" t="s">
        <v>3542</v>
      </c>
      <c r="F1058" s="1" t="s">
        <v>3543</v>
      </c>
      <c r="G1058" s="1" t="s">
        <v>11</v>
      </c>
      <c r="H1058" s="3"/>
      <c r="I1058" s="1" t="s">
        <v>43</v>
      </c>
      <c r="J1058" s="3"/>
      <c r="K1058" s="3"/>
    </row>
    <row r="1059">
      <c r="A1059" s="1" t="s">
        <v>3544</v>
      </c>
      <c r="B1059" s="4" t="s">
        <v>3545</v>
      </c>
      <c r="C1059" s="1" t="s">
        <v>11</v>
      </c>
      <c r="D1059" s="1" t="s">
        <v>11</v>
      </c>
      <c r="E1059" s="1" t="s">
        <v>11</v>
      </c>
      <c r="F1059" s="1" t="s">
        <v>11</v>
      </c>
      <c r="G1059" s="1" t="s">
        <v>11</v>
      </c>
      <c r="H1059" s="1" t="s">
        <v>11</v>
      </c>
      <c r="I1059" s="1" t="s">
        <v>11</v>
      </c>
      <c r="J1059" s="3"/>
      <c r="K1059" s="3"/>
    </row>
    <row r="1060">
      <c r="A1060" s="1" t="s">
        <v>3546</v>
      </c>
      <c r="B1060" s="4" t="s">
        <v>3547</v>
      </c>
      <c r="C1060" s="1" t="s">
        <v>11</v>
      </c>
      <c r="D1060" s="1" t="s">
        <v>11</v>
      </c>
      <c r="E1060" s="1" t="s">
        <v>11</v>
      </c>
      <c r="F1060" s="1" t="s">
        <v>11</v>
      </c>
      <c r="G1060" s="1" t="s">
        <v>11</v>
      </c>
      <c r="H1060" s="1" t="s">
        <v>11</v>
      </c>
      <c r="I1060" s="1" t="s">
        <v>11</v>
      </c>
      <c r="J1060" s="3"/>
      <c r="K1060" s="3"/>
    </row>
    <row r="1061">
      <c r="A1061" s="1" t="s">
        <v>3548</v>
      </c>
      <c r="B1061" s="4" t="s">
        <v>3549</v>
      </c>
      <c r="C1061" s="1" t="s">
        <v>3550</v>
      </c>
      <c r="D1061" s="1" t="s">
        <v>3551</v>
      </c>
      <c r="E1061" s="1" t="s">
        <v>3552</v>
      </c>
      <c r="F1061" s="1" t="s">
        <v>3553</v>
      </c>
      <c r="G1061" s="1" t="s">
        <v>11</v>
      </c>
      <c r="H1061" s="5" t="s">
        <v>3554</v>
      </c>
      <c r="I1061" s="1" t="s">
        <v>80</v>
      </c>
      <c r="J1061" s="3"/>
      <c r="K1061" s="3"/>
    </row>
    <row r="1062">
      <c r="A1062" s="1" t="s">
        <v>3555</v>
      </c>
      <c r="B1062" s="4" t="s">
        <v>3556</v>
      </c>
      <c r="C1062" s="1" t="s">
        <v>11</v>
      </c>
      <c r="D1062" s="1" t="s">
        <v>11</v>
      </c>
      <c r="E1062" s="1" t="s">
        <v>11</v>
      </c>
      <c r="F1062" s="1" t="s">
        <v>11</v>
      </c>
      <c r="G1062" s="1" t="s">
        <v>11</v>
      </c>
      <c r="H1062" s="1" t="s">
        <v>11</v>
      </c>
      <c r="I1062" s="1" t="s">
        <v>11</v>
      </c>
      <c r="J1062" s="3"/>
      <c r="K1062" s="3"/>
    </row>
    <row r="1063">
      <c r="A1063" s="1" t="s">
        <v>3557</v>
      </c>
      <c r="B1063" s="4" t="s">
        <v>3558</v>
      </c>
      <c r="C1063" s="1" t="s">
        <v>11</v>
      </c>
      <c r="D1063" s="1" t="s">
        <v>11</v>
      </c>
      <c r="E1063" s="1" t="s">
        <v>11</v>
      </c>
      <c r="F1063" s="1" t="s">
        <v>11</v>
      </c>
      <c r="G1063" s="1" t="s">
        <v>11</v>
      </c>
      <c r="H1063" s="1" t="s">
        <v>11</v>
      </c>
      <c r="I1063" s="1" t="s">
        <v>11</v>
      </c>
      <c r="J1063" s="3"/>
      <c r="K1063" s="3"/>
    </row>
    <row r="1064">
      <c r="A1064" s="1" t="s">
        <v>3559</v>
      </c>
      <c r="B1064" s="4" t="s">
        <v>3560</v>
      </c>
      <c r="C1064" s="1" t="s">
        <v>11</v>
      </c>
      <c r="D1064" s="1" t="s">
        <v>11</v>
      </c>
      <c r="E1064" s="1" t="s">
        <v>11</v>
      </c>
      <c r="F1064" s="1" t="s">
        <v>11</v>
      </c>
      <c r="G1064" s="1" t="s">
        <v>11</v>
      </c>
      <c r="H1064" s="1" t="s">
        <v>11</v>
      </c>
      <c r="I1064" s="1" t="s">
        <v>11</v>
      </c>
      <c r="J1064" s="3"/>
      <c r="K1064" s="3"/>
    </row>
    <row r="1065">
      <c r="A1065" s="1" t="s">
        <v>3561</v>
      </c>
      <c r="B1065" s="4" t="s">
        <v>3562</v>
      </c>
      <c r="C1065" s="1" t="s">
        <v>11</v>
      </c>
      <c r="D1065" s="1" t="s">
        <v>11</v>
      </c>
      <c r="E1065" s="1" t="s">
        <v>11</v>
      </c>
      <c r="F1065" s="1" t="s">
        <v>11</v>
      </c>
      <c r="G1065" s="1" t="s">
        <v>11</v>
      </c>
      <c r="H1065" s="1" t="s">
        <v>11</v>
      </c>
      <c r="I1065" s="1" t="s">
        <v>11</v>
      </c>
      <c r="J1065" s="3"/>
      <c r="K1065" s="3"/>
    </row>
    <row r="1066">
      <c r="A1066" s="1" t="s">
        <v>3563</v>
      </c>
      <c r="B1066" s="4" t="s">
        <v>3564</v>
      </c>
      <c r="C1066" s="1" t="s">
        <v>11</v>
      </c>
      <c r="D1066" s="1" t="s">
        <v>11</v>
      </c>
      <c r="E1066" s="1" t="s">
        <v>11</v>
      </c>
      <c r="F1066" s="1" t="s">
        <v>11</v>
      </c>
      <c r="G1066" s="1" t="s">
        <v>11</v>
      </c>
      <c r="H1066" s="1" t="s">
        <v>11</v>
      </c>
      <c r="I1066" s="1" t="s">
        <v>11</v>
      </c>
      <c r="J1066" s="3"/>
      <c r="K1066" s="3"/>
    </row>
    <row r="1067">
      <c r="A1067" s="1" t="s">
        <v>3565</v>
      </c>
      <c r="B1067" s="4" t="s">
        <v>3566</v>
      </c>
      <c r="C1067" s="1" t="s">
        <v>11</v>
      </c>
      <c r="D1067" s="1" t="s">
        <v>11</v>
      </c>
      <c r="E1067" s="1" t="s">
        <v>11</v>
      </c>
      <c r="F1067" s="1" t="s">
        <v>11</v>
      </c>
      <c r="G1067" s="1" t="s">
        <v>11</v>
      </c>
      <c r="H1067" s="1" t="s">
        <v>11</v>
      </c>
      <c r="I1067" s="1" t="s">
        <v>11</v>
      </c>
      <c r="J1067" s="3"/>
      <c r="K1067" s="3"/>
    </row>
    <row r="1068">
      <c r="A1068" s="1" t="s">
        <v>3567</v>
      </c>
      <c r="B1068" s="4" t="s">
        <v>3568</v>
      </c>
      <c r="C1068" s="1" t="s">
        <v>11</v>
      </c>
      <c r="D1068" s="1" t="s">
        <v>11</v>
      </c>
      <c r="E1068" s="1" t="s">
        <v>11</v>
      </c>
      <c r="F1068" s="1" t="s">
        <v>11</v>
      </c>
      <c r="G1068" s="1" t="s">
        <v>11</v>
      </c>
      <c r="H1068" s="1" t="s">
        <v>11</v>
      </c>
      <c r="I1068" s="1" t="s">
        <v>11</v>
      </c>
      <c r="J1068" s="3"/>
      <c r="K1068" s="3"/>
    </row>
    <row r="1069">
      <c r="A1069" s="1" t="s">
        <v>3569</v>
      </c>
      <c r="B1069" s="4" t="s">
        <v>3570</v>
      </c>
      <c r="C1069" s="1" t="s">
        <v>11</v>
      </c>
      <c r="D1069" s="1" t="s">
        <v>11</v>
      </c>
      <c r="E1069" s="1" t="s">
        <v>11</v>
      </c>
      <c r="F1069" s="1" t="s">
        <v>11</v>
      </c>
      <c r="G1069" s="1" t="s">
        <v>11</v>
      </c>
      <c r="H1069" s="1" t="s">
        <v>11</v>
      </c>
      <c r="I1069" s="1" t="s">
        <v>11</v>
      </c>
      <c r="J1069" s="3"/>
      <c r="K1069" s="3"/>
    </row>
    <row r="1070">
      <c r="A1070" s="1" t="s">
        <v>3571</v>
      </c>
      <c r="B1070" s="4" t="s">
        <v>3572</v>
      </c>
      <c r="C1070" s="1" t="s">
        <v>11</v>
      </c>
      <c r="D1070" s="1" t="s">
        <v>11</v>
      </c>
      <c r="E1070" s="1" t="s">
        <v>11</v>
      </c>
      <c r="F1070" s="1" t="s">
        <v>11</v>
      </c>
      <c r="G1070" s="1" t="s">
        <v>11</v>
      </c>
      <c r="H1070" s="1" t="s">
        <v>11</v>
      </c>
      <c r="I1070" s="1" t="s">
        <v>11</v>
      </c>
      <c r="J1070" s="3"/>
      <c r="K1070" s="3"/>
    </row>
    <row r="1071">
      <c r="A1071" s="1" t="s">
        <v>3573</v>
      </c>
      <c r="B1071" s="4" t="s">
        <v>3574</v>
      </c>
      <c r="C1071" s="1" t="s">
        <v>11</v>
      </c>
      <c r="D1071" s="1" t="s">
        <v>11</v>
      </c>
      <c r="E1071" s="1" t="s">
        <v>11</v>
      </c>
      <c r="F1071" s="1" t="s">
        <v>11</v>
      </c>
      <c r="G1071" s="1" t="s">
        <v>11</v>
      </c>
      <c r="H1071" s="1" t="s">
        <v>11</v>
      </c>
      <c r="I1071" s="1" t="s">
        <v>11</v>
      </c>
      <c r="J1071" s="3"/>
      <c r="K1071" s="3"/>
    </row>
    <row r="1072">
      <c r="A1072" s="1" t="s">
        <v>3575</v>
      </c>
      <c r="B1072" s="4" t="s">
        <v>3576</v>
      </c>
      <c r="C1072" s="1" t="s">
        <v>11</v>
      </c>
      <c r="D1072" s="1" t="s">
        <v>11</v>
      </c>
      <c r="E1072" s="1" t="s">
        <v>11</v>
      </c>
      <c r="F1072" s="1" t="s">
        <v>11</v>
      </c>
      <c r="G1072" s="1" t="s">
        <v>11</v>
      </c>
      <c r="H1072" s="1" t="s">
        <v>11</v>
      </c>
      <c r="I1072" s="1" t="s">
        <v>11</v>
      </c>
      <c r="J1072" s="3"/>
      <c r="K1072" s="3"/>
    </row>
    <row r="1073">
      <c r="A1073" s="1" t="s">
        <v>3577</v>
      </c>
      <c r="B1073" s="4" t="s">
        <v>3578</v>
      </c>
      <c r="C1073" s="1" t="s">
        <v>11</v>
      </c>
      <c r="D1073" s="1" t="s">
        <v>11</v>
      </c>
      <c r="E1073" s="1" t="s">
        <v>11</v>
      </c>
      <c r="F1073" s="1" t="s">
        <v>11</v>
      </c>
      <c r="G1073" s="1" t="s">
        <v>11</v>
      </c>
      <c r="H1073" s="1" t="s">
        <v>11</v>
      </c>
      <c r="I1073" s="1" t="s">
        <v>11</v>
      </c>
      <c r="J1073" s="3"/>
      <c r="K1073" s="3"/>
    </row>
    <row r="1074">
      <c r="A1074" s="1" t="s">
        <v>3579</v>
      </c>
      <c r="B1074" s="4" t="s">
        <v>3580</v>
      </c>
      <c r="C1074" s="1" t="s">
        <v>3581</v>
      </c>
      <c r="D1074" s="1" t="s">
        <v>3582</v>
      </c>
      <c r="E1074" s="1" t="s">
        <v>3583</v>
      </c>
      <c r="F1074" s="1" t="s">
        <v>1560</v>
      </c>
      <c r="G1074" s="1" t="s">
        <v>1561</v>
      </c>
      <c r="H1074" s="1" t="s">
        <v>11</v>
      </c>
      <c r="I1074" s="1" t="s">
        <v>80</v>
      </c>
      <c r="J1074" s="3"/>
      <c r="K1074" s="3"/>
    </row>
    <row r="1075">
      <c r="A1075" s="1" t="s">
        <v>3584</v>
      </c>
      <c r="B1075" s="4" t="s">
        <v>3585</v>
      </c>
      <c r="C1075" s="1" t="s">
        <v>11</v>
      </c>
      <c r="D1075" s="1" t="s">
        <v>11</v>
      </c>
      <c r="E1075" s="1" t="s">
        <v>11</v>
      </c>
      <c r="F1075" s="1" t="s">
        <v>11</v>
      </c>
      <c r="G1075" s="1" t="s">
        <v>11</v>
      </c>
      <c r="H1075" s="1" t="s">
        <v>11</v>
      </c>
      <c r="I1075" s="1" t="s">
        <v>11</v>
      </c>
      <c r="J1075" s="3"/>
      <c r="K1075" s="3"/>
    </row>
    <row r="1076">
      <c r="A1076" s="1" t="s">
        <v>3586</v>
      </c>
      <c r="B1076" s="4" t="s">
        <v>3587</v>
      </c>
      <c r="C1076" s="1" t="s">
        <v>11</v>
      </c>
      <c r="D1076" s="1" t="s">
        <v>11</v>
      </c>
      <c r="E1076" s="1" t="s">
        <v>11</v>
      </c>
      <c r="F1076" s="1" t="s">
        <v>11</v>
      </c>
      <c r="G1076" s="1" t="s">
        <v>11</v>
      </c>
      <c r="H1076" s="1" t="s">
        <v>11</v>
      </c>
      <c r="I1076" s="1" t="s">
        <v>11</v>
      </c>
      <c r="J1076" s="3"/>
      <c r="K1076" s="3"/>
    </row>
    <row r="1077">
      <c r="A1077" s="1" t="s">
        <v>3588</v>
      </c>
      <c r="B1077" s="4" t="s">
        <v>3589</v>
      </c>
      <c r="C1077" s="1" t="s">
        <v>11</v>
      </c>
      <c r="D1077" s="1" t="s">
        <v>11</v>
      </c>
      <c r="E1077" s="1" t="s">
        <v>11</v>
      </c>
      <c r="F1077" s="1" t="s">
        <v>11</v>
      </c>
      <c r="G1077" s="1" t="s">
        <v>11</v>
      </c>
      <c r="H1077" s="1" t="s">
        <v>11</v>
      </c>
      <c r="I1077" s="1" t="s">
        <v>11</v>
      </c>
      <c r="J1077" s="3"/>
      <c r="K1077" s="3"/>
    </row>
    <row r="1078">
      <c r="A1078" s="1" t="s">
        <v>3590</v>
      </c>
      <c r="B1078" s="4" t="s">
        <v>3591</v>
      </c>
      <c r="C1078" s="1" t="s">
        <v>11</v>
      </c>
      <c r="D1078" s="1" t="s">
        <v>11</v>
      </c>
      <c r="E1078" s="1" t="s">
        <v>11</v>
      </c>
      <c r="F1078" s="1" t="s">
        <v>11</v>
      </c>
      <c r="G1078" s="1" t="s">
        <v>11</v>
      </c>
      <c r="H1078" s="1" t="s">
        <v>11</v>
      </c>
      <c r="I1078" s="1" t="s">
        <v>11</v>
      </c>
      <c r="J1078" s="3"/>
      <c r="K1078" s="3"/>
    </row>
    <row r="1079">
      <c r="A1079" s="1" t="s">
        <v>3592</v>
      </c>
      <c r="B1079" s="4" t="s">
        <v>3593</v>
      </c>
      <c r="C1079" s="1" t="s">
        <v>11</v>
      </c>
      <c r="D1079" s="1" t="s">
        <v>11</v>
      </c>
      <c r="E1079" s="1" t="s">
        <v>11</v>
      </c>
      <c r="F1079" s="1" t="s">
        <v>11</v>
      </c>
      <c r="G1079" s="1" t="s">
        <v>11</v>
      </c>
      <c r="H1079" s="1" t="s">
        <v>11</v>
      </c>
      <c r="I1079" s="1" t="s">
        <v>11</v>
      </c>
      <c r="J1079" s="3"/>
      <c r="K1079" s="3"/>
    </row>
    <row r="1080">
      <c r="A1080" s="1" t="s">
        <v>3594</v>
      </c>
      <c r="B1080" s="4" t="s">
        <v>3595</v>
      </c>
      <c r="C1080" s="1" t="s">
        <v>11</v>
      </c>
      <c r="D1080" s="1" t="s">
        <v>11</v>
      </c>
      <c r="E1080" s="1" t="s">
        <v>11</v>
      </c>
      <c r="F1080" s="1" t="s">
        <v>11</v>
      </c>
      <c r="G1080" s="1" t="s">
        <v>11</v>
      </c>
      <c r="H1080" s="1" t="s">
        <v>11</v>
      </c>
      <c r="I1080" s="1" t="s">
        <v>11</v>
      </c>
      <c r="J1080" s="3"/>
      <c r="K1080" s="3"/>
    </row>
    <row r="1081">
      <c r="A1081" s="1" t="s">
        <v>3596</v>
      </c>
      <c r="B1081" s="4" t="s">
        <v>3597</v>
      </c>
      <c r="C1081" s="1" t="s">
        <v>11</v>
      </c>
      <c r="D1081" s="1" t="s">
        <v>11</v>
      </c>
      <c r="E1081" s="1" t="s">
        <v>11</v>
      </c>
      <c r="F1081" s="1" t="s">
        <v>11</v>
      </c>
      <c r="G1081" s="1" t="s">
        <v>11</v>
      </c>
      <c r="H1081" s="1" t="s">
        <v>11</v>
      </c>
      <c r="I1081" s="1" t="s">
        <v>11</v>
      </c>
      <c r="J1081" s="3"/>
      <c r="K1081" s="3"/>
    </row>
    <row r="1082">
      <c r="A1082" s="1" t="s">
        <v>3598</v>
      </c>
      <c r="B1082" s="4" t="s">
        <v>3599</v>
      </c>
      <c r="C1082" s="1" t="s">
        <v>3600</v>
      </c>
      <c r="D1082" s="1" t="s">
        <v>3601</v>
      </c>
      <c r="E1082" s="1" t="s">
        <v>3602</v>
      </c>
      <c r="F1082" s="1" t="s">
        <v>3603</v>
      </c>
      <c r="G1082" s="1" t="s">
        <v>11</v>
      </c>
      <c r="H1082" s="1" t="s">
        <v>11</v>
      </c>
      <c r="I1082" s="1" t="s">
        <v>183</v>
      </c>
      <c r="J1082" s="3"/>
      <c r="K1082" s="3"/>
    </row>
    <row r="1083">
      <c r="A1083" s="1" t="s">
        <v>3604</v>
      </c>
      <c r="B1083" s="4" t="s">
        <v>3605</v>
      </c>
      <c r="C1083" s="1" t="s">
        <v>11</v>
      </c>
      <c r="D1083" s="1" t="s">
        <v>11</v>
      </c>
      <c r="E1083" s="1" t="s">
        <v>11</v>
      </c>
      <c r="F1083" s="1" t="s">
        <v>11</v>
      </c>
      <c r="G1083" s="1" t="s">
        <v>11</v>
      </c>
      <c r="H1083" s="1" t="s">
        <v>11</v>
      </c>
      <c r="I1083" s="1" t="s">
        <v>11</v>
      </c>
      <c r="J1083" s="3"/>
      <c r="K1083" s="3"/>
    </row>
    <row r="1084">
      <c r="A1084" s="1" t="s">
        <v>3606</v>
      </c>
      <c r="B1084" s="4" t="s">
        <v>3607</v>
      </c>
      <c r="C1084" s="1" t="s">
        <v>11</v>
      </c>
      <c r="D1084" s="1" t="s">
        <v>11</v>
      </c>
      <c r="E1084" s="1" t="s">
        <v>11</v>
      </c>
      <c r="F1084" s="1" t="s">
        <v>11</v>
      </c>
      <c r="G1084" s="1" t="s">
        <v>11</v>
      </c>
      <c r="H1084" s="1" t="s">
        <v>11</v>
      </c>
      <c r="I1084" s="1" t="s">
        <v>11</v>
      </c>
      <c r="J1084" s="3"/>
      <c r="K1084" s="3"/>
    </row>
    <row r="1085">
      <c r="A1085" s="1" t="s">
        <v>3608</v>
      </c>
      <c r="B1085" s="4" t="s">
        <v>3609</v>
      </c>
      <c r="C1085" s="1" t="s">
        <v>3610</v>
      </c>
      <c r="D1085" s="1" t="s">
        <v>3611</v>
      </c>
      <c r="E1085" s="1" t="s">
        <v>3612</v>
      </c>
      <c r="F1085" s="1" t="s">
        <v>3613</v>
      </c>
      <c r="G1085" s="1" t="s">
        <v>11</v>
      </c>
      <c r="H1085" s="5" t="s">
        <v>3614</v>
      </c>
      <c r="I1085" s="1" t="s">
        <v>183</v>
      </c>
      <c r="J1085" s="3"/>
      <c r="K1085" s="3"/>
    </row>
    <row r="1086">
      <c r="A1086" s="1" t="s">
        <v>3615</v>
      </c>
      <c r="B1086" s="4" t="s">
        <v>3616</v>
      </c>
      <c r="C1086" s="1" t="s">
        <v>11</v>
      </c>
      <c r="D1086" s="1" t="s">
        <v>11</v>
      </c>
      <c r="E1086" s="1" t="s">
        <v>11</v>
      </c>
      <c r="F1086" s="1" t="s">
        <v>11</v>
      </c>
      <c r="G1086" s="1" t="s">
        <v>11</v>
      </c>
      <c r="H1086" s="1" t="s">
        <v>11</v>
      </c>
      <c r="I1086" s="1" t="s">
        <v>11</v>
      </c>
      <c r="J1086" s="3"/>
      <c r="K1086" s="3"/>
    </row>
    <row r="1087">
      <c r="A1087" s="1" t="s">
        <v>3617</v>
      </c>
      <c r="B1087" s="4" t="s">
        <v>3618</v>
      </c>
      <c r="C1087" s="1" t="s">
        <v>3619</v>
      </c>
      <c r="D1087" s="1" t="s">
        <v>3620</v>
      </c>
      <c r="E1087" s="1" t="s">
        <v>3473</v>
      </c>
      <c r="F1087" s="1" t="s">
        <v>3621</v>
      </c>
      <c r="G1087" s="1" t="s">
        <v>11</v>
      </c>
      <c r="H1087" s="1" t="s">
        <v>11</v>
      </c>
      <c r="I1087" s="1" t="s">
        <v>43</v>
      </c>
      <c r="J1087" s="3"/>
      <c r="K1087" s="3"/>
    </row>
    <row r="1088">
      <c r="A1088" s="1" t="s">
        <v>3622</v>
      </c>
      <c r="B1088" s="4" t="s">
        <v>3623</v>
      </c>
      <c r="C1088" s="1" t="s">
        <v>11</v>
      </c>
      <c r="D1088" s="1" t="s">
        <v>11</v>
      </c>
      <c r="E1088" s="1" t="s">
        <v>11</v>
      </c>
      <c r="F1088" s="1" t="s">
        <v>11</v>
      </c>
      <c r="G1088" s="1" t="s">
        <v>11</v>
      </c>
      <c r="H1088" s="1" t="s">
        <v>11</v>
      </c>
      <c r="I1088" s="1" t="s">
        <v>11</v>
      </c>
      <c r="J1088" s="3"/>
      <c r="K1088" s="3"/>
    </row>
    <row r="1089">
      <c r="A1089" s="1" t="s">
        <v>3624</v>
      </c>
      <c r="B1089" s="4" t="s">
        <v>3625</v>
      </c>
      <c r="C1089" s="1" t="s">
        <v>3626</v>
      </c>
      <c r="D1089" s="1" t="s">
        <v>3627</v>
      </c>
      <c r="E1089" s="1" t="s">
        <v>3628</v>
      </c>
      <c r="F1089" s="1" t="s">
        <v>3629</v>
      </c>
      <c r="G1089" s="1" t="s">
        <v>11</v>
      </c>
      <c r="H1089" s="5" t="s">
        <v>3630</v>
      </c>
      <c r="I1089" s="1" t="s">
        <v>183</v>
      </c>
      <c r="J1089" s="3"/>
      <c r="K1089" s="3"/>
    </row>
    <row r="1090">
      <c r="A1090" s="1" t="s">
        <v>3631</v>
      </c>
      <c r="B1090" s="4" t="s">
        <v>3632</v>
      </c>
      <c r="C1090" s="1" t="s">
        <v>3633</v>
      </c>
      <c r="D1090" s="3"/>
      <c r="E1090" s="3"/>
      <c r="F1090" s="3"/>
      <c r="G1090" s="1" t="s">
        <v>11</v>
      </c>
      <c r="H1090" s="1" t="s">
        <v>11</v>
      </c>
      <c r="I1090" s="1" t="s">
        <v>11</v>
      </c>
      <c r="J1090" s="3"/>
      <c r="K1090" s="3"/>
    </row>
    <row r="1091">
      <c r="A1091" s="1" t="s">
        <v>3634</v>
      </c>
      <c r="B1091" s="4" t="s">
        <v>3635</v>
      </c>
      <c r="C1091" s="1" t="s">
        <v>11</v>
      </c>
      <c r="D1091" s="1" t="s">
        <v>11</v>
      </c>
      <c r="E1091" s="1" t="s">
        <v>11</v>
      </c>
      <c r="F1091" s="1" t="s">
        <v>11</v>
      </c>
      <c r="G1091" s="1" t="s">
        <v>11</v>
      </c>
      <c r="H1091" s="1" t="s">
        <v>11</v>
      </c>
      <c r="I1091" s="1" t="s">
        <v>11</v>
      </c>
      <c r="J1091" s="3"/>
      <c r="K1091" s="3"/>
    </row>
    <row r="1092">
      <c r="A1092" s="1" t="s">
        <v>3636</v>
      </c>
      <c r="B1092" s="4" t="s">
        <v>3637</v>
      </c>
      <c r="C1092" s="1" t="s">
        <v>11</v>
      </c>
      <c r="D1092" s="1" t="s">
        <v>11</v>
      </c>
      <c r="E1092" s="1" t="s">
        <v>11</v>
      </c>
      <c r="F1092" s="1" t="s">
        <v>11</v>
      </c>
      <c r="G1092" s="1" t="s">
        <v>11</v>
      </c>
      <c r="H1092" s="1" t="s">
        <v>11</v>
      </c>
      <c r="I1092" s="1" t="s">
        <v>11</v>
      </c>
      <c r="J1092" s="3"/>
      <c r="K1092" s="3"/>
    </row>
    <row r="1093">
      <c r="A1093" s="1" t="s">
        <v>3638</v>
      </c>
      <c r="B1093" s="4" t="s">
        <v>3639</v>
      </c>
      <c r="C1093" s="1" t="s">
        <v>11</v>
      </c>
      <c r="D1093" s="1" t="s">
        <v>11</v>
      </c>
      <c r="E1093" s="1" t="s">
        <v>11</v>
      </c>
      <c r="F1093" s="1" t="s">
        <v>11</v>
      </c>
      <c r="G1093" s="1" t="s">
        <v>11</v>
      </c>
      <c r="H1093" s="1" t="s">
        <v>11</v>
      </c>
      <c r="I1093" s="1" t="s">
        <v>11</v>
      </c>
      <c r="J1093" s="3"/>
      <c r="K1093" s="3"/>
    </row>
    <row r="1094">
      <c r="A1094" s="1" t="s">
        <v>3640</v>
      </c>
      <c r="B1094" s="4" t="s">
        <v>3641</v>
      </c>
      <c r="C1094" s="1" t="s">
        <v>11</v>
      </c>
      <c r="D1094" s="1" t="s">
        <v>11</v>
      </c>
      <c r="E1094" s="1" t="s">
        <v>11</v>
      </c>
      <c r="F1094" s="1" t="s">
        <v>11</v>
      </c>
      <c r="G1094" s="1" t="s">
        <v>11</v>
      </c>
      <c r="H1094" s="1" t="s">
        <v>11</v>
      </c>
      <c r="I1094" s="1" t="s">
        <v>11</v>
      </c>
      <c r="J1094" s="3"/>
      <c r="K1094" s="3"/>
    </row>
    <row r="1095">
      <c r="A1095" s="1" t="s">
        <v>3642</v>
      </c>
      <c r="B1095" s="4" t="s">
        <v>3643</v>
      </c>
      <c r="C1095" s="1" t="s">
        <v>3644</v>
      </c>
      <c r="D1095" s="1" t="s">
        <v>3645</v>
      </c>
      <c r="E1095" s="1" t="s">
        <v>3646</v>
      </c>
      <c r="F1095" s="1" t="s">
        <v>3647</v>
      </c>
      <c r="G1095" s="1" t="s">
        <v>11</v>
      </c>
      <c r="H1095" s="3"/>
      <c r="I1095" s="1" t="s">
        <v>1199</v>
      </c>
      <c r="J1095" s="3"/>
      <c r="K1095" s="3"/>
    </row>
    <row r="1096">
      <c r="A1096" s="1" t="s">
        <v>3648</v>
      </c>
      <c r="B1096" s="4" t="s">
        <v>3649</v>
      </c>
      <c r="C1096" s="1" t="s">
        <v>3650</v>
      </c>
      <c r="D1096" s="1" t="s">
        <v>3651</v>
      </c>
      <c r="E1096" s="1" t="s">
        <v>3652</v>
      </c>
      <c r="F1096" s="1" t="s">
        <v>3653</v>
      </c>
      <c r="G1096" s="1" t="s">
        <v>11</v>
      </c>
      <c r="H1096" s="1" t="s">
        <v>11</v>
      </c>
      <c r="I1096" s="1" t="s">
        <v>183</v>
      </c>
      <c r="J1096" s="3"/>
      <c r="K1096" s="3"/>
    </row>
    <row r="1097">
      <c r="A1097" s="1" t="s">
        <v>3654</v>
      </c>
      <c r="B1097" s="4" t="s">
        <v>3655</v>
      </c>
      <c r="C1097" s="1" t="s">
        <v>3656</v>
      </c>
      <c r="D1097" s="1" t="s">
        <v>3657</v>
      </c>
      <c r="E1097" s="1" t="s">
        <v>3658</v>
      </c>
      <c r="F1097" s="1" t="s">
        <v>3659</v>
      </c>
      <c r="G1097" s="1" t="s">
        <v>11</v>
      </c>
      <c r="H1097" s="3"/>
      <c r="I1097" s="1" t="s">
        <v>154</v>
      </c>
      <c r="J1097" s="3"/>
      <c r="K1097" s="3"/>
    </row>
    <row r="1098">
      <c r="A1098" s="1" t="s">
        <v>3660</v>
      </c>
      <c r="B1098" s="4" t="s">
        <v>3661</v>
      </c>
      <c r="C1098" s="1" t="s">
        <v>11</v>
      </c>
      <c r="D1098" s="1" t="s">
        <v>11</v>
      </c>
      <c r="E1098" s="1" t="s">
        <v>11</v>
      </c>
      <c r="F1098" s="1" t="s">
        <v>11</v>
      </c>
      <c r="G1098" s="1" t="s">
        <v>11</v>
      </c>
      <c r="H1098" s="1" t="s">
        <v>11</v>
      </c>
      <c r="I1098" s="1" t="s">
        <v>11</v>
      </c>
      <c r="J1098" s="3"/>
      <c r="K1098" s="3"/>
    </row>
    <row r="1099">
      <c r="A1099" s="1" t="s">
        <v>3662</v>
      </c>
      <c r="B1099" s="4" t="s">
        <v>3663</v>
      </c>
      <c r="C1099" s="1" t="s">
        <v>3664</v>
      </c>
      <c r="D1099" s="1" t="s">
        <v>3665</v>
      </c>
      <c r="E1099" s="1" t="s">
        <v>3666</v>
      </c>
      <c r="F1099" s="1" t="s">
        <v>3667</v>
      </c>
      <c r="G1099" s="1" t="s">
        <v>3668</v>
      </c>
      <c r="H1099" s="5" t="s">
        <v>3669</v>
      </c>
      <c r="I1099" s="1" t="s">
        <v>80</v>
      </c>
      <c r="J1099" s="3"/>
      <c r="K1099" s="3"/>
    </row>
    <row r="1100">
      <c r="A1100" s="1" t="s">
        <v>3670</v>
      </c>
      <c r="B1100" s="4" t="s">
        <v>3671</v>
      </c>
      <c r="C1100" s="1" t="s">
        <v>11</v>
      </c>
      <c r="D1100" s="1" t="s">
        <v>11</v>
      </c>
      <c r="E1100" s="1" t="s">
        <v>11</v>
      </c>
      <c r="F1100" s="1" t="s">
        <v>11</v>
      </c>
      <c r="G1100" s="1" t="s">
        <v>11</v>
      </c>
      <c r="H1100" s="1" t="s">
        <v>11</v>
      </c>
      <c r="I1100" s="1" t="s">
        <v>11</v>
      </c>
      <c r="J1100" s="3"/>
      <c r="K1100" s="3"/>
    </row>
    <row r="1101">
      <c r="A1101" s="1" t="s">
        <v>3672</v>
      </c>
      <c r="B1101" s="4" t="s">
        <v>3673</v>
      </c>
      <c r="C1101" s="1" t="s">
        <v>3674</v>
      </c>
      <c r="D1101" s="1" t="s">
        <v>3675</v>
      </c>
      <c r="E1101" s="1" t="s">
        <v>3676</v>
      </c>
      <c r="F1101" s="1" t="s">
        <v>3677</v>
      </c>
      <c r="G1101" s="1" t="s">
        <v>11</v>
      </c>
      <c r="H1101" s="1" t="s">
        <v>11</v>
      </c>
      <c r="I1101" s="1" t="s">
        <v>183</v>
      </c>
      <c r="J1101" s="3"/>
      <c r="K1101" s="3"/>
    </row>
    <row r="1102">
      <c r="A1102" s="1" t="s">
        <v>3678</v>
      </c>
      <c r="B1102" s="4" t="s">
        <v>3679</v>
      </c>
      <c r="C1102" s="1" t="s">
        <v>11</v>
      </c>
      <c r="D1102" s="1" t="s">
        <v>11</v>
      </c>
      <c r="E1102" s="1" t="s">
        <v>11</v>
      </c>
      <c r="F1102" s="1" t="s">
        <v>11</v>
      </c>
      <c r="G1102" s="1" t="s">
        <v>11</v>
      </c>
      <c r="H1102" s="1" t="s">
        <v>11</v>
      </c>
      <c r="I1102" s="1" t="s">
        <v>11</v>
      </c>
      <c r="J1102" s="3"/>
      <c r="K1102" s="3"/>
    </row>
    <row r="1103">
      <c r="A1103" s="1" t="s">
        <v>3680</v>
      </c>
      <c r="B1103" s="4" t="s">
        <v>3681</v>
      </c>
      <c r="C1103" s="1" t="s">
        <v>11</v>
      </c>
      <c r="D1103" s="1" t="s">
        <v>11</v>
      </c>
      <c r="E1103" s="1" t="s">
        <v>11</v>
      </c>
      <c r="F1103" s="1" t="s">
        <v>11</v>
      </c>
      <c r="G1103" s="1" t="s">
        <v>11</v>
      </c>
      <c r="H1103" s="1" t="s">
        <v>11</v>
      </c>
      <c r="I1103" s="1" t="s">
        <v>11</v>
      </c>
      <c r="J1103" s="3"/>
      <c r="K1103" s="3"/>
    </row>
    <row r="1104">
      <c r="A1104" s="1" t="s">
        <v>3682</v>
      </c>
      <c r="B1104" s="4" t="s">
        <v>3683</v>
      </c>
      <c r="C1104" s="1" t="s">
        <v>11</v>
      </c>
      <c r="D1104" s="1" t="s">
        <v>11</v>
      </c>
      <c r="E1104" s="1" t="s">
        <v>11</v>
      </c>
      <c r="F1104" s="1" t="s">
        <v>11</v>
      </c>
      <c r="G1104" s="1" t="s">
        <v>11</v>
      </c>
      <c r="H1104" s="1" t="s">
        <v>11</v>
      </c>
      <c r="I1104" s="1" t="s">
        <v>11</v>
      </c>
      <c r="J1104" s="3"/>
      <c r="K1104" s="3"/>
    </row>
    <row r="1105">
      <c r="A1105" s="1" t="s">
        <v>3684</v>
      </c>
      <c r="B1105" s="4" t="s">
        <v>3685</v>
      </c>
      <c r="C1105" s="1" t="s">
        <v>11</v>
      </c>
      <c r="D1105" s="1" t="s">
        <v>11</v>
      </c>
      <c r="E1105" s="1" t="s">
        <v>11</v>
      </c>
      <c r="F1105" s="1" t="s">
        <v>11</v>
      </c>
      <c r="G1105" s="1" t="s">
        <v>11</v>
      </c>
      <c r="H1105" s="1" t="s">
        <v>11</v>
      </c>
      <c r="I1105" s="1" t="s">
        <v>11</v>
      </c>
      <c r="J1105" s="3"/>
      <c r="K1105" s="3"/>
    </row>
    <row r="1106">
      <c r="A1106" s="1" t="s">
        <v>3686</v>
      </c>
      <c r="B1106" s="4" t="s">
        <v>3687</v>
      </c>
      <c r="C1106" s="1" t="s">
        <v>11</v>
      </c>
      <c r="D1106" s="1" t="s">
        <v>11</v>
      </c>
      <c r="E1106" s="1" t="s">
        <v>11</v>
      </c>
      <c r="F1106" s="1" t="s">
        <v>11</v>
      </c>
      <c r="G1106" s="1" t="s">
        <v>11</v>
      </c>
      <c r="H1106" s="1" t="s">
        <v>11</v>
      </c>
      <c r="I1106" s="1" t="s">
        <v>11</v>
      </c>
      <c r="J1106" s="3"/>
      <c r="K1106" s="3"/>
    </row>
    <row r="1107">
      <c r="A1107" s="1" t="s">
        <v>3688</v>
      </c>
      <c r="B1107" s="4" t="s">
        <v>3689</v>
      </c>
      <c r="C1107" s="1" t="s">
        <v>11</v>
      </c>
      <c r="D1107" s="1" t="s">
        <v>11</v>
      </c>
      <c r="E1107" s="1" t="s">
        <v>11</v>
      </c>
      <c r="F1107" s="1" t="s">
        <v>11</v>
      </c>
      <c r="G1107" s="1" t="s">
        <v>11</v>
      </c>
      <c r="H1107" s="1" t="s">
        <v>11</v>
      </c>
      <c r="I1107" s="1" t="s">
        <v>11</v>
      </c>
      <c r="J1107" s="3"/>
      <c r="K1107" s="3"/>
    </row>
    <row r="1108">
      <c r="A1108" s="1" t="s">
        <v>3690</v>
      </c>
      <c r="B1108" s="4" t="s">
        <v>3691</v>
      </c>
      <c r="C1108" s="1" t="s">
        <v>11</v>
      </c>
      <c r="D1108" s="1" t="s">
        <v>11</v>
      </c>
      <c r="E1108" s="1" t="s">
        <v>11</v>
      </c>
      <c r="F1108" s="1" t="s">
        <v>11</v>
      </c>
      <c r="G1108" s="1" t="s">
        <v>11</v>
      </c>
      <c r="H1108" s="1" t="s">
        <v>11</v>
      </c>
      <c r="I1108" s="1" t="s">
        <v>11</v>
      </c>
      <c r="J1108" s="3"/>
      <c r="K1108" s="3"/>
    </row>
    <row r="1109">
      <c r="A1109" s="1" t="s">
        <v>3692</v>
      </c>
      <c r="B1109" s="4" t="s">
        <v>3693</v>
      </c>
      <c r="C1109" s="1" t="s">
        <v>3694</v>
      </c>
      <c r="D1109" s="1" t="s">
        <v>3695</v>
      </c>
      <c r="E1109" s="1" t="s">
        <v>3696</v>
      </c>
      <c r="F1109" s="1" t="s">
        <v>3697</v>
      </c>
      <c r="G1109" s="1" t="s">
        <v>11</v>
      </c>
      <c r="H1109" s="5" t="s">
        <v>3698</v>
      </c>
      <c r="I1109" s="1" t="s">
        <v>154</v>
      </c>
      <c r="J1109" s="3"/>
      <c r="K1109" s="3"/>
    </row>
    <row r="1110">
      <c r="A1110" s="1" t="s">
        <v>3699</v>
      </c>
      <c r="B1110" s="4" t="s">
        <v>3700</v>
      </c>
      <c r="C1110" s="1" t="s">
        <v>11</v>
      </c>
      <c r="D1110" s="1" t="s">
        <v>11</v>
      </c>
      <c r="E1110" s="1" t="s">
        <v>11</v>
      </c>
      <c r="F1110" s="1" t="s">
        <v>11</v>
      </c>
      <c r="G1110" s="1" t="s">
        <v>11</v>
      </c>
      <c r="H1110" s="1" t="s">
        <v>11</v>
      </c>
      <c r="I1110" s="1" t="s">
        <v>11</v>
      </c>
      <c r="J1110" s="3"/>
      <c r="K1110" s="3"/>
    </row>
    <row r="1111">
      <c r="A1111" s="1" t="s">
        <v>3701</v>
      </c>
      <c r="B1111" s="4" t="s">
        <v>3702</v>
      </c>
      <c r="C1111" s="1" t="s">
        <v>3703</v>
      </c>
      <c r="D1111" s="1" t="s">
        <v>3704</v>
      </c>
      <c r="E1111" s="1" t="s">
        <v>3705</v>
      </c>
      <c r="F1111" s="1" t="s">
        <v>3706</v>
      </c>
      <c r="G1111" s="1" t="s">
        <v>11</v>
      </c>
      <c r="H1111" s="1" t="s">
        <v>11</v>
      </c>
      <c r="I1111" s="1" t="s">
        <v>80</v>
      </c>
      <c r="J1111" s="3"/>
      <c r="K1111" s="3"/>
    </row>
    <row r="1112">
      <c r="A1112" s="1" t="s">
        <v>3707</v>
      </c>
      <c r="B1112" s="4" t="s">
        <v>3708</v>
      </c>
      <c r="C1112" s="1" t="s">
        <v>11</v>
      </c>
      <c r="D1112" s="1" t="s">
        <v>11</v>
      </c>
      <c r="E1112" s="1" t="s">
        <v>11</v>
      </c>
      <c r="F1112" s="1" t="s">
        <v>11</v>
      </c>
      <c r="G1112" s="1" t="s">
        <v>11</v>
      </c>
      <c r="H1112" s="1" t="s">
        <v>11</v>
      </c>
      <c r="I1112" s="1" t="s">
        <v>11</v>
      </c>
      <c r="J1112" s="3"/>
      <c r="K1112" s="3"/>
    </row>
    <row r="1113">
      <c r="A1113" s="1" t="s">
        <v>3709</v>
      </c>
      <c r="B1113" s="4" t="s">
        <v>3710</v>
      </c>
      <c r="C1113" s="1" t="s">
        <v>11</v>
      </c>
      <c r="D1113" s="1" t="s">
        <v>11</v>
      </c>
      <c r="E1113" s="1" t="s">
        <v>11</v>
      </c>
      <c r="F1113" s="1" t="s">
        <v>11</v>
      </c>
      <c r="G1113" s="1" t="s">
        <v>11</v>
      </c>
      <c r="H1113" s="1" t="s">
        <v>11</v>
      </c>
      <c r="I1113" s="1" t="s">
        <v>11</v>
      </c>
      <c r="J1113" s="3"/>
      <c r="K1113" s="3"/>
    </row>
    <row r="1114">
      <c r="A1114" s="1" t="s">
        <v>3711</v>
      </c>
      <c r="B1114" s="4" t="s">
        <v>3712</v>
      </c>
      <c r="C1114" s="1" t="s">
        <v>3713</v>
      </c>
      <c r="D1114" s="1" t="s">
        <v>3714</v>
      </c>
      <c r="E1114" s="1" t="s">
        <v>3715</v>
      </c>
      <c r="F1114" s="1" t="s">
        <v>3716</v>
      </c>
      <c r="G1114" s="1" t="s">
        <v>3717</v>
      </c>
      <c r="H1114" s="1" t="s">
        <v>11</v>
      </c>
      <c r="I1114" s="1" t="s">
        <v>31</v>
      </c>
      <c r="J1114" s="3"/>
      <c r="K1114" s="3"/>
    </row>
    <row r="1115">
      <c r="A1115" s="1" t="s">
        <v>3718</v>
      </c>
      <c r="B1115" s="4" t="s">
        <v>3719</v>
      </c>
      <c r="C1115" s="1" t="s">
        <v>11</v>
      </c>
      <c r="D1115" s="1" t="s">
        <v>11</v>
      </c>
      <c r="E1115" s="1" t="s">
        <v>11</v>
      </c>
      <c r="F1115" s="1" t="s">
        <v>11</v>
      </c>
      <c r="G1115" s="1" t="s">
        <v>11</v>
      </c>
      <c r="H1115" s="1" t="s">
        <v>11</v>
      </c>
      <c r="I1115" s="1" t="s">
        <v>11</v>
      </c>
      <c r="J1115" s="3"/>
      <c r="K1115" s="3"/>
    </row>
    <row r="1116">
      <c r="A1116" s="1" t="s">
        <v>3720</v>
      </c>
      <c r="B1116" s="4" t="s">
        <v>3721</v>
      </c>
      <c r="C1116" s="1" t="s">
        <v>11</v>
      </c>
      <c r="D1116" s="1" t="s">
        <v>11</v>
      </c>
      <c r="E1116" s="1" t="s">
        <v>11</v>
      </c>
      <c r="F1116" s="1" t="s">
        <v>11</v>
      </c>
      <c r="G1116" s="1" t="s">
        <v>11</v>
      </c>
      <c r="H1116" s="1" t="s">
        <v>11</v>
      </c>
      <c r="I1116" s="1" t="s">
        <v>11</v>
      </c>
      <c r="J1116" s="3"/>
      <c r="K1116" s="3"/>
    </row>
    <row r="1117">
      <c r="A1117" s="1" t="s">
        <v>3722</v>
      </c>
      <c r="B1117" s="4" t="s">
        <v>3723</v>
      </c>
      <c r="C1117" s="1" t="s">
        <v>3724</v>
      </c>
      <c r="D1117" s="1" t="s">
        <v>3725</v>
      </c>
      <c r="E1117" s="1" t="s">
        <v>3726</v>
      </c>
      <c r="F1117" s="1" t="s">
        <v>3727</v>
      </c>
      <c r="G1117" s="1" t="s">
        <v>3728</v>
      </c>
      <c r="H1117" s="5" t="s">
        <v>3729</v>
      </c>
      <c r="I1117" s="1" t="s">
        <v>53</v>
      </c>
      <c r="J1117" s="3"/>
      <c r="K1117" s="3"/>
    </row>
    <row r="1118">
      <c r="A1118" s="1" t="s">
        <v>3730</v>
      </c>
      <c r="B1118" s="4" t="s">
        <v>3731</v>
      </c>
      <c r="C1118" s="1" t="s">
        <v>3732</v>
      </c>
      <c r="D1118" s="1" t="s">
        <v>3733</v>
      </c>
      <c r="E1118" s="1" t="s">
        <v>3734</v>
      </c>
      <c r="F1118" s="1" t="s">
        <v>3735</v>
      </c>
      <c r="G1118" s="1" t="s">
        <v>11</v>
      </c>
      <c r="H1118" s="5" t="s">
        <v>3736</v>
      </c>
      <c r="I1118" s="1" t="s">
        <v>80</v>
      </c>
      <c r="J1118" s="3"/>
      <c r="K1118" s="3"/>
    </row>
    <row r="1119">
      <c r="A1119" s="1" t="s">
        <v>3737</v>
      </c>
      <c r="B1119" s="4" t="s">
        <v>3738</v>
      </c>
      <c r="C1119" s="1" t="s">
        <v>11</v>
      </c>
      <c r="D1119" s="1" t="s">
        <v>11</v>
      </c>
      <c r="E1119" s="1" t="s">
        <v>11</v>
      </c>
      <c r="F1119" s="1" t="s">
        <v>11</v>
      </c>
      <c r="G1119" s="1" t="s">
        <v>11</v>
      </c>
      <c r="H1119" s="1" t="s">
        <v>11</v>
      </c>
      <c r="I1119" s="1" t="s">
        <v>11</v>
      </c>
      <c r="J1119" s="3"/>
      <c r="K1119" s="3"/>
    </row>
    <row r="1120">
      <c r="A1120" s="1" t="s">
        <v>3739</v>
      </c>
      <c r="B1120" s="4" t="s">
        <v>3740</v>
      </c>
      <c r="C1120" s="1" t="s">
        <v>11</v>
      </c>
      <c r="D1120" s="1" t="s">
        <v>11</v>
      </c>
      <c r="E1120" s="1" t="s">
        <v>11</v>
      </c>
      <c r="F1120" s="1" t="s">
        <v>11</v>
      </c>
      <c r="G1120" s="1" t="s">
        <v>11</v>
      </c>
      <c r="H1120" s="1" t="s">
        <v>11</v>
      </c>
      <c r="I1120" s="1" t="s">
        <v>11</v>
      </c>
      <c r="J1120" s="3"/>
      <c r="K1120" s="3"/>
    </row>
    <row r="1121">
      <c r="A1121" s="1" t="s">
        <v>3741</v>
      </c>
      <c r="B1121" s="4" t="s">
        <v>3742</v>
      </c>
      <c r="C1121" s="1" t="s">
        <v>11</v>
      </c>
      <c r="D1121" s="1" t="s">
        <v>11</v>
      </c>
      <c r="E1121" s="1" t="s">
        <v>11</v>
      </c>
      <c r="F1121" s="1" t="s">
        <v>11</v>
      </c>
      <c r="G1121" s="1" t="s">
        <v>11</v>
      </c>
      <c r="H1121" s="1" t="s">
        <v>11</v>
      </c>
      <c r="I1121" s="1" t="s">
        <v>11</v>
      </c>
      <c r="J1121" s="3"/>
      <c r="K1121" s="3"/>
    </row>
    <row r="1122">
      <c r="A1122" s="1" t="s">
        <v>3743</v>
      </c>
      <c r="B1122" s="4" t="s">
        <v>3744</v>
      </c>
      <c r="C1122" s="1" t="s">
        <v>11</v>
      </c>
      <c r="D1122" s="1" t="s">
        <v>11</v>
      </c>
      <c r="E1122" s="1" t="s">
        <v>11</v>
      </c>
      <c r="F1122" s="1" t="s">
        <v>11</v>
      </c>
      <c r="G1122" s="1" t="s">
        <v>11</v>
      </c>
      <c r="H1122" s="1" t="s">
        <v>11</v>
      </c>
      <c r="I1122" s="1" t="s">
        <v>11</v>
      </c>
      <c r="J1122" s="3"/>
      <c r="K1122" s="3"/>
    </row>
    <row r="1123">
      <c r="A1123" s="1" t="s">
        <v>3745</v>
      </c>
      <c r="B1123" s="4" t="s">
        <v>3746</v>
      </c>
      <c r="C1123" s="1" t="s">
        <v>11</v>
      </c>
      <c r="D1123" s="1" t="s">
        <v>11</v>
      </c>
      <c r="E1123" s="1" t="s">
        <v>11</v>
      </c>
      <c r="F1123" s="1" t="s">
        <v>11</v>
      </c>
      <c r="G1123" s="1" t="s">
        <v>11</v>
      </c>
      <c r="H1123" s="1" t="s">
        <v>11</v>
      </c>
      <c r="I1123" s="1" t="s">
        <v>11</v>
      </c>
      <c r="J1123" s="3"/>
      <c r="K1123" s="3"/>
    </row>
    <row r="1124">
      <c r="A1124" s="1" t="s">
        <v>3747</v>
      </c>
      <c r="B1124" s="4" t="s">
        <v>3748</v>
      </c>
      <c r="C1124" s="1" t="s">
        <v>11</v>
      </c>
      <c r="D1124" s="1" t="s">
        <v>11</v>
      </c>
      <c r="E1124" s="1" t="s">
        <v>11</v>
      </c>
      <c r="F1124" s="1" t="s">
        <v>11</v>
      </c>
      <c r="G1124" s="1" t="s">
        <v>11</v>
      </c>
      <c r="H1124" s="1" t="s">
        <v>11</v>
      </c>
      <c r="I1124" s="1" t="s">
        <v>11</v>
      </c>
      <c r="J1124" s="3"/>
      <c r="K1124" s="3"/>
    </row>
    <row r="1125">
      <c r="A1125" s="1" t="s">
        <v>3749</v>
      </c>
      <c r="B1125" s="4" t="s">
        <v>3750</v>
      </c>
      <c r="C1125" s="1" t="s">
        <v>11</v>
      </c>
      <c r="D1125" s="1" t="s">
        <v>11</v>
      </c>
      <c r="E1125" s="1" t="s">
        <v>11</v>
      </c>
      <c r="F1125" s="1" t="s">
        <v>11</v>
      </c>
      <c r="G1125" s="1" t="s">
        <v>11</v>
      </c>
      <c r="H1125" s="1" t="s">
        <v>11</v>
      </c>
      <c r="I1125" s="1" t="s">
        <v>11</v>
      </c>
      <c r="J1125" s="3"/>
      <c r="K1125" s="3"/>
    </row>
    <row r="1126">
      <c r="A1126" s="1" t="s">
        <v>3751</v>
      </c>
      <c r="B1126" s="4" t="s">
        <v>3752</v>
      </c>
      <c r="C1126" s="1" t="s">
        <v>11</v>
      </c>
      <c r="D1126" s="1" t="s">
        <v>11</v>
      </c>
      <c r="E1126" s="1" t="s">
        <v>11</v>
      </c>
      <c r="F1126" s="1" t="s">
        <v>11</v>
      </c>
      <c r="G1126" s="1" t="s">
        <v>11</v>
      </c>
      <c r="H1126" s="1" t="s">
        <v>11</v>
      </c>
      <c r="I1126" s="1" t="s">
        <v>11</v>
      </c>
      <c r="J1126" s="3"/>
      <c r="K1126" s="3"/>
    </row>
    <row r="1127">
      <c r="A1127" s="1" t="s">
        <v>3753</v>
      </c>
      <c r="B1127" s="4" t="s">
        <v>3754</v>
      </c>
      <c r="C1127" s="1" t="s">
        <v>3755</v>
      </c>
      <c r="D1127" s="1" t="s">
        <v>3756</v>
      </c>
      <c r="E1127" s="1" t="s">
        <v>3757</v>
      </c>
      <c r="F1127" s="1" t="s">
        <v>3758</v>
      </c>
      <c r="G1127" s="1" t="s">
        <v>11</v>
      </c>
      <c r="H1127" s="1" t="s">
        <v>503</v>
      </c>
      <c r="I1127" s="1" t="s">
        <v>53</v>
      </c>
      <c r="J1127" s="3"/>
      <c r="K1127" s="3"/>
    </row>
    <row r="1128">
      <c r="A1128" s="1" t="s">
        <v>3759</v>
      </c>
      <c r="B1128" s="4" t="s">
        <v>3760</v>
      </c>
      <c r="C1128" s="1" t="s">
        <v>11</v>
      </c>
      <c r="D1128" s="1" t="s">
        <v>11</v>
      </c>
      <c r="E1128" s="1" t="s">
        <v>11</v>
      </c>
      <c r="F1128" s="1" t="s">
        <v>11</v>
      </c>
      <c r="G1128" s="1" t="s">
        <v>11</v>
      </c>
      <c r="H1128" s="1" t="s">
        <v>11</v>
      </c>
      <c r="I1128" s="1" t="s">
        <v>11</v>
      </c>
      <c r="J1128" s="3"/>
      <c r="K1128" s="3"/>
    </row>
    <row r="1129">
      <c r="A1129" s="1" t="s">
        <v>3761</v>
      </c>
      <c r="B1129" s="4" t="s">
        <v>3762</v>
      </c>
      <c r="C1129" s="1" t="s">
        <v>3763</v>
      </c>
      <c r="D1129" s="1" t="s">
        <v>3764</v>
      </c>
      <c r="E1129" s="1" t="s">
        <v>3765</v>
      </c>
      <c r="F1129" s="1" t="s">
        <v>3766</v>
      </c>
      <c r="G1129" s="1" t="s">
        <v>11</v>
      </c>
      <c r="H1129" s="5" t="s">
        <v>3767</v>
      </c>
      <c r="I1129" s="1" t="s">
        <v>53</v>
      </c>
      <c r="J1129" s="3"/>
      <c r="K1129" s="3"/>
    </row>
    <row r="1130">
      <c r="A1130" s="1" t="s">
        <v>3768</v>
      </c>
      <c r="B1130" s="4" t="s">
        <v>3769</v>
      </c>
      <c r="C1130" s="1" t="s">
        <v>3770</v>
      </c>
      <c r="D1130" s="1" t="s">
        <v>3771</v>
      </c>
      <c r="E1130" s="1" t="s">
        <v>3772</v>
      </c>
      <c r="F1130" s="1" t="s">
        <v>3773</v>
      </c>
      <c r="G1130" s="1" t="s">
        <v>11</v>
      </c>
      <c r="H1130" s="5" t="s">
        <v>3774</v>
      </c>
      <c r="I1130" s="1" t="s">
        <v>154</v>
      </c>
      <c r="J1130" s="3"/>
      <c r="K1130" s="3"/>
    </row>
    <row r="1131">
      <c r="A1131" s="1" t="s">
        <v>3775</v>
      </c>
      <c r="B1131" s="4" t="s">
        <v>3776</v>
      </c>
      <c r="C1131" s="1" t="s">
        <v>3777</v>
      </c>
      <c r="D1131" s="1" t="s">
        <v>3778</v>
      </c>
      <c r="E1131" s="1" t="s">
        <v>3779</v>
      </c>
      <c r="F1131" s="1" t="s">
        <v>3780</v>
      </c>
      <c r="G1131" s="1" t="s">
        <v>11</v>
      </c>
      <c r="H1131" s="5" t="s">
        <v>3781</v>
      </c>
      <c r="I1131" s="1" t="s">
        <v>80</v>
      </c>
      <c r="J1131" s="3"/>
      <c r="K1131" s="3"/>
    </row>
    <row r="1132">
      <c r="A1132" s="1" t="s">
        <v>3782</v>
      </c>
      <c r="B1132" s="4" t="s">
        <v>3783</v>
      </c>
      <c r="C1132" s="1" t="s">
        <v>11</v>
      </c>
      <c r="D1132" s="1" t="s">
        <v>11</v>
      </c>
      <c r="E1132" s="1" t="s">
        <v>11</v>
      </c>
      <c r="F1132" s="1" t="s">
        <v>11</v>
      </c>
      <c r="G1132" s="1" t="s">
        <v>11</v>
      </c>
      <c r="H1132" s="1" t="s">
        <v>11</v>
      </c>
      <c r="I1132" s="1" t="s">
        <v>11</v>
      </c>
      <c r="J1132" s="3"/>
      <c r="K1132" s="3"/>
    </row>
    <row r="1133">
      <c r="A1133" s="1" t="s">
        <v>3784</v>
      </c>
      <c r="B1133" s="4" t="s">
        <v>3785</v>
      </c>
      <c r="C1133" s="1" t="s">
        <v>3786</v>
      </c>
      <c r="D1133" s="1" t="s">
        <v>3787</v>
      </c>
      <c r="E1133" s="1" t="s">
        <v>3788</v>
      </c>
      <c r="F1133" s="1" t="s">
        <v>3789</v>
      </c>
      <c r="G1133" s="1" t="s">
        <v>3790</v>
      </c>
      <c r="H1133" s="5" t="s">
        <v>3791</v>
      </c>
      <c r="I1133" s="1" t="s">
        <v>80</v>
      </c>
      <c r="J1133" s="3"/>
      <c r="K1133" s="3"/>
    </row>
    <row r="1134">
      <c r="A1134" s="1" t="s">
        <v>3792</v>
      </c>
      <c r="B1134" s="4" t="s">
        <v>3793</v>
      </c>
      <c r="C1134" s="1" t="s">
        <v>3794</v>
      </c>
      <c r="D1134" s="1" t="s">
        <v>3795</v>
      </c>
      <c r="E1134" s="1" t="s">
        <v>3796</v>
      </c>
      <c r="F1134" s="1" t="s">
        <v>3797</v>
      </c>
      <c r="G1134" s="1" t="s">
        <v>11</v>
      </c>
      <c r="H1134" s="1" t="s">
        <v>11</v>
      </c>
      <c r="I1134" s="1" t="s">
        <v>80</v>
      </c>
      <c r="J1134" s="3"/>
      <c r="K1134" s="3"/>
    </row>
    <row r="1135">
      <c r="A1135" s="1" t="s">
        <v>3798</v>
      </c>
      <c r="B1135" s="4" t="s">
        <v>3799</v>
      </c>
      <c r="C1135" s="1" t="s">
        <v>11</v>
      </c>
      <c r="D1135" s="1" t="s">
        <v>11</v>
      </c>
      <c r="E1135" s="1" t="s">
        <v>11</v>
      </c>
      <c r="F1135" s="1" t="s">
        <v>11</v>
      </c>
      <c r="G1135" s="1" t="s">
        <v>11</v>
      </c>
      <c r="H1135" s="1" t="s">
        <v>11</v>
      </c>
      <c r="I1135" s="1" t="s">
        <v>11</v>
      </c>
      <c r="J1135" s="3"/>
      <c r="K1135" s="3"/>
    </row>
    <row r="1136">
      <c r="A1136" s="1" t="s">
        <v>3800</v>
      </c>
      <c r="B1136" s="4" t="s">
        <v>3801</v>
      </c>
      <c r="C1136" s="1" t="s">
        <v>11</v>
      </c>
      <c r="D1136" s="1" t="s">
        <v>11</v>
      </c>
      <c r="E1136" s="1" t="s">
        <v>11</v>
      </c>
      <c r="F1136" s="1" t="s">
        <v>11</v>
      </c>
      <c r="G1136" s="1" t="s">
        <v>11</v>
      </c>
      <c r="H1136" s="1" t="s">
        <v>11</v>
      </c>
      <c r="I1136" s="1" t="s">
        <v>11</v>
      </c>
      <c r="J1136" s="3"/>
      <c r="K1136" s="3"/>
    </row>
    <row r="1137">
      <c r="A1137" s="1" t="s">
        <v>3802</v>
      </c>
      <c r="B1137" s="4" t="s">
        <v>3803</v>
      </c>
      <c r="C1137" s="1" t="s">
        <v>11</v>
      </c>
      <c r="D1137" s="1" t="s">
        <v>11</v>
      </c>
      <c r="E1137" s="1" t="s">
        <v>11</v>
      </c>
      <c r="F1137" s="1" t="s">
        <v>11</v>
      </c>
      <c r="G1137" s="1" t="s">
        <v>11</v>
      </c>
      <c r="H1137" s="1" t="s">
        <v>11</v>
      </c>
      <c r="I1137" s="1" t="s">
        <v>11</v>
      </c>
      <c r="J1137" s="3"/>
      <c r="K1137" s="3"/>
    </row>
    <row r="1138">
      <c r="A1138" s="1" t="s">
        <v>3804</v>
      </c>
      <c r="B1138" s="4" t="s">
        <v>3805</v>
      </c>
      <c r="C1138" s="1" t="s">
        <v>3806</v>
      </c>
      <c r="D1138" s="1" t="s">
        <v>3807</v>
      </c>
      <c r="E1138" s="1" t="s">
        <v>3808</v>
      </c>
      <c r="F1138" s="1" t="s">
        <v>3809</v>
      </c>
      <c r="G1138" s="1" t="s">
        <v>11</v>
      </c>
      <c r="H1138" s="1" t="s">
        <v>11</v>
      </c>
      <c r="I1138" s="1" t="s">
        <v>31</v>
      </c>
      <c r="J1138" s="3"/>
      <c r="K1138" s="3"/>
    </row>
    <row r="1139">
      <c r="A1139" s="1" t="s">
        <v>3810</v>
      </c>
      <c r="B1139" s="4" t="s">
        <v>3811</v>
      </c>
      <c r="C1139" s="1" t="s">
        <v>11</v>
      </c>
      <c r="D1139" s="1" t="s">
        <v>11</v>
      </c>
      <c r="E1139" s="1" t="s">
        <v>11</v>
      </c>
      <c r="F1139" s="1" t="s">
        <v>11</v>
      </c>
      <c r="G1139" s="1" t="s">
        <v>11</v>
      </c>
      <c r="H1139" s="1" t="s">
        <v>11</v>
      </c>
      <c r="I1139" s="1" t="s">
        <v>11</v>
      </c>
      <c r="J1139" s="3"/>
      <c r="K1139" s="3"/>
    </row>
    <row r="1140">
      <c r="A1140" s="1" t="s">
        <v>3812</v>
      </c>
      <c r="B1140" s="4" t="s">
        <v>3813</v>
      </c>
      <c r="C1140" s="1" t="s">
        <v>11</v>
      </c>
      <c r="D1140" s="1" t="s">
        <v>11</v>
      </c>
      <c r="E1140" s="1" t="s">
        <v>11</v>
      </c>
      <c r="F1140" s="1" t="s">
        <v>11</v>
      </c>
      <c r="G1140" s="1" t="s">
        <v>11</v>
      </c>
      <c r="H1140" s="1" t="s">
        <v>11</v>
      </c>
      <c r="I1140" s="1" t="s">
        <v>11</v>
      </c>
      <c r="J1140" s="3"/>
      <c r="K1140" s="3"/>
    </row>
    <row r="1141">
      <c r="A1141" s="1" t="s">
        <v>3814</v>
      </c>
      <c r="B1141" s="4" t="s">
        <v>3815</v>
      </c>
      <c r="C1141" s="1" t="s">
        <v>11</v>
      </c>
      <c r="D1141" s="1" t="s">
        <v>11</v>
      </c>
      <c r="E1141" s="1" t="s">
        <v>11</v>
      </c>
      <c r="F1141" s="1" t="s">
        <v>11</v>
      </c>
      <c r="G1141" s="1" t="s">
        <v>11</v>
      </c>
      <c r="H1141" s="1" t="s">
        <v>11</v>
      </c>
      <c r="I1141" s="1" t="s">
        <v>11</v>
      </c>
      <c r="J1141" s="3"/>
      <c r="K1141" s="3"/>
    </row>
    <row r="1142">
      <c r="A1142" s="1" t="s">
        <v>3816</v>
      </c>
      <c r="B1142" s="4" t="s">
        <v>3817</v>
      </c>
      <c r="C1142" s="1" t="s">
        <v>11</v>
      </c>
      <c r="D1142" s="1" t="s">
        <v>11</v>
      </c>
      <c r="E1142" s="1" t="s">
        <v>11</v>
      </c>
      <c r="F1142" s="1" t="s">
        <v>11</v>
      </c>
      <c r="G1142" s="1" t="s">
        <v>11</v>
      </c>
      <c r="H1142" s="1" t="s">
        <v>11</v>
      </c>
      <c r="I1142" s="1" t="s">
        <v>11</v>
      </c>
      <c r="J1142" s="3"/>
      <c r="K1142" s="3"/>
    </row>
    <row r="1143">
      <c r="A1143" s="1" t="s">
        <v>3818</v>
      </c>
      <c r="B1143" s="4" t="s">
        <v>3819</v>
      </c>
      <c r="C1143" s="1" t="s">
        <v>11</v>
      </c>
      <c r="D1143" s="1" t="s">
        <v>11</v>
      </c>
      <c r="E1143" s="1" t="s">
        <v>11</v>
      </c>
      <c r="F1143" s="1" t="s">
        <v>11</v>
      </c>
      <c r="G1143" s="1" t="s">
        <v>11</v>
      </c>
      <c r="H1143" s="1" t="s">
        <v>11</v>
      </c>
      <c r="I1143" s="1" t="s">
        <v>11</v>
      </c>
      <c r="J1143" s="3"/>
      <c r="K1143" s="3"/>
    </row>
    <row r="1144">
      <c r="A1144" s="1" t="s">
        <v>3820</v>
      </c>
      <c r="B1144" s="4" t="s">
        <v>3821</v>
      </c>
      <c r="C1144" s="1" t="s">
        <v>11</v>
      </c>
      <c r="D1144" s="1" t="s">
        <v>11</v>
      </c>
      <c r="E1144" s="1" t="s">
        <v>11</v>
      </c>
      <c r="F1144" s="1" t="s">
        <v>11</v>
      </c>
      <c r="G1144" s="1" t="s">
        <v>11</v>
      </c>
      <c r="H1144" s="1" t="s">
        <v>11</v>
      </c>
      <c r="I1144" s="1" t="s">
        <v>11</v>
      </c>
      <c r="J1144" s="3"/>
      <c r="K1144" s="3"/>
    </row>
    <row r="1145">
      <c r="A1145" s="1" t="s">
        <v>3822</v>
      </c>
      <c r="B1145" s="4" t="s">
        <v>3823</v>
      </c>
      <c r="C1145" s="1" t="s">
        <v>11</v>
      </c>
      <c r="D1145" s="1" t="s">
        <v>11</v>
      </c>
      <c r="E1145" s="1" t="s">
        <v>11</v>
      </c>
      <c r="F1145" s="1" t="s">
        <v>11</v>
      </c>
      <c r="G1145" s="1" t="s">
        <v>11</v>
      </c>
      <c r="H1145" s="1" t="s">
        <v>11</v>
      </c>
      <c r="I1145" s="1" t="s">
        <v>11</v>
      </c>
      <c r="J1145" s="3"/>
      <c r="K1145" s="3"/>
    </row>
    <row r="1146">
      <c r="A1146" s="1" t="s">
        <v>3824</v>
      </c>
      <c r="B1146" s="4" t="s">
        <v>3825</v>
      </c>
      <c r="C1146" s="1" t="s">
        <v>11</v>
      </c>
      <c r="D1146" s="1" t="s">
        <v>11</v>
      </c>
      <c r="E1146" s="1" t="s">
        <v>11</v>
      </c>
      <c r="F1146" s="1" t="s">
        <v>11</v>
      </c>
      <c r="G1146" s="1" t="s">
        <v>11</v>
      </c>
      <c r="H1146" s="1" t="s">
        <v>11</v>
      </c>
      <c r="I1146" s="1" t="s">
        <v>11</v>
      </c>
      <c r="J1146" s="3"/>
      <c r="K1146" s="3"/>
    </row>
    <row r="1147">
      <c r="A1147" s="1" t="s">
        <v>3826</v>
      </c>
      <c r="B1147" s="4" t="s">
        <v>3827</v>
      </c>
      <c r="C1147" s="1" t="s">
        <v>11</v>
      </c>
      <c r="D1147" s="1" t="s">
        <v>11</v>
      </c>
      <c r="E1147" s="1" t="s">
        <v>11</v>
      </c>
      <c r="F1147" s="1" t="s">
        <v>11</v>
      </c>
      <c r="G1147" s="1" t="s">
        <v>11</v>
      </c>
      <c r="H1147" s="1" t="s">
        <v>11</v>
      </c>
      <c r="I1147" s="1" t="s">
        <v>11</v>
      </c>
      <c r="J1147" s="3"/>
      <c r="K1147" s="3"/>
    </row>
    <row r="1148">
      <c r="A1148" s="1" t="s">
        <v>3828</v>
      </c>
      <c r="B1148" s="4" t="s">
        <v>3829</v>
      </c>
      <c r="C1148" s="1" t="s">
        <v>3830</v>
      </c>
      <c r="D1148" s="1" t="s">
        <v>3831</v>
      </c>
      <c r="E1148" s="1" t="s">
        <v>3832</v>
      </c>
      <c r="F1148" s="1" t="s">
        <v>3833</v>
      </c>
      <c r="G1148" s="1" t="s">
        <v>11</v>
      </c>
      <c r="H1148" s="1" t="s">
        <v>11</v>
      </c>
      <c r="I1148" s="1" t="s">
        <v>183</v>
      </c>
      <c r="J1148" s="3"/>
      <c r="K1148" s="3"/>
    </row>
    <row r="1149">
      <c r="A1149" s="1" t="s">
        <v>3834</v>
      </c>
      <c r="B1149" s="4" t="s">
        <v>3835</v>
      </c>
      <c r="C1149" s="1" t="s">
        <v>11</v>
      </c>
      <c r="D1149" s="1" t="s">
        <v>11</v>
      </c>
      <c r="E1149" s="1" t="s">
        <v>11</v>
      </c>
      <c r="F1149" s="1" t="s">
        <v>11</v>
      </c>
      <c r="G1149" s="1" t="s">
        <v>11</v>
      </c>
      <c r="H1149" s="1" t="s">
        <v>11</v>
      </c>
      <c r="I1149" s="1" t="s">
        <v>11</v>
      </c>
      <c r="J1149" s="3"/>
      <c r="K1149" s="3"/>
    </row>
    <row r="1150">
      <c r="A1150" s="1" t="s">
        <v>3836</v>
      </c>
      <c r="B1150" s="4" t="s">
        <v>3837</v>
      </c>
      <c r="C1150" s="1" t="s">
        <v>11</v>
      </c>
      <c r="D1150" s="1" t="s">
        <v>11</v>
      </c>
      <c r="E1150" s="1" t="s">
        <v>11</v>
      </c>
      <c r="F1150" s="1" t="s">
        <v>11</v>
      </c>
      <c r="G1150" s="1" t="s">
        <v>11</v>
      </c>
      <c r="H1150" s="1" t="s">
        <v>11</v>
      </c>
      <c r="I1150" s="1" t="s">
        <v>11</v>
      </c>
      <c r="J1150" s="3"/>
      <c r="K1150" s="3"/>
    </row>
    <row r="1151">
      <c r="A1151" s="1" t="s">
        <v>3838</v>
      </c>
      <c r="B1151" s="4" t="s">
        <v>3839</v>
      </c>
      <c r="C1151" s="1" t="s">
        <v>3840</v>
      </c>
      <c r="D1151" s="1" t="s">
        <v>3841</v>
      </c>
      <c r="E1151" s="1" t="s">
        <v>3842</v>
      </c>
      <c r="F1151" s="1" t="s">
        <v>3843</v>
      </c>
      <c r="G1151" s="1" t="s">
        <v>11</v>
      </c>
      <c r="H1151" s="1" t="s">
        <v>11</v>
      </c>
      <c r="I1151" s="1" t="s">
        <v>154</v>
      </c>
      <c r="J1151" s="3"/>
      <c r="K1151" s="3"/>
    </row>
    <row r="1152">
      <c r="A1152" s="1" t="s">
        <v>3844</v>
      </c>
      <c r="B1152" s="4" t="s">
        <v>3845</v>
      </c>
      <c r="C1152" s="1" t="s">
        <v>11</v>
      </c>
      <c r="D1152" s="1" t="s">
        <v>11</v>
      </c>
      <c r="E1152" s="1" t="s">
        <v>11</v>
      </c>
      <c r="F1152" s="1" t="s">
        <v>11</v>
      </c>
      <c r="G1152" s="1" t="s">
        <v>11</v>
      </c>
      <c r="H1152" s="1" t="s">
        <v>11</v>
      </c>
      <c r="I1152" s="1" t="s">
        <v>11</v>
      </c>
      <c r="J1152" s="3"/>
      <c r="K1152" s="3"/>
    </row>
    <row r="1153">
      <c r="A1153" s="1" t="s">
        <v>3846</v>
      </c>
      <c r="B1153" s="4" t="s">
        <v>3847</v>
      </c>
      <c r="C1153" s="1" t="s">
        <v>11</v>
      </c>
      <c r="D1153" s="1" t="s">
        <v>11</v>
      </c>
      <c r="E1153" s="1" t="s">
        <v>11</v>
      </c>
      <c r="F1153" s="1" t="s">
        <v>11</v>
      </c>
      <c r="G1153" s="1" t="s">
        <v>11</v>
      </c>
      <c r="H1153" s="1" t="s">
        <v>11</v>
      </c>
      <c r="I1153" s="1" t="s">
        <v>11</v>
      </c>
      <c r="J1153" s="3"/>
      <c r="K1153" s="3"/>
    </row>
    <row r="1154">
      <c r="A1154" s="1" t="s">
        <v>3848</v>
      </c>
      <c r="B1154" s="4" t="s">
        <v>3849</v>
      </c>
      <c r="C1154" s="1" t="s">
        <v>11</v>
      </c>
      <c r="D1154" s="1" t="s">
        <v>11</v>
      </c>
      <c r="E1154" s="1" t="s">
        <v>11</v>
      </c>
      <c r="F1154" s="1" t="s">
        <v>11</v>
      </c>
      <c r="G1154" s="1" t="s">
        <v>11</v>
      </c>
      <c r="H1154" s="1" t="s">
        <v>11</v>
      </c>
      <c r="I1154" s="1" t="s">
        <v>11</v>
      </c>
      <c r="J1154" s="3"/>
      <c r="K1154" s="3"/>
    </row>
    <row r="1155">
      <c r="A1155" s="1" t="s">
        <v>3850</v>
      </c>
      <c r="B1155" s="4" t="s">
        <v>3851</v>
      </c>
      <c r="C1155" s="1" t="s">
        <v>3852</v>
      </c>
      <c r="D1155" s="1" t="s">
        <v>3853</v>
      </c>
      <c r="E1155" s="1" t="s">
        <v>3854</v>
      </c>
      <c r="F1155" s="1" t="s">
        <v>3855</v>
      </c>
      <c r="G1155" s="1" t="s">
        <v>3856</v>
      </c>
      <c r="H1155" s="1" t="s">
        <v>11</v>
      </c>
      <c r="I1155" s="1" t="s">
        <v>43</v>
      </c>
      <c r="J1155" s="3"/>
      <c r="K1155" s="3"/>
    </row>
    <row r="1156">
      <c r="A1156" s="1" t="s">
        <v>3857</v>
      </c>
      <c r="B1156" s="4" t="s">
        <v>3858</v>
      </c>
      <c r="C1156" s="1" t="s">
        <v>11</v>
      </c>
      <c r="D1156" s="1" t="s">
        <v>11</v>
      </c>
      <c r="E1156" s="1" t="s">
        <v>11</v>
      </c>
      <c r="F1156" s="1" t="s">
        <v>11</v>
      </c>
      <c r="G1156" s="1" t="s">
        <v>11</v>
      </c>
      <c r="H1156" s="1" t="s">
        <v>11</v>
      </c>
      <c r="I1156" s="1" t="s">
        <v>11</v>
      </c>
      <c r="J1156" s="3"/>
      <c r="K1156" s="3"/>
    </row>
    <row r="1157">
      <c r="A1157" s="1" t="s">
        <v>3859</v>
      </c>
      <c r="B1157" s="4" t="s">
        <v>3860</v>
      </c>
      <c r="C1157" s="1" t="s">
        <v>3861</v>
      </c>
      <c r="D1157" s="1" t="s">
        <v>3862</v>
      </c>
      <c r="E1157" s="1" t="s">
        <v>3863</v>
      </c>
      <c r="F1157" s="1" t="s">
        <v>3864</v>
      </c>
      <c r="G1157" s="1" t="s">
        <v>11</v>
      </c>
      <c r="H1157" s="5" t="s">
        <v>3865</v>
      </c>
      <c r="I1157" s="1" t="s">
        <v>43</v>
      </c>
      <c r="J1157" s="3"/>
      <c r="K1157" s="3"/>
    </row>
    <row r="1158">
      <c r="A1158" s="1" t="s">
        <v>3866</v>
      </c>
      <c r="B1158" s="4" t="s">
        <v>3867</v>
      </c>
      <c r="C1158" s="1" t="s">
        <v>3868</v>
      </c>
      <c r="D1158" s="3"/>
      <c r="E1158" s="3"/>
      <c r="F1158" s="3"/>
      <c r="G1158" s="1" t="s">
        <v>11</v>
      </c>
      <c r="H1158" s="1" t="s">
        <v>11</v>
      </c>
      <c r="I1158" s="1" t="s">
        <v>11</v>
      </c>
      <c r="J1158" s="3"/>
      <c r="K1158" s="3"/>
    </row>
    <row r="1159">
      <c r="A1159" s="1" t="s">
        <v>3869</v>
      </c>
      <c r="B1159" s="4" t="s">
        <v>3870</v>
      </c>
      <c r="C1159" s="1" t="s">
        <v>3871</v>
      </c>
      <c r="D1159" s="1" t="s">
        <v>3872</v>
      </c>
      <c r="E1159" s="1" t="s">
        <v>3873</v>
      </c>
      <c r="F1159" s="1" t="s">
        <v>3874</v>
      </c>
      <c r="G1159" s="1" t="s">
        <v>3875</v>
      </c>
      <c r="H1159" s="5" t="s">
        <v>3876</v>
      </c>
      <c r="I1159" s="1" t="s">
        <v>183</v>
      </c>
      <c r="J1159" s="3"/>
      <c r="K1159" s="3"/>
    </row>
    <row r="1160">
      <c r="A1160" s="1" t="s">
        <v>3877</v>
      </c>
      <c r="B1160" s="4" t="s">
        <v>3878</v>
      </c>
      <c r="C1160" s="1" t="s">
        <v>11</v>
      </c>
      <c r="D1160" s="1" t="s">
        <v>11</v>
      </c>
      <c r="E1160" s="1" t="s">
        <v>11</v>
      </c>
      <c r="F1160" s="1" t="s">
        <v>11</v>
      </c>
      <c r="G1160" s="1" t="s">
        <v>11</v>
      </c>
      <c r="H1160" s="1" t="s">
        <v>11</v>
      </c>
      <c r="I1160" s="1" t="s">
        <v>11</v>
      </c>
      <c r="J1160" s="3"/>
      <c r="K1160" s="3"/>
    </row>
    <row r="1161">
      <c r="A1161" s="1" t="s">
        <v>3879</v>
      </c>
      <c r="B1161" s="4" t="s">
        <v>3880</v>
      </c>
      <c r="C1161" s="1" t="s">
        <v>11</v>
      </c>
      <c r="D1161" s="1" t="s">
        <v>11</v>
      </c>
      <c r="E1161" s="1" t="s">
        <v>11</v>
      </c>
      <c r="F1161" s="1" t="s">
        <v>11</v>
      </c>
      <c r="G1161" s="1" t="s">
        <v>11</v>
      </c>
      <c r="H1161" s="1" t="s">
        <v>11</v>
      </c>
      <c r="I1161" s="1" t="s">
        <v>11</v>
      </c>
      <c r="J1161" s="3"/>
      <c r="K1161" s="3"/>
    </row>
    <row r="1162">
      <c r="A1162" s="1" t="s">
        <v>3881</v>
      </c>
      <c r="B1162" s="4" t="s">
        <v>3882</v>
      </c>
      <c r="C1162" s="1" t="s">
        <v>11</v>
      </c>
      <c r="D1162" s="1" t="s">
        <v>11</v>
      </c>
      <c r="E1162" s="1" t="s">
        <v>11</v>
      </c>
      <c r="F1162" s="1" t="s">
        <v>11</v>
      </c>
      <c r="G1162" s="1" t="s">
        <v>11</v>
      </c>
      <c r="H1162" s="1" t="s">
        <v>11</v>
      </c>
      <c r="I1162" s="1" t="s">
        <v>11</v>
      </c>
      <c r="J1162" s="3"/>
      <c r="K1162" s="3"/>
    </row>
    <row r="1163">
      <c r="A1163" s="1" t="s">
        <v>3883</v>
      </c>
      <c r="B1163" s="4" t="s">
        <v>3884</v>
      </c>
      <c r="C1163" s="1" t="s">
        <v>3885</v>
      </c>
      <c r="D1163" s="1" t="s">
        <v>3886</v>
      </c>
      <c r="E1163" s="1" t="s">
        <v>3887</v>
      </c>
      <c r="F1163" s="1" t="s">
        <v>3888</v>
      </c>
      <c r="G1163" s="1" t="s">
        <v>11</v>
      </c>
      <c r="H1163" s="5" t="s">
        <v>3889</v>
      </c>
      <c r="I1163" s="1" t="s">
        <v>312</v>
      </c>
      <c r="J1163" s="3"/>
      <c r="K1163" s="3"/>
    </row>
    <row r="1164">
      <c r="A1164" s="1" t="s">
        <v>3890</v>
      </c>
      <c r="B1164" s="4" t="s">
        <v>3891</v>
      </c>
      <c r="C1164" s="1" t="s">
        <v>11</v>
      </c>
      <c r="D1164" s="1" t="s">
        <v>11</v>
      </c>
      <c r="E1164" s="1" t="s">
        <v>11</v>
      </c>
      <c r="F1164" s="1" t="s">
        <v>11</v>
      </c>
      <c r="G1164" s="1" t="s">
        <v>11</v>
      </c>
      <c r="H1164" s="1" t="s">
        <v>11</v>
      </c>
      <c r="I1164" s="1" t="s">
        <v>11</v>
      </c>
      <c r="J1164" s="3"/>
      <c r="K1164" s="3"/>
    </row>
    <row r="1165">
      <c r="A1165" s="1" t="s">
        <v>3892</v>
      </c>
      <c r="B1165" s="4" t="s">
        <v>3893</v>
      </c>
      <c r="C1165" s="1" t="s">
        <v>3894</v>
      </c>
      <c r="D1165" s="1" t="s">
        <v>3895</v>
      </c>
      <c r="E1165" s="1" t="s">
        <v>3896</v>
      </c>
      <c r="F1165" s="1" t="s">
        <v>3897</v>
      </c>
      <c r="G1165" s="1" t="s">
        <v>3898</v>
      </c>
      <c r="H1165" s="5" t="s">
        <v>3899</v>
      </c>
      <c r="I1165" s="1" t="s">
        <v>80</v>
      </c>
      <c r="J1165" s="3"/>
      <c r="K1165" s="3"/>
    </row>
    <row r="1166">
      <c r="A1166" s="1" t="s">
        <v>3900</v>
      </c>
      <c r="B1166" s="4" t="s">
        <v>3901</v>
      </c>
      <c r="C1166" s="1" t="s">
        <v>11</v>
      </c>
      <c r="D1166" s="1" t="s">
        <v>11</v>
      </c>
      <c r="E1166" s="1" t="s">
        <v>11</v>
      </c>
      <c r="F1166" s="1" t="s">
        <v>11</v>
      </c>
      <c r="G1166" s="1" t="s">
        <v>11</v>
      </c>
      <c r="H1166" s="1" t="s">
        <v>11</v>
      </c>
      <c r="I1166" s="1" t="s">
        <v>11</v>
      </c>
      <c r="J1166" s="3"/>
      <c r="K1166" s="3"/>
    </row>
    <row r="1167">
      <c r="A1167" s="1" t="s">
        <v>3902</v>
      </c>
      <c r="B1167" s="4" t="s">
        <v>3903</v>
      </c>
      <c r="C1167" s="1" t="s">
        <v>11</v>
      </c>
      <c r="D1167" s="1" t="s">
        <v>11</v>
      </c>
      <c r="E1167" s="1" t="s">
        <v>11</v>
      </c>
      <c r="F1167" s="1" t="s">
        <v>11</v>
      </c>
      <c r="G1167" s="1" t="s">
        <v>11</v>
      </c>
      <c r="H1167" s="1" t="s">
        <v>11</v>
      </c>
      <c r="I1167" s="1" t="s">
        <v>11</v>
      </c>
      <c r="J1167" s="3"/>
      <c r="K1167" s="3"/>
    </row>
    <row r="1168">
      <c r="A1168" s="1" t="s">
        <v>3904</v>
      </c>
      <c r="B1168" s="4" t="s">
        <v>3905</v>
      </c>
      <c r="C1168" s="1" t="s">
        <v>11</v>
      </c>
      <c r="D1168" s="1" t="s">
        <v>11</v>
      </c>
      <c r="E1168" s="1" t="s">
        <v>11</v>
      </c>
      <c r="F1168" s="1" t="s">
        <v>11</v>
      </c>
      <c r="G1168" s="1" t="s">
        <v>11</v>
      </c>
      <c r="H1168" s="1" t="s">
        <v>11</v>
      </c>
      <c r="I1168" s="1" t="s">
        <v>11</v>
      </c>
      <c r="J1168" s="3"/>
      <c r="K1168" s="3"/>
    </row>
    <row r="1169">
      <c r="A1169" s="1" t="s">
        <v>3906</v>
      </c>
      <c r="B1169" s="4" t="s">
        <v>3907</v>
      </c>
      <c r="C1169" s="1" t="s">
        <v>3908</v>
      </c>
      <c r="D1169" s="1" t="s">
        <v>3909</v>
      </c>
      <c r="E1169" s="1" t="s">
        <v>3910</v>
      </c>
      <c r="F1169" s="1" t="s">
        <v>3911</v>
      </c>
      <c r="G1169" s="1" t="s">
        <v>11</v>
      </c>
      <c r="H1169" s="1" t="s">
        <v>11</v>
      </c>
      <c r="I1169" s="1" t="s">
        <v>924</v>
      </c>
      <c r="J1169" s="3"/>
      <c r="K1169" s="3"/>
    </row>
    <row r="1170">
      <c r="A1170" s="1" t="s">
        <v>3912</v>
      </c>
      <c r="B1170" s="4" t="s">
        <v>3913</v>
      </c>
      <c r="C1170" s="1" t="s">
        <v>3914</v>
      </c>
      <c r="D1170" s="1" t="s">
        <v>3915</v>
      </c>
      <c r="E1170" s="1" t="s">
        <v>3916</v>
      </c>
      <c r="F1170" s="1" t="s">
        <v>3917</v>
      </c>
      <c r="G1170" s="1" t="s">
        <v>11</v>
      </c>
      <c r="H1170" s="1" t="s">
        <v>11</v>
      </c>
      <c r="I1170" s="1" t="s">
        <v>183</v>
      </c>
      <c r="J1170" s="3"/>
      <c r="K1170" s="3"/>
    </row>
    <row r="1171">
      <c r="A1171" s="1" t="s">
        <v>3918</v>
      </c>
      <c r="B1171" s="4" t="s">
        <v>3919</v>
      </c>
      <c r="C1171" s="1" t="s">
        <v>11</v>
      </c>
      <c r="D1171" s="1" t="s">
        <v>11</v>
      </c>
      <c r="E1171" s="1" t="s">
        <v>11</v>
      </c>
      <c r="F1171" s="1" t="s">
        <v>11</v>
      </c>
      <c r="G1171" s="1" t="s">
        <v>11</v>
      </c>
      <c r="H1171" s="1" t="s">
        <v>11</v>
      </c>
      <c r="I1171" s="1" t="s">
        <v>11</v>
      </c>
      <c r="J1171" s="3"/>
      <c r="K1171" s="3"/>
    </row>
    <row r="1172">
      <c r="A1172" s="1" t="s">
        <v>3920</v>
      </c>
      <c r="B1172" s="4" t="s">
        <v>3921</v>
      </c>
      <c r="C1172" s="1" t="s">
        <v>11</v>
      </c>
      <c r="D1172" s="1" t="s">
        <v>11</v>
      </c>
      <c r="E1172" s="1" t="s">
        <v>11</v>
      </c>
      <c r="F1172" s="1" t="s">
        <v>11</v>
      </c>
      <c r="G1172" s="1" t="s">
        <v>11</v>
      </c>
      <c r="H1172" s="1" t="s">
        <v>11</v>
      </c>
      <c r="I1172" s="1" t="s">
        <v>11</v>
      </c>
      <c r="J1172" s="3"/>
      <c r="K1172" s="3"/>
    </row>
    <row r="1173">
      <c r="A1173" s="1" t="s">
        <v>3922</v>
      </c>
      <c r="B1173" s="4" t="s">
        <v>3923</v>
      </c>
      <c r="C1173" s="1" t="s">
        <v>3924</v>
      </c>
      <c r="D1173" s="1" t="s">
        <v>3925</v>
      </c>
      <c r="E1173" s="1" t="s">
        <v>3926</v>
      </c>
      <c r="F1173" s="1" t="s">
        <v>3927</v>
      </c>
      <c r="G1173" s="1" t="s">
        <v>3928</v>
      </c>
      <c r="H1173" s="1" t="s">
        <v>11</v>
      </c>
      <c r="I1173" s="1" t="s">
        <v>53</v>
      </c>
      <c r="J1173" s="3"/>
      <c r="K1173" s="3"/>
    </row>
    <row r="1174">
      <c r="A1174" s="1" t="s">
        <v>3929</v>
      </c>
      <c r="B1174" s="4" t="s">
        <v>3930</v>
      </c>
      <c r="C1174" s="1" t="s">
        <v>11</v>
      </c>
      <c r="D1174" s="1" t="s">
        <v>11</v>
      </c>
      <c r="E1174" s="1" t="s">
        <v>11</v>
      </c>
      <c r="F1174" s="1" t="s">
        <v>11</v>
      </c>
      <c r="G1174" s="1" t="s">
        <v>11</v>
      </c>
      <c r="H1174" s="1" t="s">
        <v>11</v>
      </c>
      <c r="I1174" s="1" t="s">
        <v>11</v>
      </c>
      <c r="J1174" s="3"/>
      <c r="K1174" s="3"/>
    </row>
    <row r="1175">
      <c r="A1175" s="1" t="s">
        <v>3931</v>
      </c>
      <c r="B1175" s="4" t="s">
        <v>3932</v>
      </c>
      <c r="C1175" s="1" t="s">
        <v>11</v>
      </c>
      <c r="D1175" s="1" t="s">
        <v>11</v>
      </c>
      <c r="E1175" s="1" t="s">
        <v>11</v>
      </c>
      <c r="F1175" s="1" t="s">
        <v>11</v>
      </c>
      <c r="G1175" s="1" t="s">
        <v>11</v>
      </c>
      <c r="H1175" s="1" t="s">
        <v>11</v>
      </c>
      <c r="I1175" s="1" t="s">
        <v>11</v>
      </c>
      <c r="J1175" s="3"/>
      <c r="K1175" s="3"/>
    </row>
    <row r="1176">
      <c r="A1176" s="1" t="s">
        <v>3933</v>
      </c>
      <c r="B1176" s="4" t="s">
        <v>3934</v>
      </c>
      <c r="C1176" s="1" t="s">
        <v>11</v>
      </c>
      <c r="D1176" s="1" t="s">
        <v>11</v>
      </c>
      <c r="E1176" s="1" t="s">
        <v>11</v>
      </c>
      <c r="F1176" s="1" t="s">
        <v>11</v>
      </c>
      <c r="G1176" s="1" t="s">
        <v>11</v>
      </c>
      <c r="H1176" s="1" t="s">
        <v>11</v>
      </c>
      <c r="I1176" s="1" t="s">
        <v>11</v>
      </c>
      <c r="J1176" s="3"/>
      <c r="K1176" s="3"/>
    </row>
    <row r="1177">
      <c r="A1177" s="1" t="s">
        <v>3935</v>
      </c>
      <c r="B1177" s="4" t="s">
        <v>3936</v>
      </c>
      <c r="C1177" s="1" t="s">
        <v>3937</v>
      </c>
      <c r="D1177" s="1" t="s">
        <v>3938</v>
      </c>
      <c r="E1177" s="1" t="s">
        <v>3939</v>
      </c>
      <c r="F1177" s="1" t="s">
        <v>3940</v>
      </c>
      <c r="G1177" s="1" t="s">
        <v>11</v>
      </c>
      <c r="H1177" s="5" t="s">
        <v>3941</v>
      </c>
      <c r="I1177" s="1" t="s">
        <v>80</v>
      </c>
      <c r="J1177" s="3"/>
      <c r="K1177" s="3"/>
    </row>
    <row r="1178">
      <c r="A1178" s="1" t="s">
        <v>3942</v>
      </c>
      <c r="B1178" s="4" t="s">
        <v>3943</v>
      </c>
      <c r="C1178" s="1" t="s">
        <v>3944</v>
      </c>
      <c r="D1178" s="1" t="s">
        <v>3945</v>
      </c>
      <c r="E1178" s="1" t="s">
        <v>3946</v>
      </c>
      <c r="F1178" s="1" t="s">
        <v>3947</v>
      </c>
      <c r="G1178" s="1" t="s">
        <v>11</v>
      </c>
      <c r="H1178" s="1" t="s">
        <v>11</v>
      </c>
      <c r="I1178" s="1" t="s">
        <v>183</v>
      </c>
      <c r="J1178" s="3"/>
      <c r="K1178" s="3"/>
    </row>
    <row r="1179">
      <c r="A1179" s="1" t="s">
        <v>3948</v>
      </c>
      <c r="B1179" s="4" t="s">
        <v>3949</v>
      </c>
      <c r="C1179" s="1" t="s">
        <v>11</v>
      </c>
      <c r="D1179" s="1" t="s">
        <v>11</v>
      </c>
      <c r="E1179" s="1" t="s">
        <v>11</v>
      </c>
      <c r="F1179" s="1" t="s">
        <v>11</v>
      </c>
      <c r="G1179" s="1" t="s">
        <v>11</v>
      </c>
      <c r="H1179" s="1" t="s">
        <v>11</v>
      </c>
      <c r="I1179" s="1" t="s">
        <v>11</v>
      </c>
      <c r="J1179" s="3"/>
      <c r="K1179" s="3"/>
    </row>
    <row r="1180">
      <c r="A1180" s="1" t="s">
        <v>3950</v>
      </c>
      <c r="B1180" s="4" t="s">
        <v>3951</v>
      </c>
      <c r="C1180" s="1" t="s">
        <v>11</v>
      </c>
      <c r="D1180" s="1" t="s">
        <v>11</v>
      </c>
      <c r="E1180" s="1" t="s">
        <v>11</v>
      </c>
      <c r="F1180" s="1" t="s">
        <v>11</v>
      </c>
      <c r="G1180" s="1" t="s">
        <v>11</v>
      </c>
      <c r="H1180" s="1" t="s">
        <v>11</v>
      </c>
      <c r="I1180" s="1" t="s">
        <v>11</v>
      </c>
      <c r="J1180" s="3"/>
      <c r="K1180" s="3"/>
    </row>
    <row r="1181">
      <c r="A1181" s="1" t="s">
        <v>3952</v>
      </c>
      <c r="B1181" s="4" t="s">
        <v>3953</v>
      </c>
      <c r="C1181" s="1" t="s">
        <v>11</v>
      </c>
      <c r="D1181" s="1" t="s">
        <v>11</v>
      </c>
      <c r="E1181" s="1" t="s">
        <v>11</v>
      </c>
      <c r="F1181" s="1" t="s">
        <v>11</v>
      </c>
      <c r="G1181" s="1" t="s">
        <v>11</v>
      </c>
      <c r="H1181" s="1" t="s">
        <v>11</v>
      </c>
      <c r="I1181" s="1" t="s">
        <v>11</v>
      </c>
      <c r="J1181" s="3"/>
      <c r="K1181" s="3"/>
    </row>
    <row r="1182">
      <c r="A1182" s="1" t="s">
        <v>3954</v>
      </c>
      <c r="B1182" s="4" t="s">
        <v>3955</v>
      </c>
      <c r="C1182" s="1" t="s">
        <v>11</v>
      </c>
      <c r="D1182" s="1" t="s">
        <v>11</v>
      </c>
      <c r="E1182" s="1" t="s">
        <v>11</v>
      </c>
      <c r="F1182" s="1" t="s">
        <v>11</v>
      </c>
      <c r="G1182" s="1" t="s">
        <v>11</v>
      </c>
      <c r="H1182" s="1" t="s">
        <v>11</v>
      </c>
      <c r="I1182" s="1" t="s">
        <v>11</v>
      </c>
      <c r="J1182" s="3"/>
      <c r="K1182" s="3"/>
    </row>
    <row r="1183">
      <c r="A1183" s="1" t="s">
        <v>3956</v>
      </c>
      <c r="B1183" s="4" t="s">
        <v>3957</v>
      </c>
      <c r="C1183" s="1" t="s">
        <v>11</v>
      </c>
      <c r="D1183" s="1" t="s">
        <v>11</v>
      </c>
      <c r="E1183" s="1" t="s">
        <v>11</v>
      </c>
      <c r="F1183" s="1" t="s">
        <v>11</v>
      </c>
      <c r="G1183" s="1" t="s">
        <v>11</v>
      </c>
      <c r="H1183" s="1" t="s">
        <v>11</v>
      </c>
      <c r="I1183" s="1" t="s">
        <v>11</v>
      </c>
      <c r="J1183" s="3"/>
      <c r="K1183" s="3"/>
    </row>
    <row r="1184">
      <c r="A1184" s="1" t="s">
        <v>3958</v>
      </c>
      <c r="B1184" s="4" t="s">
        <v>3959</v>
      </c>
      <c r="C1184" s="1" t="s">
        <v>3960</v>
      </c>
      <c r="D1184" s="1" t="s">
        <v>3961</v>
      </c>
      <c r="E1184" s="1" t="s">
        <v>3962</v>
      </c>
      <c r="F1184" s="1" t="s">
        <v>3963</v>
      </c>
      <c r="G1184" s="1" t="s">
        <v>11</v>
      </c>
      <c r="H1184" s="5" t="s">
        <v>3964</v>
      </c>
      <c r="I1184" s="1" t="s">
        <v>154</v>
      </c>
      <c r="J1184" s="3"/>
      <c r="K1184" s="3"/>
    </row>
    <row r="1185">
      <c r="A1185" s="1" t="s">
        <v>3965</v>
      </c>
      <c r="B1185" s="4" t="s">
        <v>3966</v>
      </c>
      <c r="C1185" s="1" t="s">
        <v>11</v>
      </c>
      <c r="D1185" s="1" t="s">
        <v>11</v>
      </c>
      <c r="E1185" s="1" t="s">
        <v>11</v>
      </c>
      <c r="F1185" s="1" t="s">
        <v>11</v>
      </c>
      <c r="G1185" s="1" t="s">
        <v>11</v>
      </c>
      <c r="H1185" s="1" t="s">
        <v>11</v>
      </c>
      <c r="I1185" s="1" t="s">
        <v>11</v>
      </c>
      <c r="J1185" s="3"/>
      <c r="K1185" s="3"/>
    </row>
    <row r="1186">
      <c r="A1186" s="1" t="s">
        <v>3967</v>
      </c>
      <c r="B1186" s="4" t="s">
        <v>3968</v>
      </c>
      <c r="C1186" s="1" t="s">
        <v>11</v>
      </c>
      <c r="D1186" s="1" t="s">
        <v>11</v>
      </c>
      <c r="E1186" s="1" t="s">
        <v>11</v>
      </c>
      <c r="F1186" s="1" t="s">
        <v>11</v>
      </c>
      <c r="G1186" s="1" t="s">
        <v>11</v>
      </c>
      <c r="H1186" s="1" t="s">
        <v>11</v>
      </c>
      <c r="I1186" s="1" t="s">
        <v>11</v>
      </c>
      <c r="J1186" s="3"/>
      <c r="K1186" s="3"/>
    </row>
    <row r="1187">
      <c r="A1187" s="1" t="s">
        <v>3969</v>
      </c>
      <c r="B1187" s="4" t="s">
        <v>3970</v>
      </c>
      <c r="C1187" s="1" t="s">
        <v>11</v>
      </c>
      <c r="D1187" s="1" t="s">
        <v>11</v>
      </c>
      <c r="E1187" s="1" t="s">
        <v>11</v>
      </c>
      <c r="F1187" s="1" t="s">
        <v>11</v>
      </c>
      <c r="G1187" s="1" t="s">
        <v>11</v>
      </c>
      <c r="H1187" s="1" t="s">
        <v>11</v>
      </c>
      <c r="I1187" s="1" t="s">
        <v>11</v>
      </c>
      <c r="J1187" s="3"/>
      <c r="K1187" s="3"/>
    </row>
    <row r="1188">
      <c r="A1188" s="1" t="s">
        <v>3971</v>
      </c>
      <c r="B1188" s="4" t="s">
        <v>3972</v>
      </c>
      <c r="C1188" s="1" t="s">
        <v>11</v>
      </c>
      <c r="D1188" s="1" t="s">
        <v>11</v>
      </c>
      <c r="E1188" s="1" t="s">
        <v>11</v>
      </c>
      <c r="F1188" s="1" t="s">
        <v>11</v>
      </c>
      <c r="G1188" s="1" t="s">
        <v>11</v>
      </c>
      <c r="H1188" s="1" t="s">
        <v>11</v>
      </c>
      <c r="I1188" s="1" t="s">
        <v>11</v>
      </c>
      <c r="J1188" s="3"/>
      <c r="K1188" s="3"/>
    </row>
    <row r="1189">
      <c r="A1189" s="1" t="s">
        <v>3973</v>
      </c>
      <c r="B1189" s="4" t="s">
        <v>3974</v>
      </c>
      <c r="C1189" s="1" t="s">
        <v>3975</v>
      </c>
      <c r="D1189" s="1" t="s">
        <v>3976</v>
      </c>
      <c r="E1189" s="1" t="s">
        <v>3977</v>
      </c>
      <c r="F1189" s="1" t="s">
        <v>3978</v>
      </c>
      <c r="G1189" s="1" t="s">
        <v>3979</v>
      </c>
      <c r="H1189" s="5" t="s">
        <v>3980</v>
      </c>
      <c r="I1189" s="1" t="s">
        <v>80</v>
      </c>
      <c r="J1189" s="3"/>
      <c r="K1189" s="3"/>
    </row>
    <row r="1190">
      <c r="A1190" s="1" t="s">
        <v>3981</v>
      </c>
      <c r="B1190" s="4" t="s">
        <v>3982</v>
      </c>
      <c r="C1190" s="1" t="s">
        <v>3983</v>
      </c>
      <c r="D1190" s="1" t="s">
        <v>3984</v>
      </c>
      <c r="E1190" s="1" t="s">
        <v>3985</v>
      </c>
      <c r="F1190" s="1" t="s">
        <v>3986</v>
      </c>
      <c r="G1190" s="1" t="s">
        <v>11</v>
      </c>
      <c r="H1190" s="5" t="s">
        <v>3987</v>
      </c>
      <c r="I1190" s="1" t="s">
        <v>53</v>
      </c>
      <c r="J1190" s="3"/>
      <c r="K1190" s="3"/>
    </row>
    <row r="1191">
      <c r="A1191" s="1" t="s">
        <v>3988</v>
      </c>
      <c r="B1191" s="4" t="s">
        <v>3989</v>
      </c>
      <c r="C1191" s="1" t="s">
        <v>3990</v>
      </c>
      <c r="D1191" s="1" t="s">
        <v>3991</v>
      </c>
      <c r="E1191" s="1" t="s">
        <v>3992</v>
      </c>
      <c r="F1191" s="1" t="s">
        <v>3993</v>
      </c>
      <c r="G1191" s="1" t="s">
        <v>11</v>
      </c>
      <c r="H1191" s="5" t="s">
        <v>3994</v>
      </c>
      <c r="I1191" s="1" t="s">
        <v>312</v>
      </c>
      <c r="J1191" s="3"/>
      <c r="K1191" s="3"/>
    </row>
    <row r="1192">
      <c r="A1192" s="1" t="s">
        <v>3995</v>
      </c>
      <c r="B1192" s="4" t="s">
        <v>3996</v>
      </c>
      <c r="C1192" s="1" t="s">
        <v>11</v>
      </c>
      <c r="D1192" s="1" t="s">
        <v>11</v>
      </c>
      <c r="E1192" s="1" t="s">
        <v>11</v>
      </c>
      <c r="F1192" s="1" t="s">
        <v>11</v>
      </c>
      <c r="G1192" s="1" t="s">
        <v>11</v>
      </c>
      <c r="H1192" s="1" t="s">
        <v>11</v>
      </c>
      <c r="I1192" s="1" t="s">
        <v>11</v>
      </c>
      <c r="J1192" s="3"/>
      <c r="K1192" s="3"/>
    </row>
    <row r="1193">
      <c r="A1193" s="1" t="s">
        <v>3997</v>
      </c>
      <c r="B1193" s="4" t="s">
        <v>3998</v>
      </c>
      <c r="C1193" s="1" t="s">
        <v>3999</v>
      </c>
      <c r="D1193" s="3"/>
      <c r="E1193" s="3"/>
      <c r="F1193" s="3"/>
      <c r="G1193" s="1" t="s">
        <v>11</v>
      </c>
      <c r="H1193" s="1" t="s">
        <v>11</v>
      </c>
      <c r="I1193" s="1" t="s">
        <v>11</v>
      </c>
      <c r="J1193" s="3"/>
      <c r="K1193" s="3"/>
    </row>
    <row r="1194">
      <c r="A1194" s="1" t="s">
        <v>4000</v>
      </c>
      <c r="B1194" s="4" t="s">
        <v>4001</v>
      </c>
      <c r="C1194" s="1" t="s">
        <v>11</v>
      </c>
      <c r="D1194" s="1" t="s">
        <v>11</v>
      </c>
      <c r="E1194" s="1" t="s">
        <v>11</v>
      </c>
      <c r="F1194" s="1" t="s">
        <v>11</v>
      </c>
      <c r="G1194" s="1" t="s">
        <v>11</v>
      </c>
      <c r="H1194" s="1" t="s">
        <v>11</v>
      </c>
      <c r="I1194" s="1" t="s">
        <v>11</v>
      </c>
      <c r="J1194" s="3"/>
      <c r="K1194" s="3"/>
    </row>
    <row r="1195">
      <c r="A1195" s="1" t="s">
        <v>4002</v>
      </c>
      <c r="B1195" s="4" t="s">
        <v>4003</v>
      </c>
      <c r="C1195" s="1" t="s">
        <v>11</v>
      </c>
      <c r="D1195" s="1" t="s">
        <v>11</v>
      </c>
      <c r="E1195" s="1" t="s">
        <v>11</v>
      </c>
      <c r="F1195" s="1" t="s">
        <v>11</v>
      </c>
      <c r="G1195" s="1" t="s">
        <v>11</v>
      </c>
      <c r="H1195" s="1" t="s">
        <v>11</v>
      </c>
      <c r="I1195" s="1" t="s">
        <v>11</v>
      </c>
      <c r="J1195" s="3"/>
      <c r="K1195" s="3"/>
    </row>
    <row r="1196">
      <c r="A1196" s="1" t="s">
        <v>4004</v>
      </c>
      <c r="B1196" s="4" t="s">
        <v>4005</v>
      </c>
      <c r="C1196" s="1" t="s">
        <v>11</v>
      </c>
      <c r="D1196" s="1" t="s">
        <v>11</v>
      </c>
      <c r="E1196" s="1" t="s">
        <v>11</v>
      </c>
      <c r="F1196" s="1" t="s">
        <v>11</v>
      </c>
      <c r="G1196" s="1" t="s">
        <v>11</v>
      </c>
      <c r="H1196" s="1" t="s">
        <v>11</v>
      </c>
      <c r="I1196" s="1" t="s">
        <v>11</v>
      </c>
      <c r="J1196" s="3"/>
      <c r="K1196" s="3"/>
    </row>
    <row r="1197">
      <c r="A1197" s="1" t="s">
        <v>4006</v>
      </c>
      <c r="B1197" s="4" t="s">
        <v>4007</v>
      </c>
      <c r="C1197" s="1" t="s">
        <v>4008</v>
      </c>
      <c r="D1197" s="1" t="s">
        <v>4009</v>
      </c>
      <c r="E1197" s="1" t="s">
        <v>4010</v>
      </c>
      <c r="F1197" s="1" t="s">
        <v>4011</v>
      </c>
      <c r="G1197" s="1" t="s">
        <v>11</v>
      </c>
      <c r="H1197" s="1" t="s">
        <v>11</v>
      </c>
      <c r="I1197" s="1" t="s">
        <v>154</v>
      </c>
      <c r="J1197" s="3"/>
      <c r="K1197" s="3"/>
    </row>
    <row r="1198">
      <c r="A1198" s="1" t="s">
        <v>4012</v>
      </c>
      <c r="B1198" s="4" t="s">
        <v>4013</v>
      </c>
      <c r="C1198" s="1" t="s">
        <v>11</v>
      </c>
      <c r="D1198" s="1" t="s">
        <v>11</v>
      </c>
      <c r="E1198" s="1" t="s">
        <v>11</v>
      </c>
      <c r="F1198" s="1" t="s">
        <v>11</v>
      </c>
      <c r="G1198" s="1" t="s">
        <v>11</v>
      </c>
      <c r="H1198" s="1" t="s">
        <v>11</v>
      </c>
      <c r="I1198" s="1" t="s">
        <v>11</v>
      </c>
      <c r="J1198" s="3"/>
      <c r="K1198" s="3"/>
    </row>
    <row r="1199">
      <c r="A1199" s="1" t="s">
        <v>4014</v>
      </c>
      <c r="B1199" s="4" t="s">
        <v>4015</v>
      </c>
      <c r="C1199" s="1" t="s">
        <v>4016</v>
      </c>
      <c r="D1199" s="1" t="s">
        <v>4017</v>
      </c>
      <c r="E1199" s="1" t="s">
        <v>4018</v>
      </c>
      <c r="F1199" s="1" t="s">
        <v>4019</v>
      </c>
      <c r="G1199" s="1" t="s">
        <v>11</v>
      </c>
      <c r="H1199" s="5" t="s">
        <v>4020</v>
      </c>
      <c r="I1199" s="1" t="s">
        <v>183</v>
      </c>
      <c r="J1199" s="3"/>
      <c r="K1199" s="3"/>
    </row>
    <row r="1200">
      <c r="A1200" s="1" t="s">
        <v>4021</v>
      </c>
      <c r="B1200" s="4" t="s">
        <v>4022</v>
      </c>
      <c r="C1200" s="1" t="s">
        <v>4023</v>
      </c>
      <c r="D1200" s="1" t="s">
        <v>4024</v>
      </c>
      <c r="E1200" s="1" t="s">
        <v>4025</v>
      </c>
      <c r="F1200" s="1" t="s">
        <v>4026</v>
      </c>
      <c r="G1200" s="1" t="s">
        <v>4027</v>
      </c>
      <c r="H1200" s="5" t="s">
        <v>4028</v>
      </c>
      <c r="I1200" s="1" t="s">
        <v>154</v>
      </c>
      <c r="J1200" s="3"/>
      <c r="K1200" s="3"/>
    </row>
    <row r="1201">
      <c r="A1201" s="1" t="s">
        <v>4029</v>
      </c>
      <c r="B1201" s="4" t="s">
        <v>4030</v>
      </c>
      <c r="C1201" s="1" t="s">
        <v>4031</v>
      </c>
      <c r="D1201" s="1" t="s">
        <v>4032</v>
      </c>
      <c r="E1201" s="1" t="s">
        <v>4033</v>
      </c>
      <c r="F1201" s="1" t="s">
        <v>4034</v>
      </c>
      <c r="G1201" s="1" t="s">
        <v>4035</v>
      </c>
      <c r="H1201" s="5" t="s">
        <v>4036</v>
      </c>
      <c r="I1201" s="1" t="s">
        <v>80</v>
      </c>
      <c r="J1201" s="3"/>
      <c r="K1201" s="3"/>
    </row>
    <row r="1202">
      <c r="A1202" s="1" t="s">
        <v>4037</v>
      </c>
      <c r="B1202" s="4" t="s">
        <v>4038</v>
      </c>
      <c r="C1202" s="1" t="s">
        <v>11</v>
      </c>
      <c r="D1202" s="1" t="s">
        <v>11</v>
      </c>
      <c r="E1202" s="1" t="s">
        <v>11</v>
      </c>
      <c r="F1202" s="1" t="s">
        <v>11</v>
      </c>
      <c r="G1202" s="1" t="s">
        <v>11</v>
      </c>
      <c r="H1202" s="1" t="s">
        <v>11</v>
      </c>
      <c r="I1202" s="1" t="s">
        <v>11</v>
      </c>
      <c r="J1202" s="3"/>
      <c r="K1202" s="3"/>
    </row>
    <row r="1203">
      <c r="A1203" s="1" t="s">
        <v>4039</v>
      </c>
      <c r="B1203" s="4" t="s">
        <v>4040</v>
      </c>
      <c r="C1203" s="1" t="s">
        <v>4041</v>
      </c>
      <c r="D1203" s="1" t="s">
        <v>4042</v>
      </c>
      <c r="E1203" s="1" t="s">
        <v>4043</v>
      </c>
      <c r="F1203" s="1" t="s">
        <v>4044</v>
      </c>
      <c r="G1203" s="1" t="s">
        <v>11</v>
      </c>
      <c r="H1203" s="5" t="s">
        <v>4045</v>
      </c>
      <c r="I1203" s="1" t="s">
        <v>382</v>
      </c>
      <c r="J1203" s="3"/>
      <c r="K1203" s="3"/>
    </row>
    <row r="1204">
      <c r="A1204" s="1" t="s">
        <v>4046</v>
      </c>
      <c r="B1204" s="4" t="s">
        <v>4047</v>
      </c>
      <c r="C1204" s="1" t="s">
        <v>4048</v>
      </c>
      <c r="D1204" s="1" t="s">
        <v>4049</v>
      </c>
      <c r="E1204" s="1" t="s">
        <v>4050</v>
      </c>
      <c r="F1204" s="1" t="s">
        <v>4051</v>
      </c>
      <c r="G1204" s="1" t="s">
        <v>4052</v>
      </c>
      <c r="H1204" s="5" t="s">
        <v>4053</v>
      </c>
      <c r="I1204" s="1" t="s">
        <v>31</v>
      </c>
      <c r="J1204" s="3"/>
      <c r="K1204" s="3"/>
    </row>
    <row r="1205">
      <c r="A1205" s="1" t="s">
        <v>4054</v>
      </c>
      <c r="B1205" s="4" t="s">
        <v>4055</v>
      </c>
      <c r="C1205" s="1" t="s">
        <v>11</v>
      </c>
      <c r="D1205" s="1" t="s">
        <v>11</v>
      </c>
      <c r="E1205" s="1" t="s">
        <v>11</v>
      </c>
      <c r="F1205" s="1" t="s">
        <v>11</v>
      </c>
      <c r="G1205" s="1" t="s">
        <v>11</v>
      </c>
      <c r="H1205" s="1" t="s">
        <v>11</v>
      </c>
      <c r="I1205" s="1" t="s">
        <v>11</v>
      </c>
      <c r="J1205" s="3"/>
      <c r="K1205" s="3"/>
    </row>
    <row r="1206">
      <c r="A1206" s="1" t="s">
        <v>4056</v>
      </c>
      <c r="B1206" s="4" t="s">
        <v>4057</v>
      </c>
      <c r="C1206" s="1" t="s">
        <v>11</v>
      </c>
      <c r="D1206" s="1" t="s">
        <v>11</v>
      </c>
      <c r="E1206" s="1" t="s">
        <v>11</v>
      </c>
      <c r="F1206" s="1" t="s">
        <v>11</v>
      </c>
      <c r="G1206" s="1" t="s">
        <v>11</v>
      </c>
      <c r="H1206" s="1" t="s">
        <v>11</v>
      </c>
      <c r="I1206" s="1" t="s">
        <v>11</v>
      </c>
      <c r="J1206" s="3"/>
      <c r="K1206" s="3"/>
    </row>
    <row r="1207">
      <c r="A1207" s="1" t="s">
        <v>4058</v>
      </c>
      <c r="B1207" s="4" t="s">
        <v>4059</v>
      </c>
      <c r="C1207" s="1" t="s">
        <v>11</v>
      </c>
      <c r="D1207" s="1" t="s">
        <v>11</v>
      </c>
      <c r="E1207" s="1" t="s">
        <v>11</v>
      </c>
      <c r="F1207" s="1" t="s">
        <v>11</v>
      </c>
      <c r="G1207" s="1" t="s">
        <v>11</v>
      </c>
      <c r="H1207" s="1" t="s">
        <v>11</v>
      </c>
      <c r="I1207" s="1" t="s">
        <v>11</v>
      </c>
      <c r="J1207" s="3"/>
      <c r="K1207" s="3"/>
    </row>
    <row r="1208">
      <c r="A1208" s="1" t="s">
        <v>4060</v>
      </c>
      <c r="B1208" s="4" t="s">
        <v>4061</v>
      </c>
      <c r="C1208" s="1" t="s">
        <v>11</v>
      </c>
      <c r="D1208" s="1" t="s">
        <v>11</v>
      </c>
      <c r="E1208" s="1" t="s">
        <v>11</v>
      </c>
      <c r="F1208" s="1" t="s">
        <v>11</v>
      </c>
      <c r="G1208" s="1" t="s">
        <v>11</v>
      </c>
      <c r="H1208" s="1" t="s">
        <v>11</v>
      </c>
      <c r="I1208" s="1" t="s">
        <v>11</v>
      </c>
      <c r="J1208" s="3"/>
      <c r="K1208" s="3"/>
    </row>
    <row r="1209">
      <c r="A1209" s="1" t="s">
        <v>4062</v>
      </c>
      <c r="B1209" s="4" t="s">
        <v>4063</v>
      </c>
      <c r="C1209" s="1" t="s">
        <v>4064</v>
      </c>
      <c r="D1209" s="1" t="s">
        <v>4065</v>
      </c>
      <c r="E1209" s="1" t="s">
        <v>4066</v>
      </c>
      <c r="F1209" s="1" t="s">
        <v>4067</v>
      </c>
      <c r="G1209" s="1" t="s">
        <v>11</v>
      </c>
      <c r="H1209" s="3"/>
      <c r="I1209" s="1" t="s">
        <v>80</v>
      </c>
      <c r="J1209" s="3"/>
      <c r="K1209" s="3"/>
    </row>
    <row r="1210">
      <c r="A1210" s="1" t="s">
        <v>4068</v>
      </c>
      <c r="B1210" s="4" t="s">
        <v>4069</v>
      </c>
      <c r="C1210" s="1" t="s">
        <v>4070</v>
      </c>
      <c r="D1210" s="1" t="s">
        <v>4071</v>
      </c>
      <c r="E1210" s="1" t="s">
        <v>4072</v>
      </c>
      <c r="F1210" s="1" t="s">
        <v>4073</v>
      </c>
      <c r="G1210" s="1" t="s">
        <v>4074</v>
      </c>
      <c r="H1210" s="1" t="s">
        <v>11</v>
      </c>
      <c r="I1210" s="1" t="s">
        <v>43</v>
      </c>
      <c r="J1210" s="3"/>
      <c r="K1210" s="3"/>
    </row>
    <row r="1211">
      <c r="A1211" s="1" t="s">
        <v>4075</v>
      </c>
      <c r="B1211" s="4" t="s">
        <v>4076</v>
      </c>
      <c r="C1211" s="1" t="s">
        <v>11</v>
      </c>
      <c r="D1211" s="1" t="s">
        <v>11</v>
      </c>
      <c r="E1211" s="1" t="s">
        <v>11</v>
      </c>
      <c r="F1211" s="1" t="s">
        <v>11</v>
      </c>
      <c r="G1211" s="1" t="s">
        <v>11</v>
      </c>
      <c r="H1211" s="1" t="s">
        <v>11</v>
      </c>
      <c r="I1211" s="1" t="s">
        <v>11</v>
      </c>
      <c r="J1211" s="3"/>
      <c r="K1211" s="3"/>
    </row>
    <row r="1212">
      <c r="A1212" s="1" t="s">
        <v>4077</v>
      </c>
      <c r="B1212" s="4" t="s">
        <v>4078</v>
      </c>
      <c r="C1212" s="1" t="s">
        <v>4079</v>
      </c>
      <c r="D1212" s="1" t="s">
        <v>4080</v>
      </c>
      <c r="E1212" s="1" t="s">
        <v>4081</v>
      </c>
      <c r="F1212" s="1" t="s">
        <v>4082</v>
      </c>
      <c r="G1212" s="1" t="s">
        <v>11</v>
      </c>
      <c r="H1212" s="5" t="s">
        <v>4083</v>
      </c>
      <c r="I1212" s="1" t="s">
        <v>382</v>
      </c>
      <c r="J1212" s="3"/>
      <c r="K1212" s="3"/>
    </row>
    <row r="1213">
      <c r="A1213" s="1" t="s">
        <v>4084</v>
      </c>
      <c r="B1213" s="4" t="s">
        <v>4085</v>
      </c>
      <c r="C1213" s="1" t="s">
        <v>4086</v>
      </c>
      <c r="D1213" s="1" t="s">
        <v>4087</v>
      </c>
      <c r="E1213" s="1" t="s">
        <v>4088</v>
      </c>
      <c r="F1213" s="1" t="s">
        <v>4089</v>
      </c>
      <c r="G1213" s="1" t="s">
        <v>11</v>
      </c>
      <c r="H1213" s="1" t="s">
        <v>11</v>
      </c>
      <c r="I1213" s="1" t="s">
        <v>312</v>
      </c>
      <c r="J1213" s="3"/>
      <c r="K1213" s="3"/>
    </row>
    <row r="1214">
      <c r="A1214" s="1" t="s">
        <v>4090</v>
      </c>
      <c r="B1214" s="4" t="s">
        <v>4091</v>
      </c>
      <c r="C1214" s="1" t="s">
        <v>11</v>
      </c>
      <c r="D1214" s="1" t="s">
        <v>11</v>
      </c>
      <c r="E1214" s="1" t="s">
        <v>11</v>
      </c>
      <c r="F1214" s="1" t="s">
        <v>11</v>
      </c>
      <c r="G1214" s="1" t="s">
        <v>11</v>
      </c>
      <c r="H1214" s="1" t="s">
        <v>11</v>
      </c>
      <c r="I1214" s="1" t="s">
        <v>11</v>
      </c>
      <c r="J1214" s="3"/>
      <c r="K1214" s="3"/>
    </row>
    <row r="1215">
      <c r="A1215" s="1" t="s">
        <v>4092</v>
      </c>
      <c r="B1215" s="4" t="s">
        <v>4093</v>
      </c>
      <c r="C1215" s="1" t="s">
        <v>11</v>
      </c>
      <c r="D1215" s="1" t="s">
        <v>11</v>
      </c>
      <c r="E1215" s="1" t="s">
        <v>11</v>
      </c>
      <c r="F1215" s="1" t="s">
        <v>11</v>
      </c>
      <c r="G1215" s="1" t="s">
        <v>11</v>
      </c>
      <c r="H1215" s="1" t="s">
        <v>11</v>
      </c>
      <c r="I1215" s="1" t="s">
        <v>11</v>
      </c>
      <c r="J1215" s="3"/>
      <c r="K1215" s="3"/>
    </row>
    <row r="1216">
      <c r="A1216" s="1" t="s">
        <v>4094</v>
      </c>
      <c r="B1216" s="4" t="s">
        <v>4095</v>
      </c>
      <c r="C1216" s="1" t="s">
        <v>4096</v>
      </c>
      <c r="D1216" s="1" t="s">
        <v>4097</v>
      </c>
      <c r="E1216" s="1" t="s">
        <v>4098</v>
      </c>
      <c r="F1216" s="1" t="s">
        <v>4099</v>
      </c>
      <c r="G1216" s="1" t="s">
        <v>4100</v>
      </c>
      <c r="H1216" s="1" t="s">
        <v>11</v>
      </c>
      <c r="I1216" s="1" t="s">
        <v>31</v>
      </c>
      <c r="J1216" s="3"/>
      <c r="K1216" s="3"/>
    </row>
    <row r="1217">
      <c r="A1217" s="1" t="s">
        <v>4101</v>
      </c>
      <c r="B1217" s="4" t="s">
        <v>4102</v>
      </c>
      <c r="C1217" s="1" t="s">
        <v>4103</v>
      </c>
      <c r="D1217" s="1" t="s">
        <v>4104</v>
      </c>
      <c r="E1217" s="1" t="s">
        <v>4105</v>
      </c>
      <c r="F1217" s="1" t="s">
        <v>4106</v>
      </c>
      <c r="G1217" s="1" t="s">
        <v>11</v>
      </c>
      <c r="H1217" s="5" t="s">
        <v>4107</v>
      </c>
      <c r="I1217" s="1" t="s">
        <v>654</v>
      </c>
      <c r="J1217" s="3"/>
      <c r="K1217" s="3"/>
    </row>
    <row r="1218">
      <c r="A1218" s="1" t="s">
        <v>4108</v>
      </c>
      <c r="B1218" s="4" t="s">
        <v>4109</v>
      </c>
      <c r="C1218" s="1" t="s">
        <v>4110</v>
      </c>
      <c r="D1218" s="1" t="s">
        <v>4111</v>
      </c>
      <c r="E1218" s="1" t="s">
        <v>4112</v>
      </c>
      <c r="F1218" s="1" t="s">
        <v>4113</v>
      </c>
      <c r="G1218" s="1" t="s">
        <v>11</v>
      </c>
      <c r="H1218" s="5" t="s">
        <v>4114</v>
      </c>
      <c r="I1218" s="1" t="s">
        <v>80</v>
      </c>
      <c r="J1218" s="3"/>
      <c r="K1218" s="3"/>
    </row>
    <row r="1219">
      <c r="A1219" s="1" t="s">
        <v>4115</v>
      </c>
      <c r="B1219" s="4" t="s">
        <v>4116</v>
      </c>
      <c r="C1219" s="1" t="s">
        <v>11</v>
      </c>
      <c r="D1219" s="1" t="s">
        <v>11</v>
      </c>
      <c r="E1219" s="1" t="s">
        <v>11</v>
      </c>
      <c r="F1219" s="1" t="s">
        <v>11</v>
      </c>
      <c r="G1219" s="1" t="s">
        <v>11</v>
      </c>
      <c r="H1219" s="1" t="s">
        <v>11</v>
      </c>
      <c r="I1219" s="1" t="s">
        <v>11</v>
      </c>
      <c r="J1219" s="3"/>
      <c r="K1219" s="3"/>
    </row>
    <row r="1220">
      <c r="A1220" s="1" t="s">
        <v>4117</v>
      </c>
      <c r="B1220" s="4" t="s">
        <v>4118</v>
      </c>
      <c r="C1220" s="1" t="s">
        <v>4119</v>
      </c>
      <c r="D1220" s="1" t="s">
        <v>4120</v>
      </c>
      <c r="E1220" s="1" t="s">
        <v>4121</v>
      </c>
      <c r="F1220" s="1" t="s">
        <v>4122</v>
      </c>
      <c r="G1220" s="1" t="s">
        <v>4123</v>
      </c>
      <c r="H1220" s="1" t="s">
        <v>11</v>
      </c>
      <c r="I1220" s="1" t="s">
        <v>80</v>
      </c>
      <c r="J1220" s="3"/>
      <c r="K1220" s="3"/>
    </row>
    <row r="1221">
      <c r="A1221" s="1" t="s">
        <v>4124</v>
      </c>
      <c r="B1221" s="4" t="s">
        <v>4125</v>
      </c>
      <c r="C1221" s="1" t="s">
        <v>11</v>
      </c>
      <c r="D1221" s="1" t="s">
        <v>11</v>
      </c>
      <c r="E1221" s="1" t="s">
        <v>11</v>
      </c>
      <c r="F1221" s="1" t="s">
        <v>11</v>
      </c>
      <c r="G1221" s="1" t="s">
        <v>11</v>
      </c>
      <c r="H1221" s="1" t="s">
        <v>11</v>
      </c>
      <c r="I1221" s="1" t="s">
        <v>11</v>
      </c>
      <c r="J1221" s="3"/>
      <c r="K1221" s="3"/>
    </row>
    <row r="1222">
      <c r="A1222" s="1" t="s">
        <v>4126</v>
      </c>
      <c r="B1222" s="4" t="s">
        <v>4127</v>
      </c>
      <c r="C1222" s="1" t="s">
        <v>4128</v>
      </c>
      <c r="D1222" s="1" t="s">
        <v>4129</v>
      </c>
      <c r="E1222" s="1" t="s">
        <v>4130</v>
      </c>
      <c r="F1222" s="1" t="s">
        <v>4131</v>
      </c>
      <c r="G1222" s="1" t="s">
        <v>11</v>
      </c>
      <c r="H1222" s="5" t="s">
        <v>4132</v>
      </c>
      <c r="I1222" s="1" t="s">
        <v>31</v>
      </c>
      <c r="J1222" s="3"/>
      <c r="K1222" s="3"/>
    </row>
    <row r="1223">
      <c r="A1223" s="1" t="s">
        <v>4133</v>
      </c>
      <c r="B1223" s="4" t="s">
        <v>4134</v>
      </c>
      <c r="C1223" s="1" t="s">
        <v>11</v>
      </c>
      <c r="D1223" s="1" t="s">
        <v>11</v>
      </c>
      <c r="E1223" s="1" t="s">
        <v>11</v>
      </c>
      <c r="F1223" s="1" t="s">
        <v>11</v>
      </c>
      <c r="G1223" s="1" t="s">
        <v>11</v>
      </c>
      <c r="H1223" s="1" t="s">
        <v>11</v>
      </c>
      <c r="I1223" s="1" t="s">
        <v>11</v>
      </c>
      <c r="J1223" s="3"/>
      <c r="K1223" s="3"/>
    </row>
    <row r="1224">
      <c r="A1224" s="1" t="s">
        <v>4135</v>
      </c>
      <c r="B1224" s="4" t="s">
        <v>4136</v>
      </c>
      <c r="C1224" s="1" t="s">
        <v>4137</v>
      </c>
      <c r="D1224" s="1" t="s">
        <v>4138</v>
      </c>
      <c r="E1224" s="1" t="s">
        <v>4139</v>
      </c>
      <c r="F1224" s="1" t="s">
        <v>4140</v>
      </c>
      <c r="G1224" s="1" t="s">
        <v>4141</v>
      </c>
      <c r="H1224" s="5" t="s">
        <v>4142</v>
      </c>
      <c r="I1224" s="1" t="s">
        <v>31</v>
      </c>
      <c r="J1224" s="3"/>
      <c r="K1224" s="3"/>
    </row>
    <row r="1225">
      <c r="A1225" s="1" t="s">
        <v>4143</v>
      </c>
      <c r="B1225" s="4" t="s">
        <v>4144</v>
      </c>
      <c r="C1225" s="1" t="s">
        <v>11</v>
      </c>
      <c r="D1225" s="1" t="s">
        <v>11</v>
      </c>
      <c r="E1225" s="1" t="s">
        <v>11</v>
      </c>
      <c r="F1225" s="1" t="s">
        <v>11</v>
      </c>
      <c r="G1225" s="1" t="s">
        <v>11</v>
      </c>
      <c r="H1225" s="1" t="s">
        <v>11</v>
      </c>
      <c r="I1225" s="1" t="s">
        <v>11</v>
      </c>
      <c r="J1225" s="3"/>
      <c r="K1225" s="3"/>
    </row>
    <row r="1226">
      <c r="A1226" s="1" t="s">
        <v>4145</v>
      </c>
      <c r="B1226" s="4" t="s">
        <v>4146</v>
      </c>
      <c r="C1226" s="1" t="s">
        <v>11</v>
      </c>
      <c r="D1226" s="1" t="s">
        <v>11</v>
      </c>
      <c r="E1226" s="1" t="s">
        <v>11</v>
      </c>
      <c r="F1226" s="1" t="s">
        <v>11</v>
      </c>
      <c r="G1226" s="1" t="s">
        <v>11</v>
      </c>
      <c r="H1226" s="1" t="s">
        <v>11</v>
      </c>
      <c r="I1226" s="1" t="s">
        <v>11</v>
      </c>
      <c r="J1226" s="3"/>
      <c r="K1226" s="3"/>
    </row>
    <row r="1227">
      <c r="A1227" s="1" t="s">
        <v>4147</v>
      </c>
      <c r="B1227" s="4" t="s">
        <v>4148</v>
      </c>
      <c r="C1227" s="1" t="s">
        <v>11</v>
      </c>
      <c r="D1227" s="1" t="s">
        <v>11</v>
      </c>
      <c r="E1227" s="1" t="s">
        <v>11</v>
      </c>
      <c r="F1227" s="1" t="s">
        <v>11</v>
      </c>
      <c r="G1227" s="1" t="s">
        <v>11</v>
      </c>
      <c r="H1227" s="1" t="s">
        <v>11</v>
      </c>
      <c r="I1227" s="1" t="s">
        <v>11</v>
      </c>
      <c r="J1227" s="3"/>
      <c r="K1227" s="3"/>
    </row>
    <row r="1228">
      <c r="A1228" s="1" t="s">
        <v>4149</v>
      </c>
      <c r="B1228" s="4" t="s">
        <v>4150</v>
      </c>
      <c r="C1228" s="1" t="s">
        <v>11</v>
      </c>
      <c r="D1228" s="1" t="s">
        <v>11</v>
      </c>
      <c r="E1228" s="1" t="s">
        <v>11</v>
      </c>
      <c r="F1228" s="1" t="s">
        <v>11</v>
      </c>
      <c r="G1228" s="1" t="s">
        <v>11</v>
      </c>
      <c r="H1228" s="1" t="s">
        <v>11</v>
      </c>
      <c r="I1228" s="1" t="s">
        <v>11</v>
      </c>
      <c r="J1228" s="3"/>
      <c r="K1228" s="3"/>
    </row>
    <row r="1229">
      <c r="A1229" s="1" t="s">
        <v>4151</v>
      </c>
      <c r="B1229" s="4" t="s">
        <v>4152</v>
      </c>
      <c r="C1229" s="1" t="s">
        <v>4153</v>
      </c>
      <c r="D1229" s="1" t="s">
        <v>4154</v>
      </c>
      <c r="E1229" s="1" t="s">
        <v>4155</v>
      </c>
      <c r="F1229" s="1" t="s">
        <v>4156</v>
      </c>
      <c r="G1229" s="1" t="s">
        <v>11</v>
      </c>
      <c r="H1229" s="5" t="s">
        <v>4157</v>
      </c>
      <c r="I1229" s="1" t="s">
        <v>382</v>
      </c>
      <c r="J1229" s="3"/>
      <c r="K1229" s="3"/>
    </row>
    <row r="1230">
      <c r="A1230" s="1" t="s">
        <v>4158</v>
      </c>
      <c r="B1230" s="4" t="s">
        <v>4159</v>
      </c>
      <c r="C1230" s="1" t="s">
        <v>11</v>
      </c>
      <c r="D1230" s="1" t="s">
        <v>11</v>
      </c>
      <c r="E1230" s="1" t="s">
        <v>11</v>
      </c>
      <c r="F1230" s="1" t="s">
        <v>11</v>
      </c>
      <c r="G1230" s="1" t="s">
        <v>11</v>
      </c>
      <c r="H1230" s="1" t="s">
        <v>11</v>
      </c>
      <c r="I1230" s="1" t="s">
        <v>11</v>
      </c>
      <c r="J1230" s="3"/>
      <c r="K1230" s="3"/>
    </row>
    <row r="1231">
      <c r="A1231" s="1" t="s">
        <v>4160</v>
      </c>
      <c r="B1231" s="4" t="s">
        <v>4161</v>
      </c>
      <c r="C1231" s="1" t="s">
        <v>4162</v>
      </c>
      <c r="D1231" s="3"/>
      <c r="E1231" s="3"/>
      <c r="F1231" s="3"/>
      <c r="G1231" s="1" t="s">
        <v>11</v>
      </c>
      <c r="H1231" s="1" t="s">
        <v>11</v>
      </c>
      <c r="I1231" s="1" t="s">
        <v>11</v>
      </c>
      <c r="J1231" s="3"/>
      <c r="K1231" s="3"/>
    </row>
    <row r="1232">
      <c r="A1232" s="1" t="s">
        <v>4163</v>
      </c>
      <c r="B1232" s="4" t="s">
        <v>4164</v>
      </c>
      <c r="C1232" s="1" t="s">
        <v>4165</v>
      </c>
      <c r="D1232" s="3"/>
      <c r="E1232" s="3"/>
      <c r="F1232" s="3"/>
      <c r="G1232" s="1" t="s">
        <v>11</v>
      </c>
      <c r="H1232" s="1" t="s">
        <v>11</v>
      </c>
      <c r="I1232" s="1" t="s">
        <v>11</v>
      </c>
      <c r="J1232" s="3"/>
      <c r="K1232" s="3"/>
    </row>
    <row r="1233">
      <c r="A1233" s="1" t="s">
        <v>4166</v>
      </c>
      <c r="B1233" s="4" t="s">
        <v>4167</v>
      </c>
      <c r="C1233" s="1" t="s">
        <v>11</v>
      </c>
      <c r="D1233" s="1" t="s">
        <v>11</v>
      </c>
      <c r="E1233" s="1" t="s">
        <v>11</v>
      </c>
      <c r="F1233" s="1" t="s">
        <v>11</v>
      </c>
      <c r="G1233" s="1" t="s">
        <v>11</v>
      </c>
      <c r="H1233" s="1" t="s">
        <v>11</v>
      </c>
      <c r="I1233" s="1" t="s">
        <v>11</v>
      </c>
      <c r="J1233" s="3"/>
      <c r="K1233" s="3"/>
    </row>
    <row r="1234">
      <c r="A1234" s="1" t="s">
        <v>4168</v>
      </c>
      <c r="B1234" s="4" t="s">
        <v>4169</v>
      </c>
      <c r="C1234" s="1" t="s">
        <v>11</v>
      </c>
      <c r="D1234" s="1" t="s">
        <v>11</v>
      </c>
      <c r="E1234" s="1" t="s">
        <v>11</v>
      </c>
      <c r="F1234" s="1" t="s">
        <v>11</v>
      </c>
      <c r="G1234" s="1" t="s">
        <v>11</v>
      </c>
      <c r="H1234" s="1" t="s">
        <v>11</v>
      </c>
      <c r="I1234" s="1" t="s">
        <v>11</v>
      </c>
      <c r="J1234" s="3"/>
      <c r="K1234" s="3"/>
    </row>
    <row r="1235">
      <c r="A1235" s="1" t="s">
        <v>4170</v>
      </c>
      <c r="B1235" s="4" t="s">
        <v>4171</v>
      </c>
      <c r="C1235" s="1" t="s">
        <v>11</v>
      </c>
      <c r="D1235" s="1" t="s">
        <v>11</v>
      </c>
      <c r="E1235" s="1" t="s">
        <v>11</v>
      </c>
      <c r="F1235" s="1" t="s">
        <v>11</v>
      </c>
      <c r="G1235" s="1" t="s">
        <v>11</v>
      </c>
      <c r="H1235" s="1" t="s">
        <v>11</v>
      </c>
      <c r="I1235" s="1" t="s">
        <v>11</v>
      </c>
      <c r="J1235" s="3"/>
      <c r="K1235" s="3"/>
    </row>
    <row r="1236">
      <c r="A1236" s="1" t="s">
        <v>4172</v>
      </c>
      <c r="B1236" s="4" t="s">
        <v>4173</v>
      </c>
      <c r="C1236" s="1" t="s">
        <v>11</v>
      </c>
      <c r="D1236" s="1" t="s">
        <v>11</v>
      </c>
      <c r="E1236" s="1" t="s">
        <v>11</v>
      </c>
      <c r="F1236" s="1" t="s">
        <v>11</v>
      </c>
      <c r="G1236" s="1" t="s">
        <v>11</v>
      </c>
      <c r="H1236" s="1" t="s">
        <v>11</v>
      </c>
      <c r="I1236" s="1" t="s">
        <v>11</v>
      </c>
      <c r="J1236" s="3"/>
      <c r="K1236" s="3"/>
    </row>
    <row r="1237">
      <c r="A1237" s="1" t="s">
        <v>4174</v>
      </c>
      <c r="B1237" s="4" t="s">
        <v>4175</v>
      </c>
      <c r="C1237" s="1" t="s">
        <v>4176</v>
      </c>
      <c r="D1237" s="3"/>
      <c r="E1237" s="3"/>
      <c r="F1237" s="3"/>
      <c r="G1237" s="1" t="s">
        <v>11</v>
      </c>
      <c r="H1237" s="1" t="s">
        <v>11</v>
      </c>
      <c r="I1237" s="1" t="s">
        <v>11</v>
      </c>
      <c r="J1237" s="3"/>
      <c r="K1237" s="3"/>
    </row>
    <row r="1238">
      <c r="A1238" s="1" t="s">
        <v>4177</v>
      </c>
      <c r="B1238" s="4" t="s">
        <v>4178</v>
      </c>
      <c r="C1238" s="1" t="s">
        <v>11</v>
      </c>
      <c r="D1238" s="1" t="s">
        <v>11</v>
      </c>
      <c r="E1238" s="1" t="s">
        <v>11</v>
      </c>
      <c r="F1238" s="1" t="s">
        <v>11</v>
      </c>
      <c r="G1238" s="1" t="s">
        <v>11</v>
      </c>
      <c r="H1238" s="1" t="s">
        <v>11</v>
      </c>
      <c r="I1238" s="1" t="s">
        <v>11</v>
      </c>
      <c r="J1238" s="3"/>
      <c r="K1238" s="3"/>
    </row>
    <row r="1239">
      <c r="A1239" s="1" t="s">
        <v>4179</v>
      </c>
      <c r="B1239" s="4" t="s">
        <v>4180</v>
      </c>
      <c r="C1239" s="1" t="s">
        <v>11</v>
      </c>
      <c r="D1239" s="1" t="s">
        <v>11</v>
      </c>
      <c r="E1239" s="1" t="s">
        <v>11</v>
      </c>
      <c r="F1239" s="1" t="s">
        <v>11</v>
      </c>
      <c r="G1239" s="1" t="s">
        <v>11</v>
      </c>
      <c r="H1239" s="1" t="s">
        <v>11</v>
      </c>
      <c r="I1239" s="1" t="s">
        <v>11</v>
      </c>
      <c r="J1239" s="3"/>
      <c r="K1239" s="3"/>
    </row>
    <row r="1240">
      <c r="A1240" s="1" t="s">
        <v>4181</v>
      </c>
      <c r="B1240" s="4" t="s">
        <v>4182</v>
      </c>
      <c r="C1240" s="1" t="s">
        <v>4183</v>
      </c>
      <c r="D1240" s="1" t="s">
        <v>4184</v>
      </c>
      <c r="E1240" s="1" t="s">
        <v>4185</v>
      </c>
      <c r="F1240" s="1" t="s">
        <v>4186</v>
      </c>
      <c r="G1240" s="1" t="s">
        <v>11</v>
      </c>
      <c r="H1240" s="1" t="s">
        <v>11</v>
      </c>
      <c r="I1240" s="1" t="s">
        <v>80</v>
      </c>
      <c r="J1240" s="3"/>
      <c r="K1240" s="3"/>
    </row>
    <row r="1241">
      <c r="A1241" s="1" t="s">
        <v>4187</v>
      </c>
      <c r="B1241" s="4" t="s">
        <v>4188</v>
      </c>
      <c r="C1241" s="1" t="s">
        <v>11</v>
      </c>
      <c r="D1241" s="1" t="s">
        <v>11</v>
      </c>
      <c r="E1241" s="1" t="s">
        <v>11</v>
      </c>
      <c r="F1241" s="1" t="s">
        <v>11</v>
      </c>
      <c r="G1241" s="1" t="s">
        <v>11</v>
      </c>
      <c r="H1241" s="1" t="s">
        <v>11</v>
      </c>
      <c r="I1241" s="1" t="s">
        <v>11</v>
      </c>
      <c r="J1241" s="3"/>
      <c r="K1241" s="3"/>
    </row>
    <row r="1242">
      <c r="A1242" s="1" t="s">
        <v>4189</v>
      </c>
      <c r="B1242" s="4" t="s">
        <v>4190</v>
      </c>
      <c r="C1242" s="1" t="s">
        <v>11</v>
      </c>
      <c r="D1242" s="1" t="s">
        <v>11</v>
      </c>
      <c r="E1242" s="1" t="s">
        <v>11</v>
      </c>
      <c r="F1242" s="1" t="s">
        <v>11</v>
      </c>
      <c r="G1242" s="1" t="s">
        <v>11</v>
      </c>
      <c r="H1242" s="1" t="s">
        <v>11</v>
      </c>
      <c r="I1242" s="1" t="s">
        <v>11</v>
      </c>
      <c r="J1242" s="3"/>
      <c r="K1242" s="3"/>
    </row>
    <row r="1243">
      <c r="A1243" s="1" t="s">
        <v>4191</v>
      </c>
      <c r="B1243" s="4" t="s">
        <v>4192</v>
      </c>
      <c r="C1243" s="1" t="s">
        <v>11</v>
      </c>
      <c r="D1243" s="1" t="s">
        <v>11</v>
      </c>
      <c r="E1243" s="1" t="s">
        <v>11</v>
      </c>
      <c r="F1243" s="1" t="s">
        <v>11</v>
      </c>
      <c r="G1243" s="1" t="s">
        <v>11</v>
      </c>
      <c r="H1243" s="1" t="s">
        <v>11</v>
      </c>
      <c r="I1243" s="1" t="s">
        <v>11</v>
      </c>
      <c r="J1243" s="3"/>
      <c r="K1243" s="3"/>
    </row>
    <row r="1244">
      <c r="A1244" s="1" t="s">
        <v>4193</v>
      </c>
      <c r="B1244" s="4" t="s">
        <v>4194</v>
      </c>
      <c r="C1244" s="1" t="s">
        <v>4195</v>
      </c>
      <c r="D1244" s="3"/>
      <c r="E1244" s="3"/>
      <c r="F1244" s="3"/>
      <c r="G1244" s="1" t="s">
        <v>11</v>
      </c>
      <c r="H1244" s="1" t="s">
        <v>11</v>
      </c>
      <c r="I1244" s="1" t="s">
        <v>11</v>
      </c>
      <c r="J1244" s="3"/>
      <c r="K1244" s="3"/>
    </row>
    <row r="1245">
      <c r="A1245" s="1" t="s">
        <v>4196</v>
      </c>
      <c r="B1245" s="4" t="s">
        <v>4197</v>
      </c>
      <c r="C1245" s="1" t="s">
        <v>11</v>
      </c>
      <c r="D1245" s="1" t="s">
        <v>11</v>
      </c>
      <c r="E1245" s="1" t="s">
        <v>11</v>
      </c>
      <c r="F1245" s="1" t="s">
        <v>11</v>
      </c>
      <c r="G1245" s="1" t="s">
        <v>11</v>
      </c>
      <c r="H1245" s="1" t="s">
        <v>11</v>
      </c>
      <c r="I1245" s="1" t="s">
        <v>11</v>
      </c>
      <c r="J1245" s="3"/>
      <c r="K1245" s="3"/>
    </row>
    <row r="1246">
      <c r="A1246" s="1" t="s">
        <v>4198</v>
      </c>
      <c r="B1246" s="4" t="s">
        <v>4199</v>
      </c>
      <c r="C1246" s="1" t="s">
        <v>4200</v>
      </c>
      <c r="D1246" s="1" t="s">
        <v>4201</v>
      </c>
      <c r="E1246" s="1" t="s">
        <v>557</v>
      </c>
      <c r="F1246" s="1" t="s">
        <v>4202</v>
      </c>
      <c r="G1246" s="1" t="s">
        <v>4203</v>
      </c>
      <c r="H1246" s="1" t="s">
        <v>11</v>
      </c>
      <c r="I1246" s="1" t="s">
        <v>43</v>
      </c>
      <c r="J1246" s="3"/>
      <c r="K1246" s="3"/>
    </row>
    <row r="1247">
      <c r="A1247" s="1" t="s">
        <v>4204</v>
      </c>
      <c r="B1247" s="4" t="s">
        <v>4205</v>
      </c>
      <c r="C1247" s="1" t="s">
        <v>4206</v>
      </c>
      <c r="D1247" s="3"/>
      <c r="E1247" s="3"/>
      <c r="F1247" s="3"/>
      <c r="G1247" s="1" t="s">
        <v>11</v>
      </c>
      <c r="H1247" s="1" t="s">
        <v>11</v>
      </c>
      <c r="I1247" s="1" t="s">
        <v>11</v>
      </c>
      <c r="J1247" s="3"/>
      <c r="K1247" s="3"/>
    </row>
    <row r="1248">
      <c r="A1248" s="1" t="s">
        <v>4207</v>
      </c>
      <c r="B1248" s="4" t="s">
        <v>4208</v>
      </c>
      <c r="C1248" s="1" t="s">
        <v>11</v>
      </c>
      <c r="D1248" s="1" t="s">
        <v>11</v>
      </c>
      <c r="E1248" s="1" t="s">
        <v>11</v>
      </c>
      <c r="F1248" s="1" t="s">
        <v>11</v>
      </c>
      <c r="G1248" s="1" t="s">
        <v>11</v>
      </c>
      <c r="H1248" s="1" t="s">
        <v>11</v>
      </c>
      <c r="I1248" s="1" t="s">
        <v>11</v>
      </c>
      <c r="J1248" s="3"/>
      <c r="K1248" s="3"/>
    </row>
    <row r="1249">
      <c r="A1249" s="1" t="s">
        <v>4209</v>
      </c>
      <c r="B1249" s="4" t="s">
        <v>4210</v>
      </c>
      <c r="C1249" s="1" t="s">
        <v>11</v>
      </c>
      <c r="D1249" s="1" t="s">
        <v>11</v>
      </c>
      <c r="E1249" s="1" t="s">
        <v>11</v>
      </c>
      <c r="F1249" s="1" t="s">
        <v>11</v>
      </c>
      <c r="G1249" s="1" t="s">
        <v>11</v>
      </c>
      <c r="H1249" s="1" t="s">
        <v>11</v>
      </c>
      <c r="I1249" s="1" t="s">
        <v>11</v>
      </c>
      <c r="J1249" s="3"/>
      <c r="K1249" s="3"/>
    </row>
    <row r="1250">
      <c r="A1250" s="1" t="s">
        <v>4211</v>
      </c>
      <c r="B1250" s="4" t="s">
        <v>4212</v>
      </c>
      <c r="C1250" s="1" t="s">
        <v>11</v>
      </c>
      <c r="D1250" s="1" t="s">
        <v>11</v>
      </c>
      <c r="E1250" s="1" t="s">
        <v>11</v>
      </c>
      <c r="F1250" s="1" t="s">
        <v>11</v>
      </c>
      <c r="G1250" s="1" t="s">
        <v>11</v>
      </c>
      <c r="H1250" s="1" t="s">
        <v>11</v>
      </c>
      <c r="I1250" s="1" t="s">
        <v>11</v>
      </c>
      <c r="J1250" s="3"/>
      <c r="K1250" s="3"/>
    </row>
    <row r="1251">
      <c r="A1251" s="1" t="s">
        <v>4213</v>
      </c>
      <c r="B1251" s="4" t="s">
        <v>4214</v>
      </c>
      <c r="C1251" s="1" t="s">
        <v>11</v>
      </c>
      <c r="D1251" s="1" t="s">
        <v>11</v>
      </c>
      <c r="E1251" s="1" t="s">
        <v>11</v>
      </c>
      <c r="F1251" s="1" t="s">
        <v>11</v>
      </c>
      <c r="G1251" s="1" t="s">
        <v>11</v>
      </c>
      <c r="H1251" s="1" t="s">
        <v>11</v>
      </c>
      <c r="I1251" s="1" t="s">
        <v>11</v>
      </c>
      <c r="J1251" s="3"/>
      <c r="K1251" s="3"/>
    </row>
    <row r="1252">
      <c r="A1252" s="1" t="s">
        <v>4215</v>
      </c>
      <c r="B1252" s="4" t="s">
        <v>4216</v>
      </c>
      <c r="C1252" s="1" t="s">
        <v>11</v>
      </c>
      <c r="D1252" s="1" t="s">
        <v>11</v>
      </c>
      <c r="E1252" s="1" t="s">
        <v>11</v>
      </c>
      <c r="F1252" s="1" t="s">
        <v>11</v>
      </c>
      <c r="G1252" s="1" t="s">
        <v>11</v>
      </c>
      <c r="H1252" s="1" t="s">
        <v>11</v>
      </c>
      <c r="I1252" s="1" t="s">
        <v>11</v>
      </c>
      <c r="J1252" s="3"/>
      <c r="K1252" s="3"/>
    </row>
    <row r="1253">
      <c r="A1253" s="1" t="s">
        <v>4217</v>
      </c>
      <c r="B1253" s="4" t="s">
        <v>4218</v>
      </c>
      <c r="C1253" s="1" t="s">
        <v>4219</v>
      </c>
      <c r="D1253" s="1" t="s">
        <v>4220</v>
      </c>
      <c r="E1253" s="1" t="s">
        <v>4221</v>
      </c>
      <c r="F1253" s="1" t="s">
        <v>4222</v>
      </c>
      <c r="G1253" s="1" t="s">
        <v>11</v>
      </c>
      <c r="H1253" s="5" t="s">
        <v>4223</v>
      </c>
      <c r="I1253" s="1" t="s">
        <v>924</v>
      </c>
      <c r="J1253" s="3"/>
      <c r="K1253" s="3"/>
    </row>
    <row r="1254">
      <c r="A1254" s="1" t="s">
        <v>4224</v>
      </c>
      <c r="B1254" s="4" t="s">
        <v>4225</v>
      </c>
      <c r="C1254" s="1" t="s">
        <v>11</v>
      </c>
      <c r="D1254" s="1" t="s">
        <v>11</v>
      </c>
      <c r="E1254" s="1" t="s">
        <v>11</v>
      </c>
      <c r="F1254" s="1" t="s">
        <v>11</v>
      </c>
      <c r="G1254" s="1" t="s">
        <v>11</v>
      </c>
      <c r="H1254" s="1" t="s">
        <v>11</v>
      </c>
      <c r="I1254" s="1" t="s">
        <v>11</v>
      </c>
      <c r="J1254" s="3"/>
      <c r="K1254" s="3"/>
    </row>
    <row r="1255">
      <c r="A1255" s="1" t="s">
        <v>4226</v>
      </c>
      <c r="B1255" s="4" t="s">
        <v>4227</v>
      </c>
      <c r="C1255" s="1" t="s">
        <v>11</v>
      </c>
      <c r="D1255" s="1" t="s">
        <v>11</v>
      </c>
      <c r="E1255" s="1" t="s">
        <v>11</v>
      </c>
      <c r="F1255" s="1" t="s">
        <v>11</v>
      </c>
      <c r="G1255" s="1" t="s">
        <v>11</v>
      </c>
      <c r="H1255" s="1" t="s">
        <v>11</v>
      </c>
      <c r="I1255" s="1" t="s">
        <v>11</v>
      </c>
      <c r="J1255" s="3"/>
      <c r="K1255" s="3"/>
    </row>
    <row r="1256">
      <c r="A1256" s="1" t="s">
        <v>4228</v>
      </c>
      <c r="B1256" s="4" t="s">
        <v>4229</v>
      </c>
      <c r="C1256" s="1" t="s">
        <v>4230</v>
      </c>
      <c r="D1256" s="1" t="s">
        <v>4231</v>
      </c>
      <c r="E1256" s="1" t="s">
        <v>4232</v>
      </c>
      <c r="F1256" s="1" t="s">
        <v>4233</v>
      </c>
      <c r="G1256" s="1" t="s">
        <v>4234</v>
      </c>
      <c r="H1256" s="5" t="s">
        <v>4235</v>
      </c>
      <c r="I1256" s="1" t="s">
        <v>80</v>
      </c>
      <c r="J1256" s="3"/>
      <c r="K1256" s="3"/>
    </row>
    <row r="1257">
      <c r="A1257" s="1" t="s">
        <v>4236</v>
      </c>
      <c r="B1257" s="4" t="s">
        <v>4237</v>
      </c>
      <c r="C1257" s="1" t="s">
        <v>11</v>
      </c>
      <c r="D1257" s="1" t="s">
        <v>11</v>
      </c>
      <c r="E1257" s="1" t="s">
        <v>11</v>
      </c>
      <c r="F1257" s="1" t="s">
        <v>11</v>
      </c>
      <c r="G1257" s="1" t="s">
        <v>11</v>
      </c>
      <c r="H1257" s="1" t="s">
        <v>11</v>
      </c>
      <c r="I1257" s="1" t="s">
        <v>11</v>
      </c>
      <c r="J1257" s="3"/>
      <c r="K1257" s="3"/>
    </row>
    <row r="1258">
      <c r="A1258" s="1" t="s">
        <v>4238</v>
      </c>
      <c r="B1258" s="4" t="s">
        <v>4239</v>
      </c>
      <c r="C1258" s="1" t="s">
        <v>11</v>
      </c>
      <c r="D1258" s="1" t="s">
        <v>11</v>
      </c>
      <c r="E1258" s="1" t="s">
        <v>11</v>
      </c>
      <c r="F1258" s="1" t="s">
        <v>11</v>
      </c>
      <c r="G1258" s="1" t="s">
        <v>11</v>
      </c>
      <c r="H1258" s="1" t="s">
        <v>11</v>
      </c>
      <c r="I1258" s="1" t="s">
        <v>11</v>
      </c>
      <c r="J1258" s="3"/>
      <c r="K1258" s="3"/>
    </row>
    <row r="1259">
      <c r="A1259" s="1" t="s">
        <v>4240</v>
      </c>
      <c r="B1259" s="4" t="s">
        <v>4241</v>
      </c>
      <c r="C1259" s="1" t="s">
        <v>4242</v>
      </c>
      <c r="D1259" s="1" t="s">
        <v>4243</v>
      </c>
      <c r="E1259" s="3"/>
      <c r="F1259" s="3"/>
      <c r="G1259" s="1" t="s">
        <v>11</v>
      </c>
      <c r="H1259" s="1" t="s">
        <v>11</v>
      </c>
      <c r="I1259" s="1" t="s">
        <v>11</v>
      </c>
      <c r="J1259" s="3"/>
      <c r="K1259" s="3"/>
    </row>
    <row r="1260">
      <c r="A1260" s="1" t="s">
        <v>4244</v>
      </c>
      <c r="B1260" s="4" t="s">
        <v>4245</v>
      </c>
      <c r="C1260" s="1" t="s">
        <v>4246</v>
      </c>
      <c r="D1260" s="1" t="s">
        <v>4247</v>
      </c>
      <c r="E1260" s="1" t="s">
        <v>4248</v>
      </c>
      <c r="F1260" s="1" t="s">
        <v>4249</v>
      </c>
      <c r="G1260" s="1" t="s">
        <v>11</v>
      </c>
      <c r="H1260" s="5" t="s">
        <v>4250</v>
      </c>
      <c r="I1260" s="1" t="s">
        <v>382</v>
      </c>
      <c r="J1260" s="3"/>
      <c r="K1260" s="3"/>
    </row>
    <row r="1261">
      <c r="A1261" s="1" t="s">
        <v>4251</v>
      </c>
      <c r="B1261" s="4" t="s">
        <v>4252</v>
      </c>
      <c r="C1261" s="1" t="s">
        <v>11</v>
      </c>
      <c r="D1261" s="1" t="s">
        <v>11</v>
      </c>
      <c r="E1261" s="1" t="s">
        <v>11</v>
      </c>
      <c r="F1261" s="1" t="s">
        <v>11</v>
      </c>
      <c r="G1261" s="1" t="s">
        <v>11</v>
      </c>
      <c r="H1261" s="1" t="s">
        <v>11</v>
      </c>
      <c r="I1261" s="1" t="s">
        <v>11</v>
      </c>
      <c r="J1261" s="3"/>
      <c r="K1261" s="3"/>
    </row>
    <row r="1262">
      <c r="A1262" s="1" t="s">
        <v>4253</v>
      </c>
      <c r="B1262" s="4" t="s">
        <v>4254</v>
      </c>
      <c r="C1262" s="1" t="s">
        <v>4255</v>
      </c>
      <c r="D1262" s="1" t="s">
        <v>4256</v>
      </c>
      <c r="E1262" s="1" t="s">
        <v>4257</v>
      </c>
      <c r="F1262" s="1" t="s">
        <v>4258</v>
      </c>
      <c r="G1262" s="1" t="s">
        <v>11</v>
      </c>
      <c r="H1262" s="5" t="s">
        <v>4259</v>
      </c>
      <c r="I1262" s="1" t="s">
        <v>80</v>
      </c>
      <c r="J1262" s="3"/>
      <c r="K1262" s="3"/>
    </row>
    <row r="1263">
      <c r="A1263" s="1" t="s">
        <v>4260</v>
      </c>
      <c r="B1263" s="4" t="s">
        <v>4261</v>
      </c>
      <c r="C1263" s="1" t="s">
        <v>11</v>
      </c>
      <c r="D1263" s="1" t="s">
        <v>11</v>
      </c>
      <c r="E1263" s="1" t="s">
        <v>11</v>
      </c>
      <c r="F1263" s="1" t="s">
        <v>11</v>
      </c>
      <c r="G1263" s="1" t="s">
        <v>11</v>
      </c>
      <c r="H1263" s="1" t="s">
        <v>11</v>
      </c>
      <c r="I1263" s="1" t="s">
        <v>11</v>
      </c>
      <c r="J1263" s="3"/>
      <c r="K1263" s="3"/>
    </row>
    <row r="1264">
      <c r="A1264" s="1" t="s">
        <v>4262</v>
      </c>
      <c r="B1264" s="4" t="s">
        <v>4263</v>
      </c>
      <c r="C1264" s="1" t="s">
        <v>11</v>
      </c>
      <c r="D1264" s="1" t="s">
        <v>11</v>
      </c>
      <c r="E1264" s="1" t="s">
        <v>11</v>
      </c>
      <c r="F1264" s="1" t="s">
        <v>11</v>
      </c>
      <c r="G1264" s="1" t="s">
        <v>11</v>
      </c>
      <c r="H1264" s="1" t="s">
        <v>11</v>
      </c>
      <c r="I1264" s="1" t="s">
        <v>11</v>
      </c>
      <c r="J1264" s="3"/>
      <c r="K1264" s="3"/>
    </row>
    <row r="1265">
      <c r="A1265" s="1" t="s">
        <v>4264</v>
      </c>
      <c r="B1265" s="4" t="s">
        <v>4265</v>
      </c>
      <c r="C1265" s="1" t="s">
        <v>11</v>
      </c>
      <c r="D1265" s="1" t="s">
        <v>11</v>
      </c>
      <c r="E1265" s="1" t="s">
        <v>11</v>
      </c>
      <c r="F1265" s="1" t="s">
        <v>11</v>
      </c>
      <c r="G1265" s="1" t="s">
        <v>11</v>
      </c>
      <c r="H1265" s="1" t="s">
        <v>11</v>
      </c>
      <c r="I1265" s="1" t="s">
        <v>11</v>
      </c>
      <c r="J1265" s="3"/>
      <c r="K1265" s="3"/>
    </row>
    <row r="1266">
      <c r="A1266" s="1" t="s">
        <v>4266</v>
      </c>
      <c r="B1266" s="4" t="s">
        <v>4267</v>
      </c>
      <c r="C1266" s="1" t="s">
        <v>11</v>
      </c>
      <c r="D1266" s="1" t="s">
        <v>11</v>
      </c>
      <c r="E1266" s="1" t="s">
        <v>11</v>
      </c>
      <c r="F1266" s="1" t="s">
        <v>11</v>
      </c>
      <c r="G1266" s="1" t="s">
        <v>11</v>
      </c>
      <c r="H1266" s="1" t="s">
        <v>11</v>
      </c>
      <c r="I1266" s="1" t="s">
        <v>11</v>
      </c>
      <c r="J1266" s="3"/>
      <c r="K1266" s="3"/>
    </row>
    <row r="1267">
      <c r="A1267" s="1" t="s">
        <v>4268</v>
      </c>
      <c r="B1267" s="4" t="s">
        <v>4269</v>
      </c>
      <c r="C1267" s="1" t="s">
        <v>11</v>
      </c>
      <c r="D1267" s="1" t="s">
        <v>11</v>
      </c>
      <c r="E1267" s="1" t="s">
        <v>11</v>
      </c>
      <c r="F1267" s="1" t="s">
        <v>11</v>
      </c>
      <c r="G1267" s="1" t="s">
        <v>11</v>
      </c>
      <c r="H1267" s="1" t="s">
        <v>11</v>
      </c>
      <c r="I1267" s="1" t="s">
        <v>11</v>
      </c>
      <c r="J1267" s="3"/>
      <c r="K1267" s="3"/>
    </row>
    <row r="1268">
      <c r="A1268" s="1" t="s">
        <v>4270</v>
      </c>
      <c r="B1268" s="4" t="s">
        <v>4271</v>
      </c>
      <c r="C1268" s="1" t="s">
        <v>11</v>
      </c>
      <c r="D1268" s="1" t="s">
        <v>11</v>
      </c>
      <c r="E1268" s="1" t="s">
        <v>11</v>
      </c>
      <c r="F1268" s="1" t="s">
        <v>11</v>
      </c>
      <c r="G1268" s="1" t="s">
        <v>11</v>
      </c>
      <c r="H1268" s="1" t="s">
        <v>11</v>
      </c>
      <c r="I1268" s="1" t="s">
        <v>11</v>
      </c>
      <c r="J1268" s="3"/>
      <c r="K1268" s="3"/>
    </row>
    <row r="1269">
      <c r="A1269" s="1" t="s">
        <v>4272</v>
      </c>
      <c r="B1269" s="4" t="s">
        <v>4273</v>
      </c>
      <c r="C1269" s="1" t="s">
        <v>11</v>
      </c>
      <c r="D1269" s="1" t="s">
        <v>11</v>
      </c>
      <c r="E1269" s="1" t="s">
        <v>11</v>
      </c>
      <c r="F1269" s="1" t="s">
        <v>11</v>
      </c>
      <c r="G1269" s="1" t="s">
        <v>11</v>
      </c>
      <c r="H1269" s="1" t="s">
        <v>11</v>
      </c>
      <c r="I1269" s="1" t="s">
        <v>11</v>
      </c>
      <c r="J1269" s="3"/>
      <c r="K1269" s="3"/>
    </row>
    <row r="1270">
      <c r="A1270" s="1" t="s">
        <v>4274</v>
      </c>
      <c r="B1270" s="4" t="s">
        <v>4275</v>
      </c>
      <c r="C1270" s="1" t="s">
        <v>11</v>
      </c>
      <c r="D1270" s="1" t="s">
        <v>11</v>
      </c>
      <c r="E1270" s="1" t="s">
        <v>11</v>
      </c>
      <c r="F1270" s="1" t="s">
        <v>11</v>
      </c>
      <c r="G1270" s="1" t="s">
        <v>11</v>
      </c>
      <c r="H1270" s="1" t="s">
        <v>11</v>
      </c>
      <c r="I1270" s="1" t="s">
        <v>11</v>
      </c>
      <c r="J1270" s="3"/>
      <c r="K1270" s="3"/>
    </row>
    <row r="1271">
      <c r="A1271" s="1" t="s">
        <v>4276</v>
      </c>
      <c r="B1271" s="4" t="s">
        <v>4277</v>
      </c>
      <c r="C1271" s="1" t="s">
        <v>11</v>
      </c>
      <c r="D1271" s="1" t="s">
        <v>11</v>
      </c>
      <c r="E1271" s="1" t="s">
        <v>11</v>
      </c>
      <c r="F1271" s="1" t="s">
        <v>11</v>
      </c>
      <c r="G1271" s="1" t="s">
        <v>11</v>
      </c>
      <c r="H1271" s="1" t="s">
        <v>11</v>
      </c>
      <c r="I1271" s="1" t="s">
        <v>11</v>
      </c>
      <c r="J1271" s="3"/>
      <c r="K1271" s="3"/>
    </row>
    <row r="1272">
      <c r="A1272" s="1" t="s">
        <v>4278</v>
      </c>
      <c r="B1272" s="4" t="s">
        <v>4279</v>
      </c>
      <c r="C1272" s="1" t="s">
        <v>11</v>
      </c>
      <c r="D1272" s="1" t="s">
        <v>11</v>
      </c>
      <c r="E1272" s="1" t="s">
        <v>11</v>
      </c>
      <c r="F1272" s="1" t="s">
        <v>11</v>
      </c>
      <c r="G1272" s="1" t="s">
        <v>11</v>
      </c>
      <c r="H1272" s="1" t="s">
        <v>11</v>
      </c>
      <c r="I1272" s="1" t="s">
        <v>11</v>
      </c>
      <c r="J1272" s="3"/>
      <c r="K1272" s="3"/>
    </row>
    <row r="1273">
      <c r="A1273" s="1" t="s">
        <v>4280</v>
      </c>
      <c r="B1273" s="4" t="s">
        <v>4281</v>
      </c>
      <c r="C1273" s="1" t="s">
        <v>11</v>
      </c>
      <c r="D1273" s="1" t="s">
        <v>11</v>
      </c>
      <c r="E1273" s="1" t="s">
        <v>11</v>
      </c>
      <c r="F1273" s="1" t="s">
        <v>11</v>
      </c>
      <c r="G1273" s="1" t="s">
        <v>11</v>
      </c>
      <c r="H1273" s="1" t="s">
        <v>11</v>
      </c>
      <c r="I1273" s="1" t="s">
        <v>11</v>
      </c>
      <c r="J1273" s="3"/>
      <c r="K1273" s="3"/>
    </row>
    <row r="1274">
      <c r="A1274" s="1" t="s">
        <v>4282</v>
      </c>
      <c r="B1274" s="4" t="s">
        <v>4283</v>
      </c>
      <c r="C1274" s="1" t="s">
        <v>11</v>
      </c>
      <c r="D1274" s="1" t="s">
        <v>11</v>
      </c>
      <c r="E1274" s="1" t="s">
        <v>11</v>
      </c>
      <c r="F1274" s="1" t="s">
        <v>11</v>
      </c>
      <c r="G1274" s="1" t="s">
        <v>11</v>
      </c>
      <c r="H1274" s="1" t="s">
        <v>11</v>
      </c>
      <c r="I1274" s="1" t="s">
        <v>11</v>
      </c>
      <c r="J1274" s="3"/>
      <c r="K1274" s="3"/>
    </row>
    <row r="1275">
      <c r="A1275" s="1" t="s">
        <v>4284</v>
      </c>
      <c r="B1275" s="4" t="s">
        <v>4285</v>
      </c>
      <c r="C1275" s="1" t="s">
        <v>4286</v>
      </c>
      <c r="D1275" s="1" t="s">
        <v>4287</v>
      </c>
      <c r="E1275" s="1" t="s">
        <v>4288</v>
      </c>
      <c r="F1275" s="1" t="s">
        <v>4289</v>
      </c>
      <c r="G1275" s="1" t="s">
        <v>4290</v>
      </c>
      <c r="H1275" s="1" t="s">
        <v>11</v>
      </c>
      <c r="I1275" s="1" t="s">
        <v>43</v>
      </c>
      <c r="J1275" s="3"/>
      <c r="K1275" s="3"/>
    </row>
    <row r="1276">
      <c r="A1276" s="1" t="s">
        <v>4291</v>
      </c>
      <c r="B1276" s="4" t="s">
        <v>4292</v>
      </c>
      <c r="C1276" s="1" t="s">
        <v>11</v>
      </c>
      <c r="D1276" s="1" t="s">
        <v>11</v>
      </c>
      <c r="E1276" s="1" t="s">
        <v>11</v>
      </c>
      <c r="F1276" s="1" t="s">
        <v>11</v>
      </c>
      <c r="G1276" s="1" t="s">
        <v>11</v>
      </c>
      <c r="H1276" s="1" t="s">
        <v>11</v>
      </c>
      <c r="I1276" s="1" t="s">
        <v>11</v>
      </c>
      <c r="J1276" s="3"/>
      <c r="K1276" s="3"/>
    </row>
    <row r="1277">
      <c r="A1277" s="1" t="s">
        <v>4293</v>
      </c>
      <c r="B1277" s="4" t="s">
        <v>4294</v>
      </c>
      <c r="C1277" s="1" t="s">
        <v>11</v>
      </c>
      <c r="D1277" s="1" t="s">
        <v>11</v>
      </c>
      <c r="E1277" s="1" t="s">
        <v>11</v>
      </c>
      <c r="F1277" s="1" t="s">
        <v>11</v>
      </c>
      <c r="G1277" s="1" t="s">
        <v>11</v>
      </c>
      <c r="H1277" s="1" t="s">
        <v>11</v>
      </c>
      <c r="I1277" s="1" t="s">
        <v>11</v>
      </c>
      <c r="J1277" s="3"/>
      <c r="K1277" s="3"/>
    </row>
    <row r="1278">
      <c r="A1278" s="1" t="s">
        <v>4295</v>
      </c>
      <c r="B1278" s="4" t="s">
        <v>4296</v>
      </c>
      <c r="C1278" s="1" t="s">
        <v>11</v>
      </c>
      <c r="D1278" s="1" t="s">
        <v>11</v>
      </c>
      <c r="E1278" s="1" t="s">
        <v>11</v>
      </c>
      <c r="F1278" s="1" t="s">
        <v>11</v>
      </c>
      <c r="G1278" s="1" t="s">
        <v>11</v>
      </c>
      <c r="H1278" s="1" t="s">
        <v>11</v>
      </c>
      <c r="I1278" s="1" t="s">
        <v>11</v>
      </c>
      <c r="J1278" s="3"/>
      <c r="K1278" s="3"/>
    </row>
    <row r="1279">
      <c r="A1279" s="1" t="s">
        <v>4297</v>
      </c>
      <c r="B1279" s="4" t="s">
        <v>4298</v>
      </c>
      <c r="C1279" s="1" t="s">
        <v>11</v>
      </c>
      <c r="D1279" s="1" t="s">
        <v>11</v>
      </c>
      <c r="E1279" s="1" t="s">
        <v>11</v>
      </c>
      <c r="F1279" s="1" t="s">
        <v>11</v>
      </c>
      <c r="G1279" s="1" t="s">
        <v>11</v>
      </c>
      <c r="H1279" s="1" t="s">
        <v>11</v>
      </c>
      <c r="I1279" s="1" t="s">
        <v>11</v>
      </c>
      <c r="J1279" s="3"/>
      <c r="K1279" s="3"/>
    </row>
    <row r="1280">
      <c r="A1280" s="1" t="s">
        <v>4299</v>
      </c>
      <c r="B1280" s="4" t="s">
        <v>4300</v>
      </c>
      <c r="C1280" s="1" t="s">
        <v>4301</v>
      </c>
      <c r="D1280" s="1" t="s">
        <v>4302</v>
      </c>
      <c r="E1280" s="1" t="s">
        <v>4303</v>
      </c>
      <c r="F1280" s="1" t="s">
        <v>4304</v>
      </c>
      <c r="G1280" s="1" t="s">
        <v>11</v>
      </c>
      <c r="H1280" s="1" t="s">
        <v>11</v>
      </c>
      <c r="I1280" s="1" t="s">
        <v>183</v>
      </c>
      <c r="J1280" s="3"/>
      <c r="K1280" s="3"/>
    </row>
    <row r="1281">
      <c r="A1281" s="1" t="s">
        <v>4305</v>
      </c>
      <c r="B1281" s="4" t="s">
        <v>4306</v>
      </c>
      <c r="C1281" s="1" t="s">
        <v>11</v>
      </c>
      <c r="D1281" s="1" t="s">
        <v>11</v>
      </c>
      <c r="E1281" s="1" t="s">
        <v>11</v>
      </c>
      <c r="F1281" s="1" t="s">
        <v>11</v>
      </c>
      <c r="G1281" s="1" t="s">
        <v>11</v>
      </c>
      <c r="H1281" s="1" t="s">
        <v>11</v>
      </c>
      <c r="I1281" s="1" t="s">
        <v>11</v>
      </c>
      <c r="J1281" s="3"/>
      <c r="K1281" s="3"/>
    </row>
    <row r="1282">
      <c r="A1282" s="1" t="s">
        <v>4307</v>
      </c>
      <c r="B1282" s="4" t="s">
        <v>4308</v>
      </c>
      <c r="C1282" s="1" t="s">
        <v>4309</v>
      </c>
      <c r="D1282" s="1" t="s">
        <v>4310</v>
      </c>
      <c r="E1282" s="1" t="s">
        <v>4311</v>
      </c>
      <c r="F1282" s="1" t="s">
        <v>4312</v>
      </c>
      <c r="G1282" s="1" t="s">
        <v>4313</v>
      </c>
      <c r="H1282" s="1" t="s">
        <v>11</v>
      </c>
      <c r="I1282" s="1" t="s">
        <v>11</v>
      </c>
      <c r="J1282" s="3"/>
      <c r="K1282" s="3"/>
    </row>
    <row r="1283">
      <c r="A1283" s="1" t="s">
        <v>4314</v>
      </c>
      <c r="B1283" s="4" t="s">
        <v>4315</v>
      </c>
      <c r="C1283" s="1" t="s">
        <v>4316</v>
      </c>
      <c r="D1283" s="1" t="s">
        <v>4317</v>
      </c>
      <c r="E1283" s="1" t="s">
        <v>4318</v>
      </c>
      <c r="F1283" s="1" t="s">
        <v>4319</v>
      </c>
      <c r="G1283" s="1" t="s">
        <v>4320</v>
      </c>
      <c r="H1283" s="1" t="s">
        <v>11</v>
      </c>
      <c r="I1283" s="1" t="s">
        <v>80</v>
      </c>
      <c r="J1283" s="3"/>
      <c r="K1283" s="3"/>
    </row>
    <row r="1284">
      <c r="A1284" s="1" t="s">
        <v>4321</v>
      </c>
      <c r="B1284" s="4" t="s">
        <v>4322</v>
      </c>
      <c r="C1284" s="1" t="s">
        <v>11</v>
      </c>
      <c r="D1284" s="1" t="s">
        <v>11</v>
      </c>
      <c r="E1284" s="1" t="s">
        <v>11</v>
      </c>
      <c r="F1284" s="1" t="s">
        <v>11</v>
      </c>
      <c r="G1284" s="1" t="s">
        <v>11</v>
      </c>
      <c r="H1284" s="1" t="s">
        <v>11</v>
      </c>
      <c r="I1284" s="1" t="s">
        <v>11</v>
      </c>
      <c r="J1284" s="3"/>
      <c r="K1284" s="3"/>
    </row>
    <row r="1285">
      <c r="A1285" s="1" t="s">
        <v>4323</v>
      </c>
      <c r="B1285" s="4" t="s">
        <v>4324</v>
      </c>
      <c r="C1285" s="1" t="s">
        <v>4325</v>
      </c>
      <c r="D1285" s="1" t="s">
        <v>4326</v>
      </c>
      <c r="E1285" s="1" t="s">
        <v>4327</v>
      </c>
      <c r="F1285" s="1" t="s">
        <v>4328</v>
      </c>
      <c r="G1285" s="1" t="s">
        <v>11</v>
      </c>
      <c r="H1285" s="1" t="s">
        <v>11</v>
      </c>
      <c r="I1285" s="1" t="s">
        <v>53</v>
      </c>
      <c r="J1285" s="3"/>
      <c r="K1285" s="3"/>
    </row>
    <row r="1286">
      <c r="A1286" s="1" t="s">
        <v>4329</v>
      </c>
      <c r="B1286" s="4" t="s">
        <v>4330</v>
      </c>
      <c r="C1286" s="1" t="s">
        <v>4331</v>
      </c>
      <c r="D1286" s="1" t="s">
        <v>4332</v>
      </c>
      <c r="E1286" s="1" t="s">
        <v>4333</v>
      </c>
      <c r="F1286" s="1" t="s">
        <v>4334</v>
      </c>
      <c r="G1286" s="1" t="s">
        <v>11</v>
      </c>
      <c r="H1286" s="5" t="s">
        <v>4335</v>
      </c>
      <c r="I1286" s="1" t="s">
        <v>80</v>
      </c>
      <c r="J1286" s="3"/>
      <c r="K1286" s="3"/>
    </row>
    <row r="1287">
      <c r="A1287" s="1" t="s">
        <v>4336</v>
      </c>
      <c r="B1287" s="4" t="s">
        <v>4337</v>
      </c>
      <c r="C1287" s="1" t="s">
        <v>11</v>
      </c>
      <c r="D1287" s="1" t="s">
        <v>11</v>
      </c>
      <c r="E1287" s="1" t="s">
        <v>11</v>
      </c>
      <c r="F1287" s="1" t="s">
        <v>11</v>
      </c>
      <c r="G1287" s="1" t="s">
        <v>11</v>
      </c>
      <c r="H1287" s="1" t="s">
        <v>11</v>
      </c>
      <c r="I1287" s="1" t="s">
        <v>11</v>
      </c>
      <c r="J1287" s="3"/>
      <c r="K1287" s="3"/>
    </row>
    <row r="1288">
      <c r="A1288" s="1" t="s">
        <v>4338</v>
      </c>
      <c r="B1288" s="4" t="s">
        <v>4339</v>
      </c>
      <c r="C1288" s="1" t="s">
        <v>4340</v>
      </c>
      <c r="D1288" s="3"/>
      <c r="E1288" s="3"/>
      <c r="F1288" s="3"/>
      <c r="G1288" s="1" t="s">
        <v>11</v>
      </c>
      <c r="H1288" s="1" t="s">
        <v>11</v>
      </c>
      <c r="I1288" s="1" t="s">
        <v>11</v>
      </c>
      <c r="J1288" s="3"/>
      <c r="K1288" s="3"/>
    </row>
    <row r="1289">
      <c r="A1289" s="1" t="s">
        <v>4341</v>
      </c>
      <c r="B1289" s="4" t="s">
        <v>4342</v>
      </c>
      <c r="C1289" s="1" t="s">
        <v>4343</v>
      </c>
      <c r="D1289" s="1" t="s">
        <v>4344</v>
      </c>
      <c r="E1289" s="1" t="s">
        <v>4345</v>
      </c>
      <c r="F1289" s="1" t="s">
        <v>4346</v>
      </c>
      <c r="G1289" s="1" t="s">
        <v>4347</v>
      </c>
      <c r="H1289" s="5" t="s">
        <v>4348</v>
      </c>
      <c r="I1289" s="1" t="s">
        <v>80</v>
      </c>
      <c r="J1289" s="3"/>
      <c r="K1289" s="3"/>
    </row>
    <row r="1290">
      <c r="A1290" s="1" t="s">
        <v>4349</v>
      </c>
      <c r="B1290" s="4" t="s">
        <v>4350</v>
      </c>
      <c r="C1290" s="1" t="s">
        <v>11</v>
      </c>
      <c r="D1290" s="1" t="s">
        <v>11</v>
      </c>
      <c r="E1290" s="1" t="s">
        <v>11</v>
      </c>
      <c r="F1290" s="1" t="s">
        <v>11</v>
      </c>
      <c r="G1290" s="1" t="s">
        <v>11</v>
      </c>
      <c r="H1290" s="1" t="s">
        <v>11</v>
      </c>
      <c r="I1290" s="1" t="s">
        <v>11</v>
      </c>
      <c r="J1290" s="3"/>
      <c r="K1290" s="3"/>
    </row>
    <row r="1291">
      <c r="A1291" s="1" t="s">
        <v>4351</v>
      </c>
      <c r="B1291" s="4" t="s">
        <v>4352</v>
      </c>
      <c r="C1291" s="1" t="s">
        <v>11</v>
      </c>
      <c r="D1291" s="1" t="s">
        <v>11</v>
      </c>
      <c r="E1291" s="1" t="s">
        <v>11</v>
      </c>
      <c r="F1291" s="1" t="s">
        <v>11</v>
      </c>
      <c r="G1291" s="1" t="s">
        <v>11</v>
      </c>
      <c r="H1291" s="1" t="s">
        <v>11</v>
      </c>
      <c r="I1291" s="1" t="s">
        <v>11</v>
      </c>
      <c r="J1291" s="3"/>
      <c r="K1291" s="3"/>
    </row>
    <row r="1292">
      <c r="A1292" s="1" t="s">
        <v>4353</v>
      </c>
      <c r="B1292" s="4" t="s">
        <v>4354</v>
      </c>
      <c r="C1292" s="1" t="s">
        <v>11</v>
      </c>
      <c r="D1292" s="1" t="s">
        <v>11</v>
      </c>
      <c r="E1292" s="1" t="s">
        <v>11</v>
      </c>
      <c r="F1292" s="1" t="s">
        <v>11</v>
      </c>
      <c r="G1292" s="1" t="s">
        <v>11</v>
      </c>
      <c r="H1292" s="1" t="s">
        <v>11</v>
      </c>
      <c r="I1292" s="1" t="s">
        <v>11</v>
      </c>
      <c r="J1292" s="3"/>
      <c r="K1292" s="3"/>
    </row>
    <row r="1293">
      <c r="A1293" s="1" t="s">
        <v>4355</v>
      </c>
      <c r="B1293" s="4" t="s">
        <v>4356</v>
      </c>
      <c r="C1293" s="1" t="s">
        <v>4357</v>
      </c>
      <c r="D1293" s="1" t="s">
        <v>4358</v>
      </c>
      <c r="E1293" s="1" t="s">
        <v>4359</v>
      </c>
      <c r="F1293" s="1" t="s">
        <v>1283</v>
      </c>
      <c r="G1293" s="1" t="s">
        <v>4360</v>
      </c>
      <c r="H1293" s="1" t="s">
        <v>11</v>
      </c>
      <c r="I1293" s="1" t="s">
        <v>80</v>
      </c>
      <c r="J1293" s="3"/>
      <c r="K1293" s="3"/>
    </row>
    <row r="1294">
      <c r="A1294" s="1" t="s">
        <v>4361</v>
      </c>
      <c r="B1294" s="4" t="s">
        <v>4362</v>
      </c>
      <c r="C1294" s="1" t="s">
        <v>11</v>
      </c>
      <c r="D1294" s="1" t="s">
        <v>11</v>
      </c>
      <c r="E1294" s="1" t="s">
        <v>11</v>
      </c>
      <c r="F1294" s="1" t="s">
        <v>11</v>
      </c>
      <c r="G1294" s="1" t="s">
        <v>11</v>
      </c>
      <c r="H1294" s="1" t="s">
        <v>11</v>
      </c>
      <c r="I1294" s="1" t="s">
        <v>11</v>
      </c>
      <c r="J1294" s="3"/>
      <c r="K1294" s="3"/>
    </row>
    <row r="1295">
      <c r="A1295" s="1" t="s">
        <v>4363</v>
      </c>
      <c r="B1295" s="4" t="s">
        <v>4364</v>
      </c>
      <c r="C1295" s="1" t="s">
        <v>11</v>
      </c>
      <c r="D1295" s="1" t="s">
        <v>11</v>
      </c>
      <c r="E1295" s="1" t="s">
        <v>11</v>
      </c>
      <c r="F1295" s="1" t="s">
        <v>11</v>
      </c>
      <c r="G1295" s="1" t="s">
        <v>11</v>
      </c>
      <c r="H1295" s="1" t="s">
        <v>11</v>
      </c>
      <c r="I1295" s="1" t="s">
        <v>11</v>
      </c>
      <c r="J1295" s="3"/>
      <c r="K1295" s="3"/>
    </row>
    <row r="1296">
      <c r="A1296" s="1" t="s">
        <v>4365</v>
      </c>
      <c r="B1296" s="4" t="s">
        <v>4366</v>
      </c>
      <c r="C1296" s="1" t="s">
        <v>4367</v>
      </c>
      <c r="D1296" s="1" t="s">
        <v>4368</v>
      </c>
      <c r="E1296" s="1" t="s">
        <v>4369</v>
      </c>
      <c r="F1296" s="1" t="s">
        <v>4370</v>
      </c>
      <c r="G1296" s="1" t="s">
        <v>11</v>
      </c>
      <c r="H1296" s="3"/>
      <c r="I1296" s="1" t="s">
        <v>80</v>
      </c>
      <c r="J1296" s="3"/>
      <c r="K1296" s="3"/>
    </row>
    <row r="1297">
      <c r="A1297" s="1" t="s">
        <v>4371</v>
      </c>
      <c r="B1297" s="4" t="s">
        <v>4372</v>
      </c>
      <c r="C1297" s="1" t="s">
        <v>4373</v>
      </c>
      <c r="D1297" s="1" t="s">
        <v>4374</v>
      </c>
      <c r="E1297" s="1" t="s">
        <v>4375</v>
      </c>
      <c r="F1297" s="1" t="s">
        <v>4376</v>
      </c>
      <c r="G1297" s="1" t="s">
        <v>11</v>
      </c>
      <c r="H1297" s="1" t="s">
        <v>11</v>
      </c>
      <c r="I1297" s="1" t="s">
        <v>11</v>
      </c>
      <c r="J1297" s="3"/>
      <c r="K1297" s="3"/>
    </row>
    <row r="1298">
      <c r="A1298" s="1" t="s">
        <v>4377</v>
      </c>
      <c r="B1298" s="4" t="s">
        <v>4378</v>
      </c>
      <c r="C1298" s="1" t="s">
        <v>4379</v>
      </c>
      <c r="D1298" s="3"/>
      <c r="E1298" s="3"/>
      <c r="F1298" s="3"/>
      <c r="G1298" s="1" t="s">
        <v>11</v>
      </c>
      <c r="H1298" s="1" t="s">
        <v>11</v>
      </c>
      <c r="I1298" s="1" t="s">
        <v>11</v>
      </c>
      <c r="J1298" s="3"/>
      <c r="K1298" s="3"/>
    </row>
    <row r="1299">
      <c r="A1299" s="1" t="s">
        <v>4380</v>
      </c>
      <c r="B1299" s="4" t="s">
        <v>4381</v>
      </c>
      <c r="C1299" s="1" t="s">
        <v>4382</v>
      </c>
      <c r="D1299" s="1" t="s">
        <v>4383</v>
      </c>
      <c r="E1299" s="1" t="s">
        <v>4384</v>
      </c>
      <c r="F1299" s="1" t="s">
        <v>4385</v>
      </c>
      <c r="G1299" s="1" t="s">
        <v>11</v>
      </c>
      <c r="H1299" s="3"/>
      <c r="I1299" s="1" t="s">
        <v>382</v>
      </c>
      <c r="J1299" s="3"/>
      <c r="K1299" s="3"/>
    </row>
    <row r="1300">
      <c r="A1300" s="1" t="s">
        <v>4386</v>
      </c>
      <c r="B1300" s="4" t="s">
        <v>4387</v>
      </c>
      <c r="C1300" s="1" t="s">
        <v>11</v>
      </c>
      <c r="D1300" s="1" t="s">
        <v>11</v>
      </c>
      <c r="E1300" s="1" t="s">
        <v>11</v>
      </c>
      <c r="F1300" s="1" t="s">
        <v>11</v>
      </c>
      <c r="G1300" s="1" t="s">
        <v>11</v>
      </c>
      <c r="H1300" s="1" t="s">
        <v>11</v>
      </c>
      <c r="I1300" s="1" t="s">
        <v>11</v>
      </c>
      <c r="J1300" s="3"/>
      <c r="K1300" s="3"/>
    </row>
    <row r="1301">
      <c r="A1301" s="1" t="s">
        <v>4388</v>
      </c>
      <c r="B1301" s="4" t="s">
        <v>4389</v>
      </c>
      <c r="C1301" s="1" t="s">
        <v>4390</v>
      </c>
      <c r="D1301" s="1" t="s">
        <v>4391</v>
      </c>
      <c r="E1301" s="1" t="s">
        <v>4392</v>
      </c>
      <c r="F1301" s="1" t="s">
        <v>4393</v>
      </c>
      <c r="G1301" s="1" t="s">
        <v>4394</v>
      </c>
      <c r="H1301" s="5" t="s">
        <v>4395</v>
      </c>
      <c r="I1301" s="1" t="s">
        <v>80</v>
      </c>
      <c r="J1301" s="3"/>
      <c r="K1301" s="3"/>
    </row>
    <row r="1302">
      <c r="A1302" s="1" t="s">
        <v>4396</v>
      </c>
      <c r="B1302" s="4" t="s">
        <v>4397</v>
      </c>
      <c r="C1302" s="1" t="s">
        <v>11</v>
      </c>
      <c r="D1302" s="1" t="s">
        <v>11</v>
      </c>
      <c r="E1302" s="1" t="s">
        <v>11</v>
      </c>
      <c r="F1302" s="1" t="s">
        <v>11</v>
      </c>
      <c r="G1302" s="1" t="s">
        <v>11</v>
      </c>
      <c r="H1302" s="1" t="s">
        <v>11</v>
      </c>
      <c r="I1302" s="1" t="s">
        <v>11</v>
      </c>
      <c r="J1302" s="3"/>
      <c r="K1302" s="3"/>
    </row>
    <row r="1303">
      <c r="A1303" s="1" t="s">
        <v>4398</v>
      </c>
      <c r="B1303" s="4" t="s">
        <v>4399</v>
      </c>
      <c r="C1303" s="1" t="s">
        <v>4400</v>
      </c>
      <c r="D1303" s="1" t="s">
        <v>4401</v>
      </c>
      <c r="E1303" s="1" t="s">
        <v>4402</v>
      </c>
      <c r="F1303" s="1" t="s">
        <v>4403</v>
      </c>
      <c r="G1303" s="1" t="s">
        <v>11</v>
      </c>
      <c r="H1303" s="5" t="s">
        <v>4404</v>
      </c>
      <c r="I1303" s="1" t="s">
        <v>183</v>
      </c>
      <c r="J1303" s="3"/>
      <c r="K1303" s="3"/>
    </row>
    <row r="1304">
      <c r="A1304" s="1" t="s">
        <v>4405</v>
      </c>
      <c r="B1304" s="4" t="s">
        <v>4406</v>
      </c>
      <c r="C1304" s="1" t="s">
        <v>4407</v>
      </c>
      <c r="D1304" s="1" t="s">
        <v>4408</v>
      </c>
      <c r="E1304" s="1" t="s">
        <v>4409</v>
      </c>
      <c r="F1304" s="1" t="s">
        <v>4410</v>
      </c>
      <c r="G1304" s="1" t="s">
        <v>4411</v>
      </c>
      <c r="H1304" s="5" t="s">
        <v>4412</v>
      </c>
      <c r="I1304" s="1" t="s">
        <v>154</v>
      </c>
      <c r="J1304" s="3"/>
      <c r="K1304" s="3"/>
    </row>
    <row r="1305">
      <c r="A1305" s="1" t="s">
        <v>4413</v>
      </c>
      <c r="B1305" s="4" t="s">
        <v>4414</v>
      </c>
      <c r="C1305" s="1" t="s">
        <v>11</v>
      </c>
      <c r="D1305" s="1" t="s">
        <v>11</v>
      </c>
      <c r="E1305" s="1" t="s">
        <v>11</v>
      </c>
      <c r="F1305" s="1" t="s">
        <v>11</v>
      </c>
      <c r="G1305" s="1" t="s">
        <v>11</v>
      </c>
      <c r="H1305" s="1" t="s">
        <v>11</v>
      </c>
      <c r="I1305" s="1" t="s">
        <v>11</v>
      </c>
      <c r="J1305" s="3"/>
      <c r="K1305" s="3"/>
    </row>
    <row r="1306">
      <c r="A1306" s="1" t="s">
        <v>4415</v>
      </c>
      <c r="B1306" s="4" t="s">
        <v>4416</v>
      </c>
      <c r="C1306" s="1" t="s">
        <v>11</v>
      </c>
      <c r="D1306" s="1" t="s">
        <v>11</v>
      </c>
      <c r="E1306" s="1" t="s">
        <v>11</v>
      </c>
      <c r="F1306" s="1" t="s">
        <v>11</v>
      </c>
      <c r="G1306" s="1" t="s">
        <v>11</v>
      </c>
      <c r="H1306" s="1" t="s">
        <v>11</v>
      </c>
      <c r="I1306" s="1" t="s">
        <v>11</v>
      </c>
      <c r="J1306" s="3"/>
      <c r="K1306" s="3"/>
    </row>
    <row r="1307">
      <c r="A1307" s="1" t="s">
        <v>4417</v>
      </c>
      <c r="B1307" s="4" t="s">
        <v>4418</v>
      </c>
      <c r="C1307" s="1" t="s">
        <v>11</v>
      </c>
      <c r="D1307" s="1" t="s">
        <v>11</v>
      </c>
      <c r="E1307" s="1" t="s">
        <v>11</v>
      </c>
      <c r="F1307" s="1" t="s">
        <v>11</v>
      </c>
      <c r="G1307" s="1" t="s">
        <v>11</v>
      </c>
      <c r="H1307" s="1" t="s">
        <v>11</v>
      </c>
      <c r="I1307" s="1" t="s">
        <v>11</v>
      </c>
      <c r="J1307" s="3"/>
      <c r="K1307" s="3"/>
    </row>
    <row r="1308">
      <c r="A1308" s="1" t="s">
        <v>4419</v>
      </c>
      <c r="B1308" s="4" t="s">
        <v>4420</v>
      </c>
      <c r="C1308" s="1" t="s">
        <v>11</v>
      </c>
      <c r="D1308" s="1" t="s">
        <v>11</v>
      </c>
      <c r="E1308" s="1" t="s">
        <v>11</v>
      </c>
      <c r="F1308" s="1" t="s">
        <v>11</v>
      </c>
      <c r="G1308" s="1" t="s">
        <v>11</v>
      </c>
      <c r="H1308" s="1" t="s">
        <v>11</v>
      </c>
      <c r="I1308" s="1" t="s">
        <v>11</v>
      </c>
      <c r="J1308" s="3"/>
      <c r="K1308" s="3"/>
    </row>
    <row r="1309">
      <c r="A1309" s="1" t="s">
        <v>4421</v>
      </c>
      <c r="B1309" s="4" t="s">
        <v>4422</v>
      </c>
      <c r="C1309" s="1" t="s">
        <v>4423</v>
      </c>
      <c r="D1309" s="1" t="s">
        <v>4424</v>
      </c>
      <c r="E1309" s="1" t="s">
        <v>4425</v>
      </c>
      <c r="F1309" s="1" t="s">
        <v>4426</v>
      </c>
      <c r="G1309" s="1" t="s">
        <v>4427</v>
      </c>
      <c r="H1309" s="1" t="s">
        <v>11</v>
      </c>
      <c r="I1309" s="1" t="s">
        <v>80</v>
      </c>
      <c r="J1309" s="3"/>
      <c r="K1309" s="3"/>
    </row>
    <row r="1310">
      <c r="A1310" s="1" t="s">
        <v>4428</v>
      </c>
      <c r="B1310" s="4" t="s">
        <v>4429</v>
      </c>
      <c r="C1310" s="1" t="s">
        <v>11</v>
      </c>
      <c r="D1310" s="1" t="s">
        <v>11</v>
      </c>
      <c r="E1310" s="1" t="s">
        <v>11</v>
      </c>
      <c r="F1310" s="1" t="s">
        <v>11</v>
      </c>
      <c r="G1310" s="1" t="s">
        <v>11</v>
      </c>
      <c r="H1310" s="1" t="s">
        <v>11</v>
      </c>
      <c r="I1310" s="1" t="s">
        <v>11</v>
      </c>
      <c r="J1310" s="3"/>
      <c r="K1310" s="3"/>
    </row>
    <row r="1311">
      <c r="A1311" s="1" t="s">
        <v>4430</v>
      </c>
      <c r="B1311" s="4" t="s">
        <v>4431</v>
      </c>
      <c r="C1311" s="1" t="s">
        <v>11</v>
      </c>
      <c r="D1311" s="1" t="s">
        <v>11</v>
      </c>
      <c r="E1311" s="1" t="s">
        <v>11</v>
      </c>
      <c r="F1311" s="1" t="s">
        <v>11</v>
      </c>
      <c r="G1311" s="1" t="s">
        <v>11</v>
      </c>
      <c r="H1311" s="1" t="s">
        <v>11</v>
      </c>
      <c r="I1311" s="1" t="s">
        <v>11</v>
      </c>
      <c r="J1311" s="3"/>
      <c r="K1311" s="3"/>
    </row>
    <row r="1312">
      <c r="A1312" s="1" t="s">
        <v>4432</v>
      </c>
      <c r="B1312" s="4" t="s">
        <v>4433</v>
      </c>
      <c r="C1312" s="1" t="s">
        <v>4434</v>
      </c>
      <c r="D1312" s="1" t="s">
        <v>4435</v>
      </c>
      <c r="E1312" s="1" t="s">
        <v>4436</v>
      </c>
      <c r="F1312" s="1" t="s">
        <v>4437</v>
      </c>
      <c r="G1312" s="1" t="s">
        <v>11</v>
      </c>
      <c r="H1312" s="5" t="s">
        <v>4438</v>
      </c>
      <c r="I1312" s="1" t="s">
        <v>312</v>
      </c>
      <c r="J1312" s="3"/>
      <c r="K1312" s="3"/>
    </row>
    <row r="1313">
      <c r="A1313" s="1" t="s">
        <v>4439</v>
      </c>
      <c r="B1313" s="4" t="s">
        <v>4440</v>
      </c>
      <c r="C1313" s="1" t="s">
        <v>11</v>
      </c>
      <c r="D1313" s="1" t="s">
        <v>11</v>
      </c>
      <c r="E1313" s="1" t="s">
        <v>11</v>
      </c>
      <c r="F1313" s="1" t="s">
        <v>11</v>
      </c>
      <c r="G1313" s="1" t="s">
        <v>11</v>
      </c>
      <c r="H1313" s="1" t="s">
        <v>11</v>
      </c>
      <c r="I1313" s="1" t="s">
        <v>11</v>
      </c>
      <c r="J1313" s="3"/>
      <c r="K1313" s="3"/>
    </row>
    <row r="1314">
      <c r="A1314" s="1" t="s">
        <v>4441</v>
      </c>
      <c r="B1314" s="4" t="s">
        <v>4442</v>
      </c>
      <c r="C1314" s="1" t="s">
        <v>4443</v>
      </c>
      <c r="D1314" s="1" t="s">
        <v>4444</v>
      </c>
      <c r="E1314" s="1" t="s">
        <v>4445</v>
      </c>
      <c r="F1314" s="1" t="s">
        <v>4446</v>
      </c>
      <c r="G1314" s="1" t="s">
        <v>4447</v>
      </c>
      <c r="H1314" s="1" t="s">
        <v>11</v>
      </c>
      <c r="I1314" s="1" t="s">
        <v>312</v>
      </c>
      <c r="J1314" s="3"/>
      <c r="K1314" s="3"/>
    </row>
    <row r="1315">
      <c r="A1315" s="1" t="s">
        <v>4448</v>
      </c>
      <c r="B1315" s="4" t="s">
        <v>4449</v>
      </c>
      <c r="C1315" s="1" t="s">
        <v>11</v>
      </c>
      <c r="D1315" s="1" t="s">
        <v>11</v>
      </c>
      <c r="E1315" s="1" t="s">
        <v>11</v>
      </c>
      <c r="F1315" s="1" t="s">
        <v>11</v>
      </c>
      <c r="G1315" s="1" t="s">
        <v>11</v>
      </c>
      <c r="H1315" s="1" t="s">
        <v>11</v>
      </c>
      <c r="I1315" s="1" t="s">
        <v>11</v>
      </c>
      <c r="J1315" s="3"/>
      <c r="K1315" s="3"/>
    </row>
    <row r="1316">
      <c r="A1316" s="1" t="s">
        <v>4450</v>
      </c>
      <c r="B1316" s="4" t="s">
        <v>4451</v>
      </c>
      <c r="C1316" s="1" t="s">
        <v>11</v>
      </c>
      <c r="D1316" s="1" t="s">
        <v>11</v>
      </c>
      <c r="E1316" s="1" t="s">
        <v>11</v>
      </c>
      <c r="F1316" s="1" t="s">
        <v>11</v>
      </c>
      <c r="G1316" s="1" t="s">
        <v>11</v>
      </c>
      <c r="H1316" s="1" t="s">
        <v>11</v>
      </c>
      <c r="I1316" s="1" t="s">
        <v>11</v>
      </c>
      <c r="J1316" s="3"/>
      <c r="K1316" s="3"/>
    </row>
    <row r="1317">
      <c r="A1317" s="1" t="s">
        <v>4452</v>
      </c>
      <c r="B1317" s="4" t="s">
        <v>4453</v>
      </c>
      <c r="C1317" s="1" t="s">
        <v>11</v>
      </c>
      <c r="D1317" s="1" t="s">
        <v>11</v>
      </c>
      <c r="E1317" s="1" t="s">
        <v>11</v>
      </c>
      <c r="F1317" s="1" t="s">
        <v>11</v>
      </c>
      <c r="G1317" s="1" t="s">
        <v>11</v>
      </c>
      <c r="H1317" s="1" t="s">
        <v>11</v>
      </c>
      <c r="I1317" s="1" t="s">
        <v>11</v>
      </c>
      <c r="J1317" s="3"/>
      <c r="K1317" s="3"/>
    </row>
    <row r="1318">
      <c r="A1318" s="1" t="s">
        <v>4454</v>
      </c>
      <c r="B1318" s="4" t="s">
        <v>4455</v>
      </c>
      <c r="C1318" s="1" t="s">
        <v>11</v>
      </c>
      <c r="D1318" s="1" t="s">
        <v>11</v>
      </c>
      <c r="E1318" s="1" t="s">
        <v>11</v>
      </c>
      <c r="F1318" s="1" t="s">
        <v>11</v>
      </c>
      <c r="G1318" s="1" t="s">
        <v>11</v>
      </c>
      <c r="H1318" s="1" t="s">
        <v>11</v>
      </c>
      <c r="I1318" s="1" t="s">
        <v>11</v>
      </c>
      <c r="J1318" s="3"/>
      <c r="K1318" s="3"/>
    </row>
    <row r="1319">
      <c r="A1319" s="1" t="s">
        <v>4456</v>
      </c>
      <c r="B1319" s="4" t="s">
        <v>4457</v>
      </c>
      <c r="C1319" s="1" t="s">
        <v>11</v>
      </c>
      <c r="D1319" s="1" t="s">
        <v>11</v>
      </c>
      <c r="E1319" s="1" t="s">
        <v>11</v>
      </c>
      <c r="F1319" s="1" t="s">
        <v>11</v>
      </c>
      <c r="G1319" s="1" t="s">
        <v>11</v>
      </c>
      <c r="H1319" s="1" t="s">
        <v>11</v>
      </c>
      <c r="I1319" s="1" t="s">
        <v>11</v>
      </c>
      <c r="J1319" s="3"/>
      <c r="K1319" s="3"/>
    </row>
    <row r="1320">
      <c r="A1320" s="1" t="s">
        <v>4458</v>
      </c>
      <c r="B1320" s="4" t="s">
        <v>4459</v>
      </c>
      <c r="C1320" s="1" t="s">
        <v>4460</v>
      </c>
      <c r="D1320" s="1" t="s">
        <v>4461</v>
      </c>
      <c r="E1320" s="1" t="s">
        <v>4462</v>
      </c>
      <c r="F1320" s="1" t="s">
        <v>4463</v>
      </c>
      <c r="G1320" s="1" t="s">
        <v>4464</v>
      </c>
      <c r="H1320" s="5" t="s">
        <v>4465</v>
      </c>
      <c r="I1320" s="1" t="s">
        <v>80</v>
      </c>
      <c r="J1320" s="3"/>
      <c r="K1320" s="3"/>
    </row>
    <row r="1321">
      <c r="A1321" s="1" t="s">
        <v>4466</v>
      </c>
      <c r="B1321" s="4" t="s">
        <v>4467</v>
      </c>
      <c r="C1321" s="1" t="s">
        <v>4468</v>
      </c>
      <c r="D1321" s="1" t="s">
        <v>4469</v>
      </c>
      <c r="E1321" s="1" t="s">
        <v>4470</v>
      </c>
      <c r="F1321" s="1" t="s">
        <v>4471</v>
      </c>
      <c r="G1321" s="1" t="s">
        <v>11</v>
      </c>
      <c r="H1321" s="3"/>
      <c r="I1321" s="1" t="s">
        <v>183</v>
      </c>
      <c r="J1321" s="3"/>
      <c r="K1321" s="3"/>
    </row>
    <row r="1322">
      <c r="A1322" s="1" t="s">
        <v>4472</v>
      </c>
      <c r="B1322" s="4" t="s">
        <v>4473</v>
      </c>
      <c r="C1322" s="1" t="s">
        <v>11</v>
      </c>
      <c r="D1322" s="1" t="s">
        <v>11</v>
      </c>
      <c r="E1322" s="1" t="s">
        <v>11</v>
      </c>
      <c r="F1322" s="1" t="s">
        <v>11</v>
      </c>
      <c r="G1322" s="1" t="s">
        <v>11</v>
      </c>
      <c r="H1322" s="1" t="s">
        <v>11</v>
      </c>
      <c r="I1322" s="1" t="s">
        <v>11</v>
      </c>
      <c r="J1322" s="3"/>
      <c r="K1322" s="3"/>
    </row>
    <row r="1323">
      <c r="A1323" s="1" t="s">
        <v>4474</v>
      </c>
      <c r="B1323" s="4" t="s">
        <v>4475</v>
      </c>
      <c r="C1323" s="1" t="s">
        <v>11</v>
      </c>
      <c r="D1323" s="1" t="s">
        <v>11</v>
      </c>
      <c r="E1323" s="1" t="s">
        <v>11</v>
      </c>
      <c r="F1323" s="1" t="s">
        <v>11</v>
      </c>
      <c r="G1323" s="1" t="s">
        <v>11</v>
      </c>
      <c r="H1323" s="1" t="s">
        <v>11</v>
      </c>
      <c r="I1323" s="1" t="s">
        <v>11</v>
      </c>
      <c r="J1323" s="3"/>
      <c r="K1323" s="3"/>
    </row>
    <row r="1324">
      <c r="A1324" s="1" t="s">
        <v>4476</v>
      </c>
      <c r="B1324" s="4" t="s">
        <v>4477</v>
      </c>
      <c r="C1324" s="1" t="s">
        <v>11</v>
      </c>
      <c r="D1324" s="1" t="s">
        <v>11</v>
      </c>
      <c r="E1324" s="1" t="s">
        <v>11</v>
      </c>
      <c r="F1324" s="1" t="s">
        <v>11</v>
      </c>
      <c r="G1324" s="1" t="s">
        <v>11</v>
      </c>
      <c r="H1324" s="1" t="s">
        <v>11</v>
      </c>
      <c r="I1324" s="1" t="s">
        <v>11</v>
      </c>
      <c r="J1324" s="3"/>
      <c r="K1324" s="3"/>
    </row>
    <row r="1325">
      <c r="A1325" s="1" t="s">
        <v>4478</v>
      </c>
      <c r="B1325" s="4" t="s">
        <v>4479</v>
      </c>
      <c r="C1325" s="1" t="s">
        <v>11</v>
      </c>
      <c r="D1325" s="1" t="s">
        <v>11</v>
      </c>
      <c r="E1325" s="1" t="s">
        <v>11</v>
      </c>
      <c r="F1325" s="1" t="s">
        <v>11</v>
      </c>
      <c r="G1325" s="1" t="s">
        <v>11</v>
      </c>
      <c r="H1325" s="1" t="s">
        <v>11</v>
      </c>
      <c r="I1325" s="1" t="s">
        <v>11</v>
      </c>
      <c r="J1325" s="3"/>
      <c r="K1325" s="3"/>
    </row>
    <row r="1326">
      <c r="A1326" s="1" t="s">
        <v>4480</v>
      </c>
      <c r="B1326" s="4" t="s">
        <v>4481</v>
      </c>
      <c r="C1326" s="1" t="s">
        <v>11</v>
      </c>
      <c r="D1326" s="1" t="s">
        <v>11</v>
      </c>
      <c r="E1326" s="1" t="s">
        <v>11</v>
      </c>
      <c r="F1326" s="1" t="s">
        <v>11</v>
      </c>
      <c r="G1326" s="1" t="s">
        <v>11</v>
      </c>
      <c r="H1326" s="1" t="s">
        <v>11</v>
      </c>
      <c r="I1326" s="1" t="s">
        <v>11</v>
      </c>
      <c r="J1326" s="3"/>
      <c r="K1326" s="3"/>
    </row>
    <row r="1327">
      <c r="A1327" s="1" t="s">
        <v>4482</v>
      </c>
      <c r="B1327" s="4" t="s">
        <v>4483</v>
      </c>
      <c r="C1327" s="1" t="s">
        <v>11</v>
      </c>
      <c r="D1327" s="1" t="s">
        <v>11</v>
      </c>
      <c r="E1327" s="1" t="s">
        <v>11</v>
      </c>
      <c r="F1327" s="1" t="s">
        <v>11</v>
      </c>
      <c r="G1327" s="1" t="s">
        <v>11</v>
      </c>
      <c r="H1327" s="1" t="s">
        <v>11</v>
      </c>
      <c r="I1327" s="1" t="s">
        <v>11</v>
      </c>
      <c r="J1327" s="3"/>
      <c r="K1327" s="3"/>
    </row>
    <row r="1328">
      <c r="A1328" s="1" t="s">
        <v>4484</v>
      </c>
      <c r="B1328" s="4" t="s">
        <v>4485</v>
      </c>
      <c r="C1328" s="1" t="s">
        <v>11</v>
      </c>
      <c r="D1328" s="1" t="s">
        <v>11</v>
      </c>
      <c r="E1328" s="1" t="s">
        <v>11</v>
      </c>
      <c r="F1328" s="1" t="s">
        <v>11</v>
      </c>
      <c r="G1328" s="1" t="s">
        <v>11</v>
      </c>
      <c r="H1328" s="1" t="s">
        <v>11</v>
      </c>
      <c r="I1328" s="1" t="s">
        <v>11</v>
      </c>
      <c r="J1328" s="3"/>
      <c r="K1328" s="3"/>
    </row>
    <row r="1329">
      <c r="A1329" s="1" t="s">
        <v>4486</v>
      </c>
      <c r="B1329" s="4" t="s">
        <v>4487</v>
      </c>
      <c r="C1329" s="1" t="s">
        <v>4488</v>
      </c>
      <c r="D1329" s="1" t="s">
        <v>4489</v>
      </c>
      <c r="E1329" s="1" t="s">
        <v>4490</v>
      </c>
      <c r="F1329" s="1" t="s">
        <v>4491</v>
      </c>
      <c r="G1329" s="1" t="s">
        <v>11</v>
      </c>
      <c r="H1329" s="5" t="s">
        <v>4492</v>
      </c>
      <c r="I1329" s="1" t="s">
        <v>53</v>
      </c>
      <c r="J1329" s="3"/>
      <c r="K1329" s="3"/>
    </row>
    <row r="1330">
      <c r="A1330" s="1" t="s">
        <v>4493</v>
      </c>
      <c r="B1330" s="4" t="s">
        <v>4494</v>
      </c>
      <c r="C1330" s="1" t="s">
        <v>11</v>
      </c>
      <c r="D1330" s="1" t="s">
        <v>11</v>
      </c>
      <c r="E1330" s="1" t="s">
        <v>11</v>
      </c>
      <c r="F1330" s="1" t="s">
        <v>11</v>
      </c>
      <c r="G1330" s="1" t="s">
        <v>11</v>
      </c>
      <c r="H1330" s="1" t="s">
        <v>11</v>
      </c>
      <c r="I1330" s="1" t="s">
        <v>11</v>
      </c>
      <c r="J1330" s="3"/>
      <c r="K1330" s="3"/>
    </row>
    <row r="1331">
      <c r="A1331" s="1" t="s">
        <v>4495</v>
      </c>
      <c r="B1331" s="4" t="s">
        <v>4496</v>
      </c>
      <c r="C1331" s="1" t="s">
        <v>11</v>
      </c>
      <c r="D1331" s="1" t="s">
        <v>11</v>
      </c>
      <c r="E1331" s="1" t="s">
        <v>11</v>
      </c>
      <c r="F1331" s="1" t="s">
        <v>11</v>
      </c>
      <c r="G1331" s="1" t="s">
        <v>11</v>
      </c>
      <c r="H1331" s="1" t="s">
        <v>11</v>
      </c>
      <c r="I1331" s="1" t="s">
        <v>11</v>
      </c>
      <c r="J1331" s="3"/>
      <c r="K1331" s="3"/>
    </row>
    <row r="1332">
      <c r="A1332" s="1" t="s">
        <v>4497</v>
      </c>
      <c r="B1332" s="4" t="s">
        <v>4498</v>
      </c>
      <c r="C1332" s="1" t="s">
        <v>11</v>
      </c>
      <c r="D1332" s="1" t="s">
        <v>11</v>
      </c>
      <c r="E1332" s="1" t="s">
        <v>11</v>
      </c>
      <c r="F1332" s="1" t="s">
        <v>11</v>
      </c>
      <c r="G1332" s="1" t="s">
        <v>11</v>
      </c>
      <c r="H1332" s="1" t="s">
        <v>11</v>
      </c>
      <c r="I1332" s="1" t="s">
        <v>11</v>
      </c>
      <c r="J1332" s="3"/>
      <c r="K1332" s="3"/>
    </row>
    <row r="1333">
      <c r="A1333" s="1" t="s">
        <v>4499</v>
      </c>
      <c r="B1333" s="4" t="s">
        <v>4500</v>
      </c>
      <c r="C1333" s="1" t="s">
        <v>11</v>
      </c>
      <c r="D1333" s="1" t="s">
        <v>11</v>
      </c>
      <c r="E1333" s="1" t="s">
        <v>11</v>
      </c>
      <c r="F1333" s="1" t="s">
        <v>11</v>
      </c>
      <c r="G1333" s="1" t="s">
        <v>11</v>
      </c>
      <c r="H1333" s="1" t="s">
        <v>11</v>
      </c>
      <c r="I1333" s="1" t="s">
        <v>11</v>
      </c>
      <c r="J1333" s="3"/>
      <c r="K1333" s="3"/>
    </row>
    <row r="1334">
      <c r="A1334" s="1" t="s">
        <v>4501</v>
      </c>
      <c r="B1334" s="4" t="s">
        <v>4502</v>
      </c>
      <c r="C1334" s="1" t="s">
        <v>4503</v>
      </c>
      <c r="D1334" s="1" t="s">
        <v>4504</v>
      </c>
      <c r="E1334" s="1" t="s">
        <v>4505</v>
      </c>
      <c r="F1334" s="1" t="s">
        <v>4506</v>
      </c>
      <c r="G1334" s="1" t="s">
        <v>11</v>
      </c>
      <c r="H1334" s="5" t="s">
        <v>4507</v>
      </c>
      <c r="I1334" s="1" t="s">
        <v>31</v>
      </c>
      <c r="J1334" s="3"/>
      <c r="K1334" s="3"/>
    </row>
    <row r="1335">
      <c r="A1335" s="1" t="s">
        <v>4508</v>
      </c>
      <c r="B1335" s="4" t="s">
        <v>4509</v>
      </c>
      <c r="C1335" s="1" t="s">
        <v>4510</v>
      </c>
      <c r="D1335" s="1" t="s">
        <v>4511</v>
      </c>
      <c r="E1335" s="1" t="s">
        <v>4512</v>
      </c>
      <c r="F1335" s="1" t="s">
        <v>4513</v>
      </c>
      <c r="G1335" s="1" t="s">
        <v>2175</v>
      </c>
      <c r="H1335" s="5" t="s">
        <v>2689</v>
      </c>
      <c r="I1335" s="1" t="s">
        <v>312</v>
      </c>
      <c r="J1335" s="3"/>
      <c r="K1335" s="3"/>
    </row>
    <row r="1336">
      <c r="A1336" s="1" t="s">
        <v>4514</v>
      </c>
      <c r="B1336" s="4" t="s">
        <v>4515</v>
      </c>
      <c r="C1336" s="1" t="s">
        <v>4516</v>
      </c>
      <c r="D1336" s="1" t="s">
        <v>4517</v>
      </c>
      <c r="E1336" s="1" t="s">
        <v>4518</v>
      </c>
      <c r="F1336" s="1" t="s">
        <v>4519</v>
      </c>
      <c r="G1336" s="1" t="s">
        <v>11</v>
      </c>
      <c r="H1336" s="5" t="s">
        <v>4520</v>
      </c>
      <c r="I1336" s="1" t="s">
        <v>183</v>
      </c>
      <c r="J1336" s="3"/>
      <c r="K1336" s="3"/>
    </row>
    <row r="1337">
      <c r="A1337" s="1" t="s">
        <v>4521</v>
      </c>
      <c r="B1337" s="4" t="s">
        <v>4522</v>
      </c>
      <c r="C1337" s="1" t="s">
        <v>4523</v>
      </c>
      <c r="D1337" s="1" t="s">
        <v>4524</v>
      </c>
      <c r="E1337" s="1" t="s">
        <v>4525</v>
      </c>
      <c r="F1337" s="1" t="s">
        <v>4526</v>
      </c>
      <c r="G1337" s="1" t="s">
        <v>11</v>
      </c>
      <c r="H1337" s="5" t="s">
        <v>4527</v>
      </c>
      <c r="I1337" s="1" t="s">
        <v>80</v>
      </c>
      <c r="J1337" s="3"/>
      <c r="K1337" s="3"/>
    </row>
    <row r="1338">
      <c r="A1338" s="1" t="s">
        <v>4528</v>
      </c>
      <c r="B1338" s="4" t="s">
        <v>4529</v>
      </c>
      <c r="C1338" s="1" t="s">
        <v>11</v>
      </c>
      <c r="D1338" s="1" t="s">
        <v>11</v>
      </c>
      <c r="E1338" s="1" t="s">
        <v>11</v>
      </c>
      <c r="F1338" s="1" t="s">
        <v>11</v>
      </c>
      <c r="G1338" s="1" t="s">
        <v>11</v>
      </c>
      <c r="H1338" s="1" t="s">
        <v>11</v>
      </c>
      <c r="I1338" s="1" t="s">
        <v>11</v>
      </c>
      <c r="J1338" s="3"/>
      <c r="K1338" s="3"/>
    </row>
    <row r="1339">
      <c r="A1339" s="1" t="s">
        <v>4530</v>
      </c>
      <c r="B1339" s="4" t="s">
        <v>4531</v>
      </c>
      <c r="C1339" s="1" t="s">
        <v>11</v>
      </c>
      <c r="D1339" s="1" t="s">
        <v>11</v>
      </c>
      <c r="E1339" s="1" t="s">
        <v>11</v>
      </c>
      <c r="F1339" s="1" t="s">
        <v>11</v>
      </c>
      <c r="G1339" s="1" t="s">
        <v>11</v>
      </c>
      <c r="H1339" s="1" t="s">
        <v>11</v>
      </c>
      <c r="I1339" s="1" t="s">
        <v>11</v>
      </c>
      <c r="J1339" s="3"/>
      <c r="K1339" s="3"/>
    </row>
    <row r="1340">
      <c r="A1340" s="1" t="s">
        <v>4532</v>
      </c>
      <c r="B1340" s="4" t="s">
        <v>4533</v>
      </c>
      <c r="C1340" s="1" t="s">
        <v>11</v>
      </c>
      <c r="D1340" s="1" t="s">
        <v>11</v>
      </c>
      <c r="E1340" s="1" t="s">
        <v>11</v>
      </c>
      <c r="F1340" s="1" t="s">
        <v>11</v>
      </c>
      <c r="G1340" s="1" t="s">
        <v>11</v>
      </c>
      <c r="H1340" s="1" t="s">
        <v>11</v>
      </c>
      <c r="I1340" s="1" t="s">
        <v>11</v>
      </c>
      <c r="J1340" s="3"/>
      <c r="K1340" s="3"/>
    </row>
    <row r="1341">
      <c r="A1341" s="1" t="s">
        <v>4534</v>
      </c>
      <c r="B1341" s="4" t="s">
        <v>4535</v>
      </c>
      <c r="C1341" s="1" t="s">
        <v>11</v>
      </c>
      <c r="D1341" s="1" t="s">
        <v>11</v>
      </c>
      <c r="E1341" s="1" t="s">
        <v>11</v>
      </c>
      <c r="F1341" s="1" t="s">
        <v>11</v>
      </c>
      <c r="G1341" s="1" t="s">
        <v>11</v>
      </c>
      <c r="H1341" s="1" t="s">
        <v>11</v>
      </c>
      <c r="I1341" s="1" t="s">
        <v>11</v>
      </c>
      <c r="J1341" s="3"/>
      <c r="K1341" s="3"/>
    </row>
    <row r="1342">
      <c r="A1342" s="1" t="s">
        <v>4536</v>
      </c>
      <c r="B1342" s="4" t="s">
        <v>4537</v>
      </c>
      <c r="C1342" s="1" t="s">
        <v>4538</v>
      </c>
      <c r="D1342" s="1" t="s">
        <v>4539</v>
      </c>
      <c r="E1342" s="1" t="s">
        <v>4540</v>
      </c>
      <c r="F1342" s="1" t="s">
        <v>4541</v>
      </c>
      <c r="G1342" s="1" t="s">
        <v>11</v>
      </c>
      <c r="H1342" s="1" t="s">
        <v>11</v>
      </c>
      <c r="I1342" s="1" t="s">
        <v>80</v>
      </c>
      <c r="J1342" s="3"/>
      <c r="K1342" s="3"/>
    </row>
    <row r="1343">
      <c r="A1343" s="1" t="s">
        <v>4542</v>
      </c>
      <c r="B1343" s="4" t="s">
        <v>4543</v>
      </c>
      <c r="C1343" s="1" t="s">
        <v>11</v>
      </c>
      <c r="D1343" s="1" t="s">
        <v>11</v>
      </c>
      <c r="E1343" s="1" t="s">
        <v>11</v>
      </c>
      <c r="F1343" s="1" t="s">
        <v>11</v>
      </c>
      <c r="G1343" s="1" t="s">
        <v>11</v>
      </c>
      <c r="H1343" s="1" t="s">
        <v>11</v>
      </c>
      <c r="I1343" s="1" t="s">
        <v>11</v>
      </c>
      <c r="J1343" s="3"/>
      <c r="K1343" s="3"/>
    </row>
    <row r="1344">
      <c r="A1344" s="1" t="s">
        <v>4544</v>
      </c>
      <c r="B1344" s="4" t="s">
        <v>4545</v>
      </c>
      <c r="C1344" s="1" t="s">
        <v>11</v>
      </c>
      <c r="D1344" s="1" t="s">
        <v>11</v>
      </c>
      <c r="E1344" s="1" t="s">
        <v>11</v>
      </c>
      <c r="F1344" s="1" t="s">
        <v>11</v>
      </c>
      <c r="G1344" s="1" t="s">
        <v>11</v>
      </c>
      <c r="H1344" s="1" t="s">
        <v>11</v>
      </c>
      <c r="I1344" s="1" t="s">
        <v>11</v>
      </c>
      <c r="J1344" s="3"/>
      <c r="K1344" s="3"/>
    </row>
    <row r="1345">
      <c r="A1345" s="1" t="s">
        <v>4546</v>
      </c>
      <c r="B1345" s="4" t="s">
        <v>4547</v>
      </c>
      <c r="C1345" s="1" t="s">
        <v>11</v>
      </c>
      <c r="D1345" s="1" t="s">
        <v>11</v>
      </c>
      <c r="E1345" s="1" t="s">
        <v>11</v>
      </c>
      <c r="F1345" s="1" t="s">
        <v>11</v>
      </c>
      <c r="G1345" s="1" t="s">
        <v>11</v>
      </c>
      <c r="H1345" s="1" t="s">
        <v>11</v>
      </c>
      <c r="I1345" s="1" t="s">
        <v>11</v>
      </c>
      <c r="J1345" s="3"/>
      <c r="K1345" s="3"/>
    </row>
    <row r="1346">
      <c r="A1346" s="1" t="s">
        <v>4548</v>
      </c>
      <c r="B1346" s="4" t="s">
        <v>4549</v>
      </c>
      <c r="C1346" s="1" t="s">
        <v>4550</v>
      </c>
      <c r="D1346" s="1" t="s">
        <v>4551</v>
      </c>
      <c r="E1346" s="1" t="s">
        <v>4552</v>
      </c>
      <c r="F1346" s="1" t="s">
        <v>4553</v>
      </c>
      <c r="G1346" s="1" t="s">
        <v>11</v>
      </c>
      <c r="H1346" s="5" t="s">
        <v>4554</v>
      </c>
      <c r="I1346" s="1" t="s">
        <v>80</v>
      </c>
      <c r="J1346" s="3"/>
      <c r="K1346" s="3"/>
    </row>
    <row r="1347">
      <c r="A1347" s="1" t="s">
        <v>4555</v>
      </c>
      <c r="B1347" s="4" t="s">
        <v>4556</v>
      </c>
      <c r="C1347" s="1" t="s">
        <v>11</v>
      </c>
      <c r="D1347" s="1" t="s">
        <v>11</v>
      </c>
      <c r="E1347" s="1" t="s">
        <v>11</v>
      </c>
      <c r="F1347" s="1" t="s">
        <v>11</v>
      </c>
      <c r="G1347" s="1" t="s">
        <v>11</v>
      </c>
      <c r="H1347" s="1" t="s">
        <v>11</v>
      </c>
      <c r="I1347" s="1" t="s">
        <v>11</v>
      </c>
      <c r="J1347" s="3"/>
      <c r="K1347" s="3"/>
    </row>
    <row r="1348">
      <c r="A1348" s="1" t="s">
        <v>4557</v>
      </c>
      <c r="B1348" s="4" t="s">
        <v>4558</v>
      </c>
      <c r="C1348" s="1" t="s">
        <v>11</v>
      </c>
      <c r="D1348" s="1" t="s">
        <v>11</v>
      </c>
      <c r="E1348" s="1" t="s">
        <v>11</v>
      </c>
      <c r="F1348" s="1" t="s">
        <v>11</v>
      </c>
      <c r="G1348" s="1" t="s">
        <v>11</v>
      </c>
      <c r="H1348" s="1" t="s">
        <v>11</v>
      </c>
      <c r="I1348" s="1" t="s">
        <v>11</v>
      </c>
      <c r="J1348" s="3"/>
      <c r="K1348" s="3"/>
    </row>
    <row r="1349">
      <c r="A1349" s="1" t="s">
        <v>4559</v>
      </c>
      <c r="B1349" s="4" t="s">
        <v>4560</v>
      </c>
      <c r="C1349" s="1" t="s">
        <v>4561</v>
      </c>
      <c r="D1349" s="3"/>
      <c r="E1349" s="3"/>
      <c r="F1349" s="3"/>
      <c r="G1349" s="1" t="s">
        <v>11</v>
      </c>
      <c r="H1349" s="1" t="s">
        <v>11</v>
      </c>
      <c r="I1349" s="1" t="s">
        <v>11</v>
      </c>
      <c r="J1349" s="3"/>
      <c r="K1349" s="3"/>
    </row>
    <row r="1350">
      <c r="A1350" s="1" t="s">
        <v>4562</v>
      </c>
      <c r="B1350" s="4" t="s">
        <v>4563</v>
      </c>
      <c r="C1350" s="1" t="s">
        <v>4564</v>
      </c>
      <c r="D1350" s="1" t="s">
        <v>4565</v>
      </c>
      <c r="E1350" s="1" t="s">
        <v>4566</v>
      </c>
      <c r="F1350" s="1" t="s">
        <v>4567</v>
      </c>
      <c r="G1350" s="1" t="s">
        <v>4568</v>
      </c>
      <c r="H1350" s="1" t="s">
        <v>11</v>
      </c>
      <c r="I1350" s="1" t="s">
        <v>1199</v>
      </c>
      <c r="J1350" s="3"/>
      <c r="K1350" s="3"/>
    </row>
    <row r="1351">
      <c r="A1351" s="1" t="s">
        <v>4569</v>
      </c>
      <c r="B1351" s="4" t="s">
        <v>4570</v>
      </c>
      <c r="C1351" s="1" t="s">
        <v>11</v>
      </c>
      <c r="D1351" s="1" t="s">
        <v>11</v>
      </c>
      <c r="E1351" s="1" t="s">
        <v>11</v>
      </c>
      <c r="F1351" s="1" t="s">
        <v>11</v>
      </c>
      <c r="G1351" s="1" t="s">
        <v>11</v>
      </c>
      <c r="H1351" s="1" t="s">
        <v>11</v>
      </c>
      <c r="I1351" s="1" t="s">
        <v>11</v>
      </c>
      <c r="J1351" s="3"/>
      <c r="K1351" s="3"/>
    </row>
    <row r="1352">
      <c r="A1352" s="1" t="s">
        <v>4571</v>
      </c>
      <c r="B1352" s="4" t="s">
        <v>4572</v>
      </c>
      <c r="C1352" s="1" t="s">
        <v>4573</v>
      </c>
      <c r="D1352" s="1" t="s">
        <v>4574</v>
      </c>
      <c r="E1352" s="1" t="s">
        <v>4575</v>
      </c>
      <c r="F1352" s="1" t="s">
        <v>4576</v>
      </c>
      <c r="G1352" s="1" t="s">
        <v>4577</v>
      </c>
      <c r="H1352" s="5" t="s">
        <v>4578</v>
      </c>
      <c r="I1352" s="1" t="s">
        <v>80</v>
      </c>
      <c r="J1352" s="3"/>
      <c r="K1352" s="3"/>
    </row>
    <row r="1353">
      <c r="A1353" s="1" t="s">
        <v>4579</v>
      </c>
      <c r="B1353" s="4" t="s">
        <v>4580</v>
      </c>
      <c r="C1353" s="1" t="s">
        <v>4581</v>
      </c>
      <c r="D1353" s="1" t="s">
        <v>4582</v>
      </c>
      <c r="E1353" s="1" t="s">
        <v>4583</v>
      </c>
      <c r="F1353" s="1" t="s">
        <v>4584</v>
      </c>
      <c r="G1353" s="1" t="s">
        <v>11</v>
      </c>
      <c r="H1353" s="5" t="s">
        <v>4585</v>
      </c>
      <c r="I1353" s="1" t="s">
        <v>80</v>
      </c>
      <c r="J1353" s="3"/>
      <c r="K1353" s="3"/>
    </row>
    <row r="1354">
      <c r="A1354" s="1" t="s">
        <v>4586</v>
      </c>
      <c r="B1354" s="4" t="s">
        <v>4587</v>
      </c>
      <c r="C1354" s="1" t="s">
        <v>4588</v>
      </c>
      <c r="D1354" s="1" t="s">
        <v>4589</v>
      </c>
      <c r="E1354" s="1" t="s">
        <v>4590</v>
      </c>
      <c r="F1354" s="1" t="s">
        <v>2991</v>
      </c>
      <c r="G1354" s="1" t="s">
        <v>11</v>
      </c>
      <c r="H1354" s="5" t="s">
        <v>4591</v>
      </c>
      <c r="I1354" s="1" t="s">
        <v>382</v>
      </c>
      <c r="J1354" s="3"/>
      <c r="K1354" s="3"/>
    </row>
    <row r="1355">
      <c r="A1355" s="1" t="s">
        <v>4592</v>
      </c>
      <c r="B1355" s="4" t="s">
        <v>4593</v>
      </c>
      <c r="C1355" s="1" t="s">
        <v>11</v>
      </c>
      <c r="D1355" s="1" t="s">
        <v>11</v>
      </c>
      <c r="E1355" s="1" t="s">
        <v>11</v>
      </c>
      <c r="F1355" s="1" t="s">
        <v>11</v>
      </c>
      <c r="G1355" s="1" t="s">
        <v>11</v>
      </c>
      <c r="H1355" s="1" t="s">
        <v>11</v>
      </c>
      <c r="I1355" s="1" t="s">
        <v>11</v>
      </c>
      <c r="J1355" s="3"/>
      <c r="K1355" s="3"/>
    </row>
    <row r="1356">
      <c r="A1356" s="1" t="s">
        <v>4594</v>
      </c>
      <c r="B1356" s="4" t="s">
        <v>4595</v>
      </c>
      <c r="C1356" s="1" t="s">
        <v>11</v>
      </c>
      <c r="D1356" s="1" t="s">
        <v>11</v>
      </c>
      <c r="E1356" s="1" t="s">
        <v>11</v>
      </c>
      <c r="F1356" s="1" t="s">
        <v>11</v>
      </c>
      <c r="G1356" s="1" t="s">
        <v>11</v>
      </c>
      <c r="H1356" s="1" t="s">
        <v>11</v>
      </c>
      <c r="I1356" s="1" t="s">
        <v>11</v>
      </c>
      <c r="J1356" s="3"/>
      <c r="K1356" s="3"/>
    </row>
    <row r="1357">
      <c r="A1357" s="1" t="s">
        <v>4596</v>
      </c>
      <c r="B1357" s="4" t="s">
        <v>4597</v>
      </c>
      <c r="C1357" s="1" t="s">
        <v>11</v>
      </c>
      <c r="D1357" s="1" t="s">
        <v>11</v>
      </c>
      <c r="E1357" s="1" t="s">
        <v>11</v>
      </c>
      <c r="F1357" s="1" t="s">
        <v>11</v>
      </c>
      <c r="G1357" s="1" t="s">
        <v>11</v>
      </c>
      <c r="H1357" s="1" t="s">
        <v>11</v>
      </c>
      <c r="I1357" s="1" t="s">
        <v>11</v>
      </c>
      <c r="J1357" s="3"/>
      <c r="K1357" s="3"/>
    </row>
    <row r="1358">
      <c r="A1358" s="1" t="s">
        <v>4598</v>
      </c>
      <c r="B1358" s="4" t="s">
        <v>4599</v>
      </c>
      <c r="C1358" s="1" t="s">
        <v>11</v>
      </c>
      <c r="D1358" s="1" t="s">
        <v>11</v>
      </c>
      <c r="E1358" s="1" t="s">
        <v>11</v>
      </c>
      <c r="F1358" s="1" t="s">
        <v>11</v>
      </c>
      <c r="G1358" s="1" t="s">
        <v>11</v>
      </c>
      <c r="H1358" s="1" t="s">
        <v>11</v>
      </c>
      <c r="I1358" s="1" t="s">
        <v>11</v>
      </c>
      <c r="J1358" s="3"/>
      <c r="K1358" s="3"/>
    </row>
    <row r="1359">
      <c r="A1359" s="1" t="s">
        <v>4600</v>
      </c>
      <c r="B1359" s="4" t="s">
        <v>4601</v>
      </c>
      <c r="C1359" s="1" t="s">
        <v>11</v>
      </c>
      <c r="D1359" s="1" t="s">
        <v>11</v>
      </c>
      <c r="E1359" s="1" t="s">
        <v>11</v>
      </c>
      <c r="F1359" s="1" t="s">
        <v>11</v>
      </c>
      <c r="G1359" s="1" t="s">
        <v>11</v>
      </c>
      <c r="H1359" s="1" t="s">
        <v>11</v>
      </c>
      <c r="I1359" s="1" t="s">
        <v>11</v>
      </c>
      <c r="J1359" s="3"/>
      <c r="K1359" s="3"/>
    </row>
    <row r="1360">
      <c r="A1360" s="1" t="s">
        <v>4602</v>
      </c>
      <c r="B1360" s="4" t="s">
        <v>4603</v>
      </c>
      <c r="C1360" s="1" t="s">
        <v>11</v>
      </c>
      <c r="D1360" s="1" t="s">
        <v>11</v>
      </c>
      <c r="E1360" s="1" t="s">
        <v>11</v>
      </c>
      <c r="F1360" s="1" t="s">
        <v>11</v>
      </c>
      <c r="G1360" s="1" t="s">
        <v>11</v>
      </c>
      <c r="H1360" s="1" t="s">
        <v>11</v>
      </c>
      <c r="I1360" s="1" t="s">
        <v>11</v>
      </c>
      <c r="J1360" s="3"/>
      <c r="K1360" s="3"/>
    </row>
    <row r="1361">
      <c r="A1361" s="1" t="s">
        <v>4604</v>
      </c>
      <c r="B1361" s="4" t="s">
        <v>4605</v>
      </c>
      <c r="C1361" s="1" t="s">
        <v>11</v>
      </c>
      <c r="D1361" s="1" t="s">
        <v>11</v>
      </c>
      <c r="E1361" s="1" t="s">
        <v>11</v>
      </c>
      <c r="F1361" s="1" t="s">
        <v>11</v>
      </c>
      <c r="G1361" s="1" t="s">
        <v>11</v>
      </c>
      <c r="H1361" s="1" t="s">
        <v>11</v>
      </c>
      <c r="I1361" s="1" t="s">
        <v>11</v>
      </c>
      <c r="J1361" s="3"/>
      <c r="K1361" s="3"/>
    </row>
    <row r="1362">
      <c r="A1362" s="1" t="s">
        <v>4606</v>
      </c>
      <c r="B1362" s="4" t="s">
        <v>4607</v>
      </c>
      <c r="C1362" s="1" t="s">
        <v>11</v>
      </c>
      <c r="D1362" s="1" t="s">
        <v>11</v>
      </c>
      <c r="E1362" s="1" t="s">
        <v>11</v>
      </c>
      <c r="F1362" s="1" t="s">
        <v>11</v>
      </c>
      <c r="G1362" s="1" t="s">
        <v>11</v>
      </c>
      <c r="H1362" s="1" t="s">
        <v>11</v>
      </c>
      <c r="I1362" s="1" t="s">
        <v>11</v>
      </c>
      <c r="J1362" s="3"/>
      <c r="K1362" s="3"/>
    </row>
    <row r="1363">
      <c r="A1363" s="1" t="s">
        <v>4608</v>
      </c>
      <c r="B1363" s="4" t="s">
        <v>4609</v>
      </c>
      <c r="C1363" s="1" t="s">
        <v>11</v>
      </c>
      <c r="D1363" s="1" t="s">
        <v>11</v>
      </c>
      <c r="E1363" s="1" t="s">
        <v>11</v>
      </c>
      <c r="F1363" s="1" t="s">
        <v>11</v>
      </c>
      <c r="G1363" s="1" t="s">
        <v>11</v>
      </c>
      <c r="H1363" s="1" t="s">
        <v>11</v>
      </c>
      <c r="I1363" s="1" t="s">
        <v>11</v>
      </c>
      <c r="J1363" s="3"/>
      <c r="K1363" s="3"/>
    </row>
    <row r="1364">
      <c r="A1364" s="1" t="s">
        <v>4610</v>
      </c>
      <c r="B1364" s="4" t="s">
        <v>4611</v>
      </c>
      <c r="C1364" s="1" t="s">
        <v>11</v>
      </c>
      <c r="D1364" s="1" t="s">
        <v>11</v>
      </c>
      <c r="E1364" s="1" t="s">
        <v>11</v>
      </c>
      <c r="F1364" s="1" t="s">
        <v>11</v>
      </c>
      <c r="G1364" s="1" t="s">
        <v>11</v>
      </c>
      <c r="H1364" s="1" t="s">
        <v>11</v>
      </c>
      <c r="I1364" s="1" t="s">
        <v>11</v>
      </c>
      <c r="J1364" s="3"/>
      <c r="K1364" s="3"/>
    </row>
    <row r="1365">
      <c r="A1365" s="1" t="s">
        <v>4612</v>
      </c>
      <c r="B1365" s="4" t="s">
        <v>4613</v>
      </c>
      <c r="C1365" s="1" t="s">
        <v>11</v>
      </c>
      <c r="D1365" s="1" t="s">
        <v>11</v>
      </c>
      <c r="E1365" s="1" t="s">
        <v>11</v>
      </c>
      <c r="F1365" s="1" t="s">
        <v>11</v>
      </c>
      <c r="G1365" s="1" t="s">
        <v>11</v>
      </c>
      <c r="H1365" s="1" t="s">
        <v>11</v>
      </c>
      <c r="I1365" s="1" t="s">
        <v>11</v>
      </c>
      <c r="J1365" s="3"/>
      <c r="K1365" s="3"/>
    </row>
    <row r="1366">
      <c r="A1366" s="1" t="s">
        <v>4614</v>
      </c>
      <c r="B1366" s="4" t="s">
        <v>4615</v>
      </c>
      <c r="C1366" s="1" t="s">
        <v>11</v>
      </c>
      <c r="D1366" s="1" t="s">
        <v>11</v>
      </c>
      <c r="E1366" s="1" t="s">
        <v>11</v>
      </c>
      <c r="F1366" s="1" t="s">
        <v>11</v>
      </c>
      <c r="G1366" s="1" t="s">
        <v>11</v>
      </c>
      <c r="H1366" s="1" t="s">
        <v>11</v>
      </c>
      <c r="I1366" s="1" t="s">
        <v>11</v>
      </c>
      <c r="J1366" s="3"/>
      <c r="K1366" s="3"/>
    </row>
    <row r="1367">
      <c r="A1367" s="1" t="s">
        <v>4616</v>
      </c>
      <c r="B1367" s="4" t="s">
        <v>4617</v>
      </c>
      <c r="C1367" s="1" t="s">
        <v>11</v>
      </c>
      <c r="D1367" s="1" t="s">
        <v>11</v>
      </c>
      <c r="E1367" s="1" t="s">
        <v>11</v>
      </c>
      <c r="F1367" s="1" t="s">
        <v>11</v>
      </c>
      <c r="G1367" s="1" t="s">
        <v>11</v>
      </c>
      <c r="H1367" s="1" t="s">
        <v>11</v>
      </c>
      <c r="I1367" s="1" t="s">
        <v>11</v>
      </c>
      <c r="J1367" s="3"/>
      <c r="K1367" s="3"/>
    </row>
    <row r="1368">
      <c r="A1368" s="1" t="s">
        <v>4618</v>
      </c>
      <c r="B1368" s="4" t="s">
        <v>4619</v>
      </c>
      <c r="C1368" s="1" t="s">
        <v>11</v>
      </c>
      <c r="D1368" s="1" t="s">
        <v>11</v>
      </c>
      <c r="E1368" s="1" t="s">
        <v>11</v>
      </c>
      <c r="F1368" s="1" t="s">
        <v>11</v>
      </c>
      <c r="G1368" s="1" t="s">
        <v>11</v>
      </c>
      <c r="H1368" s="1" t="s">
        <v>11</v>
      </c>
      <c r="I1368" s="1" t="s">
        <v>11</v>
      </c>
      <c r="J1368" s="3"/>
      <c r="K1368" s="3"/>
    </row>
    <row r="1369">
      <c r="A1369" s="1" t="s">
        <v>4620</v>
      </c>
      <c r="B1369" s="4" t="s">
        <v>4621</v>
      </c>
      <c r="C1369" s="1" t="s">
        <v>11</v>
      </c>
      <c r="D1369" s="1" t="s">
        <v>11</v>
      </c>
      <c r="E1369" s="1" t="s">
        <v>11</v>
      </c>
      <c r="F1369" s="1" t="s">
        <v>11</v>
      </c>
      <c r="G1369" s="1" t="s">
        <v>11</v>
      </c>
      <c r="H1369" s="1" t="s">
        <v>11</v>
      </c>
      <c r="I1369" s="1" t="s">
        <v>11</v>
      </c>
      <c r="J1369" s="3"/>
      <c r="K1369" s="3"/>
    </row>
    <row r="1370">
      <c r="A1370" s="1" t="s">
        <v>4622</v>
      </c>
      <c r="B1370" s="4" t="s">
        <v>4623</v>
      </c>
      <c r="C1370" s="1" t="s">
        <v>11</v>
      </c>
      <c r="D1370" s="1" t="s">
        <v>11</v>
      </c>
      <c r="E1370" s="1" t="s">
        <v>11</v>
      </c>
      <c r="F1370" s="1" t="s">
        <v>11</v>
      </c>
      <c r="G1370" s="1" t="s">
        <v>11</v>
      </c>
      <c r="H1370" s="1" t="s">
        <v>11</v>
      </c>
      <c r="I1370" s="1" t="s">
        <v>11</v>
      </c>
      <c r="J1370" s="3"/>
      <c r="K1370" s="3"/>
    </row>
    <row r="1371">
      <c r="A1371" s="1" t="s">
        <v>4624</v>
      </c>
      <c r="B1371" s="4" t="s">
        <v>4625</v>
      </c>
      <c r="C1371" s="1" t="s">
        <v>4626</v>
      </c>
      <c r="D1371" s="1" t="s">
        <v>4627</v>
      </c>
      <c r="E1371" s="1" t="s">
        <v>4628</v>
      </c>
      <c r="F1371" s="1" t="s">
        <v>4629</v>
      </c>
      <c r="G1371" s="1" t="s">
        <v>11</v>
      </c>
      <c r="H1371" s="3"/>
      <c r="I1371" s="1" t="s">
        <v>312</v>
      </c>
      <c r="J1371" s="3"/>
      <c r="K1371" s="3"/>
    </row>
    <row r="1372">
      <c r="A1372" s="1" t="s">
        <v>4630</v>
      </c>
      <c r="B1372" s="4" t="s">
        <v>4631</v>
      </c>
      <c r="C1372" s="1" t="s">
        <v>11</v>
      </c>
      <c r="D1372" s="1" t="s">
        <v>11</v>
      </c>
      <c r="E1372" s="1" t="s">
        <v>11</v>
      </c>
      <c r="F1372" s="1" t="s">
        <v>11</v>
      </c>
      <c r="G1372" s="1" t="s">
        <v>11</v>
      </c>
      <c r="H1372" s="1" t="s">
        <v>11</v>
      </c>
      <c r="I1372" s="1" t="s">
        <v>11</v>
      </c>
      <c r="J1372" s="3"/>
      <c r="K1372" s="3"/>
    </row>
    <row r="1373">
      <c r="A1373" s="1" t="s">
        <v>4632</v>
      </c>
      <c r="B1373" s="4" t="s">
        <v>4633</v>
      </c>
      <c r="C1373" s="1" t="s">
        <v>4634</v>
      </c>
      <c r="D1373" s="3"/>
      <c r="E1373" s="3"/>
      <c r="F1373" s="3"/>
      <c r="G1373" s="1" t="s">
        <v>11</v>
      </c>
      <c r="H1373" s="1" t="s">
        <v>11</v>
      </c>
      <c r="I1373" s="1" t="s">
        <v>11</v>
      </c>
      <c r="J1373" s="3"/>
      <c r="K1373" s="3"/>
    </row>
    <row r="1374">
      <c r="A1374" s="1" t="s">
        <v>4635</v>
      </c>
      <c r="B1374" s="4" t="s">
        <v>4636</v>
      </c>
      <c r="C1374" s="1" t="s">
        <v>4637</v>
      </c>
      <c r="D1374" s="1" t="s">
        <v>4638</v>
      </c>
      <c r="E1374" s="1" t="s">
        <v>4639</v>
      </c>
      <c r="F1374" s="1" t="s">
        <v>4640</v>
      </c>
      <c r="G1374" s="1" t="s">
        <v>11</v>
      </c>
      <c r="H1374" s="5" t="s">
        <v>4641</v>
      </c>
      <c r="I1374" s="1" t="s">
        <v>80</v>
      </c>
      <c r="J1374" s="3"/>
      <c r="K1374" s="3"/>
    </row>
    <row r="1375">
      <c r="A1375" s="1" t="s">
        <v>4642</v>
      </c>
      <c r="B1375" s="4" t="s">
        <v>4643</v>
      </c>
      <c r="C1375" s="1" t="s">
        <v>11</v>
      </c>
      <c r="D1375" s="1" t="s">
        <v>11</v>
      </c>
      <c r="E1375" s="1" t="s">
        <v>11</v>
      </c>
      <c r="F1375" s="1" t="s">
        <v>11</v>
      </c>
      <c r="G1375" s="1" t="s">
        <v>11</v>
      </c>
      <c r="H1375" s="1" t="s">
        <v>11</v>
      </c>
      <c r="I1375" s="1" t="s">
        <v>11</v>
      </c>
      <c r="J1375" s="3"/>
      <c r="K1375" s="3"/>
    </row>
    <row r="1376">
      <c r="A1376" s="1" t="s">
        <v>4644</v>
      </c>
      <c r="B1376" s="4" t="s">
        <v>4645</v>
      </c>
      <c r="C1376" s="1" t="s">
        <v>11</v>
      </c>
      <c r="D1376" s="1" t="s">
        <v>11</v>
      </c>
      <c r="E1376" s="1" t="s">
        <v>11</v>
      </c>
      <c r="F1376" s="1" t="s">
        <v>11</v>
      </c>
      <c r="G1376" s="1" t="s">
        <v>11</v>
      </c>
      <c r="H1376" s="1" t="s">
        <v>11</v>
      </c>
      <c r="I1376" s="1" t="s">
        <v>11</v>
      </c>
      <c r="J1376" s="3"/>
      <c r="K1376" s="3"/>
    </row>
    <row r="1377">
      <c r="A1377" s="1" t="s">
        <v>4646</v>
      </c>
      <c r="B1377" s="4" t="s">
        <v>4647</v>
      </c>
      <c r="C1377" s="1" t="s">
        <v>4648</v>
      </c>
      <c r="D1377" s="1" t="s">
        <v>4649</v>
      </c>
      <c r="E1377" s="1" t="s">
        <v>4650</v>
      </c>
      <c r="F1377" s="1" t="s">
        <v>4651</v>
      </c>
      <c r="G1377" s="1" t="s">
        <v>4652</v>
      </c>
      <c r="H1377" s="5" t="s">
        <v>4653</v>
      </c>
      <c r="I1377" s="1" t="s">
        <v>80</v>
      </c>
      <c r="J1377" s="3"/>
      <c r="K1377" s="3"/>
    </row>
    <row r="1378">
      <c r="A1378" s="1" t="s">
        <v>4654</v>
      </c>
      <c r="B1378" s="4" t="s">
        <v>4655</v>
      </c>
      <c r="C1378" s="1" t="s">
        <v>11</v>
      </c>
      <c r="D1378" s="1" t="s">
        <v>11</v>
      </c>
      <c r="E1378" s="1" t="s">
        <v>11</v>
      </c>
      <c r="F1378" s="1" t="s">
        <v>11</v>
      </c>
      <c r="G1378" s="1" t="s">
        <v>11</v>
      </c>
      <c r="H1378" s="1" t="s">
        <v>11</v>
      </c>
      <c r="I1378" s="1" t="s">
        <v>11</v>
      </c>
      <c r="J1378" s="3"/>
      <c r="K1378" s="3"/>
    </row>
    <row r="1379">
      <c r="A1379" s="1" t="s">
        <v>4656</v>
      </c>
      <c r="B1379" s="4" t="s">
        <v>4657</v>
      </c>
      <c r="C1379" s="1" t="s">
        <v>4658</v>
      </c>
      <c r="D1379" s="1" t="s">
        <v>4659</v>
      </c>
      <c r="E1379" s="1" t="s">
        <v>4660</v>
      </c>
      <c r="F1379" s="1" t="s">
        <v>4661</v>
      </c>
      <c r="G1379" s="1" t="s">
        <v>11</v>
      </c>
      <c r="H1379" s="5" t="s">
        <v>4662</v>
      </c>
      <c r="I1379" s="1" t="s">
        <v>53</v>
      </c>
      <c r="J1379" s="3"/>
      <c r="K1379" s="3"/>
    </row>
    <row r="1380">
      <c r="A1380" s="1" t="s">
        <v>4663</v>
      </c>
      <c r="B1380" s="4" t="s">
        <v>4664</v>
      </c>
      <c r="C1380" s="1" t="s">
        <v>4665</v>
      </c>
      <c r="D1380" s="3"/>
      <c r="E1380" s="3"/>
      <c r="F1380" s="3"/>
      <c r="G1380" s="1" t="s">
        <v>11</v>
      </c>
      <c r="H1380" s="1" t="s">
        <v>11</v>
      </c>
      <c r="I1380" s="1" t="s">
        <v>11</v>
      </c>
      <c r="J1380" s="3"/>
      <c r="K1380" s="3"/>
    </row>
    <row r="1381">
      <c r="A1381" s="1" t="s">
        <v>4666</v>
      </c>
      <c r="B1381" s="4" t="s">
        <v>4667</v>
      </c>
      <c r="C1381" s="1" t="s">
        <v>4668</v>
      </c>
      <c r="D1381" s="1" t="s">
        <v>4669</v>
      </c>
      <c r="E1381" s="1" t="s">
        <v>4670</v>
      </c>
      <c r="F1381" s="1" t="s">
        <v>4671</v>
      </c>
      <c r="G1381" s="1" t="s">
        <v>4672</v>
      </c>
      <c r="H1381" s="1" t="s">
        <v>11</v>
      </c>
      <c r="I1381" s="1" t="s">
        <v>312</v>
      </c>
      <c r="J1381" s="3"/>
      <c r="K1381" s="3"/>
    </row>
    <row r="1382">
      <c r="A1382" s="1" t="s">
        <v>4673</v>
      </c>
      <c r="B1382" s="4" t="s">
        <v>4674</v>
      </c>
      <c r="C1382" s="1" t="s">
        <v>4675</v>
      </c>
      <c r="D1382" s="1" t="s">
        <v>4676</v>
      </c>
      <c r="E1382" s="1" t="s">
        <v>4677</v>
      </c>
      <c r="F1382" s="1" t="s">
        <v>4678</v>
      </c>
      <c r="G1382" s="1" t="s">
        <v>11</v>
      </c>
      <c r="H1382" s="1" t="s">
        <v>11</v>
      </c>
      <c r="I1382" s="1" t="s">
        <v>924</v>
      </c>
      <c r="J1382" s="3"/>
      <c r="K1382" s="3"/>
    </row>
    <row r="1383">
      <c r="A1383" s="1" t="s">
        <v>4679</v>
      </c>
      <c r="B1383" s="4" t="s">
        <v>4680</v>
      </c>
      <c r="C1383" s="1" t="s">
        <v>4681</v>
      </c>
      <c r="D1383" s="1" t="s">
        <v>4682</v>
      </c>
      <c r="E1383" s="1" t="s">
        <v>4683</v>
      </c>
      <c r="F1383" s="1" t="s">
        <v>4684</v>
      </c>
      <c r="G1383" s="1" t="s">
        <v>11</v>
      </c>
      <c r="H1383" s="5" t="s">
        <v>4685</v>
      </c>
      <c r="I1383" s="1" t="s">
        <v>31</v>
      </c>
      <c r="J1383" s="3"/>
      <c r="K1383" s="3"/>
    </row>
    <row r="1384">
      <c r="A1384" s="1" t="s">
        <v>4686</v>
      </c>
      <c r="B1384" s="4" t="s">
        <v>4687</v>
      </c>
      <c r="C1384" s="1" t="s">
        <v>11</v>
      </c>
      <c r="D1384" s="1" t="s">
        <v>11</v>
      </c>
      <c r="E1384" s="1" t="s">
        <v>11</v>
      </c>
      <c r="F1384" s="1" t="s">
        <v>11</v>
      </c>
      <c r="G1384" s="1" t="s">
        <v>11</v>
      </c>
      <c r="H1384" s="1" t="s">
        <v>11</v>
      </c>
      <c r="I1384" s="1" t="s">
        <v>11</v>
      </c>
      <c r="J1384" s="3"/>
      <c r="K1384" s="3"/>
    </row>
    <row r="1385">
      <c r="A1385" s="1" t="s">
        <v>4688</v>
      </c>
      <c r="B1385" s="4" t="s">
        <v>4689</v>
      </c>
      <c r="C1385" s="1" t="s">
        <v>4690</v>
      </c>
      <c r="D1385" s="1" t="s">
        <v>4691</v>
      </c>
      <c r="E1385" s="1" t="s">
        <v>4692</v>
      </c>
      <c r="F1385" s="1" t="s">
        <v>4693</v>
      </c>
      <c r="G1385" s="1" t="s">
        <v>4694</v>
      </c>
      <c r="H1385" s="5" t="s">
        <v>4695</v>
      </c>
      <c r="I1385" s="1" t="s">
        <v>312</v>
      </c>
      <c r="J1385" s="3"/>
      <c r="K1385" s="3"/>
    </row>
    <row r="1386">
      <c r="A1386" s="1" t="s">
        <v>4696</v>
      </c>
      <c r="B1386" s="4" t="s">
        <v>4697</v>
      </c>
      <c r="C1386" s="1" t="s">
        <v>11</v>
      </c>
      <c r="D1386" s="1" t="s">
        <v>11</v>
      </c>
      <c r="E1386" s="1" t="s">
        <v>11</v>
      </c>
      <c r="F1386" s="1" t="s">
        <v>11</v>
      </c>
      <c r="G1386" s="1" t="s">
        <v>11</v>
      </c>
      <c r="H1386" s="1" t="s">
        <v>11</v>
      </c>
      <c r="I1386" s="1" t="s">
        <v>11</v>
      </c>
      <c r="J1386" s="3"/>
      <c r="K1386" s="3"/>
    </row>
    <row r="1387">
      <c r="A1387" s="1" t="s">
        <v>4698</v>
      </c>
      <c r="B1387" s="4" t="s">
        <v>4699</v>
      </c>
      <c r="C1387" s="1" t="s">
        <v>11</v>
      </c>
      <c r="D1387" s="1" t="s">
        <v>11</v>
      </c>
      <c r="E1387" s="1" t="s">
        <v>11</v>
      </c>
      <c r="F1387" s="1" t="s">
        <v>11</v>
      </c>
      <c r="G1387" s="1" t="s">
        <v>11</v>
      </c>
      <c r="H1387" s="1" t="s">
        <v>11</v>
      </c>
      <c r="I1387" s="1" t="s">
        <v>11</v>
      </c>
      <c r="J1387" s="3"/>
      <c r="K1387" s="3"/>
    </row>
    <row r="1388">
      <c r="A1388" s="1" t="s">
        <v>4700</v>
      </c>
      <c r="B1388" s="4" t="s">
        <v>4701</v>
      </c>
      <c r="C1388" s="1" t="s">
        <v>11</v>
      </c>
      <c r="D1388" s="1" t="s">
        <v>11</v>
      </c>
      <c r="E1388" s="1" t="s">
        <v>11</v>
      </c>
      <c r="F1388" s="1" t="s">
        <v>11</v>
      </c>
      <c r="G1388" s="1" t="s">
        <v>11</v>
      </c>
      <c r="H1388" s="1" t="s">
        <v>11</v>
      </c>
      <c r="I1388" s="1" t="s">
        <v>11</v>
      </c>
      <c r="J1388" s="3"/>
      <c r="K1388" s="3"/>
    </row>
    <row r="1389">
      <c r="A1389" s="1" t="s">
        <v>4702</v>
      </c>
      <c r="B1389" s="4" t="s">
        <v>4703</v>
      </c>
      <c r="C1389" s="1" t="s">
        <v>11</v>
      </c>
      <c r="D1389" s="1" t="s">
        <v>11</v>
      </c>
      <c r="E1389" s="1" t="s">
        <v>11</v>
      </c>
      <c r="F1389" s="1" t="s">
        <v>11</v>
      </c>
      <c r="G1389" s="1" t="s">
        <v>11</v>
      </c>
      <c r="H1389" s="1" t="s">
        <v>11</v>
      </c>
      <c r="I1389" s="1" t="s">
        <v>11</v>
      </c>
      <c r="J1389" s="3"/>
      <c r="K1389" s="3"/>
    </row>
    <row r="1390">
      <c r="A1390" s="1" t="s">
        <v>4704</v>
      </c>
      <c r="B1390" s="4" t="s">
        <v>4705</v>
      </c>
      <c r="C1390" s="1" t="s">
        <v>11</v>
      </c>
      <c r="D1390" s="1" t="s">
        <v>11</v>
      </c>
      <c r="E1390" s="1" t="s">
        <v>11</v>
      </c>
      <c r="F1390" s="1" t="s">
        <v>11</v>
      </c>
      <c r="G1390" s="1" t="s">
        <v>11</v>
      </c>
      <c r="H1390" s="1" t="s">
        <v>11</v>
      </c>
      <c r="I1390" s="1" t="s">
        <v>11</v>
      </c>
      <c r="J1390" s="3"/>
      <c r="K1390" s="3"/>
    </row>
    <row r="1391">
      <c r="A1391" s="1" t="s">
        <v>4706</v>
      </c>
      <c r="B1391" s="4" t="s">
        <v>4707</v>
      </c>
      <c r="C1391" s="1" t="s">
        <v>11</v>
      </c>
      <c r="D1391" s="1" t="s">
        <v>11</v>
      </c>
      <c r="E1391" s="1" t="s">
        <v>11</v>
      </c>
      <c r="F1391" s="1" t="s">
        <v>11</v>
      </c>
      <c r="G1391" s="1" t="s">
        <v>11</v>
      </c>
      <c r="H1391" s="1" t="s">
        <v>11</v>
      </c>
      <c r="I1391" s="1" t="s">
        <v>11</v>
      </c>
      <c r="J1391" s="3"/>
      <c r="K1391" s="3"/>
    </row>
    <row r="1392">
      <c r="A1392" s="1" t="s">
        <v>4708</v>
      </c>
      <c r="B1392" s="4" t="s">
        <v>4709</v>
      </c>
      <c r="C1392" s="1" t="s">
        <v>11</v>
      </c>
      <c r="D1392" s="1" t="s">
        <v>11</v>
      </c>
      <c r="E1392" s="1" t="s">
        <v>11</v>
      </c>
      <c r="F1392" s="1" t="s">
        <v>11</v>
      </c>
      <c r="G1392" s="1" t="s">
        <v>11</v>
      </c>
      <c r="H1392" s="1" t="s">
        <v>11</v>
      </c>
      <c r="I1392" s="1" t="s">
        <v>11</v>
      </c>
      <c r="J1392" s="3"/>
      <c r="K1392" s="3"/>
    </row>
    <row r="1393">
      <c r="A1393" s="1" t="s">
        <v>4710</v>
      </c>
      <c r="B1393" s="4" t="s">
        <v>4711</v>
      </c>
      <c r="C1393" s="1" t="s">
        <v>11</v>
      </c>
      <c r="D1393" s="1" t="s">
        <v>11</v>
      </c>
      <c r="E1393" s="1" t="s">
        <v>11</v>
      </c>
      <c r="F1393" s="1" t="s">
        <v>11</v>
      </c>
      <c r="G1393" s="1" t="s">
        <v>11</v>
      </c>
      <c r="H1393" s="1" t="s">
        <v>11</v>
      </c>
      <c r="I1393" s="1" t="s">
        <v>11</v>
      </c>
      <c r="J1393" s="3"/>
      <c r="K1393" s="3"/>
    </row>
    <row r="1394">
      <c r="A1394" s="1" t="s">
        <v>4712</v>
      </c>
      <c r="B1394" s="4" t="s">
        <v>4713</v>
      </c>
      <c r="C1394" s="1" t="s">
        <v>11</v>
      </c>
      <c r="D1394" s="1" t="s">
        <v>11</v>
      </c>
      <c r="E1394" s="1" t="s">
        <v>11</v>
      </c>
      <c r="F1394" s="1" t="s">
        <v>11</v>
      </c>
      <c r="G1394" s="1" t="s">
        <v>11</v>
      </c>
      <c r="H1394" s="1" t="s">
        <v>11</v>
      </c>
      <c r="I1394" s="1" t="s">
        <v>11</v>
      </c>
      <c r="J1394" s="3"/>
      <c r="K1394" s="3"/>
    </row>
    <row r="1395">
      <c r="A1395" s="1" t="s">
        <v>4714</v>
      </c>
      <c r="B1395" s="4" t="s">
        <v>4715</v>
      </c>
      <c r="C1395" s="1" t="s">
        <v>11</v>
      </c>
      <c r="D1395" s="1" t="s">
        <v>11</v>
      </c>
      <c r="E1395" s="1" t="s">
        <v>11</v>
      </c>
      <c r="F1395" s="1" t="s">
        <v>11</v>
      </c>
      <c r="G1395" s="1" t="s">
        <v>11</v>
      </c>
      <c r="H1395" s="1" t="s">
        <v>11</v>
      </c>
      <c r="I1395" s="1" t="s">
        <v>11</v>
      </c>
      <c r="J1395" s="3"/>
      <c r="K1395" s="3"/>
    </row>
    <row r="1396">
      <c r="A1396" s="1" t="s">
        <v>4716</v>
      </c>
      <c r="B1396" s="4" t="s">
        <v>4717</v>
      </c>
      <c r="C1396" s="1" t="s">
        <v>11</v>
      </c>
      <c r="D1396" s="1" t="s">
        <v>11</v>
      </c>
      <c r="E1396" s="1" t="s">
        <v>11</v>
      </c>
      <c r="F1396" s="1" t="s">
        <v>11</v>
      </c>
      <c r="G1396" s="1" t="s">
        <v>11</v>
      </c>
      <c r="H1396" s="1" t="s">
        <v>11</v>
      </c>
      <c r="I1396" s="1" t="s">
        <v>11</v>
      </c>
      <c r="J1396" s="3"/>
      <c r="K1396" s="3"/>
    </row>
    <row r="1397">
      <c r="A1397" s="1" t="s">
        <v>4718</v>
      </c>
      <c r="B1397" s="4" t="s">
        <v>4719</v>
      </c>
      <c r="C1397" s="1" t="s">
        <v>11</v>
      </c>
      <c r="D1397" s="1" t="s">
        <v>11</v>
      </c>
      <c r="E1397" s="1" t="s">
        <v>11</v>
      </c>
      <c r="F1397" s="1" t="s">
        <v>11</v>
      </c>
      <c r="G1397" s="1" t="s">
        <v>11</v>
      </c>
      <c r="H1397" s="1" t="s">
        <v>11</v>
      </c>
      <c r="I1397" s="1" t="s">
        <v>11</v>
      </c>
      <c r="J1397" s="3"/>
      <c r="K1397" s="3"/>
    </row>
    <row r="1398">
      <c r="A1398" s="1" t="s">
        <v>4720</v>
      </c>
      <c r="B1398" s="4" t="s">
        <v>4721</v>
      </c>
      <c r="C1398" s="1" t="s">
        <v>4722</v>
      </c>
      <c r="D1398" s="1" t="s">
        <v>4723</v>
      </c>
      <c r="E1398" s="1" t="s">
        <v>4724</v>
      </c>
      <c r="F1398" s="1" t="s">
        <v>4725</v>
      </c>
      <c r="G1398" s="1" t="s">
        <v>2175</v>
      </c>
      <c r="H1398" s="1" t="s">
        <v>11</v>
      </c>
      <c r="I1398" s="1" t="s">
        <v>312</v>
      </c>
      <c r="J1398" s="3"/>
      <c r="K1398" s="3"/>
    </row>
    <row r="1399">
      <c r="A1399" s="1" t="s">
        <v>4726</v>
      </c>
      <c r="B1399" s="4" t="s">
        <v>4727</v>
      </c>
      <c r="C1399" s="1" t="s">
        <v>11</v>
      </c>
      <c r="D1399" s="1" t="s">
        <v>11</v>
      </c>
      <c r="E1399" s="1" t="s">
        <v>11</v>
      </c>
      <c r="F1399" s="1" t="s">
        <v>11</v>
      </c>
      <c r="G1399" s="1" t="s">
        <v>11</v>
      </c>
      <c r="H1399" s="1" t="s">
        <v>11</v>
      </c>
      <c r="I1399" s="1" t="s">
        <v>11</v>
      </c>
      <c r="J1399" s="3"/>
      <c r="K1399" s="3"/>
    </row>
    <row r="1400">
      <c r="A1400" s="1" t="s">
        <v>4728</v>
      </c>
      <c r="B1400" s="4" t="s">
        <v>4729</v>
      </c>
      <c r="C1400" s="1" t="s">
        <v>11</v>
      </c>
      <c r="D1400" s="1" t="s">
        <v>11</v>
      </c>
      <c r="E1400" s="1" t="s">
        <v>11</v>
      </c>
      <c r="F1400" s="1" t="s">
        <v>11</v>
      </c>
      <c r="G1400" s="1" t="s">
        <v>11</v>
      </c>
      <c r="H1400" s="1" t="s">
        <v>11</v>
      </c>
      <c r="I1400" s="1" t="s">
        <v>11</v>
      </c>
      <c r="J1400" s="3"/>
      <c r="K1400" s="3"/>
    </row>
    <row r="1401">
      <c r="A1401" s="1" t="s">
        <v>4730</v>
      </c>
      <c r="B1401" s="4" t="s">
        <v>4731</v>
      </c>
      <c r="C1401" s="1" t="s">
        <v>11</v>
      </c>
      <c r="D1401" s="1" t="s">
        <v>11</v>
      </c>
      <c r="E1401" s="1" t="s">
        <v>11</v>
      </c>
      <c r="F1401" s="1" t="s">
        <v>11</v>
      </c>
      <c r="G1401" s="1" t="s">
        <v>11</v>
      </c>
      <c r="H1401" s="1" t="s">
        <v>11</v>
      </c>
      <c r="I1401" s="1" t="s">
        <v>11</v>
      </c>
      <c r="J1401" s="3"/>
      <c r="K1401" s="3"/>
    </row>
    <row r="1402">
      <c r="A1402" s="1" t="s">
        <v>4732</v>
      </c>
      <c r="B1402" s="4" t="s">
        <v>4733</v>
      </c>
      <c r="C1402" s="1" t="s">
        <v>11</v>
      </c>
      <c r="D1402" s="1" t="s">
        <v>11</v>
      </c>
      <c r="E1402" s="1" t="s">
        <v>11</v>
      </c>
      <c r="F1402" s="1" t="s">
        <v>11</v>
      </c>
      <c r="G1402" s="1" t="s">
        <v>11</v>
      </c>
      <c r="H1402" s="1" t="s">
        <v>11</v>
      </c>
      <c r="I1402" s="1" t="s">
        <v>11</v>
      </c>
      <c r="J1402" s="3"/>
      <c r="K1402" s="3"/>
    </row>
    <row r="1403">
      <c r="A1403" s="1" t="s">
        <v>4734</v>
      </c>
      <c r="B1403" s="4" t="s">
        <v>4735</v>
      </c>
      <c r="C1403" s="1" t="s">
        <v>11</v>
      </c>
      <c r="D1403" s="1" t="s">
        <v>11</v>
      </c>
      <c r="E1403" s="1" t="s">
        <v>11</v>
      </c>
      <c r="F1403" s="1" t="s">
        <v>11</v>
      </c>
      <c r="G1403" s="1" t="s">
        <v>11</v>
      </c>
      <c r="H1403" s="1" t="s">
        <v>11</v>
      </c>
      <c r="I1403" s="1" t="s">
        <v>11</v>
      </c>
      <c r="J1403" s="3"/>
      <c r="K1403" s="3"/>
    </row>
    <row r="1404">
      <c r="A1404" s="1" t="s">
        <v>4736</v>
      </c>
      <c r="B1404" s="4" t="s">
        <v>4737</v>
      </c>
      <c r="C1404" s="1" t="s">
        <v>4738</v>
      </c>
      <c r="D1404" s="1" t="s">
        <v>4739</v>
      </c>
      <c r="E1404" s="1" t="s">
        <v>4740</v>
      </c>
      <c r="F1404" s="1" t="s">
        <v>4741</v>
      </c>
      <c r="G1404" s="1" t="s">
        <v>11</v>
      </c>
      <c r="H1404" s="1" t="s">
        <v>11</v>
      </c>
      <c r="I1404" s="1" t="s">
        <v>31</v>
      </c>
      <c r="J1404" s="3"/>
      <c r="K1404" s="3"/>
    </row>
    <row r="1405">
      <c r="A1405" s="1" t="s">
        <v>4742</v>
      </c>
      <c r="B1405" s="4" t="s">
        <v>4743</v>
      </c>
      <c r="C1405" s="1" t="s">
        <v>11</v>
      </c>
      <c r="D1405" s="1" t="s">
        <v>11</v>
      </c>
      <c r="E1405" s="1" t="s">
        <v>11</v>
      </c>
      <c r="F1405" s="1" t="s">
        <v>11</v>
      </c>
      <c r="G1405" s="1" t="s">
        <v>11</v>
      </c>
      <c r="H1405" s="1" t="s">
        <v>11</v>
      </c>
      <c r="I1405" s="1" t="s">
        <v>11</v>
      </c>
      <c r="J1405" s="3"/>
      <c r="K1405" s="3"/>
    </row>
    <row r="1406">
      <c r="A1406" s="1" t="s">
        <v>4744</v>
      </c>
      <c r="B1406" s="4" t="s">
        <v>4745</v>
      </c>
      <c r="C1406" s="1" t="s">
        <v>11</v>
      </c>
      <c r="D1406" s="1" t="s">
        <v>11</v>
      </c>
      <c r="E1406" s="1" t="s">
        <v>11</v>
      </c>
      <c r="F1406" s="1" t="s">
        <v>11</v>
      </c>
      <c r="G1406" s="1" t="s">
        <v>11</v>
      </c>
      <c r="H1406" s="1" t="s">
        <v>11</v>
      </c>
      <c r="I1406" s="1" t="s">
        <v>11</v>
      </c>
      <c r="J1406" s="3"/>
      <c r="K1406" s="3"/>
    </row>
    <row r="1407">
      <c r="A1407" s="1" t="s">
        <v>4746</v>
      </c>
      <c r="B1407" s="4" t="s">
        <v>4747</v>
      </c>
      <c r="C1407" s="1" t="s">
        <v>11</v>
      </c>
      <c r="D1407" s="1" t="s">
        <v>11</v>
      </c>
      <c r="E1407" s="1" t="s">
        <v>11</v>
      </c>
      <c r="F1407" s="1" t="s">
        <v>11</v>
      </c>
      <c r="G1407" s="1" t="s">
        <v>11</v>
      </c>
      <c r="H1407" s="1" t="s">
        <v>11</v>
      </c>
      <c r="I1407" s="1" t="s">
        <v>11</v>
      </c>
      <c r="J1407" s="3"/>
      <c r="K1407" s="3"/>
    </row>
    <row r="1408">
      <c r="A1408" s="1" t="s">
        <v>4748</v>
      </c>
      <c r="B1408" s="4" t="s">
        <v>4749</v>
      </c>
      <c r="C1408" s="1" t="s">
        <v>4750</v>
      </c>
      <c r="D1408" s="3"/>
      <c r="E1408" s="3"/>
      <c r="F1408" s="3"/>
      <c r="G1408" s="1" t="s">
        <v>11</v>
      </c>
      <c r="H1408" s="1" t="s">
        <v>11</v>
      </c>
      <c r="I1408" s="1" t="s">
        <v>11</v>
      </c>
      <c r="J1408" s="3"/>
      <c r="K1408" s="3"/>
    </row>
    <row r="1409">
      <c r="A1409" s="1" t="s">
        <v>4751</v>
      </c>
      <c r="B1409" s="4" t="s">
        <v>4752</v>
      </c>
      <c r="C1409" s="1" t="s">
        <v>11</v>
      </c>
      <c r="D1409" s="1" t="s">
        <v>11</v>
      </c>
      <c r="E1409" s="1" t="s">
        <v>11</v>
      </c>
      <c r="F1409" s="1" t="s">
        <v>11</v>
      </c>
      <c r="G1409" s="1" t="s">
        <v>11</v>
      </c>
      <c r="H1409" s="1" t="s">
        <v>11</v>
      </c>
      <c r="I1409" s="1" t="s">
        <v>11</v>
      </c>
      <c r="J1409" s="3"/>
      <c r="K1409" s="3"/>
    </row>
    <row r="1410">
      <c r="A1410" s="1" t="s">
        <v>4753</v>
      </c>
      <c r="B1410" s="4" t="s">
        <v>4754</v>
      </c>
      <c r="C1410" s="1" t="s">
        <v>11</v>
      </c>
      <c r="D1410" s="1" t="s">
        <v>11</v>
      </c>
      <c r="E1410" s="1" t="s">
        <v>11</v>
      </c>
      <c r="F1410" s="1" t="s">
        <v>11</v>
      </c>
      <c r="G1410" s="1" t="s">
        <v>11</v>
      </c>
      <c r="H1410" s="1" t="s">
        <v>11</v>
      </c>
      <c r="I1410" s="1" t="s">
        <v>11</v>
      </c>
      <c r="J1410" s="3"/>
      <c r="K1410" s="3"/>
    </row>
    <row r="1411">
      <c r="A1411" s="1" t="s">
        <v>4755</v>
      </c>
      <c r="B1411" s="4" t="s">
        <v>4756</v>
      </c>
      <c r="C1411" s="1" t="s">
        <v>11</v>
      </c>
      <c r="D1411" s="1" t="s">
        <v>11</v>
      </c>
      <c r="E1411" s="1" t="s">
        <v>11</v>
      </c>
      <c r="F1411" s="1" t="s">
        <v>11</v>
      </c>
      <c r="G1411" s="1" t="s">
        <v>11</v>
      </c>
      <c r="H1411" s="1" t="s">
        <v>11</v>
      </c>
      <c r="I1411" s="1" t="s">
        <v>11</v>
      </c>
      <c r="J1411" s="3"/>
      <c r="K1411" s="3"/>
    </row>
    <row r="1412">
      <c r="A1412" s="1" t="s">
        <v>4757</v>
      </c>
      <c r="B1412" s="4" t="s">
        <v>4758</v>
      </c>
      <c r="C1412" s="1" t="s">
        <v>11</v>
      </c>
      <c r="D1412" s="1" t="s">
        <v>11</v>
      </c>
      <c r="E1412" s="1" t="s">
        <v>11</v>
      </c>
      <c r="F1412" s="1" t="s">
        <v>11</v>
      </c>
      <c r="G1412" s="1" t="s">
        <v>11</v>
      </c>
      <c r="H1412" s="1" t="s">
        <v>11</v>
      </c>
      <c r="I1412" s="1" t="s">
        <v>11</v>
      </c>
      <c r="J1412" s="3"/>
      <c r="K1412" s="3"/>
    </row>
    <row r="1413">
      <c r="A1413" s="1" t="s">
        <v>4759</v>
      </c>
      <c r="B1413" s="4" t="s">
        <v>4760</v>
      </c>
      <c r="C1413" s="1" t="s">
        <v>4761</v>
      </c>
      <c r="D1413" s="1" t="s">
        <v>4762</v>
      </c>
      <c r="E1413" s="1" t="s">
        <v>4763</v>
      </c>
      <c r="F1413" s="1" t="s">
        <v>4764</v>
      </c>
      <c r="G1413" s="1" t="s">
        <v>4765</v>
      </c>
      <c r="H1413" s="5" t="s">
        <v>4766</v>
      </c>
      <c r="I1413" s="1" t="s">
        <v>53</v>
      </c>
      <c r="J1413" s="3"/>
      <c r="K1413" s="3"/>
    </row>
    <row r="1414">
      <c r="A1414" s="1" t="s">
        <v>4767</v>
      </c>
      <c r="B1414" s="4" t="s">
        <v>4768</v>
      </c>
      <c r="C1414" s="1" t="s">
        <v>11</v>
      </c>
      <c r="D1414" s="1" t="s">
        <v>11</v>
      </c>
      <c r="E1414" s="1" t="s">
        <v>11</v>
      </c>
      <c r="F1414" s="1" t="s">
        <v>11</v>
      </c>
      <c r="G1414" s="1" t="s">
        <v>11</v>
      </c>
      <c r="H1414" s="1" t="s">
        <v>11</v>
      </c>
      <c r="I1414" s="1" t="s">
        <v>11</v>
      </c>
      <c r="J1414" s="3"/>
      <c r="K1414" s="3"/>
    </row>
    <row r="1415">
      <c r="A1415" s="1" t="s">
        <v>4769</v>
      </c>
      <c r="B1415" s="4" t="s">
        <v>4770</v>
      </c>
      <c r="C1415" s="1" t="s">
        <v>4771</v>
      </c>
      <c r="D1415" s="1" t="s">
        <v>4772</v>
      </c>
      <c r="E1415" s="1" t="s">
        <v>629</v>
      </c>
      <c r="F1415" s="1" t="s">
        <v>630</v>
      </c>
      <c r="G1415" s="1" t="s">
        <v>11</v>
      </c>
      <c r="H1415" s="5" t="s">
        <v>631</v>
      </c>
      <c r="I1415" s="1" t="s">
        <v>80</v>
      </c>
      <c r="J1415" s="3"/>
      <c r="K1415" s="3"/>
    </row>
    <row r="1416">
      <c r="A1416" s="1" t="s">
        <v>4773</v>
      </c>
      <c r="B1416" s="4" t="s">
        <v>4774</v>
      </c>
      <c r="C1416" s="1" t="s">
        <v>11</v>
      </c>
      <c r="D1416" s="1" t="s">
        <v>11</v>
      </c>
      <c r="E1416" s="1" t="s">
        <v>11</v>
      </c>
      <c r="F1416" s="1" t="s">
        <v>11</v>
      </c>
      <c r="G1416" s="1" t="s">
        <v>11</v>
      </c>
      <c r="H1416" s="1" t="s">
        <v>11</v>
      </c>
      <c r="I1416" s="1" t="s">
        <v>11</v>
      </c>
      <c r="J1416" s="3"/>
      <c r="K1416" s="3"/>
    </row>
    <row r="1417">
      <c r="A1417" s="1" t="s">
        <v>4775</v>
      </c>
      <c r="B1417" s="4" t="s">
        <v>4776</v>
      </c>
      <c r="C1417" s="1" t="s">
        <v>11</v>
      </c>
      <c r="D1417" s="1" t="s">
        <v>11</v>
      </c>
      <c r="E1417" s="1" t="s">
        <v>11</v>
      </c>
      <c r="F1417" s="1" t="s">
        <v>11</v>
      </c>
      <c r="G1417" s="1" t="s">
        <v>11</v>
      </c>
      <c r="H1417" s="1" t="s">
        <v>11</v>
      </c>
      <c r="I1417" s="1" t="s">
        <v>11</v>
      </c>
      <c r="J1417" s="3"/>
      <c r="K1417" s="3"/>
    </row>
    <row r="1418">
      <c r="A1418" s="1" t="s">
        <v>4777</v>
      </c>
      <c r="B1418" s="4" t="s">
        <v>4778</v>
      </c>
      <c r="C1418" s="1" t="s">
        <v>11</v>
      </c>
      <c r="D1418" s="1" t="s">
        <v>11</v>
      </c>
      <c r="E1418" s="1" t="s">
        <v>11</v>
      </c>
      <c r="F1418" s="1" t="s">
        <v>11</v>
      </c>
      <c r="G1418" s="1" t="s">
        <v>11</v>
      </c>
      <c r="H1418" s="1" t="s">
        <v>11</v>
      </c>
      <c r="I1418" s="1" t="s">
        <v>11</v>
      </c>
      <c r="J1418" s="3"/>
      <c r="K1418" s="3"/>
    </row>
    <row r="1419">
      <c r="A1419" s="1" t="s">
        <v>4779</v>
      </c>
      <c r="B1419" s="4" t="s">
        <v>4780</v>
      </c>
      <c r="C1419" s="1" t="s">
        <v>4781</v>
      </c>
      <c r="D1419" s="1" t="s">
        <v>4782</v>
      </c>
      <c r="E1419" s="1" t="s">
        <v>4783</v>
      </c>
      <c r="F1419" s="1" t="s">
        <v>4784</v>
      </c>
      <c r="G1419" s="1" t="s">
        <v>11</v>
      </c>
      <c r="H1419" s="1" t="s">
        <v>11</v>
      </c>
      <c r="I1419" s="1" t="s">
        <v>31</v>
      </c>
      <c r="J1419" s="3"/>
      <c r="K1419" s="3"/>
    </row>
    <row r="1420">
      <c r="A1420" s="1" t="s">
        <v>4785</v>
      </c>
      <c r="B1420" s="4" t="s">
        <v>4786</v>
      </c>
      <c r="C1420" s="1" t="s">
        <v>11</v>
      </c>
      <c r="D1420" s="1" t="s">
        <v>11</v>
      </c>
      <c r="E1420" s="1" t="s">
        <v>11</v>
      </c>
      <c r="F1420" s="1" t="s">
        <v>11</v>
      </c>
      <c r="G1420" s="1" t="s">
        <v>11</v>
      </c>
      <c r="H1420" s="1" t="s">
        <v>11</v>
      </c>
      <c r="I1420" s="1" t="s">
        <v>11</v>
      </c>
      <c r="J1420" s="3"/>
      <c r="K1420" s="3"/>
    </row>
    <row r="1421">
      <c r="A1421" s="1" t="s">
        <v>4787</v>
      </c>
      <c r="B1421" s="4" t="s">
        <v>4788</v>
      </c>
      <c r="C1421" s="1" t="s">
        <v>11</v>
      </c>
      <c r="D1421" s="1" t="s">
        <v>11</v>
      </c>
      <c r="E1421" s="1" t="s">
        <v>11</v>
      </c>
      <c r="F1421" s="1" t="s">
        <v>11</v>
      </c>
      <c r="G1421" s="1" t="s">
        <v>11</v>
      </c>
      <c r="H1421" s="1" t="s">
        <v>11</v>
      </c>
      <c r="I1421" s="1" t="s">
        <v>11</v>
      </c>
      <c r="J1421" s="3"/>
      <c r="K1421" s="3"/>
    </row>
    <row r="1422">
      <c r="A1422" s="1" t="s">
        <v>4789</v>
      </c>
      <c r="B1422" s="4" t="s">
        <v>4790</v>
      </c>
      <c r="C1422" s="1" t="s">
        <v>11</v>
      </c>
      <c r="D1422" s="1" t="s">
        <v>11</v>
      </c>
      <c r="E1422" s="1" t="s">
        <v>11</v>
      </c>
      <c r="F1422" s="1" t="s">
        <v>11</v>
      </c>
      <c r="G1422" s="1" t="s">
        <v>11</v>
      </c>
      <c r="H1422" s="1" t="s">
        <v>11</v>
      </c>
      <c r="I1422" s="1" t="s">
        <v>11</v>
      </c>
      <c r="J1422" s="3"/>
      <c r="K1422" s="3"/>
    </row>
    <row r="1423">
      <c r="A1423" s="1" t="s">
        <v>4791</v>
      </c>
      <c r="B1423" s="4" t="s">
        <v>4792</v>
      </c>
      <c r="C1423" s="1" t="s">
        <v>4793</v>
      </c>
      <c r="D1423" s="1" t="s">
        <v>4794</v>
      </c>
      <c r="E1423" s="1" t="s">
        <v>4795</v>
      </c>
      <c r="F1423" s="1" t="s">
        <v>4796</v>
      </c>
      <c r="G1423" s="1" t="s">
        <v>11</v>
      </c>
      <c r="H1423" s="5" t="s">
        <v>4797</v>
      </c>
      <c r="I1423" s="1" t="s">
        <v>53</v>
      </c>
      <c r="J1423" s="3"/>
      <c r="K1423" s="3"/>
    </row>
    <row r="1424">
      <c r="A1424" s="1" t="s">
        <v>4798</v>
      </c>
      <c r="B1424" s="4" t="s">
        <v>4799</v>
      </c>
      <c r="C1424" s="1" t="s">
        <v>4800</v>
      </c>
      <c r="D1424" s="1" t="s">
        <v>4801</v>
      </c>
      <c r="E1424" s="1" t="s">
        <v>4802</v>
      </c>
      <c r="F1424" s="1" t="s">
        <v>4803</v>
      </c>
      <c r="G1424" s="1" t="s">
        <v>11</v>
      </c>
      <c r="H1424" s="3"/>
      <c r="I1424" s="1" t="s">
        <v>80</v>
      </c>
      <c r="J1424" s="3"/>
      <c r="K1424" s="3"/>
    </row>
    <row r="1425">
      <c r="A1425" s="1" t="s">
        <v>4804</v>
      </c>
      <c r="B1425" s="4" t="s">
        <v>4805</v>
      </c>
      <c r="C1425" s="1" t="s">
        <v>11</v>
      </c>
      <c r="D1425" s="1" t="s">
        <v>11</v>
      </c>
      <c r="E1425" s="1" t="s">
        <v>11</v>
      </c>
      <c r="F1425" s="1" t="s">
        <v>11</v>
      </c>
      <c r="G1425" s="1" t="s">
        <v>11</v>
      </c>
      <c r="H1425" s="1" t="s">
        <v>11</v>
      </c>
      <c r="I1425" s="1" t="s">
        <v>11</v>
      </c>
      <c r="J1425" s="3"/>
      <c r="K1425" s="3"/>
    </row>
    <row r="1426">
      <c r="A1426" s="1" t="s">
        <v>4806</v>
      </c>
      <c r="B1426" s="4" t="s">
        <v>4807</v>
      </c>
      <c r="C1426" s="1" t="s">
        <v>11</v>
      </c>
      <c r="D1426" s="1" t="s">
        <v>11</v>
      </c>
      <c r="E1426" s="1" t="s">
        <v>11</v>
      </c>
      <c r="F1426" s="1" t="s">
        <v>11</v>
      </c>
      <c r="G1426" s="1" t="s">
        <v>11</v>
      </c>
      <c r="H1426" s="1" t="s">
        <v>11</v>
      </c>
      <c r="I1426" s="1" t="s">
        <v>11</v>
      </c>
      <c r="J1426" s="3"/>
      <c r="K1426" s="3"/>
    </row>
    <row r="1427">
      <c r="A1427" s="1" t="s">
        <v>4808</v>
      </c>
      <c r="B1427" s="4" t="s">
        <v>4809</v>
      </c>
      <c r="C1427" s="1" t="s">
        <v>11</v>
      </c>
      <c r="D1427" s="1" t="s">
        <v>11</v>
      </c>
      <c r="E1427" s="1" t="s">
        <v>11</v>
      </c>
      <c r="F1427" s="1" t="s">
        <v>11</v>
      </c>
      <c r="G1427" s="1" t="s">
        <v>11</v>
      </c>
      <c r="H1427" s="1" t="s">
        <v>11</v>
      </c>
      <c r="I1427" s="1" t="s">
        <v>11</v>
      </c>
      <c r="J1427" s="3"/>
      <c r="K1427" s="3"/>
    </row>
    <row r="1428">
      <c r="A1428" s="1" t="s">
        <v>4810</v>
      </c>
      <c r="B1428" s="4" t="s">
        <v>4811</v>
      </c>
      <c r="C1428" s="1" t="s">
        <v>11</v>
      </c>
      <c r="D1428" s="1" t="s">
        <v>11</v>
      </c>
      <c r="E1428" s="1" t="s">
        <v>11</v>
      </c>
      <c r="F1428" s="1" t="s">
        <v>11</v>
      </c>
      <c r="G1428" s="1" t="s">
        <v>11</v>
      </c>
      <c r="H1428" s="1" t="s">
        <v>11</v>
      </c>
      <c r="I1428" s="1" t="s">
        <v>11</v>
      </c>
      <c r="J1428" s="3"/>
      <c r="K1428" s="3"/>
    </row>
    <row r="1429">
      <c r="A1429" s="1" t="s">
        <v>4812</v>
      </c>
      <c r="B1429" s="4" t="s">
        <v>4813</v>
      </c>
      <c r="C1429" s="1" t="s">
        <v>11</v>
      </c>
      <c r="D1429" s="1" t="s">
        <v>11</v>
      </c>
      <c r="E1429" s="1" t="s">
        <v>11</v>
      </c>
      <c r="F1429" s="1" t="s">
        <v>11</v>
      </c>
      <c r="G1429" s="1" t="s">
        <v>11</v>
      </c>
      <c r="H1429" s="1" t="s">
        <v>11</v>
      </c>
      <c r="I1429" s="1" t="s">
        <v>11</v>
      </c>
      <c r="J1429" s="3"/>
      <c r="K1429" s="3"/>
    </row>
    <row r="1430">
      <c r="A1430" s="1" t="s">
        <v>4814</v>
      </c>
      <c r="B1430" s="4" t="s">
        <v>4815</v>
      </c>
      <c r="C1430" s="1" t="s">
        <v>11</v>
      </c>
      <c r="D1430" s="1" t="s">
        <v>11</v>
      </c>
      <c r="E1430" s="1" t="s">
        <v>11</v>
      </c>
      <c r="F1430" s="1" t="s">
        <v>11</v>
      </c>
      <c r="G1430" s="1" t="s">
        <v>11</v>
      </c>
      <c r="H1430" s="1" t="s">
        <v>11</v>
      </c>
      <c r="I1430" s="1" t="s">
        <v>11</v>
      </c>
      <c r="J1430" s="3"/>
      <c r="K1430" s="3"/>
    </row>
    <row r="1431">
      <c r="A1431" s="1" t="s">
        <v>4816</v>
      </c>
      <c r="B1431" s="4" t="s">
        <v>4817</v>
      </c>
      <c r="C1431" s="1" t="s">
        <v>11</v>
      </c>
      <c r="D1431" s="1" t="s">
        <v>11</v>
      </c>
      <c r="E1431" s="1" t="s">
        <v>11</v>
      </c>
      <c r="F1431" s="1" t="s">
        <v>11</v>
      </c>
      <c r="G1431" s="1" t="s">
        <v>11</v>
      </c>
      <c r="H1431" s="1" t="s">
        <v>11</v>
      </c>
      <c r="I1431" s="1" t="s">
        <v>11</v>
      </c>
      <c r="J1431" s="3"/>
      <c r="K1431" s="3"/>
    </row>
    <row r="1432">
      <c r="A1432" s="1" t="s">
        <v>4818</v>
      </c>
      <c r="B1432" s="4" t="s">
        <v>4819</v>
      </c>
      <c r="C1432" s="1" t="s">
        <v>11</v>
      </c>
      <c r="D1432" s="1" t="s">
        <v>11</v>
      </c>
      <c r="E1432" s="1" t="s">
        <v>11</v>
      </c>
      <c r="F1432" s="1" t="s">
        <v>11</v>
      </c>
      <c r="G1432" s="1" t="s">
        <v>11</v>
      </c>
      <c r="H1432" s="1" t="s">
        <v>11</v>
      </c>
      <c r="I1432" s="1" t="s">
        <v>11</v>
      </c>
      <c r="J1432" s="3"/>
      <c r="K1432" s="3"/>
    </row>
    <row r="1433">
      <c r="A1433" s="1" t="s">
        <v>4820</v>
      </c>
      <c r="B1433" s="4" t="s">
        <v>4821</v>
      </c>
      <c r="C1433" s="1" t="s">
        <v>4822</v>
      </c>
      <c r="D1433" s="1" t="s">
        <v>4823</v>
      </c>
      <c r="E1433" s="1" t="s">
        <v>4824</v>
      </c>
      <c r="F1433" s="3"/>
      <c r="G1433" s="1" t="s">
        <v>11</v>
      </c>
      <c r="H1433" s="1" t="s">
        <v>11</v>
      </c>
      <c r="I1433" s="1" t="s">
        <v>11</v>
      </c>
      <c r="J1433" s="3"/>
      <c r="K1433" s="3"/>
    </row>
    <row r="1434">
      <c r="A1434" s="1" t="s">
        <v>4825</v>
      </c>
      <c r="B1434" s="4" t="s">
        <v>4826</v>
      </c>
      <c r="C1434" s="1" t="s">
        <v>11</v>
      </c>
      <c r="D1434" s="1" t="s">
        <v>11</v>
      </c>
      <c r="E1434" s="1" t="s">
        <v>11</v>
      </c>
      <c r="F1434" s="1" t="s">
        <v>11</v>
      </c>
      <c r="G1434" s="1" t="s">
        <v>11</v>
      </c>
      <c r="H1434" s="1" t="s">
        <v>11</v>
      </c>
      <c r="I1434" s="1" t="s">
        <v>11</v>
      </c>
      <c r="J1434" s="3"/>
      <c r="K1434" s="3"/>
    </row>
    <row r="1435">
      <c r="A1435" s="1" t="s">
        <v>4827</v>
      </c>
      <c r="B1435" s="4" t="s">
        <v>4828</v>
      </c>
      <c r="C1435" s="1" t="s">
        <v>4829</v>
      </c>
      <c r="D1435" s="3"/>
      <c r="E1435" s="3"/>
      <c r="F1435" s="3"/>
      <c r="G1435" s="1" t="s">
        <v>11</v>
      </c>
      <c r="H1435" s="1" t="s">
        <v>11</v>
      </c>
      <c r="I1435" s="1" t="s">
        <v>11</v>
      </c>
      <c r="J1435" s="3"/>
      <c r="K1435" s="3"/>
    </row>
    <row r="1436">
      <c r="A1436" s="1" t="s">
        <v>4830</v>
      </c>
      <c r="B1436" s="4" t="s">
        <v>4831</v>
      </c>
      <c r="C1436" s="1" t="s">
        <v>11</v>
      </c>
      <c r="D1436" s="1" t="s">
        <v>11</v>
      </c>
      <c r="E1436" s="1" t="s">
        <v>11</v>
      </c>
      <c r="F1436" s="1" t="s">
        <v>11</v>
      </c>
      <c r="G1436" s="1" t="s">
        <v>11</v>
      </c>
      <c r="H1436" s="1" t="s">
        <v>11</v>
      </c>
      <c r="I1436" s="1" t="s">
        <v>11</v>
      </c>
      <c r="J1436" s="3"/>
      <c r="K1436" s="3"/>
    </row>
    <row r="1437">
      <c r="A1437" s="1" t="s">
        <v>4832</v>
      </c>
      <c r="B1437" s="4" t="s">
        <v>4833</v>
      </c>
      <c r="C1437" s="1" t="s">
        <v>11</v>
      </c>
      <c r="D1437" s="1" t="s">
        <v>11</v>
      </c>
      <c r="E1437" s="1" t="s">
        <v>11</v>
      </c>
      <c r="F1437" s="1" t="s">
        <v>11</v>
      </c>
      <c r="G1437" s="1" t="s">
        <v>11</v>
      </c>
      <c r="H1437" s="1" t="s">
        <v>11</v>
      </c>
      <c r="I1437" s="1" t="s">
        <v>11</v>
      </c>
      <c r="J1437" s="3"/>
      <c r="K1437" s="3"/>
    </row>
    <row r="1438">
      <c r="A1438" s="1" t="s">
        <v>4834</v>
      </c>
      <c r="B1438" s="4" t="s">
        <v>4835</v>
      </c>
      <c r="C1438" s="1" t="s">
        <v>11</v>
      </c>
      <c r="D1438" s="1" t="s">
        <v>11</v>
      </c>
      <c r="E1438" s="1" t="s">
        <v>11</v>
      </c>
      <c r="F1438" s="1" t="s">
        <v>11</v>
      </c>
      <c r="G1438" s="1" t="s">
        <v>11</v>
      </c>
      <c r="H1438" s="1" t="s">
        <v>11</v>
      </c>
      <c r="I1438" s="1" t="s">
        <v>11</v>
      </c>
      <c r="J1438" s="3"/>
      <c r="K1438" s="3"/>
    </row>
    <row r="1439">
      <c r="A1439" s="1" t="s">
        <v>4836</v>
      </c>
      <c r="B1439" s="4" t="s">
        <v>4837</v>
      </c>
      <c r="C1439" s="1" t="s">
        <v>4838</v>
      </c>
      <c r="D1439" s="1" t="s">
        <v>4839</v>
      </c>
      <c r="E1439" s="1" t="s">
        <v>4840</v>
      </c>
      <c r="F1439" s="1" t="s">
        <v>4841</v>
      </c>
      <c r="G1439" s="1" t="s">
        <v>11</v>
      </c>
      <c r="H1439" s="5" t="s">
        <v>4842</v>
      </c>
      <c r="I1439" s="1" t="s">
        <v>31</v>
      </c>
      <c r="J1439" s="3"/>
      <c r="K1439" s="3"/>
    </row>
    <row r="1440">
      <c r="A1440" s="1" t="s">
        <v>4843</v>
      </c>
      <c r="B1440" s="4" t="s">
        <v>4844</v>
      </c>
      <c r="C1440" s="1" t="s">
        <v>11</v>
      </c>
      <c r="D1440" s="1" t="s">
        <v>11</v>
      </c>
      <c r="E1440" s="1" t="s">
        <v>11</v>
      </c>
      <c r="F1440" s="1" t="s">
        <v>11</v>
      </c>
      <c r="G1440" s="1" t="s">
        <v>11</v>
      </c>
      <c r="H1440" s="1" t="s">
        <v>11</v>
      </c>
      <c r="I1440" s="1" t="s">
        <v>11</v>
      </c>
      <c r="J1440" s="3"/>
      <c r="K1440" s="3"/>
    </row>
    <row r="1441">
      <c r="A1441" s="1" t="s">
        <v>4845</v>
      </c>
      <c r="B1441" s="4" t="s">
        <v>4846</v>
      </c>
      <c r="C1441" s="1" t="s">
        <v>11</v>
      </c>
      <c r="D1441" s="1" t="s">
        <v>11</v>
      </c>
      <c r="E1441" s="1" t="s">
        <v>11</v>
      </c>
      <c r="F1441" s="1" t="s">
        <v>11</v>
      </c>
      <c r="G1441" s="1" t="s">
        <v>11</v>
      </c>
      <c r="H1441" s="1" t="s">
        <v>11</v>
      </c>
      <c r="I1441" s="1" t="s">
        <v>11</v>
      </c>
      <c r="J1441" s="3"/>
      <c r="K1441" s="3"/>
    </row>
    <row r="1442">
      <c r="A1442" s="1" t="s">
        <v>4847</v>
      </c>
      <c r="B1442" s="4" t="s">
        <v>4848</v>
      </c>
      <c r="C1442" s="1" t="s">
        <v>4849</v>
      </c>
      <c r="D1442" s="1" t="s">
        <v>4850</v>
      </c>
      <c r="E1442" s="1" t="s">
        <v>4851</v>
      </c>
      <c r="F1442" s="1" t="s">
        <v>4852</v>
      </c>
      <c r="G1442" s="1" t="s">
        <v>11</v>
      </c>
      <c r="H1442" s="5" t="s">
        <v>4853</v>
      </c>
      <c r="I1442" s="1" t="s">
        <v>31</v>
      </c>
      <c r="J1442" s="3"/>
      <c r="K1442" s="3"/>
    </row>
    <row r="1443">
      <c r="A1443" s="1" t="s">
        <v>4854</v>
      </c>
      <c r="B1443" s="4" t="s">
        <v>4855</v>
      </c>
      <c r="C1443" s="1" t="s">
        <v>11</v>
      </c>
      <c r="D1443" s="1" t="s">
        <v>11</v>
      </c>
      <c r="E1443" s="1" t="s">
        <v>11</v>
      </c>
      <c r="F1443" s="1" t="s">
        <v>11</v>
      </c>
      <c r="G1443" s="1" t="s">
        <v>11</v>
      </c>
      <c r="H1443" s="1" t="s">
        <v>11</v>
      </c>
      <c r="I1443" s="1" t="s">
        <v>11</v>
      </c>
      <c r="J1443" s="3"/>
      <c r="K1443" s="3"/>
    </row>
    <row r="1444">
      <c r="A1444" s="1" t="s">
        <v>4856</v>
      </c>
      <c r="B1444" s="4" t="s">
        <v>4857</v>
      </c>
      <c r="C1444" s="1" t="s">
        <v>4858</v>
      </c>
      <c r="D1444" s="1" t="s">
        <v>4859</v>
      </c>
      <c r="E1444" s="1" t="s">
        <v>4860</v>
      </c>
      <c r="F1444" s="1" t="s">
        <v>4861</v>
      </c>
      <c r="G1444" s="1" t="s">
        <v>11</v>
      </c>
      <c r="H1444" s="1" t="s">
        <v>11</v>
      </c>
      <c r="I1444" s="1" t="s">
        <v>154</v>
      </c>
      <c r="J1444" s="3"/>
      <c r="K1444" s="3"/>
    </row>
    <row r="1445">
      <c r="A1445" s="1" t="s">
        <v>4862</v>
      </c>
      <c r="B1445" s="4" t="s">
        <v>4863</v>
      </c>
      <c r="C1445" s="1" t="s">
        <v>11</v>
      </c>
      <c r="D1445" s="1" t="s">
        <v>11</v>
      </c>
      <c r="E1445" s="1" t="s">
        <v>11</v>
      </c>
      <c r="F1445" s="1" t="s">
        <v>11</v>
      </c>
      <c r="G1445" s="1" t="s">
        <v>11</v>
      </c>
      <c r="H1445" s="1" t="s">
        <v>11</v>
      </c>
      <c r="I1445" s="1" t="s">
        <v>11</v>
      </c>
      <c r="J1445" s="3"/>
      <c r="K1445" s="3"/>
    </row>
    <row r="1446">
      <c r="A1446" s="1" t="s">
        <v>4864</v>
      </c>
      <c r="B1446" s="4" t="s">
        <v>4865</v>
      </c>
      <c r="C1446" s="1" t="s">
        <v>11</v>
      </c>
      <c r="D1446" s="1" t="s">
        <v>11</v>
      </c>
      <c r="E1446" s="1" t="s">
        <v>11</v>
      </c>
      <c r="F1446" s="1" t="s">
        <v>11</v>
      </c>
      <c r="G1446" s="1" t="s">
        <v>11</v>
      </c>
      <c r="H1446" s="1" t="s">
        <v>11</v>
      </c>
      <c r="I1446" s="1" t="s">
        <v>11</v>
      </c>
      <c r="J1446" s="3"/>
      <c r="K1446" s="3"/>
    </row>
    <row r="1447">
      <c r="A1447" s="1" t="s">
        <v>4866</v>
      </c>
      <c r="B1447" s="4" t="s">
        <v>4867</v>
      </c>
      <c r="C1447" s="1" t="s">
        <v>11</v>
      </c>
      <c r="D1447" s="1" t="s">
        <v>11</v>
      </c>
      <c r="E1447" s="1" t="s">
        <v>11</v>
      </c>
      <c r="F1447" s="1" t="s">
        <v>11</v>
      </c>
      <c r="G1447" s="1" t="s">
        <v>11</v>
      </c>
      <c r="H1447" s="1" t="s">
        <v>11</v>
      </c>
      <c r="I1447" s="1" t="s">
        <v>11</v>
      </c>
      <c r="J1447" s="3"/>
      <c r="K1447" s="3"/>
    </row>
    <row r="1448">
      <c r="A1448" s="1" t="s">
        <v>4868</v>
      </c>
      <c r="B1448" s="4" t="s">
        <v>4869</v>
      </c>
      <c r="C1448" s="1" t="s">
        <v>11</v>
      </c>
      <c r="D1448" s="1" t="s">
        <v>11</v>
      </c>
      <c r="E1448" s="1" t="s">
        <v>11</v>
      </c>
      <c r="F1448" s="1" t="s">
        <v>11</v>
      </c>
      <c r="G1448" s="1" t="s">
        <v>11</v>
      </c>
      <c r="H1448" s="1" t="s">
        <v>11</v>
      </c>
      <c r="I1448" s="1" t="s">
        <v>11</v>
      </c>
      <c r="J1448" s="3"/>
      <c r="K1448" s="3"/>
    </row>
    <row r="1449">
      <c r="A1449" s="1" t="s">
        <v>4870</v>
      </c>
      <c r="B1449" s="4" t="s">
        <v>4871</v>
      </c>
      <c r="C1449" s="1" t="s">
        <v>11</v>
      </c>
      <c r="D1449" s="1" t="s">
        <v>11</v>
      </c>
      <c r="E1449" s="1" t="s">
        <v>11</v>
      </c>
      <c r="F1449" s="1" t="s">
        <v>11</v>
      </c>
      <c r="G1449" s="1" t="s">
        <v>11</v>
      </c>
      <c r="H1449" s="1" t="s">
        <v>11</v>
      </c>
      <c r="I1449" s="1" t="s">
        <v>11</v>
      </c>
      <c r="J1449" s="3"/>
      <c r="K1449" s="3"/>
    </row>
    <row r="1450">
      <c r="A1450" s="1" t="s">
        <v>4872</v>
      </c>
      <c r="B1450" s="4" t="s">
        <v>4873</v>
      </c>
      <c r="C1450" s="1" t="s">
        <v>4874</v>
      </c>
      <c r="D1450" s="1" t="s">
        <v>4875</v>
      </c>
      <c r="E1450" s="1" t="s">
        <v>4876</v>
      </c>
      <c r="F1450" s="1" t="s">
        <v>4877</v>
      </c>
      <c r="G1450" s="1" t="s">
        <v>4878</v>
      </c>
      <c r="H1450" s="1" t="s">
        <v>11</v>
      </c>
      <c r="I1450" s="1" t="s">
        <v>53</v>
      </c>
      <c r="J1450" s="3"/>
      <c r="K1450" s="3"/>
    </row>
    <row r="1451">
      <c r="A1451" s="1" t="s">
        <v>4879</v>
      </c>
      <c r="B1451" s="4" t="s">
        <v>4880</v>
      </c>
      <c r="C1451" s="1" t="s">
        <v>11</v>
      </c>
      <c r="D1451" s="1" t="s">
        <v>11</v>
      </c>
      <c r="E1451" s="1" t="s">
        <v>11</v>
      </c>
      <c r="F1451" s="1" t="s">
        <v>11</v>
      </c>
      <c r="G1451" s="1" t="s">
        <v>11</v>
      </c>
      <c r="H1451" s="1" t="s">
        <v>11</v>
      </c>
      <c r="I1451" s="1" t="s">
        <v>11</v>
      </c>
      <c r="J1451" s="3"/>
      <c r="K1451" s="3"/>
    </row>
    <row r="1452">
      <c r="A1452" s="1" t="s">
        <v>4881</v>
      </c>
      <c r="B1452" s="4" t="s">
        <v>4882</v>
      </c>
      <c r="C1452" s="1" t="s">
        <v>11</v>
      </c>
      <c r="D1452" s="1" t="s">
        <v>11</v>
      </c>
      <c r="E1452" s="1" t="s">
        <v>11</v>
      </c>
      <c r="F1452" s="1" t="s">
        <v>11</v>
      </c>
      <c r="G1452" s="1" t="s">
        <v>11</v>
      </c>
      <c r="H1452" s="1" t="s">
        <v>11</v>
      </c>
      <c r="I1452" s="1" t="s">
        <v>11</v>
      </c>
      <c r="J1452" s="3"/>
      <c r="K1452" s="3"/>
    </row>
    <row r="1453">
      <c r="A1453" s="1" t="s">
        <v>4883</v>
      </c>
      <c r="B1453" s="4" t="s">
        <v>4884</v>
      </c>
      <c r="C1453" s="1" t="s">
        <v>11</v>
      </c>
      <c r="D1453" s="1" t="s">
        <v>11</v>
      </c>
      <c r="E1453" s="1" t="s">
        <v>11</v>
      </c>
      <c r="F1453" s="1" t="s">
        <v>11</v>
      </c>
      <c r="G1453" s="1" t="s">
        <v>11</v>
      </c>
      <c r="H1453" s="1" t="s">
        <v>11</v>
      </c>
      <c r="I1453" s="1" t="s">
        <v>11</v>
      </c>
      <c r="J1453" s="3"/>
      <c r="K1453" s="3"/>
    </row>
    <row r="1454">
      <c r="A1454" s="1" t="s">
        <v>4885</v>
      </c>
      <c r="B1454" s="4" t="s">
        <v>4886</v>
      </c>
      <c r="C1454" s="1" t="s">
        <v>11</v>
      </c>
      <c r="D1454" s="1" t="s">
        <v>11</v>
      </c>
      <c r="E1454" s="1" t="s">
        <v>11</v>
      </c>
      <c r="F1454" s="1" t="s">
        <v>11</v>
      </c>
      <c r="G1454" s="1" t="s">
        <v>11</v>
      </c>
      <c r="H1454" s="1" t="s">
        <v>11</v>
      </c>
      <c r="I1454" s="1" t="s">
        <v>11</v>
      </c>
      <c r="J1454" s="3"/>
      <c r="K1454" s="3"/>
    </row>
    <row r="1455">
      <c r="A1455" s="1" t="s">
        <v>4887</v>
      </c>
      <c r="B1455" s="4" t="s">
        <v>4888</v>
      </c>
      <c r="C1455" s="1" t="s">
        <v>11</v>
      </c>
      <c r="D1455" s="1" t="s">
        <v>11</v>
      </c>
      <c r="E1455" s="1" t="s">
        <v>11</v>
      </c>
      <c r="F1455" s="1" t="s">
        <v>11</v>
      </c>
      <c r="G1455" s="1" t="s">
        <v>11</v>
      </c>
      <c r="H1455" s="1" t="s">
        <v>11</v>
      </c>
      <c r="I1455" s="1" t="s">
        <v>11</v>
      </c>
      <c r="J1455" s="3"/>
      <c r="K1455" s="3"/>
    </row>
    <row r="1456">
      <c r="A1456" s="1" t="s">
        <v>4889</v>
      </c>
      <c r="B1456" s="4" t="s">
        <v>4890</v>
      </c>
      <c r="C1456" s="1" t="s">
        <v>11</v>
      </c>
      <c r="D1456" s="1" t="s">
        <v>11</v>
      </c>
      <c r="E1456" s="1" t="s">
        <v>11</v>
      </c>
      <c r="F1456" s="1" t="s">
        <v>11</v>
      </c>
      <c r="G1456" s="1" t="s">
        <v>11</v>
      </c>
      <c r="H1456" s="1" t="s">
        <v>11</v>
      </c>
      <c r="I1456" s="1" t="s">
        <v>11</v>
      </c>
      <c r="J1456" s="3"/>
      <c r="K1456" s="3"/>
    </row>
    <row r="1457">
      <c r="A1457" s="1" t="s">
        <v>4891</v>
      </c>
      <c r="B1457" s="4" t="s">
        <v>4892</v>
      </c>
      <c r="C1457" s="1" t="s">
        <v>11</v>
      </c>
      <c r="D1457" s="1" t="s">
        <v>11</v>
      </c>
      <c r="E1457" s="1" t="s">
        <v>11</v>
      </c>
      <c r="F1457" s="1" t="s">
        <v>11</v>
      </c>
      <c r="G1457" s="1" t="s">
        <v>11</v>
      </c>
      <c r="H1457" s="1" t="s">
        <v>11</v>
      </c>
      <c r="I1457" s="1" t="s">
        <v>11</v>
      </c>
      <c r="J1457" s="3"/>
      <c r="K1457" s="3"/>
    </row>
    <row r="1458">
      <c r="A1458" s="1" t="s">
        <v>4893</v>
      </c>
      <c r="B1458" s="4" t="s">
        <v>4894</v>
      </c>
      <c r="C1458" s="1" t="s">
        <v>4895</v>
      </c>
      <c r="D1458" s="1" t="s">
        <v>4896</v>
      </c>
      <c r="E1458" s="1" t="s">
        <v>4897</v>
      </c>
      <c r="F1458" s="1" t="s">
        <v>4898</v>
      </c>
      <c r="G1458" s="1" t="s">
        <v>11</v>
      </c>
      <c r="H1458" s="5" t="s">
        <v>4899</v>
      </c>
      <c r="I1458" s="1" t="s">
        <v>80</v>
      </c>
      <c r="J1458" s="3"/>
      <c r="K1458" s="3"/>
    </row>
    <row r="1459">
      <c r="A1459" s="1" t="s">
        <v>4900</v>
      </c>
      <c r="B1459" s="4" t="s">
        <v>4901</v>
      </c>
      <c r="C1459" s="1" t="s">
        <v>11</v>
      </c>
      <c r="D1459" s="1" t="s">
        <v>11</v>
      </c>
      <c r="E1459" s="1" t="s">
        <v>11</v>
      </c>
      <c r="F1459" s="1" t="s">
        <v>11</v>
      </c>
      <c r="G1459" s="1" t="s">
        <v>11</v>
      </c>
      <c r="H1459" s="1" t="s">
        <v>11</v>
      </c>
      <c r="I1459" s="1" t="s">
        <v>11</v>
      </c>
      <c r="J1459" s="3"/>
      <c r="K1459" s="3"/>
    </row>
    <row r="1460">
      <c r="A1460" s="1" t="s">
        <v>4902</v>
      </c>
      <c r="B1460" s="4" t="s">
        <v>4903</v>
      </c>
      <c r="C1460" s="1" t="s">
        <v>4904</v>
      </c>
      <c r="D1460" s="1" t="s">
        <v>4905</v>
      </c>
      <c r="E1460" s="1" t="s">
        <v>4906</v>
      </c>
      <c r="F1460" s="1" t="s">
        <v>4907</v>
      </c>
      <c r="G1460" s="1" t="s">
        <v>11</v>
      </c>
      <c r="H1460" s="1" t="s">
        <v>11</v>
      </c>
      <c r="I1460" s="1" t="s">
        <v>183</v>
      </c>
      <c r="J1460" s="3"/>
      <c r="K1460" s="3"/>
    </row>
    <row r="1461">
      <c r="A1461" s="1" t="s">
        <v>4908</v>
      </c>
      <c r="B1461" s="4" t="s">
        <v>4909</v>
      </c>
      <c r="C1461" s="1" t="s">
        <v>11</v>
      </c>
      <c r="D1461" s="1" t="s">
        <v>11</v>
      </c>
      <c r="E1461" s="1" t="s">
        <v>11</v>
      </c>
      <c r="F1461" s="1" t="s">
        <v>11</v>
      </c>
      <c r="G1461" s="1" t="s">
        <v>11</v>
      </c>
      <c r="H1461" s="1" t="s">
        <v>11</v>
      </c>
      <c r="I1461" s="1" t="s">
        <v>11</v>
      </c>
      <c r="J1461" s="3"/>
      <c r="K1461" s="3"/>
    </row>
    <row r="1462">
      <c r="A1462" s="1" t="s">
        <v>4910</v>
      </c>
      <c r="B1462" s="4" t="s">
        <v>4911</v>
      </c>
      <c r="C1462" s="1" t="s">
        <v>4912</v>
      </c>
      <c r="D1462" s="1" t="s">
        <v>4913</v>
      </c>
      <c r="E1462" s="1" t="s">
        <v>4914</v>
      </c>
      <c r="F1462" s="1" t="s">
        <v>4915</v>
      </c>
      <c r="G1462" s="1" t="s">
        <v>11</v>
      </c>
      <c r="H1462" s="5" t="s">
        <v>4916</v>
      </c>
      <c r="I1462" s="1" t="s">
        <v>80</v>
      </c>
      <c r="J1462" s="3"/>
      <c r="K1462" s="3"/>
    </row>
    <row r="1463">
      <c r="A1463" s="1" t="s">
        <v>4917</v>
      </c>
      <c r="B1463" s="4" t="s">
        <v>4918</v>
      </c>
      <c r="C1463" s="1" t="s">
        <v>11</v>
      </c>
      <c r="D1463" s="1" t="s">
        <v>11</v>
      </c>
      <c r="E1463" s="1" t="s">
        <v>11</v>
      </c>
      <c r="F1463" s="1" t="s">
        <v>11</v>
      </c>
      <c r="G1463" s="1" t="s">
        <v>11</v>
      </c>
      <c r="H1463" s="1" t="s">
        <v>11</v>
      </c>
      <c r="I1463" s="1" t="s">
        <v>11</v>
      </c>
      <c r="J1463" s="3"/>
      <c r="K1463" s="3"/>
    </row>
    <row r="1464">
      <c r="A1464" s="1" t="s">
        <v>4919</v>
      </c>
      <c r="B1464" s="4" t="s">
        <v>4920</v>
      </c>
      <c r="C1464" s="1" t="s">
        <v>4921</v>
      </c>
      <c r="D1464" s="1" t="s">
        <v>4922</v>
      </c>
      <c r="E1464" s="1" t="s">
        <v>4923</v>
      </c>
      <c r="F1464" s="1" t="s">
        <v>4924</v>
      </c>
      <c r="G1464" s="1" t="s">
        <v>11</v>
      </c>
      <c r="H1464" s="5" t="s">
        <v>4925</v>
      </c>
      <c r="I1464" s="1" t="s">
        <v>924</v>
      </c>
      <c r="J1464" s="3"/>
      <c r="K1464" s="3"/>
    </row>
    <row r="1465">
      <c r="A1465" s="1" t="s">
        <v>4926</v>
      </c>
      <c r="B1465" s="4" t="s">
        <v>4927</v>
      </c>
      <c r="C1465" s="1" t="s">
        <v>11</v>
      </c>
      <c r="D1465" s="1" t="s">
        <v>11</v>
      </c>
      <c r="E1465" s="1" t="s">
        <v>11</v>
      </c>
      <c r="F1465" s="1" t="s">
        <v>11</v>
      </c>
      <c r="G1465" s="1" t="s">
        <v>11</v>
      </c>
      <c r="H1465" s="1" t="s">
        <v>11</v>
      </c>
      <c r="I1465" s="1" t="s">
        <v>11</v>
      </c>
      <c r="J1465" s="3"/>
      <c r="K1465" s="3"/>
    </row>
    <row r="1466">
      <c r="A1466" s="1" t="s">
        <v>4928</v>
      </c>
      <c r="B1466" s="4" t="s">
        <v>4929</v>
      </c>
      <c r="C1466" s="1" t="s">
        <v>11</v>
      </c>
      <c r="D1466" s="1" t="s">
        <v>11</v>
      </c>
      <c r="E1466" s="1" t="s">
        <v>11</v>
      </c>
      <c r="F1466" s="1" t="s">
        <v>11</v>
      </c>
      <c r="G1466" s="1" t="s">
        <v>11</v>
      </c>
      <c r="H1466" s="1" t="s">
        <v>11</v>
      </c>
      <c r="I1466" s="1" t="s">
        <v>11</v>
      </c>
      <c r="J1466" s="3"/>
      <c r="K1466" s="3"/>
    </row>
    <row r="1467">
      <c r="A1467" s="1" t="s">
        <v>4930</v>
      </c>
      <c r="B1467" s="4" t="s">
        <v>4931</v>
      </c>
      <c r="C1467" s="1" t="s">
        <v>11</v>
      </c>
      <c r="D1467" s="1" t="s">
        <v>11</v>
      </c>
      <c r="E1467" s="1" t="s">
        <v>11</v>
      </c>
      <c r="F1467" s="1" t="s">
        <v>11</v>
      </c>
      <c r="G1467" s="1" t="s">
        <v>11</v>
      </c>
      <c r="H1467" s="1" t="s">
        <v>11</v>
      </c>
      <c r="I1467" s="1" t="s">
        <v>11</v>
      </c>
      <c r="J1467" s="3"/>
      <c r="K1467" s="3"/>
    </row>
    <row r="1468">
      <c r="A1468" s="1" t="s">
        <v>4932</v>
      </c>
      <c r="B1468" s="4" t="s">
        <v>4933</v>
      </c>
      <c r="C1468" s="1" t="s">
        <v>11</v>
      </c>
      <c r="D1468" s="1" t="s">
        <v>11</v>
      </c>
      <c r="E1468" s="1" t="s">
        <v>11</v>
      </c>
      <c r="F1468" s="1" t="s">
        <v>11</v>
      </c>
      <c r="G1468" s="1" t="s">
        <v>11</v>
      </c>
      <c r="H1468" s="1" t="s">
        <v>11</v>
      </c>
      <c r="I1468" s="1" t="s">
        <v>11</v>
      </c>
      <c r="J1468" s="3"/>
      <c r="K1468" s="3"/>
    </row>
    <row r="1469">
      <c r="A1469" s="1" t="s">
        <v>4934</v>
      </c>
      <c r="B1469" s="4" t="s">
        <v>4935</v>
      </c>
      <c r="C1469" s="1" t="s">
        <v>11</v>
      </c>
      <c r="D1469" s="1" t="s">
        <v>11</v>
      </c>
      <c r="E1469" s="1" t="s">
        <v>11</v>
      </c>
      <c r="F1469" s="1" t="s">
        <v>11</v>
      </c>
      <c r="G1469" s="1" t="s">
        <v>11</v>
      </c>
      <c r="H1469" s="1" t="s">
        <v>11</v>
      </c>
      <c r="I1469" s="1" t="s">
        <v>11</v>
      </c>
      <c r="J1469" s="3"/>
      <c r="K1469" s="3"/>
    </row>
    <row r="1470">
      <c r="A1470" s="1" t="s">
        <v>4936</v>
      </c>
      <c r="B1470" s="4" t="s">
        <v>4937</v>
      </c>
      <c r="C1470" s="1" t="s">
        <v>4938</v>
      </c>
      <c r="D1470" s="1" t="s">
        <v>4939</v>
      </c>
      <c r="E1470" s="1" t="s">
        <v>4940</v>
      </c>
      <c r="F1470" s="1" t="s">
        <v>4941</v>
      </c>
      <c r="G1470" s="1" t="s">
        <v>11</v>
      </c>
      <c r="H1470" s="1" t="s">
        <v>11</v>
      </c>
      <c r="I1470" s="1" t="s">
        <v>53</v>
      </c>
      <c r="J1470" s="3"/>
      <c r="K1470" s="3"/>
    </row>
    <row r="1471">
      <c r="A1471" s="1" t="s">
        <v>4942</v>
      </c>
      <c r="B1471" s="4" t="s">
        <v>4943</v>
      </c>
      <c r="C1471" s="1" t="s">
        <v>4944</v>
      </c>
      <c r="D1471" s="1" t="s">
        <v>4945</v>
      </c>
      <c r="E1471" s="1" t="s">
        <v>4946</v>
      </c>
      <c r="F1471" s="1" t="s">
        <v>4947</v>
      </c>
      <c r="G1471" s="1" t="s">
        <v>11</v>
      </c>
      <c r="H1471" s="5" t="s">
        <v>4948</v>
      </c>
      <c r="I1471" s="1" t="s">
        <v>53</v>
      </c>
      <c r="J1471" s="3"/>
      <c r="K1471" s="3"/>
    </row>
    <row r="1472">
      <c r="A1472" s="1" t="s">
        <v>4949</v>
      </c>
      <c r="B1472" s="4" t="s">
        <v>4950</v>
      </c>
      <c r="C1472" s="1" t="s">
        <v>4951</v>
      </c>
      <c r="D1472" s="1" t="s">
        <v>4952</v>
      </c>
      <c r="E1472" s="1" t="s">
        <v>4953</v>
      </c>
      <c r="F1472" s="1" t="s">
        <v>4954</v>
      </c>
      <c r="G1472" s="1" t="s">
        <v>11</v>
      </c>
      <c r="H1472" s="5" t="s">
        <v>4955</v>
      </c>
      <c r="I1472" s="1" t="s">
        <v>80</v>
      </c>
      <c r="J1472" s="3"/>
      <c r="K1472" s="3"/>
    </row>
    <row r="1473">
      <c r="A1473" s="1" t="s">
        <v>4956</v>
      </c>
      <c r="B1473" s="4" t="s">
        <v>4957</v>
      </c>
      <c r="C1473" s="1" t="s">
        <v>4958</v>
      </c>
      <c r="D1473" s="1" t="s">
        <v>4959</v>
      </c>
      <c r="E1473" s="1" t="s">
        <v>4960</v>
      </c>
      <c r="F1473" s="1" t="s">
        <v>4961</v>
      </c>
      <c r="G1473" s="1" t="s">
        <v>11</v>
      </c>
      <c r="H1473" s="1" t="s">
        <v>11</v>
      </c>
      <c r="I1473" s="1" t="s">
        <v>183</v>
      </c>
      <c r="J1473" s="3"/>
      <c r="K1473" s="3"/>
    </row>
    <row r="1474">
      <c r="A1474" s="1" t="s">
        <v>4962</v>
      </c>
      <c r="B1474" s="4" t="s">
        <v>4963</v>
      </c>
      <c r="C1474" s="1" t="s">
        <v>4964</v>
      </c>
      <c r="D1474" s="1" t="s">
        <v>4965</v>
      </c>
      <c r="E1474" s="1" t="s">
        <v>4966</v>
      </c>
      <c r="F1474" s="1" t="s">
        <v>4967</v>
      </c>
      <c r="G1474" s="1" t="s">
        <v>11</v>
      </c>
      <c r="H1474" s="3"/>
      <c r="I1474" s="1" t="s">
        <v>154</v>
      </c>
      <c r="J1474" s="3"/>
      <c r="K1474" s="3"/>
    </row>
    <row r="1475">
      <c r="A1475" s="1" t="s">
        <v>4968</v>
      </c>
      <c r="B1475" s="4" t="s">
        <v>4969</v>
      </c>
      <c r="C1475" s="1" t="s">
        <v>11</v>
      </c>
      <c r="D1475" s="1" t="s">
        <v>11</v>
      </c>
      <c r="E1475" s="1" t="s">
        <v>11</v>
      </c>
      <c r="F1475" s="1" t="s">
        <v>11</v>
      </c>
      <c r="G1475" s="1" t="s">
        <v>11</v>
      </c>
      <c r="H1475" s="1" t="s">
        <v>11</v>
      </c>
      <c r="I1475" s="1" t="s">
        <v>11</v>
      </c>
      <c r="J1475" s="3"/>
      <c r="K1475" s="3"/>
    </row>
    <row r="1476">
      <c r="A1476" s="1" t="s">
        <v>4970</v>
      </c>
      <c r="B1476" s="4" t="s">
        <v>4971</v>
      </c>
      <c r="C1476" s="1" t="s">
        <v>4972</v>
      </c>
      <c r="D1476" s="1" t="s">
        <v>4973</v>
      </c>
      <c r="E1476" s="1" t="s">
        <v>4974</v>
      </c>
      <c r="F1476" s="1" t="s">
        <v>4975</v>
      </c>
      <c r="G1476" s="1" t="s">
        <v>11</v>
      </c>
      <c r="H1476" s="1" t="s">
        <v>11</v>
      </c>
      <c r="I1476" s="1" t="s">
        <v>154</v>
      </c>
      <c r="J1476" s="3"/>
      <c r="K1476" s="3"/>
    </row>
    <row r="1477">
      <c r="A1477" s="1" t="s">
        <v>4976</v>
      </c>
      <c r="B1477" s="4" t="s">
        <v>4977</v>
      </c>
      <c r="C1477" s="1" t="s">
        <v>11</v>
      </c>
      <c r="D1477" s="1" t="s">
        <v>11</v>
      </c>
      <c r="E1477" s="1" t="s">
        <v>11</v>
      </c>
      <c r="F1477" s="1" t="s">
        <v>11</v>
      </c>
      <c r="G1477" s="1" t="s">
        <v>11</v>
      </c>
      <c r="H1477" s="1" t="s">
        <v>11</v>
      </c>
      <c r="I1477" s="1" t="s">
        <v>11</v>
      </c>
      <c r="J1477" s="3"/>
      <c r="K1477" s="3"/>
    </row>
    <row r="1478">
      <c r="A1478" s="1" t="s">
        <v>4978</v>
      </c>
      <c r="B1478" s="4" t="s">
        <v>4979</v>
      </c>
      <c r="C1478" s="1" t="s">
        <v>4980</v>
      </c>
      <c r="D1478" s="1" t="s">
        <v>4981</v>
      </c>
      <c r="E1478" s="1" t="s">
        <v>4982</v>
      </c>
      <c r="F1478" s="1" t="s">
        <v>4983</v>
      </c>
      <c r="G1478" s="1" t="s">
        <v>11</v>
      </c>
      <c r="H1478" s="1" t="s">
        <v>11</v>
      </c>
      <c r="I1478" s="1" t="s">
        <v>80</v>
      </c>
      <c r="J1478" s="3"/>
      <c r="K1478" s="3"/>
    </row>
    <row r="1479">
      <c r="A1479" s="1" t="s">
        <v>4984</v>
      </c>
      <c r="B1479" s="4" t="s">
        <v>4985</v>
      </c>
      <c r="C1479" s="1" t="s">
        <v>4986</v>
      </c>
      <c r="D1479" s="1" t="s">
        <v>4987</v>
      </c>
      <c r="E1479" s="1" t="s">
        <v>4988</v>
      </c>
      <c r="F1479" s="1" t="s">
        <v>4989</v>
      </c>
      <c r="G1479" s="1" t="s">
        <v>11</v>
      </c>
      <c r="H1479" s="5" t="s">
        <v>4990</v>
      </c>
      <c r="I1479" s="1" t="s">
        <v>654</v>
      </c>
      <c r="J1479" s="3"/>
      <c r="K1479" s="3"/>
    </row>
    <row r="1480">
      <c r="A1480" s="1" t="s">
        <v>4991</v>
      </c>
      <c r="B1480" s="4" t="s">
        <v>4992</v>
      </c>
      <c r="C1480" s="1" t="s">
        <v>4993</v>
      </c>
      <c r="D1480" s="1" t="s">
        <v>4994</v>
      </c>
      <c r="E1480" s="1" t="s">
        <v>4995</v>
      </c>
      <c r="F1480" s="1" t="s">
        <v>4996</v>
      </c>
      <c r="G1480" s="1" t="s">
        <v>11</v>
      </c>
      <c r="H1480" s="5" t="s">
        <v>4997</v>
      </c>
      <c r="I1480" s="1" t="s">
        <v>80</v>
      </c>
      <c r="J1480" s="3"/>
      <c r="K1480" s="3"/>
    </row>
    <row r="1481">
      <c r="A1481" s="1" t="s">
        <v>4998</v>
      </c>
      <c r="B1481" s="4" t="s">
        <v>4999</v>
      </c>
      <c r="C1481" s="1" t="s">
        <v>11</v>
      </c>
      <c r="D1481" s="1" t="s">
        <v>11</v>
      </c>
      <c r="E1481" s="1" t="s">
        <v>11</v>
      </c>
      <c r="F1481" s="1" t="s">
        <v>11</v>
      </c>
      <c r="G1481" s="1" t="s">
        <v>11</v>
      </c>
      <c r="H1481" s="1" t="s">
        <v>11</v>
      </c>
      <c r="I1481" s="1" t="s">
        <v>11</v>
      </c>
      <c r="J1481" s="3"/>
      <c r="K1481" s="3"/>
    </row>
    <row r="1482">
      <c r="A1482" s="1" t="s">
        <v>5000</v>
      </c>
      <c r="B1482" s="4" t="s">
        <v>5001</v>
      </c>
      <c r="C1482" s="1" t="s">
        <v>11</v>
      </c>
      <c r="D1482" s="1" t="s">
        <v>11</v>
      </c>
      <c r="E1482" s="1" t="s">
        <v>11</v>
      </c>
      <c r="F1482" s="1" t="s">
        <v>11</v>
      </c>
      <c r="G1482" s="1" t="s">
        <v>11</v>
      </c>
      <c r="H1482" s="1" t="s">
        <v>11</v>
      </c>
      <c r="I1482" s="1" t="s">
        <v>11</v>
      </c>
      <c r="J1482" s="3"/>
      <c r="K1482" s="3"/>
    </row>
    <row r="1483">
      <c r="A1483" s="1" t="s">
        <v>5002</v>
      </c>
      <c r="B1483" s="4" t="s">
        <v>5003</v>
      </c>
      <c r="C1483" s="1" t="s">
        <v>5004</v>
      </c>
      <c r="D1483" s="1" t="s">
        <v>5005</v>
      </c>
      <c r="E1483" s="1" t="s">
        <v>5006</v>
      </c>
      <c r="F1483" s="1" t="s">
        <v>5007</v>
      </c>
      <c r="G1483" s="1" t="s">
        <v>11</v>
      </c>
      <c r="H1483" s="1" t="s">
        <v>11</v>
      </c>
      <c r="I1483" s="1" t="s">
        <v>924</v>
      </c>
      <c r="J1483" s="3"/>
      <c r="K1483" s="3"/>
    </row>
    <row r="1484">
      <c r="A1484" s="1" t="s">
        <v>5008</v>
      </c>
      <c r="B1484" s="4" t="s">
        <v>5009</v>
      </c>
      <c r="C1484" s="1" t="s">
        <v>11</v>
      </c>
      <c r="D1484" s="1" t="s">
        <v>11</v>
      </c>
      <c r="E1484" s="1" t="s">
        <v>11</v>
      </c>
      <c r="F1484" s="1" t="s">
        <v>11</v>
      </c>
      <c r="G1484" s="1" t="s">
        <v>11</v>
      </c>
      <c r="H1484" s="1" t="s">
        <v>11</v>
      </c>
      <c r="I1484" s="1" t="s">
        <v>11</v>
      </c>
      <c r="J1484" s="3"/>
      <c r="K1484" s="3"/>
    </row>
    <row r="1485">
      <c r="A1485" s="1" t="s">
        <v>5010</v>
      </c>
      <c r="B1485" s="4" t="s">
        <v>5011</v>
      </c>
      <c r="C1485" s="1" t="s">
        <v>11</v>
      </c>
      <c r="D1485" s="1" t="s">
        <v>11</v>
      </c>
      <c r="E1485" s="1" t="s">
        <v>11</v>
      </c>
      <c r="F1485" s="1" t="s">
        <v>11</v>
      </c>
      <c r="G1485" s="1" t="s">
        <v>11</v>
      </c>
      <c r="H1485" s="1" t="s">
        <v>11</v>
      </c>
      <c r="I1485" s="1" t="s">
        <v>11</v>
      </c>
      <c r="J1485" s="3"/>
      <c r="K1485" s="3"/>
    </row>
    <row r="1486">
      <c r="A1486" s="1" t="s">
        <v>5012</v>
      </c>
      <c r="B1486" s="4" t="s">
        <v>5013</v>
      </c>
      <c r="C1486" s="1" t="s">
        <v>11</v>
      </c>
      <c r="D1486" s="1" t="s">
        <v>11</v>
      </c>
      <c r="E1486" s="1" t="s">
        <v>11</v>
      </c>
      <c r="F1486" s="1" t="s">
        <v>11</v>
      </c>
      <c r="G1486" s="1" t="s">
        <v>11</v>
      </c>
      <c r="H1486" s="1" t="s">
        <v>11</v>
      </c>
      <c r="I1486" s="1" t="s">
        <v>11</v>
      </c>
      <c r="J1486" s="3"/>
      <c r="K1486" s="3"/>
    </row>
    <row r="1487">
      <c r="A1487" s="1" t="s">
        <v>5014</v>
      </c>
      <c r="B1487" s="4" t="s">
        <v>5015</v>
      </c>
      <c r="C1487" s="1" t="s">
        <v>11</v>
      </c>
      <c r="D1487" s="1" t="s">
        <v>11</v>
      </c>
      <c r="E1487" s="1" t="s">
        <v>11</v>
      </c>
      <c r="F1487" s="1" t="s">
        <v>11</v>
      </c>
      <c r="G1487" s="1" t="s">
        <v>11</v>
      </c>
      <c r="H1487" s="1" t="s">
        <v>11</v>
      </c>
      <c r="I1487" s="1" t="s">
        <v>11</v>
      </c>
      <c r="J1487" s="3"/>
      <c r="K1487" s="3"/>
    </row>
    <row r="1488">
      <c r="A1488" s="1" t="s">
        <v>5016</v>
      </c>
      <c r="B1488" s="4" t="s">
        <v>5017</v>
      </c>
      <c r="C1488" s="1" t="s">
        <v>11</v>
      </c>
      <c r="D1488" s="1" t="s">
        <v>11</v>
      </c>
      <c r="E1488" s="1" t="s">
        <v>11</v>
      </c>
      <c r="F1488" s="1" t="s">
        <v>11</v>
      </c>
      <c r="G1488" s="1" t="s">
        <v>11</v>
      </c>
      <c r="H1488" s="1" t="s">
        <v>11</v>
      </c>
      <c r="I1488" s="1" t="s">
        <v>11</v>
      </c>
      <c r="J1488" s="3"/>
      <c r="K1488" s="3"/>
    </row>
    <row r="1489">
      <c r="A1489" s="1" t="s">
        <v>5018</v>
      </c>
      <c r="B1489" s="4" t="s">
        <v>5019</v>
      </c>
      <c r="C1489" s="1" t="s">
        <v>11</v>
      </c>
      <c r="D1489" s="1" t="s">
        <v>11</v>
      </c>
      <c r="E1489" s="1" t="s">
        <v>11</v>
      </c>
      <c r="F1489" s="1" t="s">
        <v>11</v>
      </c>
      <c r="G1489" s="1" t="s">
        <v>11</v>
      </c>
      <c r="H1489" s="1" t="s">
        <v>11</v>
      </c>
      <c r="I1489" s="1" t="s">
        <v>11</v>
      </c>
      <c r="J1489" s="3"/>
      <c r="K1489" s="3"/>
    </row>
    <row r="1490">
      <c r="A1490" s="1" t="s">
        <v>5020</v>
      </c>
      <c r="B1490" s="4" t="s">
        <v>5021</v>
      </c>
      <c r="C1490" s="1" t="s">
        <v>11</v>
      </c>
      <c r="D1490" s="1" t="s">
        <v>11</v>
      </c>
      <c r="E1490" s="1" t="s">
        <v>11</v>
      </c>
      <c r="F1490" s="1" t="s">
        <v>11</v>
      </c>
      <c r="G1490" s="1" t="s">
        <v>11</v>
      </c>
      <c r="H1490" s="1" t="s">
        <v>11</v>
      </c>
      <c r="I1490" s="1" t="s">
        <v>11</v>
      </c>
      <c r="J1490" s="3"/>
      <c r="K1490" s="3"/>
    </row>
    <row r="1491">
      <c r="A1491" s="1" t="s">
        <v>5022</v>
      </c>
      <c r="B1491" s="4" t="s">
        <v>5023</v>
      </c>
      <c r="C1491" s="1" t="s">
        <v>11</v>
      </c>
      <c r="D1491" s="1" t="s">
        <v>11</v>
      </c>
      <c r="E1491" s="1" t="s">
        <v>11</v>
      </c>
      <c r="F1491" s="1" t="s">
        <v>11</v>
      </c>
      <c r="G1491" s="1" t="s">
        <v>11</v>
      </c>
      <c r="H1491" s="1" t="s">
        <v>11</v>
      </c>
      <c r="I1491" s="1" t="s">
        <v>11</v>
      </c>
      <c r="J1491" s="3"/>
      <c r="K1491" s="3"/>
    </row>
    <row r="1492">
      <c r="A1492" s="1" t="s">
        <v>5024</v>
      </c>
      <c r="B1492" s="4" t="s">
        <v>5025</v>
      </c>
      <c r="C1492" s="1" t="s">
        <v>5026</v>
      </c>
      <c r="D1492" s="1" t="s">
        <v>5027</v>
      </c>
      <c r="E1492" s="1" t="s">
        <v>5028</v>
      </c>
      <c r="F1492" s="1" t="s">
        <v>5029</v>
      </c>
      <c r="G1492" s="1" t="s">
        <v>11</v>
      </c>
      <c r="H1492" s="5" t="s">
        <v>5030</v>
      </c>
      <c r="I1492" s="1" t="s">
        <v>924</v>
      </c>
      <c r="J1492" s="3"/>
      <c r="K1492" s="3"/>
    </row>
    <row r="1493">
      <c r="A1493" s="1" t="s">
        <v>5031</v>
      </c>
      <c r="B1493" s="4" t="s">
        <v>5032</v>
      </c>
      <c r="C1493" s="1" t="s">
        <v>5033</v>
      </c>
      <c r="D1493" s="3"/>
      <c r="E1493" s="3"/>
      <c r="F1493" s="3"/>
      <c r="G1493" s="1" t="s">
        <v>11</v>
      </c>
      <c r="H1493" s="1" t="s">
        <v>11</v>
      </c>
      <c r="I1493" s="1" t="s">
        <v>11</v>
      </c>
      <c r="J1493" s="3"/>
      <c r="K1493" s="3"/>
    </row>
    <row r="1494">
      <c r="A1494" s="1" t="s">
        <v>5034</v>
      </c>
      <c r="B1494" s="4" t="s">
        <v>5035</v>
      </c>
      <c r="C1494" s="1" t="s">
        <v>5036</v>
      </c>
      <c r="D1494" s="1" t="s">
        <v>5037</v>
      </c>
      <c r="E1494" s="1" t="s">
        <v>5038</v>
      </c>
      <c r="F1494" s="1" t="s">
        <v>5039</v>
      </c>
      <c r="G1494" s="1" t="s">
        <v>11</v>
      </c>
      <c r="H1494" s="3"/>
      <c r="I1494" s="1" t="s">
        <v>80</v>
      </c>
      <c r="J1494" s="3"/>
      <c r="K1494" s="3"/>
    </row>
    <row r="1495">
      <c r="A1495" s="1" t="s">
        <v>5040</v>
      </c>
      <c r="B1495" s="4" t="s">
        <v>5041</v>
      </c>
      <c r="C1495" s="1" t="s">
        <v>11</v>
      </c>
      <c r="D1495" s="1" t="s">
        <v>11</v>
      </c>
      <c r="E1495" s="1" t="s">
        <v>11</v>
      </c>
      <c r="F1495" s="1" t="s">
        <v>11</v>
      </c>
      <c r="G1495" s="1" t="s">
        <v>11</v>
      </c>
      <c r="H1495" s="1" t="s">
        <v>11</v>
      </c>
      <c r="I1495" s="1" t="s">
        <v>11</v>
      </c>
      <c r="J1495" s="3"/>
      <c r="K1495" s="3"/>
    </row>
    <row r="1496">
      <c r="A1496" s="1" t="s">
        <v>5042</v>
      </c>
      <c r="B1496" s="4" t="s">
        <v>5043</v>
      </c>
      <c r="C1496" s="1" t="s">
        <v>5044</v>
      </c>
      <c r="D1496" s="1" t="s">
        <v>5045</v>
      </c>
      <c r="E1496" s="1" t="s">
        <v>5046</v>
      </c>
      <c r="F1496" s="1" t="s">
        <v>5047</v>
      </c>
      <c r="G1496" s="1" t="s">
        <v>5048</v>
      </c>
      <c r="H1496" s="5" t="s">
        <v>5049</v>
      </c>
      <c r="I1496" s="1" t="s">
        <v>53</v>
      </c>
      <c r="J1496" s="3"/>
      <c r="K1496" s="3"/>
    </row>
    <row r="1497">
      <c r="A1497" s="1" t="s">
        <v>5050</v>
      </c>
      <c r="B1497" s="4" t="s">
        <v>5051</v>
      </c>
      <c r="C1497" s="1" t="s">
        <v>11</v>
      </c>
      <c r="D1497" s="1" t="s">
        <v>11</v>
      </c>
      <c r="E1497" s="1" t="s">
        <v>11</v>
      </c>
      <c r="F1497" s="1" t="s">
        <v>11</v>
      </c>
      <c r="G1497" s="1" t="s">
        <v>11</v>
      </c>
      <c r="H1497" s="1" t="s">
        <v>11</v>
      </c>
      <c r="I1497" s="1" t="s">
        <v>11</v>
      </c>
      <c r="J1497" s="3"/>
      <c r="K1497" s="3"/>
    </row>
    <row r="1498">
      <c r="A1498" s="1" t="s">
        <v>5052</v>
      </c>
      <c r="B1498" s="4" t="s">
        <v>5053</v>
      </c>
      <c r="C1498" s="1" t="s">
        <v>5054</v>
      </c>
      <c r="D1498" s="1" t="s">
        <v>5055</v>
      </c>
      <c r="E1498" s="1" t="s">
        <v>5056</v>
      </c>
      <c r="F1498" s="1" t="s">
        <v>5057</v>
      </c>
      <c r="G1498" s="1" t="s">
        <v>11</v>
      </c>
      <c r="H1498" s="5" t="s">
        <v>5058</v>
      </c>
      <c r="I1498" s="1" t="s">
        <v>382</v>
      </c>
      <c r="J1498" s="3"/>
      <c r="K1498" s="3"/>
    </row>
    <row r="1499">
      <c r="A1499" s="1" t="s">
        <v>5059</v>
      </c>
      <c r="B1499" s="4" t="s">
        <v>5060</v>
      </c>
      <c r="C1499" s="1" t="s">
        <v>5061</v>
      </c>
      <c r="D1499" s="1" t="s">
        <v>5062</v>
      </c>
      <c r="E1499" s="1" t="s">
        <v>5063</v>
      </c>
      <c r="F1499" s="1" t="s">
        <v>5064</v>
      </c>
      <c r="G1499" s="1" t="s">
        <v>11</v>
      </c>
      <c r="H1499" s="5" t="s">
        <v>5065</v>
      </c>
      <c r="I1499" s="1" t="s">
        <v>183</v>
      </c>
      <c r="J1499" s="3"/>
      <c r="K1499" s="3"/>
    </row>
    <row r="1500">
      <c r="A1500" s="1" t="s">
        <v>5066</v>
      </c>
      <c r="B1500" s="4" t="s">
        <v>5067</v>
      </c>
      <c r="C1500" s="1" t="s">
        <v>11</v>
      </c>
      <c r="D1500" s="1" t="s">
        <v>11</v>
      </c>
      <c r="E1500" s="1" t="s">
        <v>11</v>
      </c>
      <c r="F1500" s="1" t="s">
        <v>11</v>
      </c>
      <c r="G1500" s="1" t="s">
        <v>11</v>
      </c>
      <c r="H1500" s="1" t="s">
        <v>11</v>
      </c>
      <c r="I1500" s="1" t="s">
        <v>11</v>
      </c>
      <c r="J1500" s="3"/>
      <c r="K1500" s="3"/>
    </row>
    <row r="1501">
      <c r="A1501" s="1" t="s">
        <v>5068</v>
      </c>
      <c r="B1501" s="4" t="s">
        <v>5069</v>
      </c>
      <c r="C1501" s="1" t="s">
        <v>11</v>
      </c>
      <c r="D1501" s="1" t="s">
        <v>11</v>
      </c>
      <c r="E1501" s="1" t="s">
        <v>11</v>
      </c>
      <c r="F1501" s="1" t="s">
        <v>11</v>
      </c>
      <c r="G1501" s="1" t="s">
        <v>11</v>
      </c>
      <c r="H1501" s="1" t="s">
        <v>11</v>
      </c>
      <c r="I1501" s="1" t="s">
        <v>11</v>
      </c>
      <c r="J1501" s="3"/>
      <c r="K1501" s="3"/>
    </row>
    <row r="1502">
      <c r="A1502" s="1" t="s">
        <v>5070</v>
      </c>
      <c r="B1502" s="4" t="s">
        <v>5071</v>
      </c>
      <c r="C1502" s="1" t="s">
        <v>11</v>
      </c>
      <c r="D1502" s="1" t="s">
        <v>11</v>
      </c>
      <c r="E1502" s="1" t="s">
        <v>11</v>
      </c>
      <c r="F1502" s="1" t="s">
        <v>11</v>
      </c>
      <c r="G1502" s="1" t="s">
        <v>11</v>
      </c>
      <c r="H1502" s="1" t="s">
        <v>11</v>
      </c>
      <c r="I1502" s="1" t="s">
        <v>11</v>
      </c>
      <c r="J1502" s="3"/>
      <c r="K1502" s="3"/>
    </row>
    <row r="1503">
      <c r="A1503" s="1" t="s">
        <v>5072</v>
      </c>
      <c r="B1503" s="4" t="s">
        <v>5073</v>
      </c>
      <c r="C1503" s="1" t="s">
        <v>5074</v>
      </c>
      <c r="D1503" s="1" t="s">
        <v>5075</v>
      </c>
      <c r="E1503" s="1" t="s">
        <v>5076</v>
      </c>
      <c r="F1503" s="1" t="s">
        <v>5077</v>
      </c>
      <c r="G1503" s="1" t="s">
        <v>11</v>
      </c>
      <c r="H1503" s="1" t="s">
        <v>11</v>
      </c>
      <c r="I1503" s="1" t="s">
        <v>43</v>
      </c>
      <c r="J1503" s="3"/>
      <c r="K1503" s="3"/>
    </row>
    <row r="1504">
      <c r="A1504" s="1" t="s">
        <v>5078</v>
      </c>
      <c r="B1504" s="4" t="s">
        <v>5079</v>
      </c>
      <c r="C1504" s="1" t="s">
        <v>11</v>
      </c>
      <c r="D1504" s="1" t="s">
        <v>11</v>
      </c>
      <c r="E1504" s="1" t="s">
        <v>11</v>
      </c>
      <c r="F1504" s="1" t="s">
        <v>11</v>
      </c>
      <c r="G1504" s="1" t="s">
        <v>11</v>
      </c>
      <c r="H1504" s="1" t="s">
        <v>11</v>
      </c>
      <c r="I1504" s="1" t="s">
        <v>11</v>
      </c>
      <c r="J1504" s="3"/>
      <c r="K1504" s="3"/>
    </row>
    <row r="1505">
      <c r="A1505" s="1" t="s">
        <v>5080</v>
      </c>
      <c r="B1505" s="4" t="s">
        <v>5081</v>
      </c>
      <c r="C1505" s="1" t="s">
        <v>11</v>
      </c>
      <c r="D1505" s="1" t="s">
        <v>11</v>
      </c>
      <c r="E1505" s="1" t="s">
        <v>11</v>
      </c>
      <c r="F1505" s="1" t="s">
        <v>11</v>
      </c>
      <c r="G1505" s="1" t="s">
        <v>11</v>
      </c>
      <c r="H1505" s="1" t="s">
        <v>11</v>
      </c>
      <c r="I1505" s="1" t="s">
        <v>11</v>
      </c>
      <c r="J1505" s="3"/>
      <c r="K1505" s="3"/>
    </row>
    <row r="1506">
      <c r="A1506" s="1" t="s">
        <v>5082</v>
      </c>
      <c r="B1506" s="4" t="s">
        <v>5083</v>
      </c>
      <c r="C1506" s="1" t="s">
        <v>11</v>
      </c>
      <c r="D1506" s="1" t="s">
        <v>11</v>
      </c>
      <c r="E1506" s="1" t="s">
        <v>11</v>
      </c>
      <c r="F1506" s="1" t="s">
        <v>11</v>
      </c>
      <c r="G1506" s="1" t="s">
        <v>11</v>
      </c>
      <c r="H1506" s="1" t="s">
        <v>11</v>
      </c>
      <c r="I1506" s="1" t="s">
        <v>11</v>
      </c>
      <c r="J1506" s="3"/>
      <c r="K1506" s="3"/>
    </row>
    <row r="1507">
      <c r="A1507" s="1" t="s">
        <v>5084</v>
      </c>
      <c r="B1507" s="4" t="s">
        <v>5085</v>
      </c>
      <c r="C1507" s="1" t="s">
        <v>5086</v>
      </c>
      <c r="D1507" s="1" t="s">
        <v>5087</v>
      </c>
      <c r="E1507" s="1" t="s">
        <v>5088</v>
      </c>
      <c r="F1507" s="1" t="s">
        <v>5089</v>
      </c>
      <c r="G1507" s="1" t="s">
        <v>11</v>
      </c>
      <c r="H1507" s="5" t="s">
        <v>5090</v>
      </c>
      <c r="I1507" s="1" t="s">
        <v>31</v>
      </c>
      <c r="J1507" s="3"/>
      <c r="K1507" s="3"/>
    </row>
    <row r="1508">
      <c r="A1508" s="1" t="s">
        <v>5091</v>
      </c>
      <c r="B1508" s="4" t="s">
        <v>5092</v>
      </c>
      <c r="C1508" s="1" t="s">
        <v>11</v>
      </c>
      <c r="D1508" s="1" t="s">
        <v>11</v>
      </c>
      <c r="E1508" s="1" t="s">
        <v>11</v>
      </c>
      <c r="F1508" s="1" t="s">
        <v>11</v>
      </c>
      <c r="G1508" s="1" t="s">
        <v>11</v>
      </c>
      <c r="H1508" s="1" t="s">
        <v>11</v>
      </c>
      <c r="I1508" s="1" t="s">
        <v>11</v>
      </c>
      <c r="J1508" s="3"/>
      <c r="K1508" s="3"/>
    </row>
    <row r="1509">
      <c r="A1509" s="1" t="s">
        <v>5093</v>
      </c>
      <c r="B1509" s="4" t="s">
        <v>5094</v>
      </c>
      <c r="C1509" s="1" t="s">
        <v>11</v>
      </c>
      <c r="D1509" s="1" t="s">
        <v>11</v>
      </c>
      <c r="E1509" s="1" t="s">
        <v>11</v>
      </c>
      <c r="F1509" s="1" t="s">
        <v>11</v>
      </c>
      <c r="G1509" s="1" t="s">
        <v>11</v>
      </c>
      <c r="H1509" s="1" t="s">
        <v>11</v>
      </c>
      <c r="I1509" s="1" t="s">
        <v>11</v>
      </c>
      <c r="J1509" s="3"/>
      <c r="K1509" s="3"/>
    </row>
    <row r="1510">
      <c r="A1510" s="1" t="s">
        <v>5095</v>
      </c>
      <c r="B1510" s="4" t="s">
        <v>5096</v>
      </c>
      <c r="C1510" s="1" t="s">
        <v>5097</v>
      </c>
      <c r="D1510" s="1" t="s">
        <v>5098</v>
      </c>
      <c r="E1510" s="1" t="s">
        <v>5099</v>
      </c>
      <c r="F1510" s="1" t="s">
        <v>5100</v>
      </c>
      <c r="G1510" s="1" t="s">
        <v>11</v>
      </c>
      <c r="H1510" s="5" t="s">
        <v>5101</v>
      </c>
      <c r="I1510" s="1" t="s">
        <v>80</v>
      </c>
      <c r="J1510" s="3"/>
      <c r="K1510" s="3"/>
    </row>
    <row r="1511">
      <c r="A1511" s="1" t="s">
        <v>5102</v>
      </c>
      <c r="B1511" s="4" t="s">
        <v>5103</v>
      </c>
      <c r="C1511" s="1" t="s">
        <v>11</v>
      </c>
      <c r="D1511" s="1" t="s">
        <v>11</v>
      </c>
      <c r="E1511" s="1" t="s">
        <v>11</v>
      </c>
      <c r="F1511" s="1" t="s">
        <v>11</v>
      </c>
      <c r="G1511" s="1" t="s">
        <v>11</v>
      </c>
      <c r="H1511" s="1" t="s">
        <v>11</v>
      </c>
      <c r="I1511" s="1" t="s">
        <v>11</v>
      </c>
      <c r="J1511" s="3"/>
      <c r="K1511" s="3"/>
    </row>
    <row r="1512">
      <c r="A1512" s="1" t="s">
        <v>5104</v>
      </c>
      <c r="B1512" s="4" t="s">
        <v>5105</v>
      </c>
      <c r="C1512" s="1" t="s">
        <v>11</v>
      </c>
      <c r="D1512" s="1" t="s">
        <v>11</v>
      </c>
      <c r="E1512" s="1" t="s">
        <v>11</v>
      </c>
      <c r="F1512" s="1" t="s">
        <v>11</v>
      </c>
      <c r="G1512" s="1" t="s">
        <v>11</v>
      </c>
      <c r="H1512" s="1" t="s">
        <v>11</v>
      </c>
      <c r="I1512" s="1" t="s">
        <v>11</v>
      </c>
      <c r="J1512" s="3"/>
      <c r="K1512" s="3"/>
    </row>
    <row r="1513">
      <c r="A1513" s="1" t="s">
        <v>5106</v>
      </c>
      <c r="B1513" s="4" t="s">
        <v>5107</v>
      </c>
      <c r="C1513" s="1" t="s">
        <v>11</v>
      </c>
      <c r="D1513" s="1" t="s">
        <v>11</v>
      </c>
      <c r="E1513" s="1" t="s">
        <v>11</v>
      </c>
      <c r="F1513" s="1" t="s">
        <v>11</v>
      </c>
      <c r="G1513" s="1" t="s">
        <v>11</v>
      </c>
      <c r="H1513" s="1" t="s">
        <v>11</v>
      </c>
      <c r="I1513" s="1" t="s">
        <v>11</v>
      </c>
      <c r="J1513" s="3"/>
      <c r="K1513" s="3"/>
    </row>
    <row r="1514">
      <c r="A1514" s="1" t="s">
        <v>5108</v>
      </c>
      <c r="B1514" s="4" t="s">
        <v>5109</v>
      </c>
      <c r="C1514" s="1" t="s">
        <v>11</v>
      </c>
      <c r="D1514" s="1" t="s">
        <v>11</v>
      </c>
      <c r="E1514" s="1" t="s">
        <v>11</v>
      </c>
      <c r="F1514" s="1" t="s">
        <v>11</v>
      </c>
      <c r="G1514" s="1" t="s">
        <v>11</v>
      </c>
      <c r="H1514" s="1" t="s">
        <v>11</v>
      </c>
      <c r="I1514" s="1" t="s">
        <v>11</v>
      </c>
      <c r="J1514" s="3"/>
      <c r="K1514" s="3"/>
    </row>
    <row r="1515">
      <c r="A1515" s="1" t="s">
        <v>5110</v>
      </c>
      <c r="B1515" s="4" t="s">
        <v>5111</v>
      </c>
      <c r="C1515" s="1" t="s">
        <v>11</v>
      </c>
      <c r="D1515" s="1" t="s">
        <v>11</v>
      </c>
      <c r="E1515" s="1" t="s">
        <v>11</v>
      </c>
      <c r="F1515" s="1" t="s">
        <v>11</v>
      </c>
      <c r="G1515" s="1" t="s">
        <v>11</v>
      </c>
      <c r="H1515" s="1" t="s">
        <v>11</v>
      </c>
      <c r="I1515" s="1" t="s">
        <v>11</v>
      </c>
      <c r="J1515" s="3"/>
      <c r="K1515" s="3"/>
    </row>
    <row r="1516">
      <c r="A1516" s="1" t="s">
        <v>5112</v>
      </c>
      <c r="B1516" s="4" t="s">
        <v>5113</v>
      </c>
      <c r="C1516" s="1" t="s">
        <v>11</v>
      </c>
      <c r="D1516" s="1" t="s">
        <v>11</v>
      </c>
      <c r="E1516" s="1" t="s">
        <v>11</v>
      </c>
      <c r="F1516" s="1" t="s">
        <v>11</v>
      </c>
      <c r="G1516" s="1" t="s">
        <v>11</v>
      </c>
      <c r="H1516" s="1" t="s">
        <v>11</v>
      </c>
      <c r="I1516" s="1" t="s">
        <v>11</v>
      </c>
      <c r="J1516" s="3"/>
      <c r="K1516" s="3"/>
    </row>
    <row r="1517">
      <c r="A1517" s="1" t="s">
        <v>5114</v>
      </c>
      <c r="B1517" s="4" t="s">
        <v>5115</v>
      </c>
      <c r="C1517" s="1" t="s">
        <v>11</v>
      </c>
      <c r="D1517" s="1" t="s">
        <v>11</v>
      </c>
      <c r="E1517" s="1" t="s">
        <v>11</v>
      </c>
      <c r="F1517" s="1" t="s">
        <v>11</v>
      </c>
      <c r="G1517" s="1" t="s">
        <v>11</v>
      </c>
      <c r="H1517" s="1" t="s">
        <v>11</v>
      </c>
      <c r="I1517" s="1" t="s">
        <v>11</v>
      </c>
      <c r="J1517" s="3"/>
      <c r="K1517" s="3"/>
    </row>
    <row r="1518">
      <c r="A1518" s="1" t="s">
        <v>5116</v>
      </c>
      <c r="B1518" s="4" t="s">
        <v>5117</v>
      </c>
      <c r="C1518" s="1" t="s">
        <v>5118</v>
      </c>
      <c r="D1518" s="1" t="s">
        <v>5119</v>
      </c>
      <c r="E1518" s="1" t="s">
        <v>5120</v>
      </c>
      <c r="F1518" s="1" t="s">
        <v>5121</v>
      </c>
      <c r="G1518" s="1" t="s">
        <v>11</v>
      </c>
      <c r="H1518" s="5" t="s">
        <v>5122</v>
      </c>
      <c r="I1518" s="1" t="s">
        <v>53</v>
      </c>
      <c r="J1518" s="3"/>
      <c r="K1518" s="3"/>
    </row>
    <row r="1519">
      <c r="A1519" s="1" t="s">
        <v>5123</v>
      </c>
      <c r="B1519" s="4" t="s">
        <v>5124</v>
      </c>
      <c r="C1519" s="1" t="s">
        <v>5125</v>
      </c>
      <c r="D1519" s="1" t="s">
        <v>5126</v>
      </c>
      <c r="E1519" s="1" t="s">
        <v>5127</v>
      </c>
      <c r="F1519" s="1" t="s">
        <v>5128</v>
      </c>
      <c r="G1519" s="1" t="s">
        <v>5129</v>
      </c>
      <c r="H1519" s="1" t="s">
        <v>11</v>
      </c>
      <c r="I1519" s="1" t="s">
        <v>312</v>
      </c>
      <c r="J1519" s="3"/>
      <c r="K1519" s="3"/>
    </row>
    <row r="1520">
      <c r="A1520" s="1" t="s">
        <v>5130</v>
      </c>
      <c r="B1520" s="4" t="s">
        <v>5131</v>
      </c>
      <c r="C1520" s="1" t="s">
        <v>5132</v>
      </c>
      <c r="D1520" s="1" t="s">
        <v>5133</v>
      </c>
      <c r="E1520" s="1" t="s">
        <v>5134</v>
      </c>
      <c r="F1520" s="1" t="s">
        <v>5135</v>
      </c>
      <c r="G1520" s="1" t="s">
        <v>5136</v>
      </c>
      <c r="H1520" s="1" t="s">
        <v>11</v>
      </c>
      <c r="I1520" s="1" t="s">
        <v>53</v>
      </c>
      <c r="J1520" s="3"/>
      <c r="K1520" s="3"/>
    </row>
    <row r="1521">
      <c r="A1521" s="1" t="s">
        <v>5137</v>
      </c>
      <c r="B1521" s="4" t="s">
        <v>5138</v>
      </c>
      <c r="C1521" s="1" t="s">
        <v>5139</v>
      </c>
      <c r="D1521" s="1" t="s">
        <v>5140</v>
      </c>
      <c r="E1521" s="1" t="s">
        <v>5141</v>
      </c>
      <c r="F1521" s="1" t="s">
        <v>5142</v>
      </c>
      <c r="G1521" s="1" t="s">
        <v>2175</v>
      </c>
      <c r="H1521" s="5" t="s">
        <v>2689</v>
      </c>
      <c r="I1521" s="1" t="s">
        <v>312</v>
      </c>
      <c r="J1521" s="3"/>
      <c r="K1521" s="3"/>
    </row>
    <row r="1522">
      <c r="A1522" s="1" t="s">
        <v>5143</v>
      </c>
      <c r="B1522" s="4" t="s">
        <v>5144</v>
      </c>
      <c r="C1522" s="1" t="s">
        <v>11</v>
      </c>
      <c r="D1522" s="1" t="s">
        <v>11</v>
      </c>
      <c r="E1522" s="1" t="s">
        <v>11</v>
      </c>
      <c r="F1522" s="1" t="s">
        <v>11</v>
      </c>
      <c r="G1522" s="1" t="s">
        <v>11</v>
      </c>
      <c r="H1522" s="1" t="s">
        <v>11</v>
      </c>
      <c r="I1522" s="1" t="s">
        <v>11</v>
      </c>
      <c r="J1522" s="3"/>
      <c r="K1522" s="3"/>
    </row>
    <row r="1523">
      <c r="A1523" s="1" t="s">
        <v>5145</v>
      </c>
      <c r="B1523" s="4" t="s">
        <v>5146</v>
      </c>
      <c r="C1523" s="1" t="s">
        <v>5147</v>
      </c>
      <c r="D1523" s="1" t="s">
        <v>5148</v>
      </c>
      <c r="E1523" s="1" t="s">
        <v>5149</v>
      </c>
      <c r="F1523" s="1" t="s">
        <v>5150</v>
      </c>
      <c r="G1523" s="1" t="s">
        <v>11</v>
      </c>
      <c r="H1523" s="5" t="s">
        <v>5151</v>
      </c>
      <c r="I1523" s="1" t="s">
        <v>80</v>
      </c>
      <c r="J1523" s="3"/>
      <c r="K1523" s="3"/>
    </row>
    <row r="1524">
      <c r="A1524" s="1" t="s">
        <v>5152</v>
      </c>
      <c r="B1524" s="4" t="s">
        <v>5153</v>
      </c>
      <c r="C1524" s="1" t="s">
        <v>11</v>
      </c>
      <c r="D1524" s="1" t="s">
        <v>11</v>
      </c>
      <c r="E1524" s="1" t="s">
        <v>11</v>
      </c>
      <c r="F1524" s="1" t="s">
        <v>11</v>
      </c>
      <c r="G1524" s="1" t="s">
        <v>11</v>
      </c>
      <c r="H1524" s="1" t="s">
        <v>11</v>
      </c>
      <c r="I1524" s="1" t="s">
        <v>11</v>
      </c>
      <c r="J1524" s="3"/>
      <c r="K1524" s="3"/>
    </row>
    <row r="1525">
      <c r="A1525" s="1" t="s">
        <v>5154</v>
      </c>
      <c r="B1525" s="4" t="s">
        <v>5155</v>
      </c>
      <c r="C1525" s="1" t="s">
        <v>5156</v>
      </c>
      <c r="D1525" s="1" t="s">
        <v>5157</v>
      </c>
      <c r="E1525" s="1" t="s">
        <v>5158</v>
      </c>
      <c r="F1525" s="1" t="s">
        <v>5159</v>
      </c>
      <c r="G1525" s="1" t="s">
        <v>11</v>
      </c>
      <c r="H1525" s="1" t="s">
        <v>11</v>
      </c>
      <c r="I1525" s="1" t="s">
        <v>183</v>
      </c>
      <c r="J1525" s="3"/>
      <c r="K1525" s="3"/>
    </row>
    <row r="1526">
      <c r="A1526" s="1" t="s">
        <v>5160</v>
      </c>
      <c r="B1526" s="4" t="s">
        <v>5161</v>
      </c>
      <c r="C1526" s="1" t="s">
        <v>5162</v>
      </c>
      <c r="D1526" s="1" t="s">
        <v>5163</v>
      </c>
      <c r="E1526" s="1" t="s">
        <v>5164</v>
      </c>
      <c r="F1526" s="1" t="s">
        <v>5165</v>
      </c>
      <c r="G1526" s="1" t="s">
        <v>11</v>
      </c>
      <c r="H1526" s="5" t="s">
        <v>5166</v>
      </c>
      <c r="I1526" s="1" t="s">
        <v>80</v>
      </c>
      <c r="J1526" s="3"/>
      <c r="K1526" s="3"/>
    </row>
    <row r="1527">
      <c r="A1527" s="1" t="s">
        <v>5167</v>
      </c>
      <c r="B1527" s="4" t="s">
        <v>5168</v>
      </c>
      <c r="C1527" s="1" t="s">
        <v>11</v>
      </c>
      <c r="D1527" s="1" t="s">
        <v>11</v>
      </c>
      <c r="E1527" s="1" t="s">
        <v>11</v>
      </c>
      <c r="F1527" s="1" t="s">
        <v>11</v>
      </c>
      <c r="G1527" s="1" t="s">
        <v>11</v>
      </c>
      <c r="H1527" s="1" t="s">
        <v>11</v>
      </c>
      <c r="I1527" s="1" t="s">
        <v>11</v>
      </c>
      <c r="J1527" s="3"/>
      <c r="K1527" s="3"/>
    </row>
    <row r="1528">
      <c r="A1528" s="1" t="s">
        <v>5169</v>
      </c>
      <c r="B1528" s="4" t="s">
        <v>5170</v>
      </c>
      <c r="C1528" s="1" t="s">
        <v>11</v>
      </c>
      <c r="D1528" s="1" t="s">
        <v>11</v>
      </c>
      <c r="E1528" s="1" t="s">
        <v>11</v>
      </c>
      <c r="F1528" s="1" t="s">
        <v>11</v>
      </c>
      <c r="G1528" s="1" t="s">
        <v>11</v>
      </c>
      <c r="H1528" s="1" t="s">
        <v>11</v>
      </c>
      <c r="I1528" s="1" t="s">
        <v>11</v>
      </c>
      <c r="J1528" s="3"/>
      <c r="K1528" s="3"/>
    </row>
    <row r="1529">
      <c r="A1529" s="1" t="s">
        <v>5171</v>
      </c>
      <c r="B1529" s="4" t="s">
        <v>5172</v>
      </c>
      <c r="C1529" s="1" t="s">
        <v>11</v>
      </c>
      <c r="D1529" s="1" t="s">
        <v>11</v>
      </c>
      <c r="E1529" s="1" t="s">
        <v>11</v>
      </c>
      <c r="F1529" s="1" t="s">
        <v>11</v>
      </c>
      <c r="G1529" s="1" t="s">
        <v>11</v>
      </c>
      <c r="H1529" s="1" t="s">
        <v>11</v>
      </c>
      <c r="I1529" s="1" t="s">
        <v>11</v>
      </c>
      <c r="J1529" s="3"/>
      <c r="K1529" s="3"/>
    </row>
    <row r="1530">
      <c r="A1530" s="1" t="s">
        <v>5173</v>
      </c>
      <c r="B1530" s="4" t="s">
        <v>5174</v>
      </c>
      <c r="C1530" s="1" t="s">
        <v>11</v>
      </c>
      <c r="D1530" s="1" t="s">
        <v>11</v>
      </c>
      <c r="E1530" s="1" t="s">
        <v>11</v>
      </c>
      <c r="F1530" s="1" t="s">
        <v>11</v>
      </c>
      <c r="G1530" s="1" t="s">
        <v>11</v>
      </c>
      <c r="H1530" s="1" t="s">
        <v>11</v>
      </c>
      <c r="I1530" s="1" t="s">
        <v>11</v>
      </c>
      <c r="J1530" s="3"/>
      <c r="K1530" s="3"/>
    </row>
    <row r="1531">
      <c r="A1531" s="1" t="s">
        <v>5175</v>
      </c>
      <c r="B1531" s="4" t="s">
        <v>5176</v>
      </c>
      <c r="C1531" s="1" t="s">
        <v>11</v>
      </c>
      <c r="D1531" s="1" t="s">
        <v>11</v>
      </c>
      <c r="E1531" s="1" t="s">
        <v>11</v>
      </c>
      <c r="F1531" s="1" t="s">
        <v>11</v>
      </c>
      <c r="G1531" s="1" t="s">
        <v>11</v>
      </c>
      <c r="H1531" s="1" t="s">
        <v>11</v>
      </c>
      <c r="I1531" s="1" t="s">
        <v>11</v>
      </c>
      <c r="J1531" s="3"/>
      <c r="K1531" s="3"/>
    </row>
    <row r="1532">
      <c r="A1532" s="1" t="s">
        <v>5177</v>
      </c>
      <c r="B1532" s="4" t="s">
        <v>5178</v>
      </c>
      <c r="C1532" s="1" t="s">
        <v>11</v>
      </c>
      <c r="D1532" s="1" t="s">
        <v>11</v>
      </c>
      <c r="E1532" s="1" t="s">
        <v>11</v>
      </c>
      <c r="F1532" s="1" t="s">
        <v>11</v>
      </c>
      <c r="G1532" s="1" t="s">
        <v>11</v>
      </c>
      <c r="H1532" s="1" t="s">
        <v>11</v>
      </c>
      <c r="I1532" s="1" t="s">
        <v>11</v>
      </c>
      <c r="J1532" s="3"/>
      <c r="K1532" s="3"/>
    </row>
    <row r="1533">
      <c r="A1533" s="1" t="s">
        <v>5179</v>
      </c>
      <c r="B1533" s="4" t="s">
        <v>5180</v>
      </c>
      <c r="C1533" s="1" t="s">
        <v>5181</v>
      </c>
      <c r="D1533" s="1" t="s">
        <v>5182</v>
      </c>
      <c r="E1533" s="1" t="s">
        <v>5183</v>
      </c>
      <c r="F1533" s="1" t="s">
        <v>5184</v>
      </c>
      <c r="G1533" s="1" t="s">
        <v>11</v>
      </c>
      <c r="H1533" s="5" t="s">
        <v>5185</v>
      </c>
      <c r="I1533" s="1" t="s">
        <v>80</v>
      </c>
      <c r="J1533" s="3"/>
      <c r="K1533" s="3"/>
    </row>
    <row r="1534">
      <c r="A1534" s="1" t="s">
        <v>5186</v>
      </c>
      <c r="B1534" s="4" t="s">
        <v>5187</v>
      </c>
      <c r="C1534" s="1" t="s">
        <v>5188</v>
      </c>
      <c r="D1534" s="1" t="s">
        <v>5189</v>
      </c>
      <c r="E1534" s="1" t="s">
        <v>5190</v>
      </c>
      <c r="F1534" s="1" t="s">
        <v>5191</v>
      </c>
      <c r="G1534" s="1" t="s">
        <v>11</v>
      </c>
      <c r="H1534" s="5" t="s">
        <v>5192</v>
      </c>
      <c r="I1534" s="1" t="s">
        <v>80</v>
      </c>
      <c r="J1534" s="3"/>
      <c r="K1534" s="3"/>
    </row>
    <row r="1535">
      <c r="A1535" s="1" t="s">
        <v>5193</v>
      </c>
      <c r="B1535" s="4" t="s">
        <v>5194</v>
      </c>
      <c r="C1535" s="1" t="s">
        <v>5195</v>
      </c>
      <c r="D1535" s="1" t="s">
        <v>5196</v>
      </c>
      <c r="E1535" s="1" t="s">
        <v>5197</v>
      </c>
      <c r="F1535" s="1" t="s">
        <v>5198</v>
      </c>
      <c r="G1535" s="1" t="s">
        <v>11</v>
      </c>
      <c r="H1535" s="5" t="s">
        <v>5199</v>
      </c>
      <c r="I1535" s="1" t="s">
        <v>80</v>
      </c>
      <c r="J1535" s="3"/>
      <c r="K1535" s="3"/>
    </row>
    <row r="1536">
      <c r="A1536" s="1" t="s">
        <v>5200</v>
      </c>
      <c r="B1536" s="4" t="s">
        <v>5201</v>
      </c>
      <c r="C1536" s="1" t="s">
        <v>11</v>
      </c>
      <c r="D1536" s="1" t="s">
        <v>11</v>
      </c>
      <c r="E1536" s="1" t="s">
        <v>11</v>
      </c>
      <c r="F1536" s="1" t="s">
        <v>11</v>
      </c>
      <c r="G1536" s="1" t="s">
        <v>11</v>
      </c>
      <c r="H1536" s="1" t="s">
        <v>11</v>
      </c>
      <c r="I1536" s="1" t="s">
        <v>11</v>
      </c>
      <c r="J1536" s="3"/>
      <c r="K1536" s="3"/>
    </row>
    <row r="1537">
      <c r="A1537" s="1" t="s">
        <v>5202</v>
      </c>
      <c r="B1537" s="4" t="s">
        <v>5203</v>
      </c>
      <c r="C1537" s="1" t="s">
        <v>11</v>
      </c>
      <c r="D1537" s="1" t="s">
        <v>11</v>
      </c>
      <c r="E1537" s="1" t="s">
        <v>11</v>
      </c>
      <c r="F1537" s="1" t="s">
        <v>11</v>
      </c>
      <c r="G1537" s="1" t="s">
        <v>11</v>
      </c>
      <c r="H1537" s="1" t="s">
        <v>11</v>
      </c>
      <c r="I1537" s="1" t="s">
        <v>11</v>
      </c>
      <c r="J1537" s="3"/>
      <c r="K1537" s="3"/>
    </row>
    <row r="1538">
      <c r="A1538" s="1" t="s">
        <v>5204</v>
      </c>
      <c r="B1538" s="4" t="s">
        <v>5205</v>
      </c>
      <c r="C1538" s="1" t="s">
        <v>5206</v>
      </c>
      <c r="D1538" s="1" t="s">
        <v>5207</v>
      </c>
      <c r="E1538" s="1" t="s">
        <v>5208</v>
      </c>
      <c r="F1538" s="1" t="s">
        <v>5209</v>
      </c>
      <c r="G1538" s="1" t="s">
        <v>5210</v>
      </c>
      <c r="H1538" s="3"/>
      <c r="I1538" s="1" t="s">
        <v>924</v>
      </c>
      <c r="J1538" s="3"/>
      <c r="K1538" s="3"/>
    </row>
    <row r="1539">
      <c r="A1539" s="1" t="s">
        <v>5211</v>
      </c>
      <c r="B1539" s="4" t="s">
        <v>5212</v>
      </c>
      <c r="C1539" s="1" t="s">
        <v>5213</v>
      </c>
      <c r="D1539" s="3"/>
      <c r="E1539" s="3"/>
      <c r="F1539" s="3"/>
      <c r="G1539" s="1" t="s">
        <v>11</v>
      </c>
      <c r="H1539" s="1" t="s">
        <v>11</v>
      </c>
      <c r="I1539" s="1" t="s">
        <v>11</v>
      </c>
      <c r="J1539" s="3"/>
      <c r="K1539" s="3"/>
    </row>
    <row r="1540">
      <c r="A1540" s="1" t="s">
        <v>5214</v>
      </c>
      <c r="B1540" s="4" t="s">
        <v>5215</v>
      </c>
      <c r="C1540" s="1" t="s">
        <v>11</v>
      </c>
      <c r="D1540" s="1" t="s">
        <v>11</v>
      </c>
      <c r="E1540" s="1" t="s">
        <v>11</v>
      </c>
      <c r="F1540" s="1" t="s">
        <v>11</v>
      </c>
      <c r="G1540" s="1" t="s">
        <v>11</v>
      </c>
      <c r="H1540" s="1" t="s">
        <v>11</v>
      </c>
      <c r="I1540" s="1" t="s">
        <v>11</v>
      </c>
      <c r="J1540" s="3"/>
      <c r="K1540" s="3"/>
    </row>
    <row r="1541">
      <c r="A1541" s="1" t="s">
        <v>5216</v>
      </c>
      <c r="B1541" s="4" t="s">
        <v>5217</v>
      </c>
      <c r="C1541" s="1" t="s">
        <v>11</v>
      </c>
      <c r="D1541" s="1" t="s">
        <v>11</v>
      </c>
      <c r="E1541" s="1" t="s">
        <v>11</v>
      </c>
      <c r="F1541" s="1" t="s">
        <v>11</v>
      </c>
      <c r="G1541" s="1" t="s">
        <v>11</v>
      </c>
      <c r="H1541" s="1" t="s">
        <v>11</v>
      </c>
      <c r="I1541" s="1" t="s">
        <v>11</v>
      </c>
      <c r="J1541" s="3"/>
      <c r="K1541" s="3"/>
    </row>
    <row r="1542">
      <c r="A1542" s="1" t="s">
        <v>5218</v>
      </c>
      <c r="B1542" s="4" t="s">
        <v>5219</v>
      </c>
      <c r="C1542" s="1" t="s">
        <v>11</v>
      </c>
      <c r="D1542" s="1" t="s">
        <v>11</v>
      </c>
      <c r="E1542" s="1" t="s">
        <v>11</v>
      </c>
      <c r="F1542" s="1" t="s">
        <v>11</v>
      </c>
      <c r="G1542" s="1" t="s">
        <v>11</v>
      </c>
      <c r="H1542" s="1" t="s">
        <v>11</v>
      </c>
      <c r="I1542" s="1" t="s">
        <v>11</v>
      </c>
      <c r="J1542" s="3"/>
      <c r="K1542" s="3"/>
    </row>
    <row r="1543">
      <c r="A1543" s="1" t="s">
        <v>5220</v>
      </c>
      <c r="B1543" s="4" t="s">
        <v>5221</v>
      </c>
      <c r="C1543" s="1" t="s">
        <v>11</v>
      </c>
      <c r="D1543" s="1" t="s">
        <v>11</v>
      </c>
      <c r="E1543" s="1" t="s">
        <v>11</v>
      </c>
      <c r="F1543" s="1" t="s">
        <v>11</v>
      </c>
      <c r="G1543" s="1" t="s">
        <v>11</v>
      </c>
      <c r="H1543" s="1" t="s">
        <v>11</v>
      </c>
      <c r="I1543" s="1" t="s">
        <v>11</v>
      </c>
      <c r="J1543" s="3"/>
      <c r="K1543" s="3"/>
    </row>
    <row r="1544">
      <c r="A1544" s="1" t="s">
        <v>5222</v>
      </c>
      <c r="B1544" s="4" t="s">
        <v>5223</v>
      </c>
      <c r="C1544" s="1" t="s">
        <v>11</v>
      </c>
      <c r="D1544" s="1" t="s">
        <v>11</v>
      </c>
      <c r="E1544" s="1" t="s">
        <v>11</v>
      </c>
      <c r="F1544" s="1" t="s">
        <v>11</v>
      </c>
      <c r="G1544" s="1" t="s">
        <v>11</v>
      </c>
      <c r="H1544" s="1" t="s">
        <v>11</v>
      </c>
      <c r="I1544" s="1" t="s">
        <v>11</v>
      </c>
      <c r="J1544" s="3"/>
      <c r="K1544" s="3"/>
    </row>
    <row r="1545">
      <c r="A1545" s="1" t="s">
        <v>5224</v>
      </c>
      <c r="B1545" s="4" t="s">
        <v>5225</v>
      </c>
      <c r="C1545" s="1" t="s">
        <v>11</v>
      </c>
      <c r="D1545" s="1" t="s">
        <v>11</v>
      </c>
      <c r="E1545" s="1" t="s">
        <v>11</v>
      </c>
      <c r="F1545" s="1" t="s">
        <v>11</v>
      </c>
      <c r="G1545" s="1" t="s">
        <v>11</v>
      </c>
      <c r="H1545" s="1" t="s">
        <v>11</v>
      </c>
      <c r="I1545" s="1" t="s">
        <v>11</v>
      </c>
      <c r="J1545" s="3"/>
      <c r="K1545" s="3"/>
    </row>
    <row r="1546">
      <c r="A1546" s="1" t="s">
        <v>5226</v>
      </c>
      <c r="B1546" s="4" t="s">
        <v>5227</v>
      </c>
      <c r="C1546" s="1" t="s">
        <v>11</v>
      </c>
      <c r="D1546" s="1" t="s">
        <v>11</v>
      </c>
      <c r="E1546" s="1" t="s">
        <v>11</v>
      </c>
      <c r="F1546" s="1" t="s">
        <v>11</v>
      </c>
      <c r="G1546" s="1" t="s">
        <v>11</v>
      </c>
      <c r="H1546" s="1" t="s">
        <v>11</v>
      </c>
      <c r="I1546" s="1" t="s">
        <v>11</v>
      </c>
      <c r="J1546" s="3"/>
      <c r="K1546" s="3"/>
    </row>
    <row r="1547">
      <c r="A1547" s="1" t="s">
        <v>5228</v>
      </c>
      <c r="B1547" s="4" t="s">
        <v>5229</v>
      </c>
      <c r="C1547" s="1" t="s">
        <v>11</v>
      </c>
      <c r="D1547" s="1" t="s">
        <v>11</v>
      </c>
      <c r="E1547" s="1" t="s">
        <v>11</v>
      </c>
      <c r="F1547" s="1" t="s">
        <v>11</v>
      </c>
      <c r="G1547" s="1" t="s">
        <v>11</v>
      </c>
      <c r="H1547" s="1" t="s">
        <v>11</v>
      </c>
      <c r="I1547" s="1" t="s">
        <v>11</v>
      </c>
      <c r="J1547" s="3"/>
      <c r="K1547" s="3"/>
    </row>
    <row r="1548">
      <c r="A1548" s="1" t="s">
        <v>5230</v>
      </c>
      <c r="B1548" s="4" t="s">
        <v>5231</v>
      </c>
      <c r="C1548" s="1" t="s">
        <v>5232</v>
      </c>
      <c r="D1548" s="1" t="s">
        <v>5233</v>
      </c>
      <c r="E1548" s="1" t="s">
        <v>5234</v>
      </c>
      <c r="F1548" s="1" t="s">
        <v>5235</v>
      </c>
      <c r="G1548" s="1" t="s">
        <v>11</v>
      </c>
      <c r="H1548" s="1" t="s">
        <v>11</v>
      </c>
      <c r="I1548" s="1" t="s">
        <v>80</v>
      </c>
      <c r="J1548" s="3"/>
      <c r="K1548" s="3"/>
    </row>
    <row r="1549">
      <c r="A1549" s="1" t="s">
        <v>5236</v>
      </c>
      <c r="B1549" s="4" t="s">
        <v>5237</v>
      </c>
      <c r="C1549" s="1" t="s">
        <v>11</v>
      </c>
      <c r="D1549" s="1" t="s">
        <v>11</v>
      </c>
      <c r="E1549" s="1" t="s">
        <v>11</v>
      </c>
      <c r="F1549" s="1" t="s">
        <v>11</v>
      </c>
      <c r="G1549" s="1" t="s">
        <v>11</v>
      </c>
      <c r="H1549" s="1" t="s">
        <v>11</v>
      </c>
      <c r="I1549" s="1" t="s">
        <v>11</v>
      </c>
      <c r="J1549" s="3"/>
      <c r="K1549" s="3"/>
    </row>
    <row r="1550">
      <c r="A1550" s="1" t="s">
        <v>5238</v>
      </c>
      <c r="B1550" s="4" t="s">
        <v>5239</v>
      </c>
      <c r="C1550" s="1" t="s">
        <v>11</v>
      </c>
      <c r="D1550" s="1" t="s">
        <v>11</v>
      </c>
      <c r="E1550" s="1" t="s">
        <v>11</v>
      </c>
      <c r="F1550" s="1" t="s">
        <v>11</v>
      </c>
      <c r="G1550" s="1" t="s">
        <v>11</v>
      </c>
      <c r="H1550" s="1" t="s">
        <v>11</v>
      </c>
      <c r="I1550" s="1" t="s">
        <v>11</v>
      </c>
      <c r="J1550" s="3"/>
      <c r="K1550" s="3"/>
    </row>
    <row r="1551">
      <c r="A1551" s="1" t="s">
        <v>5240</v>
      </c>
      <c r="B1551" s="4" t="s">
        <v>5241</v>
      </c>
      <c r="C1551" s="1" t="s">
        <v>11</v>
      </c>
      <c r="D1551" s="1" t="s">
        <v>11</v>
      </c>
      <c r="E1551" s="1" t="s">
        <v>11</v>
      </c>
      <c r="F1551" s="1" t="s">
        <v>11</v>
      </c>
      <c r="G1551" s="1" t="s">
        <v>11</v>
      </c>
      <c r="H1551" s="1" t="s">
        <v>11</v>
      </c>
      <c r="I1551" s="1" t="s">
        <v>11</v>
      </c>
      <c r="J1551" s="3"/>
      <c r="K1551" s="3"/>
    </row>
    <row r="1552">
      <c r="A1552" s="1" t="s">
        <v>5242</v>
      </c>
      <c r="B1552" s="4" t="s">
        <v>5243</v>
      </c>
      <c r="C1552" s="1" t="s">
        <v>11</v>
      </c>
      <c r="D1552" s="1" t="s">
        <v>11</v>
      </c>
      <c r="E1552" s="1" t="s">
        <v>11</v>
      </c>
      <c r="F1552" s="1" t="s">
        <v>11</v>
      </c>
      <c r="G1552" s="1" t="s">
        <v>11</v>
      </c>
      <c r="H1552" s="1" t="s">
        <v>11</v>
      </c>
      <c r="I1552" s="1" t="s">
        <v>11</v>
      </c>
      <c r="J1552" s="3"/>
      <c r="K1552" s="3"/>
    </row>
    <row r="1553">
      <c r="A1553" s="1" t="s">
        <v>5244</v>
      </c>
      <c r="B1553" s="4" t="s">
        <v>5245</v>
      </c>
      <c r="C1553" s="1" t="s">
        <v>11</v>
      </c>
      <c r="D1553" s="1" t="s">
        <v>11</v>
      </c>
      <c r="E1553" s="1" t="s">
        <v>11</v>
      </c>
      <c r="F1553" s="1" t="s">
        <v>11</v>
      </c>
      <c r="G1553" s="1" t="s">
        <v>11</v>
      </c>
      <c r="H1553" s="1" t="s">
        <v>11</v>
      </c>
      <c r="I1553" s="1" t="s">
        <v>11</v>
      </c>
      <c r="J1553" s="3"/>
      <c r="K1553" s="3"/>
    </row>
    <row r="1554">
      <c r="A1554" s="1" t="s">
        <v>5246</v>
      </c>
      <c r="B1554" s="4" t="s">
        <v>5247</v>
      </c>
      <c r="C1554" s="1" t="s">
        <v>11</v>
      </c>
      <c r="D1554" s="1" t="s">
        <v>11</v>
      </c>
      <c r="E1554" s="1" t="s">
        <v>11</v>
      </c>
      <c r="F1554" s="1" t="s">
        <v>11</v>
      </c>
      <c r="G1554" s="1" t="s">
        <v>11</v>
      </c>
      <c r="H1554" s="1" t="s">
        <v>11</v>
      </c>
      <c r="I1554" s="1" t="s">
        <v>11</v>
      </c>
      <c r="J1554" s="3"/>
      <c r="K1554" s="3"/>
    </row>
    <row r="1555">
      <c r="A1555" s="1" t="s">
        <v>5248</v>
      </c>
      <c r="B1555" s="4" t="s">
        <v>5249</v>
      </c>
      <c r="C1555" s="1" t="s">
        <v>5250</v>
      </c>
      <c r="D1555" s="3"/>
      <c r="E1555" s="3"/>
      <c r="F1555" s="3"/>
      <c r="G1555" s="1" t="s">
        <v>11</v>
      </c>
      <c r="H1555" s="1" t="s">
        <v>11</v>
      </c>
      <c r="I1555" s="1" t="s">
        <v>11</v>
      </c>
      <c r="J1555" s="3"/>
      <c r="K1555" s="3"/>
    </row>
    <row r="1556">
      <c r="A1556" s="1" t="s">
        <v>5251</v>
      </c>
      <c r="B1556" s="4" t="s">
        <v>5252</v>
      </c>
      <c r="C1556" s="1" t="s">
        <v>11</v>
      </c>
      <c r="D1556" s="1" t="s">
        <v>11</v>
      </c>
      <c r="E1556" s="1" t="s">
        <v>11</v>
      </c>
      <c r="F1556" s="1" t="s">
        <v>11</v>
      </c>
      <c r="G1556" s="1" t="s">
        <v>11</v>
      </c>
      <c r="H1556" s="1" t="s">
        <v>11</v>
      </c>
      <c r="I1556" s="1" t="s">
        <v>11</v>
      </c>
      <c r="J1556" s="3"/>
      <c r="K1556" s="3"/>
    </row>
    <row r="1557">
      <c r="A1557" s="1" t="s">
        <v>5253</v>
      </c>
      <c r="B1557" s="4" t="s">
        <v>5254</v>
      </c>
      <c r="C1557" s="1" t="s">
        <v>5255</v>
      </c>
      <c r="D1557" s="1" t="s">
        <v>5256</v>
      </c>
      <c r="E1557" s="1" t="s">
        <v>5257</v>
      </c>
      <c r="F1557" s="1" t="s">
        <v>5258</v>
      </c>
      <c r="G1557" s="1" t="s">
        <v>5259</v>
      </c>
      <c r="H1557" s="3"/>
      <c r="I1557" s="1" t="s">
        <v>31</v>
      </c>
      <c r="J1557" s="3"/>
      <c r="K1557" s="3"/>
    </row>
    <row r="1558">
      <c r="A1558" s="1" t="s">
        <v>5260</v>
      </c>
      <c r="B1558" s="4" t="s">
        <v>5261</v>
      </c>
      <c r="C1558" s="1" t="s">
        <v>11</v>
      </c>
      <c r="D1558" s="1" t="s">
        <v>11</v>
      </c>
      <c r="E1558" s="1" t="s">
        <v>11</v>
      </c>
      <c r="F1558" s="1" t="s">
        <v>11</v>
      </c>
      <c r="G1558" s="1" t="s">
        <v>11</v>
      </c>
      <c r="H1558" s="1" t="s">
        <v>11</v>
      </c>
      <c r="I1558" s="1" t="s">
        <v>11</v>
      </c>
      <c r="J1558" s="3"/>
      <c r="K1558" s="3"/>
    </row>
    <row r="1559">
      <c r="A1559" s="1" t="s">
        <v>5262</v>
      </c>
      <c r="B1559" s="4" t="s">
        <v>5263</v>
      </c>
      <c r="C1559" s="1" t="s">
        <v>11</v>
      </c>
      <c r="D1559" s="1" t="s">
        <v>11</v>
      </c>
      <c r="E1559" s="1" t="s">
        <v>11</v>
      </c>
      <c r="F1559" s="1" t="s">
        <v>11</v>
      </c>
      <c r="G1559" s="1" t="s">
        <v>11</v>
      </c>
      <c r="H1559" s="1" t="s">
        <v>11</v>
      </c>
      <c r="I1559" s="1" t="s">
        <v>11</v>
      </c>
      <c r="J1559" s="3"/>
      <c r="K1559" s="3"/>
    </row>
    <row r="1560">
      <c r="A1560" s="1" t="s">
        <v>5264</v>
      </c>
      <c r="B1560" s="4" t="s">
        <v>5265</v>
      </c>
      <c r="C1560" s="1" t="s">
        <v>5266</v>
      </c>
      <c r="D1560" s="1" t="s">
        <v>5267</v>
      </c>
      <c r="E1560" s="1" t="s">
        <v>5268</v>
      </c>
      <c r="F1560" s="1" t="s">
        <v>5269</v>
      </c>
      <c r="G1560" s="1" t="s">
        <v>11</v>
      </c>
      <c r="H1560" s="5" t="s">
        <v>5270</v>
      </c>
      <c r="I1560" s="1" t="s">
        <v>31</v>
      </c>
      <c r="J1560" s="3"/>
      <c r="K1560" s="3"/>
    </row>
    <row r="1561">
      <c r="A1561" s="1" t="s">
        <v>5271</v>
      </c>
      <c r="B1561" s="4" t="s">
        <v>5272</v>
      </c>
      <c r="C1561" s="1" t="s">
        <v>11</v>
      </c>
      <c r="D1561" s="1" t="s">
        <v>11</v>
      </c>
      <c r="E1561" s="1" t="s">
        <v>11</v>
      </c>
      <c r="F1561" s="1" t="s">
        <v>11</v>
      </c>
      <c r="G1561" s="1" t="s">
        <v>11</v>
      </c>
      <c r="H1561" s="1" t="s">
        <v>11</v>
      </c>
      <c r="I1561" s="1" t="s">
        <v>11</v>
      </c>
      <c r="J1561" s="3"/>
      <c r="K1561" s="3"/>
    </row>
    <row r="1562">
      <c r="A1562" s="1" t="s">
        <v>5273</v>
      </c>
      <c r="B1562" s="4" t="s">
        <v>5274</v>
      </c>
      <c r="C1562" s="1" t="s">
        <v>11</v>
      </c>
      <c r="D1562" s="1" t="s">
        <v>11</v>
      </c>
      <c r="E1562" s="1" t="s">
        <v>11</v>
      </c>
      <c r="F1562" s="1" t="s">
        <v>11</v>
      </c>
      <c r="G1562" s="1" t="s">
        <v>11</v>
      </c>
      <c r="H1562" s="1" t="s">
        <v>11</v>
      </c>
      <c r="I1562" s="1" t="s">
        <v>11</v>
      </c>
      <c r="J1562" s="3"/>
      <c r="K1562" s="3"/>
    </row>
    <row r="1563">
      <c r="A1563" s="1" t="s">
        <v>5275</v>
      </c>
      <c r="B1563" s="4" t="s">
        <v>5276</v>
      </c>
      <c r="C1563" s="1" t="s">
        <v>11</v>
      </c>
      <c r="D1563" s="1" t="s">
        <v>11</v>
      </c>
      <c r="E1563" s="1" t="s">
        <v>11</v>
      </c>
      <c r="F1563" s="1" t="s">
        <v>11</v>
      </c>
      <c r="G1563" s="1" t="s">
        <v>11</v>
      </c>
      <c r="H1563" s="1" t="s">
        <v>11</v>
      </c>
      <c r="I1563" s="1" t="s">
        <v>11</v>
      </c>
      <c r="J1563" s="3"/>
      <c r="K1563" s="3"/>
    </row>
    <row r="1564">
      <c r="A1564" s="1" t="s">
        <v>5277</v>
      </c>
      <c r="B1564" s="4" t="s">
        <v>5278</v>
      </c>
      <c r="C1564" s="1" t="s">
        <v>11</v>
      </c>
      <c r="D1564" s="1" t="s">
        <v>11</v>
      </c>
      <c r="E1564" s="1" t="s">
        <v>11</v>
      </c>
      <c r="F1564" s="1" t="s">
        <v>11</v>
      </c>
      <c r="G1564" s="1" t="s">
        <v>11</v>
      </c>
      <c r="H1564" s="1" t="s">
        <v>11</v>
      </c>
      <c r="I1564" s="1" t="s">
        <v>11</v>
      </c>
      <c r="J1564" s="3"/>
      <c r="K1564" s="3"/>
    </row>
    <row r="1565">
      <c r="A1565" s="1" t="s">
        <v>5279</v>
      </c>
      <c r="B1565" s="4" t="s">
        <v>5280</v>
      </c>
      <c r="C1565" s="1" t="s">
        <v>5281</v>
      </c>
      <c r="D1565" s="1" t="s">
        <v>5282</v>
      </c>
      <c r="E1565" s="1" t="s">
        <v>5283</v>
      </c>
      <c r="F1565" s="1" t="s">
        <v>5284</v>
      </c>
      <c r="G1565" s="1" t="s">
        <v>5285</v>
      </c>
      <c r="H1565" s="1" t="s">
        <v>11</v>
      </c>
      <c r="I1565" s="1" t="s">
        <v>154</v>
      </c>
      <c r="J1565" s="3"/>
      <c r="K1565" s="3"/>
    </row>
    <row r="1566">
      <c r="A1566" s="1" t="s">
        <v>5286</v>
      </c>
      <c r="B1566" s="4" t="s">
        <v>5287</v>
      </c>
      <c r="C1566" s="1" t="s">
        <v>5288</v>
      </c>
      <c r="D1566" s="3"/>
      <c r="E1566" s="3"/>
      <c r="F1566" s="3"/>
      <c r="G1566" s="1" t="s">
        <v>11</v>
      </c>
      <c r="H1566" s="1" t="s">
        <v>11</v>
      </c>
      <c r="I1566" s="1" t="s">
        <v>11</v>
      </c>
      <c r="J1566" s="3"/>
      <c r="K1566" s="3"/>
    </row>
    <row r="1567">
      <c r="A1567" s="1" t="s">
        <v>5289</v>
      </c>
      <c r="B1567" s="4" t="s">
        <v>5290</v>
      </c>
      <c r="C1567" s="1" t="s">
        <v>11</v>
      </c>
      <c r="D1567" s="1" t="s">
        <v>11</v>
      </c>
      <c r="E1567" s="1" t="s">
        <v>11</v>
      </c>
      <c r="F1567" s="1" t="s">
        <v>11</v>
      </c>
      <c r="G1567" s="1" t="s">
        <v>11</v>
      </c>
      <c r="H1567" s="1" t="s">
        <v>11</v>
      </c>
      <c r="I1567" s="1" t="s">
        <v>11</v>
      </c>
      <c r="J1567" s="3"/>
      <c r="K1567" s="3"/>
    </row>
    <row r="1568">
      <c r="A1568" s="1" t="s">
        <v>5291</v>
      </c>
      <c r="B1568" s="4" t="s">
        <v>5292</v>
      </c>
      <c r="C1568" s="1" t="s">
        <v>11</v>
      </c>
      <c r="D1568" s="1" t="s">
        <v>11</v>
      </c>
      <c r="E1568" s="1" t="s">
        <v>11</v>
      </c>
      <c r="F1568" s="1" t="s">
        <v>11</v>
      </c>
      <c r="G1568" s="1" t="s">
        <v>11</v>
      </c>
      <c r="H1568" s="1" t="s">
        <v>11</v>
      </c>
      <c r="I1568" s="1" t="s">
        <v>11</v>
      </c>
      <c r="J1568" s="3"/>
      <c r="K1568" s="3"/>
    </row>
    <row r="1569">
      <c r="A1569" s="1" t="s">
        <v>5293</v>
      </c>
      <c r="B1569" s="4" t="s">
        <v>5294</v>
      </c>
      <c r="C1569" s="1" t="s">
        <v>5295</v>
      </c>
      <c r="D1569" s="1" t="s">
        <v>5296</v>
      </c>
      <c r="E1569" s="1" t="s">
        <v>5297</v>
      </c>
      <c r="F1569" s="1" t="s">
        <v>5298</v>
      </c>
      <c r="G1569" s="1" t="s">
        <v>11</v>
      </c>
      <c r="H1569" s="5" t="s">
        <v>5299</v>
      </c>
      <c r="I1569" s="1" t="s">
        <v>31</v>
      </c>
      <c r="J1569" s="3"/>
      <c r="K1569" s="3"/>
    </row>
    <row r="1570">
      <c r="A1570" s="1" t="s">
        <v>5300</v>
      </c>
      <c r="B1570" s="4" t="s">
        <v>5301</v>
      </c>
      <c r="C1570" s="1" t="s">
        <v>11</v>
      </c>
      <c r="D1570" s="1" t="s">
        <v>11</v>
      </c>
      <c r="E1570" s="1" t="s">
        <v>11</v>
      </c>
      <c r="F1570" s="1" t="s">
        <v>11</v>
      </c>
      <c r="G1570" s="1" t="s">
        <v>11</v>
      </c>
      <c r="H1570" s="1" t="s">
        <v>11</v>
      </c>
      <c r="I1570" s="1" t="s">
        <v>11</v>
      </c>
      <c r="J1570" s="3"/>
      <c r="K1570" s="3"/>
    </row>
    <row r="1571">
      <c r="A1571" s="1" t="s">
        <v>5302</v>
      </c>
      <c r="B1571" s="4" t="s">
        <v>5303</v>
      </c>
      <c r="C1571" s="1" t="s">
        <v>11</v>
      </c>
      <c r="D1571" s="1" t="s">
        <v>11</v>
      </c>
      <c r="E1571" s="1" t="s">
        <v>11</v>
      </c>
      <c r="F1571" s="1" t="s">
        <v>11</v>
      </c>
      <c r="G1571" s="1" t="s">
        <v>11</v>
      </c>
      <c r="H1571" s="1" t="s">
        <v>11</v>
      </c>
      <c r="I1571" s="1" t="s">
        <v>11</v>
      </c>
      <c r="J1571" s="3"/>
      <c r="K1571" s="3"/>
    </row>
    <row r="1572">
      <c r="A1572" s="1" t="s">
        <v>5304</v>
      </c>
      <c r="B1572" s="4" t="s">
        <v>5305</v>
      </c>
      <c r="C1572" s="1" t="s">
        <v>5306</v>
      </c>
      <c r="D1572" s="1" t="s">
        <v>5307</v>
      </c>
      <c r="E1572" s="1" t="s">
        <v>5308</v>
      </c>
      <c r="F1572" s="1" t="s">
        <v>5309</v>
      </c>
      <c r="G1572" s="1" t="s">
        <v>11</v>
      </c>
      <c r="H1572" s="1" t="s">
        <v>11</v>
      </c>
      <c r="I1572" s="1" t="s">
        <v>80</v>
      </c>
      <c r="J1572" s="3"/>
      <c r="K1572" s="3"/>
    </row>
    <row r="1573">
      <c r="A1573" s="1" t="s">
        <v>5310</v>
      </c>
      <c r="B1573" s="4" t="s">
        <v>5311</v>
      </c>
      <c r="C1573" s="1" t="s">
        <v>5312</v>
      </c>
      <c r="D1573" s="1" t="s">
        <v>5313</v>
      </c>
      <c r="E1573" s="1" t="s">
        <v>5314</v>
      </c>
      <c r="F1573" s="1" t="s">
        <v>5315</v>
      </c>
      <c r="G1573" s="1" t="s">
        <v>11</v>
      </c>
      <c r="H1573" s="3"/>
      <c r="I1573" s="1" t="s">
        <v>31</v>
      </c>
      <c r="J1573" s="3"/>
      <c r="K1573" s="3"/>
    </row>
    <row r="1574">
      <c r="A1574" s="1" t="s">
        <v>5316</v>
      </c>
      <c r="B1574" s="4" t="s">
        <v>5317</v>
      </c>
      <c r="C1574" s="1" t="s">
        <v>11</v>
      </c>
      <c r="D1574" s="1" t="s">
        <v>11</v>
      </c>
      <c r="E1574" s="1" t="s">
        <v>11</v>
      </c>
      <c r="F1574" s="1" t="s">
        <v>11</v>
      </c>
      <c r="G1574" s="1" t="s">
        <v>11</v>
      </c>
      <c r="H1574" s="1" t="s">
        <v>11</v>
      </c>
      <c r="I1574" s="1" t="s">
        <v>11</v>
      </c>
      <c r="J1574" s="3"/>
      <c r="K1574" s="3"/>
    </row>
    <row r="1575">
      <c r="A1575" s="1" t="s">
        <v>5318</v>
      </c>
      <c r="B1575" s="4" t="s">
        <v>5319</v>
      </c>
      <c r="C1575" s="1" t="s">
        <v>5320</v>
      </c>
      <c r="D1575" s="1" t="s">
        <v>5321</v>
      </c>
      <c r="E1575" s="1" t="s">
        <v>5322</v>
      </c>
      <c r="F1575" s="1" t="s">
        <v>5323</v>
      </c>
      <c r="G1575" s="1" t="s">
        <v>11</v>
      </c>
      <c r="H1575" s="5" t="s">
        <v>5324</v>
      </c>
      <c r="I1575" s="1" t="s">
        <v>80</v>
      </c>
      <c r="J1575" s="3"/>
      <c r="K1575" s="3"/>
    </row>
    <row r="1576">
      <c r="A1576" s="1" t="s">
        <v>5325</v>
      </c>
      <c r="B1576" s="4" t="s">
        <v>5326</v>
      </c>
      <c r="C1576" s="1" t="s">
        <v>5327</v>
      </c>
      <c r="D1576" s="1" t="s">
        <v>5328</v>
      </c>
      <c r="E1576" s="1" t="s">
        <v>5329</v>
      </c>
      <c r="F1576" s="1" t="s">
        <v>5330</v>
      </c>
      <c r="G1576" s="1" t="s">
        <v>11</v>
      </c>
      <c r="H1576" s="1" t="s">
        <v>11</v>
      </c>
      <c r="I1576" s="1" t="s">
        <v>53</v>
      </c>
      <c r="J1576" s="3"/>
      <c r="K1576" s="3"/>
    </row>
    <row r="1577">
      <c r="A1577" s="1" t="s">
        <v>5331</v>
      </c>
      <c r="B1577" s="4" t="s">
        <v>5332</v>
      </c>
      <c r="C1577" s="1" t="s">
        <v>11</v>
      </c>
      <c r="D1577" s="1" t="s">
        <v>11</v>
      </c>
      <c r="E1577" s="1" t="s">
        <v>11</v>
      </c>
      <c r="F1577" s="1" t="s">
        <v>11</v>
      </c>
      <c r="G1577" s="1" t="s">
        <v>11</v>
      </c>
      <c r="H1577" s="1" t="s">
        <v>11</v>
      </c>
      <c r="I1577" s="1" t="s">
        <v>11</v>
      </c>
      <c r="J1577" s="3"/>
      <c r="K1577" s="3"/>
    </row>
    <row r="1578">
      <c r="A1578" s="1" t="s">
        <v>5333</v>
      </c>
      <c r="B1578" s="4" t="s">
        <v>5334</v>
      </c>
      <c r="C1578" s="1" t="s">
        <v>5335</v>
      </c>
      <c r="D1578" s="1" t="s">
        <v>5336</v>
      </c>
      <c r="E1578" s="1" t="s">
        <v>5337</v>
      </c>
      <c r="F1578" s="1" t="s">
        <v>5338</v>
      </c>
      <c r="G1578" s="1" t="s">
        <v>5339</v>
      </c>
      <c r="H1578" s="5" t="s">
        <v>5340</v>
      </c>
      <c r="I1578" s="1" t="s">
        <v>53</v>
      </c>
      <c r="J1578" s="3"/>
      <c r="K1578" s="3"/>
    </row>
    <row r="1579">
      <c r="A1579" s="1" t="s">
        <v>5341</v>
      </c>
      <c r="B1579" s="4" t="s">
        <v>5342</v>
      </c>
      <c r="C1579" s="1" t="s">
        <v>5343</v>
      </c>
      <c r="D1579" s="1" t="s">
        <v>5344</v>
      </c>
      <c r="E1579" s="3"/>
      <c r="F1579" s="3"/>
      <c r="G1579" s="1" t="s">
        <v>5345</v>
      </c>
      <c r="H1579" s="1" t="s">
        <v>11</v>
      </c>
      <c r="I1579" s="1" t="s">
        <v>11</v>
      </c>
      <c r="J1579" s="3"/>
      <c r="K1579" s="3"/>
    </row>
    <row r="1580">
      <c r="A1580" s="1" t="s">
        <v>5346</v>
      </c>
      <c r="B1580" s="4" t="s">
        <v>5347</v>
      </c>
      <c r="C1580" s="1" t="s">
        <v>11</v>
      </c>
      <c r="D1580" s="1" t="s">
        <v>11</v>
      </c>
      <c r="E1580" s="1" t="s">
        <v>11</v>
      </c>
      <c r="F1580" s="1" t="s">
        <v>11</v>
      </c>
      <c r="G1580" s="1" t="s">
        <v>11</v>
      </c>
      <c r="H1580" s="1" t="s">
        <v>11</v>
      </c>
      <c r="I1580" s="1" t="s">
        <v>11</v>
      </c>
      <c r="J1580" s="3"/>
      <c r="K1580" s="3"/>
    </row>
    <row r="1581">
      <c r="A1581" s="1" t="s">
        <v>5348</v>
      </c>
      <c r="B1581" s="4" t="s">
        <v>5349</v>
      </c>
      <c r="C1581" s="1" t="s">
        <v>5350</v>
      </c>
      <c r="D1581" s="1" t="s">
        <v>5351</v>
      </c>
      <c r="E1581" s="1" t="s">
        <v>5352</v>
      </c>
      <c r="F1581" s="1" t="s">
        <v>5353</v>
      </c>
      <c r="G1581" s="1" t="s">
        <v>5354</v>
      </c>
      <c r="H1581" s="5" t="s">
        <v>5355</v>
      </c>
      <c r="I1581" s="1" t="s">
        <v>31</v>
      </c>
      <c r="J1581" s="3"/>
      <c r="K1581" s="3"/>
    </row>
    <row r="1582">
      <c r="A1582" s="1" t="s">
        <v>5356</v>
      </c>
      <c r="B1582" s="4" t="s">
        <v>5357</v>
      </c>
      <c r="C1582" s="1" t="s">
        <v>11</v>
      </c>
      <c r="D1582" s="1" t="s">
        <v>11</v>
      </c>
      <c r="E1582" s="1" t="s">
        <v>11</v>
      </c>
      <c r="F1582" s="1" t="s">
        <v>11</v>
      </c>
      <c r="G1582" s="1" t="s">
        <v>11</v>
      </c>
      <c r="H1582" s="1" t="s">
        <v>11</v>
      </c>
      <c r="I1582" s="1" t="s">
        <v>11</v>
      </c>
      <c r="J1582" s="3"/>
      <c r="K1582" s="3"/>
    </row>
    <row r="1583">
      <c r="A1583" s="1" t="s">
        <v>5358</v>
      </c>
      <c r="B1583" s="4" t="s">
        <v>5359</v>
      </c>
      <c r="C1583" s="1" t="s">
        <v>11</v>
      </c>
      <c r="D1583" s="1" t="s">
        <v>11</v>
      </c>
      <c r="E1583" s="1" t="s">
        <v>11</v>
      </c>
      <c r="F1583" s="1" t="s">
        <v>11</v>
      </c>
      <c r="G1583" s="1" t="s">
        <v>11</v>
      </c>
      <c r="H1583" s="1" t="s">
        <v>11</v>
      </c>
      <c r="I1583" s="1" t="s">
        <v>11</v>
      </c>
      <c r="J1583" s="3"/>
      <c r="K1583" s="3"/>
    </row>
    <row r="1584">
      <c r="A1584" s="1" t="s">
        <v>5360</v>
      </c>
      <c r="B1584" s="4" t="s">
        <v>5361</v>
      </c>
      <c r="C1584" s="1" t="s">
        <v>11</v>
      </c>
      <c r="D1584" s="1" t="s">
        <v>11</v>
      </c>
      <c r="E1584" s="1" t="s">
        <v>11</v>
      </c>
      <c r="F1584" s="1" t="s">
        <v>11</v>
      </c>
      <c r="G1584" s="1" t="s">
        <v>11</v>
      </c>
      <c r="H1584" s="1" t="s">
        <v>11</v>
      </c>
      <c r="I1584" s="1" t="s">
        <v>11</v>
      </c>
      <c r="J1584" s="3"/>
      <c r="K1584" s="3"/>
    </row>
    <row r="1585">
      <c r="A1585" s="1" t="s">
        <v>5362</v>
      </c>
      <c r="B1585" s="4" t="s">
        <v>5363</v>
      </c>
      <c r="C1585" s="1" t="s">
        <v>11</v>
      </c>
      <c r="D1585" s="1" t="s">
        <v>11</v>
      </c>
      <c r="E1585" s="1" t="s">
        <v>11</v>
      </c>
      <c r="F1585" s="1" t="s">
        <v>11</v>
      </c>
      <c r="G1585" s="1" t="s">
        <v>11</v>
      </c>
      <c r="H1585" s="1" t="s">
        <v>11</v>
      </c>
      <c r="I1585" s="1" t="s">
        <v>11</v>
      </c>
      <c r="J1585" s="3"/>
      <c r="K1585" s="3"/>
    </row>
    <row r="1586">
      <c r="A1586" s="1" t="s">
        <v>5364</v>
      </c>
      <c r="B1586" s="4" t="s">
        <v>5365</v>
      </c>
      <c r="C1586" s="1" t="s">
        <v>11</v>
      </c>
      <c r="D1586" s="1" t="s">
        <v>11</v>
      </c>
      <c r="E1586" s="1" t="s">
        <v>11</v>
      </c>
      <c r="F1586" s="1" t="s">
        <v>11</v>
      </c>
      <c r="G1586" s="1" t="s">
        <v>11</v>
      </c>
      <c r="H1586" s="1" t="s">
        <v>11</v>
      </c>
      <c r="I1586" s="1" t="s">
        <v>11</v>
      </c>
      <c r="J1586" s="3"/>
      <c r="K1586" s="3"/>
    </row>
    <row r="1587">
      <c r="A1587" s="1" t="s">
        <v>5366</v>
      </c>
      <c r="B1587" s="4" t="s">
        <v>5367</v>
      </c>
      <c r="C1587" s="1" t="s">
        <v>11</v>
      </c>
      <c r="D1587" s="1" t="s">
        <v>11</v>
      </c>
      <c r="E1587" s="1" t="s">
        <v>11</v>
      </c>
      <c r="F1587" s="1" t="s">
        <v>11</v>
      </c>
      <c r="G1587" s="1" t="s">
        <v>11</v>
      </c>
      <c r="H1587" s="1" t="s">
        <v>11</v>
      </c>
      <c r="I1587" s="1" t="s">
        <v>11</v>
      </c>
      <c r="J1587" s="3"/>
      <c r="K1587" s="3"/>
    </row>
    <row r="1588">
      <c r="A1588" s="1" t="s">
        <v>5368</v>
      </c>
      <c r="B1588" s="4" t="s">
        <v>5369</v>
      </c>
      <c r="C1588" s="1" t="s">
        <v>5370</v>
      </c>
      <c r="D1588" s="1" t="s">
        <v>5371</v>
      </c>
      <c r="E1588" s="1" t="s">
        <v>5372</v>
      </c>
      <c r="F1588" s="1" t="s">
        <v>5373</v>
      </c>
      <c r="G1588" s="1" t="s">
        <v>11</v>
      </c>
      <c r="H1588" s="5" t="s">
        <v>5374</v>
      </c>
      <c r="I1588" s="1" t="s">
        <v>80</v>
      </c>
      <c r="J1588" s="3"/>
      <c r="K1588" s="3"/>
    </row>
    <row r="1589">
      <c r="A1589" s="1" t="s">
        <v>5375</v>
      </c>
      <c r="B1589" s="4" t="s">
        <v>5376</v>
      </c>
      <c r="C1589" s="1" t="s">
        <v>11</v>
      </c>
      <c r="D1589" s="1" t="s">
        <v>11</v>
      </c>
      <c r="E1589" s="1" t="s">
        <v>11</v>
      </c>
      <c r="F1589" s="1" t="s">
        <v>11</v>
      </c>
      <c r="G1589" s="1" t="s">
        <v>11</v>
      </c>
      <c r="H1589" s="1" t="s">
        <v>11</v>
      </c>
      <c r="I1589" s="1" t="s">
        <v>11</v>
      </c>
      <c r="J1589" s="3"/>
      <c r="K1589" s="3"/>
    </row>
    <row r="1590">
      <c r="A1590" s="1" t="s">
        <v>5377</v>
      </c>
      <c r="B1590" s="4" t="s">
        <v>5378</v>
      </c>
      <c r="C1590" s="1" t="s">
        <v>5379</v>
      </c>
      <c r="D1590" s="1" t="s">
        <v>5380</v>
      </c>
      <c r="E1590" s="1" t="s">
        <v>5381</v>
      </c>
      <c r="F1590" s="1" t="s">
        <v>5382</v>
      </c>
      <c r="G1590" s="1" t="s">
        <v>11</v>
      </c>
      <c r="H1590" s="5" t="s">
        <v>5383</v>
      </c>
      <c r="I1590" s="1" t="s">
        <v>80</v>
      </c>
      <c r="J1590" s="3"/>
      <c r="K1590" s="3"/>
    </row>
    <row r="1591">
      <c r="A1591" s="1" t="s">
        <v>5384</v>
      </c>
      <c r="B1591" s="4" t="s">
        <v>5385</v>
      </c>
      <c r="C1591" s="1" t="s">
        <v>11</v>
      </c>
      <c r="D1591" s="1" t="s">
        <v>11</v>
      </c>
      <c r="E1591" s="1" t="s">
        <v>11</v>
      </c>
      <c r="F1591" s="1" t="s">
        <v>11</v>
      </c>
      <c r="G1591" s="1" t="s">
        <v>11</v>
      </c>
      <c r="H1591" s="1" t="s">
        <v>11</v>
      </c>
      <c r="I1591" s="1" t="s">
        <v>11</v>
      </c>
      <c r="J1591" s="3"/>
      <c r="K1591" s="3"/>
    </row>
    <row r="1592">
      <c r="A1592" s="1" t="s">
        <v>5386</v>
      </c>
      <c r="B1592" s="4" t="s">
        <v>5387</v>
      </c>
      <c r="C1592" s="1" t="s">
        <v>5388</v>
      </c>
      <c r="D1592" s="3"/>
      <c r="E1592" s="3"/>
      <c r="F1592" s="3"/>
      <c r="G1592" s="1" t="s">
        <v>11</v>
      </c>
      <c r="H1592" s="1" t="s">
        <v>11</v>
      </c>
      <c r="I1592" s="1" t="s">
        <v>11</v>
      </c>
      <c r="J1592" s="3"/>
      <c r="K1592" s="3"/>
    </row>
    <row r="1593">
      <c r="A1593" s="1" t="s">
        <v>5389</v>
      </c>
      <c r="B1593" s="4" t="s">
        <v>5390</v>
      </c>
      <c r="C1593" s="1" t="s">
        <v>11</v>
      </c>
      <c r="D1593" s="1" t="s">
        <v>11</v>
      </c>
      <c r="E1593" s="1" t="s">
        <v>11</v>
      </c>
      <c r="F1593" s="1" t="s">
        <v>11</v>
      </c>
      <c r="G1593" s="1" t="s">
        <v>11</v>
      </c>
      <c r="H1593" s="1" t="s">
        <v>11</v>
      </c>
      <c r="I1593" s="1" t="s">
        <v>11</v>
      </c>
      <c r="J1593" s="3"/>
      <c r="K1593" s="3"/>
    </row>
    <row r="1594">
      <c r="A1594" s="1" t="s">
        <v>5391</v>
      </c>
      <c r="B1594" s="4" t="s">
        <v>5392</v>
      </c>
      <c r="C1594" s="1" t="s">
        <v>11</v>
      </c>
      <c r="D1594" s="1" t="s">
        <v>11</v>
      </c>
      <c r="E1594" s="1" t="s">
        <v>11</v>
      </c>
      <c r="F1594" s="1" t="s">
        <v>11</v>
      </c>
      <c r="G1594" s="1" t="s">
        <v>11</v>
      </c>
      <c r="H1594" s="1" t="s">
        <v>11</v>
      </c>
      <c r="I1594" s="1" t="s">
        <v>11</v>
      </c>
      <c r="J1594" s="3"/>
      <c r="K1594" s="3"/>
    </row>
    <row r="1595">
      <c r="A1595" s="1" t="s">
        <v>5393</v>
      </c>
      <c r="B1595" s="4" t="s">
        <v>5394</v>
      </c>
      <c r="C1595" s="1" t="s">
        <v>11</v>
      </c>
      <c r="D1595" s="1" t="s">
        <v>11</v>
      </c>
      <c r="E1595" s="1" t="s">
        <v>11</v>
      </c>
      <c r="F1595" s="1" t="s">
        <v>11</v>
      </c>
      <c r="G1595" s="1" t="s">
        <v>11</v>
      </c>
      <c r="H1595" s="1" t="s">
        <v>11</v>
      </c>
      <c r="I1595" s="1" t="s">
        <v>11</v>
      </c>
      <c r="J1595" s="3"/>
      <c r="K1595" s="3"/>
    </row>
    <row r="1596">
      <c r="A1596" s="1" t="s">
        <v>5395</v>
      </c>
      <c r="B1596" s="4" t="s">
        <v>5396</v>
      </c>
      <c r="C1596" s="1" t="s">
        <v>11</v>
      </c>
      <c r="D1596" s="1" t="s">
        <v>11</v>
      </c>
      <c r="E1596" s="1" t="s">
        <v>11</v>
      </c>
      <c r="F1596" s="1" t="s">
        <v>11</v>
      </c>
      <c r="G1596" s="1" t="s">
        <v>11</v>
      </c>
      <c r="H1596" s="1" t="s">
        <v>11</v>
      </c>
      <c r="I1596" s="1" t="s">
        <v>11</v>
      </c>
      <c r="J1596" s="3"/>
      <c r="K1596" s="3"/>
    </row>
    <row r="1597">
      <c r="A1597" s="1" t="s">
        <v>5397</v>
      </c>
      <c r="B1597" s="4" t="s">
        <v>5398</v>
      </c>
      <c r="C1597" s="1" t="s">
        <v>11</v>
      </c>
      <c r="D1597" s="1" t="s">
        <v>11</v>
      </c>
      <c r="E1597" s="1" t="s">
        <v>11</v>
      </c>
      <c r="F1597" s="1" t="s">
        <v>11</v>
      </c>
      <c r="G1597" s="1" t="s">
        <v>11</v>
      </c>
      <c r="H1597" s="1" t="s">
        <v>11</v>
      </c>
      <c r="I1597" s="1" t="s">
        <v>11</v>
      </c>
      <c r="J1597" s="3"/>
      <c r="K1597" s="3"/>
    </row>
    <row r="1598">
      <c r="A1598" s="1" t="s">
        <v>5399</v>
      </c>
      <c r="B1598" s="4" t="s">
        <v>5400</v>
      </c>
      <c r="C1598" s="1" t="s">
        <v>11</v>
      </c>
      <c r="D1598" s="1" t="s">
        <v>11</v>
      </c>
      <c r="E1598" s="1" t="s">
        <v>11</v>
      </c>
      <c r="F1598" s="1" t="s">
        <v>11</v>
      </c>
      <c r="G1598" s="1" t="s">
        <v>11</v>
      </c>
      <c r="H1598" s="1" t="s">
        <v>11</v>
      </c>
      <c r="I1598" s="1" t="s">
        <v>11</v>
      </c>
      <c r="J1598" s="3"/>
      <c r="K1598" s="3"/>
    </row>
    <row r="1599">
      <c r="A1599" s="1" t="s">
        <v>5401</v>
      </c>
      <c r="B1599" s="4" t="s">
        <v>5402</v>
      </c>
      <c r="C1599" s="1" t="s">
        <v>11</v>
      </c>
      <c r="D1599" s="1" t="s">
        <v>11</v>
      </c>
      <c r="E1599" s="1" t="s">
        <v>11</v>
      </c>
      <c r="F1599" s="1" t="s">
        <v>11</v>
      </c>
      <c r="G1599" s="1" t="s">
        <v>11</v>
      </c>
      <c r="H1599" s="1" t="s">
        <v>11</v>
      </c>
      <c r="I1599" s="1" t="s">
        <v>11</v>
      </c>
      <c r="J1599" s="3"/>
      <c r="K1599" s="3"/>
    </row>
    <row r="1600">
      <c r="A1600" s="1" t="s">
        <v>5403</v>
      </c>
      <c r="B1600" s="4" t="s">
        <v>5404</v>
      </c>
      <c r="C1600" s="1" t="s">
        <v>11</v>
      </c>
      <c r="D1600" s="1" t="s">
        <v>11</v>
      </c>
      <c r="E1600" s="1" t="s">
        <v>11</v>
      </c>
      <c r="F1600" s="1" t="s">
        <v>11</v>
      </c>
      <c r="G1600" s="1" t="s">
        <v>11</v>
      </c>
      <c r="H1600" s="1" t="s">
        <v>11</v>
      </c>
      <c r="I1600" s="1" t="s">
        <v>11</v>
      </c>
      <c r="J1600" s="3"/>
      <c r="K1600" s="3"/>
    </row>
    <row r="1601">
      <c r="A1601" s="1" t="s">
        <v>5405</v>
      </c>
      <c r="B1601" s="4" t="s">
        <v>5406</v>
      </c>
      <c r="C1601" s="1" t="s">
        <v>5407</v>
      </c>
      <c r="D1601" s="1" t="s">
        <v>5408</v>
      </c>
      <c r="E1601" s="1" t="s">
        <v>5409</v>
      </c>
      <c r="F1601" s="1" t="s">
        <v>5410</v>
      </c>
      <c r="G1601" s="1" t="s">
        <v>11</v>
      </c>
      <c r="H1601" s="5" t="s">
        <v>5411</v>
      </c>
      <c r="I1601" s="1" t="s">
        <v>53</v>
      </c>
      <c r="J1601" s="3"/>
      <c r="K1601" s="3"/>
    </row>
    <row r="1602">
      <c r="A1602" s="1" t="s">
        <v>5412</v>
      </c>
      <c r="B1602" s="4" t="s">
        <v>5413</v>
      </c>
      <c r="C1602" s="1" t="s">
        <v>11</v>
      </c>
      <c r="D1602" s="1" t="s">
        <v>11</v>
      </c>
      <c r="E1602" s="1" t="s">
        <v>11</v>
      </c>
      <c r="F1602" s="1" t="s">
        <v>11</v>
      </c>
      <c r="G1602" s="1" t="s">
        <v>11</v>
      </c>
      <c r="H1602" s="1" t="s">
        <v>11</v>
      </c>
      <c r="I1602" s="1" t="s">
        <v>11</v>
      </c>
      <c r="J1602" s="3"/>
      <c r="K1602" s="3"/>
    </row>
    <row r="1603">
      <c r="A1603" s="1" t="s">
        <v>5414</v>
      </c>
      <c r="B1603" s="4" t="s">
        <v>5415</v>
      </c>
      <c r="C1603" s="1" t="s">
        <v>11</v>
      </c>
      <c r="D1603" s="1" t="s">
        <v>11</v>
      </c>
      <c r="E1603" s="1" t="s">
        <v>11</v>
      </c>
      <c r="F1603" s="1" t="s">
        <v>11</v>
      </c>
      <c r="G1603" s="1" t="s">
        <v>11</v>
      </c>
      <c r="H1603" s="1" t="s">
        <v>11</v>
      </c>
      <c r="I1603" s="1" t="s">
        <v>11</v>
      </c>
      <c r="J1603" s="3"/>
      <c r="K1603" s="3"/>
    </row>
    <row r="1604">
      <c r="A1604" s="1" t="s">
        <v>5416</v>
      </c>
      <c r="B1604" s="4" t="s">
        <v>5417</v>
      </c>
      <c r="C1604" s="1" t="s">
        <v>11</v>
      </c>
      <c r="D1604" s="1" t="s">
        <v>11</v>
      </c>
      <c r="E1604" s="1" t="s">
        <v>11</v>
      </c>
      <c r="F1604" s="1" t="s">
        <v>11</v>
      </c>
      <c r="G1604" s="1" t="s">
        <v>11</v>
      </c>
      <c r="H1604" s="1" t="s">
        <v>11</v>
      </c>
      <c r="I1604" s="1" t="s">
        <v>11</v>
      </c>
      <c r="J1604" s="3"/>
      <c r="K1604" s="3"/>
    </row>
    <row r="1605">
      <c r="A1605" s="1" t="s">
        <v>5418</v>
      </c>
      <c r="B1605" s="4" t="s">
        <v>5419</v>
      </c>
      <c r="C1605" s="1" t="s">
        <v>11</v>
      </c>
      <c r="D1605" s="1" t="s">
        <v>11</v>
      </c>
      <c r="E1605" s="1" t="s">
        <v>11</v>
      </c>
      <c r="F1605" s="1" t="s">
        <v>11</v>
      </c>
      <c r="G1605" s="1" t="s">
        <v>11</v>
      </c>
      <c r="H1605" s="1" t="s">
        <v>11</v>
      </c>
      <c r="I1605" s="1" t="s">
        <v>11</v>
      </c>
      <c r="J1605" s="3"/>
      <c r="K1605" s="3"/>
    </row>
    <row r="1606">
      <c r="A1606" s="1" t="s">
        <v>5420</v>
      </c>
      <c r="B1606" s="4" t="s">
        <v>5421</v>
      </c>
      <c r="C1606" s="1" t="s">
        <v>11</v>
      </c>
      <c r="D1606" s="1" t="s">
        <v>11</v>
      </c>
      <c r="E1606" s="1" t="s">
        <v>11</v>
      </c>
      <c r="F1606" s="1" t="s">
        <v>11</v>
      </c>
      <c r="G1606" s="1" t="s">
        <v>11</v>
      </c>
      <c r="H1606" s="1" t="s">
        <v>11</v>
      </c>
      <c r="I1606" s="1" t="s">
        <v>11</v>
      </c>
      <c r="J1606" s="3"/>
      <c r="K1606" s="3"/>
    </row>
    <row r="1607">
      <c r="A1607" s="1" t="s">
        <v>5422</v>
      </c>
      <c r="B1607" s="4" t="s">
        <v>5423</v>
      </c>
      <c r="C1607" s="1" t="s">
        <v>11</v>
      </c>
      <c r="D1607" s="1" t="s">
        <v>11</v>
      </c>
      <c r="E1607" s="1" t="s">
        <v>11</v>
      </c>
      <c r="F1607" s="1" t="s">
        <v>11</v>
      </c>
      <c r="G1607" s="1" t="s">
        <v>11</v>
      </c>
      <c r="H1607" s="1" t="s">
        <v>11</v>
      </c>
      <c r="I1607" s="1" t="s">
        <v>11</v>
      </c>
      <c r="J1607" s="3"/>
      <c r="K1607" s="3"/>
    </row>
    <row r="1608">
      <c r="A1608" s="1" t="s">
        <v>5424</v>
      </c>
      <c r="B1608" s="4" t="s">
        <v>5425</v>
      </c>
      <c r="C1608" s="1" t="s">
        <v>11</v>
      </c>
      <c r="D1608" s="1" t="s">
        <v>11</v>
      </c>
      <c r="E1608" s="1" t="s">
        <v>11</v>
      </c>
      <c r="F1608" s="1" t="s">
        <v>11</v>
      </c>
      <c r="G1608" s="1" t="s">
        <v>11</v>
      </c>
      <c r="H1608" s="1" t="s">
        <v>11</v>
      </c>
      <c r="I1608" s="1" t="s">
        <v>11</v>
      </c>
      <c r="J1608" s="3"/>
      <c r="K1608" s="3"/>
    </row>
    <row r="1609">
      <c r="A1609" s="1" t="s">
        <v>5426</v>
      </c>
      <c r="B1609" s="4" t="s">
        <v>5427</v>
      </c>
      <c r="C1609" s="1" t="s">
        <v>5428</v>
      </c>
      <c r="D1609" s="1" t="s">
        <v>5429</v>
      </c>
      <c r="E1609" s="1" t="s">
        <v>5430</v>
      </c>
      <c r="F1609" s="1" t="s">
        <v>5431</v>
      </c>
      <c r="G1609" s="1" t="s">
        <v>11</v>
      </c>
      <c r="H1609" s="1" t="s">
        <v>11</v>
      </c>
      <c r="I1609" s="1" t="s">
        <v>53</v>
      </c>
      <c r="J1609" s="3"/>
      <c r="K1609" s="3"/>
    </row>
    <row r="1610">
      <c r="A1610" s="1" t="s">
        <v>5432</v>
      </c>
      <c r="B1610" s="4" t="s">
        <v>5433</v>
      </c>
      <c r="C1610" s="1" t="s">
        <v>11</v>
      </c>
      <c r="D1610" s="1" t="s">
        <v>11</v>
      </c>
      <c r="E1610" s="1" t="s">
        <v>11</v>
      </c>
      <c r="F1610" s="1" t="s">
        <v>11</v>
      </c>
      <c r="G1610" s="1" t="s">
        <v>11</v>
      </c>
      <c r="H1610" s="1" t="s">
        <v>11</v>
      </c>
      <c r="I1610" s="1" t="s">
        <v>11</v>
      </c>
      <c r="J1610" s="3"/>
      <c r="K1610" s="3"/>
    </row>
    <row r="1611">
      <c r="A1611" s="1" t="s">
        <v>5434</v>
      </c>
      <c r="B1611" s="4" t="s">
        <v>5435</v>
      </c>
      <c r="C1611" s="1" t="s">
        <v>11</v>
      </c>
      <c r="D1611" s="1" t="s">
        <v>11</v>
      </c>
      <c r="E1611" s="1" t="s">
        <v>11</v>
      </c>
      <c r="F1611" s="1" t="s">
        <v>11</v>
      </c>
      <c r="G1611" s="1" t="s">
        <v>11</v>
      </c>
      <c r="H1611" s="1" t="s">
        <v>11</v>
      </c>
      <c r="I1611" s="1" t="s">
        <v>11</v>
      </c>
      <c r="J1611" s="3"/>
      <c r="K1611" s="3"/>
    </row>
    <row r="1612">
      <c r="A1612" s="1" t="s">
        <v>5436</v>
      </c>
      <c r="B1612" s="4" t="s">
        <v>5437</v>
      </c>
      <c r="C1612" s="1" t="s">
        <v>11</v>
      </c>
      <c r="D1612" s="1" t="s">
        <v>11</v>
      </c>
      <c r="E1612" s="1" t="s">
        <v>11</v>
      </c>
      <c r="F1612" s="1" t="s">
        <v>11</v>
      </c>
      <c r="G1612" s="1" t="s">
        <v>11</v>
      </c>
      <c r="H1612" s="1" t="s">
        <v>11</v>
      </c>
      <c r="I1612" s="1" t="s">
        <v>11</v>
      </c>
      <c r="J1612" s="3"/>
      <c r="K1612" s="3"/>
    </row>
    <row r="1613">
      <c r="A1613" s="1" t="s">
        <v>5438</v>
      </c>
      <c r="B1613" s="4" t="s">
        <v>5439</v>
      </c>
      <c r="C1613" s="1" t="s">
        <v>5440</v>
      </c>
      <c r="D1613" s="1" t="s">
        <v>5441</v>
      </c>
      <c r="E1613" s="1" t="s">
        <v>5442</v>
      </c>
      <c r="F1613" s="1" t="s">
        <v>5443</v>
      </c>
      <c r="G1613" s="1" t="s">
        <v>11</v>
      </c>
      <c r="H1613" s="5" t="s">
        <v>5444</v>
      </c>
      <c r="I1613" s="1" t="s">
        <v>654</v>
      </c>
      <c r="J1613" s="3"/>
      <c r="K1613" s="3"/>
    </row>
    <row r="1614">
      <c r="A1614" s="1" t="s">
        <v>5445</v>
      </c>
      <c r="B1614" s="4" t="s">
        <v>5446</v>
      </c>
      <c r="C1614" s="1" t="s">
        <v>5447</v>
      </c>
      <c r="D1614" s="1" t="s">
        <v>5448</v>
      </c>
      <c r="E1614" s="1" t="s">
        <v>5449</v>
      </c>
      <c r="F1614" s="1" t="s">
        <v>5450</v>
      </c>
      <c r="G1614" s="1" t="s">
        <v>11</v>
      </c>
      <c r="H1614" s="5" t="s">
        <v>5451</v>
      </c>
      <c r="I1614" s="1" t="s">
        <v>80</v>
      </c>
      <c r="J1614" s="3"/>
      <c r="K1614" s="3"/>
    </row>
    <row r="1615">
      <c r="A1615" s="1" t="s">
        <v>5452</v>
      </c>
      <c r="B1615" s="4" t="s">
        <v>5453</v>
      </c>
      <c r="C1615" s="1" t="s">
        <v>11</v>
      </c>
      <c r="D1615" s="1" t="s">
        <v>11</v>
      </c>
      <c r="E1615" s="1" t="s">
        <v>11</v>
      </c>
      <c r="F1615" s="1" t="s">
        <v>11</v>
      </c>
      <c r="G1615" s="1" t="s">
        <v>11</v>
      </c>
      <c r="H1615" s="1" t="s">
        <v>11</v>
      </c>
      <c r="I1615" s="1" t="s">
        <v>11</v>
      </c>
      <c r="J1615" s="3"/>
      <c r="K1615" s="3"/>
    </row>
    <row r="1616">
      <c r="A1616" s="1" t="s">
        <v>5454</v>
      </c>
      <c r="B1616" s="4" t="s">
        <v>5455</v>
      </c>
      <c r="C1616" s="1" t="s">
        <v>11</v>
      </c>
      <c r="D1616" s="1" t="s">
        <v>11</v>
      </c>
      <c r="E1616" s="1" t="s">
        <v>11</v>
      </c>
      <c r="F1616" s="1" t="s">
        <v>11</v>
      </c>
      <c r="G1616" s="1" t="s">
        <v>11</v>
      </c>
      <c r="H1616" s="1" t="s">
        <v>11</v>
      </c>
      <c r="I1616" s="1" t="s">
        <v>11</v>
      </c>
      <c r="J1616" s="3"/>
      <c r="K1616" s="3"/>
    </row>
    <row r="1617">
      <c r="A1617" s="1" t="s">
        <v>5456</v>
      </c>
      <c r="B1617" s="4" t="s">
        <v>5457</v>
      </c>
      <c r="C1617" s="1" t="s">
        <v>5458</v>
      </c>
      <c r="D1617" s="1" t="s">
        <v>5459</v>
      </c>
      <c r="E1617" s="1" t="s">
        <v>5460</v>
      </c>
      <c r="F1617" s="1" t="s">
        <v>5461</v>
      </c>
      <c r="G1617" s="1" t="s">
        <v>5462</v>
      </c>
      <c r="H1617" s="5" t="s">
        <v>5463</v>
      </c>
      <c r="I1617" s="1" t="s">
        <v>43</v>
      </c>
      <c r="J1617" s="3"/>
      <c r="K1617" s="3"/>
    </row>
    <row r="1618">
      <c r="A1618" s="1" t="s">
        <v>5464</v>
      </c>
      <c r="B1618" s="4" t="s">
        <v>5465</v>
      </c>
      <c r="C1618" s="1" t="s">
        <v>5466</v>
      </c>
      <c r="D1618" s="3"/>
      <c r="E1618" s="3"/>
      <c r="F1618" s="3"/>
      <c r="G1618" s="1" t="s">
        <v>11</v>
      </c>
      <c r="H1618" s="1" t="s">
        <v>11</v>
      </c>
      <c r="I1618" s="1" t="s">
        <v>11</v>
      </c>
      <c r="J1618" s="3"/>
      <c r="K1618" s="3"/>
    </row>
    <row r="1619">
      <c r="A1619" s="1" t="s">
        <v>5467</v>
      </c>
      <c r="B1619" s="4" t="s">
        <v>5468</v>
      </c>
      <c r="C1619" s="1" t="s">
        <v>5469</v>
      </c>
      <c r="D1619" s="1" t="s">
        <v>5470</v>
      </c>
      <c r="E1619" s="1" t="s">
        <v>5471</v>
      </c>
      <c r="F1619" s="1" t="s">
        <v>5472</v>
      </c>
      <c r="G1619" s="1" t="s">
        <v>5473</v>
      </c>
      <c r="H1619" s="5" t="s">
        <v>5474</v>
      </c>
      <c r="I1619" s="1" t="s">
        <v>80</v>
      </c>
      <c r="J1619" s="3"/>
      <c r="K1619" s="3"/>
    </row>
    <row r="1620">
      <c r="A1620" s="1" t="s">
        <v>5475</v>
      </c>
      <c r="B1620" s="4" t="s">
        <v>5476</v>
      </c>
      <c r="C1620" s="1" t="s">
        <v>11</v>
      </c>
      <c r="D1620" s="1" t="s">
        <v>11</v>
      </c>
      <c r="E1620" s="1" t="s">
        <v>11</v>
      </c>
      <c r="F1620" s="1" t="s">
        <v>11</v>
      </c>
      <c r="G1620" s="1" t="s">
        <v>11</v>
      </c>
      <c r="H1620" s="1" t="s">
        <v>11</v>
      </c>
      <c r="I1620" s="1" t="s">
        <v>11</v>
      </c>
      <c r="J1620" s="3"/>
      <c r="K1620" s="3"/>
    </row>
    <row r="1621">
      <c r="A1621" s="1" t="s">
        <v>5477</v>
      </c>
      <c r="B1621" s="4" t="s">
        <v>5478</v>
      </c>
      <c r="C1621" s="1" t="s">
        <v>11</v>
      </c>
      <c r="D1621" s="1" t="s">
        <v>11</v>
      </c>
      <c r="E1621" s="1" t="s">
        <v>11</v>
      </c>
      <c r="F1621" s="1" t="s">
        <v>11</v>
      </c>
      <c r="G1621" s="1" t="s">
        <v>11</v>
      </c>
      <c r="H1621" s="1" t="s">
        <v>11</v>
      </c>
      <c r="I1621" s="1" t="s">
        <v>11</v>
      </c>
      <c r="J1621" s="3"/>
      <c r="K1621" s="3"/>
    </row>
    <row r="1622">
      <c r="A1622" s="1" t="s">
        <v>5479</v>
      </c>
      <c r="B1622" s="4" t="s">
        <v>5480</v>
      </c>
      <c r="C1622" s="1" t="s">
        <v>11</v>
      </c>
      <c r="D1622" s="1" t="s">
        <v>11</v>
      </c>
      <c r="E1622" s="1" t="s">
        <v>11</v>
      </c>
      <c r="F1622" s="1" t="s">
        <v>11</v>
      </c>
      <c r="G1622" s="1" t="s">
        <v>11</v>
      </c>
      <c r="H1622" s="1" t="s">
        <v>11</v>
      </c>
      <c r="I1622" s="1" t="s">
        <v>11</v>
      </c>
      <c r="J1622" s="3"/>
      <c r="K1622" s="3"/>
    </row>
    <row r="1623">
      <c r="A1623" s="1" t="s">
        <v>5481</v>
      </c>
      <c r="B1623" s="4" t="s">
        <v>5482</v>
      </c>
      <c r="C1623" s="1" t="s">
        <v>11</v>
      </c>
      <c r="D1623" s="1" t="s">
        <v>11</v>
      </c>
      <c r="E1623" s="1" t="s">
        <v>11</v>
      </c>
      <c r="F1623" s="1" t="s">
        <v>11</v>
      </c>
      <c r="G1623" s="1" t="s">
        <v>11</v>
      </c>
      <c r="H1623" s="1" t="s">
        <v>11</v>
      </c>
      <c r="I1623" s="1" t="s">
        <v>11</v>
      </c>
      <c r="J1623" s="3"/>
      <c r="K1623" s="3"/>
    </row>
    <row r="1624">
      <c r="A1624" s="1" t="s">
        <v>5483</v>
      </c>
      <c r="B1624" s="4" t="s">
        <v>5484</v>
      </c>
      <c r="C1624" s="1" t="s">
        <v>5485</v>
      </c>
      <c r="D1624" s="1" t="s">
        <v>5486</v>
      </c>
      <c r="E1624" s="1" t="s">
        <v>5487</v>
      </c>
      <c r="F1624" s="1" t="s">
        <v>5488</v>
      </c>
      <c r="G1624" s="1" t="s">
        <v>11</v>
      </c>
      <c r="H1624" s="5" t="s">
        <v>5489</v>
      </c>
      <c r="I1624" s="1" t="s">
        <v>80</v>
      </c>
      <c r="J1624" s="3"/>
      <c r="K1624" s="3"/>
    </row>
    <row r="1625">
      <c r="A1625" s="1" t="s">
        <v>5490</v>
      </c>
      <c r="B1625" s="4" t="s">
        <v>5491</v>
      </c>
      <c r="C1625" s="1" t="s">
        <v>5492</v>
      </c>
      <c r="D1625" s="1" t="s">
        <v>5493</v>
      </c>
      <c r="E1625" s="1" t="s">
        <v>5494</v>
      </c>
      <c r="F1625" s="1" t="s">
        <v>5495</v>
      </c>
      <c r="G1625" s="1" t="s">
        <v>11</v>
      </c>
      <c r="H1625" s="5" t="s">
        <v>5496</v>
      </c>
      <c r="I1625" s="1" t="s">
        <v>53</v>
      </c>
      <c r="J1625" s="3"/>
      <c r="K1625" s="3"/>
    </row>
    <row r="1626">
      <c r="A1626" s="1" t="s">
        <v>5497</v>
      </c>
      <c r="B1626" s="4" t="s">
        <v>5498</v>
      </c>
      <c r="C1626" s="1" t="s">
        <v>11</v>
      </c>
      <c r="D1626" s="1" t="s">
        <v>11</v>
      </c>
      <c r="E1626" s="1" t="s">
        <v>11</v>
      </c>
      <c r="F1626" s="1" t="s">
        <v>11</v>
      </c>
      <c r="G1626" s="1" t="s">
        <v>11</v>
      </c>
      <c r="H1626" s="1" t="s">
        <v>11</v>
      </c>
      <c r="I1626" s="1" t="s">
        <v>11</v>
      </c>
      <c r="J1626" s="3"/>
      <c r="K1626" s="3"/>
    </row>
    <row r="1627">
      <c r="A1627" s="1" t="s">
        <v>5499</v>
      </c>
      <c r="B1627" s="4" t="s">
        <v>5500</v>
      </c>
      <c r="C1627" s="1" t="s">
        <v>11</v>
      </c>
      <c r="D1627" s="1" t="s">
        <v>11</v>
      </c>
      <c r="E1627" s="1" t="s">
        <v>11</v>
      </c>
      <c r="F1627" s="1" t="s">
        <v>11</v>
      </c>
      <c r="G1627" s="1" t="s">
        <v>11</v>
      </c>
      <c r="H1627" s="1" t="s">
        <v>11</v>
      </c>
      <c r="I1627" s="1" t="s">
        <v>11</v>
      </c>
      <c r="J1627" s="3"/>
      <c r="K1627" s="3"/>
    </row>
    <row r="1628">
      <c r="A1628" s="1" t="s">
        <v>5501</v>
      </c>
      <c r="B1628" s="4" t="s">
        <v>5502</v>
      </c>
      <c r="C1628" s="1" t="s">
        <v>11</v>
      </c>
      <c r="D1628" s="1" t="s">
        <v>11</v>
      </c>
      <c r="E1628" s="1" t="s">
        <v>11</v>
      </c>
      <c r="F1628" s="1" t="s">
        <v>11</v>
      </c>
      <c r="G1628" s="1" t="s">
        <v>11</v>
      </c>
      <c r="H1628" s="1" t="s">
        <v>11</v>
      </c>
      <c r="I1628" s="1" t="s">
        <v>11</v>
      </c>
      <c r="J1628" s="3"/>
      <c r="K1628" s="3"/>
    </row>
    <row r="1629">
      <c r="A1629" s="1" t="s">
        <v>5503</v>
      </c>
      <c r="B1629" s="4" t="s">
        <v>5504</v>
      </c>
      <c r="C1629" s="1" t="s">
        <v>11</v>
      </c>
      <c r="D1629" s="1" t="s">
        <v>11</v>
      </c>
      <c r="E1629" s="1" t="s">
        <v>11</v>
      </c>
      <c r="F1629" s="1" t="s">
        <v>11</v>
      </c>
      <c r="G1629" s="1" t="s">
        <v>11</v>
      </c>
      <c r="H1629" s="1" t="s">
        <v>11</v>
      </c>
      <c r="I1629" s="1" t="s">
        <v>11</v>
      </c>
      <c r="J1629" s="3"/>
      <c r="K1629" s="3"/>
    </row>
    <row r="1630">
      <c r="A1630" s="1" t="s">
        <v>5505</v>
      </c>
      <c r="B1630" s="4" t="s">
        <v>5506</v>
      </c>
      <c r="C1630" s="1" t="s">
        <v>11</v>
      </c>
      <c r="D1630" s="1" t="s">
        <v>11</v>
      </c>
      <c r="E1630" s="1" t="s">
        <v>11</v>
      </c>
      <c r="F1630" s="1" t="s">
        <v>11</v>
      </c>
      <c r="G1630" s="1" t="s">
        <v>11</v>
      </c>
      <c r="H1630" s="1" t="s">
        <v>11</v>
      </c>
      <c r="I1630" s="1" t="s">
        <v>11</v>
      </c>
      <c r="J1630" s="3"/>
      <c r="K1630" s="3"/>
    </row>
    <row r="1631">
      <c r="A1631" s="1" t="s">
        <v>5507</v>
      </c>
      <c r="B1631" s="4" t="s">
        <v>5508</v>
      </c>
      <c r="C1631" s="1" t="s">
        <v>5509</v>
      </c>
      <c r="D1631" s="1" t="s">
        <v>5510</v>
      </c>
      <c r="E1631" s="1" t="s">
        <v>5511</v>
      </c>
      <c r="F1631" s="1" t="s">
        <v>5512</v>
      </c>
      <c r="G1631" s="1" t="s">
        <v>5513</v>
      </c>
      <c r="H1631" s="5" t="s">
        <v>5514</v>
      </c>
      <c r="I1631" s="1" t="s">
        <v>183</v>
      </c>
      <c r="J1631" s="3"/>
      <c r="K1631" s="3"/>
    </row>
    <row r="1632">
      <c r="A1632" s="1" t="s">
        <v>5515</v>
      </c>
      <c r="B1632" s="4" t="s">
        <v>5516</v>
      </c>
      <c r="C1632" s="1" t="s">
        <v>11</v>
      </c>
      <c r="D1632" s="1" t="s">
        <v>11</v>
      </c>
      <c r="E1632" s="1" t="s">
        <v>11</v>
      </c>
      <c r="F1632" s="1" t="s">
        <v>11</v>
      </c>
      <c r="G1632" s="1" t="s">
        <v>11</v>
      </c>
      <c r="H1632" s="1" t="s">
        <v>11</v>
      </c>
      <c r="I1632" s="1" t="s">
        <v>11</v>
      </c>
      <c r="J1632" s="3"/>
      <c r="K1632" s="3"/>
    </row>
    <row r="1633">
      <c r="A1633" s="1" t="s">
        <v>5517</v>
      </c>
      <c r="B1633" s="4" t="s">
        <v>5518</v>
      </c>
      <c r="C1633" s="1" t="s">
        <v>5519</v>
      </c>
      <c r="D1633" s="1" t="s">
        <v>5520</v>
      </c>
      <c r="E1633" s="1" t="s">
        <v>5521</v>
      </c>
      <c r="F1633" s="1" t="s">
        <v>5522</v>
      </c>
      <c r="G1633" s="1" t="s">
        <v>11</v>
      </c>
      <c r="H1633" s="5" t="s">
        <v>5523</v>
      </c>
      <c r="I1633" s="1" t="s">
        <v>80</v>
      </c>
      <c r="J1633" s="3"/>
      <c r="K1633" s="3"/>
    </row>
    <row r="1634">
      <c r="A1634" s="1" t="s">
        <v>5524</v>
      </c>
      <c r="B1634" s="4" t="s">
        <v>5525</v>
      </c>
      <c r="C1634" s="1" t="s">
        <v>11</v>
      </c>
      <c r="D1634" s="1" t="s">
        <v>11</v>
      </c>
      <c r="E1634" s="1" t="s">
        <v>11</v>
      </c>
      <c r="F1634" s="1" t="s">
        <v>11</v>
      </c>
      <c r="G1634" s="1" t="s">
        <v>11</v>
      </c>
      <c r="H1634" s="1" t="s">
        <v>11</v>
      </c>
      <c r="I1634" s="1" t="s">
        <v>11</v>
      </c>
      <c r="J1634" s="3"/>
      <c r="K1634" s="3"/>
    </row>
    <row r="1635">
      <c r="A1635" s="1" t="s">
        <v>5526</v>
      </c>
      <c r="B1635" s="4" t="s">
        <v>5527</v>
      </c>
      <c r="C1635" s="1" t="s">
        <v>5528</v>
      </c>
      <c r="D1635" s="1" t="s">
        <v>5529</v>
      </c>
      <c r="E1635" s="1" t="s">
        <v>5530</v>
      </c>
      <c r="F1635" s="1" t="s">
        <v>5531</v>
      </c>
      <c r="G1635" s="1" t="s">
        <v>11</v>
      </c>
      <c r="H1635" s="5" t="s">
        <v>5532</v>
      </c>
      <c r="I1635" s="1" t="s">
        <v>80</v>
      </c>
      <c r="J1635" s="3"/>
      <c r="K1635" s="3"/>
    </row>
    <row r="1636">
      <c r="A1636" s="1" t="s">
        <v>5533</v>
      </c>
      <c r="B1636" s="4" t="s">
        <v>5534</v>
      </c>
      <c r="C1636" s="1" t="s">
        <v>5535</v>
      </c>
      <c r="D1636" s="1" t="s">
        <v>5536</v>
      </c>
      <c r="E1636" s="1" t="s">
        <v>5537</v>
      </c>
      <c r="F1636" s="1" t="s">
        <v>5538</v>
      </c>
      <c r="G1636" s="1" t="s">
        <v>5539</v>
      </c>
      <c r="H1636" s="1" t="s">
        <v>11</v>
      </c>
      <c r="I1636" s="1" t="s">
        <v>312</v>
      </c>
      <c r="J1636" s="3"/>
      <c r="K1636" s="3"/>
    </row>
    <row r="1637">
      <c r="A1637" s="1" t="s">
        <v>5540</v>
      </c>
      <c r="B1637" s="4" t="s">
        <v>5541</v>
      </c>
      <c r="C1637" s="1" t="s">
        <v>11</v>
      </c>
      <c r="D1637" s="1" t="s">
        <v>11</v>
      </c>
      <c r="E1637" s="1" t="s">
        <v>11</v>
      </c>
      <c r="F1637" s="1" t="s">
        <v>11</v>
      </c>
      <c r="G1637" s="1" t="s">
        <v>11</v>
      </c>
      <c r="H1637" s="1" t="s">
        <v>11</v>
      </c>
      <c r="I1637" s="1" t="s">
        <v>11</v>
      </c>
      <c r="J1637" s="3"/>
      <c r="K1637" s="3"/>
    </row>
    <row r="1638">
      <c r="A1638" s="1" t="s">
        <v>5542</v>
      </c>
      <c r="B1638" s="4" t="s">
        <v>5543</v>
      </c>
      <c r="C1638" s="1" t="s">
        <v>5544</v>
      </c>
      <c r="D1638" s="1" t="s">
        <v>5545</v>
      </c>
      <c r="E1638" s="1" t="s">
        <v>5546</v>
      </c>
      <c r="F1638" s="1" t="s">
        <v>5547</v>
      </c>
      <c r="G1638" s="1" t="s">
        <v>5548</v>
      </c>
      <c r="H1638" s="5" t="s">
        <v>5549</v>
      </c>
      <c r="I1638" s="1" t="s">
        <v>154</v>
      </c>
      <c r="J1638" s="3"/>
      <c r="K1638" s="3"/>
    </row>
    <row r="1639">
      <c r="A1639" s="1" t="s">
        <v>5550</v>
      </c>
      <c r="B1639" s="4" t="s">
        <v>5551</v>
      </c>
      <c r="C1639" s="1" t="s">
        <v>5552</v>
      </c>
      <c r="D1639" s="1" t="s">
        <v>5553</v>
      </c>
      <c r="E1639" s="1" t="s">
        <v>5554</v>
      </c>
      <c r="F1639" s="1" t="s">
        <v>5555</v>
      </c>
      <c r="G1639" s="1" t="s">
        <v>5556</v>
      </c>
      <c r="H1639" s="5" t="s">
        <v>5557</v>
      </c>
      <c r="I1639" s="1" t="s">
        <v>80</v>
      </c>
      <c r="J1639" s="3"/>
      <c r="K1639" s="3"/>
    </row>
    <row r="1640">
      <c r="A1640" s="1" t="s">
        <v>5558</v>
      </c>
      <c r="B1640" s="4" t="s">
        <v>5559</v>
      </c>
      <c r="C1640" s="1" t="s">
        <v>11</v>
      </c>
      <c r="D1640" s="1" t="s">
        <v>11</v>
      </c>
      <c r="E1640" s="1" t="s">
        <v>11</v>
      </c>
      <c r="F1640" s="1" t="s">
        <v>11</v>
      </c>
      <c r="G1640" s="1" t="s">
        <v>11</v>
      </c>
      <c r="H1640" s="1" t="s">
        <v>11</v>
      </c>
      <c r="I1640" s="1" t="s">
        <v>11</v>
      </c>
      <c r="J1640" s="3"/>
      <c r="K1640" s="3"/>
    </row>
    <row r="1641">
      <c r="A1641" s="1" t="s">
        <v>5560</v>
      </c>
      <c r="B1641" s="4" t="s">
        <v>5561</v>
      </c>
      <c r="C1641" s="1" t="s">
        <v>11</v>
      </c>
      <c r="D1641" s="1" t="s">
        <v>11</v>
      </c>
      <c r="E1641" s="1" t="s">
        <v>11</v>
      </c>
      <c r="F1641" s="1" t="s">
        <v>11</v>
      </c>
      <c r="G1641" s="1" t="s">
        <v>11</v>
      </c>
      <c r="H1641" s="1" t="s">
        <v>11</v>
      </c>
      <c r="I1641" s="1" t="s">
        <v>11</v>
      </c>
      <c r="J1641" s="3"/>
      <c r="K1641" s="3"/>
    </row>
    <row r="1642">
      <c r="A1642" s="1" t="s">
        <v>5562</v>
      </c>
      <c r="B1642" s="4" t="s">
        <v>5563</v>
      </c>
      <c r="C1642" s="1" t="s">
        <v>11</v>
      </c>
      <c r="D1642" s="1" t="s">
        <v>11</v>
      </c>
      <c r="E1642" s="1" t="s">
        <v>11</v>
      </c>
      <c r="F1642" s="1" t="s">
        <v>11</v>
      </c>
      <c r="G1642" s="1" t="s">
        <v>11</v>
      </c>
      <c r="H1642" s="1" t="s">
        <v>11</v>
      </c>
      <c r="I1642" s="1" t="s">
        <v>11</v>
      </c>
      <c r="J1642" s="3"/>
      <c r="K1642" s="3"/>
    </row>
    <row r="1643">
      <c r="A1643" s="1" t="s">
        <v>5564</v>
      </c>
      <c r="B1643" s="4" t="s">
        <v>5565</v>
      </c>
      <c r="C1643" s="1" t="s">
        <v>11</v>
      </c>
      <c r="D1643" s="1" t="s">
        <v>11</v>
      </c>
      <c r="E1643" s="1" t="s">
        <v>11</v>
      </c>
      <c r="F1643" s="1" t="s">
        <v>11</v>
      </c>
      <c r="G1643" s="1" t="s">
        <v>11</v>
      </c>
      <c r="H1643" s="1" t="s">
        <v>11</v>
      </c>
      <c r="I1643" s="1" t="s">
        <v>11</v>
      </c>
      <c r="J1643" s="3"/>
      <c r="K1643" s="3"/>
    </row>
    <row r="1644">
      <c r="A1644" s="1" t="s">
        <v>5566</v>
      </c>
      <c r="B1644" s="4" t="s">
        <v>5567</v>
      </c>
      <c r="C1644" s="1" t="s">
        <v>5568</v>
      </c>
      <c r="D1644" s="1" t="s">
        <v>5569</v>
      </c>
      <c r="E1644" s="1" t="s">
        <v>5570</v>
      </c>
      <c r="F1644" s="1" t="s">
        <v>5571</v>
      </c>
      <c r="G1644" s="1" t="s">
        <v>11</v>
      </c>
      <c r="H1644" s="5" t="s">
        <v>5572</v>
      </c>
      <c r="I1644" s="1" t="s">
        <v>154</v>
      </c>
      <c r="J1644" s="3"/>
      <c r="K1644" s="3"/>
    </row>
    <row r="1645">
      <c r="A1645" s="1" t="s">
        <v>5573</v>
      </c>
      <c r="B1645" s="4" t="s">
        <v>5574</v>
      </c>
      <c r="C1645" s="1" t="s">
        <v>11</v>
      </c>
      <c r="D1645" s="1" t="s">
        <v>11</v>
      </c>
      <c r="E1645" s="1" t="s">
        <v>11</v>
      </c>
      <c r="F1645" s="1" t="s">
        <v>11</v>
      </c>
      <c r="G1645" s="1" t="s">
        <v>11</v>
      </c>
      <c r="H1645" s="1" t="s">
        <v>11</v>
      </c>
      <c r="I1645" s="1" t="s">
        <v>11</v>
      </c>
      <c r="J1645" s="3"/>
      <c r="K1645" s="3"/>
    </row>
    <row r="1646">
      <c r="A1646" s="1" t="s">
        <v>5575</v>
      </c>
      <c r="B1646" s="4" t="s">
        <v>5576</v>
      </c>
      <c r="C1646" s="1" t="s">
        <v>5577</v>
      </c>
      <c r="D1646" s="1" t="s">
        <v>5578</v>
      </c>
      <c r="E1646" s="1" t="s">
        <v>5579</v>
      </c>
      <c r="F1646" s="1" t="s">
        <v>5580</v>
      </c>
      <c r="G1646" s="1" t="s">
        <v>11</v>
      </c>
      <c r="H1646" s="5" t="s">
        <v>5581</v>
      </c>
      <c r="I1646" s="1" t="s">
        <v>80</v>
      </c>
      <c r="J1646" s="3"/>
      <c r="K1646" s="3"/>
    </row>
    <row r="1647">
      <c r="A1647" s="1" t="s">
        <v>5582</v>
      </c>
      <c r="B1647" s="4" t="s">
        <v>5583</v>
      </c>
      <c r="C1647" s="1" t="s">
        <v>5584</v>
      </c>
      <c r="D1647" s="1" t="s">
        <v>5585</v>
      </c>
      <c r="E1647" s="1" t="s">
        <v>5586</v>
      </c>
      <c r="F1647" s="1" t="s">
        <v>5587</v>
      </c>
      <c r="G1647" s="1" t="s">
        <v>11</v>
      </c>
      <c r="H1647" s="1" t="s">
        <v>11</v>
      </c>
      <c r="I1647" s="1" t="s">
        <v>382</v>
      </c>
      <c r="J1647" s="3"/>
      <c r="K1647" s="3"/>
    </row>
    <row r="1648">
      <c r="A1648" s="1" t="s">
        <v>5588</v>
      </c>
      <c r="B1648" s="4" t="s">
        <v>5589</v>
      </c>
      <c r="C1648" s="1" t="s">
        <v>11</v>
      </c>
      <c r="D1648" s="1" t="s">
        <v>11</v>
      </c>
      <c r="E1648" s="1" t="s">
        <v>11</v>
      </c>
      <c r="F1648" s="1" t="s">
        <v>11</v>
      </c>
      <c r="G1648" s="1" t="s">
        <v>11</v>
      </c>
      <c r="H1648" s="1" t="s">
        <v>11</v>
      </c>
      <c r="I1648" s="1" t="s">
        <v>11</v>
      </c>
      <c r="J1648" s="3"/>
      <c r="K1648" s="3"/>
    </row>
    <row r="1649">
      <c r="A1649" s="1" t="s">
        <v>5590</v>
      </c>
      <c r="B1649" s="4" t="s">
        <v>5591</v>
      </c>
      <c r="C1649" s="1" t="s">
        <v>11</v>
      </c>
      <c r="D1649" s="1" t="s">
        <v>11</v>
      </c>
      <c r="E1649" s="1" t="s">
        <v>11</v>
      </c>
      <c r="F1649" s="1" t="s">
        <v>11</v>
      </c>
      <c r="G1649" s="1" t="s">
        <v>11</v>
      </c>
      <c r="H1649" s="1" t="s">
        <v>11</v>
      </c>
      <c r="I1649" s="1" t="s">
        <v>11</v>
      </c>
      <c r="J1649" s="3"/>
      <c r="K1649" s="3"/>
    </row>
    <row r="1650">
      <c r="A1650" s="1" t="s">
        <v>5592</v>
      </c>
      <c r="B1650" s="4" t="s">
        <v>5593</v>
      </c>
      <c r="C1650" s="1" t="s">
        <v>11</v>
      </c>
      <c r="D1650" s="1" t="s">
        <v>11</v>
      </c>
      <c r="E1650" s="1" t="s">
        <v>11</v>
      </c>
      <c r="F1650" s="1" t="s">
        <v>11</v>
      </c>
      <c r="G1650" s="1" t="s">
        <v>11</v>
      </c>
      <c r="H1650" s="1" t="s">
        <v>11</v>
      </c>
      <c r="I1650" s="1" t="s">
        <v>11</v>
      </c>
      <c r="J1650" s="3"/>
      <c r="K1650" s="3"/>
    </row>
    <row r="1651">
      <c r="A1651" s="1" t="s">
        <v>5594</v>
      </c>
      <c r="B1651" s="4" t="s">
        <v>5595</v>
      </c>
      <c r="C1651" s="1" t="s">
        <v>11</v>
      </c>
      <c r="D1651" s="1" t="s">
        <v>11</v>
      </c>
      <c r="E1651" s="1" t="s">
        <v>11</v>
      </c>
      <c r="F1651" s="1" t="s">
        <v>11</v>
      </c>
      <c r="G1651" s="1" t="s">
        <v>11</v>
      </c>
      <c r="H1651" s="1" t="s">
        <v>11</v>
      </c>
      <c r="I1651" s="1" t="s">
        <v>11</v>
      </c>
      <c r="J1651" s="3"/>
      <c r="K1651" s="3"/>
    </row>
    <row r="1652">
      <c r="A1652" s="1" t="s">
        <v>5596</v>
      </c>
      <c r="B1652" s="4" t="s">
        <v>5597</v>
      </c>
      <c r="C1652" s="1" t="s">
        <v>11</v>
      </c>
      <c r="D1652" s="1" t="s">
        <v>11</v>
      </c>
      <c r="E1652" s="1" t="s">
        <v>11</v>
      </c>
      <c r="F1652" s="1" t="s">
        <v>11</v>
      </c>
      <c r="G1652" s="1" t="s">
        <v>11</v>
      </c>
      <c r="H1652" s="1" t="s">
        <v>11</v>
      </c>
      <c r="I1652" s="1" t="s">
        <v>11</v>
      </c>
      <c r="J1652" s="3"/>
      <c r="K1652" s="3"/>
    </row>
    <row r="1653">
      <c r="A1653" s="1" t="s">
        <v>5598</v>
      </c>
      <c r="B1653" s="4" t="s">
        <v>5599</v>
      </c>
      <c r="C1653" s="1" t="s">
        <v>5600</v>
      </c>
      <c r="D1653" s="1" t="s">
        <v>5601</v>
      </c>
      <c r="E1653" s="1" t="s">
        <v>5602</v>
      </c>
      <c r="F1653" s="1" t="s">
        <v>5603</v>
      </c>
      <c r="G1653" s="1" t="s">
        <v>11</v>
      </c>
      <c r="H1653" s="5" t="s">
        <v>5604</v>
      </c>
      <c r="I1653" s="1" t="s">
        <v>31</v>
      </c>
      <c r="J1653" s="3"/>
      <c r="K1653" s="3"/>
    </row>
    <row r="1654">
      <c r="A1654" s="1" t="s">
        <v>5605</v>
      </c>
      <c r="B1654" s="4" t="s">
        <v>5606</v>
      </c>
      <c r="C1654" s="1" t="s">
        <v>11</v>
      </c>
      <c r="D1654" s="1" t="s">
        <v>11</v>
      </c>
      <c r="E1654" s="1" t="s">
        <v>11</v>
      </c>
      <c r="F1654" s="1" t="s">
        <v>11</v>
      </c>
      <c r="G1654" s="1" t="s">
        <v>11</v>
      </c>
      <c r="H1654" s="1" t="s">
        <v>11</v>
      </c>
      <c r="I1654" s="1" t="s">
        <v>11</v>
      </c>
      <c r="J1654" s="3"/>
      <c r="K1654" s="3"/>
    </row>
    <row r="1655">
      <c r="A1655" s="1" t="s">
        <v>5607</v>
      </c>
      <c r="B1655" s="4" t="s">
        <v>5608</v>
      </c>
      <c r="C1655" s="1" t="s">
        <v>5609</v>
      </c>
      <c r="D1655" s="1" t="s">
        <v>5610</v>
      </c>
      <c r="E1655" s="1" t="s">
        <v>5611</v>
      </c>
      <c r="F1655" s="1" t="s">
        <v>5612</v>
      </c>
      <c r="G1655" s="1" t="s">
        <v>11</v>
      </c>
      <c r="H1655" s="5" t="s">
        <v>5613</v>
      </c>
      <c r="I1655" s="1" t="s">
        <v>924</v>
      </c>
      <c r="J1655" s="3"/>
      <c r="K1655" s="3"/>
    </row>
    <row r="1656">
      <c r="A1656" s="1" t="s">
        <v>5614</v>
      </c>
      <c r="B1656" s="4" t="s">
        <v>5615</v>
      </c>
      <c r="C1656" s="1" t="s">
        <v>11</v>
      </c>
      <c r="D1656" s="1" t="s">
        <v>11</v>
      </c>
      <c r="E1656" s="1" t="s">
        <v>11</v>
      </c>
      <c r="F1656" s="1" t="s">
        <v>11</v>
      </c>
      <c r="G1656" s="1" t="s">
        <v>11</v>
      </c>
      <c r="H1656" s="1" t="s">
        <v>11</v>
      </c>
      <c r="I1656" s="1" t="s">
        <v>11</v>
      </c>
      <c r="J1656" s="3"/>
      <c r="K1656" s="3"/>
    </row>
    <row r="1657">
      <c r="A1657" s="1" t="s">
        <v>5616</v>
      </c>
      <c r="B1657" s="4" t="s">
        <v>5617</v>
      </c>
      <c r="C1657" s="1" t="s">
        <v>5618</v>
      </c>
      <c r="D1657" s="1" t="s">
        <v>5619</v>
      </c>
      <c r="E1657" s="1" t="s">
        <v>5620</v>
      </c>
      <c r="F1657" s="1" t="s">
        <v>5621</v>
      </c>
      <c r="G1657" s="1" t="s">
        <v>11</v>
      </c>
      <c r="H1657" s="3"/>
      <c r="I1657" s="1" t="s">
        <v>183</v>
      </c>
      <c r="J1657" s="3"/>
      <c r="K1657" s="3"/>
    </row>
    <row r="1658">
      <c r="A1658" s="1" t="s">
        <v>5622</v>
      </c>
      <c r="B1658" s="4" t="s">
        <v>5623</v>
      </c>
      <c r="C1658" s="1" t="s">
        <v>11</v>
      </c>
      <c r="D1658" s="1" t="s">
        <v>11</v>
      </c>
      <c r="E1658" s="1" t="s">
        <v>11</v>
      </c>
      <c r="F1658" s="1" t="s">
        <v>11</v>
      </c>
      <c r="G1658" s="1" t="s">
        <v>11</v>
      </c>
      <c r="H1658" s="1" t="s">
        <v>11</v>
      </c>
      <c r="I1658" s="1" t="s">
        <v>11</v>
      </c>
      <c r="J1658" s="3"/>
      <c r="K1658" s="3"/>
    </row>
    <row r="1659">
      <c r="A1659" s="1" t="s">
        <v>5624</v>
      </c>
      <c r="B1659" s="4" t="s">
        <v>5625</v>
      </c>
      <c r="C1659" s="1" t="s">
        <v>5626</v>
      </c>
      <c r="D1659" s="1" t="s">
        <v>5627</v>
      </c>
      <c r="E1659" s="1" t="s">
        <v>5628</v>
      </c>
      <c r="F1659" s="1" t="s">
        <v>5629</v>
      </c>
      <c r="G1659" s="1" t="s">
        <v>11</v>
      </c>
      <c r="H1659" s="1" t="s">
        <v>11</v>
      </c>
      <c r="I1659" s="1" t="s">
        <v>80</v>
      </c>
      <c r="J1659" s="3"/>
      <c r="K1659" s="3"/>
    </row>
    <row r="1660">
      <c r="A1660" s="1" t="s">
        <v>5630</v>
      </c>
      <c r="B1660" s="4" t="s">
        <v>5631</v>
      </c>
      <c r="C1660" s="1" t="s">
        <v>11</v>
      </c>
      <c r="D1660" s="1" t="s">
        <v>11</v>
      </c>
      <c r="E1660" s="1" t="s">
        <v>11</v>
      </c>
      <c r="F1660" s="1" t="s">
        <v>11</v>
      </c>
      <c r="G1660" s="1" t="s">
        <v>11</v>
      </c>
      <c r="H1660" s="1" t="s">
        <v>11</v>
      </c>
      <c r="I1660" s="1" t="s">
        <v>11</v>
      </c>
      <c r="J1660" s="3"/>
      <c r="K1660" s="3"/>
    </row>
    <row r="1661">
      <c r="A1661" s="1" t="s">
        <v>5632</v>
      </c>
      <c r="B1661" s="4" t="s">
        <v>5633</v>
      </c>
      <c r="C1661" s="1" t="s">
        <v>11</v>
      </c>
      <c r="D1661" s="1" t="s">
        <v>11</v>
      </c>
      <c r="E1661" s="1" t="s">
        <v>11</v>
      </c>
      <c r="F1661" s="1" t="s">
        <v>11</v>
      </c>
      <c r="G1661" s="1" t="s">
        <v>11</v>
      </c>
      <c r="H1661" s="1" t="s">
        <v>11</v>
      </c>
      <c r="I1661" s="1" t="s">
        <v>11</v>
      </c>
      <c r="J1661" s="3"/>
      <c r="K1661" s="3"/>
    </row>
    <row r="1662">
      <c r="A1662" s="1" t="s">
        <v>5634</v>
      </c>
      <c r="B1662" s="4" t="s">
        <v>5635</v>
      </c>
      <c r="C1662" s="1" t="s">
        <v>5636</v>
      </c>
      <c r="D1662" s="1" t="s">
        <v>5637</v>
      </c>
      <c r="E1662" s="1" t="s">
        <v>5638</v>
      </c>
      <c r="F1662" s="1" t="s">
        <v>5639</v>
      </c>
      <c r="G1662" s="1" t="s">
        <v>11</v>
      </c>
      <c r="H1662" s="5" t="s">
        <v>5640</v>
      </c>
      <c r="I1662" s="1" t="s">
        <v>312</v>
      </c>
      <c r="J1662" s="3"/>
      <c r="K1662" s="3"/>
    </row>
    <row r="1663">
      <c r="A1663" s="1" t="s">
        <v>5641</v>
      </c>
      <c r="B1663" s="4" t="s">
        <v>5642</v>
      </c>
      <c r="C1663" s="1" t="s">
        <v>5643</v>
      </c>
      <c r="D1663" s="1" t="s">
        <v>5644</v>
      </c>
      <c r="E1663" s="1" t="s">
        <v>5645</v>
      </c>
      <c r="F1663" s="1" t="s">
        <v>5646</v>
      </c>
      <c r="G1663" s="1" t="s">
        <v>5647</v>
      </c>
      <c r="H1663" s="1" t="s">
        <v>11</v>
      </c>
      <c r="I1663" s="1" t="s">
        <v>11</v>
      </c>
      <c r="J1663" s="3"/>
      <c r="K1663" s="3"/>
    </row>
    <row r="1664">
      <c r="A1664" s="1" t="s">
        <v>5648</v>
      </c>
      <c r="B1664" s="4" t="s">
        <v>5649</v>
      </c>
      <c r="C1664" s="1" t="s">
        <v>11</v>
      </c>
      <c r="D1664" s="1" t="s">
        <v>11</v>
      </c>
      <c r="E1664" s="1" t="s">
        <v>11</v>
      </c>
      <c r="F1664" s="1" t="s">
        <v>11</v>
      </c>
      <c r="G1664" s="1" t="s">
        <v>11</v>
      </c>
      <c r="H1664" s="1" t="s">
        <v>11</v>
      </c>
      <c r="I1664" s="1" t="s">
        <v>11</v>
      </c>
      <c r="J1664" s="3"/>
      <c r="K1664" s="3"/>
    </row>
    <row r="1665">
      <c r="A1665" s="1" t="s">
        <v>5650</v>
      </c>
      <c r="B1665" s="4" t="s">
        <v>5651</v>
      </c>
      <c r="C1665" s="1" t="s">
        <v>5652</v>
      </c>
      <c r="D1665" s="1" t="s">
        <v>5653</v>
      </c>
      <c r="E1665" s="1" t="s">
        <v>5654</v>
      </c>
      <c r="F1665" s="1" t="s">
        <v>5655</v>
      </c>
      <c r="G1665" s="1" t="s">
        <v>11</v>
      </c>
      <c r="H1665" s="1" t="s">
        <v>11</v>
      </c>
      <c r="I1665" s="1" t="s">
        <v>43</v>
      </c>
      <c r="J1665" s="3"/>
      <c r="K1665" s="3"/>
    </row>
    <row r="1666">
      <c r="A1666" s="1" t="s">
        <v>5656</v>
      </c>
      <c r="B1666" s="4" t="s">
        <v>5657</v>
      </c>
      <c r="C1666" s="1" t="s">
        <v>5658</v>
      </c>
      <c r="D1666" s="1" t="s">
        <v>5659</v>
      </c>
      <c r="E1666" s="1" t="s">
        <v>5660</v>
      </c>
      <c r="F1666" s="1" t="s">
        <v>5661</v>
      </c>
      <c r="G1666" s="1" t="s">
        <v>11</v>
      </c>
      <c r="H1666" s="5" t="s">
        <v>5662</v>
      </c>
      <c r="I1666" s="1" t="s">
        <v>382</v>
      </c>
      <c r="J1666" s="3"/>
      <c r="K1666" s="3"/>
    </row>
    <row r="1667">
      <c r="A1667" s="1" t="s">
        <v>5663</v>
      </c>
      <c r="B1667" s="4" t="s">
        <v>5664</v>
      </c>
      <c r="C1667" s="1" t="s">
        <v>11</v>
      </c>
      <c r="D1667" s="1" t="s">
        <v>11</v>
      </c>
      <c r="E1667" s="1" t="s">
        <v>11</v>
      </c>
      <c r="F1667" s="1" t="s">
        <v>11</v>
      </c>
      <c r="G1667" s="1" t="s">
        <v>11</v>
      </c>
      <c r="H1667" s="1" t="s">
        <v>11</v>
      </c>
      <c r="I1667" s="1" t="s">
        <v>11</v>
      </c>
      <c r="J1667" s="3"/>
      <c r="K1667" s="3"/>
    </row>
    <row r="1668">
      <c r="A1668" s="1" t="s">
        <v>5665</v>
      </c>
      <c r="B1668" s="4" t="s">
        <v>5666</v>
      </c>
      <c r="C1668" s="1" t="s">
        <v>5667</v>
      </c>
      <c r="D1668" s="1" t="s">
        <v>5668</v>
      </c>
      <c r="E1668" s="1" t="s">
        <v>5669</v>
      </c>
      <c r="F1668" s="1" t="s">
        <v>5670</v>
      </c>
      <c r="G1668" s="1" t="s">
        <v>11</v>
      </c>
      <c r="H1668" s="5" t="s">
        <v>5671</v>
      </c>
      <c r="I1668" s="1" t="s">
        <v>80</v>
      </c>
      <c r="J1668" s="3"/>
      <c r="K1668" s="3"/>
    </row>
    <row r="1669">
      <c r="A1669" s="1" t="s">
        <v>5672</v>
      </c>
      <c r="B1669" s="4" t="s">
        <v>5673</v>
      </c>
      <c r="C1669" s="1" t="s">
        <v>5674</v>
      </c>
      <c r="D1669" s="1" t="s">
        <v>5675</v>
      </c>
      <c r="E1669" s="1" t="s">
        <v>5676</v>
      </c>
      <c r="F1669" s="1" t="s">
        <v>5677</v>
      </c>
      <c r="G1669" s="1" t="s">
        <v>11</v>
      </c>
      <c r="H1669" s="3"/>
      <c r="I1669" s="1" t="s">
        <v>80</v>
      </c>
      <c r="J1669" s="3"/>
      <c r="K1669" s="3"/>
    </row>
    <row r="1670">
      <c r="A1670" s="1" t="s">
        <v>5678</v>
      </c>
      <c r="B1670" s="4" t="s">
        <v>5679</v>
      </c>
      <c r="C1670" s="1" t="s">
        <v>11</v>
      </c>
      <c r="D1670" s="1" t="s">
        <v>11</v>
      </c>
      <c r="E1670" s="1" t="s">
        <v>11</v>
      </c>
      <c r="F1670" s="1" t="s">
        <v>11</v>
      </c>
      <c r="G1670" s="1" t="s">
        <v>11</v>
      </c>
      <c r="H1670" s="1" t="s">
        <v>11</v>
      </c>
      <c r="I1670" s="1" t="s">
        <v>11</v>
      </c>
      <c r="J1670" s="3"/>
      <c r="K1670" s="3"/>
    </row>
    <row r="1671">
      <c r="A1671" s="1" t="s">
        <v>5680</v>
      </c>
      <c r="B1671" s="4" t="s">
        <v>5681</v>
      </c>
      <c r="C1671" s="1" t="s">
        <v>5682</v>
      </c>
      <c r="D1671" s="1" t="s">
        <v>5683</v>
      </c>
      <c r="E1671" s="1" t="s">
        <v>5684</v>
      </c>
      <c r="F1671" s="1" t="s">
        <v>5685</v>
      </c>
      <c r="G1671" s="1" t="s">
        <v>11</v>
      </c>
      <c r="H1671" s="5" t="s">
        <v>5686</v>
      </c>
      <c r="I1671" s="1" t="s">
        <v>80</v>
      </c>
      <c r="J1671" s="3"/>
      <c r="K1671" s="3"/>
    </row>
    <row r="1672">
      <c r="A1672" s="1" t="s">
        <v>5687</v>
      </c>
      <c r="B1672" s="4" t="s">
        <v>5688</v>
      </c>
      <c r="C1672" s="1" t="s">
        <v>11</v>
      </c>
      <c r="D1672" s="1" t="s">
        <v>11</v>
      </c>
      <c r="E1672" s="1" t="s">
        <v>11</v>
      </c>
      <c r="F1672" s="1" t="s">
        <v>11</v>
      </c>
      <c r="G1672" s="1" t="s">
        <v>11</v>
      </c>
      <c r="H1672" s="1" t="s">
        <v>11</v>
      </c>
      <c r="I1672" s="1" t="s">
        <v>11</v>
      </c>
      <c r="J1672" s="3"/>
      <c r="K1672" s="3"/>
    </row>
    <row r="1673">
      <c r="A1673" s="1" t="s">
        <v>5689</v>
      </c>
      <c r="B1673" s="4" t="s">
        <v>5690</v>
      </c>
      <c r="C1673" s="1" t="s">
        <v>11</v>
      </c>
      <c r="D1673" s="1" t="s">
        <v>11</v>
      </c>
      <c r="E1673" s="1" t="s">
        <v>11</v>
      </c>
      <c r="F1673" s="1" t="s">
        <v>11</v>
      </c>
      <c r="G1673" s="1" t="s">
        <v>11</v>
      </c>
      <c r="H1673" s="1" t="s">
        <v>11</v>
      </c>
      <c r="I1673" s="1" t="s">
        <v>11</v>
      </c>
      <c r="J1673" s="3"/>
      <c r="K1673" s="3"/>
    </row>
    <row r="1674">
      <c r="A1674" s="1" t="s">
        <v>5691</v>
      </c>
      <c r="B1674" s="4" t="s">
        <v>5692</v>
      </c>
      <c r="C1674" s="1" t="s">
        <v>5693</v>
      </c>
      <c r="D1674" s="1" t="s">
        <v>5694</v>
      </c>
      <c r="E1674" s="1" t="s">
        <v>5695</v>
      </c>
      <c r="F1674" s="1" t="s">
        <v>5696</v>
      </c>
      <c r="G1674" s="1" t="s">
        <v>5697</v>
      </c>
      <c r="H1674" s="3"/>
      <c r="I1674" s="1" t="s">
        <v>43</v>
      </c>
      <c r="J1674" s="3"/>
      <c r="K1674" s="3"/>
    </row>
    <row r="1675">
      <c r="A1675" s="1" t="s">
        <v>5698</v>
      </c>
      <c r="B1675" s="4" t="s">
        <v>5699</v>
      </c>
      <c r="C1675" s="1" t="s">
        <v>5700</v>
      </c>
      <c r="D1675" s="1" t="s">
        <v>5701</v>
      </c>
      <c r="E1675" s="1" t="s">
        <v>5702</v>
      </c>
      <c r="F1675" s="1" t="s">
        <v>5703</v>
      </c>
      <c r="G1675" s="1" t="s">
        <v>11</v>
      </c>
      <c r="H1675" s="5" t="s">
        <v>5704</v>
      </c>
      <c r="I1675" s="1" t="s">
        <v>312</v>
      </c>
      <c r="J1675" s="3"/>
      <c r="K1675" s="3"/>
    </row>
    <row r="1676">
      <c r="A1676" s="1" t="s">
        <v>5705</v>
      </c>
      <c r="B1676" s="4" t="s">
        <v>5706</v>
      </c>
      <c r="C1676" s="1" t="s">
        <v>11</v>
      </c>
      <c r="D1676" s="1" t="s">
        <v>11</v>
      </c>
      <c r="E1676" s="1" t="s">
        <v>11</v>
      </c>
      <c r="F1676" s="1" t="s">
        <v>11</v>
      </c>
      <c r="G1676" s="1" t="s">
        <v>11</v>
      </c>
      <c r="H1676" s="1" t="s">
        <v>11</v>
      </c>
      <c r="I1676" s="1" t="s">
        <v>11</v>
      </c>
      <c r="J1676" s="3"/>
      <c r="K1676" s="3"/>
    </row>
    <row r="1677">
      <c r="A1677" s="1" t="s">
        <v>5707</v>
      </c>
      <c r="B1677" s="4" t="s">
        <v>5708</v>
      </c>
      <c r="C1677" s="1" t="s">
        <v>11</v>
      </c>
      <c r="D1677" s="1" t="s">
        <v>11</v>
      </c>
      <c r="E1677" s="1" t="s">
        <v>11</v>
      </c>
      <c r="F1677" s="1" t="s">
        <v>11</v>
      </c>
      <c r="G1677" s="1" t="s">
        <v>11</v>
      </c>
      <c r="H1677" s="1" t="s">
        <v>11</v>
      </c>
      <c r="I1677" s="1" t="s">
        <v>11</v>
      </c>
      <c r="J1677" s="3"/>
      <c r="K1677" s="3"/>
    </row>
    <row r="1678">
      <c r="A1678" s="1" t="s">
        <v>5709</v>
      </c>
      <c r="B1678" s="4" t="s">
        <v>5710</v>
      </c>
      <c r="C1678" s="1" t="s">
        <v>11</v>
      </c>
      <c r="D1678" s="1" t="s">
        <v>11</v>
      </c>
      <c r="E1678" s="1" t="s">
        <v>11</v>
      </c>
      <c r="F1678" s="1" t="s">
        <v>11</v>
      </c>
      <c r="G1678" s="1" t="s">
        <v>11</v>
      </c>
      <c r="H1678" s="1" t="s">
        <v>11</v>
      </c>
      <c r="I1678" s="1" t="s">
        <v>11</v>
      </c>
      <c r="J1678" s="3"/>
      <c r="K1678" s="3"/>
    </row>
    <row r="1679">
      <c r="A1679" s="1" t="s">
        <v>5711</v>
      </c>
      <c r="B1679" s="4" t="s">
        <v>5712</v>
      </c>
      <c r="C1679" s="1" t="s">
        <v>11</v>
      </c>
      <c r="D1679" s="1" t="s">
        <v>11</v>
      </c>
      <c r="E1679" s="1" t="s">
        <v>11</v>
      </c>
      <c r="F1679" s="1" t="s">
        <v>11</v>
      </c>
      <c r="G1679" s="1" t="s">
        <v>11</v>
      </c>
      <c r="H1679" s="1" t="s">
        <v>11</v>
      </c>
      <c r="I1679" s="1" t="s">
        <v>11</v>
      </c>
      <c r="J1679" s="3"/>
      <c r="K1679" s="3"/>
    </row>
    <row r="1680">
      <c r="A1680" s="1" t="s">
        <v>5713</v>
      </c>
      <c r="B1680" s="4" t="s">
        <v>5714</v>
      </c>
      <c r="C1680" s="1" t="s">
        <v>11</v>
      </c>
      <c r="D1680" s="1" t="s">
        <v>11</v>
      </c>
      <c r="E1680" s="1" t="s">
        <v>11</v>
      </c>
      <c r="F1680" s="1" t="s">
        <v>11</v>
      </c>
      <c r="G1680" s="1" t="s">
        <v>11</v>
      </c>
      <c r="H1680" s="1" t="s">
        <v>11</v>
      </c>
      <c r="I1680" s="1" t="s">
        <v>11</v>
      </c>
      <c r="J1680" s="3"/>
      <c r="K1680" s="3"/>
    </row>
    <row r="1681">
      <c r="A1681" s="1" t="s">
        <v>5715</v>
      </c>
      <c r="B1681" s="4" t="s">
        <v>5716</v>
      </c>
      <c r="C1681" s="1" t="s">
        <v>11</v>
      </c>
      <c r="D1681" s="1" t="s">
        <v>11</v>
      </c>
      <c r="E1681" s="1" t="s">
        <v>11</v>
      </c>
      <c r="F1681" s="1" t="s">
        <v>11</v>
      </c>
      <c r="G1681" s="1" t="s">
        <v>11</v>
      </c>
      <c r="H1681" s="1" t="s">
        <v>11</v>
      </c>
      <c r="I1681" s="1" t="s">
        <v>11</v>
      </c>
      <c r="J1681" s="3"/>
      <c r="K1681" s="3"/>
    </row>
    <row r="1682">
      <c r="A1682" s="1" t="s">
        <v>5717</v>
      </c>
      <c r="B1682" s="4" t="s">
        <v>5718</v>
      </c>
      <c r="C1682" s="1" t="s">
        <v>11</v>
      </c>
      <c r="D1682" s="1" t="s">
        <v>11</v>
      </c>
      <c r="E1682" s="1" t="s">
        <v>11</v>
      </c>
      <c r="F1682" s="1" t="s">
        <v>11</v>
      </c>
      <c r="G1682" s="1" t="s">
        <v>11</v>
      </c>
      <c r="H1682" s="1" t="s">
        <v>11</v>
      </c>
      <c r="I1682" s="1" t="s">
        <v>11</v>
      </c>
      <c r="J1682" s="3"/>
      <c r="K1682" s="3"/>
    </row>
    <row r="1683">
      <c r="A1683" s="1" t="s">
        <v>5719</v>
      </c>
      <c r="B1683" s="4" t="s">
        <v>5720</v>
      </c>
      <c r="C1683" s="1" t="s">
        <v>11</v>
      </c>
      <c r="D1683" s="1" t="s">
        <v>11</v>
      </c>
      <c r="E1683" s="1" t="s">
        <v>11</v>
      </c>
      <c r="F1683" s="1" t="s">
        <v>11</v>
      </c>
      <c r="G1683" s="1" t="s">
        <v>11</v>
      </c>
      <c r="H1683" s="1" t="s">
        <v>11</v>
      </c>
      <c r="I1683" s="1" t="s">
        <v>11</v>
      </c>
      <c r="J1683" s="3"/>
      <c r="K1683" s="3"/>
    </row>
    <row r="1684">
      <c r="A1684" s="1" t="s">
        <v>5721</v>
      </c>
      <c r="B1684" s="4" t="s">
        <v>5722</v>
      </c>
      <c r="C1684" s="1" t="s">
        <v>11</v>
      </c>
      <c r="D1684" s="1" t="s">
        <v>11</v>
      </c>
      <c r="E1684" s="1" t="s">
        <v>11</v>
      </c>
      <c r="F1684" s="1" t="s">
        <v>11</v>
      </c>
      <c r="G1684" s="1" t="s">
        <v>11</v>
      </c>
      <c r="H1684" s="1" t="s">
        <v>11</v>
      </c>
      <c r="I1684" s="1" t="s">
        <v>11</v>
      </c>
      <c r="J1684" s="3"/>
      <c r="K1684" s="3"/>
    </row>
    <row r="1685">
      <c r="A1685" s="1" t="s">
        <v>5723</v>
      </c>
      <c r="B1685" s="4" t="s">
        <v>5724</v>
      </c>
      <c r="C1685" s="1" t="s">
        <v>5725</v>
      </c>
      <c r="D1685" s="1" t="s">
        <v>5726</v>
      </c>
      <c r="E1685" s="1" t="s">
        <v>5727</v>
      </c>
      <c r="F1685" s="1" t="s">
        <v>5728</v>
      </c>
      <c r="G1685" s="1" t="s">
        <v>11</v>
      </c>
      <c r="H1685" s="5" t="s">
        <v>5729</v>
      </c>
      <c r="I1685" s="1" t="s">
        <v>53</v>
      </c>
      <c r="J1685" s="3"/>
      <c r="K1685" s="3"/>
    </row>
    <row r="1686">
      <c r="A1686" s="1" t="s">
        <v>5730</v>
      </c>
      <c r="B1686" s="4" t="s">
        <v>5731</v>
      </c>
      <c r="C1686" s="1" t="s">
        <v>11</v>
      </c>
      <c r="D1686" s="1" t="s">
        <v>11</v>
      </c>
      <c r="E1686" s="1" t="s">
        <v>11</v>
      </c>
      <c r="F1686" s="1" t="s">
        <v>11</v>
      </c>
      <c r="G1686" s="1" t="s">
        <v>11</v>
      </c>
      <c r="H1686" s="1" t="s">
        <v>11</v>
      </c>
      <c r="I1686" s="1" t="s">
        <v>11</v>
      </c>
      <c r="J1686" s="3"/>
      <c r="K1686" s="3"/>
    </row>
    <row r="1687">
      <c r="A1687" s="1" t="s">
        <v>5732</v>
      </c>
      <c r="B1687" s="4" t="s">
        <v>5733</v>
      </c>
      <c r="C1687" s="1" t="s">
        <v>5734</v>
      </c>
      <c r="D1687" s="1" t="s">
        <v>5735</v>
      </c>
      <c r="E1687" s="3"/>
      <c r="F1687" s="3"/>
      <c r="G1687" s="1" t="s">
        <v>5736</v>
      </c>
      <c r="H1687" s="1" t="s">
        <v>11</v>
      </c>
      <c r="I1687" s="1" t="s">
        <v>154</v>
      </c>
      <c r="J1687" s="3"/>
      <c r="K1687" s="3"/>
    </row>
    <row r="1688">
      <c r="A1688" s="1" t="s">
        <v>5737</v>
      </c>
      <c r="B1688" s="4" t="s">
        <v>5738</v>
      </c>
      <c r="C1688" s="1" t="s">
        <v>5739</v>
      </c>
      <c r="D1688" s="1" t="s">
        <v>5740</v>
      </c>
      <c r="E1688" s="1" t="s">
        <v>5741</v>
      </c>
      <c r="F1688" s="1" t="s">
        <v>5742</v>
      </c>
      <c r="G1688" s="1" t="s">
        <v>5743</v>
      </c>
      <c r="H1688" s="5" t="s">
        <v>5744</v>
      </c>
      <c r="I1688" s="1" t="s">
        <v>80</v>
      </c>
      <c r="J1688" s="3"/>
      <c r="K1688" s="3"/>
    </row>
    <row r="1689">
      <c r="A1689" s="1" t="s">
        <v>5745</v>
      </c>
      <c r="B1689" s="4" t="s">
        <v>5746</v>
      </c>
      <c r="C1689" s="1" t="s">
        <v>11</v>
      </c>
      <c r="D1689" s="1" t="s">
        <v>11</v>
      </c>
      <c r="E1689" s="1" t="s">
        <v>11</v>
      </c>
      <c r="F1689" s="1" t="s">
        <v>11</v>
      </c>
      <c r="G1689" s="1" t="s">
        <v>11</v>
      </c>
      <c r="H1689" s="1" t="s">
        <v>11</v>
      </c>
      <c r="I1689" s="1" t="s">
        <v>11</v>
      </c>
      <c r="J1689" s="3"/>
      <c r="K1689" s="3"/>
    </row>
    <row r="1690">
      <c r="A1690" s="1" t="s">
        <v>5747</v>
      </c>
      <c r="B1690" s="4" t="s">
        <v>5748</v>
      </c>
      <c r="C1690" s="1" t="s">
        <v>11</v>
      </c>
      <c r="D1690" s="1" t="s">
        <v>11</v>
      </c>
      <c r="E1690" s="1" t="s">
        <v>11</v>
      </c>
      <c r="F1690" s="1" t="s">
        <v>11</v>
      </c>
      <c r="G1690" s="1" t="s">
        <v>11</v>
      </c>
      <c r="H1690" s="1" t="s">
        <v>11</v>
      </c>
      <c r="I1690" s="1" t="s">
        <v>11</v>
      </c>
      <c r="J1690" s="3"/>
      <c r="K1690" s="3"/>
    </row>
    <row r="1691">
      <c r="A1691" s="1" t="s">
        <v>5749</v>
      </c>
      <c r="B1691" s="4" t="s">
        <v>5750</v>
      </c>
      <c r="C1691" s="1" t="s">
        <v>5751</v>
      </c>
      <c r="D1691" s="1" t="s">
        <v>5752</v>
      </c>
      <c r="E1691" s="1" t="s">
        <v>5753</v>
      </c>
      <c r="F1691" s="1" t="s">
        <v>5754</v>
      </c>
      <c r="G1691" s="1" t="s">
        <v>11</v>
      </c>
      <c r="H1691" s="5" t="s">
        <v>5755</v>
      </c>
      <c r="I1691" s="1" t="s">
        <v>154</v>
      </c>
      <c r="J1691" s="3"/>
      <c r="K1691" s="3"/>
    </row>
    <row r="1692">
      <c r="A1692" s="1" t="s">
        <v>5756</v>
      </c>
      <c r="B1692" s="4" t="s">
        <v>5757</v>
      </c>
      <c r="C1692" s="1" t="s">
        <v>11</v>
      </c>
      <c r="D1692" s="1" t="s">
        <v>11</v>
      </c>
      <c r="E1692" s="1" t="s">
        <v>11</v>
      </c>
      <c r="F1692" s="1" t="s">
        <v>11</v>
      </c>
      <c r="G1692" s="1" t="s">
        <v>11</v>
      </c>
      <c r="H1692" s="1" t="s">
        <v>11</v>
      </c>
      <c r="I1692" s="1" t="s">
        <v>11</v>
      </c>
      <c r="J1692" s="3"/>
      <c r="K1692" s="3"/>
    </row>
    <row r="1693">
      <c r="A1693" s="1" t="s">
        <v>5758</v>
      </c>
      <c r="B1693" s="4" t="s">
        <v>5759</v>
      </c>
      <c r="C1693" s="1" t="s">
        <v>11</v>
      </c>
      <c r="D1693" s="1" t="s">
        <v>11</v>
      </c>
      <c r="E1693" s="1" t="s">
        <v>11</v>
      </c>
      <c r="F1693" s="1" t="s">
        <v>11</v>
      </c>
      <c r="G1693" s="1" t="s">
        <v>11</v>
      </c>
      <c r="H1693" s="1" t="s">
        <v>11</v>
      </c>
      <c r="I1693" s="1" t="s">
        <v>11</v>
      </c>
      <c r="J1693" s="3"/>
      <c r="K1693" s="3"/>
    </row>
    <row r="1694">
      <c r="A1694" s="1" t="s">
        <v>5760</v>
      </c>
      <c r="B1694" s="4" t="s">
        <v>5761</v>
      </c>
      <c r="C1694" s="1" t="s">
        <v>5762</v>
      </c>
      <c r="D1694" s="1" t="s">
        <v>5763</v>
      </c>
      <c r="E1694" s="1" t="s">
        <v>5764</v>
      </c>
      <c r="F1694" s="1" t="s">
        <v>5765</v>
      </c>
      <c r="G1694" s="1" t="s">
        <v>11</v>
      </c>
      <c r="H1694" s="3"/>
      <c r="I1694" s="1" t="s">
        <v>31</v>
      </c>
      <c r="J1694" s="3"/>
      <c r="K1694" s="3"/>
    </row>
    <row r="1695">
      <c r="A1695" s="1" t="s">
        <v>5766</v>
      </c>
      <c r="B1695" s="4" t="s">
        <v>5767</v>
      </c>
      <c r="C1695" s="1" t="s">
        <v>11</v>
      </c>
      <c r="D1695" s="1" t="s">
        <v>11</v>
      </c>
      <c r="E1695" s="1" t="s">
        <v>11</v>
      </c>
      <c r="F1695" s="1" t="s">
        <v>11</v>
      </c>
      <c r="G1695" s="1" t="s">
        <v>11</v>
      </c>
      <c r="H1695" s="1" t="s">
        <v>11</v>
      </c>
      <c r="I1695" s="1" t="s">
        <v>11</v>
      </c>
      <c r="J1695" s="3"/>
      <c r="K1695" s="3"/>
    </row>
    <row r="1696">
      <c r="A1696" s="1" t="s">
        <v>5768</v>
      </c>
      <c r="B1696" s="4" t="s">
        <v>5769</v>
      </c>
      <c r="C1696" s="1" t="s">
        <v>11</v>
      </c>
      <c r="D1696" s="1" t="s">
        <v>11</v>
      </c>
      <c r="E1696" s="1" t="s">
        <v>11</v>
      </c>
      <c r="F1696" s="1" t="s">
        <v>11</v>
      </c>
      <c r="G1696" s="1" t="s">
        <v>11</v>
      </c>
      <c r="H1696" s="1" t="s">
        <v>11</v>
      </c>
      <c r="I1696" s="1" t="s">
        <v>11</v>
      </c>
      <c r="J1696" s="3"/>
      <c r="K1696" s="3"/>
    </row>
    <row r="1697">
      <c r="A1697" s="1" t="s">
        <v>5770</v>
      </c>
      <c r="B1697" s="4" t="s">
        <v>5771</v>
      </c>
      <c r="C1697" s="1" t="s">
        <v>11</v>
      </c>
      <c r="D1697" s="1" t="s">
        <v>11</v>
      </c>
      <c r="E1697" s="1" t="s">
        <v>11</v>
      </c>
      <c r="F1697" s="1" t="s">
        <v>11</v>
      </c>
      <c r="G1697" s="1" t="s">
        <v>11</v>
      </c>
      <c r="H1697" s="1" t="s">
        <v>11</v>
      </c>
      <c r="I1697" s="1" t="s">
        <v>11</v>
      </c>
      <c r="J1697" s="3"/>
      <c r="K1697" s="3"/>
    </row>
    <row r="1698">
      <c r="A1698" s="1" t="s">
        <v>5772</v>
      </c>
      <c r="B1698" s="4" t="s">
        <v>5773</v>
      </c>
      <c r="C1698" s="1" t="s">
        <v>5774</v>
      </c>
      <c r="D1698" s="1" t="s">
        <v>5775</v>
      </c>
      <c r="E1698" s="1" t="s">
        <v>5776</v>
      </c>
      <c r="F1698" s="1" t="s">
        <v>5777</v>
      </c>
      <c r="G1698" s="1" t="s">
        <v>11</v>
      </c>
      <c r="H1698" s="5" t="s">
        <v>5778</v>
      </c>
      <c r="I1698" s="1" t="s">
        <v>53</v>
      </c>
      <c r="J1698" s="3"/>
      <c r="K1698" s="3"/>
    </row>
    <row r="1699">
      <c r="A1699" s="1" t="s">
        <v>5779</v>
      </c>
      <c r="B1699" s="4" t="s">
        <v>5780</v>
      </c>
      <c r="C1699" s="1" t="s">
        <v>11</v>
      </c>
      <c r="D1699" s="1" t="s">
        <v>11</v>
      </c>
      <c r="E1699" s="1" t="s">
        <v>11</v>
      </c>
      <c r="F1699" s="1" t="s">
        <v>11</v>
      </c>
      <c r="G1699" s="1" t="s">
        <v>11</v>
      </c>
      <c r="H1699" s="1" t="s">
        <v>11</v>
      </c>
      <c r="I1699" s="1" t="s">
        <v>11</v>
      </c>
      <c r="J1699" s="3"/>
      <c r="K1699" s="3"/>
    </row>
    <row r="1700">
      <c r="A1700" s="1" t="s">
        <v>5781</v>
      </c>
      <c r="B1700" s="4" t="s">
        <v>5782</v>
      </c>
      <c r="C1700" s="1" t="s">
        <v>11</v>
      </c>
      <c r="D1700" s="1" t="s">
        <v>11</v>
      </c>
      <c r="E1700" s="1" t="s">
        <v>11</v>
      </c>
      <c r="F1700" s="1" t="s">
        <v>11</v>
      </c>
      <c r="G1700" s="1" t="s">
        <v>11</v>
      </c>
      <c r="H1700" s="1" t="s">
        <v>11</v>
      </c>
      <c r="I1700" s="1" t="s">
        <v>11</v>
      </c>
      <c r="J1700" s="3"/>
      <c r="K1700" s="3"/>
    </row>
    <row r="1701">
      <c r="A1701" s="1" t="s">
        <v>5783</v>
      </c>
      <c r="B1701" s="4" t="s">
        <v>5784</v>
      </c>
      <c r="C1701" s="1" t="s">
        <v>11</v>
      </c>
      <c r="D1701" s="1" t="s">
        <v>11</v>
      </c>
      <c r="E1701" s="1" t="s">
        <v>11</v>
      </c>
      <c r="F1701" s="1" t="s">
        <v>11</v>
      </c>
      <c r="G1701" s="1" t="s">
        <v>11</v>
      </c>
      <c r="H1701" s="1" t="s">
        <v>11</v>
      </c>
      <c r="I1701" s="1" t="s">
        <v>11</v>
      </c>
      <c r="J1701" s="3"/>
      <c r="K1701" s="3"/>
    </row>
    <row r="1702">
      <c r="A1702" s="1" t="s">
        <v>5785</v>
      </c>
      <c r="B1702" s="4" t="s">
        <v>5786</v>
      </c>
      <c r="C1702" s="1" t="s">
        <v>11</v>
      </c>
      <c r="D1702" s="1" t="s">
        <v>11</v>
      </c>
      <c r="E1702" s="1" t="s">
        <v>11</v>
      </c>
      <c r="F1702" s="1" t="s">
        <v>11</v>
      </c>
      <c r="G1702" s="1" t="s">
        <v>11</v>
      </c>
      <c r="H1702" s="1" t="s">
        <v>11</v>
      </c>
      <c r="I1702" s="1" t="s">
        <v>11</v>
      </c>
      <c r="J1702" s="3"/>
      <c r="K1702" s="3"/>
    </row>
    <row r="1703">
      <c r="A1703" s="1" t="s">
        <v>5787</v>
      </c>
      <c r="B1703" s="4" t="s">
        <v>5788</v>
      </c>
      <c r="C1703" s="1" t="s">
        <v>11</v>
      </c>
      <c r="D1703" s="1" t="s">
        <v>11</v>
      </c>
      <c r="E1703" s="1" t="s">
        <v>11</v>
      </c>
      <c r="F1703" s="1" t="s">
        <v>11</v>
      </c>
      <c r="G1703" s="1" t="s">
        <v>11</v>
      </c>
      <c r="H1703" s="1" t="s">
        <v>11</v>
      </c>
      <c r="I1703" s="1" t="s">
        <v>11</v>
      </c>
      <c r="J1703" s="3"/>
      <c r="K1703" s="3"/>
    </row>
    <row r="1704">
      <c r="A1704" s="1" t="s">
        <v>5789</v>
      </c>
      <c r="B1704" s="4" t="s">
        <v>5790</v>
      </c>
      <c r="C1704" s="1" t="s">
        <v>11</v>
      </c>
      <c r="D1704" s="1" t="s">
        <v>11</v>
      </c>
      <c r="E1704" s="1" t="s">
        <v>11</v>
      </c>
      <c r="F1704" s="1" t="s">
        <v>11</v>
      </c>
      <c r="G1704" s="1" t="s">
        <v>11</v>
      </c>
      <c r="H1704" s="1" t="s">
        <v>11</v>
      </c>
      <c r="I1704" s="1" t="s">
        <v>11</v>
      </c>
      <c r="J1704" s="3"/>
      <c r="K1704" s="3"/>
    </row>
    <row r="1705">
      <c r="A1705" s="1" t="s">
        <v>5791</v>
      </c>
      <c r="B1705" s="4" t="s">
        <v>5792</v>
      </c>
      <c r="C1705" s="1" t="s">
        <v>11</v>
      </c>
      <c r="D1705" s="1" t="s">
        <v>11</v>
      </c>
      <c r="E1705" s="1" t="s">
        <v>11</v>
      </c>
      <c r="F1705" s="1" t="s">
        <v>11</v>
      </c>
      <c r="G1705" s="1" t="s">
        <v>11</v>
      </c>
      <c r="H1705" s="1" t="s">
        <v>11</v>
      </c>
      <c r="I1705" s="1" t="s">
        <v>11</v>
      </c>
      <c r="J1705" s="3"/>
      <c r="K1705" s="3"/>
    </row>
    <row r="1706">
      <c r="A1706" s="1" t="s">
        <v>5793</v>
      </c>
      <c r="B1706" s="4" t="s">
        <v>5794</v>
      </c>
      <c r="C1706" s="1" t="s">
        <v>11</v>
      </c>
      <c r="D1706" s="1" t="s">
        <v>11</v>
      </c>
      <c r="E1706" s="1" t="s">
        <v>11</v>
      </c>
      <c r="F1706" s="1" t="s">
        <v>11</v>
      </c>
      <c r="G1706" s="1" t="s">
        <v>11</v>
      </c>
      <c r="H1706" s="1" t="s">
        <v>11</v>
      </c>
      <c r="I1706" s="1" t="s">
        <v>11</v>
      </c>
      <c r="J1706" s="3"/>
      <c r="K1706" s="3"/>
    </row>
    <row r="1707">
      <c r="A1707" s="1" t="s">
        <v>5795</v>
      </c>
      <c r="B1707" s="4" t="s">
        <v>5796</v>
      </c>
      <c r="C1707" s="1" t="s">
        <v>11</v>
      </c>
      <c r="D1707" s="1" t="s">
        <v>11</v>
      </c>
      <c r="E1707" s="1" t="s">
        <v>11</v>
      </c>
      <c r="F1707" s="1" t="s">
        <v>11</v>
      </c>
      <c r="G1707" s="1" t="s">
        <v>11</v>
      </c>
      <c r="H1707" s="1" t="s">
        <v>11</v>
      </c>
      <c r="I1707" s="1" t="s">
        <v>11</v>
      </c>
      <c r="J1707" s="3"/>
      <c r="K1707" s="3"/>
    </row>
    <row r="1708">
      <c r="A1708" s="1" t="s">
        <v>5797</v>
      </c>
      <c r="B1708" s="4" t="s">
        <v>5798</v>
      </c>
      <c r="C1708" s="1" t="s">
        <v>11</v>
      </c>
      <c r="D1708" s="1" t="s">
        <v>11</v>
      </c>
      <c r="E1708" s="1" t="s">
        <v>11</v>
      </c>
      <c r="F1708" s="1" t="s">
        <v>11</v>
      </c>
      <c r="G1708" s="1" t="s">
        <v>11</v>
      </c>
      <c r="H1708" s="1" t="s">
        <v>11</v>
      </c>
      <c r="I1708" s="1" t="s">
        <v>11</v>
      </c>
      <c r="J1708" s="3"/>
      <c r="K1708" s="3"/>
    </row>
    <row r="1709">
      <c r="A1709" s="1" t="s">
        <v>5799</v>
      </c>
      <c r="B1709" s="4" t="s">
        <v>5800</v>
      </c>
      <c r="C1709" s="1" t="s">
        <v>11</v>
      </c>
      <c r="D1709" s="1" t="s">
        <v>11</v>
      </c>
      <c r="E1709" s="1" t="s">
        <v>11</v>
      </c>
      <c r="F1709" s="1" t="s">
        <v>11</v>
      </c>
      <c r="G1709" s="1" t="s">
        <v>11</v>
      </c>
      <c r="H1709" s="1" t="s">
        <v>11</v>
      </c>
      <c r="I1709" s="1" t="s">
        <v>11</v>
      </c>
      <c r="J1709" s="3"/>
      <c r="K1709" s="3"/>
    </row>
    <row r="1710">
      <c r="A1710" s="1" t="s">
        <v>5801</v>
      </c>
      <c r="B1710" s="4" t="s">
        <v>5802</v>
      </c>
      <c r="C1710" s="1" t="s">
        <v>11</v>
      </c>
      <c r="D1710" s="1" t="s">
        <v>11</v>
      </c>
      <c r="E1710" s="1" t="s">
        <v>11</v>
      </c>
      <c r="F1710" s="1" t="s">
        <v>11</v>
      </c>
      <c r="G1710" s="1" t="s">
        <v>11</v>
      </c>
      <c r="H1710" s="1" t="s">
        <v>11</v>
      </c>
      <c r="I1710" s="1" t="s">
        <v>11</v>
      </c>
      <c r="J1710" s="3"/>
      <c r="K1710" s="3"/>
    </row>
    <row r="1711">
      <c r="A1711" s="1" t="s">
        <v>5803</v>
      </c>
      <c r="B1711" s="4" t="s">
        <v>5804</v>
      </c>
      <c r="C1711" s="1" t="s">
        <v>11</v>
      </c>
      <c r="D1711" s="1" t="s">
        <v>11</v>
      </c>
      <c r="E1711" s="1" t="s">
        <v>11</v>
      </c>
      <c r="F1711" s="1" t="s">
        <v>11</v>
      </c>
      <c r="G1711" s="1" t="s">
        <v>11</v>
      </c>
      <c r="H1711" s="1" t="s">
        <v>11</v>
      </c>
      <c r="I1711" s="1" t="s">
        <v>11</v>
      </c>
      <c r="J1711" s="3"/>
      <c r="K1711" s="3"/>
    </row>
    <row r="1712">
      <c r="A1712" s="1" t="s">
        <v>5805</v>
      </c>
      <c r="B1712" s="4" t="s">
        <v>5806</v>
      </c>
      <c r="C1712" s="1" t="s">
        <v>5807</v>
      </c>
      <c r="D1712" s="1" t="s">
        <v>5808</v>
      </c>
      <c r="E1712" s="1" t="s">
        <v>5809</v>
      </c>
      <c r="F1712" s="1" t="s">
        <v>5810</v>
      </c>
      <c r="G1712" s="1" t="s">
        <v>11</v>
      </c>
      <c r="H1712" s="5" t="s">
        <v>5811</v>
      </c>
      <c r="I1712" s="1" t="s">
        <v>31</v>
      </c>
      <c r="J1712" s="3"/>
      <c r="K1712" s="3"/>
    </row>
    <row r="1713">
      <c r="A1713" s="1" t="s">
        <v>5812</v>
      </c>
      <c r="B1713" s="4" t="s">
        <v>5813</v>
      </c>
      <c r="C1713" s="1" t="s">
        <v>11</v>
      </c>
      <c r="D1713" s="1" t="s">
        <v>11</v>
      </c>
      <c r="E1713" s="1" t="s">
        <v>11</v>
      </c>
      <c r="F1713" s="1" t="s">
        <v>11</v>
      </c>
      <c r="G1713" s="1" t="s">
        <v>11</v>
      </c>
      <c r="H1713" s="1" t="s">
        <v>11</v>
      </c>
      <c r="I1713" s="1" t="s">
        <v>11</v>
      </c>
      <c r="J1713" s="3"/>
      <c r="K1713" s="3"/>
    </row>
    <row r="1714">
      <c r="A1714" s="1" t="s">
        <v>5814</v>
      </c>
      <c r="B1714" s="4" t="s">
        <v>5815</v>
      </c>
      <c r="C1714" s="1" t="s">
        <v>5816</v>
      </c>
      <c r="D1714" s="3"/>
      <c r="E1714" s="3"/>
      <c r="F1714" s="3"/>
      <c r="G1714" s="1" t="s">
        <v>11</v>
      </c>
      <c r="H1714" s="1" t="s">
        <v>11</v>
      </c>
      <c r="I1714" s="1" t="s">
        <v>11</v>
      </c>
      <c r="J1714" s="3"/>
      <c r="K1714" s="3"/>
    </row>
    <row r="1715">
      <c r="A1715" s="1" t="s">
        <v>5817</v>
      </c>
      <c r="B1715" s="4" t="s">
        <v>5818</v>
      </c>
      <c r="C1715" s="1" t="s">
        <v>5819</v>
      </c>
      <c r="D1715" s="1" t="s">
        <v>5820</v>
      </c>
      <c r="E1715" s="1" t="s">
        <v>5821</v>
      </c>
      <c r="F1715" s="1" t="s">
        <v>5822</v>
      </c>
      <c r="G1715" s="1" t="s">
        <v>5823</v>
      </c>
      <c r="H1715" s="5" t="s">
        <v>5824</v>
      </c>
      <c r="I1715" s="1" t="s">
        <v>183</v>
      </c>
      <c r="J1715" s="3"/>
      <c r="K1715" s="3"/>
    </row>
    <row r="1716">
      <c r="A1716" s="1" t="s">
        <v>5825</v>
      </c>
      <c r="B1716" s="4" t="s">
        <v>5826</v>
      </c>
      <c r="C1716" s="1" t="s">
        <v>11</v>
      </c>
      <c r="D1716" s="1" t="s">
        <v>11</v>
      </c>
      <c r="E1716" s="1" t="s">
        <v>11</v>
      </c>
      <c r="F1716" s="1" t="s">
        <v>11</v>
      </c>
      <c r="G1716" s="1" t="s">
        <v>11</v>
      </c>
      <c r="H1716" s="1" t="s">
        <v>11</v>
      </c>
      <c r="I1716" s="1" t="s">
        <v>11</v>
      </c>
      <c r="J1716" s="3"/>
      <c r="K1716" s="3"/>
    </row>
    <row r="1717">
      <c r="A1717" s="1" t="s">
        <v>5827</v>
      </c>
      <c r="B1717" s="4" t="s">
        <v>5828</v>
      </c>
      <c r="C1717" s="1" t="s">
        <v>11</v>
      </c>
      <c r="D1717" s="1" t="s">
        <v>11</v>
      </c>
      <c r="E1717" s="1" t="s">
        <v>11</v>
      </c>
      <c r="F1717" s="1" t="s">
        <v>11</v>
      </c>
      <c r="G1717" s="1" t="s">
        <v>11</v>
      </c>
      <c r="H1717" s="1" t="s">
        <v>11</v>
      </c>
      <c r="I1717" s="1" t="s">
        <v>11</v>
      </c>
      <c r="J1717" s="3"/>
      <c r="K1717" s="3"/>
    </row>
    <row r="1718">
      <c r="A1718" s="1" t="s">
        <v>5829</v>
      </c>
      <c r="B1718" s="4" t="s">
        <v>5830</v>
      </c>
      <c r="C1718" s="1" t="s">
        <v>5831</v>
      </c>
      <c r="D1718" s="1" t="s">
        <v>5832</v>
      </c>
      <c r="E1718" s="1" t="s">
        <v>5833</v>
      </c>
      <c r="F1718" s="1" t="s">
        <v>5834</v>
      </c>
      <c r="G1718" s="1" t="s">
        <v>11</v>
      </c>
      <c r="H1718" s="5" t="s">
        <v>5835</v>
      </c>
      <c r="I1718" s="1" t="s">
        <v>924</v>
      </c>
      <c r="J1718" s="3"/>
      <c r="K1718" s="3"/>
    </row>
    <row r="1719">
      <c r="A1719" s="1" t="s">
        <v>5836</v>
      </c>
      <c r="B1719" s="4" t="s">
        <v>5837</v>
      </c>
      <c r="C1719" s="1" t="s">
        <v>5838</v>
      </c>
      <c r="D1719" s="1" t="s">
        <v>5839</v>
      </c>
      <c r="E1719" s="1" t="s">
        <v>5840</v>
      </c>
      <c r="F1719" s="1" t="s">
        <v>5841</v>
      </c>
      <c r="G1719" s="1" t="s">
        <v>5842</v>
      </c>
      <c r="H1719" s="5" t="s">
        <v>5843</v>
      </c>
      <c r="I1719" s="1" t="s">
        <v>53</v>
      </c>
      <c r="J1719" s="3"/>
      <c r="K1719" s="3"/>
    </row>
    <row r="1720">
      <c r="A1720" s="1" t="s">
        <v>5844</v>
      </c>
      <c r="B1720" s="4" t="s">
        <v>5845</v>
      </c>
      <c r="C1720" s="1" t="s">
        <v>5846</v>
      </c>
      <c r="D1720" s="1" t="s">
        <v>5847</v>
      </c>
      <c r="E1720" s="1" t="s">
        <v>5848</v>
      </c>
      <c r="F1720" s="1" t="s">
        <v>5849</v>
      </c>
      <c r="G1720" s="1" t="s">
        <v>11</v>
      </c>
      <c r="H1720" s="1" t="s">
        <v>11</v>
      </c>
      <c r="I1720" s="1" t="s">
        <v>183</v>
      </c>
      <c r="J1720" s="3"/>
      <c r="K1720" s="3"/>
    </row>
    <row r="1721">
      <c r="A1721" s="1" t="s">
        <v>5850</v>
      </c>
      <c r="B1721" s="4" t="s">
        <v>5851</v>
      </c>
      <c r="C1721" s="1" t="s">
        <v>5852</v>
      </c>
      <c r="D1721" s="1" t="s">
        <v>5853</v>
      </c>
      <c r="E1721" s="1" t="s">
        <v>5854</v>
      </c>
      <c r="F1721" s="1" t="s">
        <v>5855</v>
      </c>
      <c r="G1721" s="1" t="s">
        <v>11</v>
      </c>
      <c r="H1721" s="5" t="s">
        <v>5856</v>
      </c>
      <c r="I1721" s="1" t="s">
        <v>312</v>
      </c>
      <c r="J1721" s="3"/>
      <c r="K1721" s="3"/>
    </row>
    <row r="1722">
      <c r="A1722" s="1" t="s">
        <v>5857</v>
      </c>
      <c r="B1722" s="4" t="s">
        <v>5858</v>
      </c>
      <c r="C1722" s="1" t="s">
        <v>11</v>
      </c>
      <c r="D1722" s="1" t="s">
        <v>11</v>
      </c>
      <c r="E1722" s="1" t="s">
        <v>11</v>
      </c>
      <c r="F1722" s="1" t="s">
        <v>11</v>
      </c>
      <c r="G1722" s="1" t="s">
        <v>11</v>
      </c>
      <c r="H1722" s="1" t="s">
        <v>11</v>
      </c>
      <c r="I1722" s="1" t="s">
        <v>11</v>
      </c>
      <c r="J1722" s="3"/>
      <c r="K1722" s="3"/>
    </row>
    <row r="1723">
      <c r="A1723" s="1" t="s">
        <v>5859</v>
      </c>
      <c r="B1723" s="4" t="s">
        <v>5860</v>
      </c>
      <c r="C1723" s="1" t="s">
        <v>11</v>
      </c>
      <c r="D1723" s="1" t="s">
        <v>11</v>
      </c>
      <c r="E1723" s="1" t="s">
        <v>11</v>
      </c>
      <c r="F1723" s="1" t="s">
        <v>11</v>
      </c>
      <c r="G1723" s="1" t="s">
        <v>11</v>
      </c>
      <c r="H1723" s="1" t="s">
        <v>11</v>
      </c>
      <c r="I1723" s="1" t="s">
        <v>11</v>
      </c>
      <c r="J1723" s="3"/>
      <c r="K1723" s="3"/>
    </row>
    <row r="1724">
      <c r="A1724" s="1" t="s">
        <v>5861</v>
      </c>
      <c r="B1724" s="4" t="s">
        <v>5862</v>
      </c>
      <c r="C1724" s="1" t="s">
        <v>5863</v>
      </c>
      <c r="D1724" s="1" t="s">
        <v>5864</v>
      </c>
      <c r="E1724" s="1" t="s">
        <v>5865</v>
      </c>
      <c r="F1724" s="1" t="s">
        <v>5866</v>
      </c>
      <c r="G1724" s="1" t="s">
        <v>11</v>
      </c>
      <c r="H1724" s="5" t="s">
        <v>5867</v>
      </c>
      <c r="I1724" s="1" t="s">
        <v>154</v>
      </c>
      <c r="J1724" s="3"/>
      <c r="K1724" s="3"/>
    </row>
    <row r="1725">
      <c r="A1725" s="1" t="s">
        <v>5868</v>
      </c>
      <c r="B1725" s="4" t="s">
        <v>5869</v>
      </c>
      <c r="C1725" s="1" t="s">
        <v>5870</v>
      </c>
      <c r="D1725" s="1" t="s">
        <v>5871</v>
      </c>
      <c r="E1725" s="3"/>
      <c r="F1725" s="3"/>
      <c r="G1725" s="1" t="s">
        <v>11</v>
      </c>
      <c r="H1725" s="1" t="s">
        <v>11</v>
      </c>
      <c r="I1725" s="1" t="s">
        <v>31</v>
      </c>
      <c r="J1725" s="3"/>
      <c r="K1725" s="3"/>
    </row>
    <row r="1726">
      <c r="A1726" s="1" t="s">
        <v>5872</v>
      </c>
      <c r="B1726" s="4" t="s">
        <v>5873</v>
      </c>
      <c r="C1726" s="1" t="s">
        <v>11</v>
      </c>
      <c r="D1726" s="1" t="s">
        <v>11</v>
      </c>
      <c r="E1726" s="1" t="s">
        <v>11</v>
      </c>
      <c r="F1726" s="1" t="s">
        <v>11</v>
      </c>
      <c r="G1726" s="1" t="s">
        <v>11</v>
      </c>
      <c r="H1726" s="1" t="s">
        <v>11</v>
      </c>
      <c r="I1726" s="1" t="s">
        <v>11</v>
      </c>
      <c r="J1726" s="3"/>
      <c r="K1726" s="3"/>
    </row>
    <row r="1727">
      <c r="A1727" s="1" t="s">
        <v>5874</v>
      </c>
      <c r="B1727" s="4" t="s">
        <v>5875</v>
      </c>
      <c r="C1727" s="1" t="s">
        <v>5876</v>
      </c>
      <c r="D1727" s="3"/>
      <c r="E1727" s="3"/>
      <c r="F1727" s="3"/>
      <c r="G1727" s="1" t="s">
        <v>11</v>
      </c>
      <c r="H1727" s="1" t="s">
        <v>11</v>
      </c>
      <c r="I1727" s="1" t="s">
        <v>11</v>
      </c>
      <c r="J1727" s="3"/>
      <c r="K1727" s="3"/>
    </row>
    <row r="1728">
      <c r="A1728" s="1" t="s">
        <v>5877</v>
      </c>
      <c r="B1728" s="4" t="s">
        <v>5878</v>
      </c>
      <c r="C1728" s="1" t="s">
        <v>11</v>
      </c>
      <c r="D1728" s="1" t="s">
        <v>11</v>
      </c>
      <c r="E1728" s="1" t="s">
        <v>11</v>
      </c>
      <c r="F1728" s="1" t="s">
        <v>11</v>
      </c>
      <c r="G1728" s="1" t="s">
        <v>11</v>
      </c>
      <c r="H1728" s="1" t="s">
        <v>11</v>
      </c>
      <c r="I1728" s="1" t="s">
        <v>11</v>
      </c>
      <c r="J1728" s="3"/>
      <c r="K1728" s="3"/>
    </row>
    <row r="1729">
      <c r="A1729" s="1" t="s">
        <v>5879</v>
      </c>
      <c r="B1729" s="4" t="s">
        <v>5880</v>
      </c>
      <c r="C1729" s="1" t="s">
        <v>11</v>
      </c>
      <c r="D1729" s="1" t="s">
        <v>11</v>
      </c>
      <c r="E1729" s="1" t="s">
        <v>11</v>
      </c>
      <c r="F1729" s="1" t="s">
        <v>11</v>
      </c>
      <c r="G1729" s="1" t="s">
        <v>11</v>
      </c>
      <c r="H1729" s="1" t="s">
        <v>11</v>
      </c>
      <c r="I1729" s="1" t="s">
        <v>11</v>
      </c>
      <c r="J1729" s="3"/>
      <c r="K1729" s="3"/>
    </row>
    <row r="1730">
      <c r="A1730" s="1" t="s">
        <v>5881</v>
      </c>
      <c r="B1730" s="4" t="s">
        <v>5882</v>
      </c>
      <c r="C1730" s="1" t="s">
        <v>11</v>
      </c>
      <c r="D1730" s="1" t="s">
        <v>11</v>
      </c>
      <c r="E1730" s="1" t="s">
        <v>11</v>
      </c>
      <c r="F1730" s="1" t="s">
        <v>11</v>
      </c>
      <c r="G1730" s="1" t="s">
        <v>11</v>
      </c>
      <c r="H1730" s="1" t="s">
        <v>11</v>
      </c>
      <c r="I1730" s="1" t="s">
        <v>11</v>
      </c>
      <c r="J1730" s="3"/>
      <c r="K1730" s="3"/>
    </row>
    <row r="1731">
      <c r="A1731" s="1" t="s">
        <v>5883</v>
      </c>
      <c r="B1731" s="4" t="s">
        <v>5884</v>
      </c>
      <c r="C1731" s="1" t="s">
        <v>11</v>
      </c>
      <c r="D1731" s="1" t="s">
        <v>11</v>
      </c>
      <c r="E1731" s="1" t="s">
        <v>11</v>
      </c>
      <c r="F1731" s="1" t="s">
        <v>11</v>
      </c>
      <c r="G1731" s="1" t="s">
        <v>11</v>
      </c>
      <c r="H1731" s="1" t="s">
        <v>11</v>
      </c>
      <c r="I1731" s="1" t="s">
        <v>11</v>
      </c>
      <c r="J1731" s="3"/>
      <c r="K1731" s="3"/>
    </row>
    <row r="1732">
      <c r="A1732" s="1" t="s">
        <v>5885</v>
      </c>
      <c r="B1732" s="4" t="s">
        <v>5886</v>
      </c>
      <c r="C1732" s="1" t="s">
        <v>11</v>
      </c>
      <c r="D1732" s="1" t="s">
        <v>11</v>
      </c>
      <c r="E1732" s="1" t="s">
        <v>11</v>
      </c>
      <c r="F1732" s="1" t="s">
        <v>11</v>
      </c>
      <c r="G1732" s="1" t="s">
        <v>11</v>
      </c>
      <c r="H1732" s="1" t="s">
        <v>11</v>
      </c>
      <c r="I1732" s="1" t="s">
        <v>11</v>
      </c>
      <c r="J1732" s="3"/>
      <c r="K1732" s="3"/>
    </row>
    <row r="1733">
      <c r="A1733" s="1" t="s">
        <v>5887</v>
      </c>
      <c r="B1733" s="4" t="s">
        <v>5888</v>
      </c>
      <c r="C1733" s="1" t="s">
        <v>5889</v>
      </c>
      <c r="D1733" s="1" t="s">
        <v>5890</v>
      </c>
      <c r="E1733" s="1" t="s">
        <v>5891</v>
      </c>
      <c r="F1733" s="1" t="s">
        <v>5892</v>
      </c>
      <c r="G1733" s="1" t="s">
        <v>5893</v>
      </c>
      <c r="H1733" s="1" t="s">
        <v>11</v>
      </c>
      <c r="I1733" s="1" t="s">
        <v>80</v>
      </c>
      <c r="J1733" s="3"/>
      <c r="K1733" s="3"/>
    </row>
    <row r="1734">
      <c r="A1734" s="1" t="s">
        <v>5894</v>
      </c>
      <c r="B1734" s="4" t="s">
        <v>5895</v>
      </c>
      <c r="C1734" s="1" t="s">
        <v>11</v>
      </c>
      <c r="D1734" s="1" t="s">
        <v>11</v>
      </c>
      <c r="E1734" s="1" t="s">
        <v>11</v>
      </c>
      <c r="F1734" s="1" t="s">
        <v>11</v>
      </c>
      <c r="G1734" s="1" t="s">
        <v>11</v>
      </c>
      <c r="H1734" s="1" t="s">
        <v>11</v>
      </c>
      <c r="I1734" s="1" t="s">
        <v>11</v>
      </c>
      <c r="J1734" s="3"/>
      <c r="K1734" s="3"/>
    </row>
    <row r="1735">
      <c r="A1735" s="1" t="s">
        <v>5896</v>
      </c>
      <c r="B1735" s="4" t="s">
        <v>5897</v>
      </c>
      <c r="C1735" s="1" t="s">
        <v>5898</v>
      </c>
      <c r="D1735" s="1" t="s">
        <v>5899</v>
      </c>
      <c r="E1735" s="1" t="s">
        <v>5900</v>
      </c>
      <c r="F1735" s="1" t="s">
        <v>5901</v>
      </c>
      <c r="G1735" s="1" t="s">
        <v>11</v>
      </c>
      <c r="H1735" s="5" t="s">
        <v>5902</v>
      </c>
      <c r="I1735" s="1" t="s">
        <v>80</v>
      </c>
      <c r="J1735" s="3"/>
      <c r="K1735" s="3"/>
    </row>
    <row r="1736">
      <c r="A1736" s="1" t="s">
        <v>5903</v>
      </c>
      <c r="B1736" s="4" t="s">
        <v>5904</v>
      </c>
      <c r="C1736" s="1" t="s">
        <v>11</v>
      </c>
      <c r="D1736" s="1" t="s">
        <v>11</v>
      </c>
      <c r="E1736" s="1" t="s">
        <v>11</v>
      </c>
      <c r="F1736" s="1" t="s">
        <v>11</v>
      </c>
      <c r="G1736" s="1" t="s">
        <v>11</v>
      </c>
      <c r="H1736" s="1" t="s">
        <v>11</v>
      </c>
      <c r="I1736" s="1" t="s">
        <v>11</v>
      </c>
      <c r="J1736" s="3"/>
      <c r="K1736" s="3"/>
    </row>
    <row r="1737">
      <c r="A1737" s="1" t="s">
        <v>5905</v>
      </c>
      <c r="B1737" s="4" t="s">
        <v>5906</v>
      </c>
      <c r="C1737" s="1" t="s">
        <v>5907</v>
      </c>
      <c r="D1737" s="3"/>
      <c r="E1737" s="3"/>
      <c r="F1737" s="3"/>
      <c r="G1737" s="1" t="s">
        <v>11</v>
      </c>
      <c r="H1737" s="1" t="s">
        <v>11</v>
      </c>
      <c r="I1737" s="1" t="s">
        <v>11</v>
      </c>
      <c r="J1737" s="3"/>
      <c r="K1737" s="3"/>
    </row>
    <row r="1738">
      <c r="A1738" s="1" t="s">
        <v>5908</v>
      </c>
      <c r="B1738" s="4" t="s">
        <v>5909</v>
      </c>
      <c r="C1738" s="1" t="s">
        <v>5910</v>
      </c>
      <c r="D1738" s="1" t="s">
        <v>5911</v>
      </c>
      <c r="E1738" s="1" t="s">
        <v>5912</v>
      </c>
      <c r="F1738" s="1" t="s">
        <v>1924</v>
      </c>
      <c r="G1738" s="1" t="s">
        <v>5913</v>
      </c>
      <c r="H1738" s="5" t="s">
        <v>5914</v>
      </c>
      <c r="I1738" s="1" t="s">
        <v>53</v>
      </c>
      <c r="J1738" s="3"/>
      <c r="K1738" s="3"/>
    </row>
    <row r="1739">
      <c r="A1739" s="1" t="s">
        <v>5915</v>
      </c>
      <c r="B1739" s="4" t="s">
        <v>5916</v>
      </c>
      <c r="C1739" s="1" t="s">
        <v>11</v>
      </c>
      <c r="D1739" s="1" t="s">
        <v>11</v>
      </c>
      <c r="E1739" s="1" t="s">
        <v>11</v>
      </c>
      <c r="F1739" s="1" t="s">
        <v>11</v>
      </c>
      <c r="G1739" s="1" t="s">
        <v>11</v>
      </c>
      <c r="H1739" s="1" t="s">
        <v>11</v>
      </c>
      <c r="I1739" s="1" t="s">
        <v>11</v>
      </c>
      <c r="J1739" s="3"/>
      <c r="K1739" s="3"/>
    </row>
    <row r="1740">
      <c r="A1740" s="1" t="s">
        <v>5917</v>
      </c>
      <c r="B1740" s="4" t="s">
        <v>5918</v>
      </c>
      <c r="C1740" s="1" t="s">
        <v>11</v>
      </c>
      <c r="D1740" s="1" t="s">
        <v>11</v>
      </c>
      <c r="E1740" s="1" t="s">
        <v>11</v>
      </c>
      <c r="F1740" s="1" t="s">
        <v>11</v>
      </c>
      <c r="G1740" s="1" t="s">
        <v>11</v>
      </c>
      <c r="H1740" s="1" t="s">
        <v>11</v>
      </c>
      <c r="I1740" s="1" t="s">
        <v>11</v>
      </c>
      <c r="J1740" s="3"/>
      <c r="K1740" s="3"/>
    </row>
    <row r="1741">
      <c r="A1741" s="1" t="s">
        <v>5919</v>
      </c>
      <c r="B1741" s="4" t="s">
        <v>5920</v>
      </c>
      <c r="C1741" s="1" t="s">
        <v>11</v>
      </c>
      <c r="D1741" s="1" t="s">
        <v>11</v>
      </c>
      <c r="E1741" s="1" t="s">
        <v>11</v>
      </c>
      <c r="F1741" s="1" t="s">
        <v>11</v>
      </c>
      <c r="G1741" s="1" t="s">
        <v>11</v>
      </c>
      <c r="H1741" s="1" t="s">
        <v>11</v>
      </c>
      <c r="I1741" s="1" t="s">
        <v>11</v>
      </c>
      <c r="J1741" s="3"/>
      <c r="K1741" s="3"/>
    </row>
    <row r="1742">
      <c r="A1742" s="1" t="s">
        <v>5921</v>
      </c>
      <c r="B1742" s="4" t="s">
        <v>5922</v>
      </c>
      <c r="C1742" s="1" t="s">
        <v>5923</v>
      </c>
      <c r="D1742" s="3"/>
      <c r="E1742" s="3"/>
      <c r="F1742" s="3"/>
      <c r="G1742" s="1" t="s">
        <v>11</v>
      </c>
      <c r="H1742" s="1" t="s">
        <v>11</v>
      </c>
      <c r="I1742" s="1" t="s">
        <v>11</v>
      </c>
      <c r="J1742" s="3"/>
      <c r="K1742" s="3"/>
    </row>
    <row r="1743">
      <c r="A1743" s="1" t="s">
        <v>5924</v>
      </c>
      <c r="B1743" s="4" t="s">
        <v>5925</v>
      </c>
      <c r="C1743" s="1" t="s">
        <v>5926</v>
      </c>
      <c r="D1743" s="1" t="s">
        <v>5927</v>
      </c>
      <c r="E1743" s="1" t="s">
        <v>5928</v>
      </c>
      <c r="F1743" s="1" t="s">
        <v>5929</v>
      </c>
      <c r="G1743" s="1" t="s">
        <v>11</v>
      </c>
      <c r="H1743" s="1" t="s">
        <v>11</v>
      </c>
      <c r="I1743" s="1" t="s">
        <v>80</v>
      </c>
      <c r="J1743" s="3"/>
      <c r="K1743" s="3"/>
    </row>
    <row r="1744">
      <c r="A1744" s="1" t="s">
        <v>5930</v>
      </c>
      <c r="B1744" s="4" t="s">
        <v>5931</v>
      </c>
      <c r="C1744" s="1" t="s">
        <v>11</v>
      </c>
      <c r="D1744" s="1" t="s">
        <v>11</v>
      </c>
      <c r="E1744" s="1" t="s">
        <v>11</v>
      </c>
      <c r="F1744" s="1" t="s">
        <v>11</v>
      </c>
      <c r="G1744" s="1" t="s">
        <v>11</v>
      </c>
      <c r="H1744" s="1" t="s">
        <v>11</v>
      </c>
      <c r="I1744" s="1" t="s">
        <v>11</v>
      </c>
      <c r="J1744" s="3"/>
      <c r="K1744" s="3"/>
    </row>
    <row r="1745">
      <c r="A1745" s="1" t="s">
        <v>5932</v>
      </c>
      <c r="B1745" s="4" t="s">
        <v>5933</v>
      </c>
      <c r="C1745" s="1" t="s">
        <v>11</v>
      </c>
      <c r="D1745" s="1" t="s">
        <v>11</v>
      </c>
      <c r="E1745" s="1" t="s">
        <v>11</v>
      </c>
      <c r="F1745" s="1" t="s">
        <v>11</v>
      </c>
      <c r="G1745" s="1" t="s">
        <v>11</v>
      </c>
      <c r="H1745" s="1" t="s">
        <v>11</v>
      </c>
      <c r="I1745" s="1" t="s">
        <v>11</v>
      </c>
      <c r="J1745" s="3"/>
      <c r="K1745" s="3"/>
    </row>
    <row r="1746">
      <c r="A1746" s="1" t="s">
        <v>5934</v>
      </c>
      <c r="B1746" s="4" t="s">
        <v>5935</v>
      </c>
      <c r="C1746" s="1" t="s">
        <v>11</v>
      </c>
      <c r="D1746" s="1" t="s">
        <v>11</v>
      </c>
      <c r="E1746" s="1" t="s">
        <v>11</v>
      </c>
      <c r="F1746" s="1" t="s">
        <v>11</v>
      </c>
      <c r="G1746" s="1" t="s">
        <v>11</v>
      </c>
      <c r="H1746" s="1" t="s">
        <v>11</v>
      </c>
      <c r="I1746" s="1" t="s">
        <v>11</v>
      </c>
      <c r="J1746" s="3"/>
      <c r="K1746" s="3"/>
    </row>
    <row r="1747">
      <c r="A1747" s="1" t="s">
        <v>5936</v>
      </c>
      <c r="B1747" s="4" t="s">
        <v>5937</v>
      </c>
      <c r="C1747" s="1" t="s">
        <v>5938</v>
      </c>
      <c r="D1747" s="1" t="s">
        <v>5939</v>
      </c>
      <c r="E1747" s="1" t="s">
        <v>5940</v>
      </c>
      <c r="F1747" s="1" t="s">
        <v>5941</v>
      </c>
      <c r="G1747" s="1" t="s">
        <v>11</v>
      </c>
      <c r="H1747" s="5" t="s">
        <v>5942</v>
      </c>
      <c r="I1747" s="1" t="s">
        <v>80</v>
      </c>
      <c r="J1747" s="3"/>
      <c r="K1747" s="3"/>
    </row>
    <row r="1748">
      <c r="A1748" s="1" t="s">
        <v>5943</v>
      </c>
      <c r="B1748" s="4" t="s">
        <v>5944</v>
      </c>
      <c r="C1748" s="1" t="s">
        <v>5945</v>
      </c>
      <c r="D1748" s="1" t="s">
        <v>5946</v>
      </c>
      <c r="E1748" s="1" t="s">
        <v>5947</v>
      </c>
      <c r="F1748" s="1" t="s">
        <v>5948</v>
      </c>
      <c r="G1748" s="1" t="s">
        <v>5949</v>
      </c>
      <c r="H1748" s="5" t="s">
        <v>5950</v>
      </c>
      <c r="I1748" s="1" t="s">
        <v>183</v>
      </c>
      <c r="J1748" s="3"/>
      <c r="K1748" s="3"/>
    </row>
    <row r="1749">
      <c r="A1749" s="1" t="s">
        <v>5951</v>
      </c>
      <c r="B1749" s="4" t="s">
        <v>5952</v>
      </c>
      <c r="C1749" s="1" t="s">
        <v>11</v>
      </c>
      <c r="D1749" s="1" t="s">
        <v>11</v>
      </c>
      <c r="E1749" s="1" t="s">
        <v>11</v>
      </c>
      <c r="F1749" s="1" t="s">
        <v>11</v>
      </c>
      <c r="G1749" s="1" t="s">
        <v>11</v>
      </c>
      <c r="H1749" s="1" t="s">
        <v>11</v>
      </c>
      <c r="I1749" s="1" t="s">
        <v>11</v>
      </c>
      <c r="J1749" s="3"/>
      <c r="K1749" s="3"/>
    </row>
    <row r="1750">
      <c r="A1750" s="1" t="s">
        <v>5953</v>
      </c>
      <c r="B1750" s="4" t="s">
        <v>5954</v>
      </c>
      <c r="C1750" s="1" t="s">
        <v>5955</v>
      </c>
      <c r="D1750" s="1" t="s">
        <v>5956</v>
      </c>
      <c r="E1750" s="1" t="s">
        <v>5957</v>
      </c>
      <c r="F1750" s="1" t="s">
        <v>5958</v>
      </c>
      <c r="G1750" s="1" t="s">
        <v>11</v>
      </c>
      <c r="H1750" s="3"/>
      <c r="I1750" s="1" t="s">
        <v>53</v>
      </c>
      <c r="J1750" s="3"/>
      <c r="K1750" s="3"/>
    </row>
    <row r="1751">
      <c r="A1751" s="1" t="s">
        <v>5959</v>
      </c>
      <c r="B1751" s="4" t="s">
        <v>5960</v>
      </c>
      <c r="C1751" s="1" t="s">
        <v>5961</v>
      </c>
      <c r="D1751" s="1" t="s">
        <v>5962</v>
      </c>
      <c r="E1751" s="1" t="s">
        <v>5963</v>
      </c>
      <c r="F1751" s="1" t="s">
        <v>5964</v>
      </c>
      <c r="G1751" s="1" t="s">
        <v>5965</v>
      </c>
      <c r="H1751" s="5" t="s">
        <v>5966</v>
      </c>
      <c r="I1751" s="1" t="s">
        <v>924</v>
      </c>
      <c r="J1751" s="3"/>
      <c r="K1751" s="3"/>
    </row>
    <row r="1752">
      <c r="A1752" s="1" t="s">
        <v>5967</v>
      </c>
      <c r="B1752" s="4" t="s">
        <v>5968</v>
      </c>
      <c r="C1752" s="1" t="s">
        <v>11</v>
      </c>
      <c r="D1752" s="1" t="s">
        <v>11</v>
      </c>
      <c r="E1752" s="1" t="s">
        <v>11</v>
      </c>
      <c r="F1752" s="1" t="s">
        <v>11</v>
      </c>
      <c r="G1752" s="1" t="s">
        <v>11</v>
      </c>
      <c r="H1752" s="1" t="s">
        <v>11</v>
      </c>
      <c r="I1752" s="1" t="s">
        <v>11</v>
      </c>
      <c r="J1752" s="3"/>
      <c r="K1752" s="3"/>
    </row>
    <row r="1753">
      <c r="A1753" s="1" t="s">
        <v>5969</v>
      </c>
      <c r="B1753" s="4" t="s">
        <v>5970</v>
      </c>
      <c r="C1753" s="1" t="s">
        <v>11</v>
      </c>
      <c r="D1753" s="1" t="s">
        <v>11</v>
      </c>
      <c r="E1753" s="1" t="s">
        <v>11</v>
      </c>
      <c r="F1753" s="1" t="s">
        <v>11</v>
      </c>
      <c r="G1753" s="1" t="s">
        <v>11</v>
      </c>
      <c r="H1753" s="1" t="s">
        <v>11</v>
      </c>
      <c r="I1753" s="1" t="s">
        <v>11</v>
      </c>
      <c r="J1753" s="3"/>
      <c r="K1753" s="3"/>
    </row>
    <row r="1754">
      <c r="A1754" s="1" t="s">
        <v>5971</v>
      </c>
      <c r="B1754" s="4" t="s">
        <v>5972</v>
      </c>
      <c r="C1754" s="1" t="s">
        <v>11</v>
      </c>
      <c r="D1754" s="1" t="s">
        <v>11</v>
      </c>
      <c r="E1754" s="1" t="s">
        <v>11</v>
      </c>
      <c r="F1754" s="1" t="s">
        <v>11</v>
      </c>
      <c r="G1754" s="1" t="s">
        <v>11</v>
      </c>
      <c r="H1754" s="1" t="s">
        <v>11</v>
      </c>
      <c r="I1754" s="1" t="s">
        <v>11</v>
      </c>
      <c r="J1754" s="3"/>
      <c r="K1754" s="3"/>
    </row>
    <row r="1755">
      <c r="A1755" s="1" t="s">
        <v>5973</v>
      </c>
      <c r="B1755" s="4" t="s">
        <v>5974</v>
      </c>
      <c r="C1755" s="1" t="s">
        <v>11</v>
      </c>
      <c r="D1755" s="1" t="s">
        <v>11</v>
      </c>
      <c r="E1755" s="1" t="s">
        <v>11</v>
      </c>
      <c r="F1755" s="1" t="s">
        <v>11</v>
      </c>
      <c r="G1755" s="1" t="s">
        <v>11</v>
      </c>
      <c r="H1755" s="1" t="s">
        <v>11</v>
      </c>
      <c r="I1755" s="1" t="s">
        <v>11</v>
      </c>
      <c r="J1755" s="3"/>
      <c r="K1755" s="3"/>
    </row>
    <row r="1756">
      <c r="A1756" s="1" t="s">
        <v>5975</v>
      </c>
      <c r="B1756" s="4" t="s">
        <v>5976</v>
      </c>
      <c r="C1756" s="1" t="s">
        <v>11</v>
      </c>
      <c r="D1756" s="1" t="s">
        <v>11</v>
      </c>
      <c r="E1756" s="1" t="s">
        <v>11</v>
      </c>
      <c r="F1756" s="1" t="s">
        <v>11</v>
      </c>
      <c r="G1756" s="1" t="s">
        <v>11</v>
      </c>
      <c r="H1756" s="1" t="s">
        <v>11</v>
      </c>
      <c r="I1756" s="1" t="s">
        <v>11</v>
      </c>
      <c r="J1756" s="3"/>
      <c r="K1756" s="3"/>
    </row>
    <row r="1757">
      <c r="A1757" s="1" t="s">
        <v>5977</v>
      </c>
      <c r="B1757" s="4" t="s">
        <v>5978</v>
      </c>
      <c r="C1757" s="1" t="s">
        <v>11</v>
      </c>
      <c r="D1757" s="1" t="s">
        <v>11</v>
      </c>
      <c r="E1757" s="1" t="s">
        <v>11</v>
      </c>
      <c r="F1757" s="1" t="s">
        <v>11</v>
      </c>
      <c r="G1757" s="1" t="s">
        <v>11</v>
      </c>
      <c r="H1757" s="1" t="s">
        <v>11</v>
      </c>
      <c r="I1757" s="1" t="s">
        <v>11</v>
      </c>
      <c r="J1757" s="3"/>
      <c r="K1757" s="3"/>
    </row>
    <row r="1758">
      <c r="A1758" s="1" t="s">
        <v>5979</v>
      </c>
      <c r="B1758" s="4" t="s">
        <v>5980</v>
      </c>
      <c r="C1758" s="1" t="s">
        <v>11</v>
      </c>
      <c r="D1758" s="1" t="s">
        <v>11</v>
      </c>
      <c r="E1758" s="1" t="s">
        <v>11</v>
      </c>
      <c r="F1758" s="1" t="s">
        <v>11</v>
      </c>
      <c r="G1758" s="1" t="s">
        <v>11</v>
      </c>
      <c r="H1758" s="1" t="s">
        <v>11</v>
      </c>
      <c r="I1758" s="1" t="s">
        <v>11</v>
      </c>
      <c r="J1758" s="3"/>
      <c r="K1758" s="3"/>
    </row>
    <row r="1759">
      <c r="A1759" s="1" t="s">
        <v>5981</v>
      </c>
      <c r="B1759" s="4" t="s">
        <v>5982</v>
      </c>
      <c r="C1759" s="1" t="s">
        <v>11</v>
      </c>
      <c r="D1759" s="1" t="s">
        <v>11</v>
      </c>
      <c r="E1759" s="1" t="s">
        <v>11</v>
      </c>
      <c r="F1759" s="1" t="s">
        <v>11</v>
      </c>
      <c r="G1759" s="1" t="s">
        <v>11</v>
      </c>
      <c r="H1759" s="1" t="s">
        <v>11</v>
      </c>
      <c r="I1759" s="1" t="s">
        <v>11</v>
      </c>
      <c r="J1759" s="3"/>
      <c r="K1759" s="3"/>
    </row>
    <row r="1760">
      <c r="A1760" s="1" t="s">
        <v>5983</v>
      </c>
      <c r="B1760" s="4" t="s">
        <v>5984</v>
      </c>
      <c r="C1760" s="1" t="s">
        <v>11</v>
      </c>
      <c r="D1760" s="1" t="s">
        <v>11</v>
      </c>
      <c r="E1760" s="1" t="s">
        <v>11</v>
      </c>
      <c r="F1760" s="1" t="s">
        <v>11</v>
      </c>
      <c r="G1760" s="1" t="s">
        <v>11</v>
      </c>
      <c r="H1760" s="1" t="s">
        <v>11</v>
      </c>
      <c r="I1760" s="1" t="s">
        <v>11</v>
      </c>
      <c r="J1760" s="3"/>
      <c r="K1760" s="3"/>
    </row>
    <row r="1761">
      <c r="A1761" s="1" t="s">
        <v>5985</v>
      </c>
      <c r="B1761" s="4" t="s">
        <v>5986</v>
      </c>
      <c r="C1761" s="1" t="s">
        <v>11</v>
      </c>
      <c r="D1761" s="1" t="s">
        <v>11</v>
      </c>
      <c r="E1761" s="1" t="s">
        <v>11</v>
      </c>
      <c r="F1761" s="1" t="s">
        <v>11</v>
      </c>
      <c r="G1761" s="1" t="s">
        <v>11</v>
      </c>
      <c r="H1761" s="1" t="s">
        <v>11</v>
      </c>
      <c r="I1761" s="1" t="s">
        <v>11</v>
      </c>
      <c r="J1761" s="3"/>
      <c r="K1761" s="3"/>
    </row>
    <row r="1762">
      <c r="A1762" s="1" t="s">
        <v>5987</v>
      </c>
      <c r="B1762" s="4" t="s">
        <v>5988</v>
      </c>
      <c r="C1762" s="1" t="s">
        <v>5989</v>
      </c>
      <c r="D1762" s="1" t="s">
        <v>5990</v>
      </c>
      <c r="E1762" s="1" t="s">
        <v>5991</v>
      </c>
      <c r="F1762" s="1" t="s">
        <v>5992</v>
      </c>
      <c r="G1762" s="1" t="s">
        <v>11</v>
      </c>
      <c r="H1762" s="1" t="s">
        <v>11</v>
      </c>
      <c r="I1762" s="1" t="s">
        <v>154</v>
      </c>
      <c r="J1762" s="3"/>
      <c r="K1762" s="3"/>
    </row>
    <row r="1763">
      <c r="A1763" s="1" t="s">
        <v>5993</v>
      </c>
      <c r="B1763" s="4" t="s">
        <v>5994</v>
      </c>
      <c r="C1763" s="1" t="s">
        <v>5995</v>
      </c>
      <c r="D1763" s="1" t="s">
        <v>5996</v>
      </c>
      <c r="E1763" s="1" t="s">
        <v>5997</v>
      </c>
      <c r="F1763" s="1" t="s">
        <v>5998</v>
      </c>
      <c r="G1763" s="1" t="s">
        <v>5999</v>
      </c>
      <c r="H1763" s="1" t="s">
        <v>11</v>
      </c>
      <c r="I1763" s="1" t="s">
        <v>80</v>
      </c>
      <c r="J1763" s="3"/>
      <c r="K1763" s="3"/>
    </row>
    <row r="1764">
      <c r="A1764" s="1" t="s">
        <v>6000</v>
      </c>
      <c r="B1764" s="4" t="s">
        <v>6001</v>
      </c>
      <c r="C1764" s="1" t="s">
        <v>11</v>
      </c>
      <c r="D1764" s="1" t="s">
        <v>11</v>
      </c>
      <c r="E1764" s="1" t="s">
        <v>11</v>
      </c>
      <c r="F1764" s="1" t="s">
        <v>11</v>
      </c>
      <c r="G1764" s="1" t="s">
        <v>11</v>
      </c>
      <c r="H1764" s="1" t="s">
        <v>11</v>
      </c>
      <c r="I1764" s="1" t="s">
        <v>11</v>
      </c>
      <c r="J1764" s="3"/>
      <c r="K1764" s="3"/>
    </row>
    <row r="1765">
      <c r="A1765" s="1" t="s">
        <v>6002</v>
      </c>
      <c r="B1765" s="4" t="s">
        <v>6003</v>
      </c>
      <c r="C1765" s="1" t="s">
        <v>11</v>
      </c>
      <c r="D1765" s="1" t="s">
        <v>11</v>
      </c>
      <c r="E1765" s="1" t="s">
        <v>11</v>
      </c>
      <c r="F1765" s="1" t="s">
        <v>11</v>
      </c>
      <c r="G1765" s="1" t="s">
        <v>11</v>
      </c>
      <c r="H1765" s="1" t="s">
        <v>11</v>
      </c>
      <c r="I1765" s="1" t="s">
        <v>11</v>
      </c>
      <c r="J1765" s="3"/>
      <c r="K1765" s="3"/>
    </row>
    <row r="1766">
      <c r="A1766" s="1" t="s">
        <v>6004</v>
      </c>
      <c r="B1766" s="4" t="s">
        <v>6005</v>
      </c>
      <c r="C1766" s="1" t="s">
        <v>11</v>
      </c>
      <c r="D1766" s="1" t="s">
        <v>11</v>
      </c>
      <c r="E1766" s="1" t="s">
        <v>11</v>
      </c>
      <c r="F1766" s="1" t="s">
        <v>11</v>
      </c>
      <c r="G1766" s="1" t="s">
        <v>11</v>
      </c>
      <c r="H1766" s="1" t="s">
        <v>11</v>
      </c>
      <c r="I1766" s="1" t="s">
        <v>11</v>
      </c>
      <c r="J1766" s="3"/>
      <c r="K1766" s="3"/>
    </row>
    <row r="1767">
      <c r="A1767" s="1" t="s">
        <v>6006</v>
      </c>
      <c r="B1767" s="4" t="s">
        <v>6007</v>
      </c>
      <c r="C1767" s="1" t="s">
        <v>11</v>
      </c>
      <c r="D1767" s="1" t="s">
        <v>11</v>
      </c>
      <c r="E1767" s="1" t="s">
        <v>11</v>
      </c>
      <c r="F1767" s="1" t="s">
        <v>11</v>
      </c>
      <c r="G1767" s="1" t="s">
        <v>11</v>
      </c>
      <c r="H1767" s="1" t="s">
        <v>11</v>
      </c>
      <c r="I1767" s="1" t="s">
        <v>11</v>
      </c>
      <c r="J1767" s="3"/>
      <c r="K1767" s="3"/>
    </row>
    <row r="1768">
      <c r="A1768" s="1" t="s">
        <v>6008</v>
      </c>
      <c r="B1768" s="4" t="s">
        <v>6009</v>
      </c>
      <c r="C1768" s="1" t="s">
        <v>11</v>
      </c>
      <c r="D1768" s="1" t="s">
        <v>11</v>
      </c>
      <c r="E1768" s="1" t="s">
        <v>11</v>
      </c>
      <c r="F1768" s="1" t="s">
        <v>11</v>
      </c>
      <c r="G1768" s="1" t="s">
        <v>11</v>
      </c>
      <c r="H1768" s="1" t="s">
        <v>11</v>
      </c>
      <c r="I1768" s="1" t="s">
        <v>11</v>
      </c>
      <c r="J1768" s="3"/>
      <c r="K1768" s="3"/>
    </row>
    <row r="1769">
      <c r="A1769" s="1" t="s">
        <v>6010</v>
      </c>
      <c r="B1769" s="4" t="s">
        <v>6011</v>
      </c>
      <c r="C1769" s="1" t="s">
        <v>6012</v>
      </c>
      <c r="D1769" s="1" t="s">
        <v>6013</v>
      </c>
      <c r="E1769" s="1" t="s">
        <v>6014</v>
      </c>
      <c r="F1769" s="1" t="s">
        <v>6015</v>
      </c>
      <c r="G1769" s="1" t="s">
        <v>6016</v>
      </c>
      <c r="H1769" s="5" t="s">
        <v>6017</v>
      </c>
      <c r="I1769" s="1" t="s">
        <v>80</v>
      </c>
      <c r="J1769" s="3"/>
      <c r="K1769" s="3"/>
    </row>
    <row r="1770">
      <c r="A1770" s="1" t="s">
        <v>6018</v>
      </c>
      <c r="B1770" s="4" t="s">
        <v>6019</v>
      </c>
      <c r="C1770" s="1" t="s">
        <v>11</v>
      </c>
      <c r="D1770" s="1" t="s">
        <v>11</v>
      </c>
      <c r="E1770" s="1" t="s">
        <v>11</v>
      </c>
      <c r="F1770" s="1" t="s">
        <v>11</v>
      </c>
      <c r="G1770" s="1" t="s">
        <v>11</v>
      </c>
      <c r="H1770" s="1" t="s">
        <v>11</v>
      </c>
      <c r="I1770" s="1" t="s">
        <v>11</v>
      </c>
      <c r="J1770" s="3"/>
      <c r="K1770" s="3"/>
    </row>
    <row r="1771">
      <c r="A1771" s="1" t="s">
        <v>6020</v>
      </c>
      <c r="B1771" s="4" t="s">
        <v>6021</v>
      </c>
      <c r="C1771" s="1" t="s">
        <v>6022</v>
      </c>
      <c r="D1771" s="1" t="s">
        <v>6023</v>
      </c>
      <c r="E1771" s="1" t="s">
        <v>6024</v>
      </c>
      <c r="F1771" s="1" t="s">
        <v>6025</v>
      </c>
      <c r="G1771" s="1" t="s">
        <v>11</v>
      </c>
      <c r="H1771" s="5" t="s">
        <v>6026</v>
      </c>
      <c r="I1771" s="1" t="s">
        <v>80</v>
      </c>
      <c r="J1771" s="3"/>
      <c r="K1771" s="3"/>
    </row>
    <row r="1772">
      <c r="A1772" s="1" t="s">
        <v>6027</v>
      </c>
      <c r="B1772" s="4" t="s">
        <v>6028</v>
      </c>
      <c r="C1772" s="1" t="s">
        <v>11</v>
      </c>
      <c r="D1772" s="1" t="s">
        <v>11</v>
      </c>
      <c r="E1772" s="1" t="s">
        <v>11</v>
      </c>
      <c r="F1772" s="1" t="s">
        <v>11</v>
      </c>
      <c r="G1772" s="1" t="s">
        <v>11</v>
      </c>
      <c r="H1772" s="1" t="s">
        <v>11</v>
      </c>
      <c r="I1772" s="1" t="s">
        <v>11</v>
      </c>
      <c r="J1772" s="3"/>
      <c r="K1772" s="3"/>
    </row>
    <row r="1773">
      <c r="A1773" s="1" t="s">
        <v>6029</v>
      </c>
      <c r="B1773" s="4" t="s">
        <v>6030</v>
      </c>
      <c r="C1773" s="1" t="s">
        <v>11</v>
      </c>
      <c r="D1773" s="1" t="s">
        <v>11</v>
      </c>
      <c r="E1773" s="1" t="s">
        <v>11</v>
      </c>
      <c r="F1773" s="1" t="s">
        <v>11</v>
      </c>
      <c r="G1773" s="1" t="s">
        <v>11</v>
      </c>
      <c r="H1773" s="1" t="s">
        <v>11</v>
      </c>
      <c r="I1773" s="1" t="s">
        <v>11</v>
      </c>
      <c r="J1773" s="3"/>
      <c r="K1773" s="3"/>
    </row>
    <row r="1774">
      <c r="A1774" s="1" t="s">
        <v>6031</v>
      </c>
      <c r="B1774" s="4" t="s">
        <v>6032</v>
      </c>
      <c r="C1774" s="1" t="s">
        <v>6033</v>
      </c>
      <c r="D1774" s="1" t="s">
        <v>6034</v>
      </c>
      <c r="E1774" s="1" t="s">
        <v>6035</v>
      </c>
      <c r="F1774" s="1" t="s">
        <v>6036</v>
      </c>
      <c r="G1774" s="1" t="s">
        <v>11</v>
      </c>
      <c r="H1774" s="5" t="s">
        <v>6037</v>
      </c>
      <c r="I1774" s="1" t="s">
        <v>80</v>
      </c>
      <c r="J1774" s="3"/>
      <c r="K1774" s="3"/>
    </row>
    <row r="1775">
      <c r="A1775" s="1" t="s">
        <v>6038</v>
      </c>
      <c r="B1775" s="4" t="s">
        <v>6039</v>
      </c>
      <c r="C1775" s="1" t="s">
        <v>6040</v>
      </c>
      <c r="D1775" s="1" t="s">
        <v>6041</v>
      </c>
      <c r="E1775" s="1" t="s">
        <v>6042</v>
      </c>
      <c r="F1775" s="1" t="s">
        <v>6043</v>
      </c>
      <c r="G1775" s="1" t="s">
        <v>11</v>
      </c>
      <c r="H1775" s="5" t="s">
        <v>6044</v>
      </c>
      <c r="I1775" s="1" t="s">
        <v>312</v>
      </c>
      <c r="J1775" s="3"/>
      <c r="K1775" s="3"/>
    </row>
    <row r="1776">
      <c r="A1776" s="1" t="s">
        <v>6045</v>
      </c>
      <c r="B1776" s="4" t="s">
        <v>6046</v>
      </c>
      <c r="C1776" s="1" t="s">
        <v>11</v>
      </c>
      <c r="D1776" s="1" t="s">
        <v>11</v>
      </c>
      <c r="E1776" s="1" t="s">
        <v>11</v>
      </c>
      <c r="F1776" s="1" t="s">
        <v>11</v>
      </c>
      <c r="G1776" s="1" t="s">
        <v>11</v>
      </c>
      <c r="H1776" s="1" t="s">
        <v>11</v>
      </c>
      <c r="I1776" s="1" t="s">
        <v>11</v>
      </c>
      <c r="J1776" s="3"/>
      <c r="K1776" s="3"/>
    </row>
    <row r="1777">
      <c r="A1777" s="1" t="s">
        <v>6047</v>
      </c>
      <c r="B1777" s="4" t="s">
        <v>6048</v>
      </c>
      <c r="C1777" s="1" t="s">
        <v>6049</v>
      </c>
      <c r="D1777" s="3"/>
      <c r="E1777" s="3"/>
      <c r="F1777" s="3"/>
      <c r="G1777" s="1" t="s">
        <v>11</v>
      </c>
      <c r="H1777" s="1" t="s">
        <v>11</v>
      </c>
      <c r="I1777" s="1" t="s">
        <v>11</v>
      </c>
      <c r="J1777" s="3"/>
      <c r="K1777" s="3"/>
    </row>
    <row r="1778">
      <c r="A1778" s="1" t="s">
        <v>6050</v>
      </c>
      <c r="B1778" s="4" t="s">
        <v>6051</v>
      </c>
      <c r="C1778" s="1" t="s">
        <v>11</v>
      </c>
      <c r="D1778" s="1" t="s">
        <v>11</v>
      </c>
      <c r="E1778" s="1" t="s">
        <v>11</v>
      </c>
      <c r="F1778" s="1" t="s">
        <v>11</v>
      </c>
      <c r="G1778" s="1" t="s">
        <v>11</v>
      </c>
      <c r="H1778" s="1" t="s">
        <v>11</v>
      </c>
      <c r="I1778" s="1" t="s">
        <v>11</v>
      </c>
      <c r="J1778" s="3"/>
      <c r="K1778" s="3"/>
    </row>
    <row r="1779">
      <c r="A1779" s="1" t="s">
        <v>6052</v>
      </c>
      <c r="B1779" s="4" t="s">
        <v>6053</v>
      </c>
      <c r="C1779" s="1" t="s">
        <v>6054</v>
      </c>
      <c r="D1779" s="1" t="s">
        <v>6055</v>
      </c>
      <c r="E1779" s="1" t="s">
        <v>6056</v>
      </c>
      <c r="F1779" s="1" t="s">
        <v>6057</v>
      </c>
      <c r="G1779" s="1" t="s">
        <v>11</v>
      </c>
      <c r="H1779" s="1" t="s">
        <v>11</v>
      </c>
      <c r="I1779" s="1" t="s">
        <v>31</v>
      </c>
      <c r="J1779" s="3"/>
      <c r="K1779" s="3"/>
    </row>
    <row r="1780">
      <c r="A1780" s="1" t="s">
        <v>6058</v>
      </c>
      <c r="B1780" s="4" t="s">
        <v>6059</v>
      </c>
      <c r="C1780" s="1" t="s">
        <v>6060</v>
      </c>
      <c r="D1780" s="1" t="s">
        <v>6061</v>
      </c>
      <c r="E1780" s="1" t="s">
        <v>6062</v>
      </c>
      <c r="F1780" s="1" t="s">
        <v>6063</v>
      </c>
      <c r="G1780" s="1" t="s">
        <v>6064</v>
      </c>
      <c r="H1780" s="5" t="s">
        <v>6065</v>
      </c>
      <c r="I1780" s="1" t="s">
        <v>31</v>
      </c>
      <c r="J1780" s="3"/>
      <c r="K1780" s="3"/>
    </row>
    <row r="1781">
      <c r="A1781" s="1" t="s">
        <v>6066</v>
      </c>
      <c r="B1781" s="4" t="s">
        <v>6067</v>
      </c>
      <c r="C1781" s="1" t="s">
        <v>11</v>
      </c>
      <c r="D1781" s="1" t="s">
        <v>11</v>
      </c>
      <c r="E1781" s="1" t="s">
        <v>11</v>
      </c>
      <c r="F1781" s="1" t="s">
        <v>11</v>
      </c>
      <c r="G1781" s="1" t="s">
        <v>11</v>
      </c>
      <c r="H1781" s="1" t="s">
        <v>11</v>
      </c>
      <c r="I1781" s="1" t="s">
        <v>11</v>
      </c>
      <c r="J1781" s="3"/>
      <c r="K1781" s="3"/>
    </row>
    <row r="1782">
      <c r="A1782" s="1" t="s">
        <v>6068</v>
      </c>
      <c r="B1782" s="4" t="s">
        <v>6069</v>
      </c>
      <c r="C1782" s="1" t="s">
        <v>6070</v>
      </c>
      <c r="D1782" s="1" t="s">
        <v>6071</v>
      </c>
      <c r="E1782" s="1" t="s">
        <v>6072</v>
      </c>
      <c r="F1782" s="1" t="s">
        <v>6073</v>
      </c>
      <c r="G1782" s="1" t="s">
        <v>11</v>
      </c>
      <c r="H1782" s="1" t="s">
        <v>6074</v>
      </c>
      <c r="I1782" s="1" t="s">
        <v>154</v>
      </c>
      <c r="J1782" s="3"/>
      <c r="K1782" s="3"/>
    </row>
    <row r="1783">
      <c r="A1783" s="1" t="s">
        <v>6075</v>
      </c>
      <c r="B1783" s="4" t="s">
        <v>6076</v>
      </c>
      <c r="C1783" s="1" t="s">
        <v>11</v>
      </c>
      <c r="D1783" s="1" t="s">
        <v>11</v>
      </c>
      <c r="E1783" s="1" t="s">
        <v>11</v>
      </c>
      <c r="F1783" s="1" t="s">
        <v>11</v>
      </c>
      <c r="G1783" s="1" t="s">
        <v>11</v>
      </c>
      <c r="H1783" s="1" t="s">
        <v>11</v>
      </c>
      <c r="I1783" s="1" t="s">
        <v>11</v>
      </c>
      <c r="J1783" s="3"/>
      <c r="K1783" s="3"/>
    </row>
    <row r="1784">
      <c r="A1784" s="1" t="s">
        <v>6077</v>
      </c>
      <c r="B1784" s="4" t="s">
        <v>6078</v>
      </c>
      <c r="C1784" s="1" t="s">
        <v>11</v>
      </c>
      <c r="D1784" s="1" t="s">
        <v>11</v>
      </c>
      <c r="E1784" s="1" t="s">
        <v>11</v>
      </c>
      <c r="F1784" s="1" t="s">
        <v>11</v>
      </c>
      <c r="G1784" s="1" t="s">
        <v>11</v>
      </c>
      <c r="H1784" s="1" t="s">
        <v>11</v>
      </c>
      <c r="I1784" s="1" t="s">
        <v>11</v>
      </c>
      <c r="J1784" s="3"/>
      <c r="K1784" s="3"/>
    </row>
    <row r="1785">
      <c r="A1785" s="1" t="s">
        <v>6079</v>
      </c>
      <c r="B1785" s="4" t="s">
        <v>6080</v>
      </c>
      <c r="C1785" s="1" t="s">
        <v>11</v>
      </c>
      <c r="D1785" s="1" t="s">
        <v>11</v>
      </c>
      <c r="E1785" s="1" t="s">
        <v>11</v>
      </c>
      <c r="F1785" s="1" t="s">
        <v>11</v>
      </c>
      <c r="G1785" s="1" t="s">
        <v>11</v>
      </c>
      <c r="H1785" s="1" t="s">
        <v>11</v>
      </c>
      <c r="I1785" s="1" t="s">
        <v>11</v>
      </c>
      <c r="J1785" s="3"/>
      <c r="K1785" s="3"/>
    </row>
    <row r="1786">
      <c r="A1786" s="1" t="s">
        <v>6081</v>
      </c>
      <c r="B1786" s="4" t="s">
        <v>6082</v>
      </c>
      <c r="C1786" s="1" t="s">
        <v>11</v>
      </c>
      <c r="D1786" s="1" t="s">
        <v>11</v>
      </c>
      <c r="E1786" s="1" t="s">
        <v>11</v>
      </c>
      <c r="F1786" s="1" t="s">
        <v>11</v>
      </c>
      <c r="G1786" s="1" t="s">
        <v>11</v>
      </c>
      <c r="H1786" s="1" t="s">
        <v>11</v>
      </c>
      <c r="I1786" s="1" t="s">
        <v>11</v>
      </c>
      <c r="J1786" s="3"/>
      <c r="K1786" s="3"/>
    </row>
    <row r="1787">
      <c r="A1787" s="1" t="s">
        <v>6083</v>
      </c>
      <c r="B1787" s="4" t="s">
        <v>6084</v>
      </c>
      <c r="C1787" s="1" t="s">
        <v>11</v>
      </c>
      <c r="D1787" s="1" t="s">
        <v>11</v>
      </c>
      <c r="E1787" s="1" t="s">
        <v>11</v>
      </c>
      <c r="F1787" s="1" t="s">
        <v>11</v>
      </c>
      <c r="G1787" s="1" t="s">
        <v>11</v>
      </c>
      <c r="H1787" s="1" t="s">
        <v>11</v>
      </c>
      <c r="I1787" s="1" t="s">
        <v>11</v>
      </c>
      <c r="J1787" s="3"/>
      <c r="K1787" s="3"/>
    </row>
    <row r="1788">
      <c r="A1788" s="1" t="s">
        <v>6085</v>
      </c>
      <c r="B1788" s="4" t="s">
        <v>6086</v>
      </c>
      <c r="C1788" s="1" t="s">
        <v>6087</v>
      </c>
      <c r="D1788" s="1" t="s">
        <v>6088</v>
      </c>
      <c r="E1788" s="1" t="s">
        <v>6089</v>
      </c>
      <c r="F1788" s="1" t="s">
        <v>6090</v>
      </c>
      <c r="G1788" s="1" t="s">
        <v>11</v>
      </c>
      <c r="H1788" s="5" t="s">
        <v>6091</v>
      </c>
      <c r="I1788" s="1" t="s">
        <v>312</v>
      </c>
      <c r="J1788" s="3"/>
      <c r="K1788" s="3"/>
    </row>
    <row r="1789">
      <c r="A1789" s="1" t="s">
        <v>6092</v>
      </c>
      <c r="B1789" s="4" t="s">
        <v>6093</v>
      </c>
      <c r="C1789" s="1" t="s">
        <v>11</v>
      </c>
      <c r="D1789" s="1" t="s">
        <v>11</v>
      </c>
      <c r="E1789" s="1" t="s">
        <v>11</v>
      </c>
      <c r="F1789" s="1" t="s">
        <v>11</v>
      </c>
      <c r="G1789" s="1" t="s">
        <v>11</v>
      </c>
      <c r="H1789" s="1" t="s">
        <v>11</v>
      </c>
      <c r="I1789" s="1" t="s">
        <v>11</v>
      </c>
      <c r="J1789" s="3"/>
      <c r="K1789" s="3"/>
    </row>
    <row r="1790">
      <c r="A1790" s="1" t="s">
        <v>6094</v>
      </c>
      <c r="B1790" s="4" t="s">
        <v>6095</v>
      </c>
      <c r="C1790" s="1" t="s">
        <v>6096</v>
      </c>
      <c r="D1790" s="1" t="s">
        <v>6097</v>
      </c>
      <c r="E1790" s="1" t="s">
        <v>6098</v>
      </c>
      <c r="F1790" s="1" t="s">
        <v>6099</v>
      </c>
      <c r="G1790" s="1" t="s">
        <v>6100</v>
      </c>
      <c r="H1790" s="5" t="s">
        <v>6101</v>
      </c>
      <c r="I1790" s="1" t="s">
        <v>183</v>
      </c>
      <c r="J1790" s="3"/>
      <c r="K1790" s="3"/>
    </row>
    <row r="1791">
      <c r="A1791" s="1" t="s">
        <v>6102</v>
      </c>
      <c r="B1791" s="4" t="s">
        <v>6103</v>
      </c>
      <c r="C1791" s="1" t="s">
        <v>11</v>
      </c>
      <c r="D1791" s="1" t="s">
        <v>11</v>
      </c>
      <c r="E1791" s="1" t="s">
        <v>11</v>
      </c>
      <c r="F1791" s="1" t="s">
        <v>11</v>
      </c>
      <c r="G1791" s="1" t="s">
        <v>11</v>
      </c>
      <c r="H1791" s="1" t="s">
        <v>11</v>
      </c>
      <c r="I1791" s="1" t="s">
        <v>11</v>
      </c>
      <c r="J1791" s="3"/>
      <c r="K1791" s="3"/>
    </row>
    <row r="1792">
      <c r="A1792" s="1" t="s">
        <v>6104</v>
      </c>
      <c r="B1792" s="4" t="s">
        <v>6105</v>
      </c>
      <c r="C1792" s="1" t="s">
        <v>6106</v>
      </c>
      <c r="D1792" s="1" t="s">
        <v>6107</v>
      </c>
      <c r="E1792" s="1" t="s">
        <v>6108</v>
      </c>
      <c r="F1792" s="1" t="s">
        <v>6109</v>
      </c>
      <c r="G1792" s="1" t="s">
        <v>11</v>
      </c>
      <c r="H1792" s="5" t="s">
        <v>6110</v>
      </c>
      <c r="I1792" s="1" t="s">
        <v>382</v>
      </c>
      <c r="J1792" s="3"/>
      <c r="K1792" s="3"/>
    </row>
    <row r="1793">
      <c r="A1793" s="1" t="s">
        <v>6111</v>
      </c>
      <c r="B1793" s="4" t="s">
        <v>6112</v>
      </c>
      <c r="C1793" s="1" t="s">
        <v>6113</v>
      </c>
      <c r="D1793" s="1" t="s">
        <v>6114</v>
      </c>
      <c r="E1793" s="1" t="s">
        <v>6115</v>
      </c>
      <c r="F1793" s="1" t="s">
        <v>6116</v>
      </c>
      <c r="G1793" s="1" t="s">
        <v>11</v>
      </c>
      <c r="H1793" s="5" t="s">
        <v>6117</v>
      </c>
      <c r="I1793" s="1" t="s">
        <v>382</v>
      </c>
      <c r="J1793" s="3"/>
      <c r="K1793" s="3"/>
    </row>
    <row r="1794">
      <c r="A1794" s="1" t="s">
        <v>6118</v>
      </c>
      <c r="B1794" s="4" t="s">
        <v>6119</v>
      </c>
      <c r="C1794" s="1" t="s">
        <v>6120</v>
      </c>
      <c r="D1794" s="1" t="s">
        <v>6121</v>
      </c>
      <c r="E1794" s="1" t="s">
        <v>6122</v>
      </c>
      <c r="F1794" s="1" t="s">
        <v>6123</v>
      </c>
      <c r="G1794" s="1" t="s">
        <v>11</v>
      </c>
      <c r="H1794" s="5" t="s">
        <v>6124</v>
      </c>
      <c r="I1794" s="1" t="s">
        <v>31</v>
      </c>
      <c r="J1794" s="3"/>
      <c r="K1794" s="3"/>
    </row>
    <row r="1795">
      <c r="A1795" s="1" t="s">
        <v>6125</v>
      </c>
      <c r="B1795" s="4" t="s">
        <v>6126</v>
      </c>
      <c r="C1795" s="1" t="s">
        <v>11</v>
      </c>
      <c r="D1795" s="1" t="s">
        <v>11</v>
      </c>
      <c r="E1795" s="1" t="s">
        <v>11</v>
      </c>
      <c r="F1795" s="1" t="s">
        <v>11</v>
      </c>
      <c r="G1795" s="1" t="s">
        <v>11</v>
      </c>
      <c r="H1795" s="1" t="s">
        <v>11</v>
      </c>
      <c r="I1795" s="1" t="s">
        <v>11</v>
      </c>
      <c r="J1795" s="3"/>
      <c r="K1795" s="3"/>
    </row>
    <row r="1796">
      <c r="A1796" s="1" t="s">
        <v>6127</v>
      </c>
      <c r="B1796" s="4" t="s">
        <v>6128</v>
      </c>
      <c r="C1796" s="1" t="s">
        <v>6129</v>
      </c>
      <c r="D1796" s="1" t="s">
        <v>6130</v>
      </c>
      <c r="E1796" s="1" t="s">
        <v>6131</v>
      </c>
      <c r="F1796" s="1" t="s">
        <v>6132</v>
      </c>
      <c r="G1796" s="1" t="s">
        <v>11</v>
      </c>
      <c r="H1796" s="1" t="s">
        <v>11</v>
      </c>
      <c r="I1796" s="1" t="s">
        <v>183</v>
      </c>
      <c r="J1796" s="3"/>
      <c r="K1796" s="3"/>
    </row>
    <row r="1797">
      <c r="A1797" s="1" t="s">
        <v>6133</v>
      </c>
      <c r="B1797" s="4" t="s">
        <v>6134</v>
      </c>
      <c r="C1797" s="1" t="s">
        <v>6135</v>
      </c>
      <c r="D1797" s="1" t="s">
        <v>6136</v>
      </c>
      <c r="E1797" s="1" t="s">
        <v>6137</v>
      </c>
      <c r="F1797" s="1" t="s">
        <v>6138</v>
      </c>
      <c r="G1797" s="1" t="s">
        <v>11</v>
      </c>
      <c r="H1797" s="5" t="s">
        <v>6139</v>
      </c>
      <c r="I1797" s="1" t="s">
        <v>183</v>
      </c>
      <c r="J1797" s="3"/>
      <c r="K1797" s="3"/>
    </row>
    <row r="1798">
      <c r="A1798" s="1" t="s">
        <v>6140</v>
      </c>
      <c r="B1798" s="4" t="s">
        <v>6141</v>
      </c>
      <c r="C1798" s="1" t="s">
        <v>6142</v>
      </c>
      <c r="D1798" s="1" t="s">
        <v>6143</v>
      </c>
      <c r="E1798" s="1" t="s">
        <v>6144</v>
      </c>
      <c r="F1798" s="1" t="s">
        <v>6145</v>
      </c>
      <c r="G1798" s="1" t="s">
        <v>6146</v>
      </c>
      <c r="H1798" s="1" t="s">
        <v>11</v>
      </c>
      <c r="I1798" s="1" t="s">
        <v>382</v>
      </c>
      <c r="J1798" s="3"/>
      <c r="K1798" s="3"/>
    </row>
    <row r="1799">
      <c r="A1799" s="1" t="s">
        <v>6147</v>
      </c>
      <c r="B1799" s="4" t="s">
        <v>6148</v>
      </c>
      <c r="C1799" s="1" t="s">
        <v>11</v>
      </c>
      <c r="D1799" s="1" t="s">
        <v>11</v>
      </c>
      <c r="E1799" s="1" t="s">
        <v>11</v>
      </c>
      <c r="F1799" s="1" t="s">
        <v>11</v>
      </c>
      <c r="G1799" s="1" t="s">
        <v>11</v>
      </c>
      <c r="H1799" s="1" t="s">
        <v>11</v>
      </c>
      <c r="I1799" s="1" t="s">
        <v>11</v>
      </c>
      <c r="J1799" s="3"/>
      <c r="K1799" s="3"/>
    </row>
    <row r="1800">
      <c r="A1800" s="1" t="s">
        <v>6149</v>
      </c>
      <c r="B1800" s="4" t="s">
        <v>6150</v>
      </c>
      <c r="C1800" s="1" t="s">
        <v>11</v>
      </c>
      <c r="D1800" s="1" t="s">
        <v>11</v>
      </c>
      <c r="E1800" s="1" t="s">
        <v>11</v>
      </c>
      <c r="F1800" s="1" t="s">
        <v>11</v>
      </c>
      <c r="G1800" s="1" t="s">
        <v>11</v>
      </c>
      <c r="H1800" s="1" t="s">
        <v>11</v>
      </c>
      <c r="I1800" s="1" t="s">
        <v>11</v>
      </c>
      <c r="J1800" s="3"/>
      <c r="K1800" s="3"/>
    </row>
    <row r="1801">
      <c r="A1801" s="1" t="s">
        <v>6151</v>
      </c>
      <c r="B1801" s="4" t="s">
        <v>6152</v>
      </c>
      <c r="C1801" s="1" t="s">
        <v>11</v>
      </c>
      <c r="D1801" s="1" t="s">
        <v>11</v>
      </c>
      <c r="E1801" s="1" t="s">
        <v>11</v>
      </c>
      <c r="F1801" s="1" t="s">
        <v>11</v>
      </c>
      <c r="G1801" s="1" t="s">
        <v>11</v>
      </c>
      <c r="H1801" s="1" t="s">
        <v>11</v>
      </c>
      <c r="I1801" s="1" t="s">
        <v>11</v>
      </c>
      <c r="J1801" s="3"/>
      <c r="K1801" s="3"/>
    </row>
    <row r="1802">
      <c r="A1802" s="1" t="s">
        <v>6153</v>
      </c>
      <c r="B1802" s="4" t="s">
        <v>6154</v>
      </c>
      <c r="C1802" s="1" t="s">
        <v>11</v>
      </c>
      <c r="D1802" s="1" t="s">
        <v>11</v>
      </c>
      <c r="E1802" s="1" t="s">
        <v>11</v>
      </c>
      <c r="F1802" s="1" t="s">
        <v>11</v>
      </c>
      <c r="G1802" s="1" t="s">
        <v>11</v>
      </c>
      <c r="H1802" s="1" t="s">
        <v>11</v>
      </c>
      <c r="I1802" s="1" t="s">
        <v>11</v>
      </c>
      <c r="J1802" s="3"/>
      <c r="K1802" s="3"/>
    </row>
    <row r="1803">
      <c r="A1803" s="1" t="s">
        <v>6155</v>
      </c>
      <c r="B1803" s="4" t="s">
        <v>6156</v>
      </c>
      <c r="C1803" s="1" t="s">
        <v>11</v>
      </c>
      <c r="D1803" s="1" t="s">
        <v>11</v>
      </c>
      <c r="E1803" s="1" t="s">
        <v>11</v>
      </c>
      <c r="F1803" s="1" t="s">
        <v>11</v>
      </c>
      <c r="G1803" s="1" t="s">
        <v>11</v>
      </c>
      <c r="H1803" s="1" t="s">
        <v>11</v>
      </c>
      <c r="I1803" s="1" t="s">
        <v>11</v>
      </c>
      <c r="J1803" s="3"/>
      <c r="K1803" s="3"/>
    </row>
    <row r="1804">
      <c r="A1804" s="1" t="s">
        <v>6157</v>
      </c>
      <c r="B1804" s="4" t="s">
        <v>6158</v>
      </c>
      <c r="C1804" s="1" t="s">
        <v>11</v>
      </c>
      <c r="D1804" s="1" t="s">
        <v>11</v>
      </c>
      <c r="E1804" s="1" t="s">
        <v>11</v>
      </c>
      <c r="F1804" s="1" t="s">
        <v>11</v>
      </c>
      <c r="G1804" s="1" t="s">
        <v>11</v>
      </c>
      <c r="H1804" s="1" t="s">
        <v>11</v>
      </c>
      <c r="I1804" s="1" t="s">
        <v>11</v>
      </c>
      <c r="J1804" s="3"/>
      <c r="K1804" s="3"/>
    </row>
    <row r="1805">
      <c r="A1805" s="1" t="s">
        <v>6159</v>
      </c>
      <c r="B1805" s="4" t="s">
        <v>6160</v>
      </c>
      <c r="C1805" s="1" t="s">
        <v>6161</v>
      </c>
      <c r="D1805" s="1" t="s">
        <v>6162</v>
      </c>
      <c r="E1805" s="1" t="s">
        <v>6163</v>
      </c>
      <c r="F1805" s="1" t="s">
        <v>6164</v>
      </c>
      <c r="G1805" s="1" t="s">
        <v>11</v>
      </c>
      <c r="H1805" s="1" t="s">
        <v>11</v>
      </c>
      <c r="I1805" s="1" t="s">
        <v>53</v>
      </c>
      <c r="J1805" s="3"/>
      <c r="K1805" s="3"/>
    </row>
    <row r="1806">
      <c r="A1806" s="1" t="s">
        <v>6165</v>
      </c>
      <c r="B1806" s="4" t="s">
        <v>6166</v>
      </c>
      <c r="C1806" s="1" t="s">
        <v>11</v>
      </c>
      <c r="D1806" s="1" t="s">
        <v>11</v>
      </c>
      <c r="E1806" s="1" t="s">
        <v>11</v>
      </c>
      <c r="F1806" s="1" t="s">
        <v>11</v>
      </c>
      <c r="G1806" s="1" t="s">
        <v>11</v>
      </c>
      <c r="H1806" s="1" t="s">
        <v>11</v>
      </c>
      <c r="I1806" s="1" t="s">
        <v>11</v>
      </c>
      <c r="J1806" s="3"/>
      <c r="K1806" s="3"/>
    </row>
    <row r="1807">
      <c r="A1807" s="1" t="s">
        <v>6167</v>
      </c>
      <c r="B1807" s="4" t="s">
        <v>6168</v>
      </c>
      <c r="C1807" s="1" t="s">
        <v>11</v>
      </c>
      <c r="D1807" s="1" t="s">
        <v>11</v>
      </c>
      <c r="E1807" s="1" t="s">
        <v>11</v>
      </c>
      <c r="F1807" s="1" t="s">
        <v>11</v>
      </c>
      <c r="G1807" s="1" t="s">
        <v>11</v>
      </c>
      <c r="H1807" s="1" t="s">
        <v>11</v>
      </c>
      <c r="I1807" s="1" t="s">
        <v>11</v>
      </c>
      <c r="J1807" s="3"/>
      <c r="K1807" s="3"/>
    </row>
    <row r="1808">
      <c r="A1808" s="1" t="s">
        <v>6169</v>
      </c>
      <c r="B1808" s="4" t="s">
        <v>6170</v>
      </c>
      <c r="C1808" s="1" t="s">
        <v>11</v>
      </c>
      <c r="D1808" s="1" t="s">
        <v>11</v>
      </c>
      <c r="E1808" s="1" t="s">
        <v>11</v>
      </c>
      <c r="F1808" s="1" t="s">
        <v>11</v>
      </c>
      <c r="G1808" s="1" t="s">
        <v>11</v>
      </c>
      <c r="H1808" s="1" t="s">
        <v>11</v>
      </c>
      <c r="I1808" s="1" t="s">
        <v>11</v>
      </c>
      <c r="J1808" s="3"/>
      <c r="K1808" s="3"/>
    </row>
    <row r="1809">
      <c r="A1809" s="1" t="s">
        <v>6171</v>
      </c>
      <c r="B1809" s="4" t="s">
        <v>6172</v>
      </c>
      <c r="C1809" s="1" t="s">
        <v>11</v>
      </c>
      <c r="D1809" s="1" t="s">
        <v>11</v>
      </c>
      <c r="E1809" s="1" t="s">
        <v>11</v>
      </c>
      <c r="F1809" s="1" t="s">
        <v>11</v>
      </c>
      <c r="G1809" s="1" t="s">
        <v>11</v>
      </c>
      <c r="H1809" s="1" t="s">
        <v>11</v>
      </c>
      <c r="I1809" s="1" t="s">
        <v>11</v>
      </c>
      <c r="J1809" s="3"/>
      <c r="K1809" s="3"/>
    </row>
    <row r="1810">
      <c r="A1810" s="1" t="s">
        <v>6173</v>
      </c>
      <c r="B1810" s="4" t="s">
        <v>6174</v>
      </c>
      <c r="C1810" s="5" t="s">
        <v>6175</v>
      </c>
      <c r="D1810" s="3"/>
      <c r="E1810" s="3"/>
      <c r="F1810" s="3"/>
      <c r="G1810" s="1" t="s">
        <v>11</v>
      </c>
      <c r="H1810" s="1" t="s">
        <v>11</v>
      </c>
      <c r="I1810" s="1" t="s">
        <v>11</v>
      </c>
      <c r="J1810" s="3"/>
      <c r="K1810" s="3"/>
    </row>
    <row r="1811">
      <c r="A1811" s="1" t="s">
        <v>6176</v>
      </c>
      <c r="B1811" s="4" t="s">
        <v>6177</v>
      </c>
      <c r="C1811" s="1" t="s">
        <v>11</v>
      </c>
      <c r="D1811" s="1" t="s">
        <v>11</v>
      </c>
      <c r="E1811" s="1" t="s">
        <v>11</v>
      </c>
      <c r="F1811" s="1" t="s">
        <v>11</v>
      </c>
      <c r="G1811" s="1" t="s">
        <v>11</v>
      </c>
      <c r="H1811" s="1" t="s">
        <v>11</v>
      </c>
      <c r="I1811" s="1" t="s">
        <v>11</v>
      </c>
      <c r="J1811" s="3"/>
      <c r="K1811" s="3"/>
    </row>
    <row r="1812">
      <c r="A1812" s="1" t="s">
        <v>6178</v>
      </c>
      <c r="B1812" s="4" t="s">
        <v>6179</v>
      </c>
      <c r="C1812" s="1" t="s">
        <v>6180</v>
      </c>
      <c r="D1812" s="1" t="s">
        <v>6181</v>
      </c>
      <c r="E1812" s="1" t="s">
        <v>6182</v>
      </c>
      <c r="F1812" s="1" t="s">
        <v>6183</v>
      </c>
      <c r="G1812" s="1" t="s">
        <v>11</v>
      </c>
      <c r="H1812" s="3"/>
      <c r="I1812" s="1" t="s">
        <v>80</v>
      </c>
      <c r="J1812" s="3"/>
      <c r="K1812" s="3"/>
    </row>
    <row r="1813">
      <c r="A1813" s="1" t="s">
        <v>6184</v>
      </c>
      <c r="B1813" s="4" t="s">
        <v>6185</v>
      </c>
      <c r="C1813" s="1" t="s">
        <v>11</v>
      </c>
      <c r="D1813" s="1" t="s">
        <v>11</v>
      </c>
      <c r="E1813" s="1" t="s">
        <v>11</v>
      </c>
      <c r="F1813" s="1" t="s">
        <v>11</v>
      </c>
      <c r="G1813" s="1" t="s">
        <v>11</v>
      </c>
      <c r="H1813" s="1" t="s">
        <v>11</v>
      </c>
      <c r="I1813" s="1" t="s">
        <v>11</v>
      </c>
      <c r="J1813" s="3"/>
      <c r="K1813" s="3"/>
    </row>
    <row r="1814">
      <c r="A1814" s="1" t="s">
        <v>6186</v>
      </c>
      <c r="B1814" s="4" t="s">
        <v>6187</v>
      </c>
      <c r="C1814" s="1" t="s">
        <v>6188</v>
      </c>
      <c r="D1814" s="1" t="s">
        <v>6189</v>
      </c>
      <c r="E1814" s="1" t="s">
        <v>6190</v>
      </c>
      <c r="F1814" s="1" t="s">
        <v>6191</v>
      </c>
      <c r="G1814" s="1" t="s">
        <v>11</v>
      </c>
      <c r="H1814" s="5" t="s">
        <v>6192</v>
      </c>
      <c r="I1814" s="1" t="s">
        <v>154</v>
      </c>
      <c r="J1814" s="3"/>
      <c r="K1814" s="3"/>
    </row>
    <row r="1815">
      <c r="A1815" s="1" t="s">
        <v>6193</v>
      </c>
      <c r="B1815" s="4" t="s">
        <v>6194</v>
      </c>
      <c r="C1815" s="1" t="s">
        <v>6195</v>
      </c>
      <c r="D1815" s="3"/>
      <c r="E1815" s="3"/>
      <c r="F1815" s="3"/>
      <c r="G1815" s="1" t="s">
        <v>11</v>
      </c>
      <c r="H1815" s="1" t="s">
        <v>11</v>
      </c>
      <c r="I1815" s="1" t="s">
        <v>11</v>
      </c>
      <c r="J1815" s="3"/>
      <c r="K1815" s="3"/>
    </row>
    <row r="1816">
      <c r="A1816" s="1" t="s">
        <v>6196</v>
      </c>
      <c r="B1816" s="4" t="s">
        <v>6197</v>
      </c>
      <c r="C1816" s="1" t="s">
        <v>11</v>
      </c>
      <c r="D1816" s="1" t="s">
        <v>11</v>
      </c>
      <c r="E1816" s="1" t="s">
        <v>11</v>
      </c>
      <c r="F1816" s="1" t="s">
        <v>11</v>
      </c>
      <c r="G1816" s="1" t="s">
        <v>11</v>
      </c>
      <c r="H1816" s="1" t="s">
        <v>11</v>
      </c>
      <c r="I1816" s="1" t="s">
        <v>11</v>
      </c>
      <c r="J1816" s="3"/>
      <c r="K1816" s="3"/>
    </row>
    <row r="1817">
      <c r="A1817" s="1" t="s">
        <v>6198</v>
      </c>
      <c r="B1817" s="4" t="s">
        <v>6199</v>
      </c>
      <c r="C1817" s="1" t="s">
        <v>11</v>
      </c>
      <c r="D1817" s="1" t="s">
        <v>11</v>
      </c>
      <c r="E1817" s="1" t="s">
        <v>11</v>
      </c>
      <c r="F1817" s="1" t="s">
        <v>11</v>
      </c>
      <c r="G1817" s="1" t="s">
        <v>11</v>
      </c>
      <c r="H1817" s="1" t="s">
        <v>11</v>
      </c>
      <c r="I1817" s="1" t="s">
        <v>11</v>
      </c>
      <c r="J1817" s="3"/>
      <c r="K1817" s="3"/>
    </row>
    <row r="1818">
      <c r="A1818" s="1" t="s">
        <v>6200</v>
      </c>
      <c r="B1818" s="4" t="s">
        <v>6201</v>
      </c>
      <c r="C1818" s="1" t="s">
        <v>6202</v>
      </c>
      <c r="D1818" s="1" t="s">
        <v>6203</v>
      </c>
      <c r="E1818" s="1" t="s">
        <v>6204</v>
      </c>
      <c r="F1818" s="1" t="s">
        <v>6205</v>
      </c>
      <c r="G1818" s="1" t="s">
        <v>6206</v>
      </c>
      <c r="H1818" s="1" t="s">
        <v>11</v>
      </c>
      <c r="I1818" s="1" t="s">
        <v>183</v>
      </c>
      <c r="J1818" s="3"/>
      <c r="K1818" s="3"/>
    </row>
    <row r="1819">
      <c r="A1819" s="1" t="s">
        <v>6207</v>
      </c>
      <c r="B1819" s="4" t="s">
        <v>6208</v>
      </c>
      <c r="C1819" s="1" t="s">
        <v>6209</v>
      </c>
      <c r="D1819" s="1" t="s">
        <v>6210</v>
      </c>
      <c r="E1819" s="1" t="s">
        <v>6211</v>
      </c>
      <c r="F1819" s="1" t="s">
        <v>6212</v>
      </c>
      <c r="G1819" s="1" t="s">
        <v>6213</v>
      </c>
      <c r="H1819" s="5" t="s">
        <v>6214</v>
      </c>
      <c r="I1819" s="1" t="s">
        <v>31</v>
      </c>
      <c r="J1819" s="3"/>
      <c r="K1819" s="3"/>
    </row>
    <row r="1820">
      <c r="A1820" s="1" t="s">
        <v>6215</v>
      </c>
      <c r="B1820" s="4" t="s">
        <v>6216</v>
      </c>
      <c r="C1820" s="1" t="s">
        <v>6217</v>
      </c>
      <c r="D1820" s="1" t="s">
        <v>6218</v>
      </c>
      <c r="E1820" s="1" t="s">
        <v>6219</v>
      </c>
      <c r="F1820" s="1" t="s">
        <v>6220</v>
      </c>
      <c r="G1820" s="1" t="s">
        <v>11</v>
      </c>
      <c r="H1820" s="5" t="s">
        <v>6221</v>
      </c>
      <c r="I1820" s="1" t="s">
        <v>382</v>
      </c>
      <c r="J1820" s="3"/>
      <c r="K1820" s="3"/>
    </row>
    <row r="1821">
      <c r="A1821" s="1" t="s">
        <v>6222</v>
      </c>
      <c r="B1821" s="4" t="s">
        <v>6223</v>
      </c>
      <c r="C1821" s="1" t="s">
        <v>6224</v>
      </c>
      <c r="D1821" s="1" t="s">
        <v>6225</v>
      </c>
      <c r="E1821" s="1" t="s">
        <v>6226</v>
      </c>
      <c r="F1821" s="1" t="s">
        <v>6227</v>
      </c>
      <c r="G1821" s="1" t="s">
        <v>11</v>
      </c>
      <c r="H1821" s="5" t="s">
        <v>6228</v>
      </c>
      <c r="I1821" s="1" t="s">
        <v>1199</v>
      </c>
      <c r="J1821" s="3"/>
      <c r="K1821" s="3"/>
    </row>
    <row r="1822">
      <c r="A1822" s="1" t="s">
        <v>6229</v>
      </c>
      <c r="B1822" s="4" t="s">
        <v>6230</v>
      </c>
      <c r="C1822" s="1" t="s">
        <v>6231</v>
      </c>
      <c r="D1822" s="1" t="s">
        <v>6232</v>
      </c>
      <c r="E1822" s="1" t="s">
        <v>6233</v>
      </c>
      <c r="F1822" s="1" t="s">
        <v>6234</v>
      </c>
      <c r="G1822" s="1" t="s">
        <v>11</v>
      </c>
      <c r="H1822" s="5" t="s">
        <v>6235</v>
      </c>
      <c r="I1822" s="1" t="s">
        <v>80</v>
      </c>
      <c r="J1822" s="3"/>
      <c r="K1822" s="3"/>
    </row>
    <row r="1823">
      <c r="A1823" s="1" t="s">
        <v>6236</v>
      </c>
      <c r="B1823" s="4" t="s">
        <v>6237</v>
      </c>
      <c r="C1823" s="1" t="s">
        <v>11</v>
      </c>
      <c r="D1823" s="1" t="s">
        <v>11</v>
      </c>
      <c r="E1823" s="1" t="s">
        <v>11</v>
      </c>
      <c r="F1823" s="1" t="s">
        <v>11</v>
      </c>
      <c r="G1823" s="1" t="s">
        <v>11</v>
      </c>
      <c r="H1823" s="1" t="s">
        <v>11</v>
      </c>
      <c r="I1823" s="1" t="s">
        <v>11</v>
      </c>
      <c r="J1823" s="3"/>
      <c r="K1823" s="3"/>
    </row>
    <row r="1824">
      <c r="A1824" s="1" t="s">
        <v>6238</v>
      </c>
      <c r="B1824" s="4" t="s">
        <v>6239</v>
      </c>
      <c r="C1824" s="1" t="s">
        <v>11</v>
      </c>
      <c r="D1824" s="1" t="s">
        <v>11</v>
      </c>
      <c r="E1824" s="1" t="s">
        <v>11</v>
      </c>
      <c r="F1824" s="1" t="s">
        <v>11</v>
      </c>
      <c r="G1824" s="1" t="s">
        <v>11</v>
      </c>
      <c r="H1824" s="1" t="s">
        <v>11</v>
      </c>
      <c r="I1824" s="1" t="s">
        <v>11</v>
      </c>
      <c r="J1824" s="3"/>
      <c r="K1824" s="3"/>
    </row>
    <row r="1825">
      <c r="A1825" s="1" t="s">
        <v>6240</v>
      </c>
      <c r="B1825" s="4" t="s">
        <v>6241</v>
      </c>
      <c r="C1825" s="1" t="s">
        <v>6242</v>
      </c>
      <c r="D1825" s="1" t="s">
        <v>6243</v>
      </c>
      <c r="E1825" s="1" t="s">
        <v>6244</v>
      </c>
      <c r="F1825" s="1" t="s">
        <v>6245</v>
      </c>
      <c r="G1825" s="1" t="s">
        <v>6246</v>
      </c>
      <c r="H1825" s="1" t="s">
        <v>11</v>
      </c>
      <c r="I1825" s="1" t="s">
        <v>154</v>
      </c>
      <c r="J1825" s="3"/>
      <c r="K1825" s="3"/>
    </row>
    <row r="1826">
      <c r="A1826" s="1" t="s">
        <v>6247</v>
      </c>
      <c r="B1826" s="4" t="s">
        <v>6248</v>
      </c>
      <c r="C1826" s="1" t="s">
        <v>6249</v>
      </c>
      <c r="D1826" s="1" t="s">
        <v>6250</v>
      </c>
      <c r="E1826" s="1" t="s">
        <v>6251</v>
      </c>
      <c r="F1826" s="1" t="s">
        <v>6252</v>
      </c>
      <c r="G1826" s="1" t="s">
        <v>11</v>
      </c>
      <c r="H1826" s="1" t="s">
        <v>11</v>
      </c>
      <c r="I1826" s="1" t="s">
        <v>80</v>
      </c>
      <c r="J1826" s="3"/>
      <c r="K1826" s="3"/>
    </row>
    <row r="1827">
      <c r="A1827" s="1" t="s">
        <v>6253</v>
      </c>
      <c r="B1827" s="4" t="s">
        <v>6254</v>
      </c>
      <c r="C1827" s="1" t="s">
        <v>11</v>
      </c>
      <c r="D1827" s="1" t="s">
        <v>11</v>
      </c>
      <c r="E1827" s="1" t="s">
        <v>11</v>
      </c>
      <c r="F1827" s="1" t="s">
        <v>11</v>
      </c>
      <c r="G1827" s="1" t="s">
        <v>11</v>
      </c>
      <c r="H1827" s="1" t="s">
        <v>11</v>
      </c>
      <c r="I1827" s="1" t="s">
        <v>11</v>
      </c>
      <c r="J1827" s="3"/>
      <c r="K1827" s="3"/>
    </row>
    <row r="1828">
      <c r="A1828" s="1" t="s">
        <v>6255</v>
      </c>
      <c r="B1828" s="4" t="s">
        <v>6256</v>
      </c>
      <c r="C1828" s="1" t="s">
        <v>11</v>
      </c>
      <c r="D1828" s="1" t="s">
        <v>11</v>
      </c>
      <c r="E1828" s="1" t="s">
        <v>11</v>
      </c>
      <c r="F1828" s="1" t="s">
        <v>11</v>
      </c>
      <c r="G1828" s="1" t="s">
        <v>11</v>
      </c>
      <c r="H1828" s="1" t="s">
        <v>11</v>
      </c>
      <c r="I1828" s="1" t="s">
        <v>11</v>
      </c>
      <c r="J1828" s="3"/>
      <c r="K1828" s="3"/>
    </row>
    <row r="1829">
      <c r="A1829" s="1" t="s">
        <v>6257</v>
      </c>
      <c r="B1829" s="4" t="s">
        <v>6258</v>
      </c>
      <c r="C1829" s="1" t="s">
        <v>6259</v>
      </c>
      <c r="D1829" s="1" t="s">
        <v>6260</v>
      </c>
      <c r="E1829" s="1" t="s">
        <v>6261</v>
      </c>
      <c r="F1829" s="1" t="s">
        <v>6262</v>
      </c>
      <c r="G1829" s="1" t="s">
        <v>11</v>
      </c>
      <c r="H1829" s="1" t="s">
        <v>11</v>
      </c>
      <c r="I1829" s="1" t="s">
        <v>924</v>
      </c>
      <c r="J1829" s="3"/>
      <c r="K1829" s="3"/>
    </row>
    <row r="1830">
      <c r="A1830" s="1" t="s">
        <v>6263</v>
      </c>
      <c r="B1830" s="4" t="s">
        <v>6264</v>
      </c>
      <c r="C1830" s="1" t="s">
        <v>11</v>
      </c>
      <c r="D1830" s="1" t="s">
        <v>11</v>
      </c>
      <c r="E1830" s="1" t="s">
        <v>11</v>
      </c>
      <c r="F1830" s="1" t="s">
        <v>11</v>
      </c>
      <c r="G1830" s="1" t="s">
        <v>11</v>
      </c>
      <c r="H1830" s="1" t="s">
        <v>11</v>
      </c>
      <c r="I1830" s="1" t="s">
        <v>11</v>
      </c>
      <c r="J1830" s="3"/>
      <c r="K1830" s="3"/>
    </row>
    <row r="1831">
      <c r="A1831" s="1" t="s">
        <v>6265</v>
      </c>
      <c r="B1831" s="4" t="s">
        <v>6266</v>
      </c>
      <c r="C1831" s="1" t="s">
        <v>11</v>
      </c>
      <c r="D1831" s="1" t="s">
        <v>11</v>
      </c>
      <c r="E1831" s="1" t="s">
        <v>11</v>
      </c>
      <c r="F1831" s="1" t="s">
        <v>11</v>
      </c>
      <c r="G1831" s="1" t="s">
        <v>11</v>
      </c>
      <c r="H1831" s="1" t="s">
        <v>11</v>
      </c>
      <c r="I1831" s="1" t="s">
        <v>11</v>
      </c>
      <c r="J1831" s="3"/>
      <c r="K1831" s="3"/>
    </row>
    <row r="1832">
      <c r="A1832" s="1" t="s">
        <v>6267</v>
      </c>
      <c r="B1832" s="4" t="s">
        <v>6268</v>
      </c>
      <c r="C1832" s="1" t="s">
        <v>11</v>
      </c>
      <c r="D1832" s="1" t="s">
        <v>11</v>
      </c>
      <c r="E1832" s="1" t="s">
        <v>11</v>
      </c>
      <c r="F1832" s="1" t="s">
        <v>11</v>
      </c>
      <c r="G1832" s="1" t="s">
        <v>11</v>
      </c>
      <c r="H1832" s="1" t="s">
        <v>11</v>
      </c>
      <c r="I1832" s="1" t="s">
        <v>11</v>
      </c>
      <c r="J1832" s="3"/>
      <c r="K1832" s="3"/>
    </row>
    <row r="1833">
      <c r="A1833" s="1" t="s">
        <v>6269</v>
      </c>
      <c r="B1833" s="4" t="s">
        <v>6270</v>
      </c>
      <c r="C1833" s="1" t="s">
        <v>6271</v>
      </c>
      <c r="D1833" s="1" t="s">
        <v>6272</v>
      </c>
      <c r="E1833" s="1" t="s">
        <v>6273</v>
      </c>
      <c r="F1833" s="1" t="s">
        <v>6274</v>
      </c>
      <c r="G1833" s="1" t="s">
        <v>11</v>
      </c>
      <c r="H1833" s="5" t="s">
        <v>6275</v>
      </c>
      <c r="I1833" s="1" t="s">
        <v>312</v>
      </c>
      <c r="J1833" s="3"/>
      <c r="K1833" s="3"/>
    </row>
    <row r="1834">
      <c r="A1834" s="1" t="s">
        <v>6276</v>
      </c>
      <c r="B1834" s="4" t="s">
        <v>6277</v>
      </c>
      <c r="C1834" s="1" t="s">
        <v>6278</v>
      </c>
      <c r="D1834" s="1" t="s">
        <v>6279</v>
      </c>
      <c r="E1834" s="1" t="s">
        <v>6280</v>
      </c>
      <c r="F1834" s="1" t="s">
        <v>6281</v>
      </c>
      <c r="G1834" s="1" t="s">
        <v>11</v>
      </c>
      <c r="H1834" s="5" t="s">
        <v>6282</v>
      </c>
      <c r="I1834" s="1" t="s">
        <v>11</v>
      </c>
      <c r="J1834" s="3"/>
      <c r="K1834" s="3"/>
    </row>
    <row r="1835">
      <c r="A1835" s="1" t="s">
        <v>6283</v>
      </c>
      <c r="B1835" s="4" t="s">
        <v>6284</v>
      </c>
      <c r="C1835" s="1" t="s">
        <v>6285</v>
      </c>
      <c r="D1835" s="1" t="s">
        <v>6286</v>
      </c>
      <c r="E1835" s="1" t="s">
        <v>6287</v>
      </c>
      <c r="F1835" s="1" t="s">
        <v>6288</v>
      </c>
      <c r="G1835" s="1" t="s">
        <v>6289</v>
      </c>
      <c r="H1835" s="5" t="s">
        <v>6290</v>
      </c>
      <c r="I1835" s="1" t="s">
        <v>31</v>
      </c>
      <c r="J1835" s="3"/>
      <c r="K1835" s="3"/>
    </row>
    <row r="1836">
      <c r="A1836" s="1" t="s">
        <v>6291</v>
      </c>
      <c r="B1836" s="4" t="s">
        <v>6292</v>
      </c>
      <c r="C1836" s="1" t="s">
        <v>6293</v>
      </c>
      <c r="D1836" s="1" t="s">
        <v>6294</v>
      </c>
      <c r="E1836" s="1" t="s">
        <v>6295</v>
      </c>
      <c r="F1836" s="1" t="s">
        <v>6296</v>
      </c>
      <c r="G1836" s="1" t="s">
        <v>11</v>
      </c>
      <c r="H1836" s="1" t="s">
        <v>11</v>
      </c>
      <c r="I1836" s="1" t="s">
        <v>154</v>
      </c>
      <c r="J1836" s="3"/>
      <c r="K1836" s="3"/>
    </row>
    <row r="1837">
      <c r="A1837" s="1" t="s">
        <v>6297</v>
      </c>
      <c r="B1837" s="4" t="s">
        <v>6298</v>
      </c>
      <c r="C1837" s="1" t="s">
        <v>11</v>
      </c>
      <c r="D1837" s="1" t="s">
        <v>11</v>
      </c>
      <c r="E1837" s="1" t="s">
        <v>11</v>
      </c>
      <c r="F1837" s="1" t="s">
        <v>11</v>
      </c>
      <c r="G1837" s="1" t="s">
        <v>11</v>
      </c>
      <c r="H1837" s="1" t="s">
        <v>11</v>
      </c>
      <c r="I1837" s="1" t="s">
        <v>11</v>
      </c>
      <c r="J1837" s="3"/>
      <c r="K1837" s="3"/>
    </row>
    <row r="1838">
      <c r="A1838" s="1" t="s">
        <v>6299</v>
      </c>
      <c r="B1838" s="4" t="s">
        <v>6300</v>
      </c>
      <c r="C1838" s="1" t="s">
        <v>6301</v>
      </c>
      <c r="D1838" s="1" t="s">
        <v>6302</v>
      </c>
      <c r="E1838" s="1" t="s">
        <v>6303</v>
      </c>
      <c r="F1838" s="1" t="s">
        <v>6304</v>
      </c>
      <c r="G1838" s="1" t="s">
        <v>6305</v>
      </c>
      <c r="H1838" s="1" t="s">
        <v>11</v>
      </c>
      <c r="I1838" s="1" t="s">
        <v>31</v>
      </c>
      <c r="J1838" s="3"/>
      <c r="K1838" s="3"/>
    </row>
    <row r="1839">
      <c r="A1839" s="1" t="s">
        <v>6306</v>
      </c>
      <c r="B1839" s="4" t="s">
        <v>6307</v>
      </c>
      <c r="C1839" s="1" t="s">
        <v>11</v>
      </c>
      <c r="D1839" s="1" t="s">
        <v>11</v>
      </c>
      <c r="E1839" s="1" t="s">
        <v>11</v>
      </c>
      <c r="F1839" s="1" t="s">
        <v>11</v>
      </c>
      <c r="G1839" s="1" t="s">
        <v>11</v>
      </c>
      <c r="H1839" s="1" t="s">
        <v>11</v>
      </c>
      <c r="I1839" s="1" t="s">
        <v>11</v>
      </c>
      <c r="J1839" s="3"/>
      <c r="K1839" s="3"/>
    </row>
    <row r="1840">
      <c r="A1840" s="1" t="s">
        <v>6308</v>
      </c>
      <c r="B1840" s="4" t="s">
        <v>6309</v>
      </c>
      <c r="C1840" s="1" t="s">
        <v>11</v>
      </c>
      <c r="D1840" s="1" t="s">
        <v>11</v>
      </c>
      <c r="E1840" s="1" t="s">
        <v>11</v>
      </c>
      <c r="F1840" s="1" t="s">
        <v>11</v>
      </c>
      <c r="G1840" s="1" t="s">
        <v>11</v>
      </c>
      <c r="H1840" s="1" t="s">
        <v>11</v>
      </c>
      <c r="I1840" s="1" t="s">
        <v>11</v>
      </c>
      <c r="J1840" s="3"/>
      <c r="K1840" s="3"/>
    </row>
    <row r="1841">
      <c r="A1841" s="1" t="s">
        <v>6310</v>
      </c>
      <c r="B1841" s="4" t="s">
        <v>6311</v>
      </c>
      <c r="C1841" s="1" t="s">
        <v>11</v>
      </c>
      <c r="D1841" s="1" t="s">
        <v>11</v>
      </c>
      <c r="E1841" s="1" t="s">
        <v>11</v>
      </c>
      <c r="F1841" s="1" t="s">
        <v>11</v>
      </c>
      <c r="G1841" s="1" t="s">
        <v>11</v>
      </c>
      <c r="H1841" s="1" t="s">
        <v>11</v>
      </c>
      <c r="I1841" s="1" t="s">
        <v>11</v>
      </c>
      <c r="J1841" s="3"/>
      <c r="K1841" s="3"/>
    </row>
    <row r="1842">
      <c r="A1842" s="1" t="s">
        <v>6312</v>
      </c>
      <c r="B1842" s="4" t="s">
        <v>6313</v>
      </c>
      <c r="C1842" s="1" t="s">
        <v>6314</v>
      </c>
      <c r="D1842" s="1" t="s">
        <v>6315</v>
      </c>
      <c r="E1842" s="1" t="s">
        <v>6316</v>
      </c>
      <c r="F1842" s="1" t="s">
        <v>6317</v>
      </c>
      <c r="G1842" s="1" t="s">
        <v>11</v>
      </c>
      <c r="H1842" s="5" t="s">
        <v>6318</v>
      </c>
      <c r="I1842" s="1" t="s">
        <v>80</v>
      </c>
      <c r="J1842" s="3"/>
      <c r="K1842" s="3"/>
    </row>
    <row r="1843">
      <c r="A1843" s="1" t="s">
        <v>6319</v>
      </c>
      <c r="B1843" s="4" t="s">
        <v>6320</v>
      </c>
      <c r="C1843" s="1" t="s">
        <v>11</v>
      </c>
      <c r="D1843" s="1" t="s">
        <v>11</v>
      </c>
      <c r="E1843" s="1" t="s">
        <v>11</v>
      </c>
      <c r="F1843" s="1" t="s">
        <v>11</v>
      </c>
      <c r="G1843" s="1" t="s">
        <v>11</v>
      </c>
      <c r="H1843" s="1" t="s">
        <v>11</v>
      </c>
      <c r="I1843" s="1" t="s">
        <v>11</v>
      </c>
      <c r="J1843" s="3"/>
      <c r="K1843" s="3"/>
    </row>
    <row r="1844">
      <c r="A1844" s="1" t="s">
        <v>6321</v>
      </c>
      <c r="B1844" s="4" t="s">
        <v>6322</v>
      </c>
      <c r="C1844" s="1" t="s">
        <v>11</v>
      </c>
      <c r="D1844" s="1" t="s">
        <v>11</v>
      </c>
      <c r="E1844" s="1" t="s">
        <v>11</v>
      </c>
      <c r="F1844" s="1" t="s">
        <v>11</v>
      </c>
      <c r="G1844" s="1" t="s">
        <v>11</v>
      </c>
      <c r="H1844" s="1" t="s">
        <v>11</v>
      </c>
      <c r="I1844" s="1" t="s">
        <v>11</v>
      </c>
      <c r="J1844" s="3"/>
      <c r="K1844" s="3"/>
    </row>
    <row r="1845">
      <c r="A1845" s="1" t="s">
        <v>6323</v>
      </c>
      <c r="B1845" s="4" t="s">
        <v>6324</v>
      </c>
      <c r="C1845" s="1" t="s">
        <v>11</v>
      </c>
      <c r="D1845" s="1" t="s">
        <v>11</v>
      </c>
      <c r="E1845" s="1" t="s">
        <v>11</v>
      </c>
      <c r="F1845" s="1" t="s">
        <v>11</v>
      </c>
      <c r="G1845" s="1" t="s">
        <v>11</v>
      </c>
      <c r="H1845" s="1" t="s">
        <v>11</v>
      </c>
      <c r="I1845" s="1" t="s">
        <v>11</v>
      </c>
      <c r="J1845" s="3"/>
      <c r="K1845" s="3"/>
    </row>
    <row r="1846">
      <c r="A1846" s="1" t="s">
        <v>6325</v>
      </c>
      <c r="B1846" s="4" t="s">
        <v>6326</v>
      </c>
      <c r="C1846" s="1" t="s">
        <v>6327</v>
      </c>
      <c r="D1846" s="1" t="s">
        <v>6328</v>
      </c>
      <c r="E1846" s="1" t="s">
        <v>6329</v>
      </c>
      <c r="F1846" s="1" t="s">
        <v>6330</v>
      </c>
      <c r="G1846" s="1" t="s">
        <v>11</v>
      </c>
      <c r="H1846" s="5" t="s">
        <v>6331</v>
      </c>
      <c r="I1846" s="1" t="s">
        <v>654</v>
      </c>
      <c r="J1846" s="3"/>
      <c r="K1846" s="3"/>
    </row>
    <row r="1847">
      <c r="A1847" s="1" t="s">
        <v>6332</v>
      </c>
      <c r="B1847" s="4" t="s">
        <v>6333</v>
      </c>
      <c r="C1847" s="1" t="s">
        <v>11</v>
      </c>
      <c r="D1847" s="1" t="s">
        <v>11</v>
      </c>
      <c r="E1847" s="1" t="s">
        <v>11</v>
      </c>
      <c r="F1847" s="1" t="s">
        <v>11</v>
      </c>
      <c r="G1847" s="1" t="s">
        <v>11</v>
      </c>
      <c r="H1847" s="1" t="s">
        <v>11</v>
      </c>
      <c r="I1847" s="1" t="s">
        <v>11</v>
      </c>
      <c r="J1847" s="3"/>
      <c r="K1847" s="3"/>
    </row>
    <row r="1848">
      <c r="A1848" s="1" t="s">
        <v>6334</v>
      </c>
      <c r="B1848" s="4" t="s">
        <v>6335</v>
      </c>
      <c r="C1848" s="1" t="s">
        <v>6336</v>
      </c>
      <c r="D1848" s="1" t="s">
        <v>6337</v>
      </c>
      <c r="E1848" s="1" t="s">
        <v>6338</v>
      </c>
      <c r="F1848" s="1" t="s">
        <v>6339</v>
      </c>
      <c r="G1848" s="1" t="s">
        <v>11</v>
      </c>
      <c r="H1848" s="5" t="s">
        <v>6340</v>
      </c>
      <c r="I1848" s="1" t="s">
        <v>80</v>
      </c>
      <c r="J1848" s="3"/>
      <c r="K1848" s="3"/>
    </row>
    <row r="1849">
      <c r="A1849" s="1" t="s">
        <v>6341</v>
      </c>
      <c r="B1849" s="4" t="s">
        <v>6342</v>
      </c>
      <c r="C1849" s="1" t="s">
        <v>11</v>
      </c>
      <c r="D1849" s="1" t="s">
        <v>11</v>
      </c>
      <c r="E1849" s="1" t="s">
        <v>11</v>
      </c>
      <c r="F1849" s="1" t="s">
        <v>11</v>
      </c>
      <c r="G1849" s="1" t="s">
        <v>11</v>
      </c>
      <c r="H1849" s="1" t="s">
        <v>11</v>
      </c>
      <c r="I1849" s="1" t="s">
        <v>11</v>
      </c>
      <c r="J1849" s="3"/>
      <c r="K1849" s="3"/>
    </row>
    <row r="1850">
      <c r="A1850" s="1" t="s">
        <v>6343</v>
      </c>
      <c r="B1850" s="4" t="s">
        <v>6344</v>
      </c>
      <c r="C1850" s="1" t="s">
        <v>11</v>
      </c>
      <c r="D1850" s="1" t="s">
        <v>11</v>
      </c>
      <c r="E1850" s="1" t="s">
        <v>11</v>
      </c>
      <c r="F1850" s="1" t="s">
        <v>11</v>
      </c>
      <c r="G1850" s="1" t="s">
        <v>11</v>
      </c>
      <c r="H1850" s="1" t="s">
        <v>11</v>
      </c>
      <c r="I1850" s="1" t="s">
        <v>11</v>
      </c>
      <c r="J1850" s="3"/>
      <c r="K1850" s="3"/>
    </row>
    <row r="1851">
      <c r="A1851" s="1" t="s">
        <v>6345</v>
      </c>
      <c r="B1851" s="4" t="s">
        <v>6346</v>
      </c>
      <c r="C1851" s="1" t="s">
        <v>11</v>
      </c>
      <c r="D1851" s="1" t="s">
        <v>11</v>
      </c>
      <c r="E1851" s="1" t="s">
        <v>11</v>
      </c>
      <c r="F1851" s="1" t="s">
        <v>11</v>
      </c>
      <c r="G1851" s="1" t="s">
        <v>11</v>
      </c>
      <c r="H1851" s="1" t="s">
        <v>11</v>
      </c>
      <c r="I1851" s="1" t="s">
        <v>11</v>
      </c>
      <c r="J1851" s="3"/>
      <c r="K1851" s="3"/>
    </row>
    <row r="1852">
      <c r="A1852" s="1" t="s">
        <v>6347</v>
      </c>
      <c r="B1852" s="4" t="s">
        <v>6348</v>
      </c>
      <c r="C1852" s="1" t="s">
        <v>11</v>
      </c>
      <c r="D1852" s="1" t="s">
        <v>11</v>
      </c>
      <c r="E1852" s="1" t="s">
        <v>11</v>
      </c>
      <c r="F1852" s="1" t="s">
        <v>11</v>
      </c>
      <c r="G1852" s="1" t="s">
        <v>11</v>
      </c>
      <c r="H1852" s="1" t="s">
        <v>11</v>
      </c>
      <c r="I1852" s="1" t="s">
        <v>11</v>
      </c>
      <c r="J1852" s="3"/>
      <c r="K1852" s="3"/>
    </row>
    <row r="1853">
      <c r="A1853" s="1" t="s">
        <v>6349</v>
      </c>
      <c r="B1853" s="4" t="s">
        <v>6350</v>
      </c>
      <c r="C1853" s="1" t="s">
        <v>11</v>
      </c>
      <c r="D1853" s="1" t="s">
        <v>11</v>
      </c>
      <c r="E1853" s="1" t="s">
        <v>11</v>
      </c>
      <c r="F1853" s="1" t="s">
        <v>11</v>
      </c>
      <c r="G1853" s="1" t="s">
        <v>11</v>
      </c>
      <c r="H1853" s="1" t="s">
        <v>11</v>
      </c>
      <c r="I1853" s="1" t="s">
        <v>11</v>
      </c>
      <c r="J1853" s="3"/>
      <c r="K1853" s="3"/>
    </row>
    <row r="1854">
      <c r="A1854" s="1" t="s">
        <v>6351</v>
      </c>
      <c r="B1854" s="4" t="s">
        <v>6352</v>
      </c>
      <c r="C1854" s="1" t="s">
        <v>11</v>
      </c>
      <c r="D1854" s="1" t="s">
        <v>11</v>
      </c>
      <c r="E1854" s="1" t="s">
        <v>11</v>
      </c>
      <c r="F1854" s="1" t="s">
        <v>11</v>
      </c>
      <c r="G1854" s="1" t="s">
        <v>11</v>
      </c>
      <c r="H1854" s="1" t="s">
        <v>11</v>
      </c>
      <c r="I1854" s="1" t="s">
        <v>11</v>
      </c>
      <c r="J1854" s="3"/>
      <c r="K1854" s="3"/>
    </row>
    <row r="1855">
      <c r="A1855" s="1" t="s">
        <v>6353</v>
      </c>
      <c r="B1855" s="4" t="s">
        <v>6354</v>
      </c>
      <c r="C1855" s="1" t="s">
        <v>11</v>
      </c>
      <c r="D1855" s="1" t="s">
        <v>11</v>
      </c>
      <c r="E1855" s="1" t="s">
        <v>11</v>
      </c>
      <c r="F1855" s="1" t="s">
        <v>11</v>
      </c>
      <c r="G1855" s="1" t="s">
        <v>11</v>
      </c>
      <c r="H1855" s="1" t="s">
        <v>11</v>
      </c>
      <c r="I1855" s="1" t="s">
        <v>11</v>
      </c>
      <c r="J1855" s="3"/>
      <c r="K1855" s="3"/>
    </row>
    <row r="1856">
      <c r="A1856" s="1" t="s">
        <v>6355</v>
      </c>
      <c r="B1856" s="4" t="s">
        <v>6356</v>
      </c>
      <c r="C1856" s="1" t="s">
        <v>6357</v>
      </c>
      <c r="D1856" s="1" t="s">
        <v>6358</v>
      </c>
      <c r="E1856" s="1" t="s">
        <v>6359</v>
      </c>
      <c r="F1856" s="1" t="s">
        <v>6360</v>
      </c>
      <c r="G1856" s="1" t="s">
        <v>11</v>
      </c>
      <c r="H1856" s="1" t="s">
        <v>11</v>
      </c>
      <c r="I1856" s="1" t="s">
        <v>80</v>
      </c>
      <c r="J1856" s="3"/>
      <c r="K1856" s="3"/>
    </row>
    <row r="1857">
      <c r="A1857" s="1" t="s">
        <v>6361</v>
      </c>
      <c r="B1857" s="4" t="s">
        <v>6362</v>
      </c>
      <c r="C1857" s="1" t="s">
        <v>11</v>
      </c>
      <c r="D1857" s="1" t="s">
        <v>11</v>
      </c>
      <c r="E1857" s="1" t="s">
        <v>11</v>
      </c>
      <c r="F1857" s="1" t="s">
        <v>11</v>
      </c>
      <c r="G1857" s="1" t="s">
        <v>11</v>
      </c>
      <c r="H1857" s="1" t="s">
        <v>11</v>
      </c>
      <c r="I1857" s="1" t="s">
        <v>11</v>
      </c>
      <c r="J1857" s="3"/>
      <c r="K1857" s="3"/>
    </row>
    <row r="1858">
      <c r="A1858" s="1" t="s">
        <v>6363</v>
      </c>
      <c r="B1858" s="4" t="s">
        <v>6364</v>
      </c>
      <c r="C1858" s="1" t="s">
        <v>11</v>
      </c>
      <c r="D1858" s="1" t="s">
        <v>11</v>
      </c>
      <c r="E1858" s="1" t="s">
        <v>11</v>
      </c>
      <c r="F1858" s="1" t="s">
        <v>11</v>
      </c>
      <c r="G1858" s="1" t="s">
        <v>11</v>
      </c>
      <c r="H1858" s="1" t="s">
        <v>11</v>
      </c>
      <c r="I1858" s="1" t="s">
        <v>11</v>
      </c>
      <c r="J1858" s="3"/>
      <c r="K1858" s="3"/>
    </row>
    <row r="1859">
      <c r="A1859" s="1" t="s">
        <v>6365</v>
      </c>
      <c r="B1859" s="4" t="s">
        <v>6366</v>
      </c>
      <c r="C1859" s="1" t="s">
        <v>11</v>
      </c>
      <c r="D1859" s="1" t="s">
        <v>11</v>
      </c>
      <c r="E1859" s="1" t="s">
        <v>11</v>
      </c>
      <c r="F1859" s="1" t="s">
        <v>11</v>
      </c>
      <c r="G1859" s="1" t="s">
        <v>11</v>
      </c>
      <c r="H1859" s="1" t="s">
        <v>11</v>
      </c>
      <c r="I1859" s="1" t="s">
        <v>11</v>
      </c>
      <c r="J1859" s="3"/>
      <c r="K1859" s="3"/>
    </row>
    <row r="1860">
      <c r="A1860" s="1" t="s">
        <v>6367</v>
      </c>
      <c r="B1860" s="4" t="s">
        <v>6368</v>
      </c>
      <c r="C1860" s="1" t="s">
        <v>11</v>
      </c>
      <c r="D1860" s="1" t="s">
        <v>11</v>
      </c>
      <c r="E1860" s="1" t="s">
        <v>11</v>
      </c>
      <c r="F1860" s="1" t="s">
        <v>11</v>
      </c>
      <c r="G1860" s="1" t="s">
        <v>11</v>
      </c>
      <c r="H1860" s="1" t="s">
        <v>11</v>
      </c>
      <c r="I1860" s="1" t="s">
        <v>11</v>
      </c>
      <c r="J1860" s="3"/>
      <c r="K1860" s="3"/>
    </row>
    <row r="1861">
      <c r="A1861" s="1" t="s">
        <v>6369</v>
      </c>
      <c r="B1861" s="4" t="s">
        <v>6370</v>
      </c>
      <c r="C1861" s="1" t="s">
        <v>6371</v>
      </c>
      <c r="D1861" s="3"/>
      <c r="E1861" s="3"/>
      <c r="F1861" s="3"/>
      <c r="G1861" s="1" t="s">
        <v>11</v>
      </c>
      <c r="H1861" s="1" t="s">
        <v>11</v>
      </c>
      <c r="I1861" s="1" t="s">
        <v>11</v>
      </c>
      <c r="J1861" s="3"/>
      <c r="K1861" s="3"/>
    </row>
    <row r="1862">
      <c r="A1862" s="1" t="s">
        <v>6372</v>
      </c>
      <c r="B1862" s="4" t="s">
        <v>6373</v>
      </c>
      <c r="C1862" s="1" t="s">
        <v>6374</v>
      </c>
      <c r="D1862" s="1" t="s">
        <v>6375</v>
      </c>
      <c r="E1862" s="1" t="s">
        <v>6376</v>
      </c>
      <c r="F1862" s="1" t="s">
        <v>6377</v>
      </c>
      <c r="G1862" s="1" t="s">
        <v>6378</v>
      </c>
      <c r="H1862" s="5" t="s">
        <v>6379</v>
      </c>
      <c r="I1862" s="1" t="s">
        <v>924</v>
      </c>
      <c r="J1862" s="3"/>
      <c r="K1862" s="3"/>
    </row>
    <row r="1863">
      <c r="A1863" s="1" t="s">
        <v>6380</v>
      </c>
      <c r="B1863" s="4" t="s">
        <v>6381</v>
      </c>
      <c r="C1863" s="1" t="s">
        <v>11</v>
      </c>
      <c r="D1863" s="1" t="s">
        <v>11</v>
      </c>
      <c r="E1863" s="1" t="s">
        <v>11</v>
      </c>
      <c r="F1863" s="1" t="s">
        <v>11</v>
      </c>
      <c r="G1863" s="1" t="s">
        <v>11</v>
      </c>
      <c r="H1863" s="1" t="s">
        <v>11</v>
      </c>
      <c r="I1863" s="1" t="s">
        <v>11</v>
      </c>
      <c r="J1863" s="3"/>
      <c r="K1863" s="3"/>
    </row>
    <row r="1864">
      <c r="A1864" s="1" t="s">
        <v>6382</v>
      </c>
      <c r="B1864" s="4" t="s">
        <v>6383</v>
      </c>
      <c r="C1864" s="1" t="s">
        <v>11</v>
      </c>
      <c r="D1864" s="1" t="s">
        <v>11</v>
      </c>
      <c r="E1864" s="1" t="s">
        <v>11</v>
      </c>
      <c r="F1864" s="1" t="s">
        <v>11</v>
      </c>
      <c r="G1864" s="1" t="s">
        <v>11</v>
      </c>
      <c r="H1864" s="1" t="s">
        <v>11</v>
      </c>
      <c r="I1864" s="1" t="s">
        <v>11</v>
      </c>
      <c r="J1864" s="3"/>
      <c r="K1864" s="3"/>
    </row>
    <row r="1865">
      <c r="A1865" s="1" t="s">
        <v>6384</v>
      </c>
      <c r="B1865" s="4" t="s">
        <v>6385</v>
      </c>
      <c r="C1865" s="1" t="s">
        <v>11</v>
      </c>
      <c r="D1865" s="1" t="s">
        <v>11</v>
      </c>
      <c r="E1865" s="1" t="s">
        <v>11</v>
      </c>
      <c r="F1865" s="1" t="s">
        <v>11</v>
      </c>
      <c r="G1865" s="1" t="s">
        <v>11</v>
      </c>
      <c r="H1865" s="1" t="s">
        <v>11</v>
      </c>
      <c r="I1865" s="1" t="s">
        <v>11</v>
      </c>
      <c r="J1865" s="3"/>
      <c r="K1865" s="3"/>
    </row>
    <row r="1866">
      <c r="A1866" s="1" t="s">
        <v>6386</v>
      </c>
      <c r="B1866" s="4" t="s">
        <v>6387</v>
      </c>
      <c r="C1866" s="1" t="s">
        <v>11</v>
      </c>
      <c r="D1866" s="1" t="s">
        <v>11</v>
      </c>
      <c r="E1866" s="1" t="s">
        <v>11</v>
      </c>
      <c r="F1866" s="1" t="s">
        <v>11</v>
      </c>
      <c r="G1866" s="1" t="s">
        <v>11</v>
      </c>
      <c r="H1866" s="1" t="s">
        <v>11</v>
      </c>
      <c r="I1866" s="1" t="s">
        <v>11</v>
      </c>
      <c r="J1866" s="3"/>
      <c r="K1866" s="3"/>
    </row>
    <row r="1867">
      <c r="A1867" s="1" t="s">
        <v>6388</v>
      </c>
      <c r="B1867" s="4" t="s">
        <v>6389</v>
      </c>
      <c r="C1867" s="1" t="s">
        <v>11</v>
      </c>
      <c r="D1867" s="1" t="s">
        <v>11</v>
      </c>
      <c r="E1867" s="1" t="s">
        <v>11</v>
      </c>
      <c r="F1867" s="1" t="s">
        <v>11</v>
      </c>
      <c r="G1867" s="1" t="s">
        <v>11</v>
      </c>
      <c r="H1867" s="1" t="s">
        <v>11</v>
      </c>
      <c r="I1867" s="1" t="s">
        <v>11</v>
      </c>
      <c r="J1867" s="3"/>
      <c r="K1867" s="3"/>
    </row>
    <row r="1868">
      <c r="A1868" s="1" t="s">
        <v>6390</v>
      </c>
      <c r="B1868" s="4" t="s">
        <v>6391</v>
      </c>
      <c r="C1868" s="1" t="s">
        <v>11</v>
      </c>
      <c r="D1868" s="1" t="s">
        <v>11</v>
      </c>
      <c r="E1868" s="1" t="s">
        <v>11</v>
      </c>
      <c r="F1868" s="1" t="s">
        <v>11</v>
      </c>
      <c r="G1868" s="1" t="s">
        <v>11</v>
      </c>
      <c r="H1868" s="1" t="s">
        <v>11</v>
      </c>
      <c r="I1868" s="1" t="s">
        <v>11</v>
      </c>
      <c r="J1868" s="3"/>
      <c r="K1868" s="3"/>
    </row>
    <row r="1869">
      <c r="A1869" s="1" t="s">
        <v>6392</v>
      </c>
      <c r="B1869" s="4" t="s">
        <v>6393</v>
      </c>
      <c r="C1869" s="1" t="s">
        <v>6394</v>
      </c>
      <c r="D1869" s="1" t="s">
        <v>6395</v>
      </c>
      <c r="E1869" s="1" t="s">
        <v>6396</v>
      </c>
      <c r="F1869" s="1" t="s">
        <v>6397</v>
      </c>
      <c r="G1869" s="1" t="s">
        <v>6398</v>
      </c>
      <c r="H1869" s="5" t="s">
        <v>6399</v>
      </c>
      <c r="I1869" s="1" t="s">
        <v>924</v>
      </c>
      <c r="J1869" s="3"/>
      <c r="K1869" s="3"/>
    </row>
    <row r="1870">
      <c r="A1870" s="1" t="s">
        <v>6400</v>
      </c>
      <c r="B1870" s="4" t="s">
        <v>6401</v>
      </c>
      <c r="C1870" s="1" t="s">
        <v>11</v>
      </c>
      <c r="D1870" s="1" t="s">
        <v>11</v>
      </c>
      <c r="E1870" s="1" t="s">
        <v>11</v>
      </c>
      <c r="F1870" s="1" t="s">
        <v>11</v>
      </c>
      <c r="G1870" s="1" t="s">
        <v>11</v>
      </c>
      <c r="H1870" s="1" t="s">
        <v>11</v>
      </c>
      <c r="I1870" s="1" t="s">
        <v>11</v>
      </c>
      <c r="J1870" s="3"/>
      <c r="K1870" s="3"/>
    </row>
    <row r="1871">
      <c r="A1871" s="1" t="s">
        <v>6402</v>
      </c>
      <c r="B1871" s="4" t="s">
        <v>6403</v>
      </c>
      <c r="C1871" s="1" t="s">
        <v>6404</v>
      </c>
      <c r="D1871" s="1" t="s">
        <v>6405</v>
      </c>
      <c r="E1871" s="1" t="s">
        <v>6406</v>
      </c>
      <c r="F1871" s="1" t="s">
        <v>6407</v>
      </c>
      <c r="G1871" s="1" t="s">
        <v>11</v>
      </c>
      <c r="H1871" s="5" t="s">
        <v>6408</v>
      </c>
      <c r="I1871" s="1" t="s">
        <v>31</v>
      </c>
      <c r="J1871" s="3"/>
      <c r="K1871" s="3"/>
    </row>
    <row r="1872">
      <c r="A1872" s="1" t="s">
        <v>6409</v>
      </c>
      <c r="B1872" s="4" t="s">
        <v>6410</v>
      </c>
      <c r="C1872" s="1" t="s">
        <v>11</v>
      </c>
      <c r="D1872" s="1" t="s">
        <v>11</v>
      </c>
      <c r="E1872" s="1" t="s">
        <v>11</v>
      </c>
      <c r="F1872" s="1" t="s">
        <v>11</v>
      </c>
      <c r="G1872" s="1" t="s">
        <v>11</v>
      </c>
      <c r="H1872" s="1" t="s">
        <v>11</v>
      </c>
      <c r="I1872" s="1" t="s">
        <v>11</v>
      </c>
      <c r="J1872" s="3"/>
      <c r="K1872" s="3"/>
    </row>
    <row r="1873">
      <c r="A1873" s="1" t="s">
        <v>6411</v>
      </c>
      <c r="B1873" s="4" t="s">
        <v>6412</v>
      </c>
      <c r="C1873" s="1" t="s">
        <v>11</v>
      </c>
      <c r="D1873" s="1" t="s">
        <v>11</v>
      </c>
      <c r="E1873" s="1" t="s">
        <v>11</v>
      </c>
      <c r="F1873" s="1" t="s">
        <v>11</v>
      </c>
      <c r="G1873" s="1" t="s">
        <v>11</v>
      </c>
      <c r="H1873" s="1" t="s">
        <v>11</v>
      </c>
      <c r="I1873" s="1" t="s">
        <v>11</v>
      </c>
      <c r="J1873" s="3"/>
      <c r="K1873" s="3"/>
    </row>
    <row r="1874">
      <c r="A1874" s="1" t="s">
        <v>6413</v>
      </c>
      <c r="B1874" s="4" t="s">
        <v>6414</v>
      </c>
      <c r="C1874" s="1" t="s">
        <v>11</v>
      </c>
      <c r="D1874" s="1" t="s">
        <v>11</v>
      </c>
      <c r="E1874" s="1" t="s">
        <v>11</v>
      </c>
      <c r="F1874" s="1" t="s">
        <v>11</v>
      </c>
      <c r="G1874" s="1" t="s">
        <v>11</v>
      </c>
      <c r="H1874" s="1" t="s">
        <v>11</v>
      </c>
      <c r="I1874" s="1" t="s">
        <v>11</v>
      </c>
      <c r="J1874" s="3"/>
      <c r="K1874" s="3"/>
    </row>
    <row r="1875">
      <c r="A1875" s="1" t="s">
        <v>6415</v>
      </c>
      <c r="B1875" s="4" t="s">
        <v>6416</v>
      </c>
      <c r="C1875" s="1" t="s">
        <v>11</v>
      </c>
      <c r="D1875" s="1" t="s">
        <v>11</v>
      </c>
      <c r="E1875" s="1" t="s">
        <v>11</v>
      </c>
      <c r="F1875" s="1" t="s">
        <v>11</v>
      </c>
      <c r="G1875" s="1" t="s">
        <v>11</v>
      </c>
      <c r="H1875" s="1" t="s">
        <v>11</v>
      </c>
      <c r="I1875" s="1" t="s">
        <v>11</v>
      </c>
      <c r="J1875" s="3"/>
      <c r="K1875" s="3"/>
    </row>
    <row r="1876">
      <c r="A1876" s="1" t="s">
        <v>6417</v>
      </c>
      <c r="B1876" s="4" t="s">
        <v>6418</v>
      </c>
      <c r="C1876" s="1" t="s">
        <v>6419</v>
      </c>
      <c r="D1876" s="1" t="s">
        <v>6420</v>
      </c>
      <c r="E1876" s="1" t="s">
        <v>6421</v>
      </c>
      <c r="F1876" s="1" t="s">
        <v>6422</v>
      </c>
      <c r="G1876" s="1" t="s">
        <v>11</v>
      </c>
      <c r="H1876" s="1" t="s">
        <v>11</v>
      </c>
      <c r="I1876" s="1" t="s">
        <v>80</v>
      </c>
      <c r="J1876" s="3"/>
      <c r="K1876" s="3"/>
    </row>
    <row r="1877">
      <c r="A1877" s="1" t="s">
        <v>6423</v>
      </c>
      <c r="B1877" s="4" t="s">
        <v>6424</v>
      </c>
      <c r="C1877" s="1" t="s">
        <v>6425</v>
      </c>
      <c r="D1877" s="1" t="s">
        <v>6426</v>
      </c>
      <c r="E1877" s="1" t="s">
        <v>6427</v>
      </c>
      <c r="F1877" s="1" t="s">
        <v>6428</v>
      </c>
      <c r="G1877" s="1" t="s">
        <v>11</v>
      </c>
      <c r="H1877" s="1" t="s">
        <v>11</v>
      </c>
      <c r="I1877" s="1" t="s">
        <v>80</v>
      </c>
      <c r="J1877" s="3"/>
      <c r="K1877" s="3"/>
    </row>
    <row r="1878">
      <c r="A1878" s="1" t="s">
        <v>6429</v>
      </c>
      <c r="B1878" s="4" t="s">
        <v>6430</v>
      </c>
      <c r="C1878" s="1" t="s">
        <v>6431</v>
      </c>
      <c r="D1878" s="1" t="s">
        <v>6432</v>
      </c>
      <c r="E1878" s="1" t="s">
        <v>6433</v>
      </c>
      <c r="F1878" s="1" t="s">
        <v>6434</v>
      </c>
      <c r="G1878" s="1" t="s">
        <v>11</v>
      </c>
      <c r="H1878" s="1" t="s">
        <v>11</v>
      </c>
      <c r="I1878" s="1" t="s">
        <v>53</v>
      </c>
      <c r="J1878" s="3"/>
      <c r="K1878" s="3"/>
    </row>
    <row r="1879">
      <c r="A1879" s="1" t="s">
        <v>6435</v>
      </c>
      <c r="B1879" s="4" t="s">
        <v>6436</v>
      </c>
      <c r="C1879" s="1" t="s">
        <v>11</v>
      </c>
      <c r="D1879" s="1" t="s">
        <v>11</v>
      </c>
      <c r="E1879" s="1" t="s">
        <v>11</v>
      </c>
      <c r="F1879" s="1" t="s">
        <v>11</v>
      </c>
      <c r="G1879" s="1" t="s">
        <v>11</v>
      </c>
      <c r="H1879" s="1" t="s">
        <v>11</v>
      </c>
      <c r="I1879" s="1" t="s">
        <v>11</v>
      </c>
      <c r="J1879" s="3"/>
      <c r="K1879" s="3"/>
    </row>
    <row r="1880">
      <c r="A1880" s="1" t="s">
        <v>6437</v>
      </c>
      <c r="B1880" s="4" t="s">
        <v>6438</v>
      </c>
      <c r="C1880" s="1" t="s">
        <v>11</v>
      </c>
      <c r="D1880" s="1" t="s">
        <v>11</v>
      </c>
      <c r="E1880" s="1" t="s">
        <v>11</v>
      </c>
      <c r="F1880" s="1" t="s">
        <v>11</v>
      </c>
      <c r="G1880" s="1" t="s">
        <v>11</v>
      </c>
      <c r="H1880" s="1" t="s">
        <v>11</v>
      </c>
      <c r="I1880" s="1" t="s">
        <v>11</v>
      </c>
      <c r="J1880" s="3"/>
      <c r="K1880" s="3"/>
    </row>
    <row r="1881">
      <c r="A1881" s="1" t="s">
        <v>6439</v>
      </c>
      <c r="B1881" s="4" t="s">
        <v>6440</v>
      </c>
      <c r="C1881" s="1" t="s">
        <v>6441</v>
      </c>
      <c r="D1881" s="1" t="s">
        <v>6442</v>
      </c>
      <c r="E1881" s="1" t="s">
        <v>6443</v>
      </c>
      <c r="F1881" s="1" t="s">
        <v>6444</v>
      </c>
      <c r="G1881" s="1" t="s">
        <v>11</v>
      </c>
      <c r="H1881" s="5" t="s">
        <v>6445</v>
      </c>
      <c r="I1881" s="1" t="s">
        <v>80</v>
      </c>
      <c r="J1881" s="3"/>
      <c r="K1881" s="3"/>
    </row>
    <row r="1882">
      <c r="A1882" s="1" t="s">
        <v>6446</v>
      </c>
      <c r="B1882" s="4" t="s">
        <v>6447</v>
      </c>
      <c r="C1882" s="1" t="s">
        <v>11</v>
      </c>
      <c r="D1882" s="1" t="s">
        <v>11</v>
      </c>
      <c r="E1882" s="1" t="s">
        <v>11</v>
      </c>
      <c r="F1882" s="1" t="s">
        <v>11</v>
      </c>
      <c r="G1882" s="1" t="s">
        <v>11</v>
      </c>
      <c r="H1882" s="1" t="s">
        <v>11</v>
      </c>
      <c r="I1882" s="1" t="s">
        <v>11</v>
      </c>
      <c r="J1882" s="3"/>
      <c r="K1882" s="3"/>
    </row>
    <row r="1883">
      <c r="A1883" s="1" t="s">
        <v>6448</v>
      </c>
      <c r="B1883" s="4" t="s">
        <v>6449</v>
      </c>
      <c r="C1883" s="1" t="s">
        <v>6450</v>
      </c>
      <c r="D1883" s="3"/>
      <c r="E1883" s="3"/>
      <c r="F1883" s="3"/>
      <c r="G1883" s="1" t="s">
        <v>11</v>
      </c>
      <c r="H1883" s="1" t="s">
        <v>11</v>
      </c>
      <c r="I1883" s="1" t="s">
        <v>11</v>
      </c>
      <c r="J1883" s="3"/>
      <c r="K1883" s="3"/>
    </row>
    <row r="1884">
      <c r="A1884" s="1" t="s">
        <v>6451</v>
      </c>
      <c r="B1884" s="4" t="s">
        <v>6452</v>
      </c>
      <c r="C1884" s="1" t="s">
        <v>11</v>
      </c>
      <c r="D1884" s="1" t="s">
        <v>11</v>
      </c>
      <c r="E1884" s="1" t="s">
        <v>11</v>
      </c>
      <c r="F1884" s="1" t="s">
        <v>11</v>
      </c>
      <c r="G1884" s="1" t="s">
        <v>11</v>
      </c>
      <c r="H1884" s="1" t="s">
        <v>11</v>
      </c>
      <c r="I1884" s="1" t="s">
        <v>11</v>
      </c>
      <c r="J1884" s="3"/>
      <c r="K1884" s="3"/>
    </row>
    <row r="1885">
      <c r="A1885" s="1" t="s">
        <v>6453</v>
      </c>
      <c r="B1885" s="4" t="s">
        <v>6454</v>
      </c>
      <c r="C1885" s="1" t="s">
        <v>11</v>
      </c>
      <c r="D1885" s="1" t="s">
        <v>11</v>
      </c>
      <c r="E1885" s="1" t="s">
        <v>11</v>
      </c>
      <c r="F1885" s="1" t="s">
        <v>11</v>
      </c>
      <c r="G1885" s="1" t="s">
        <v>11</v>
      </c>
      <c r="H1885" s="1" t="s">
        <v>11</v>
      </c>
      <c r="I1885" s="1" t="s">
        <v>11</v>
      </c>
      <c r="J1885" s="3"/>
      <c r="K1885" s="3"/>
    </row>
    <row r="1886">
      <c r="A1886" s="1" t="s">
        <v>6455</v>
      </c>
      <c r="B1886" s="4" t="s">
        <v>6456</v>
      </c>
      <c r="C1886" s="1" t="s">
        <v>11</v>
      </c>
      <c r="D1886" s="1" t="s">
        <v>11</v>
      </c>
      <c r="E1886" s="1" t="s">
        <v>11</v>
      </c>
      <c r="F1886" s="1" t="s">
        <v>11</v>
      </c>
      <c r="G1886" s="1" t="s">
        <v>11</v>
      </c>
      <c r="H1886" s="1" t="s">
        <v>11</v>
      </c>
      <c r="I1886" s="1" t="s">
        <v>11</v>
      </c>
      <c r="J1886" s="3"/>
      <c r="K1886" s="3"/>
    </row>
    <row r="1887">
      <c r="A1887" s="1" t="s">
        <v>6457</v>
      </c>
      <c r="B1887" s="4" t="s">
        <v>6458</v>
      </c>
      <c r="C1887" s="1" t="s">
        <v>6459</v>
      </c>
      <c r="D1887" s="1" t="s">
        <v>6460</v>
      </c>
      <c r="E1887" s="1" t="s">
        <v>6461</v>
      </c>
      <c r="F1887" s="1" t="s">
        <v>6462</v>
      </c>
      <c r="G1887" s="1" t="s">
        <v>11</v>
      </c>
      <c r="H1887" s="5" t="s">
        <v>6463</v>
      </c>
      <c r="I1887" s="1" t="s">
        <v>154</v>
      </c>
      <c r="J1887" s="3"/>
      <c r="K1887" s="3"/>
    </row>
    <row r="1888">
      <c r="A1888" s="1" t="s">
        <v>6464</v>
      </c>
      <c r="B1888" s="4" t="s">
        <v>6465</v>
      </c>
      <c r="C1888" s="1" t="s">
        <v>11</v>
      </c>
      <c r="D1888" s="1" t="s">
        <v>11</v>
      </c>
      <c r="E1888" s="1" t="s">
        <v>11</v>
      </c>
      <c r="F1888" s="1" t="s">
        <v>11</v>
      </c>
      <c r="G1888" s="1" t="s">
        <v>11</v>
      </c>
      <c r="H1888" s="1" t="s">
        <v>11</v>
      </c>
      <c r="I1888" s="1" t="s">
        <v>11</v>
      </c>
      <c r="J1888" s="3"/>
      <c r="K1888" s="3"/>
    </row>
    <row r="1889">
      <c r="A1889" s="1" t="s">
        <v>6466</v>
      </c>
      <c r="B1889" s="4" t="s">
        <v>6467</v>
      </c>
      <c r="C1889" s="1" t="s">
        <v>11</v>
      </c>
      <c r="D1889" s="1" t="s">
        <v>11</v>
      </c>
      <c r="E1889" s="1" t="s">
        <v>11</v>
      </c>
      <c r="F1889" s="1" t="s">
        <v>11</v>
      </c>
      <c r="G1889" s="1" t="s">
        <v>11</v>
      </c>
      <c r="H1889" s="1" t="s">
        <v>11</v>
      </c>
      <c r="I1889" s="1" t="s">
        <v>11</v>
      </c>
      <c r="J1889" s="3"/>
      <c r="K1889" s="3"/>
    </row>
    <row r="1890">
      <c r="A1890" s="1" t="s">
        <v>6468</v>
      </c>
      <c r="B1890" s="4" t="s">
        <v>6469</v>
      </c>
      <c r="C1890" s="1" t="s">
        <v>6470</v>
      </c>
      <c r="D1890" s="1" t="s">
        <v>6471</v>
      </c>
      <c r="E1890" s="1" t="s">
        <v>6472</v>
      </c>
      <c r="F1890" s="1" t="s">
        <v>6473</v>
      </c>
      <c r="G1890" s="1" t="s">
        <v>6474</v>
      </c>
      <c r="H1890" s="1" t="s">
        <v>11</v>
      </c>
      <c r="I1890" s="1" t="s">
        <v>312</v>
      </c>
      <c r="J1890" s="3"/>
      <c r="K1890" s="3"/>
    </row>
    <row r="1891">
      <c r="A1891" s="1" t="s">
        <v>6475</v>
      </c>
      <c r="B1891" s="4" t="s">
        <v>6476</v>
      </c>
      <c r="C1891" s="1" t="s">
        <v>11</v>
      </c>
      <c r="D1891" s="1" t="s">
        <v>11</v>
      </c>
      <c r="E1891" s="1" t="s">
        <v>11</v>
      </c>
      <c r="F1891" s="1" t="s">
        <v>11</v>
      </c>
      <c r="G1891" s="1" t="s">
        <v>11</v>
      </c>
      <c r="H1891" s="1" t="s">
        <v>11</v>
      </c>
      <c r="I1891" s="1" t="s">
        <v>11</v>
      </c>
      <c r="J1891" s="3"/>
      <c r="K1891" s="3"/>
    </row>
    <row r="1892">
      <c r="A1892" s="1" t="s">
        <v>6477</v>
      </c>
      <c r="B1892" s="4" t="s">
        <v>6478</v>
      </c>
      <c r="C1892" s="1" t="s">
        <v>6479</v>
      </c>
      <c r="D1892" s="1" t="s">
        <v>6480</v>
      </c>
      <c r="E1892" s="1" t="s">
        <v>6481</v>
      </c>
      <c r="F1892" s="1" t="s">
        <v>6482</v>
      </c>
      <c r="G1892" s="1" t="s">
        <v>11</v>
      </c>
      <c r="H1892" s="5" t="s">
        <v>6483</v>
      </c>
      <c r="I1892" s="1" t="s">
        <v>80</v>
      </c>
      <c r="J1892" s="3"/>
      <c r="K1892" s="3"/>
    </row>
    <row r="1893">
      <c r="A1893" s="1" t="s">
        <v>6484</v>
      </c>
      <c r="B1893" s="4" t="s">
        <v>6485</v>
      </c>
      <c r="C1893" s="1" t="s">
        <v>6486</v>
      </c>
      <c r="D1893" s="3"/>
      <c r="E1893" s="3"/>
      <c r="F1893" s="3"/>
      <c r="G1893" s="1" t="s">
        <v>11</v>
      </c>
      <c r="H1893" s="1" t="s">
        <v>11</v>
      </c>
      <c r="I1893" s="1" t="s">
        <v>11</v>
      </c>
      <c r="J1893" s="3"/>
      <c r="K1893" s="3"/>
    </row>
    <row r="1894">
      <c r="A1894" s="1" t="s">
        <v>6487</v>
      </c>
      <c r="B1894" s="4" t="s">
        <v>6488</v>
      </c>
      <c r="C1894" s="1" t="s">
        <v>11</v>
      </c>
      <c r="D1894" s="1" t="s">
        <v>11</v>
      </c>
      <c r="E1894" s="1" t="s">
        <v>11</v>
      </c>
      <c r="F1894" s="1" t="s">
        <v>11</v>
      </c>
      <c r="G1894" s="1" t="s">
        <v>11</v>
      </c>
      <c r="H1894" s="1" t="s">
        <v>11</v>
      </c>
      <c r="I1894" s="1" t="s">
        <v>11</v>
      </c>
      <c r="J1894" s="3"/>
      <c r="K1894" s="3"/>
    </row>
    <row r="1895">
      <c r="A1895" s="1" t="s">
        <v>6489</v>
      </c>
      <c r="B1895" s="4" t="s">
        <v>6490</v>
      </c>
      <c r="C1895" s="1" t="s">
        <v>11</v>
      </c>
      <c r="D1895" s="1" t="s">
        <v>11</v>
      </c>
      <c r="E1895" s="1" t="s">
        <v>11</v>
      </c>
      <c r="F1895" s="1" t="s">
        <v>11</v>
      </c>
      <c r="G1895" s="1" t="s">
        <v>11</v>
      </c>
      <c r="H1895" s="1" t="s">
        <v>11</v>
      </c>
      <c r="I1895" s="1" t="s">
        <v>11</v>
      </c>
      <c r="J1895" s="3"/>
      <c r="K1895" s="3"/>
    </row>
    <row r="1896">
      <c r="A1896" s="1" t="s">
        <v>6491</v>
      </c>
      <c r="B1896" s="4" t="s">
        <v>6492</v>
      </c>
      <c r="C1896" s="1" t="s">
        <v>11</v>
      </c>
      <c r="D1896" s="1" t="s">
        <v>11</v>
      </c>
      <c r="E1896" s="1" t="s">
        <v>11</v>
      </c>
      <c r="F1896" s="1" t="s">
        <v>11</v>
      </c>
      <c r="G1896" s="1" t="s">
        <v>11</v>
      </c>
      <c r="H1896" s="1" t="s">
        <v>11</v>
      </c>
      <c r="I1896" s="1" t="s">
        <v>11</v>
      </c>
      <c r="J1896" s="3"/>
      <c r="K1896" s="3"/>
    </row>
    <row r="1897">
      <c r="A1897" s="1" t="s">
        <v>6493</v>
      </c>
      <c r="B1897" s="4" t="s">
        <v>6494</v>
      </c>
      <c r="C1897" s="1" t="s">
        <v>11</v>
      </c>
      <c r="D1897" s="1" t="s">
        <v>11</v>
      </c>
      <c r="E1897" s="1" t="s">
        <v>11</v>
      </c>
      <c r="F1897" s="1" t="s">
        <v>11</v>
      </c>
      <c r="G1897" s="1" t="s">
        <v>11</v>
      </c>
      <c r="H1897" s="1" t="s">
        <v>11</v>
      </c>
      <c r="I1897" s="1" t="s">
        <v>11</v>
      </c>
      <c r="J1897" s="3"/>
      <c r="K1897" s="3"/>
    </row>
    <row r="1898">
      <c r="A1898" s="1" t="s">
        <v>6495</v>
      </c>
      <c r="B1898" s="4" t="s">
        <v>6496</v>
      </c>
      <c r="C1898" s="1" t="s">
        <v>11</v>
      </c>
      <c r="D1898" s="1" t="s">
        <v>11</v>
      </c>
      <c r="E1898" s="1" t="s">
        <v>11</v>
      </c>
      <c r="F1898" s="1" t="s">
        <v>11</v>
      </c>
      <c r="G1898" s="1" t="s">
        <v>11</v>
      </c>
      <c r="H1898" s="1" t="s">
        <v>11</v>
      </c>
      <c r="I1898" s="1" t="s">
        <v>11</v>
      </c>
      <c r="J1898" s="3"/>
      <c r="K1898" s="3"/>
    </row>
    <row r="1899">
      <c r="A1899" s="1" t="s">
        <v>6497</v>
      </c>
      <c r="B1899" s="4" t="s">
        <v>6498</v>
      </c>
      <c r="C1899" s="1" t="s">
        <v>6499</v>
      </c>
      <c r="D1899" s="1" t="s">
        <v>6500</v>
      </c>
      <c r="E1899" s="1" t="s">
        <v>6501</v>
      </c>
      <c r="F1899" s="1" t="s">
        <v>6502</v>
      </c>
      <c r="G1899" s="1" t="s">
        <v>6503</v>
      </c>
      <c r="H1899" s="3"/>
      <c r="I1899" s="1" t="s">
        <v>382</v>
      </c>
      <c r="J1899" s="3"/>
      <c r="K1899" s="3"/>
    </row>
    <row r="1900">
      <c r="A1900" s="1" t="s">
        <v>6504</v>
      </c>
      <c r="B1900" s="4" t="s">
        <v>6505</v>
      </c>
      <c r="C1900" s="1" t="s">
        <v>11</v>
      </c>
      <c r="D1900" s="1" t="s">
        <v>11</v>
      </c>
      <c r="E1900" s="1" t="s">
        <v>11</v>
      </c>
      <c r="F1900" s="1" t="s">
        <v>11</v>
      </c>
      <c r="G1900" s="1" t="s">
        <v>11</v>
      </c>
      <c r="H1900" s="1" t="s">
        <v>11</v>
      </c>
      <c r="I1900" s="1" t="s">
        <v>11</v>
      </c>
      <c r="J1900" s="3"/>
      <c r="K1900" s="3"/>
    </row>
    <row r="1901">
      <c r="A1901" s="1" t="s">
        <v>6506</v>
      </c>
      <c r="B1901" s="4" t="s">
        <v>6507</v>
      </c>
      <c r="C1901" s="1" t="s">
        <v>6508</v>
      </c>
      <c r="D1901" s="1" t="s">
        <v>6509</v>
      </c>
      <c r="E1901" s="1" t="s">
        <v>6510</v>
      </c>
      <c r="F1901" s="1" t="s">
        <v>6511</v>
      </c>
      <c r="G1901" s="1" t="s">
        <v>11</v>
      </c>
      <c r="H1901" s="5" t="s">
        <v>6512</v>
      </c>
      <c r="I1901" s="1" t="s">
        <v>154</v>
      </c>
      <c r="J1901" s="3"/>
      <c r="K1901" s="3"/>
    </row>
    <row r="1902">
      <c r="A1902" s="1" t="s">
        <v>6513</v>
      </c>
      <c r="B1902" s="4" t="s">
        <v>6514</v>
      </c>
      <c r="C1902" s="1" t="s">
        <v>11</v>
      </c>
      <c r="D1902" s="1" t="s">
        <v>11</v>
      </c>
      <c r="E1902" s="1" t="s">
        <v>11</v>
      </c>
      <c r="F1902" s="1" t="s">
        <v>11</v>
      </c>
      <c r="G1902" s="1" t="s">
        <v>11</v>
      </c>
      <c r="H1902" s="1" t="s">
        <v>11</v>
      </c>
      <c r="I1902" s="1" t="s">
        <v>11</v>
      </c>
      <c r="J1902" s="3"/>
      <c r="K1902" s="3"/>
    </row>
    <row r="1903">
      <c r="A1903" s="1" t="s">
        <v>6515</v>
      </c>
      <c r="B1903" s="4" t="s">
        <v>6516</v>
      </c>
      <c r="C1903" s="1" t="s">
        <v>6517</v>
      </c>
      <c r="D1903" s="1" t="s">
        <v>6518</v>
      </c>
      <c r="E1903" s="1" t="s">
        <v>6519</v>
      </c>
      <c r="F1903" s="1" t="s">
        <v>6520</v>
      </c>
      <c r="G1903" s="1" t="s">
        <v>11</v>
      </c>
      <c r="H1903" s="3"/>
      <c r="I1903" s="1" t="s">
        <v>80</v>
      </c>
      <c r="J1903" s="3"/>
      <c r="K1903" s="3"/>
    </row>
    <row r="1904">
      <c r="A1904" s="1" t="s">
        <v>6521</v>
      </c>
      <c r="B1904" s="4" t="s">
        <v>6522</v>
      </c>
      <c r="C1904" s="1" t="s">
        <v>11</v>
      </c>
      <c r="D1904" s="1" t="s">
        <v>11</v>
      </c>
      <c r="E1904" s="1" t="s">
        <v>11</v>
      </c>
      <c r="F1904" s="1" t="s">
        <v>11</v>
      </c>
      <c r="G1904" s="1" t="s">
        <v>11</v>
      </c>
      <c r="H1904" s="1" t="s">
        <v>11</v>
      </c>
      <c r="I1904" s="1" t="s">
        <v>11</v>
      </c>
      <c r="J1904" s="3"/>
      <c r="K1904" s="3"/>
    </row>
    <row r="1905">
      <c r="A1905" s="1" t="s">
        <v>6523</v>
      </c>
      <c r="B1905" s="4" t="s">
        <v>6524</v>
      </c>
      <c r="C1905" s="1" t="s">
        <v>6525</v>
      </c>
      <c r="D1905" s="1" t="s">
        <v>6526</v>
      </c>
      <c r="E1905" s="1" t="s">
        <v>6527</v>
      </c>
      <c r="F1905" s="1" t="s">
        <v>6528</v>
      </c>
      <c r="G1905" s="1" t="s">
        <v>11</v>
      </c>
      <c r="H1905" s="5" t="s">
        <v>6529</v>
      </c>
      <c r="I1905" s="1" t="s">
        <v>312</v>
      </c>
      <c r="J1905" s="3"/>
      <c r="K1905" s="3"/>
    </row>
    <row r="1906">
      <c r="A1906" s="1" t="s">
        <v>6530</v>
      </c>
      <c r="B1906" s="4" t="s">
        <v>6531</v>
      </c>
      <c r="C1906" s="1" t="s">
        <v>11</v>
      </c>
      <c r="D1906" s="1" t="s">
        <v>11</v>
      </c>
      <c r="E1906" s="1" t="s">
        <v>11</v>
      </c>
      <c r="F1906" s="1" t="s">
        <v>11</v>
      </c>
      <c r="G1906" s="1" t="s">
        <v>11</v>
      </c>
      <c r="H1906" s="1" t="s">
        <v>11</v>
      </c>
      <c r="I1906" s="1" t="s">
        <v>11</v>
      </c>
      <c r="J1906" s="3"/>
      <c r="K1906" s="3"/>
    </row>
    <row r="1907">
      <c r="A1907" s="1" t="s">
        <v>6532</v>
      </c>
      <c r="B1907" s="4" t="s">
        <v>6533</v>
      </c>
      <c r="C1907" s="1" t="s">
        <v>6534</v>
      </c>
      <c r="D1907" s="1" t="s">
        <v>6535</v>
      </c>
      <c r="E1907" s="1" t="s">
        <v>6536</v>
      </c>
      <c r="F1907" s="1" t="s">
        <v>6537</v>
      </c>
      <c r="G1907" s="1" t="s">
        <v>6538</v>
      </c>
      <c r="H1907" s="5" t="s">
        <v>6539</v>
      </c>
      <c r="I1907" s="1" t="s">
        <v>312</v>
      </c>
      <c r="J1907" s="3"/>
      <c r="K1907" s="3"/>
    </row>
    <row r="1908">
      <c r="A1908" s="1" t="s">
        <v>6540</v>
      </c>
      <c r="B1908" s="4" t="s">
        <v>6541</v>
      </c>
      <c r="C1908" s="1" t="s">
        <v>11</v>
      </c>
      <c r="D1908" s="1" t="s">
        <v>11</v>
      </c>
      <c r="E1908" s="1" t="s">
        <v>11</v>
      </c>
      <c r="F1908" s="1" t="s">
        <v>11</v>
      </c>
      <c r="G1908" s="1" t="s">
        <v>11</v>
      </c>
      <c r="H1908" s="1" t="s">
        <v>11</v>
      </c>
      <c r="I1908" s="1" t="s">
        <v>11</v>
      </c>
      <c r="J1908" s="3"/>
      <c r="K1908" s="3"/>
    </row>
    <row r="1909">
      <c r="A1909" s="1" t="s">
        <v>6542</v>
      </c>
      <c r="B1909" s="4" t="s">
        <v>6543</v>
      </c>
      <c r="C1909" s="1" t="s">
        <v>11</v>
      </c>
      <c r="D1909" s="1" t="s">
        <v>11</v>
      </c>
      <c r="E1909" s="1" t="s">
        <v>11</v>
      </c>
      <c r="F1909" s="1" t="s">
        <v>11</v>
      </c>
      <c r="G1909" s="1" t="s">
        <v>11</v>
      </c>
      <c r="H1909" s="1" t="s">
        <v>11</v>
      </c>
      <c r="I1909" s="1" t="s">
        <v>11</v>
      </c>
      <c r="J1909" s="3"/>
      <c r="K1909" s="3"/>
    </row>
    <row r="1910">
      <c r="A1910" s="1" t="s">
        <v>6544</v>
      </c>
      <c r="B1910" s="4" t="s">
        <v>6545</v>
      </c>
      <c r="C1910" s="1" t="s">
        <v>11</v>
      </c>
      <c r="D1910" s="1" t="s">
        <v>11</v>
      </c>
      <c r="E1910" s="1" t="s">
        <v>11</v>
      </c>
      <c r="F1910" s="1" t="s">
        <v>11</v>
      </c>
      <c r="G1910" s="1" t="s">
        <v>11</v>
      </c>
      <c r="H1910" s="1" t="s">
        <v>11</v>
      </c>
      <c r="I1910" s="1" t="s">
        <v>11</v>
      </c>
      <c r="J1910" s="3"/>
      <c r="K1910" s="3"/>
    </row>
    <row r="1911">
      <c r="A1911" s="1" t="s">
        <v>6546</v>
      </c>
      <c r="B1911" s="4" t="s">
        <v>6547</v>
      </c>
      <c r="C1911" s="1" t="s">
        <v>11</v>
      </c>
      <c r="D1911" s="1" t="s">
        <v>11</v>
      </c>
      <c r="E1911" s="1" t="s">
        <v>11</v>
      </c>
      <c r="F1911" s="1" t="s">
        <v>11</v>
      </c>
      <c r="G1911" s="1" t="s">
        <v>11</v>
      </c>
      <c r="H1911" s="1" t="s">
        <v>11</v>
      </c>
      <c r="I1911" s="1" t="s">
        <v>11</v>
      </c>
      <c r="J1911" s="3"/>
      <c r="K1911" s="3"/>
    </row>
    <row r="1912">
      <c r="A1912" s="1" t="s">
        <v>6548</v>
      </c>
      <c r="B1912" s="4" t="s">
        <v>6549</v>
      </c>
      <c r="C1912" s="1" t="s">
        <v>11</v>
      </c>
      <c r="D1912" s="1" t="s">
        <v>11</v>
      </c>
      <c r="E1912" s="1" t="s">
        <v>11</v>
      </c>
      <c r="F1912" s="1" t="s">
        <v>11</v>
      </c>
      <c r="G1912" s="1" t="s">
        <v>11</v>
      </c>
      <c r="H1912" s="1" t="s">
        <v>11</v>
      </c>
      <c r="I1912" s="1" t="s">
        <v>11</v>
      </c>
      <c r="J1912" s="3"/>
      <c r="K1912" s="3"/>
    </row>
    <row r="1913">
      <c r="A1913" s="1" t="s">
        <v>6550</v>
      </c>
      <c r="B1913" s="4" t="s">
        <v>6551</v>
      </c>
      <c r="C1913" s="1" t="s">
        <v>6552</v>
      </c>
      <c r="D1913" s="1" t="s">
        <v>6553</v>
      </c>
      <c r="E1913" s="1" t="s">
        <v>6554</v>
      </c>
      <c r="F1913" s="1" t="s">
        <v>6555</v>
      </c>
      <c r="G1913" s="1" t="s">
        <v>6556</v>
      </c>
      <c r="H1913" s="5" t="s">
        <v>6557</v>
      </c>
      <c r="I1913" s="1" t="s">
        <v>80</v>
      </c>
      <c r="J1913" s="3"/>
      <c r="K1913" s="3"/>
    </row>
    <row r="1914">
      <c r="A1914" s="1" t="s">
        <v>6558</v>
      </c>
      <c r="B1914" s="4" t="s">
        <v>6559</v>
      </c>
      <c r="C1914" s="1" t="s">
        <v>11</v>
      </c>
      <c r="D1914" s="1" t="s">
        <v>11</v>
      </c>
      <c r="E1914" s="1" t="s">
        <v>11</v>
      </c>
      <c r="F1914" s="1" t="s">
        <v>11</v>
      </c>
      <c r="G1914" s="1" t="s">
        <v>11</v>
      </c>
      <c r="H1914" s="1" t="s">
        <v>11</v>
      </c>
      <c r="I1914" s="1" t="s">
        <v>11</v>
      </c>
      <c r="J1914" s="3"/>
      <c r="K1914" s="3"/>
    </row>
    <row r="1915">
      <c r="A1915" s="1" t="s">
        <v>6560</v>
      </c>
      <c r="B1915" s="4" t="s">
        <v>6561</v>
      </c>
      <c r="C1915" s="1" t="s">
        <v>11</v>
      </c>
      <c r="D1915" s="1" t="s">
        <v>11</v>
      </c>
      <c r="E1915" s="1" t="s">
        <v>11</v>
      </c>
      <c r="F1915" s="1" t="s">
        <v>11</v>
      </c>
      <c r="G1915" s="1" t="s">
        <v>11</v>
      </c>
      <c r="H1915" s="1" t="s">
        <v>11</v>
      </c>
      <c r="I1915" s="1" t="s">
        <v>11</v>
      </c>
      <c r="J1915" s="3"/>
      <c r="K1915" s="3"/>
    </row>
    <row r="1916">
      <c r="A1916" s="1" t="s">
        <v>6562</v>
      </c>
      <c r="B1916" s="4" t="s">
        <v>6563</v>
      </c>
      <c r="C1916" s="1" t="s">
        <v>6564</v>
      </c>
      <c r="D1916" s="1" t="s">
        <v>6565</v>
      </c>
      <c r="E1916" s="1" t="s">
        <v>6566</v>
      </c>
      <c r="F1916" s="1" t="s">
        <v>6567</v>
      </c>
      <c r="G1916" s="1" t="s">
        <v>6568</v>
      </c>
      <c r="H1916" s="1" t="s">
        <v>11</v>
      </c>
      <c r="I1916" s="1" t="s">
        <v>31</v>
      </c>
      <c r="J1916" s="3"/>
      <c r="K1916" s="3"/>
    </row>
    <row r="1917">
      <c r="A1917" s="1" t="s">
        <v>6569</v>
      </c>
      <c r="B1917" s="4" t="s">
        <v>6570</v>
      </c>
      <c r="C1917" s="1" t="s">
        <v>6571</v>
      </c>
      <c r="D1917" s="1" t="s">
        <v>6572</v>
      </c>
      <c r="E1917" s="1" t="s">
        <v>6573</v>
      </c>
      <c r="F1917" s="1" t="s">
        <v>6574</v>
      </c>
      <c r="G1917" s="1" t="s">
        <v>6575</v>
      </c>
      <c r="H1917" s="1" t="s">
        <v>11</v>
      </c>
      <c r="I1917" s="1" t="s">
        <v>382</v>
      </c>
      <c r="J1917" s="3"/>
      <c r="K1917" s="3"/>
    </row>
    <row r="1918">
      <c r="A1918" s="1" t="s">
        <v>6576</v>
      </c>
      <c r="B1918" s="4" t="s">
        <v>6577</v>
      </c>
      <c r="C1918" s="1" t="s">
        <v>6578</v>
      </c>
      <c r="D1918" s="1" t="s">
        <v>6579</v>
      </c>
      <c r="E1918" s="1" t="s">
        <v>6580</v>
      </c>
      <c r="F1918" s="1" t="s">
        <v>6581</v>
      </c>
      <c r="G1918" s="1" t="s">
        <v>6582</v>
      </c>
      <c r="H1918" s="1" t="s">
        <v>11</v>
      </c>
      <c r="I1918" s="1" t="s">
        <v>80</v>
      </c>
      <c r="J1918" s="3"/>
      <c r="K1918" s="3"/>
    </row>
    <row r="1919">
      <c r="A1919" s="1" t="s">
        <v>6583</v>
      </c>
      <c r="B1919" s="4" t="s">
        <v>6584</v>
      </c>
      <c r="C1919" s="1" t="s">
        <v>6585</v>
      </c>
      <c r="D1919" s="1" t="s">
        <v>6586</v>
      </c>
      <c r="E1919" s="1" t="s">
        <v>6587</v>
      </c>
      <c r="F1919" s="1" t="s">
        <v>6588</v>
      </c>
      <c r="G1919" s="1" t="s">
        <v>11</v>
      </c>
      <c r="H1919" s="5" t="s">
        <v>6589</v>
      </c>
      <c r="I1919" s="1" t="s">
        <v>924</v>
      </c>
      <c r="J1919" s="3"/>
      <c r="K1919" s="3"/>
    </row>
    <row r="1920">
      <c r="A1920" s="1" t="s">
        <v>6590</v>
      </c>
      <c r="B1920" s="4" t="s">
        <v>6591</v>
      </c>
      <c r="C1920" s="1" t="s">
        <v>6592</v>
      </c>
      <c r="D1920" s="1" t="s">
        <v>6593</v>
      </c>
      <c r="E1920" s="1" t="s">
        <v>6594</v>
      </c>
      <c r="F1920" s="1" t="s">
        <v>6595</v>
      </c>
      <c r="G1920" s="1" t="s">
        <v>6596</v>
      </c>
      <c r="H1920" s="5" t="s">
        <v>6597</v>
      </c>
      <c r="I1920" s="1" t="s">
        <v>924</v>
      </c>
      <c r="J1920" s="3"/>
      <c r="K1920" s="3"/>
    </row>
    <row r="1921">
      <c r="A1921" s="1" t="s">
        <v>6598</v>
      </c>
      <c r="B1921" s="4" t="s">
        <v>6599</v>
      </c>
      <c r="C1921" s="1" t="s">
        <v>6600</v>
      </c>
      <c r="D1921" s="1" t="s">
        <v>6601</v>
      </c>
      <c r="E1921" s="1" t="s">
        <v>6602</v>
      </c>
      <c r="F1921" s="1" t="s">
        <v>6603</v>
      </c>
      <c r="G1921" s="1" t="s">
        <v>11</v>
      </c>
      <c r="H1921" s="5" t="s">
        <v>6604</v>
      </c>
      <c r="I1921" s="1" t="s">
        <v>154</v>
      </c>
      <c r="J1921" s="3"/>
      <c r="K1921" s="3"/>
    </row>
    <row r="1922">
      <c r="A1922" s="1" t="s">
        <v>6605</v>
      </c>
      <c r="B1922" s="4" t="s">
        <v>6606</v>
      </c>
      <c r="C1922" s="1" t="s">
        <v>11</v>
      </c>
      <c r="D1922" s="1" t="s">
        <v>11</v>
      </c>
      <c r="E1922" s="1" t="s">
        <v>11</v>
      </c>
      <c r="F1922" s="1" t="s">
        <v>11</v>
      </c>
      <c r="G1922" s="1" t="s">
        <v>11</v>
      </c>
      <c r="H1922" s="1" t="s">
        <v>11</v>
      </c>
      <c r="I1922" s="1" t="s">
        <v>11</v>
      </c>
      <c r="J1922" s="3"/>
      <c r="K1922" s="3"/>
    </row>
    <row r="1923">
      <c r="A1923" s="1" t="s">
        <v>6607</v>
      </c>
      <c r="B1923" s="4" t="s">
        <v>6608</v>
      </c>
      <c r="C1923" s="1" t="s">
        <v>11</v>
      </c>
      <c r="D1923" s="1" t="s">
        <v>11</v>
      </c>
      <c r="E1923" s="1" t="s">
        <v>11</v>
      </c>
      <c r="F1923" s="1" t="s">
        <v>11</v>
      </c>
      <c r="G1923" s="1" t="s">
        <v>11</v>
      </c>
      <c r="H1923" s="1" t="s">
        <v>11</v>
      </c>
      <c r="I1923" s="1" t="s">
        <v>11</v>
      </c>
      <c r="J1923" s="3"/>
      <c r="K1923" s="3"/>
    </row>
    <row r="1924">
      <c r="A1924" s="1" t="s">
        <v>6609</v>
      </c>
      <c r="B1924" s="4" t="s">
        <v>6610</v>
      </c>
      <c r="C1924" s="1" t="s">
        <v>6611</v>
      </c>
      <c r="D1924" s="3"/>
      <c r="E1924" s="3"/>
      <c r="F1924" s="3"/>
      <c r="G1924" s="1" t="s">
        <v>11</v>
      </c>
      <c r="H1924" s="1" t="s">
        <v>11</v>
      </c>
      <c r="I1924" s="1" t="s">
        <v>11</v>
      </c>
      <c r="J1924" s="3"/>
      <c r="K1924" s="3"/>
    </row>
    <row r="1925">
      <c r="A1925" s="1" t="s">
        <v>6612</v>
      </c>
      <c r="B1925" s="4" t="s">
        <v>6613</v>
      </c>
      <c r="C1925" s="1" t="s">
        <v>11</v>
      </c>
      <c r="D1925" s="1" t="s">
        <v>11</v>
      </c>
      <c r="E1925" s="1" t="s">
        <v>11</v>
      </c>
      <c r="F1925" s="1" t="s">
        <v>11</v>
      </c>
      <c r="G1925" s="1" t="s">
        <v>11</v>
      </c>
      <c r="H1925" s="1" t="s">
        <v>11</v>
      </c>
      <c r="I1925" s="1" t="s">
        <v>11</v>
      </c>
      <c r="J1925" s="3"/>
      <c r="K1925" s="3"/>
    </row>
    <row r="1926">
      <c r="A1926" s="1" t="s">
        <v>6614</v>
      </c>
      <c r="B1926" s="4" t="s">
        <v>6615</v>
      </c>
      <c r="C1926" s="1" t="s">
        <v>6616</v>
      </c>
      <c r="D1926" s="1" t="s">
        <v>6617</v>
      </c>
      <c r="E1926" s="1" t="s">
        <v>6618</v>
      </c>
      <c r="F1926" s="1" t="s">
        <v>6619</v>
      </c>
      <c r="G1926" s="1" t="s">
        <v>6620</v>
      </c>
      <c r="H1926" s="5" t="s">
        <v>6621</v>
      </c>
      <c r="I1926" s="1" t="s">
        <v>80</v>
      </c>
      <c r="J1926" s="3"/>
      <c r="K1926" s="3"/>
    </row>
    <row r="1927">
      <c r="A1927" s="1" t="s">
        <v>6622</v>
      </c>
      <c r="B1927" s="4" t="s">
        <v>6623</v>
      </c>
      <c r="C1927" s="1" t="s">
        <v>6624</v>
      </c>
      <c r="D1927" s="1" t="s">
        <v>6625</v>
      </c>
      <c r="E1927" s="1" t="s">
        <v>6626</v>
      </c>
      <c r="F1927" s="1" t="s">
        <v>6627</v>
      </c>
      <c r="G1927" s="1" t="s">
        <v>11</v>
      </c>
      <c r="H1927" s="5" t="s">
        <v>6628</v>
      </c>
      <c r="I1927" s="1" t="s">
        <v>31</v>
      </c>
      <c r="J1927" s="3"/>
      <c r="K1927" s="3"/>
    </row>
    <row r="1928">
      <c r="A1928" s="1" t="s">
        <v>6629</v>
      </c>
      <c r="B1928" s="4" t="s">
        <v>6630</v>
      </c>
      <c r="C1928" s="1" t="s">
        <v>6631</v>
      </c>
      <c r="D1928" s="1" t="s">
        <v>6632</v>
      </c>
      <c r="E1928" s="1" t="s">
        <v>6633</v>
      </c>
      <c r="F1928" s="1" t="s">
        <v>2991</v>
      </c>
      <c r="G1928" s="1" t="s">
        <v>11</v>
      </c>
      <c r="H1928" s="1" t="s">
        <v>11</v>
      </c>
      <c r="I1928" s="1" t="s">
        <v>80</v>
      </c>
      <c r="J1928" s="3"/>
      <c r="K1928" s="3"/>
    </row>
    <row r="1929">
      <c r="A1929" s="1" t="s">
        <v>6634</v>
      </c>
      <c r="B1929" s="4" t="s">
        <v>6635</v>
      </c>
      <c r="C1929" s="1" t="s">
        <v>6636</v>
      </c>
      <c r="D1929" s="1" t="s">
        <v>6637</v>
      </c>
      <c r="E1929" s="1" t="s">
        <v>6638</v>
      </c>
      <c r="F1929" s="1" t="s">
        <v>6639</v>
      </c>
      <c r="G1929" s="1" t="s">
        <v>6640</v>
      </c>
      <c r="H1929" s="5" t="s">
        <v>6641</v>
      </c>
      <c r="I1929" s="1" t="s">
        <v>53</v>
      </c>
      <c r="J1929" s="3"/>
      <c r="K1929" s="3"/>
    </row>
    <row r="1930">
      <c r="A1930" s="1" t="s">
        <v>6642</v>
      </c>
      <c r="B1930" s="4" t="s">
        <v>6643</v>
      </c>
      <c r="C1930" s="1" t="s">
        <v>11</v>
      </c>
      <c r="D1930" s="1" t="s">
        <v>11</v>
      </c>
      <c r="E1930" s="1" t="s">
        <v>11</v>
      </c>
      <c r="F1930" s="1" t="s">
        <v>11</v>
      </c>
      <c r="G1930" s="1" t="s">
        <v>11</v>
      </c>
      <c r="H1930" s="1" t="s">
        <v>11</v>
      </c>
      <c r="I1930" s="1" t="s">
        <v>11</v>
      </c>
      <c r="J1930" s="3"/>
      <c r="K1930" s="3"/>
    </row>
    <row r="1931">
      <c r="A1931" s="1" t="s">
        <v>6644</v>
      </c>
      <c r="B1931" s="4" t="s">
        <v>6645</v>
      </c>
      <c r="C1931" s="1" t="s">
        <v>11</v>
      </c>
      <c r="D1931" s="1" t="s">
        <v>11</v>
      </c>
      <c r="E1931" s="1" t="s">
        <v>11</v>
      </c>
      <c r="F1931" s="1" t="s">
        <v>11</v>
      </c>
      <c r="G1931" s="1" t="s">
        <v>11</v>
      </c>
      <c r="H1931" s="1" t="s">
        <v>11</v>
      </c>
      <c r="I1931" s="1" t="s">
        <v>11</v>
      </c>
      <c r="J1931" s="3"/>
      <c r="K1931" s="3"/>
    </row>
    <row r="1932">
      <c r="A1932" s="1" t="s">
        <v>6646</v>
      </c>
      <c r="B1932" s="4" t="s">
        <v>6647</v>
      </c>
      <c r="C1932" s="1" t="s">
        <v>6648</v>
      </c>
      <c r="D1932" s="1" t="s">
        <v>6649</v>
      </c>
      <c r="E1932" s="1" t="s">
        <v>6650</v>
      </c>
      <c r="F1932" s="1" t="s">
        <v>6651</v>
      </c>
      <c r="G1932" s="1" t="s">
        <v>11</v>
      </c>
      <c r="H1932" s="5" t="s">
        <v>6652</v>
      </c>
      <c r="I1932" s="1" t="s">
        <v>312</v>
      </c>
      <c r="J1932" s="3"/>
      <c r="K1932" s="3"/>
    </row>
    <row r="1933">
      <c r="A1933" s="1" t="s">
        <v>6653</v>
      </c>
      <c r="B1933" s="4" t="s">
        <v>6654</v>
      </c>
      <c r="C1933" s="1" t="s">
        <v>6655</v>
      </c>
      <c r="D1933" s="1" t="s">
        <v>6656</v>
      </c>
      <c r="E1933" s="1" t="s">
        <v>6657</v>
      </c>
      <c r="F1933" s="1" t="s">
        <v>6658</v>
      </c>
      <c r="G1933" s="1" t="s">
        <v>6659</v>
      </c>
      <c r="H1933" s="1" t="s">
        <v>11</v>
      </c>
      <c r="I1933" s="1" t="s">
        <v>31</v>
      </c>
      <c r="J1933" s="3"/>
      <c r="K1933" s="3"/>
    </row>
    <row r="1934">
      <c r="A1934" s="1" t="s">
        <v>6660</v>
      </c>
      <c r="B1934" s="4" t="s">
        <v>6661</v>
      </c>
      <c r="C1934" s="1" t="s">
        <v>11</v>
      </c>
      <c r="D1934" s="1" t="s">
        <v>11</v>
      </c>
      <c r="E1934" s="1" t="s">
        <v>11</v>
      </c>
      <c r="F1934" s="1" t="s">
        <v>11</v>
      </c>
      <c r="G1934" s="1" t="s">
        <v>11</v>
      </c>
      <c r="H1934" s="1" t="s">
        <v>11</v>
      </c>
      <c r="I1934" s="1" t="s">
        <v>11</v>
      </c>
      <c r="J1934" s="3"/>
      <c r="K1934" s="3"/>
    </row>
    <row r="1935">
      <c r="A1935" s="1" t="s">
        <v>6662</v>
      </c>
      <c r="B1935" s="4" t="s">
        <v>6663</v>
      </c>
      <c r="C1935" s="1" t="s">
        <v>6664</v>
      </c>
      <c r="D1935" s="1" t="s">
        <v>6665</v>
      </c>
      <c r="E1935" s="1" t="s">
        <v>6666</v>
      </c>
      <c r="F1935" s="1" t="s">
        <v>6667</v>
      </c>
      <c r="G1935" s="1" t="s">
        <v>11</v>
      </c>
      <c r="H1935" s="1" t="s">
        <v>11</v>
      </c>
      <c r="I1935" s="1" t="s">
        <v>31</v>
      </c>
      <c r="J1935" s="3"/>
      <c r="K1935" s="3"/>
    </row>
    <row r="1936">
      <c r="A1936" s="1" t="s">
        <v>6668</v>
      </c>
      <c r="B1936" s="4" t="s">
        <v>6669</v>
      </c>
      <c r="C1936" s="1" t="s">
        <v>11</v>
      </c>
      <c r="D1936" s="1" t="s">
        <v>11</v>
      </c>
      <c r="E1936" s="1" t="s">
        <v>11</v>
      </c>
      <c r="F1936" s="1" t="s">
        <v>11</v>
      </c>
      <c r="G1936" s="1" t="s">
        <v>11</v>
      </c>
      <c r="H1936" s="1" t="s">
        <v>11</v>
      </c>
      <c r="I1936" s="1" t="s">
        <v>11</v>
      </c>
      <c r="J1936" s="3"/>
      <c r="K1936" s="3"/>
    </row>
    <row r="1937">
      <c r="A1937" s="1" t="s">
        <v>6670</v>
      </c>
      <c r="B1937" s="4" t="s">
        <v>6671</v>
      </c>
      <c r="C1937" s="1" t="s">
        <v>6672</v>
      </c>
      <c r="D1937" s="1" t="s">
        <v>6673</v>
      </c>
      <c r="E1937" s="1" t="s">
        <v>6674</v>
      </c>
      <c r="F1937" s="1" t="s">
        <v>6675</v>
      </c>
      <c r="G1937" s="1" t="s">
        <v>6676</v>
      </c>
      <c r="H1937" s="5" t="s">
        <v>6677</v>
      </c>
      <c r="I1937" s="1" t="s">
        <v>80</v>
      </c>
      <c r="J1937" s="3"/>
      <c r="K1937" s="3"/>
    </row>
    <row r="1938">
      <c r="A1938" s="1" t="s">
        <v>6678</v>
      </c>
      <c r="B1938" s="4" t="s">
        <v>6679</v>
      </c>
      <c r="C1938" s="1" t="s">
        <v>11</v>
      </c>
      <c r="D1938" s="1" t="s">
        <v>11</v>
      </c>
      <c r="E1938" s="1" t="s">
        <v>11</v>
      </c>
      <c r="F1938" s="1" t="s">
        <v>11</v>
      </c>
      <c r="G1938" s="1" t="s">
        <v>11</v>
      </c>
      <c r="H1938" s="1" t="s">
        <v>11</v>
      </c>
      <c r="I1938" s="1" t="s">
        <v>11</v>
      </c>
      <c r="J1938" s="3"/>
      <c r="K1938" s="3"/>
    </row>
    <row r="1939">
      <c r="A1939" s="1" t="s">
        <v>6680</v>
      </c>
      <c r="B1939" s="4" t="s">
        <v>6681</v>
      </c>
      <c r="C1939" s="1" t="s">
        <v>6682</v>
      </c>
      <c r="D1939" s="1" t="s">
        <v>6683</v>
      </c>
      <c r="E1939" s="1" t="s">
        <v>6684</v>
      </c>
      <c r="F1939" s="1" t="s">
        <v>6685</v>
      </c>
      <c r="G1939" s="1" t="s">
        <v>6686</v>
      </c>
      <c r="H1939" s="5" t="s">
        <v>6687</v>
      </c>
      <c r="I1939" s="1" t="s">
        <v>31</v>
      </c>
      <c r="J1939" s="3"/>
      <c r="K1939" s="3"/>
    </row>
    <row r="1940">
      <c r="A1940" s="1" t="s">
        <v>6688</v>
      </c>
      <c r="B1940" s="4" t="s">
        <v>6689</v>
      </c>
      <c r="C1940" s="1" t="s">
        <v>6690</v>
      </c>
      <c r="D1940" s="1" t="s">
        <v>6691</v>
      </c>
      <c r="E1940" s="1" t="s">
        <v>6692</v>
      </c>
      <c r="F1940" s="1" t="s">
        <v>6693</v>
      </c>
      <c r="G1940" s="1" t="s">
        <v>6694</v>
      </c>
      <c r="H1940" s="5" t="s">
        <v>6695</v>
      </c>
      <c r="I1940" s="1" t="s">
        <v>80</v>
      </c>
      <c r="J1940" s="3"/>
      <c r="K1940" s="3"/>
    </row>
    <row r="1941">
      <c r="A1941" s="1" t="s">
        <v>6696</v>
      </c>
      <c r="B1941" s="4" t="s">
        <v>6697</v>
      </c>
      <c r="C1941" s="1" t="s">
        <v>6698</v>
      </c>
      <c r="D1941" s="3"/>
      <c r="E1941" s="3"/>
      <c r="F1941" s="3"/>
      <c r="G1941" s="1" t="s">
        <v>11</v>
      </c>
      <c r="H1941" s="1" t="s">
        <v>11</v>
      </c>
      <c r="I1941" s="1" t="s">
        <v>11</v>
      </c>
      <c r="J1941" s="3"/>
      <c r="K1941" s="3"/>
    </row>
    <row r="1942">
      <c r="A1942" s="1" t="s">
        <v>6699</v>
      </c>
      <c r="B1942" s="4" t="s">
        <v>6700</v>
      </c>
      <c r="C1942" s="1" t="s">
        <v>6701</v>
      </c>
      <c r="D1942" s="1" t="s">
        <v>6702</v>
      </c>
      <c r="E1942" s="1" t="s">
        <v>6703</v>
      </c>
      <c r="F1942" s="1" t="s">
        <v>6704</v>
      </c>
      <c r="G1942" s="1" t="s">
        <v>11</v>
      </c>
      <c r="H1942" s="5" t="s">
        <v>6705</v>
      </c>
      <c r="I1942" s="1" t="s">
        <v>11</v>
      </c>
      <c r="J1942" s="3"/>
      <c r="K1942" s="3"/>
    </row>
    <row r="1943">
      <c r="A1943" s="1" t="s">
        <v>6706</v>
      </c>
      <c r="B1943" s="4" t="s">
        <v>6707</v>
      </c>
      <c r="C1943" s="1" t="s">
        <v>11</v>
      </c>
      <c r="D1943" s="1" t="s">
        <v>11</v>
      </c>
      <c r="E1943" s="1" t="s">
        <v>11</v>
      </c>
      <c r="F1943" s="1" t="s">
        <v>11</v>
      </c>
      <c r="G1943" s="1" t="s">
        <v>11</v>
      </c>
      <c r="H1943" s="1" t="s">
        <v>11</v>
      </c>
      <c r="I1943" s="1" t="s">
        <v>11</v>
      </c>
      <c r="J1943" s="3"/>
      <c r="K1943" s="3"/>
    </row>
    <row r="1944">
      <c r="A1944" s="1" t="s">
        <v>6708</v>
      </c>
      <c r="B1944" s="4" t="s">
        <v>6709</v>
      </c>
      <c r="C1944" s="1" t="s">
        <v>11</v>
      </c>
      <c r="D1944" s="1" t="s">
        <v>11</v>
      </c>
      <c r="E1944" s="1" t="s">
        <v>11</v>
      </c>
      <c r="F1944" s="1" t="s">
        <v>11</v>
      </c>
      <c r="G1944" s="1" t="s">
        <v>11</v>
      </c>
      <c r="H1944" s="1" t="s">
        <v>11</v>
      </c>
      <c r="I1944" s="1" t="s">
        <v>11</v>
      </c>
      <c r="J1944" s="3"/>
      <c r="K1944" s="3"/>
    </row>
    <row r="1945">
      <c r="A1945" s="1" t="s">
        <v>6710</v>
      </c>
      <c r="B1945" s="4" t="s">
        <v>6711</v>
      </c>
      <c r="C1945" s="1" t="s">
        <v>6712</v>
      </c>
      <c r="D1945" s="1" t="s">
        <v>6713</v>
      </c>
      <c r="E1945" s="1" t="s">
        <v>6714</v>
      </c>
      <c r="F1945" s="1" t="s">
        <v>6715</v>
      </c>
      <c r="G1945" s="1" t="s">
        <v>11</v>
      </c>
      <c r="H1945" s="5" t="s">
        <v>6716</v>
      </c>
      <c r="I1945" s="1" t="s">
        <v>11</v>
      </c>
      <c r="J1945" s="3"/>
      <c r="K1945" s="3"/>
    </row>
    <row r="1946">
      <c r="A1946" s="1" t="s">
        <v>6717</v>
      </c>
      <c r="B1946" s="4" t="s">
        <v>6718</v>
      </c>
      <c r="C1946" s="1" t="s">
        <v>11</v>
      </c>
      <c r="D1946" s="1" t="s">
        <v>11</v>
      </c>
      <c r="E1946" s="1" t="s">
        <v>11</v>
      </c>
      <c r="F1946" s="1" t="s">
        <v>11</v>
      </c>
      <c r="G1946" s="1" t="s">
        <v>11</v>
      </c>
      <c r="H1946" s="1" t="s">
        <v>11</v>
      </c>
      <c r="I1946" s="1" t="s">
        <v>11</v>
      </c>
      <c r="J1946" s="3"/>
      <c r="K1946" s="3"/>
    </row>
    <row r="1947">
      <c r="A1947" s="1" t="s">
        <v>6719</v>
      </c>
      <c r="B1947" s="4" t="s">
        <v>6720</v>
      </c>
      <c r="C1947" s="1" t="s">
        <v>6721</v>
      </c>
      <c r="D1947" s="1" t="s">
        <v>6722</v>
      </c>
      <c r="E1947" s="1" t="s">
        <v>6723</v>
      </c>
      <c r="F1947" s="1" t="s">
        <v>6724</v>
      </c>
      <c r="G1947" s="1" t="s">
        <v>11</v>
      </c>
      <c r="H1947" s="1" t="s">
        <v>11</v>
      </c>
      <c r="I1947" s="1" t="s">
        <v>80</v>
      </c>
      <c r="J1947" s="3"/>
      <c r="K1947" s="3"/>
    </row>
    <row r="1948">
      <c r="A1948" s="1" t="s">
        <v>6725</v>
      </c>
      <c r="B1948" s="4" t="s">
        <v>6726</v>
      </c>
      <c r="C1948" s="1" t="s">
        <v>6727</v>
      </c>
      <c r="D1948" s="1" t="s">
        <v>6728</v>
      </c>
      <c r="E1948" s="1" t="s">
        <v>3992</v>
      </c>
      <c r="F1948" s="1" t="s">
        <v>6729</v>
      </c>
      <c r="G1948" s="1" t="s">
        <v>11</v>
      </c>
      <c r="H1948" s="5" t="s">
        <v>6730</v>
      </c>
      <c r="I1948" s="1" t="s">
        <v>183</v>
      </c>
      <c r="J1948" s="3"/>
      <c r="K1948" s="3"/>
    </row>
    <row r="1949">
      <c r="A1949" s="1" t="s">
        <v>6731</v>
      </c>
      <c r="B1949" s="4" t="s">
        <v>6732</v>
      </c>
      <c r="C1949" s="1" t="s">
        <v>6733</v>
      </c>
      <c r="D1949" s="1" t="s">
        <v>6734</v>
      </c>
      <c r="E1949" s="1" t="s">
        <v>6735</v>
      </c>
      <c r="F1949" s="1" t="s">
        <v>6736</v>
      </c>
      <c r="G1949" s="1" t="s">
        <v>11</v>
      </c>
      <c r="H1949" s="5" t="s">
        <v>6737</v>
      </c>
      <c r="I1949" s="1" t="s">
        <v>183</v>
      </c>
      <c r="J1949" s="3"/>
      <c r="K1949" s="3"/>
    </row>
    <row r="1950">
      <c r="A1950" s="1" t="s">
        <v>6738</v>
      </c>
      <c r="B1950" s="4" t="s">
        <v>6739</v>
      </c>
      <c r="C1950" s="1" t="s">
        <v>11</v>
      </c>
      <c r="D1950" s="1" t="s">
        <v>11</v>
      </c>
      <c r="E1950" s="1" t="s">
        <v>11</v>
      </c>
      <c r="F1950" s="1" t="s">
        <v>11</v>
      </c>
      <c r="G1950" s="1" t="s">
        <v>11</v>
      </c>
      <c r="H1950" s="1" t="s">
        <v>11</v>
      </c>
      <c r="I1950" s="1" t="s">
        <v>11</v>
      </c>
      <c r="J1950" s="3"/>
      <c r="K1950" s="3"/>
    </row>
    <row r="1951">
      <c r="A1951" s="1" t="s">
        <v>6740</v>
      </c>
      <c r="B1951" s="4" t="s">
        <v>6741</v>
      </c>
      <c r="C1951" s="1" t="s">
        <v>11</v>
      </c>
      <c r="D1951" s="1" t="s">
        <v>11</v>
      </c>
      <c r="E1951" s="1" t="s">
        <v>11</v>
      </c>
      <c r="F1951" s="1" t="s">
        <v>11</v>
      </c>
      <c r="G1951" s="1" t="s">
        <v>11</v>
      </c>
      <c r="H1951" s="1" t="s">
        <v>11</v>
      </c>
      <c r="I1951" s="1" t="s">
        <v>11</v>
      </c>
      <c r="J1951" s="3"/>
      <c r="K1951" s="3"/>
    </row>
    <row r="1952">
      <c r="A1952" s="1" t="s">
        <v>6742</v>
      </c>
      <c r="B1952" s="4" t="s">
        <v>6743</v>
      </c>
      <c r="C1952" s="1" t="s">
        <v>11</v>
      </c>
      <c r="D1952" s="1" t="s">
        <v>11</v>
      </c>
      <c r="E1952" s="1" t="s">
        <v>11</v>
      </c>
      <c r="F1952" s="1" t="s">
        <v>11</v>
      </c>
      <c r="G1952" s="1" t="s">
        <v>11</v>
      </c>
      <c r="H1952" s="1" t="s">
        <v>11</v>
      </c>
      <c r="I1952" s="1" t="s">
        <v>11</v>
      </c>
      <c r="J1952" s="3"/>
      <c r="K1952" s="3"/>
    </row>
    <row r="1953">
      <c r="A1953" s="1" t="s">
        <v>6744</v>
      </c>
      <c r="B1953" s="4" t="s">
        <v>6745</v>
      </c>
      <c r="C1953" s="1" t="s">
        <v>11</v>
      </c>
      <c r="D1953" s="1" t="s">
        <v>11</v>
      </c>
      <c r="E1953" s="1" t="s">
        <v>11</v>
      </c>
      <c r="F1953" s="1" t="s">
        <v>11</v>
      </c>
      <c r="G1953" s="1" t="s">
        <v>11</v>
      </c>
      <c r="H1953" s="1" t="s">
        <v>11</v>
      </c>
      <c r="I1953" s="1" t="s">
        <v>11</v>
      </c>
      <c r="J1953" s="3"/>
      <c r="K1953" s="3"/>
    </row>
    <row r="1954">
      <c r="A1954" s="1" t="s">
        <v>6746</v>
      </c>
      <c r="B1954" s="4" t="s">
        <v>6747</v>
      </c>
      <c r="C1954" s="1" t="s">
        <v>11</v>
      </c>
      <c r="D1954" s="1" t="s">
        <v>11</v>
      </c>
      <c r="E1954" s="1" t="s">
        <v>11</v>
      </c>
      <c r="F1954" s="1" t="s">
        <v>11</v>
      </c>
      <c r="G1954" s="1" t="s">
        <v>11</v>
      </c>
      <c r="H1954" s="1" t="s">
        <v>11</v>
      </c>
      <c r="I1954" s="1" t="s">
        <v>11</v>
      </c>
      <c r="J1954" s="3"/>
      <c r="K1954" s="3"/>
    </row>
    <row r="1955">
      <c r="A1955" s="1" t="s">
        <v>6748</v>
      </c>
      <c r="B1955" s="4" t="s">
        <v>6749</v>
      </c>
      <c r="C1955" s="1" t="s">
        <v>11</v>
      </c>
      <c r="D1955" s="1" t="s">
        <v>11</v>
      </c>
      <c r="E1955" s="1" t="s">
        <v>11</v>
      </c>
      <c r="F1955" s="1" t="s">
        <v>11</v>
      </c>
      <c r="G1955" s="1" t="s">
        <v>11</v>
      </c>
      <c r="H1955" s="1" t="s">
        <v>11</v>
      </c>
      <c r="I1955" s="1" t="s">
        <v>11</v>
      </c>
      <c r="J1955" s="3"/>
      <c r="K1955" s="3"/>
    </row>
    <row r="1956">
      <c r="A1956" s="1" t="s">
        <v>6750</v>
      </c>
      <c r="B1956" s="4" t="s">
        <v>6751</v>
      </c>
      <c r="C1956" s="1" t="s">
        <v>6752</v>
      </c>
      <c r="D1956" s="1" t="s">
        <v>6753</v>
      </c>
      <c r="E1956" s="1" t="s">
        <v>6754</v>
      </c>
      <c r="F1956" s="1" t="s">
        <v>6755</v>
      </c>
      <c r="G1956" s="1" t="s">
        <v>11</v>
      </c>
      <c r="H1956" s="5" t="s">
        <v>6756</v>
      </c>
      <c r="I1956" s="1" t="s">
        <v>924</v>
      </c>
      <c r="J1956" s="3"/>
      <c r="K1956" s="3"/>
    </row>
    <row r="1957">
      <c r="A1957" s="1" t="s">
        <v>6757</v>
      </c>
      <c r="B1957" s="4" t="s">
        <v>6758</v>
      </c>
      <c r="C1957" s="1" t="s">
        <v>11</v>
      </c>
      <c r="D1957" s="1" t="s">
        <v>11</v>
      </c>
      <c r="E1957" s="1" t="s">
        <v>11</v>
      </c>
      <c r="F1957" s="1" t="s">
        <v>11</v>
      </c>
      <c r="G1957" s="1" t="s">
        <v>11</v>
      </c>
      <c r="H1957" s="1" t="s">
        <v>11</v>
      </c>
      <c r="I1957" s="1" t="s">
        <v>11</v>
      </c>
      <c r="J1957" s="3"/>
      <c r="K1957" s="3"/>
    </row>
    <row r="1958">
      <c r="A1958" s="1" t="s">
        <v>6759</v>
      </c>
      <c r="B1958" s="4" t="s">
        <v>6760</v>
      </c>
      <c r="C1958" s="1" t="s">
        <v>6761</v>
      </c>
      <c r="D1958" s="1" t="s">
        <v>6762</v>
      </c>
      <c r="E1958" s="1" t="s">
        <v>6763</v>
      </c>
      <c r="F1958" s="1" t="s">
        <v>6764</v>
      </c>
      <c r="G1958" s="1" t="s">
        <v>11</v>
      </c>
      <c r="H1958" s="3"/>
      <c r="I1958" s="1" t="s">
        <v>183</v>
      </c>
      <c r="J1958" s="3"/>
      <c r="K1958" s="3"/>
    </row>
    <row r="1959">
      <c r="A1959" s="1" t="s">
        <v>6765</v>
      </c>
      <c r="B1959" s="4" t="s">
        <v>6766</v>
      </c>
      <c r="C1959" s="1" t="s">
        <v>11</v>
      </c>
      <c r="D1959" s="1" t="s">
        <v>11</v>
      </c>
      <c r="E1959" s="1" t="s">
        <v>11</v>
      </c>
      <c r="F1959" s="1" t="s">
        <v>11</v>
      </c>
      <c r="G1959" s="1" t="s">
        <v>11</v>
      </c>
      <c r="H1959" s="1" t="s">
        <v>11</v>
      </c>
      <c r="I1959" s="1" t="s">
        <v>11</v>
      </c>
      <c r="J1959" s="3"/>
      <c r="K1959" s="3"/>
    </row>
    <row r="1960">
      <c r="A1960" s="1" t="s">
        <v>6767</v>
      </c>
      <c r="B1960" s="4" t="s">
        <v>6768</v>
      </c>
      <c r="C1960" s="1" t="s">
        <v>6769</v>
      </c>
      <c r="D1960" s="1" t="s">
        <v>6770</v>
      </c>
      <c r="E1960" s="1" t="s">
        <v>6771</v>
      </c>
      <c r="F1960" s="1" t="s">
        <v>6772</v>
      </c>
      <c r="G1960" s="1" t="s">
        <v>6773</v>
      </c>
      <c r="H1960" s="1" t="s">
        <v>11</v>
      </c>
      <c r="I1960" s="1" t="s">
        <v>312</v>
      </c>
      <c r="J1960" s="3"/>
      <c r="K1960" s="3"/>
    </row>
    <row r="1961">
      <c r="A1961" s="1" t="s">
        <v>6774</v>
      </c>
      <c r="B1961" s="4" t="s">
        <v>6775</v>
      </c>
      <c r="C1961" s="1" t="s">
        <v>11</v>
      </c>
      <c r="D1961" s="1" t="s">
        <v>11</v>
      </c>
      <c r="E1961" s="1" t="s">
        <v>11</v>
      </c>
      <c r="F1961" s="1" t="s">
        <v>11</v>
      </c>
      <c r="G1961" s="1" t="s">
        <v>11</v>
      </c>
      <c r="H1961" s="1" t="s">
        <v>11</v>
      </c>
      <c r="I1961" s="1" t="s">
        <v>11</v>
      </c>
      <c r="J1961" s="3"/>
      <c r="K1961" s="3"/>
    </row>
    <row r="1962">
      <c r="A1962" s="1" t="s">
        <v>6776</v>
      </c>
      <c r="B1962" s="4" t="s">
        <v>6777</v>
      </c>
      <c r="C1962" s="1" t="s">
        <v>11</v>
      </c>
      <c r="D1962" s="1" t="s">
        <v>11</v>
      </c>
      <c r="E1962" s="1" t="s">
        <v>11</v>
      </c>
      <c r="F1962" s="1" t="s">
        <v>11</v>
      </c>
      <c r="G1962" s="1" t="s">
        <v>11</v>
      </c>
      <c r="H1962" s="1" t="s">
        <v>11</v>
      </c>
      <c r="I1962" s="1" t="s">
        <v>11</v>
      </c>
      <c r="J1962" s="3"/>
      <c r="K1962" s="3"/>
    </row>
    <row r="1963">
      <c r="A1963" s="1" t="s">
        <v>6778</v>
      </c>
      <c r="B1963" s="4" t="s">
        <v>6779</v>
      </c>
      <c r="C1963" s="1" t="s">
        <v>6780</v>
      </c>
      <c r="D1963" s="1" t="s">
        <v>6781</v>
      </c>
      <c r="E1963" s="1" t="s">
        <v>6782</v>
      </c>
      <c r="F1963" s="1" t="s">
        <v>6783</v>
      </c>
      <c r="G1963" s="1" t="s">
        <v>11</v>
      </c>
      <c r="H1963" s="1" t="s">
        <v>11</v>
      </c>
      <c r="I1963" s="1" t="s">
        <v>80</v>
      </c>
      <c r="J1963" s="3"/>
      <c r="K1963" s="3"/>
    </row>
    <row r="1964">
      <c r="A1964" s="1" t="s">
        <v>6784</v>
      </c>
      <c r="B1964" s="4" t="s">
        <v>6785</v>
      </c>
      <c r="C1964" s="1" t="s">
        <v>6786</v>
      </c>
      <c r="D1964" s="3"/>
      <c r="E1964" s="3"/>
      <c r="F1964" s="3"/>
      <c r="G1964" s="1" t="s">
        <v>11</v>
      </c>
      <c r="H1964" s="1" t="s">
        <v>11</v>
      </c>
      <c r="I1964" s="1" t="s">
        <v>11</v>
      </c>
      <c r="J1964" s="3"/>
      <c r="K1964" s="3"/>
    </row>
    <row r="1965">
      <c r="A1965" s="1" t="s">
        <v>6787</v>
      </c>
      <c r="B1965" s="4" t="s">
        <v>6788</v>
      </c>
      <c r="C1965" s="1" t="s">
        <v>6789</v>
      </c>
      <c r="D1965" s="1" t="s">
        <v>6790</v>
      </c>
      <c r="E1965" s="1" t="s">
        <v>6791</v>
      </c>
      <c r="F1965" s="1" t="s">
        <v>6792</v>
      </c>
      <c r="G1965" s="1" t="s">
        <v>11</v>
      </c>
      <c r="H1965" s="5" t="s">
        <v>6793</v>
      </c>
      <c r="I1965" s="1" t="s">
        <v>31</v>
      </c>
      <c r="J1965" s="3"/>
      <c r="K1965" s="3"/>
    </row>
    <row r="1966">
      <c r="A1966" s="1" t="s">
        <v>6794</v>
      </c>
      <c r="B1966" s="4" t="s">
        <v>6795</v>
      </c>
      <c r="C1966" s="1" t="s">
        <v>11</v>
      </c>
      <c r="D1966" s="1" t="s">
        <v>11</v>
      </c>
      <c r="E1966" s="1" t="s">
        <v>11</v>
      </c>
      <c r="F1966" s="1" t="s">
        <v>11</v>
      </c>
      <c r="G1966" s="1" t="s">
        <v>11</v>
      </c>
      <c r="H1966" s="1" t="s">
        <v>11</v>
      </c>
      <c r="I1966" s="1" t="s">
        <v>11</v>
      </c>
      <c r="J1966" s="3"/>
      <c r="K1966" s="3"/>
    </row>
    <row r="1967">
      <c r="A1967" s="1" t="s">
        <v>6796</v>
      </c>
      <c r="B1967" s="4" t="s">
        <v>6797</v>
      </c>
      <c r="C1967" s="1" t="s">
        <v>11</v>
      </c>
      <c r="D1967" s="1" t="s">
        <v>11</v>
      </c>
      <c r="E1967" s="1" t="s">
        <v>11</v>
      </c>
      <c r="F1967" s="1" t="s">
        <v>11</v>
      </c>
      <c r="G1967" s="1" t="s">
        <v>11</v>
      </c>
      <c r="H1967" s="1" t="s">
        <v>11</v>
      </c>
      <c r="I1967" s="1" t="s">
        <v>11</v>
      </c>
      <c r="J1967" s="3"/>
      <c r="K1967" s="3"/>
    </row>
    <row r="1968">
      <c r="A1968" s="1" t="s">
        <v>6798</v>
      </c>
      <c r="B1968" s="4" t="s">
        <v>6799</v>
      </c>
      <c r="C1968" s="1" t="s">
        <v>11</v>
      </c>
      <c r="D1968" s="1" t="s">
        <v>11</v>
      </c>
      <c r="E1968" s="1" t="s">
        <v>11</v>
      </c>
      <c r="F1968" s="1" t="s">
        <v>11</v>
      </c>
      <c r="G1968" s="1" t="s">
        <v>11</v>
      </c>
      <c r="H1968" s="1" t="s">
        <v>11</v>
      </c>
      <c r="I1968" s="1" t="s">
        <v>11</v>
      </c>
      <c r="J1968" s="3"/>
      <c r="K1968" s="3"/>
    </row>
    <row r="1969">
      <c r="A1969" s="1" t="s">
        <v>6800</v>
      </c>
      <c r="B1969" s="4" t="s">
        <v>6801</v>
      </c>
      <c r="C1969" s="1" t="s">
        <v>11</v>
      </c>
      <c r="D1969" s="1" t="s">
        <v>11</v>
      </c>
      <c r="E1969" s="1" t="s">
        <v>11</v>
      </c>
      <c r="F1969" s="1" t="s">
        <v>11</v>
      </c>
      <c r="G1969" s="1" t="s">
        <v>11</v>
      </c>
      <c r="H1969" s="1" t="s">
        <v>11</v>
      </c>
      <c r="I1969" s="1" t="s">
        <v>11</v>
      </c>
      <c r="J1969" s="3"/>
      <c r="K1969" s="3"/>
    </row>
    <row r="1970">
      <c r="A1970" s="1" t="s">
        <v>6802</v>
      </c>
      <c r="B1970" s="4" t="s">
        <v>6803</v>
      </c>
      <c r="C1970" s="1" t="s">
        <v>11</v>
      </c>
      <c r="D1970" s="1" t="s">
        <v>11</v>
      </c>
      <c r="E1970" s="1" t="s">
        <v>11</v>
      </c>
      <c r="F1970" s="1" t="s">
        <v>11</v>
      </c>
      <c r="G1970" s="1" t="s">
        <v>11</v>
      </c>
      <c r="H1970" s="1" t="s">
        <v>11</v>
      </c>
      <c r="I1970" s="1" t="s">
        <v>11</v>
      </c>
      <c r="J1970" s="3"/>
      <c r="K1970" s="3"/>
    </row>
    <row r="1971">
      <c r="A1971" s="1" t="s">
        <v>6804</v>
      </c>
      <c r="B1971" s="4" t="s">
        <v>6805</v>
      </c>
      <c r="C1971" s="1" t="s">
        <v>6806</v>
      </c>
      <c r="D1971" s="3"/>
      <c r="E1971" s="3"/>
      <c r="F1971" s="3"/>
      <c r="G1971" s="1" t="s">
        <v>11</v>
      </c>
      <c r="H1971" s="1" t="s">
        <v>11</v>
      </c>
      <c r="I1971" s="1" t="s">
        <v>11</v>
      </c>
      <c r="J1971" s="3"/>
      <c r="K1971" s="3"/>
    </row>
    <row r="1972">
      <c r="A1972" s="1" t="s">
        <v>6807</v>
      </c>
      <c r="B1972" s="4" t="s">
        <v>6808</v>
      </c>
      <c r="C1972" s="1" t="s">
        <v>6809</v>
      </c>
      <c r="D1972" s="1" t="s">
        <v>6810</v>
      </c>
      <c r="E1972" s="1" t="s">
        <v>6811</v>
      </c>
      <c r="F1972" s="1" t="s">
        <v>6812</v>
      </c>
      <c r="G1972" s="1" t="s">
        <v>11</v>
      </c>
      <c r="H1972" s="5" t="s">
        <v>6813</v>
      </c>
      <c r="I1972" s="1" t="s">
        <v>183</v>
      </c>
      <c r="J1972" s="3"/>
      <c r="K1972" s="3"/>
    </row>
    <row r="1973">
      <c r="A1973" s="1" t="s">
        <v>6814</v>
      </c>
      <c r="B1973" s="4" t="s">
        <v>6815</v>
      </c>
      <c r="C1973" s="1" t="s">
        <v>11</v>
      </c>
      <c r="D1973" s="1" t="s">
        <v>11</v>
      </c>
      <c r="E1973" s="1" t="s">
        <v>11</v>
      </c>
      <c r="F1973" s="1" t="s">
        <v>11</v>
      </c>
      <c r="G1973" s="1" t="s">
        <v>11</v>
      </c>
      <c r="H1973" s="1" t="s">
        <v>11</v>
      </c>
      <c r="I1973" s="1" t="s">
        <v>11</v>
      </c>
      <c r="J1973" s="3"/>
      <c r="K1973" s="3"/>
    </row>
    <row r="1974">
      <c r="A1974" s="1" t="s">
        <v>6816</v>
      </c>
      <c r="B1974" s="4" t="s">
        <v>6817</v>
      </c>
      <c r="C1974" s="1" t="s">
        <v>11</v>
      </c>
      <c r="D1974" s="1" t="s">
        <v>11</v>
      </c>
      <c r="E1974" s="1" t="s">
        <v>11</v>
      </c>
      <c r="F1974" s="1" t="s">
        <v>11</v>
      </c>
      <c r="G1974" s="1" t="s">
        <v>11</v>
      </c>
      <c r="H1974" s="1" t="s">
        <v>11</v>
      </c>
      <c r="I1974" s="1" t="s">
        <v>11</v>
      </c>
      <c r="J1974" s="3"/>
      <c r="K1974" s="3"/>
    </row>
    <row r="1975">
      <c r="A1975" s="1" t="s">
        <v>6818</v>
      </c>
      <c r="B1975" s="4" t="s">
        <v>6819</v>
      </c>
      <c r="C1975" s="1" t="s">
        <v>11</v>
      </c>
      <c r="D1975" s="1" t="s">
        <v>11</v>
      </c>
      <c r="E1975" s="1" t="s">
        <v>11</v>
      </c>
      <c r="F1975" s="1" t="s">
        <v>11</v>
      </c>
      <c r="G1975" s="1" t="s">
        <v>11</v>
      </c>
      <c r="H1975" s="1" t="s">
        <v>11</v>
      </c>
      <c r="I1975" s="1" t="s">
        <v>11</v>
      </c>
      <c r="J1975" s="3"/>
      <c r="K1975" s="3"/>
    </row>
    <row r="1976">
      <c r="A1976" s="1" t="s">
        <v>6820</v>
      </c>
      <c r="B1976" s="4" t="s">
        <v>6821</v>
      </c>
      <c r="C1976" s="1" t="s">
        <v>11</v>
      </c>
      <c r="D1976" s="1" t="s">
        <v>11</v>
      </c>
      <c r="E1976" s="1" t="s">
        <v>11</v>
      </c>
      <c r="F1976" s="1" t="s">
        <v>11</v>
      </c>
      <c r="G1976" s="1" t="s">
        <v>11</v>
      </c>
      <c r="H1976" s="1" t="s">
        <v>11</v>
      </c>
      <c r="I1976" s="1" t="s">
        <v>11</v>
      </c>
      <c r="J1976" s="3"/>
      <c r="K1976" s="3"/>
    </row>
    <row r="1977">
      <c r="A1977" s="1" t="s">
        <v>6822</v>
      </c>
      <c r="B1977" s="4" t="s">
        <v>6823</v>
      </c>
      <c r="C1977" s="1" t="s">
        <v>11</v>
      </c>
      <c r="D1977" s="1" t="s">
        <v>11</v>
      </c>
      <c r="E1977" s="1" t="s">
        <v>11</v>
      </c>
      <c r="F1977" s="1" t="s">
        <v>11</v>
      </c>
      <c r="G1977" s="1" t="s">
        <v>11</v>
      </c>
      <c r="H1977" s="1" t="s">
        <v>11</v>
      </c>
      <c r="I1977" s="1" t="s">
        <v>11</v>
      </c>
      <c r="J1977" s="3"/>
      <c r="K1977" s="3"/>
    </row>
    <row r="1978">
      <c r="A1978" s="1" t="s">
        <v>6824</v>
      </c>
      <c r="B1978" s="4" t="s">
        <v>6825</v>
      </c>
      <c r="C1978" s="1" t="s">
        <v>6826</v>
      </c>
      <c r="D1978" s="1" t="s">
        <v>6827</v>
      </c>
      <c r="E1978" s="1" t="s">
        <v>6828</v>
      </c>
      <c r="F1978" s="1" t="s">
        <v>6829</v>
      </c>
      <c r="G1978" s="1" t="s">
        <v>6830</v>
      </c>
      <c r="H1978" s="1" t="s">
        <v>11</v>
      </c>
      <c r="I1978" s="1" t="s">
        <v>80</v>
      </c>
      <c r="J1978" s="3"/>
      <c r="K1978" s="3"/>
    </row>
    <row r="1979">
      <c r="A1979" s="1" t="s">
        <v>6831</v>
      </c>
      <c r="B1979" s="4" t="s">
        <v>6832</v>
      </c>
      <c r="C1979" s="1" t="s">
        <v>6833</v>
      </c>
      <c r="D1979" s="3"/>
      <c r="E1979" s="3"/>
      <c r="F1979" s="3"/>
      <c r="G1979" s="1" t="s">
        <v>11</v>
      </c>
      <c r="H1979" s="1" t="s">
        <v>11</v>
      </c>
      <c r="I1979" s="1" t="s">
        <v>11</v>
      </c>
      <c r="J1979" s="3"/>
      <c r="K1979" s="3"/>
    </row>
    <row r="1980">
      <c r="A1980" s="1" t="s">
        <v>6834</v>
      </c>
      <c r="B1980" s="4" t="s">
        <v>6835</v>
      </c>
      <c r="C1980" s="1" t="s">
        <v>6836</v>
      </c>
      <c r="D1980" s="1" t="s">
        <v>6837</v>
      </c>
      <c r="E1980" s="1" t="s">
        <v>6838</v>
      </c>
      <c r="F1980" s="1" t="s">
        <v>6839</v>
      </c>
      <c r="G1980" s="1" t="s">
        <v>6840</v>
      </c>
      <c r="H1980" s="5" t="s">
        <v>6841</v>
      </c>
      <c r="I1980" s="1" t="s">
        <v>382</v>
      </c>
      <c r="J1980" s="3"/>
      <c r="K1980" s="3"/>
    </row>
    <row r="1981">
      <c r="A1981" s="1" t="s">
        <v>6842</v>
      </c>
      <c r="B1981" s="4" t="s">
        <v>6843</v>
      </c>
      <c r="C1981" s="1" t="s">
        <v>11</v>
      </c>
      <c r="D1981" s="1" t="s">
        <v>11</v>
      </c>
      <c r="E1981" s="1" t="s">
        <v>11</v>
      </c>
      <c r="F1981" s="1" t="s">
        <v>11</v>
      </c>
      <c r="G1981" s="1" t="s">
        <v>11</v>
      </c>
      <c r="H1981" s="1" t="s">
        <v>11</v>
      </c>
      <c r="I1981" s="1" t="s">
        <v>11</v>
      </c>
      <c r="J1981" s="3"/>
      <c r="K1981" s="3"/>
    </row>
    <row r="1982">
      <c r="A1982" s="1" t="s">
        <v>6844</v>
      </c>
      <c r="B1982" s="4" t="s">
        <v>6845</v>
      </c>
      <c r="C1982" s="1" t="s">
        <v>6846</v>
      </c>
      <c r="D1982" s="1" t="s">
        <v>6847</v>
      </c>
      <c r="E1982" s="1" t="s">
        <v>6848</v>
      </c>
      <c r="F1982" s="1" t="s">
        <v>6849</v>
      </c>
      <c r="G1982" s="1" t="s">
        <v>6850</v>
      </c>
      <c r="H1982" s="3"/>
      <c r="I1982" s="1" t="s">
        <v>80</v>
      </c>
      <c r="J1982" s="3"/>
      <c r="K1982" s="3"/>
    </row>
    <row r="1983">
      <c r="A1983" s="1" t="s">
        <v>6851</v>
      </c>
      <c r="B1983" s="4" t="s">
        <v>6852</v>
      </c>
      <c r="C1983" s="1" t="s">
        <v>6853</v>
      </c>
      <c r="D1983" s="1" t="s">
        <v>6854</v>
      </c>
      <c r="E1983" s="1" t="s">
        <v>6855</v>
      </c>
      <c r="F1983" s="1" t="s">
        <v>6856</v>
      </c>
      <c r="G1983" s="1" t="s">
        <v>11</v>
      </c>
      <c r="H1983" s="5" t="s">
        <v>6857</v>
      </c>
      <c r="I1983" s="1" t="s">
        <v>43</v>
      </c>
      <c r="J1983" s="3"/>
      <c r="K1983" s="3"/>
    </row>
    <row r="1984">
      <c r="A1984" s="1" t="s">
        <v>6858</v>
      </c>
      <c r="B1984" s="4" t="s">
        <v>6859</v>
      </c>
      <c r="C1984" s="1" t="s">
        <v>11</v>
      </c>
      <c r="D1984" s="1" t="s">
        <v>11</v>
      </c>
      <c r="E1984" s="1" t="s">
        <v>11</v>
      </c>
      <c r="F1984" s="1" t="s">
        <v>11</v>
      </c>
      <c r="G1984" s="1" t="s">
        <v>11</v>
      </c>
      <c r="H1984" s="1" t="s">
        <v>11</v>
      </c>
      <c r="I1984" s="1" t="s">
        <v>11</v>
      </c>
      <c r="J1984" s="3"/>
      <c r="K1984" s="3"/>
    </row>
    <row r="1985">
      <c r="A1985" s="1" t="s">
        <v>6860</v>
      </c>
      <c r="B1985" s="4" t="s">
        <v>6861</v>
      </c>
      <c r="C1985" s="1" t="s">
        <v>6862</v>
      </c>
      <c r="D1985" s="3"/>
      <c r="E1985" s="3"/>
      <c r="F1985" s="3"/>
      <c r="G1985" s="1" t="s">
        <v>11</v>
      </c>
      <c r="H1985" s="1" t="s">
        <v>11</v>
      </c>
      <c r="I1985" s="1" t="s">
        <v>11</v>
      </c>
      <c r="J1985" s="3"/>
      <c r="K1985" s="3"/>
    </row>
    <row r="1986">
      <c r="A1986" s="1" t="s">
        <v>6863</v>
      </c>
      <c r="B1986" s="4" t="s">
        <v>6864</v>
      </c>
      <c r="C1986" s="1" t="s">
        <v>11</v>
      </c>
      <c r="D1986" s="1" t="s">
        <v>11</v>
      </c>
      <c r="E1986" s="1" t="s">
        <v>11</v>
      </c>
      <c r="F1986" s="1" t="s">
        <v>11</v>
      </c>
      <c r="G1986" s="1" t="s">
        <v>11</v>
      </c>
      <c r="H1986" s="1" t="s">
        <v>11</v>
      </c>
      <c r="I1986" s="1" t="s">
        <v>11</v>
      </c>
      <c r="J1986" s="3"/>
      <c r="K1986" s="3"/>
    </row>
    <row r="1987">
      <c r="A1987" s="1" t="s">
        <v>6865</v>
      </c>
      <c r="B1987" s="4" t="s">
        <v>6866</v>
      </c>
      <c r="C1987" s="1" t="s">
        <v>6867</v>
      </c>
      <c r="D1987" s="1" t="s">
        <v>6868</v>
      </c>
      <c r="E1987" s="1" t="s">
        <v>3088</v>
      </c>
      <c r="F1987" s="1" t="s">
        <v>6869</v>
      </c>
      <c r="G1987" s="1" t="s">
        <v>11</v>
      </c>
      <c r="H1987" s="1" t="s">
        <v>11</v>
      </c>
      <c r="I1987" s="1" t="s">
        <v>183</v>
      </c>
      <c r="J1987" s="3"/>
      <c r="K1987" s="3"/>
    </row>
    <row r="1988">
      <c r="A1988" s="1" t="s">
        <v>6870</v>
      </c>
      <c r="B1988" s="4" t="s">
        <v>6871</v>
      </c>
      <c r="C1988" s="1" t="s">
        <v>11</v>
      </c>
      <c r="D1988" s="1" t="s">
        <v>11</v>
      </c>
      <c r="E1988" s="1" t="s">
        <v>11</v>
      </c>
      <c r="F1988" s="1" t="s">
        <v>11</v>
      </c>
      <c r="G1988" s="1" t="s">
        <v>11</v>
      </c>
      <c r="H1988" s="1" t="s">
        <v>11</v>
      </c>
      <c r="I1988" s="1" t="s">
        <v>11</v>
      </c>
      <c r="J1988" s="3"/>
      <c r="K1988" s="3"/>
    </row>
    <row r="1989">
      <c r="A1989" s="1" t="s">
        <v>6872</v>
      </c>
      <c r="B1989" s="4" t="s">
        <v>6873</v>
      </c>
      <c r="C1989" s="1" t="s">
        <v>11</v>
      </c>
      <c r="D1989" s="1" t="s">
        <v>11</v>
      </c>
      <c r="E1989" s="1" t="s">
        <v>11</v>
      </c>
      <c r="F1989" s="1" t="s">
        <v>11</v>
      </c>
      <c r="G1989" s="1" t="s">
        <v>11</v>
      </c>
      <c r="H1989" s="1" t="s">
        <v>11</v>
      </c>
      <c r="I1989" s="1" t="s">
        <v>11</v>
      </c>
      <c r="J1989" s="3"/>
      <c r="K1989" s="3"/>
    </row>
    <row r="1990">
      <c r="A1990" s="1" t="s">
        <v>6874</v>
      </c>
      <c r="B1990" s="4" t="s">
        <v>6875</v>
      </c>
      <c r="C1990" s="1" t="s">
        <v>11</v>
      </c>
      <c r="D1990" s="1" t="s">
        <v>11</v>
      </c>
      <c r="E1990" s="1" t="s">
        <v>11</v>
      </c>
      <c r="F1990" s="1" t="s">
        <v>11</v>
      </c>
      <c r="G1990" s="1" t="s">
        <v>11</v>
      </c>
      <c r="H1990" s="1" t="s">
        <v>11</v>
      </c>
      <c r="I1990" s="1" t="s">
        <v>11</v>
      </c>
      <c r="J1990" s="3"/>
      <c r="K1990" s="3"/>
    </row>
    <row r="1991">
      <c r="A1991" s="1" t="s">
        <v>6876</v>
      </c>
      <c r="B1991" s="4" t="s">
        <v>6877</v>
      </c>
      <c r="C1991" s="1" t="s">
        <v>11</v>
      </c>
      <c r="D1991" s="1" t="s">
        <v>11</v>
      </c>
      <c r="E1991" s="1" t="s">
        <v>11</v>
      </c>
      <c r="F1991" s="1" t="s">
        <v>11</v>
      </c>
      <c r="G1991" s="1" t="s">
        <v>11</v>
      </c>
      <c r="H1991" s="1" t="s">
        <v>11</v>
      </c>
      <c r="I1991" s="1" t="s">
        <v>11</v>
      </c>
      <c r="J1991" s="3"/>
      <c r="K1991" s="3"/>
    </row>
    <row r="1992">
      <c r="A1992" s="1" t="s">
        <v>6878</v>
      </c>
      <c r="B1992" s="4" t="s">
        <v>6879</v>
      </c>
      <c r="C1992" s="1" t="s">
        <v>11</v>
      </c>
      <c r="D1992" s="1" t="s">
        <v>11</v>
      </c>
      <c r="E1992" s="1" t="s">
        <v>11</v>
      </c>
      <c r="F1992" s="1" t="s">
        <v>11</v>
      </c>
      <c r="G1992" s="1" t="s">
        <v>11</v>
      </c>
      <c r="H1992" s="1" t="s">
        <v>11</v>
      </c>
      <c r="I1992" s="1" t="s">
        <v>11</v>
      </c>
      <c r="J1992" s="3"/>
      <c r="K1992" s="3"/>
    </row>
    <row r="1993">
      <c r="A1993" s="1" t="s">
        <v>6880</v>
      </c>
      <c r="B1993" s="4" t="s">
        <v>6881</v>
      </c>
      <c r="C1993" s="1" t="s">
        <v>11</v>
      </c>
      <c r="D1993" s="1" t="s">
        <v>11</v>
      </c>
      <c r="E1993" s="1" t="s">
        <v>11</v>
      </c>
      <c r="F1993" s="1" t="s">
        <v>11</v>
      </c>
      <c r="G1993" s="1" t="s">
        <v>11</v>
      </c>
      <c r="H1993" s="1" t="s">
        <v>11</v>
      </c>
      <c r="I1993" s="1" t="s">
        <v>11</v>
      </c>
      <c r="J1993" s="3"/>
      <c r="K1993" s="3"/>
    </row>
    <row r="1994">
      <c r="A1994" s="1" t="s">
        <v>6882</v>
      </c>
      <c r="B1994" s="4" t="s">
        <v>6883</v>
      </c>
      <c r="C1994" s="1" t="s">
        <v>11</v>
      </c>
      <c r="D1994" s="1" t="s">
        <v>11</v>
      </c>
      <c r="E1994" s="1" t="s">
        <v>11</v>
      </c>
      <c r="F1994" s="1" t="s">
        <v>11</v>
      </c>
      <c r="G1994" s="1" t="s">
        <v>11</v>
      </c>
      <c r="H1994" s="1" t="s">
        <v>11</v>
      </c>
      <c r="I1994" s="1" t="s">
        <v>11</v>
      </c>
      <c r="J1994" s="3"/>
      <c r="K1994" s="3"/>
    </row>
    <row r="1995">
      <c r="A1995" s="1" t="s">
        <v>6884</v>
      </c>
      <c r="B1995" s="4" t="s">
        <v>6885</v>
      </c>
      <c r="C1995" s="1" t="s">
        <v>11</v>
      </c>
      <c r="D1995" s="1" t="s">
        <v>11</v>
      </c>
      <c r="E1995" s="1" t="s">
        <v>11</v>
      </c>
      <c r="F1995" s="1" t="s">
        <v>11</v>
      </c>
      <c r="G1995" s="1" t="s">
        <v>11</v>
      </c>
      <c r="H1995" s="1" t="s">
        <v>11</v>
      </c>
      <c r="I1995" s="1" t="s">
        <v>11</v>
      </c>
      <c r="J1995" s="3"/>
      <c r="K1995" s="3"/>
    </row>
    <row r="1996">
      <c r="A1996" s="1" t="s">
        <v>6886</v>
      </c>
      <c r="B1996" s="4" t="s">
        <v>6887</v>
      </c>
      <c r="C1996" s="1" t="s">
        <v>6888</v>
      </c>
      <c r="D1996" s="1" t="s">
        <v>6889</v>
      </c>
      <c r="E1996" s="1" t="s">
        <v>6890</v>
      </c>
      <c r="F1996" s="1" t="s">
        <v>6891</v>
      </c>
      <c r="G1996" s="1" t="s">
        <v>11</v>
      </c>
      <c r="H1996" s="5" t="s">
        <v>6892</v>
      </c>
      <c r="I1996" s="1" t="s">
        <v>382</v>
      </c>
      <c r="J1996" s="3"/>
      <c r="K1996" s="3"/>
    </row>
    <row r="1997">
      <c r="A1997" s="1" t="s">
        <v>6893</v>
      </c>
      <c r="B1997" s="4" t="s">
        <v>6894</v>
      </c>
      <c r="C1997" s="1" t="s">
        <v>11</v>
      </c>
      <c r="D1997" s="1" t="s">
        <v>11</v>
      </c>
      <c r="E1997" s="1" t="s">
        <v>11</v>
      </c>
      <c r="F1997" s="1" t="s">
        <v>11</v>
      </c>
      <c r="G1997" s="1" t="s">
        <v>11</v>
      </c>
      <c r="H1997" s="1" t="s">
        <v>11</v>
      </c>
      <c r="I1997" s="1" t="s">
        <v>11</v>
      </c>
      <c r="J1997" s="3"/>
      <c r="K1997" s="3"/>
    </row>
    <row r="1998">
      <c r="A1998" s="1" t="s">
        <v>6895</v>
      </c>
      <c r="B1998" s="4" t="s">
        <v>6896</v>
      </c>
      <c r="C1998" s="1" t="s">
        <v>11</v>
      </c>
      <c r="D1998" s="1" t="s">
        <v>11</v>
      </c>
      <c r="E1998" s="1" t="s">
        <v>11</v>
      </c>
      <c r="F1998" s="1" t="s">
        <v>11</v>
      </c>
      <c r="G1998" s="1" t="s">
        <v>11</v>
      </c>
      <c r="H1998" s="1" t="s">
        <v>11</v>
      </c>
      <c r="I1998" s="1" t="s">
        <v>11</v>
      </c>
      <c r="J1998" s="3"/>
      <c r="K1998" s="3"/>
    </row>
    <row r="1999">
      <c r="A1999" s="1" t="s">
        <v>6897</v>
      </c>
      <c r="B1999" s="4" t="s">
        <v>6898</v>
      </c>
      <c r="C1999" s="1" t="s">
        <v>11</v>
      </c>
      <c r="D1999" s="1" t="s">
        <v>11</v>
      </c>
      <c r="E1999" s="1" t="s">
        <v>11</v>
      </c>
      <c r="F1999" s="1" t="s">
        <v>11</v>
      </c>
      <c r="G1999" s="1" t="s">
        <v>11</v>
      </c>
      <c r="H1999" s="1" t="s">
        <v>11</v>
      </c>
      <c r="I1999" s="1" t="s">
        <v>11</v>
      </c>
      <c r="J1999" s="3"/>
      <c r="K1999" s="3"/>
    </row>
    <row r="2000">
      <c r="A2000" s="1" t="s">
        <v>6899</v>
      </c>
      <c r="B2000" s="4" t="s">
        <v>6900</v>
      </c>
      <c r="C2000" s="1" t="s">
        <v>11</v>
      </c>
      <c r="D2000" s="1" t="s">
        <v>11</v>
      </c>
      <c r="E2000" s="1" t="s">
        <v>11</v>
      </c>
      <c r="F2000" s="1" t="s">
        <v>11</v>
      </c>
      <c r="G2000" s="1" t="s">
        <v>11</v>
      </c>
      <c r="H2000" s="1" t="s">
        <v>11</v>
      </c>
      <c r="I2000" s="1" t="s">
        <v>11</v>
      </c>
      <c r="J2000" s="3"/>
      <c r="K2000" s="3"/>
    </row>
    <row r="2001">
      <c r="A2001" s="1" t="s">
        <v>6901</v>
      </c>
      <c r="B2001" s="4" t="s">
        <v>6902</v>
      </c>
      <c r="C2001" s="1" t="s">
        <v>11</v>
      </c>
      <c r="D2001" s="1" t="s">
        <v>11</v>
      </c>
      <c r="E2001" s="1" t="s">
        <v>11</v>
      </c>
      <c r="F2001" s="1" t="s">
        <v>11</v>
      </c>
      <c r="G2001" s="1" t="s">
        <v>11</v>
      </c>
      <c r="H2001" s="1" t="s">
        <v>11</v>
      </c>
      <c r="I2001" s="1" t="s">
        <v>11</v>
      </c>
      <c r="J2001" s="3"/>
      <c r="K2001" s="3"/>
    </row>
    <row r="2002">
      <c r="A2002" s="1" t="s">
        <v>6903</v>
      </c>
      <c r="B2002" s="4" t="s">
        <v>6904</v>
      </c>
      <c r="C2002" s="1" t="s">
        <v>11</v>
      </c>
      <c r="D2002" s="1" t="s">
        <v>11</v>
      </c>
      <c r="E2002" s="1" t="s">
        <v>11</v>
      </c>
      <c r="F2002" s="1" t="s">
        <v>11</v>
      </c>
      <c r="G2002" s="1" t="s">
        <v>11</v>
      </c>
      <c r="H2002" s="1" t="s">
        <v>11</v>
      </c>
      <c r="I2002" s="1" t="s">
        <v>11</v>
      </c>
      <c r="J2002" s="3"/>
      <c r="K2002" s="3"/>
    </row>
    <row r="2003">
      <c r="A2003" s="1" t="s">
        <v>6905</v>
      </c>
      <c r="B2003" s="4" t="s">
        <v>6906</v>
      </c>
      <c r="C2003" s="1" t="s">
        <v>11</v>
      </c>
      <c r="D2003" s="1" t="s">
        <v>11</v>
      </c>
      <c r="E2003" s="1" t="s">
        <v>11</v>
      </c>
      <c r="F2003" s="1" t="s">
        <v>11</v>
      </c>
      <c r="G2003" s="1" t="s">
        <v>11</v>
      </c>
      <c r="H2003" s="1" t="s">
        <v>11</v>
      </c>
      <c r="I2003" s="1" t="s">
        <v>11</v>
      </c>
      <c r="J2003" s="3"/>
      <c r="K2003" s="3"/>
    </row>
    <row r="2004">
      <c r="A2004" s="1" t="s">
        <v>6907</v>
      </c>
      <c r="B2004" s="4" t="s">
        <v>6908</v>
      </c>
      <c r="C2004" s="1" t="s">
        <v>6909</v>
      </c>
      <c r="D2004" s="1" t="s">
        <v>6910</v>
      </c>
      <c r="E2004" s="1" t="s">
        <v>6911</v>
      </c>
      <c r="F2004" s="1" t="s">
        <v>6912</v>
      </c>
      <c r="G2004" s="1" t="s">
        <v>6913</v>
      </c>
      <c r="H2004" s="1" t="s">
        <v>11</v>
      </c>
      <c r="I2004" s="1" t="s">
        <v>80</v>
      </c>
      <c r="J2004" s="3"/>
      <c r="K2004" s="3"/>
    </row>
    <row r="2005">
      <c r="A2005" s="1" t="s">
        <v>6914</v>
      </c>
      <c r="B2005" s="4" t="s">
        <v>6915</v>
      </c>
      <c r="C2005" s="1" t="s">
        <v>11</v>
      </c>
      <c r="D2005" s="1" t="s">
        <v>11</v>
      </c>
      <c r="E2005" s="1" t="s">
        <v>11</v>
      </c>
      <c r="F2005" s="1" t="s">
        <v>11</v>
      </c>
      <c r="G2005" s="1" t="s">
        <v>11</v>
      </c>
      <c r="H2005" s="1" t="s">
        <v>11</v>
      </c>
      <c r="I2005" s="1" t="s">
        <v>11</v>
      </c>
      <c r="J2005" s="3"/>
      <c r="K2005" s="3"/>
    </row>
    <row r="2006">
      <c r="A2006" s="1" t="s">
        <v>6916</v>
      </c>
      <c r="B2006" s="4" t="s">
        <v>6917</v>
      </c>
      <c r="C2006" s="1" t="s">
        <v>11</v>
      </c>
      <c r="D2006" s="1" t="s">
        <v>11</v>
      </c>
      <c r="E2006" s="1" t="s">
        <v>11</v>
      </c>
      <c r="F2006" s="1" t="s">
        <v>11</v>
      </c>
      <c r="G2006" s="1" t="s">
        <v>11</v>
      </c>
      <c r="H2006" s="1" t="s">
        <v>11</v>
      </c>
      <c r="I2006" s="1" t="s">
        <v>11</v>
      </c>
      <c r="J2006" s="3"/>
      <c r="K2006" s="3"/>
    </row>
    <row r="2007">
      <c r="A2007" s="1" t="s">
        <v>6918</v>
      </c>
      <c r="B2007" s="4" t="s">
        <v>6919</v>
      </c>
      <c r="C2007" s="1" t="s">
        <v>11</v>
      </c>
      <c r="D2007" s="1" t="s">
        <v>11</v>
      </c>
      <c r="E2007" s="1" t="s">
        <v>11</v>
      </c>
      <c r="F2007" s="1" t="s">
        <v>11</v>
      </c>
      <c r="G2007" s="1" t="s">
        <v>11</v>
      </c>
      <c r="H2007" s="1" t="s">
        <v>11</v>
      </c>
      <c r="I2007" s="1" t="s">
        <v>11</v>
      </c>
      <c r="J2007" s="3"/>
      <c r="K2007" s="3"/>
    </row>
    <row r="2008">
      <c r="A2008" s="1" t="s">
        <v>6920</v>
      </c>
      <c r="B2008" s="4" t="s">
        <v>6921</v>
      </c>
      <c r="C2008" s="1" t="s">
        <v>11</v>
      </c>
      <c r="D2008" s="1" t="s">
        <v>11</v>
      </c>
      <c r="E2008" s="1" t="s">
        <v>11</v>
      </c>
      <c r="F2008" s="1" t="s">
        <v>11</v>
      </c>
      <c r="G2008" s="1" t="s">
        <v>11</v>
      </c>
      <c r="H2008" s="1" t="s">
        <v>11</v>
      </c>
      <c r="I2008" s="1" t="s">
        <v>11</v>
      </c>
      <c r="J2008" s="3"/>
      <c r="K2008" s="3"/>
    </row>
    <row r="2009">
      <c r="A2009" s="1" t="s">
        <v>6922</v>
      </c>
      <c r="B2009" s="4" t="s">
        <v>6923</v>
      </c>
      <c r="C2009" s="1" t="s">
        <v>11</v>
      </c>
      <c r="D2009" s="1" t="s">
        <v>11</v>
      </c>
      <c r="E2009" s="1" t="s">
        <v>11</v>
      </c>
      <c r="F2009" s="1" t="s">
        <v>11</v>
      </c>
      <c r="G2009" s="1" t="s">
        <v>11</v>
      </c>
      <c r="H2009" s="1" t="s">
        <v>11</v>
      </c>
      <c r="I2009" s="1" t="s">
        <v>11</v>
      </c>
      <c r="J2009" s="3"/>
      <c r="K2009" s="3"/>
    </row>
    <row r="2010">
      <c r="A2010" s="1" t="s">
        <v>6924</v>
      </c>
      <c r="B2010" s="4" t="s">
        <v>6925</v>
      </c>
      <c r="C2010" s="1" t="s">
        <v>11</v>
      </c>
      <c r="D2010" s="1" t="s">
        <v>11</v>
      </c>
      <c r="E2010" s="1" t="s">
        <v>11</v>
      </c>
      <c r="F2010" s="1" t="s">
        <v>11</v>
      </c>
      <c r="G2010" s="1" t="s">
        <v>11</v>
      </c>
      <c r="H2010" s="1" t="s">
        <v>11</v>
      </c>
      <c r="I2010" s="1" t="s">
        <v>11</v>
      </c>
      <c r="J2010" s="3"/>
      <c r="K2010" s="3"/>
    </row>
    <row r="2011">
      <c r="A2011" s="1" t="s">
        <v>6926</v>
      </c>
      <c r="B2011" s="4" t="s">
        <v>6927</v>
      </c>
      <c r="C2011" s="1" t="s">
        <v>11</v>
      </c>
      <c r="D2011" s="1" t="s">
        <v>11</v>
      </c>
      <c r="E2011" s="1" t="s">
        <v>11</v>
      </c>
      <c r="F2011" s="1" t="s">
        <v>11</v>
      </c>
      <c r="G2011" s="1" t="s">
        <v>11</v>
      </c>
      <c r="H2011" s="1" t="s">
        <v>11</v>
      </c>
      <c r="I2011" s="1" t="s">
        <v>11</v>
      </c>
      <c r="J2011" s="3"/>
      <c r="K2011" s="3"/>
    </row>
    <row r="2012">
      <c r="A2012" s="1" t="s">
        <v>6928</v>
      </c>
      <c r="B2012" s="4" t="s">
        <v>6929</v>
      </c>
      <c r="C2012" s="1" t="s">
        <v>6930</v>
      </c>
      <c r="D2012" s="1" t="s">
        <v>6931</v>
      </c>
      <c r="E2012" s="1" t="s">
        <v>6932</v>
      </c>
      <c r="F2012" s="1" t="s">
        <v>6933</v>
      </c>
      <c r="G2012" s="1" t="s">
        <v>6934</v>
      </c>
      <c r="H2012" s="1" t="s">
        <v>11</v>
      </c>
      <c r="I2012" s="1" t="s">
        <v>80</v>
      </c>
      <c r="J2012" s="3"/>
      <c r="K2012" s="3"/>
    </row>
    <row r="2013">
      <c r="A2013" s="1" t="s">
        <v>6935</v>
      </c>
      <c r="B2013" s="4" t="s">
        <v>6936</v>
      </c>
      <c r="C2013" s="1" t="s">
        <v>6937</v>
      </c>
      <c r="D2013" s="1" t="s">
        <v>6938</v>
      </c>
      <c r="E2013" s="1" t="s">
        <v>6939</v>
      </c>
      <c r="F2013" s="1" t="s">
        <v>6940</v>
      </c>
      <c r="G2013" s="1" t="s">
        <v>11</v>
      </c>
      <c r="H2013" s="5" t="s">
        <v>6941</v>
      </c>
      <c r="I2013" s="1" t="s">
        <v>183</v>
      </c>
      <c r="J2013" s="3"/>
      <c r="K2013" s="3"/>
    </row>
    <row r="2014">
      <c r="A2014" s="1" t="s">
        <v>6942</v>
      </c>
      <c r="B2014" s="4" t="s">
        <v>6943</v>
      </c>
      <c r="C2014" s="1" t="s">
        <v>11</v>
      </c>
      <c r="D2014" s="1" t="s">
        <v>11</v>
      </c>
      <c r="E2014" s="1" t="s">
        <v>11</v>
      </c>
      <c r="F2014" s="1" t="s">
        <v>11</v>
      </c>
      <c r="G2014" s="1" t="s">
        <v>11</v>
      </c>
      <c r="H2014" s="1" t="s">
        <v>11</v>
      </c>
      <c r="I2014" s="1" t="s">
        <v>11</v>
      </c>
      <c r="J2014" s="3"/>
      <c r="K2014" s="3"/>
    </row>
    <row r="2015">
      <c r="A2015" s="1" t="s">
        <v>6944</v>
      </c>
      <c r="B2015" s="4" t="s">
        <v>6945</v>
      </c>
      <c r="C2015" s="1" t="s">
        <v>6946</v>
      </c>
      <c r="D2015" s="1" t="s">
        <v>6947</v>
      </c>
      <c r="E2015" s="1" t="s">
        <v>6948</v>
      </c>
      <c r="F2015" s="1" t="s">
        <v>6949</v>
      </c>
      <c r="G2015" s="1" t="s">
        <v>2175</v>
      </c>
      <c r="H2015" s="1" t="s">
        <v>11</v>
      </c>
      <c r="I2015" s="1" t="s">
        <v>312</v>
      </c>
      <c r="J2015" s="3"/>
      <c r="K2015" s="3"/>
    </row>
    <row r="2016">
      <c r="A2016" s="1" t="s">
        <v>6950</v>
      </c>
      <c r="B2016" s="4" t="s">
        <v>6951</v>
      </c>
      <c r="C2016" s="1" t="s">
        <v>11</v>
      </c>
      <c r="D2016" s="1" t="s">
        <v>11</v>
      </c>
      <c r="E2016" s="1" t="s">
        <v>11</v>
      </c>
      <c r="F2016" s="1" t="s">
        <v>11</v>
      </c>
      <c r="G2016" s="1" t="s">
        <v>11</v>
      </c>
      <c r="H2016" s="1" t="s">
        <v>11</v>
      </c>
      <c r="I2016" s="1" t="s">
        <v>11</v>
      </c>
      <c r="J2016" s="3"/>
      <c r="K2016" s="3"/>
    </row>
    <row r="2017">
      <c r="A2017" s="1" t="s">
        <v>6952</v>
      </c>
      <c r="B2017" s="4" t="s">
        <v>6953</v>
      </c>
      <c r="C2017" s="1" t="s">
        <v>6954</v>
      </c>
      <c r="D2017" s="3"/>
      <c r="E2017" s="3"/>
      <c r="F2017" s="3"/>
      <c r="G2017" s="1" t="s">
        <v>11</v>
      </c>
      <c r="H2017" s="1" t="s">
        <v>11</v>
      </c>
      <c r="I2017" s="1" t="s">
        <v>11</v>
      </c>
      <c r="J2017" s="3"/>
      <c r="K2017" s="3"/>
    </row>
    <row r="2018">
      <c r="A2018" s="1" t="s">
        <v>6955</v>
      </c>
      <c r="B2018" s="4" t="s">
        <v>6956</v>
      </c>
      <c r="C2018" s="1" t="s">
        <v>11</v>
      </c>
      <c r="D2018" s="1" t="s">
        <v>11</v>
      </c>
      <c r="E2018" s="1" t="s">
        <v>11</v>
      </c>
      <c r="F2018" s="1" t="s">
        <v>11</v>
      </c>
      <c r="G2018" s="1" t="s">
        <v>11</v>
      </c>
      <c r="H2018" s="1" t="s">
        <v>11</v>
      </c>
      <c r="I2018" s="1" t="s">
        <v>11</v>
      </c>
      <c r="J2018" s="3"/>
      <c r="K2018" s="3"/>
    </row>
    <row r="2019">
      <c r="A2019" s="1" t="s">
        <v>6957</v>
      </c>
      <c r="B2019" s="4" t="s">
        <v>6958</v>
      </c>
      <c r="C2019" s="1" t="s">
        <v>11</v>
      </c>
      <c r="D2019" s="1" t="s">
        <v>11</v>
      </c>
      <c r="E2019" s="1" t="s">
        <v>11</v>
      </c>
      <c r="F2019" s="1" t="s">
        <v>11</v>
      </c>
      <c r="G2019" s="1" t="s">
        <v>11</v>
      </c>
      <c r="H2019" s="1" t="s">
        <v>11</v>
      </c>
      <c r="I2019" s="1" t="s">
        <v>11</v>
      </c>
      <c r="J2019" s="3"/>
      <c r="K2019" s="3"/>
    </row>
    <row r="2020">
      <c r="A2020" s="1" t="s">
        <v>6959</v>
      </c>
      <c r="B2020" s="4" t="s">
        <v>6960</v>
      </c>
      <c r="C2020" s="1" t="s">
        <v>11</v>
      </c>
      <c r="D2020" s="1" t="s">
        <v>11</v>
      </c>
      <c r="E2020" s="1" t="s">
        <v>11</v>
      </c>
      <c r="F2020" s="1" t="s">
        <v>11</v>
      </c>
      <c r="G2020" s="1" t="s">
        <v>11</v>
      </c>
      <c r="H2020" s="1" t="s">
        <v>11</v>
      </c>
      <c r="I2020" s="1" t="s">
        <v>11</v>
      </c>
      <c r="J2020" s="3"/>
      <c r="K2020" s="3"/>
    </row>
    <row r="2021">
      <c r="A2021" s="1" t="s">
        <v>6961</v>
      </c>
      <c r="B2021" s="4" t="s">
        <v>6962</v>
      </c>
      <c r="C2021" s="1" t="s">
        <v>11</v>
      </c>
      <c r="D2021" s="1" t="s">
        <v>11</v>
      </c>
      <c r="E2021" s="1" t="s">
        <v>11</v>
      </c>
      <c r="F2021" s="1" t="s">
        <v>11</v>
      </c>
      <c r="G2021" s="1" t="s">
        <v>11</v>
      </c>
      <c r="H2021" s="1" t="s">
        <v>11</v>
      </c>
      <c r="I2021" s="1" t="s">
        <v>11</v>
      </c>
      <c r="J2021" s="3"/>
      <c r="K2021" s="3"/>
    </row>
    <row r="2022">
      <c r="A2022" s="1" t="s">
        <v>6963</v>
      </c>
      <c r="B2022" s="4" t="s">
        <v>6964</v>
      </c>
      <c r="C2022" s="1" t="s">
        <v>6965</v>
      </c>
      <c r="D2022" s="1" t="s">
        <v>6966</v>
      </c>
      <c r="E2022" s="1" t="s">
        <v>6967</v>
      </c>
      <c r="F2022" s="1" t="s">
        <v>6968</v>
      </c>
      <c r="G2022" s="1" t="s">
        <v>11</v>
      </c>
      <c r="H2022" s="5" t="s">
        <v>6969</v>
      </c>
      <c r="I2022" s="1" t="s">
        <v>80</v>
      </c>
      <c r="J2022" s="3"/>
      <c r="K2022" s="3"/>
    </row>
    <row r="2023">
      <c r="A2023" s="1" t="s">
        <v>6970</v>
      </c>
      <c r="B2023" s="4" t="s">
        <v>6971</v>
      </c>
      <c r="C2023" s="1" t="s">
        <v>6972</v>
      </c>
      <c r="D2023" s="1" t="s">
        <v>6973</v>
      </c>
      <c r="E2023" s="1" t="s">
        <v>6974</v>
      </c>
      <c r="F2023" s="1" t="s">
        <v>6975</v>
      </c>
      <c r="G2023" s="1" t="s">
        <v>6976</v>
      </c>
      <c r="H2023" s="5" t="s">
        <v>6977</v>
      </c>
      <c r="I2023" s="1" t="s">
        <v>154</v>
      </c>
      <c r="J2023" s="3"/>
      <c r="K2023" s="3"/>
    </row>
    <row r="2024">
      <c r="A2024" s="1" t="s">
        <v>6978</v>
      </c>
      <c r="B2024" s="4" t="s">
        <v>6979</v>
      </c>
      <c r="C2024" s="1" t="s">
        <v>11</v>
      </c>
      <c r="D2024" s="1" t="s">
        <v>11</v>
      </c>
      <c r="E2024" s="1" t="s">
        <v>11</v>
      </c>
      <c r="F2024" s="1" t="s">
        <v>11</v>
      </c>
      <c r="G2024" s="1" t="s">
        <v>11</v>
      </c>
      <c r="H2024" s="1" t="s">
        <v>11</v>
      </c>
      <c r="I2024" s="1" t="s">
        <v>11</v>
      </c>
      <c r="J2024" s="3"/>
      <c r="K2024" s="3"/>
    </row>
    <row r="2025">
      <c r="A2025" s="1" t="s">
        <v>6980</v>
      </c>
      <c r="B2025" s="4" t="s">
        <v>6981</v>
      </c>
      <c r="C2025" s="1" t="s">
        <v>11</v>
      </c>
      <c r="D2025" s="1" t="s">
        <v>11</v>
      </c>
      <c r="E2025" s="1" t="s">
        <v>11</v>
      </c>
      <c r="F2025" s="1" t="s">
        <v>11</v>
      </c>
      <c r="G2025" s="1" t="s">
        <v>11</v>
      </c>
      <c r="H2025" s="1" t="s">
        <v>11</v>
      </c>
      <c r="I2025" s="1" t="s">
        <v>11</v>
      </c>
      <c r="J2025" s="3"/>
      <c r="K2025" s="3"/>
    </row>
    <row r="2026">
      <c r="A2026" s="1" t="s">
        <v>6982</v>
      </c>
      <c r="B2026" s="4" t="s">
        <v>6983</v>
      </c>
      <c r="C2026" s="1" t="s">
        <v>11</v>
      </c>
      <c r="D2026" s="1" t="s">
        <v>11</v>
      </c>
      <c r="E2026" s="1" t="s">
        <v>11</v>
      </c>
      <c r="F2026" s="1" t="s">
        <v>11</v>
      </c>
      <c r="G2026" s="1" t="s">
        <v>11</v>
      </c>
      <c r="H2026" s="1" t="s">
        <v>11</v>
      </c>
      <c r="I2026" s="1" t="s">
        <v>11</v>
      </c>
      <c r="J2026" s="3"/>
      <c r="K2026" s="3"/>
    </row>
    <row r="2027">
      <c r="A2027" s="1" t="s">
        <v>6984</v>
      </c>
      <c r="B2027" s="4" t="s">
        <v>6985</v>
      </c>
      <c r="C2027" s="1" t="s">
        <v>11</v>
      </c>
      <c r="D2027" s="1" t="s">
        <v>11</v>
      </c>
      <c r="E2027" s="1" t="s">
        <v>11</v>
      </c>
      <c r="F2027" s="1" t="s">
        <v>11</v>
      </c>
      <c r="G2027" s="1" t="s">
        <v>11</v>
      </c>
      <c r="H2027" s="1" t="s">
        <v>11</v>
      </c>
      <c r="I2027" s="1" t="s">
        <v>11</v>
      </c>
      <c r="J2027" s="3"/>
      <c r="K2027" s="3"/>
    </row>
    <row r="2028">
      <c r="A2028" s="1" t="s">
        <v>6986</v>
      </c>
      <c r="B2028" s="4" t="s">
        <v>6987</v>
      </c>
      <c r="C2028" s="1" t="s">
        <v>6988</v>
      </c>
      <c r="D2028" s="1" t="s">
        <v>6989</v>
      </c>
      <c r="E2028" s="1" t="s">
        <v>6990</v>
      </c>
      <c r="F2028" s="1" t="s">
        <v>6991</v>
      </c>
      <c r="G2028" s="1" t="s">
        <v>6992</v>
      </c>
      <c r="H2028" s="5" t="s">
        <v>6993</v>
      </c>
      <c r="I2028" s="1" t="s">
        <v>154</v>
      </c>
      <c r="J2028" s="3"/>
      <c r="K2028" s="3"/>
    </row>
    <row r="2029">
      <c r="A2029" s="1" t="s">
        <v>6994</v>
      </c>
      <c r="B2029" s="4" t="s">
        <v>6995</v>
      </c>
      <c r="C2029" s="1" t="s">
        <v>11</v>
      </c>
      <c r="D2029" s="1" t="s">
        <v>11</v>
      </c>
      <c r="E2029" s="1" t="s">
        <v>11</v>
      </c>
      <c r="F2029" s="1" t="s">
        <v>11</v>
      </c>
      <c r="G2029" s="1" t="s">
        <v>11</v>
      </c>
      <c r="H2029" s="1" t="s">
        <v>11</v>
      </c>
      <c r="I2029" s="1" t="s">
        <v>11</v>
      </c>
      <c r="J2029" s="3"/>
      <c r="K2029" s="3"/>
    </row>
    <row r="2030">
      <c r="A2030" s="1" t="s">
        <v>6996</v>
      </c>
      <c r="B2030" s="4" t="s">
        <v>6997</v>
      </c>
      <c r="C2030" s="1" t="s">
        <v>11</v>
      </c>
      <c r="D2030" s="1" t="s">
        <v>11</v>
      </c>
      <c r="E2030" s="1" t="s">
        <v>11</v>
      </c>
      <c r="F2030" s="1" t="s">
        <v>11</v>
      </c>
      <c r="G2030" s="1" t="s">
        <v>11</v>
      </c>
      <c r="H2030" s="1" t="s">
        <v>11</v>
      </c>
      <c r="I2030" s="1" t="s">
        <v>11</v>
      </c>
      <c r="J2030" s="3"/>
      <c r="K2030" s="3"/>
    </row>
    <row r="2031">
      <c r="A2031" s="1" t="s">
        <v>6998</v>
      </c>
      <c r="B2031" s="4" t="s">
        <v>6999</v>
      </c>
      <c r="C2031" s="1" t="s">
        <v>7000</v>
      </c>
      <c r="D2031" s="1" t="s">
        <v>7001</v>
      </c>
      <c r="E2031" s="1" t="s">
        <v>7002</v>
      </c>
      <c r="F2031" s="1" t="s">
        <v>7003</v>
      </c>
      <c r="G2031" s="1" t="s">
        <v>11</v>
      </c>
      <c r="H2031" s="5" t="s">
        <v>7004</v>
      </c>
      <c r="I2031" s="1" t="s">
        <v>53</v>
      </c>
      <c r="J2031" s="3"/>
      <c r="K2031" s="3"/>
    </row>
    <row r="2032">
      <c r="A2032" s="1" t="s">
        <v>7005</v>
      </c>
      <c r="B2032" s="4" t="s">
        <v>7006</v>
      </c>
      <c r="C2032" s="1" t="s">
        <v>7007</v>
      </c>
      <c r="D2032" s="1" t="s">
        <v>7008</v>
      </c>
      <c r="E2032" s="1" t="s">
        <v>7009</v>
      </c>
      <c r="F2032" s="1" t="s">
        <v>7010</v>
      </c>
      <c r="G2032" s="1" t="s">
        <v>7011</v>
      </c>
      <c r="H2032" s="5" t="s">
        <v>7012</v>
      </c>
      <c r="I2032" s="1" t="s">
        <v>53</v>
      </c>
      <c r="J2032" s="3"/>
      <c r="K2032" s="3"/>
    </row>
    <row r="2033">
      <c r="A2033" s="1" t="s">
        <v>7013</v>
      </c>
      <c r="B2033" s="4" t="s">
        <v>7014</v>
      </c>
      <c r="C2033" s="1" t="s">
        <v>11</v>
      </c>
      <c r="D2033" s="1" t="s">
        <v>11</v>
      </c>
      <c r="E2033" s="1" t="s">
        <v>11</v>
      </c>
      <c r="F2033" s="1" t="s">
        <v>11</v>
      </c>
      <c r="G2033" s="1" t="s">
        <v>11</v>
      </c>
      <c r="H2033" s="1" t="s">
        <v>11</v>
      </c>
      <c r="I2033" s="1" t="s">
        <v>11</v>
      </c>
      <c r="J2033" s="3"/>
      <c r="K2033" s="3"/>
    </row>
    <row r="2034">
      <c r="A2034" s="1" t="s">
        <v>7015</v>
      </c>
      <c r="B2034" s="4" t="s">
        <v>7016</v>
      </c>
      <c r="C2034" s="1" t="s">
        <v>7017</v>
      </c>
      <c r="D2034" s="1" t="s">
        <v>7018</v>
      </c>
      <c r="E2034" s="1" t="s">
        <v>7019</v>
      </c>
      <c r="F2034" s="1" t="s">
        <v>7020</v>
      </c>
      <c r="G2034" s="1" t="s">
        <v>7021</v>
      </c>
      <c r="H2034" s="5" t="s">
        <v>7022</v>
      </c>
      <c r="I2034" s="1" t="s">
        <v>53</v>
      </c>
      <c r="J2034" s="3"/>
      <c r="K2034" s="3"/>
    </row>
    <row r="2035">
      <c r="A2035" s="1" t="s">
        <v>7023</v>
      </c>
      <c r="B2035" s="4" t="s">
        <v>7024</v>
      </c>
      <c r="C2035" s="1" t="s">
        <v>11</v>
      </c>
      <c r="D2035" s="1" t="s">
        <v>11</v>
      </c>
      <c r="E2035" s="1" t="s">
        <v>11</v>
      </c>
      <c r="F2035" s="1" t="s">
        <v>11</v>
      </c>
      <c r="G2035" s="1" t="s">
        <v>11</v>
      </c>
      <c r="H2035" s="1" t="s">
        <v>11</v>
      </c>
      <c r="I2035" s="1" t="s">
        <v>11</v>
      </c>
      <c r="J2035" s="3"/>
      <c r="K2035" s="3"/>
    </row>
    <row r="2036">
      <c r="A2036" s="1" t="s">
        <v>7025</v>
      </c>
      <c r="B2036" s="4" t="s">
        <v>7026</v>
      </c>
      <c r="C2036" s="1" t="s">
        <v>11</v>
      </c>
      <c r="D2036" s="1" t="s">
        <v>11</v>
      </c>
      <c r="E2036" s="1" t="s">
        <v>11</v>
      </c>
      <c r="F2036" s="1" t="s">
        <v>11</v>
      </c>
      <c r="G2036" s="1" t="s">
        <v>11</v>
      </c>
      <c r="H2036" s="1" t="s">
        <v>11</v>
      </c>
      <c r="I2036" s="1" t="s">
        <v>11</v>
      </c>
      <c r="J2036" s="3"/>
      <c r="K2036" s="3"/>
    </row>
    <row r="2037">
      <c r="A2037" s="1" t="s">
        <v>7027</v>
      </c>
      <c r="B2037" s="4" t="s">
        <v>7028</v>
      </c>
      <c r="C2037" s="1" t="s">
        <v>11</v>
      </c>
      <c r="D2037" s="1" t="s">
        <v>11</v>
      </c>
      <c r="E2037" s="1" t="s">
        <v>11</v>
      </c>
      <c r="F2037" s="1" t="s">
        <v>11</v>
      </c>
      <c r="G2037" s="1" t="s">
        <v>11</v>
      </c>
      <c r="H2037" s="1" t="s">
        <v>11</v>
      </c>
      <c r="I2037" s="1" t="s">
        <v>11</v>
      </c>
      <c r="J2037" s="3"/>
      <c r="K2037" s="3"/>
    </row>
    <row r="2038">
      <c r="A2038" s="1" t="s">
        <v>7029</v>
      </c>
      <c r="B2038" s="4" t="s">
        <v>7030</v>
      </c>
      <c r="C2038" s="1" t="s">
        <v>7031</v>
      </c>
      <c r="D2038" s="1" t="s">
        <v>7032</v>
      </c>
      <c r="E2038" s="1" t="s">
        <v>7033</v>
      </c>
      <c r="F2038" s="1" t="s">
        <v>7034</v>
      </c>
      <c r="G2038" s="1" t="s">
        <v>11</v>
      </c>
      <c r="H2038" s="1" t="s">
        <v>11</v>
      </c>
      <c r="I2038" s="1" t="s">
        <v>154</v>
      </c>
      <c r="J2038" s="3"/>
      <c r="K2038" s="3"/>
    </row>
    <row r="2039">
      <c r="A2039" s="1" t="s">
        <v>7035</v>
      </c>
      <c r="B2039" s="4" t="s">
        <v>7036</v>
      </c>
      <c r="C2039" s="1" t="s">
        <v>11</v>
      </c>
      <c r="D2039" s="1" t="s">
        <v>11</v>
      </c>
      <c r="E2039" s="1" t="s">
        <v>11</v>
      </c>
      <c r="F2039" s="1" t="s">
        <v>11</v>
      </c>
      <c r="G2039" s="1" t="s">
        <v>11</v>
      </c>
      <c r="H2039" s="1" t="s">
        <v>11</v>
      </c>
      <c r="I2039" s="1" t="s">
        <v>11</v>
      </c>
      <c r="J2039" s="3"/>
      <c r="K2039" s="3"/>
    </row>
    <row r="2040">
      <c r="A2040" s="1" t="s">
        <v>7037</v>
      </c>
      <c r="B2040" s="4" t="s">
        <v>7038</v>
      </c>
      <c r="C2040" s="1" t="s">
        <v>11</v>
      </c>
      <c r="D2040" s="1" t="s">
        <v>11</v>
      </c>
      <c r="E2040" s="1" t="s">
        <v>11</v>
      </c>
      <c r="F2040" s="1" t="s">
        <v>11</v>
      </c>
      <c r="G2040" s="1" t="s">
        <v>11</v>
      </c>
      <c r="H2040" s="1" t="s">
        <v>11</v>
      </c>
      <c r="I2040" s="1" t="s">
        <v>11</v>
      </c>
      <c r="J2040" s="3"/>
      <c r="K2040" s="3"/>
    </row>
    <row r="2041">
      <c r="A2041" s="1" t="s">
        <v>7039</v>
      </c>
      <c r="B2041" s="4" t="s">
        <v>7040</v>
      </c>
      <c r="C2041" s="1" t="s">
        <v>11</v>
      </c>
      <c r="D2041" s="1" t="s">
        <v>11</v>
      </c>
      <c r="E2041" s="1" t="s">
        <v>11</v>
      </c>
      <c r="F2041" s="1" t="s">
        <v>11</v>
      </c>
      <c r="G2041" s="1" t="s">
        <v>11</v>
      </c>
      <c r="H2041" s="1" t="s">
        <v>11</v>
      </c>
      <c r="I2041" s="1" t="s">
        <v>11</v>
      </c>
      <c r="J2041" s="3"/>
      <c r="K2041" s="3"/>
    </row>
    <row r="2042">
      <c r="A2042" s="1" t="s">
        <v>7041</v>
      </c>
      <c r="B2042" s="4" t="s">
        <v>7042</v>
      </c>
      <c r="C2042" s="1" t="s">
        <v>7043</v>
      </c>
      <c r="D2042" s="1" t="s">
        <v>7044</v>
      </c>
      <c r="E2042" s="1" t="s">
        <v>7045</v>
      </c>
      <c r="F2042" s="1" t="s">
        <v>7046</v>
      </c>
      <c r="G2042" s="1" t="s">
        <v>11</v>
      </c>
      <c r="H2042" s="5" t="s">
        <v>7047</v>
      </c>
      <c r="I2042" s="1" t="s">
        <v>312</v>
      </c>
      <c r="J2042" s="3"/>
      <c r="K2042" s="3"/>
    </row>
    <row r="2043">
      <c r="A2043" s="1" t="s">
        <v>7048</v>
      </c>
      <c r="B2043" s="4" t="s">
        <v>7049</v>
      </c>
      <c r="C2043" s="1" t="s">
        <v>11</v>
      </c>
      <c r="D2043" s="1" t="s">
        <v>11</v>
      </c>
      <c r="E2043" s="1" t="s">
        <v>11</v>
      </c>
      <c r="F2043" s="1" t="s">
        <v>11</v>
      </c>
      <c r="G2043" s="1" t="s">
        <v>11</v>
      </c>
      <c r="H2043" s="1" t="s">
        <v>11</v>
      </c>
      <c r="I2043" s="1" t="s">
        <v>11</v>
      </c>
      <c r="J2043" s="3"/>
      <c r="K2043" s="3"/>
    </row>
    <row r="2044">
      <c r="A2044" s="1" t="s">
        <v>7050</v>
      </c>
      <c r="B2044" s="4" t="s">
        <v>7051</v>
      </c>
      <c r="C2044" s="1" t="s">
        <v>11</v>
      </c>
      <c r="D2044" s="1" t="s">
        <v>11</v>
      </c>
      <c r="E2044" s="1" t="s">
        <v>11</v>
      </c>
      <c r="F2044" s="1" t="s">
        <v>11</v>
      </c>
      <c r="G2044" s="1" t="s">
        <v>11</v>
      </c>
      <c r="H2044" s="1" t="s">
        <v>11</v>
      </c>
      <c r="I2044" s="1" t="s">
        <v>11</v>
      </c>
      <c r="J2044" s="3"/>
      <c r="K2044" s="3"/>
    </row>
    <row r="2045">
      <c r="A2045" s="1" t="s">
        <v>7052</v>
      </c>
      <c r="B2045" s="4" t="s">
        <v>7053</v>
      </c>
      <c r="C2045" s="1" t="s">
        <v>11</v>
      </c>
      <c r="D2045" s="1" t="s">
        <v>11</v>
      </c>
      <c r="E2045" s="1" t="s">
        <v>11</v>
      </c>
      <c r="F2045" s="1" t="s">
        <v>11</v>
      </c>
      <c r="G2045" s="1" t="s">
        <v>11</v>
      </c>
      <c r="H2045" s="1" t="s">
        <v>11</v>
      </c>
      <c r="I2045" s="1" t="s">
        <v>11</v>
      </c>
      <c r="J2045" s="3"/>
      <c r="K2045" s="3"/>
    </row>
    <row r="2046">
      <c r="A2046" s="1" t="s">
        <v>7054</v>
      </c>
      <c r="B2046" s="4" t="s">
        <v>7055</v>
      </c>
      <c r="C2046" s="1" t="s">
        <v>7056</v>
      </c>
      <c r="D2046" s="3"/>
      <c r="E2046" s="3"/>
      <c r="F2046" s="3"/>
      <c r="G2046" s="1" t="s">
        <v>11</v>
      </c>
      <c r="H2046" s="1" t="s">
        <v>11</v>
      </c>
      <c r="I2046" s="1" t="s">
        <v>11</v>
      </c>
      <c r="J2046" s="3"/>
      <c r="K2046" s="3"/>
    </row>
    <row r="2047">
      <c r="A2047" s="1" t="s">
        <v>7057</v>
      </c>
      <c r="B2047" s="4" t="s">
        <v>7058</v>
      </c>
      <c r="C2047" s="1" t="s">
        <v>11</v>
      </c>
      <c r="D2047" s="1" t="s">
        <v>11</v>
      </c>
      <c r="E2047" s="1" t="s">
        <v>11</v>
      </c>
      <c r="F2047" s="1" t="s">
        <v>11</v>
      </c>
      <c r="G2047" s="1" t="s">
        <v>11</v>
      </c>
      <c r="H2047" s="1" t="s">
        <v>11</v>
      </c>
      <c r="I2047" s="1" t="s">
        <v>11</v>
      </c>
      <c r="J2047" s="3"/>
      <c r="K2047" s="3"/>
    </row>
    <row r="2048">
      <c r="A2048" s="1" t="s">
        <v>7059</v>
      </c>
      <c r="B2048" s="4" t="s">
        <v>7060</v>
      </c>
      <c r="C2048" s="1" t="s">
        <v>11</v>
      </c>
      <c r="D2048" s="1" t="s">
        <v>11</v>
      </c>
      <c r="E2048" s="1" t="s">
        <v>11</v>
      </c>
      <c r="F2048" s="1" t="s">
        <v>11</v>
      </c>
      <c r="G2048" s="1" t="s">
        <v>11</v>
      </c>
      <c r="H2048" s="1" t="s">
        <v>11</v>
      </c>
      <c r="I2048" s="1" t="s">
        <v>11</v>
      </c>
      <c r="J2048" s="3"/>
      <c r="K2048" s="3"/>
    </row>
    <row r="2049">
      <c r="A2049" s="1" t="s">
        <v>7061</v>
      </c>
      <c r="B2049" s="4" t="s">
        <v>7062</v>
      </c>
      <c r="C2049" s="1" t="s">
        <v>11</v>
      </c>
      <c r="D2049" s="1" t="s">
        <v>11</v>
      </c>
      <c r="E2049" s="1" t="s">
        <v>11</v>
      </c>
      <c r="F2049" s="1" t="s">
        <v>11</v>
      </c>
      <c r="G2049" s="1" t="s">
        <v>11</v>
      </c>
      <c r="H2049" s="1" t="s">
        <v>11</v>
      </c>
      <c r="I2049" s="1" t="s">
        <v>11</v>
      </c>
      <c r="J2049" s="3"/>
      <c r="K2049" s="3"/>
    </row>
    <row r="2050">
      <c r="A2050" s="1" t="s">
        <v>7063</v>
      </c>
      <c r="B2050" s="4" t="s">
        <v>7064</v>
      </c>
      <c r="C2050" s="1" t="s">
        <v>7065</v>
      </c>
      <c r="D2050" s="1" t="s">
        <v>7066</v>
      </c>
      <c r="E2050" s="1" t="s">
        <v>7067</v>
      </c>
      <c r="F2050" s="1" t="s">
        <v>7068</v>
      </c>
      <c r="G2050" s="1" t="s">
        <v>11</v>
      </c>
      <c r="H2050" s="5" t="s">
        <v>7069</v>
      </c>
      <c r="I2050" s="1" t="s">
        <v>183</v>
      </c>
      <c r="J2050" s="3"/>
      <c r="K2050" s="3"/>
    </row>
    <row r="2051">
      <c r="A2051" s="1" t="s">
        <v>7070</v>
      </c>
      <c r="B2051" s="4" t="s">
        <v>7071</v>
      </c>
      <c r="C2051" s="1" t="s">
        <v>7072</v>
      </c>
      <c r="D2051" s="1" t="s">
        <v>7073</v>
      </c>
      <c r="E2051" s="1" t="s">
        <v>7074</v>
      </c>
      <c r="F2051" s="1" t="s">
        <v>7075</v>
      </c>
      <c r="G2051" s="1" t="s">
        <v>11</v>
      </c>
      <c r="H2051" s="3"/>
      <c r="I2051" s="1" t="s">
        <v>154</v>
      </c>
      <c r="J2051" s="3"/>
      <c r="K2051" s="3"/>
    </row>
    <row r="2052">
      <c r="A2052" s="1" t="s">
        <v>7076</v>
      </c>
      <c r="B2052" s="4" t="s">
        <v>7077</v>
      </c>
      <c r="C2052" s="1" t="s">
        <v>11</v>
      </c>
      <c r="D2052" s="1" t="s">
        <v>11</v>
      </c>
      <c r="E2052" s="1" t="s">
        <v>11</v>
      </c>
      <c r="F2052" s="1" t="s">
        <v>11</v>
      </c>
      <c r="G2052" s="1" t="s">
        <v>11</v>
      </c>
      <c r="H2052" s="1" t="s">
        <v>11</v>
      </c>
      <c r="I2052" s="1" t="s">
        <v>11</v>
      </c>
      <c r="J2052" s="3"/>
      <c r="K2052" s="3"/>
    </row>
    <row r="2053">
      <c r="A2053" s="1" t="s">
        <v>7078</v>
      </c>
      <c r="B2053" s="4" t="s">
        <v>7079</v>
      </c>
      <c r="C2053" s="1" t="s">
        <v>7080</v>
      </c>
      <c r="D2053" s="1" t="s">
        <v>7081</v>
      </c>
      <c r="E2053" s="1" t="s">
        <v>7082</v>
      </c>
      <c r="F2053" s="1" t="s">
        <v>7083</v>
      </c>
      <c r="G2053" s="1" t="s">
        <v>11</v>
      </c>
      <c r="H2053" s="1" t="s">
        <v>11</v>
      </c>
      <c r="I2053" s="1" t="s">
        <v>312</v>
      </c>
      <c r="J2053" s="3"/>
      <c r="K2053" s="3"/>
    </row>
    <row r="2054">
      <c r="A2054" s="1" t="s">
        <v>7084</v>
      </c>
      <c r="B2054" s="4" t="s">
        <v>7085</v>
      </c>
      <c r="C2054" s="1" t="s">
        <v>7086</v>
      </c>
      <c r="D2054" s="1" t="s">
        <v>7087</v>
      </c>
      <c r="E2054" s="1" t="s">
        <v>7088</v>
      </c>
      <c r="F2054" s="1" t="s">
        <v>7089</v>
      </c>
      <c r="G2054" s="1" t="s">
        <v>7090</v>
      </c>
      <c r="H2054" s="5" t="s">
        <v>7091</v>
      </c>
      <c r="I2054" s="1" t="s">
        <v>53</v>
      </c>
      <c r="J2054" s="3"/>
      <c r="K2054" s="3"/>
    </row>
    <row r="2055">
      <c r="A2055" s="1" t="s">
        <v>7092</v>
      </c>
      <c r="B2055" s="4" t="s">
        <v>7093</v>
      </c>
      <c r="C2055" s="1" t="s">
        <v>11</v>
      </c>
      <c r="D2055" s="1" t="s">
        <v>11</v>
      </c>
      <c r="E2055" s="1" t="s">
        <v>11</v>
      </c>
      <c r="F2055" s="1" t="s">
        <v>11</v>
      </c>
      <c r="G2055" s="1" t="s">
        <v>11</v>
      </c>
      <c r="H2055" s="1" t="s">
        <v>11</v>
      </c>
      <c r="I2055" s="1" t="s">
        <v>11</v>
      </c>
      <c r="J2055" s="3"/>
      <c r="K2055" s="3"/>
    </row>
    <row r="2056">
      <c r="A2056" s="1" t="s">
        <v>7094</v>
      </c>
      <c r="B2056" s="4" t="s">
        <v>7095</v>
      </c>
      <c r="C2056" s="1" t="s">
        <v>11</v>
      </c>
      <c r="D2056" s="1" t="s">
        <v>11</v>
      </c>
      <c r="E2056" s="1" t="s">
        <v>11</v>
      </c>
      <c r="F2056" s="1" t="s">
        <v>11</v>
      </c>
      <c r="G2056" s="1" t="s">
        <v>11</v>
      </c>
      <c r="H2056" s="1" t="s">
        <v>11</v>
      </c>
      <c r="I2056" s="1" t="s">
        <v>11</v>
      </c>
      <c r="J2056" s="3"/>
      <c r="K2056" s="3"/>
    </row>
    <row r="2057">
      <c r="A2057" s="1" t="s">
        <v>7096</v>
      </c>
      <c r="B2057" s="4" t="s">
        <v>7097</v>
      </c>
      <c r="C2057" s="1" t="s">
        <v>7098</v>
      </c>
      <c r="D2057" s="1" t="s">
        <v>7099</v>
      </c>
      <c r="E2057" s="1" t="s">
        <v>7100</v>
      </c>
      <c r="F2057" s="1" t="s">
        <v>7101</v>
      </c>
      <c r="G2057" s="1" t="s">
        <v>7102</v>
      </c>
      <c r="H2057" s="5" t="s">
        <v>7103</v>
      </c>
      <c r="I2057" s="1" t="s">
        <v>654</v>
      </c>
      <c r="J2057" s="3"/>
      <c r="K2057" s="3"/>
    </row>
    <row r="2058">
      <c r="A2058" s="1" t="s">
        <v>7104</v>
      </c>
      <c r="B2058" s="4" t="s">
        <v>7105</v>
      </c>
      <c r="C2058" s="1" t="s">
        <v>7106</v>
      </c>
      <c r="D2058" s="1" t="s">
        <v>7107</v>
      </c>
      <c r="E2058" s="1" t="s">
        <v>7108</v>
      </c>
      <c r="F2058" s="1" t="s">
        <v>7109</v>
      </c>
      <c r="G2058" s="1" t="s">
        <v>7110</v>
      </c>
      <c r="H2058" s="1" t="s">
        <v>11</v>
      </c>
      <c r="I2058" s="1" t="s">
        <v>80</v>
      </c>
      <c r="J2058" s="3"/>
      <c r="K2058" s="3"/>
    </row>
    <row r="2059">
      <c r="A2059" s="1" t="s">
        <v>7111</v>
      </c>
      <c r="B2059" s="4" t="s">
        <v>7112</v>
      </c>
      <c r="C2059" s="1" t="s">
        <v>7113</v>
      </c>
      <c r="D2059" s="3"/>
      <c r="E2059" s="3"/>
      <c r="F2059" s="3"/>
      <c r="G2059" s="1" t="s">
        <v>11</v>
      </c>
      <c r="H2059" s="1" t="s">
        <v>11</v>
      </c>
      <c r="I2059" s="1" t="s">
        <v>11</v>
      </c>
      <c r="J2059" s="3"/>
      <c r="K2059" s="3"/>
    </row>
    <row r="2060">
      <c r="A2060" s="1" t="s">
        <v>7114</v>
      </c>
      <c r="B2060" s="4" t="s">
        <v>7115</v>
      </c>
      <c r="C2060" s="1" t="s">
        <v>11</v>
      </c>
      <c r="D2060" s="1" t="s">
        <v>11</v>
      </c>
      <c r="E2060" s="1" t="s">
        <v>11</v>
      </c>
      <c r="F2060" s="1" t="s">
        <v>11</v>
      </c>
      <c r="G2060" s="1" t="s">
        <v>11</v>
      </c>
      <c r="H2060" s="1" t="s">
        <v>11</v>
      </c>
      <c r="I2060" s="1" t="s">
        <v>11</v>
      </c>
      <c r="J2060" s="3"/>
      <c r="K2060" s="3"/>
    </row>
    <row r="2061">
      <c r="A2061" s="1" t="s">
        <v>7116</v>
      </c>
      <c r="B2061" s="4" t="s">
        <v>7117</v>
      </c>
      <c r="C2061" s="1" t="s">
        <v>7118</v>
      </c>
      <c r="D2061" s="1" t="s">
        <v>7119</v>
      </c>
      <c r="E2061" s="1" t="s">
        <v>7120</v>
      </c>
      <c r="F2061" s="1" t="s">
        <v>7121</v>
      </c>
      <c r="G2061" s="1" t="s">
        <v>7122</v>
      </c>
      <c r="H2061" s="5" t="s">
        <v>7123</v>
      </c>
      <c r="I2061" s="1" t="s">
        <v>31</v>
      </c>
      <c r="J2061" s="3"/>
      <c r="K2061" s="3"/>
    </row>
    <row r="2062">
      <c r="A2062" s="1" t="s">
        <v>7124</v>
      </c>
      <c r="B2062" s="4" t="s">
        <v>7125</v>
      </c>
      <c r="C2062" s="1" t="s">
        <v>11</v>
      </c>
      <c r="D2062" s="1" t="s">
        <v>11</v>
      </c>
      <c r="E2062" s="1" t="s">
        <v>11</v>
      </c>
      <c r="F2062" s="1" t="s">
        <v>11</v>
      </c>
      <c r="G2062" s="1" t="s">
        <v>11</v>
      </c>
      <c r="H2062" s="1" t="s">
        <v>11</v>
      </c>
      <c r="I2062" s="1" t="s">
        <v>11</v>
      </c>
      <c r="J2062" s="3"/>
      <c r="K2062" s="3"/>
    </row>
    <row r="2063">
      <c r="A2063" s="1" t="s">
        <v>7126</v>
      </c>
      <c r="B2063" s="4" t="s">
        <v>7127</v>
      </c>
      <c r="C2063" s="1" t="s">
        <v>7128</v>
      </c>
      <c r="D2063" s="1" t="s">
        <v>7129</v>
      </c>
      <c r="E2063" s="1" t="s">
        <v>7130</v>
      </c>
      <c r="F2063" s="1" t="s">
        <v>7131</v>
      </c>
      <c r="G2063" s="1" t="s">
        <v>11</v>
      </c>
      <c r="H2063" s="3"/>
      <c r="I2063" s="1" t="s">
        <v>80</v>
      </c>
      <c r="J2063" s="3"/>
      <c r="K2063" s="3"/>
    </row>
    <row r="2064">
      <c r="A2064" s="1" t="s">
        <v>7132</v>
      </c>
      <c r="B2064" s="4" t="s">
        <v>7133</v>
      </c>
      <c r="C2064" s="1" t="s">
        <v>11</v>
      </c>
      <c r="D2064" s="1" t="s">
        <v>11</v>
      </c>
      <c r="E2064" s="1" t="s">
        <v>11</v>
      </c>
      <c r="F2064" s="1" t="s">
        <v>11</v>
      </c>
      <c r="G2064" s="1" t="s">
        <v>11</v>
      </c>
      <c r="H2064" s="1" t="s">
        <v>11</v>
      </c>
      <c r="I2064" s="1" t="s">
        <v>11</v>
      </c>
      <c r="J2064" s="3"/>
      <c r="K2064" s="3"/>
    </row>
    <row r="2065">
      <c r="A2065" s="1" t="s">
        <v>7134</v>
      </c>
      <c r="B2065" s="4" t="s">
        <v>7135</v>
      </c>
      <c r="C2065" s="1" t="s">
        <v>11</v>
      </c>
      <c r="D2065" s="1" t="s">
        <v>11</v>
      </c>
      <c r="E2065" s="1" t="s">
        <v>11</v>
      </c>
      <c r="F2065" s="1" t="s">
        <v>11</v>
      </c>
      <c r="G2065" s="1" t="s">
        <v>11</v>
      </c>
      <c r="H2065" s="1" t="s">
        <v>11</v>
      </c>
      <c r="I2065" s="1" t="s">
        <v>11</v>
      </c>
      <c r="J2065" s="3"/>
      <c r="K2065" s="3"/>
    </row>
    <row r="2066">
      <c r="A2066" s="1" t="s">
        <v>7136</v>
      </c>
      <c r="B2066" s="4" t="s">
        <v>7137</v>
      </c>
      <c r="C2066" s="1" t="s">
        <v>11</v>
      </c>
      <c r="D2066" s="1" t="s">
        <v>11</v>
      </c>
      <c r="E2066" s="1" t="s">
        <v>11</v>
      </c>
      <c r="F2066" s="1" t="s">
        <v>11</v>
      </c>
      <c r="G2066" s="1" t="s">
        <v>11</v>
      </c>
      <c r="H2066" s="1" t="s">
        <v>11</v>
      </c>
      <c r="I2066" s="1" t="s">
        <v>11</v>
      </c>
      <c r="J2066" s="3"/>
      <c r="K2066" s="3"/>
    </row>
    <row r="2067">
      <c r="A2067" s="1" t="s">
        <v>7138</v>
      </c>
      <c r="B2067" s="4" t="s">
        <v>7139</v>
      </c>
      <c r="C2067" s="1" t="s">
        <v>7140</v>
      </c>
      <c r="D2067" s="1" t="s">
        <v>7141</v>
      </c>
      <c r="E2067" s="1" t="s">
        <v>7142</v>
      </c>
      <c r="F2067" s="1" t="s">
        <v>7143</v>
      </c>
      <c r="G2067" s="1" t="s">
        <v>7144</v>
      </c>
      <c r="H2067" s="5" t="s">
        <v>7145</v>
      </c>
      <c r="I2067" s="1" t="s">
        <v>183</v>
      </c>
      <c r="J2067" s="3"/>
      <c r="K2067" s="3"/>
    </row>
    <row r="2068">
      <c r="A2068" s="1" t="s">
        <v>7146</v>
      </c>
      <c r="B2068" s="4" t="s">
        <v>7147</v>
      </c>
      <c r="C2068" s="1" t="s">
        <v>7148</v>
      </c>
      <c r="D2068" s="1" t="s">
        <v>7149</v>
      </c>
      <c r="E2068" s="1" t="s">
        <v>7150</v>
      </c>
      <c r="F2068" s="1" t="s">
        <v>7151</v>
      </c>
      <c r="G2068" s="1" t="s">
        <v>7152</v>
      </c>
      <c r="H2068" s="5" t="s">
        <v>7153</v>
      </c>
      <c r="I2068" s="1" t="s">
        <v>80</v>
      </c>
      <c r="J2068" s="3"/>
      <c r="K2068" s="3"/>
    </row>
    <row r="2069">
      <c r="A2069" s="1" t="s">
        <v>7154</v>
      </c>
      <c r="B2069" s="4" t="s">
        <v>7155</v>
      </c>
      <c r="C2069" s="1" t="s">
        <v>11</v>
      </c>
      <c r="D2069" s="1" t="s">
        <v>11</v>
      </c>
      <c r="E2069" s="1" t="s">
        <v>11</v>
      </c>
      <c r="F2069" s="1" t="s">
        <v>11</v>
      </c>
      <c r="G2069" s="1" t="s">
        <v>11</v>
      </c>
      <c r="H2069" s="1" t="s">
        <v>11</v>
      </c>
      <c r="I2069" s="1" t="s">
        <v>11</v>
      </c>
      <c r="J2069" s="3"/>
      <c r="K2069" s="3"/>
    </row>
    <row r="2070">
      <c r="A2070" s="1" t="s">
        <v>7156</v>
      </c>
      <c r="B2070" s="4" t="s">
        <v>7157</v>
      </c>
      <c r="C2070" s="1" t="s">
        <v>11</v>
      </c>
      <c r="D2070" s="1" t="s">
        <v>11</v>
      </c>
      <c r="E2070" s="1" t="s">
        <v>11</v>
      </c>
      <c r="F2070" s="1" t="s">
        <v>11</v>
      </c>
      <c r="G2070" s="1" t="s">
        <v>11</v>
      </c>
      <c r="H2070" s="1" t="s">
        <v>11</v>
      </c>
      <c r="I2070" s="1" t="s">
        <v>11</v>
      </c>
      <c r="J2070" s="3"/>
      <c r="K2070" s="3"/>
    </row>
    <row r="2071">
      <c r="A2071" s="1" t="s">
        <v>7158</v>
      </c>
      <c r="B2071" s="4" t="s">
        <v>7159</v>
      </c>
      <c r="C2071" s="1" t="s">
        <v>7160</v>
      </c>
      <c r="D2071" s="1" t="s">
        <v>7161</v>
      </c>
      <c r="E2071" s="1" t="s">
        <v>7162</v>
      </c>
      <c r="F2071" s="1" t="s">
        <v>7163</v>
      </c>
      <c r="G2071" s="1" t="s">
        <v>11</v>
      </c>
      <c r="H2071" s="1" t="s">
        <v>11</v>
      </c>
      <c r="I2071" s="1" t="s">
        <v>31</v>
      </c>
      <c r="J2071" s="3"/>
      <c r="K2071" s="3"/>
    </row>
    <row r="2072">
      <c r="A2072" s="1" t="s">
        <v>7164</v>
      </c>
      <c r="B2072" s="4" t="s">
        <v>7165</v>
      </c>
      <c r="C2072" s="1" t="s">
        <v>7166</v>
      </c>
      <c r="D2072" s="1" t="s">
        <v>7167</v>
      </c>
      <c r="E2072" s="1" t="s">
        <v>7168</v>
      </c>
      <c r="F2072" s="1" t="s">
        <v>7169</v>
      </c>
      <c r="G2072" s="1" t="s">
        <v>11</v>
      </c>
      <c r="H2072" s="5" t="s">
        <v>7170</v>
      </c>
      <c r="I2072" s="1" t="s">
        <v>183</v>
      </c>
      <c r="J2072" s="3"/>
      <c r="K2072" s="3"/>
    </row>
    <row r="2073">
      <c r="A2073" s="1" t="s">
        <v>7171</v>
      </c>
      <c r="B2073" s="4" t="s">
        <v>7172</v>
      </c>
      <c r="C2073" s="1" t="s">
        <v>7173</v>
      </c>
      <c r="D2073" s="1" t="s">
        <v>7174</v>
      </c>
      <c r="E2073" s="1" t="s">
        <v>7175</v>
      </c>
      <c r="F2073" s="1" t="s">
        <v>7176</v>
      </c>
      <c r="G2073" s="1" t="s">
        <v>11</v>
      </c>
      <c r="H2073" s="5" t="s">
        <v>7177</v>
      </c>
      <c r="I2073" s="1" t="s">
        <v>312</v>
      </c>
      <c r="J2073" s="3"/>
      <c r="K2073" s="3"/>
    </row>
    <row r="2074">
      <c r="A2074" s="1" t="s">
        <v>7178</v>
      </c>
      <c r="B2074" s="4" t="s">
        <v>7179</v>
      </c>
      <c r="C2074" s="1" t="s">
        <v>7180</v>
      </c>
      <c r="D2074" s="1" t="s">
        <v>7181</v>
      </c>
      <c r="E2074" s="1" t="s">
        <v>7182</v>
      </c>
      <c r="F2074" s="1" t="s">
        <v>7183</v>
      </c>
      <c r="G2074" s="1" t="s">
        <v>7184</v>
      </c>
      <c r="H2074" s="5" t="s">
        <v>7185</v>
      </c>
      <c r="I2074" s="1" t="s">
        <v>654</v>
      </c>
      <c r="J2074" s="3"/>
      <c r="K2074" s="3"/>
    </row>
    <row r="2075">
      <c r="A2075" s="1" t="s">
        <v>7186</v>
      </c>
      <c r="B2075" s="4" t="s">
        <v>7187</v>
      </c>
      <c r="C2075" s="1" t="s">
        <v>7188</v>
      </c>
      <c r="D2075" s="1" t="s">
        <v>7189</v>
      </c>
      <c r="E2075" s="1" t="s">
        <v>7190</v>
      </c>
      <c r="F2075" s="1" t="s">
        <v>7191</v>
      </c>
      <c r="G2075" s="1" t="s">
        <v>11</v>
      </c>
      <c r="H2075" s="5" t="s">
        <v>7192</v>
      </c>
      <c r="I2075" s="1" t="s">
        <v>312</v>
      </c>
      <c r="J2075" s="3"/>
      <c r="K2075" s="3"/>
    </row>
    <row r="2076">
      <c r="A2076" s="1" t="s">
        <v>7193</v>
      </c>
      <c r="B2076" s="4" t="s">
        <v>7194</v>
      </c>
      <c r="C2076" s="1" t="s">
        <v>7195</v>
      </c>
      <c r="D2076" s="1" t="s">
        <v>7196</v>
      </c>
      <c r="E2076" s="1" t="s">
        <v>7197</v>
      </c>
      <c r="F2076" s="1" t="s">
        <v>7198</v>
      </c>
      <c r="G2076" s="1" t="s">
        <v>11</v>
      </c>
      <c r="H2076" s="5" t="s">
        <v>7199</v>
      </c>
      <c r="I2076" s="1" t="s">
        <v>312</v>
      </c>
      <c r="J2076" s="3"/>
      <c r="K2076" s="3"/>
    </row>
    <row r="2077">
      <c r="A2077" s="1" t="s">
        <v>7200</v>
      </c>
      <c r="B2077" s="4" t="s">
        <v>7201</v>
      </c>
      <c r="C2077" s="1" t="s">
        <v>11</v>
      </c>
      <c r="D2077" s="1" t="s">
        <v>11</v>
      </c>
      <c r="E2077" s="1" t="s">
        <v>11</v>
      </c>
      <c r="F2077" s="1" t="s">
        <v>11</v>
      </c>
      <c r="G2077" s="1" t="s">
        <v>11</v>
      </c>
      <c r="H2077" s="1" t="s">
        <v>11</v>
      </c>
      <c r="I2077" s="1" t="s">
        <v>11</v>
      </c>
      <c r="J2077" s="3"/>
      <c r="K2077" s="3"/>
    </row>
    <row r="2078">
      <c r="A2078" s="1" t="s">
        <v>7202</v>
      </c>
      <c r="B2078" s="4" t="s">
        <v>7203</v>
      </c>
      <c r="C2078" s="1" t="s">
        <v>11</v>
      </c>
      <c r="D2078" s="1" t="s">
        <v>11</v>
      </c>
      <c r="E2078" s="1" t="s">
        <v>11</v>
      </c>
      <c r="F2078" s="1" t="s">
        <v>11</v>
      </c>
      <c r="G2078" s="1" t="s">
        <v>11</v>
      </c>
      <c r="H2078" s="1" t="s">
        <v>11</v>
      </c>
      <c r="I2078" s="1" t="s">
        <v>11</v>
      </c>
      <c r="J2078" s="3"/>
      <c r="K2078" s="3"/>
    </row>
    <row r="2079">
      <c r="A2079" s="1" t="s">
        <v>7204</v>
      </c>
      <c r="B2079" s="4" t="s">
        <v>7205</v>
      </c>
      <c r="C2079" s="1" t="s">
        <v>11</v>
      </c>
      <c r="D2079" s="1" t="s">
        <v>11</v>
      </c>
      <c r="E2079" s="1" t="s">
        <v>11</v>
      </c>
      <c r="F2079" s="1" t="s">
        <v>11</v>
      </c>
      <c r="G2079" s="1" t="s">
        <v>11</v>
      </c>
      <c r="H2079" s="1" t="s">
        <v>11</v>
      </c>
      <c r="I2079" s="1" t="s">
        <v>11</v>
      </c>
      <c r="J2079" s="3"/>
      <c r="K2079" s="3"/>
    </row>
    <row r="2080">
      <c r="A2080" s="1" t="s">
        <v>7206</v>
      </c>
      <c r="B2080" s="4" t="s">
        <v>7207</v>
      </c>
      <c r="C2080" s="1" t="s">
        <v>7208</v>
      </c>
      <c r="D2080" s="1" t="s">
        <v>7209</v>
      </c>
      <c r="E2080" s="1" t="s">
        <v>7210</v>
      </c>
      <c r="F2080" s="1" t="s">
        <v>7211</v>
      </c>
      <c r="G2080" s="1" t="s">
        <v>11</v>
      </c>
      <c r="H2080" s="1" t="s">
        <v>11</v>
      </c>
      <c r="I2080" s="1" t="s">
        <v>80</v>
      </c>
      <c r="J2080" s="3"/>
      <c r="K2080" s="3"/>
    </row>
    <row r="2081">
      <c r="A2081" s="1" t="s">
        <v>7212</v>
      </c>
      <c r="B2081" s="4" t="s">
        <v>7213</v>
      </c>
      <c r="C2081" s="1" t="s">
        <v>11</v>
      </c>
      <c r="D2081" s="1" t="s">
        <v>11</v>
      </c>
      <c r="E2081" s="1" t="s">
        <v>11</v>
      </c>
      <c r="F2081" s="1" t="s">
        <v>11</v>
      </c>
      <c r="G2081" s="1" t="s">
        <v>11</v>
      </c>
      <c r="H2081" s="1" t="s">
        <v>11</v>
      </c>
      <c r="I2081" s="1" t="s">
        <v>11</v>
      </c>
      <c r="J2081" s="3"/>
      <c r="K2081" s="3"/>
    </row>
    <row r="2082">
      <c r="A2082" s="1" t="s">
        <v>7214</v>
      </c>
      <c r="B2082" s="4" t="s">
        <v>7215</v>
      </c>
      <c r="C2082" s="1" t="s">
        <v>11</v>
      </c>
      <c r="D2082" s="1" t="s">
        <v>11</v>
      </c>
      <c r="E2082" s="1" t="s">
        <v>11</v>
      </c>
      <c r="F2082" s="1" t="s">
        <v>11</v>
      </c>
      <c r="G2082" s="1" t="s">
        <v>11</v>
      </c>
      <c r="H2082" s="1" t="s">
        <v>11</v>
      </c>
      <c r="I2082" s="1" t="s">
        <v>11</v>
      </c>
      <c r="J2082" s="3"/>
      <c r="K2082" s="3"/>
    </row>
    <row r="2083">
      <c r="A2083" s="1" t="s">
        <v>7216</v>
      </c>
      <c r="B2083" s="4" t="s">
        <v>7217</v>
      </c>
      <c r="C2083" s="1" t="s">
        <v>11</v>
      </c>
      <c r="D2083" s="1" t="s">
        <v>11</v>
      </c>
      <c r="E2083" s="1" t="s">
        <v>11</v>
      </c>
      <c r="F2083" s="1" t="s">
        <v>11</v>
      </c>
      <c r="G2083" s="1" t="s">
        <v>11</v>
      </c>
      <c r="H2083" s="1" t="s">
        <v>11</v>
      </c>
      <c r="I2083" s="1" t="s">
        <v>11</v>
      </c>
      <c r="J2083" s="3"/>
      <c r="K2083" s="3"/>
    </row>
    <row r="2084">
      <c r="A2084" s="1" t="s">
        <v>7218</v>
      </c>
      <c r="B2084" s="4" t="s">
        <v>7219</v>
      </c>
      <c r="C2084" s="1" t="s">
        <v>7220</v>
      </c>
      <c r="D2084" s="1" t="s">
        <v>7221</v>
      </c>
      <c r="E2084" s="1" t="s">
        <v>7222</v>
      </c>
      <c r="F2084" s="1" t="s">
        <v>7223</v>
      </c>
      <c r="G2084" s="1" t="s">
        <v>11</v>
      </c>
      <c r="H2084" s="5" t="s">
        <v>7224</v>
      </c>
      <c r="I2084" s="1" t="s">
        <v>80</v>
      </c>
      <c r="J2084" s="3"/>
      <c r="K2084" s="3"/>
    </row>
    <row r="2085">
      <c r="A2085" s="1" t="s">
        <v>7225</v>
      </c>
      <c r="B2085" s="4" t="s">
        <v>7226</v>
      </c>
      <c r="C2085" s="1" t="s">
        <v>11</v>
      </c>
      <c r="D2085" s="1" t="s">
        <v>11</v>
      </c>
      <c r="E2085" s="1" t="s">
        <v>11</v>
      </c>
      <c r="F2085" s="1" t="s">
        <v>11</v>
      </c>
      <c r="G2085" s="1" t="s">
        <v>11</v>
      </c>
      <c r="H2085" s="1" t="s">
        <v>11</v>
      </c>
      <c r="I2085" s="1" t="s">
        <v>11</v>
      </c>
      <c r="J2085" s="3"/>
      <c r="K2085" s="3"/>
    </row>
    <row r="2086">
      <c r="A2086" s="1" t="s">
        <v>7227</v>
      </c>
      <c r="B2086" s="4" t="s">
        <v>7228</v>
      </c>
      <c r="C2086" s="1" t="s">
        <v>11</v>
      </c>
      <c r="D2086" s="1" t="s">
        <v>11</v>
      </c>
      <c r="E2086" s="1" t="s">
        <v>11</v>
      </c>
      <c r="F2086" s="1" t="s">
        <v>11</v>
      </c>
      <c r="G2086" s="1" t="s">
        <v>11</v>
      </c>
      <c r="H2086" s="1" t="s">
        <v>11</v>
      </c>
      <c r="I2086" s="1" t="s">
        <v>11</v>
      </c>
      <c r="J2086" s="3"/>
      <c r="K2086" s="3"/>
    </row>
    <row r="2087">
      <c r="A2087" s="1" t="s">
        <v>7229</v>
      </c>
      <c r="B2087" s="4" t="s">
        <v>7230</v>
      </c>
      <c r="C2087" s="1" t="s">
        <v>11</v>
      </c>
      <c r="D2087" s="1" t="s">
        <v>11</v>
      </c>
      <c r="E2087" s="1" t="s">
        <v>11</v>
      </c>
      <c r="F2087" s="1" t="s">
        <v>11</v>
      </c>
      <c r="G2087" s="1" t="s">
        <v>11</v>
      </c>
      <c r="H2087" s="1" t="s">
        <v>11</v>
      </c>
      <c r="I2087" s="1" t="s">
        <v>11</v>
      </c>
      <c r="J2087" s="3"/>
      <c r="K2087" s="3"/>
    </row>
    <row r="2088">
      <c r="A2088" s="1" t="s">
        <v>7231</v>
      </c>
      <c r="B2088" s="4" t="s">
        <v>7232</v>
      </c>
      <c r="C2088" s="1" t="s">
        <v>7233</v>
      </c>
      <c r="D2088" s="1" t="s">
        <v>7234</v>
      </c>
      <c r="E2088" s="1" t="s">
        <v>7235</v>
      </c>
      <c r="F2088" s="1" t="s">
        <v>7236</v>
      </c>
      <c r="G2088" s="1" t="s">
        <v>11</v>
      </c>
      <c r="H2088" s="5" t="s">
        <v>7237</v>
      </c>
      <c r="I2088" s="1" t="s">
        <v>11</v>
      </c>
      <c r="J2088" s="3"/>
      <c r="K2088" s="3"/>
    </row>
    <row r="2089">
      <c r="A2089" s="1" t="s">
        <v>7238</v>
      </c>
      <c r="B2089" s="4" t="s">
        <v>7239</v>
      </c>
      <c r="C2089" s="1" t="s">
        <v>7240</v>
      </c>
      <c r="D2089" s="1" t="s">
        <v>7241</v>
      </c>
      <c r="E2089" s="1" t="s">
        <v>7242</v>
      </c>
      <c r="F2089" s="1" t="s">
        <v>7243</v>
      </c>
      <c r="G2089" s="1" t="s">
        <v>7244</v>
      </c>
      <c r="H2089" s="1" t="s">
        <v>11</v>
      </c>
      <c r="I2089" s="1" t="s">
        <v>11</v>
      </c>
      <c r="J2089" s="3"/>
      <c r="K2089" s="3"/>
    </row>
    <row r="2090">
      <c r="A2090" s="1" t="s">
        <v>7245</v>
      </c>
      <c r="B2090" s="4" t="s">
        <v>7246</v>
      </c>
      <c r="C2090" s="1" t="s">
        <v>11</v>
      </c>
      <c r="D2090" s="1" t="s">
        <v>11</v>
      </c>
      <c r="E2090" s="1" t="s">
        <v>11</v>
      </c>
      <c r="F2090" s="1" t="s">
        <v>11</v>
      </c>
      <c r="G2090" s="1" t="s">
        <v>11</v>
      </c>
      <c r="H2090" s="1" t="s">
        <v>11</v>
      </c>
      <c r="I2090" s="1" t="s">
        <v>11</v>
      </c>
      <c r="J2090" s="3"/>
      <c r="K2090" s="3"/>
    </row>
    <row r="2091">
      <c r="A2091" s="1" t="s">
        <v>7247</v>
      </c>
      <c r="B2091" s="4" t="s">
        <v>7248</v>
      </c>
      <c r="C2091" s="1" t="s">
        <v>7249</v>
      </c>
      <c r="D2091" s="1" t="s">
        <v>7250</v>
      </c>
      <c r="E2091" s="1" t="s">
        <v>5120</v>
      </c>
      <c r="F2091" s="1" t="s">
        <v>7251</v>
      </c>
      <c r="G2091" s="1" t="s">
        <v>11</v>
      </c>
      <c r="H2091" s="5" t="s">
        <v>7252</v>
      </c>
      <c r="I2091" s="1" t="s">
        <v>80</v>
      </c>
      <c r="J2091" s="3"/>
      <c r="K2091" s="3"/>
    </row>
    <row r="2092">
      <c r="A2092" s="1" t="s">
        <v>7253</v>
      </c>
      <c r="B2092" s="4" t="s">
        <v>7254</v>
      </c>
      <c r="C2092" s="1" t="s">
        <v>11</v>
      </c>
      <c r="D2092" s="1" t="s">
        <v>11</v>
      </c>
      <c r="E2092" s="1" t="s">
        <v>11</v>
      </c>
      <c r="F2092" s="1" t="s">
        <v>11</v>
      </c>
      <c r="G2092" s="1" t="s">
        <v>11</v>
      </c>
      <c r="H2092" s="1" t="s">
        <v>11</v>
      </c>
      <c r="I2092" s="1" t="s">
        <v>11</v>
      </c>
      <c r="J2092" s="3"/>
      <c r="K2092" s="3"/>
    </row>
    <row r="2093">
      <c r="A2093" s="1" t="s">
        <v>7255</v>
      </c>
      <c r="B2093" s="4" t="s">
        <v>7256</v>
      </c>
      <c r="C2093" s="1" t="s">
        <v>11</v>
      </c>
      <c r="D2093" s="1" t="s">
        <v>11</v>
      </c>
      <c r="E2093" s="1" t="s">
        <v>11</v>
      </c>
      <c r="F2093" s="1" t="s">
        <v>11</v>
      </c>
      <c r="G2093" s="1" t="s">
        <v>11</v>
      </c>
      <c r="H2093" s="1" t="s">
        <v>11</v>
      </c>
      <c r="I2093" s="1" t="s">
        <v>11</v>
      </c>
      <c r="J2093" s="3"/>
      <c r="K2093" s="3"/>
    </row>
    <row r="2094">
      <c r="A2094" s="1" t="s">
        <v>7257</v>
      </c>
      <c r="B2094" s="4" t="s">
        <v>7258</v>
      </c>
      <c r="C2094" s="1" t="s">
        <v>11</v>
      </c>
      <c r="D2094" s="1" t="s">
        <v>11</v>
      </c>
      <c r="E2094" s="1" t="s">
        <v>11</v>
      </c>
      <c r="F2094" s="1" t="s">
        <v>11</v>
      </c>
      <c r="G2094" s="1" t="s">
        <v>11</v>
      </c>
      <c r="H2094" s="1" t="s">
        <v>11</v>
      </c>
      <c r="I2094" s="1" t="s">
        <v>11</v>
      </c>
      <c r="J2094" s="3"/>
      <c r="K2094" s="3"/>
    </row>
    <row r="2095">
      <c r="A2095" s="1" t="s">
        <v>7259</v>
      </c>
      <c r="B2095" s="4" t="s">
        <v>7260</v>
      </c>
      <c r="C2095" s="1" t="s">
        <v>11</v>
      </c>
      <c r="D2095" s="1" t="s">
        <v>11</v>
      </c>
      <c r="E2095" s="1" t="s">
        <v>11</v>
      </c>
      <c r="F2095" s="1" t="s">
        <v>11</v>
      </c>
      <c r="G2095" s="1" t="s">
        <v>11</v>
      </c>
      <c r="H2095" s="1" t="s">
        <v>11</v>
      </c>
      <c r="I2095" s="1" t="s">
        <v>11</v>
      </c>
      <c r="J2095" s="3"/>
      <c r="K2095" s="3"/>
    </row>
    <row r="2096">
      <c r="A2096" s="1" t="s">
        <v>7261</v>
      </c>
      <c r="B2096" s="4" t="s">
        <v>7262</v>
      </c>
      <c r="C2096" s="1" t="s">
        <v>7263</v>
      </c>
      <c r="D2096" s="1" t="s">
        <v>7264</v>
      </c>
      <c r="E2096" s="1" t="s">
        <v>7265</v>
      </c>
      <c r="F2096" s="1" t="s">
        <v>7266</v>
      </c>
      <c r="G2096" s="1" t="s">
        <v>11</v>
      </c>
      <c r="H2096" s="3"/>
      <c r="I2096" s="1" t="s">
        <v>312</v>
      </c>
      <c r="J2096" s="3"/>
      <c r="K2096" s="3"/>
    </row>
    <row r="2097">
      <c r="A2097" s="1" t="s">
        <v>7267</v>
      </c>
      <c r="B2097" s="4" t="s">
        <v>7268</v>
      </c>
      <c r="C2097" s="1" t="s">
        <v>11</v>
      </c>
      <c r="D2097" s="1" t="s">
        <v>11</v>
      </c>
      <c r="E2097" s="1" t="s">
        <v>11</v>
      </c>
      <c r="F2097" s="1" t="s">
        <v>11</v>
      </c>
      <c r="G2097" s="1" t="s">
        <v>11</v>
      </c>
      <c r="H2097" s="1" t="s">
        <v>11</v>
      </c>
      <c r="I2097" s="1" t="s">
        <v>11</v>
      </c>
      <c r="J2097" s="3"/>
      <c r="K2097" s="3"/>
    </row>
    <row r="2098">
      <c r="A2098" s="1" t="s">
        <v>7269</v>
      </c>
      <c r="B2098" s="4" t="s">
        <v>7270</v>
      </c>
      <c r="C2098" s="1" t="s">
        <v>11</v>
      </c>
      <c r="D2098" s="1" t="s">
        <v>11</v>
      </c>
      <c r="E2098" s="1" t="s">
        <v>11</v>
      </c>
      <c r="F2098" s="1" t="s">
        <v>11</v>
      </c>
      <c r="G2098" s="1" t="s">
        <v>11</v>
      </c>
      <c r="H2098" s="1" t="s">
        <v>11</v>
      </c>
      <c r="I2098" s="1" t="s">
        <v>11</v>
      </c>
      <c r="J2098" s="3"/>
      <c r="K2098" s="3"/>
    </row>
    <row r="2099">
      <c r="A2099" s="1" t="s">
        <v>7271</v>
      </c>
      <c r="B2099" s="4" t="s">
        <v>7272</v>
      </c>
      <c r="C2099" s="1" t="s">
        <v>11</v>
      </c>
      <c r="D2099" s="1" t="s">
        <v>11</v>
      </c>
      <c r="E2099" s="1" t="s">
        <v>11</v>
      </c>
      <c r="F2099" s="1" t="s">
        <v>11</v>
      </c>
      <c r="G2099" s="1" t="s">
        <v>11</v>
      </c>
      <c r="H2099" s="1" t="s">
        <v>11</v>
      </c>
      <c r="I2099" s="1" t="s">
        <v>11</v>
      </c>
      <c r="J2099" s="3"/>
      <c r="K2099" s="3"/>
    </row>
    <row r="2100">
      <c r="A2100" s="1" t="s">
        <v>7273</v>
      </c>
      <c r="B2100" s="4" t="s">
        <v>7274</v>
      </c>
      <c r="C2100" s="1" t="s">
        <v>11</v>
      </c>
      <c r="D2100" s="1" t="s">
        <v>11</v>
      </c>
      <c r="E2100" s="1" t="s">
        <v>11</v>
      </c>
      <c r="F2100" s="1" t="s">
        <v>11</v>
      </c>
      <c r="G2100" s="1" t="s">
        <v>11</v>
      </c>
      <c r="H2100" s="1" t="s">
        <v>11</v>
      </c>
      <c r="I2100" s="1" t="s">
        <v>11</v>
      </c>
      <c r="J2100" s="3"/>
      <c r="K2100" s="3"/>
    </row>
    <row r="2101">
      <c r="A2101" s="1" t="s">
        <v>7275</v>
      </c>
      <c r="B2101" s="4" t="s">
        <v>7276</v>
      </c>
      <c r="C2101" s="1" t="s">
        <v>11</v>
      </c>
      <c r="D2101" s="1" t="s">
        <v>11</v>
      </c>
      <c r="E2101" s="1" t="s">
        <v>11</v>
      </c>
      <c r="F2101" s="1" t="s">
        <v>11</v>
      </c>
      <c r="G2101" s="1" t="s">
        <v>11</v>
      </c>
      <c r="H2101" s="1" t="s">
        <v>11</v>
      </c>
      <c r="I2101" s="1" t="s">
        <v>11</v>
      </c>
      <c r="J2101" s="3"/>
      <c r="K2101" s="3"/>
    </row>
    <row r="2102">
      <c r="A2102" s="1" t="s">
        <v>7277</v>
      </c>
      <c r="B2102" s="4" t="s">
        <v>7278</v>
      </c>
      <c r="C2102" s="1" t="s">
        <v>11</v>
      </c>
      <c r="D2102" s="1" t="s">
        <v>11</v>
      </c>
      <c r="E2102" s="1" t="s">
        <v>11</v>
      </c>
      <c r="F2102" s="1" t="s">
        <v>11</v>
      </c>
      <c r="G2102" s="1" t="s">
        <v>11</v>
      </c>
      <c r="H2102" s="1" t="s">
        <v>11</v>
      </c>
      <c r="I2102" s="1" t="s">
        <v>11</v>
      </c>
      <c r="J2102" s="3"/>
      <c r="K2102" s="3"/>
    </row>
    <row r="2103">
      <c r="A2103" s="1" t="s">
        <v>7279</v>
      </c>
      <c r="B2103" s="4" t="s">
        <v>7280</v>
      </c>
      <c r="C2103" s="1" t="s">
        <v>7281</v>
      </c>
      <c r="D2103" s="1" t="s">
        <v>7282</v>
      </c>
      <c r="E2103" s="1" t="s">
        <v>7283</v>
      </c>
      <c r="F2103" s="1" t="s">
        <v>7284</v>
      </c>
      <c r="G2103" s="1" t="s">
        <v>11</v>
      </c>
      <c r="H2103" s="5" t="s">
        <v>7285</v>
      </c>
      <c r="I2103" s="1" t="s">
        <v>312</v>
      </c>
      <c r="J2103" s="3"/>
      <c r="K2103" s="3"/>
    </row>
    <row r="2104">
      <c r="A2104" s="1" t="s">
        <v>7286</v>
      </c>
      <c r="B2104" s="4" t="s">
        <v>7287</v>
      </c>
      <c r="C2104" s="1" t="s">
        <v>11</v>
      </c>
      <c r="D2104" s="1" t="s">
        <v>11</v>
      </c>
      <c r="E2104" s="1" t="s">
        <v>11</v>
      </c>
      <c r="F2104" s="1" t="s">
        <v>11</v>
      </c>
      <c r="G2104" s="1" t="s">
        <v>11</v>
      </c>
      <c r="H2104" s="1" t="s">
        <v>11</v>
      </c>
      <c r="I2104" s="1" t="s">
        <v>11</v>
      </c>
      <c r="J2104" s="3"/>
      <c r="K2104" s="3"/>
    </row>
    <row r="2105">
      <c r="A2105" s="1" t="s">
        <v>7288</v>
      </c>
      <c r="B2105" s="4" t="s">
        <v>7289</v>
      </c>
      <c r="C2105" s="1" t="s">
        <v>7290</v>
      </c>
      <c r="D2105" s="1" t="s">
        <v>7291</v>
      </c>
      <c r="E2105" s="1" t="s">
        <v>7292</v>
      </c>
      <c r="F2105" s="1" t="s">
        <v>7293</v>
      </c>
      <c r="G2105" s="1" t="s">
        <v>7294</v>
      </c>
      <c r="H2105" s="1" t="s">
        <v>11</v>
      </c>
      <c r="I2105" s="1" t="s">
        <v>80</v>
      </c>
      <c r="J2105" s="3"/>
      <c r="K2105" s="3"/>
    </row>
    <row r="2106">
      <c r="A2106" s="1" t="s">
        <v>7295</v>
      </c>
      <c r="B2106" s="4" t="s">
        <v>7296</v>
      </c>
      <c r="C2106" s="1" t="s">
        <v>11</v>
      </c>
      <c r="D2106" s="1" t="s">
        <v>11</v>
      </c>
      <c r="E2106" s="1" t="s">
        <v>11</v>
      </c>
      <c r="F2106" s="1" t="s">
        <v>11</v>
      </c>
      <c r="G2106" s="1" t="s">
        <v>11</v>
      </c>
      <c r="H2106" s="1" t="s">
        <v>11</v>
      </c>
      <c r="I2106" s="1" t="s">
        <v>11</v>
      </c>
      <c r="J2106" s="3"/>
      <c r="K2106" s="3"/>
    </row>
    <row r="2107">
      <c r="A2107" s="1" t="s">
        <v>7297</v>
      </c>
      <c r="B2107" s="4" t="s">
        <v>7298</v>
      </c>
      <c r="C2107" s="1" t="s">
        <v>11</v>
      </c>
      <c r="D2107" s="1" t="s">
        <v>11</v>
      </c>
      <c r="E2107" s="1" t="s">
        <v>11</v>
      </c>
      <c r="F2107" s="1" t="s">
        <v>11</v>
      </c>
      <c r="G2107" s="1" t="s">
        <v>11</v>
      </c>
      <c r="H2107" s="1" t="s">
        <v>11</v>
      </c>
      <c r="I2107" s="1" t="s">
        <v>11</v>
      </c>
      <c r="J2107" s="3"/>
      <c r="K2107" s="3"/>
    </row>
    <row r="2108">
      <c r="A2108" s="1" t="s">
        <v>7299</v>
      </c>
      <c r="B2108" s="4" t="s">
        <v>7300</v>
      </c>
      <c r="C2108" s="1" t="s">
        <v>11</v>
      </c>
      <c r="D2108" s="1" t="s">
        <v>11</v>
      </c>
      <c r="E2108" s="1" t="s">
        <v>11</v>
      </c>
      <c r="F2108" s="1" t="s">
        <v>11</v>
      </c>
      <c r="G2108" s="1" t="s">
        <v>11</v>
      </c>
      <c r="H2108" s="1" t="s">
        <v>11</v>
      </c>
      <c r="I2108" s="1" t="s">
        <v>11</v>
      </c>
      <c r="J2108" s="3"/>
      <c r="K2108" s="3"/>
    </row>
    <row r="2109">
      <c r="A2109" s="1" t="s">
        <v>7301</v>
      </c>
      <c r="B2109" s="4" t="s">
        <v>7302</v>
      </c>
      <c r="C2109" s="1" t="s">
        <v>11</v>
      </c>
      <c r="D2109" s="1" t="s">
        <v>11</v>
      </c>
      <c r="E2109" s="1" t="s">
        <v>11</v>
      </c>
      <c r="F2109" s="1" t="s">
        <v>11</v>
      </c>
      <c r="G2109" s="1" t="s">
        <v>11</v>
      </c>
      <c r="H2109" s="1" t="s">
        <v>11</v>
      </c>
      <c r="I2109" s="1" t="s">
        <v>11</v>
      </c>
      <c r="J2109" s="3"/>
      <c r="K2109" s="3"/>
    </row>
    <row r="2110">
      <c r="A2110" s="1" t="s">
        <v>7303</v>
      </c>
      <c r="B2110" s="4" t="s">
        <v>7304</v>
      </c>
      <c r="C2110" s="1" t="s">
        <v>7305</v>
      </c>
      <c r="D2110" s="1" t="s">
        <v>7306</v>
      </c>
      <c r="E2110" s="1" t="s">
        <v>7307</v>
      </c>
      <c r="F2110" s="1" t="s">
        <v>7308</v>
      </c>
      <c r="G2110" s="1" t="s">
        <v>11</v>
      </c>
      <c r="H2110" s="1" t="s">
        <v>11</v>
      </c>
      <c r="I2110" s="1" t="s">
        <v>154</v>
      </c>
      <c r="J2110" s="3"/>
      <c r="K2110" s="3"/>
    </row>
    <row r="2111">
      <c r="A2111" s="1" t="s">
        <v>7309</v>
      </c>
      <c r="B2111" s="4" t="s">
        <v>7310</v>
      </c>
      <c r="C2111" s="1" t="s">
        <v>11</v>
      </c>
      <c r="D2111" s="1" t="s">
        <v>11</v>
      </c>
      <c r="E2111" s="1" t="s">
        <v>11</v>
      </c>
      <c r="F2111" s="1" t="s">
        <v>11</v>
      </c>
      <c r="G2111" s="1" t="s">
        <v>11</v>
      </c>
      <c r="H2111" s="1" t="s">
        <v>11</v>
      </c>
      <c r="I2111" s="1" t="s">
        <v>11</v>
      </c>
      <c r="J2111" s="3"/>
      <c r="K2111" s="3"/>
    </row>
    <row r="2112">
      <c r="A2112" s="1" t="s">
        <v>7311</v>
      </c>
      <c r="B2112" s="4" t="s">
        <v>7312</v>
      </c>
      <c r="C2112" s="1" t="s">
        <v>11</v>
      </c>
      <c r="D2112" s="1" t="s">
        <v>11</v>
      </c>
      <c r="E2112" s="1" t="s">
        <v>11</v>
      </c>
      <c r="F2112" s="1" t="s">
        <v>11</v>
      </c>
      <c r="G2112" s="1" t="s">
        <v>11</v>
      </c>
      <c r="H2112" s="1" t="s">
        <v>11</v>
      </c>
      <c r="I2112" s="1" t="s">
        <v>11</v>
      </c>
      <c r="J2112" s="3"/>
      <c r="K2112" s="3"/>
    </row>
    <row r="2113">
      <c r="A2113" s="1" t="s">
        <v>7313</v>
      </c>
      <c r="B2113" s="4" t="s">
        <v>7314</v>
      </c>
      <c r="C2113" s="1" t="s">
        <v>11</v>
      </c>
      <c r="D2113" s="1" t="s">
        <v>11</v>
      </c>
      <c r="E2113" s="1" t="s">
        <v>11</v>
      </c>
      <c r="F2113" s="1" t="s">
        <v>11</v>
      </c>
      <c r="G2113" s="1" t="s">
        <v>11</v>
      </c>
      <c r="H2113" s="1" t="s">
        <v>11</v>
      </c>
      <c r="I2113" s="1" t="s">
        <v>11</v>
      </c>
      <c r="J2113" s="3"/>
      <c r="K2113" s="3"/>
    </row>
    <row r="2114">
      <c r="A2114" s="1" t="s">
        <v>7315</v>
      </c>
      <c r="B2114" s="4" t="s">
        <v>7316</v>
      </c>
      <c r="C2114" s="1" t="s">
        <v>7317</v>
      </c>
      <c r="D2114" s="1" t="s">
        <v>7318</v>
      </c>
      <c r="E2114" s="1" t="s">
        <v>7319</v>
      </c>
      <c r="F2114" s="1" t="s">
        <v>7320</v>
      </c>
      <c r="G2114" s="1" t="s">
        <v>11</v>
      </c>
      <c r="H2114" s="5" t="s">
        <v>7321</v>
      </c>
      <c r="I2114" s="1" t="s">
        <v>80</v>
      </c>
      <c r="J2114" s="3"/>
      <c r="K2114" s="3"/>
    </row>
    <row r="2115">
      <c r="A2115" s="1" t="s">
        <v>7322</v>
      </c>
      <c r="B2115" s="4" t="s">
        <v>7323</v>
      </c>
      <c r="C2115" s="1" t="s">
        <v>7324</v>
      </c>
      <c r="D2115" s="1" t="s">
        <v>7325</v>
      </c>
      <c r="E2115" s="1" t="s">
        <v>7326</v>
      </c>
      <c r="F2115" s="1" t="s">
        <v>7327</v>
      </c>
      <c r="G2115" s="1" t="s">
        <v>11</v>
      </c>
      <c r="H2115" s="1" t="s">
        <v>11</v>
      </c>
      <c r="I2115" s="1" t="s">
        <v>154</v>
      </c>
      <c r="J2115" s="3"/>
      <c r="K2115" s="3"/>
    </row>
    <row r="2116">
      <c r="A2116" s="1" t="s">
        <v>7328</v>
      </c>
      <c r="B2116" s="4" t="s">
        <v>7329</v>
      </c>
      <c r="C2116" s="1" t="s">
        <v>11</v>
      </c>
      <c r="D2116" s="1" t="s">
        <v>11</v>
      </c>
      <c r="E2116" s="1" t="s">
        <v>11</v>
      </c>
      <c r="F2116" s="1" t="s">
        <v>11</v>
      </c>
      <c r="G2116" s="1" t="s">
        <v>11</v>
      </c>
      <c r="H2116" s="1" t="s">
        <v>11</v>
      </c>
      <c r="I2116" s="1" t="s">
        <v>11</v>
      </c>
      <c r="J2116" s="3"/>
      <c r="K2116" s="3"/>
    </row>
    <row r="2117">
      <c r="A2117" s="1" t="s">
        <v>7330</v>
      </c>
      <c r="B2117" s="4" t="s">
        <v>7331</v>
      </c>
      <c r="C2117" s="1" t="s">
        <v>11</v>
      </c>
      <c r="D2117" s="1" t="s">
        <v>11</v>
      </c>
      <c r="E2117" s="1" t="s">
        <v>11</v>
      </c>
      <c r="F2117" s="1" t="s">
        <v>11</v>
      </c>
      <c r="G2117" s="1" t="s">
        <v>11</v>
      </c>
      <c r="H2117" s="1" t="s">
        <v>11</v>
      </c>
      <c r="I2117" s="1" t="s">
        <v>11</v>
      </c>
      <c r="J2117" s="3"/>
      <c r="K2117" s="3"/>
    </row>
    <row r="2118">
      <c r="A2118" s="1" t="s">
        <v>7332</v>
      </c>
      <c r="B2118" s="4" t="s">
        <v>7333</v>
      </c>
      <c r="C2118" s="1" t="s">
        <v>7334</v>
      </c>
      <c r="D2118" s="1" t="s">
        <v>7335</v>
      </c>
      <c r="E2118" s="1" t="s">
        <v>880</v>
      </c>
      <c r="F2118" s="1" t="s">
        <v>7336</v>
      </c>
      <c r="G2118" s="1" t="s">
        <v>11</v>
      </c>
      <c r="H2118" s="5" t="s">
        <v>7337</v>
      </c>
      <c r="I2118" s="1" t="s">
        <v>80</v>
      </c>
      <c r="J2118" s="3"/>
      <c r="K2118" s="3"/>
    </row>
    <row r="2119">
      <c r="A2119" s="1" t="s">
        <v>7338</v>
      </c>
      <c r="B2119" s="4" t="s">
        <v>7339</v>
      </c>
      <c r="C2119" s="1" t="s">
        <v>11</v>
      </c>
      <c r="D2119" s="1" t="s">
        <v>11</v>
      </c>
      <c r="E2119" s="1" t="s">
        <v>11</v>
      </c>
      <c r="F2119" s="1" t="s">
        <v>11</v>
      </c>
      <c r="G2119" s="1" t="s">
        <v>11</v>
      </c>
      <c r="H2119" s="1" t="s">
        <v>11</v>
      </c>
      <c r="I2119" s="1" t="s">
        <v>11</v>
      </c>
      <c r="J2119" s="3"/>
      <c r="K2119" s="3"/>
    </row>
    <row r="2120">
      <c r="A2120" s="1" t="s">
        <v>7340</v>
      </c>
      <c r="B2120" s="4" t="s">
        <v>7341</v>
      </c>
      <c r="C2120" s="1" t="s">
        <v>7342</v>
      </c>
      <c r="D2120" s="1" t="s">
        <v>7343</v>
      </c>
      <c r="E2120" s="1" t="s">
        <v>7344</v>
      </c>
      <c r="F2120" s="1" t="s">
        <v>7345</v>
      </c>
      <c r="G2120" s="1" t="s">
        <v>7346</v>
      </c>
      <c r="H2120" s="1" t="s">
        <v>11</v>
      </c>
      <c r="I2120" s="1" t="s">
        <v>312</v>
      </c>
      <c r="J2120" s="3"/>
      <c r="K2120" s="3"/>
    </row>
    <row r="2121">
      <c r="A2121" s="1" t="s">
        <v>7347</v>
      </c>
      <c r="B2121" s="4" t="s">
        <v>7348</v>
      </c>
      <c r="C2121" s="1" t="s">
        <v>11</v>
      </c>
      <c r="D2121" s="1" t="s">
        <v>11</v>
      </c>
      <c r="E2121" s="1" t="s">
        <v>11</v>
      </c>
      <c r="F2121" s="1" t="s">
        <v>11</v>
      </c>
      <c r="G2121" s="1" t="s">
        <v>11</v>
      </c>
      <c r="H2121" s="1" t="s">
        <v>11</v>
      </c>
      <c r="I2121" s="1" t="s">
        <v>11</v>
      </c>
      <c r="J2121" s="3"/>
      <c r="K2121" s="3"/>
    </row>
    <row r="2122">
      <c r="A2122" s="1" t="s">
        <v>7349</v>
      </c>
      <c r="B2122" s="4" t="s">
        <v>7350</v>
      </c>
      <c r="C2122" s="1" t="s">
        <v>11</v>
      </c>
      <c r="D2122" s="1" t="s">
        <v>11</v>
      </c>
      <c r="E2122" s="1" t="s">
        <v>11</v>
      </c>
      <c r="F2122" s="1" t="s">
        <v>11</v>
      </c>
      <c r="G2122" s="1" t="s">
        <v>11</v>
      </c>
      <c r="H2122" s="1" t="s">
        <v>11</v>
      </c>
      <c r="I2122" s="1" t="s">
        <v>11</v>
      </c>
      <c r="J2122" s="3"/>
      <c r="K2122" s="3"/>
    </row>
    <row r="2123">
      <c r="A2123" s="1" t="s">
        <v>7351</v>
      </c>
      <c r="B2123" s="4" t="s">
        <v>7352</v>
      </c>
      <c r="C2123" s="1" t="s">
        <v>11</v>
      </c>
      <c r="D2123" s="1" t="s">
        <v>11</v>
      </c>
      <c r="E2123" s="1" t="s">
        <v>11</v>
      </c>
      <c r="F2123" s="1" t="s">
        <v>11</v>
      </c>
      <c r="G2123" s="1" t="s">
        <v>11</v>
      </c>
      <c r="H2123" s="1" t="s">
        <v>11</v>
      </c>
      <c r="I2123" s="1" t="s">
        <v>11</v>
      </c>
      <c r="J2123" s="3"/>
      <c r="K2123" s="3"/>
    </row>
    <row r="2124">
      <c r="A2124" s="1" t="s">
        <v>7353</v>
      </c>
      <c r="B2124" s="4" t="s">
        <v>7354</v>
      </c>
      <c r="C2124" s="1" t="s">
        <v>11</v>
      </c>
      <c r="D2124" s="1" t="s">
        <v>11</v>
      </c>
      <c r="E2124" s="1" t="s">
        <v>11</v>
      </c>
      <c r="F2124" s="1" t="s">
        <v>11</v>
      </c>
      <c r="G2124" s="1" t="s">
        <v>11</v>
      </c>
      <c r="H2124" s="1" t="s">
        <v>11</v>
      </c>
      <c r="I2124" s="1" t="s">
        <v>11</v>
      </c>
      <c r="J2124" s="3"/>
      <c r="K2124" s="3"/>
    </row>
    <row r="2125">
      <c r="A2125" s="1" t="s">
        <v>7355</v>
      </c>
      <c r="B2125" s="4" t="s">
        <v>7356</v>
      </c>
      <c r="C2125" s="1" t="s">
        <v>7357</v>
      </c>
      <c r="D2125" s="1" t="s">
        <v>7358</v>
      </c>
      <c r="E2125" s="1" t="s">
        <v>7359</v>
      </c>
      <c r="F2125" s="1" t="s">
        <v>7360</v>
      </c>
      <c r="G2125" s="1" t="s">
        <v>7361</v>
      </c>
      <c r="H2125" s="1" t="s">
        <v>11</v>
      </c>
      <c r="I2125" s="1" t="s">
        <v>80</v>
      </c>
      <c r="J2125" s="3"/>
      <c r="K2125" s="3"/>
    </row>
    <row r="2126">
      <c r="A2126" s="1" t="s">
        <v>7362</v>
      </c>
      <c r="B2126" s="4" t="s">
        <v>7363</v>
      </c>
      <c r="C2126" s="1" t="s">
        <v>11</v>
      </c>
      <c r="D2126" s="1" t="s">
        <v>11</v>
      </c>
      <c r="E2126" s="1" t="s">
        <v>11</v>
      </c>
      <c r="F2126" s="1" t="s">
        <v>11</v>
      </c>
      <c r="G2126" s="1" t="s">
        <v>11</v>
      </c>
      <c r="H2126" s="1" t="s">
        <v>11</v>
      </c>
      <c r="I2126" s="1" t="s">
        <v>11</v>
      </c>
      <c r="J2126" s="3"/>
      <c r="K2126" s="3"/>
    </row>
    <row r="2127">
      <c r="A2127" s="1" t="s">
        <v>7364</v>
      </c>
      <c r="B2127" s="4" t="s">
        <v>7365</v>
      </c>
      <c r="C2127" s="1" t="s">
        <v>7366</v>
      </c>
      <c r="D2127" s="1" t="s">
        <v>7367</v>
      </c>
      <c r="E2127" s="1" t="s">
        <v>7368</v>
      </c>
      <c r="F2127" s="1" t="s">
        <v>7369</v>
      </c>
      <c r="G2127" s="1" t="s">
        <v>7370</v>
      </c>
      <c r="H2127" s="1" t="s">
        <v>11</v>
      </c>
      <c r="I2127" s="1" t="s">
        <v>382</v>
      </c>
      <c r="J2127" s="3"/>
      <c r="K2127" s="3"/>
    </row>
    <row r="2128">
      <c r="A2128" s="1" t="s">
        <v>7371</v>
      </c>
      <c r="B2128" s="4" t="s">
        <v>7372</v>
      </c>
      <c r="C2128" s="1" t="s">
        <v>11</v>
      </c>
      <c r="D2128" s="1" t="s">
        <v>11</v>
      </c>
      <c r="E2128" s="1" t="s">
        <v>11</v>
      </c>
      <c r="F2128" s="1" t="s">
        <v>11</v>
      </c>
      <c r="G2128" s="1" t="s">
        <v>11</v>
      </c>
      <c r="H2128" s="1" t="s">
        <v>11</v>
      </c>
      <c r="I2128" s="1" t="s">
        <v>11</v>
      </c>
      <c r="J2128" s="3"/>
      <c r="K2128" s="3"/>
    </row>
    <row r="2129">
      <c r="A2129" s="1" t="s">
        <v>7373</v>
      </c>
      <c r="B2129" s="4" t="s">
        <v>7374</v>
      </c>
      <c r="C2129" s="1" t="s">
        <v>11</v>
      </c>
      <c r="D2129" s="1" t="s">
        <v>11</v>
      </c>
      <c r="E2129" s="1" t="s">
        <v>11</v>
      </c>
      <c r="F2129" s="1" t="s">
        <v>11</v>
      </c>
      <c r="G2129" s="1" t="s">
        <v>11</v>
      </c>
      <c r="H2129" s="1" t="s">
        <v>11</v>
      </c>
      <c r="I2129" s="1" t="s">
        <v>11</v>
      </c>
      <c r="J2129" s="3"/>
      <c r="K2129" s="3"/>
    </row>
    <row r="2130">
      <c r="A2130" s="1" t="s">
        <v>7375</v>
      </c>
      <c r="B2130" s="4" t="s">
        <v>7376</v>
      </c>
      <c r="C2130" s="1" t="s">
        <v>7377</v>
      </c>
      <c r="D2130" s="1" t="s">
        <v>7378</v>
      </c>
      <c r="E2130" s="1" t="s">
        <v>7379</v>
      </c>
      <c r="F2130" s="1" t="s">
        <v>7380</v>
      </c>
      <c r="G2130" s="1" t="s">
        <v>7381</v>
      </c>
      <c r="H2130" s="1" t="s">
        <v>7382</v>
      </c>
      <c r="I2130" s="1" t="s">
        <v>654</v>
      </c>
      <c r="J2130" s="3"/>
      <c r="K2130" s="3"/>
    </row>
    <row r="2131">
      <c r="A2131" s="1" t="s">
        <v>7383</v>
      </c>
      <c r="B2131" s="4" t="s">
        <v>7384</v>
      </c>
      <c r="C2131" s="1" t="s">
        <v>11</v>
      </c>
      <c r="D2131" s="1" t="s">
        <v>11</v>
      </c>
      <c r="E2131" s="1" t="s">
        <v>11</v>
      </c>
      <c r="F2131" s="1" t="s">
        <v>11</v>
      </c>
      <c r="G2131" s="1" t="s">
        <v>11</v>
      </c>
      <c r="H2131" s="1" t="s">
        <v>11</v>
      </c>
      <c r="I2131" s="1" t="s">
        <v>11</v>
      </c>
      <c r="J2131" s="3"/>
      <c r="K2131" s="3"/>
    </row>
    <row r="2132">
      <c r="A2132" s="1" t="s">
        <v>7385</v>
      </c>
      <c r="B2132" s="4" t="s">
        <v>7386</v>
      </c>
      <c r="C2132" s="1" t="s">
        <v>11</v>
      </c>
      <c r="D2132" s="1" t="s">
        <v>11</v>
      </c>
      <c r="E2132" s="1" t="s">
        <v>11</v>
      </c>
      <c r="F2132" s="1" t="s">
        <v>11</v>
      </c>
      <c r="G2132" s="1" t="s">
        <v>11</v>
      </c>
      <c r="H2132" s="1" t="s">
        <v>11</v>
      </c>
      <c r="I2132" s="1" t="s">
        <v>11</v>
      </c>
      <c r="J2132" s="3"/>
      <c r="K2132" s="3"/>
    </row>
    <row r="2133">
      <c r="A2133" s="1" t="s">
        <v>7387</v>
      </c>
      <c r="B2133" s="4" t="s">
        <v>7388</v>
      </c>
      <c r="C2133" s="1" t="s">
        <v>11</v>
      </c>
      <c r="D2133" s="1" t="s">
        <v>11</v>
      </c>
      <c r="E2133" s="1" t="s">
        <v>11</v>
      </c>
      <c r="F2133" s="1" t="s">
        <v>11</v>
      </c>
      <c r="G2133" s="1" t="s">
        <v>11</v>
      </c>
      <c r="H2133" s="1" t="s">
        <v>11</v>
      </c>
      <c r="I2133" s="1" t="s">
        <v>11</v>
      </c>
      <c r="J2133" s="3"/>
      <c r="K2133" s="3"/>
    </row>
    <row r="2134">
      <c r="A2134" s="1" t="s">
        <v>7389</v>
      </c>
      <c r="B2134" s="4" t="s">
        <v>7390</v>
      </c>
      <c r="C2134" s="1" t="s">
        <v>11</v>
      </c>
      <c r="D2134" s="1" t="s">
        <v>11</v>
      </c>
      <c r="E2134" s="1" t="s">
        <v>11</v>
      </c>
      <c r="F2134" s="1" t="s">
        <v>11</v>
      </c>
      <c r="G2134" s="1" t="s">
        <v>11</v>
      </c>
      <c r="H2134" s="1" t="s">
        <v>11</v>
      </c>
      <c r="I2134" s="1" t="s">
        <v>11</v>
      </c>
      <c r="J2134" s="3"/>
      <c r="K2134" s="3"/>
    </row>
    <row r="2135">
      <c r="A2135" s="1" t="s">
        <v>7391</v>
      </c>
      <c r="B2135" s="4" t="s">
        <v>7392</v>
      </c>
      <c r="C2135" s="1" t="s">
        <v>7393</v>
      </c>
      <c r="D2135" s="3"/>
      <c r="E2135" s="3"/>
      <c r="F2135" s="3"/>
      <c r="G2135" s="1" t="s">
        <v>11</v>
      </c>
      <c r="H2135" s="1" t="s">
        <v>11</v>
      </c>
      <c r="I2135" s="1" t="s">
        <v>11</v>
      </c>
      <c r="J2135" s="3"/>
      <c r="K2135" s="3"/>
    </row>
    <row r="2136">
      <c r="A2136" s="1" t="s">
        <v>7394</v>
      </c>
      <c r="B2136" s="4" t="s">
        <v>7395</v>
      </c>
      <c r="C2136" s="1" t="s">
        <v>7396</v>
      </c>
      <c r="D2136" s="1" t="s">
        <v>7397</v>
      </c>
      <c r="E2136" s="1" t="s">
        <v>7398</v>
      </c>
      <c r="F2136" s="1" t="s">
        <v>7399</v>
      </c>
      <c r="G2136" s="1" t="s">
        <v>2175</v>
      </c>
      <c r="H2136" s="5" t="s">
        <v>2689</v>
      </c>
      <c r="I2136" s="1" t="s">
        <v>312</v>
      </c>
      <c r="J2136" s="3"/>
      <c r="K2136" s="3"/>
    </row>
    <row r="2137">
      <c r="A2137" s="1" t="s">
        <v>7400</v>
      </c>
      <c r="B2137" s="4" t="s">
        <v>7401</v>
      </c>
      <c r="C2137" s="1" t="s">
        <v>11</v>
      </c>
      <c r="D2137" s="1" t="s">
        <v>11</v>
      </c>
      <c r="E2137" s="1" t="s">
        <v>11</v>
      </c>
      <c r="F2137" s="1" t="s">
        <v>11</v>
      </c>
      <c r="G2137" s="1" t="s">
        <v>11</v>
      </c>
      <c r="H2137" s="1" t="s">
        <v>11</v>
      </c>
      <c r="I2137" s="1" t="s">
        <v>11</v>
      </c>
      <c r="J2137" s="3"/>
      <c r="K2137" s="3"/>
    </row>
    <row r="2138">
      <c r="A2138" s="1" t="s">
        <v>7402</v>
      </c>
      <c r="B2138" s="4" t="s">
        <v>7403</v>
      </c>
      <c r="C2138" s="1" t="s">
        <v>7404</v>
      </c>
      <c r="D2138" s="1" t="s">
        <v>7405</v>
      </c>
      <c r="E2138" s="1" t="s">
        <v>7406</v>
      </c>
      <c r="F2138" s="1" t="s">
        <v>7407</v>
      </c>
      <c r="G2138" s="1" t="s">
        <v>7408</v>
      </c>
      <c r="H2138" s="1" t="s">
        <v>11</v>
      </c>
      <c r="I2138" s="1" t="s">
        <v>183</v>
      </c>
      <c r="J2138" s="3"/>
      <c r="K2138" s="3"/>
    </row>
    <row r="2139">
      <c r="A2139" s="1" t="s">
        <v>7409</v>
      </c>
      <c r="B2139" s="4" t="s">
        <v>7410</v>
      </c>
      <c r="C2139" s="1" t="s">
        <v>11</v>
      </c>
      <c r="D2139" s="1" t="s">
        <v>11</v>
      </c>
      <c r="E2139" s="1" t="s">
        <v>11</v>
      </c>
      <c r="F2139" s="1" t="s">
        <v>11</v>
      </c>
      <c r="G2139" s="1" t="s">
        <v>11</v>
      </c>
      <c r="H2139" s="1" t="s">
        <v>11</v>
      </c>
      <c r="I2139" s="1" t="s">
        <v>11</v>
      </c>
      <c r="J2139" s="3"/>
      <c r="K2139" s="3"/>
    </row>
    <row r="2140">
      <c r="A2140" s="1" t="s">
        <v>7411</v>
      </c>
      <c r="B2140" s="4" t="s">
        <v>7412</v>
      </c>
      <c r="C2140" s="1" t="s">
        <v>11</v>
      </c>
      <c r="D2140" s="1" t="s">
        <v>11</v>
      </c>
      <c r="E2140" s="1" t="s">
        <v>11</v>
      </c>
      <c r="F2140" s="1" t="s">
        <v>11</v>
      </c>
      <c r="G2140" s="1" t="s">
        <v>11</v>
      </c>
      <c r="H2140" s="1" t="s">
        <v>11</v>
      </c>
      <c r="I2140" s="1" t="s">
        <v>11</v>
      </c>
      <c r="J2140" s="3"/>
      <c r="K2140" s="3"/>
    </row>
    <row r="2141">
      <c r="A2141" s="1" t="s">
        <v>7413</v>
      </c>
      <c r="B2141" s="4" t="s">
        <v>7414</v>
      </c>
      <c r="C2141" s="1" t="s">
        <v>11</v>
      </c>
      <c r="D2141" s="1" t="s">
        <v>11</v>
      </c>
      <c r="E2141" s="1" t="s">
        <v>11</v>
      </c>
      <c r="F2141" s="1" t="s">
        <v>11</v>
      </c>
      <c r="G2141" s="1" t="s">
        <v>11</v>
      </c>
      <c r="H2141" s="1" t="s">
        <v>11</v>
      </c>
      <c r="I2141" s="1" t="s">
        <v>11</v>
      </c>
      <c r="J2141" s="3"/>
      <c r="K2141" s="3"/>
    </row>
    <row r="2142">
      <c r="A2142" s="1" t="s">
        <v>7415</v>
      </c>
      <c r="B2142" s="4" t="s">
        <v>7416</v>
      </c>
      <c r="C2142" s="1" t="s">
        <v>11</v>
      </c>
      <c r="D2142" s="1" t="s">
        <v>11</v>
      </c>
      <c r="E2142" s="1" t="s">
        <v>11</v>
      </c>
      <c r="F2142" s="1" t="s">
        <v>11</v>
      </c>
      <c r="G2142" s="1" t="s">
        <v>11</v>
      </c>
      <c r="H2142" s="1" t="s">
        <v>11</v>
      </c>
      <c r="I2142" s="1" t="s">
        <v>11</v>
      </c>
      <c r="J2142" s="3"/>
      <c r="K2142" s="3"/>
    </row>
    <row r="2143">
      <c r="A2143" s="1" t="s">
        <v>7417</v>
      </c>
      <c r="B2143" s="4" t="s">
        <v>7418</v>
      </c>
      <c r="C2143" s="1" t="s">
        <v>7419</v>
      </c>
      <c r="D2143" s="1" t="s">
        <v>7420</v>
      </c>
      <c r="E2143" s="1" t="s">
        <v>7421</v>
      </c>
      <c r="F2143" s="1" t="s">
        <v>7422</v>
      </c>
      <c r="G2143" s="1" t="s">
        <v>11</v>
      </c>
      <c r="H2143" s="5" t="s">
        <v>7423</v>
      </c>
      <c r="I2143" s="1" t="s">
        <v>382</v>
      </c>
      <c r="J2143" s="3"/>
      <c r="K2143" s="3"/>
    </row>
    <row r="2144">
      <c r="A2144" s="1" t="s">
        <v>7424</v>
      </c>
      <c r="B2144" s="4" t="s">
        <v>7425</v>
      </c>
      <c r="C2144" s="1" t="s">
        <v>11</v>
      </c>
      <c r="D2144" s="1" t="s">
        <v>11</v>
      </c>
      <c r="E2144" s="1" t="s">
        <v>11</v>
      </c>
      <c r="F2144" s="1" t="s">
        <v>11</v>
      </c>
      <c r="G2144" s="1" t="s">
        <v>11</v>
      </c>
      <c r="H2144" s="1" t="s">
        <v>11</v>
      </c>
      <c r="I2144" s="1" t="s">
        <v>11</v>
      </c>
      <c r="J2144" s="3"/>
      <c r="K2144" s="3"/>
    </row>
    <row r="2145">
      <c r="A2145" s="1" t="s">
        <v>7426</v>
      </c>
      <c r="B2145" s="4" t="s">
        <v>7427</v>
      </c>
      <c r="C2145" s="1" t="s">
        <v>11</v>
      </c>
      <c r="D2145" s="1" t="s">
        <v>11</v>
      </c>
      <c r="E2145" s="1" t="s">
        <v>11</v>
      </c>
      <c r="F2145" s="1" t="s">
        <v>11</v>
      </c>
      <c r="G2145" s="1" t="s">
        <v>11</v>
      </c>
      <c r="H2145" s="1" t="s">
        <v>11</v>
      </c>
      <c r="I2145" s="1" t="s">
        <v>11</v>
      </c>
      <c r="J2145" s="3"/>
      <c r="K2145" s="3"/>
    </row>
    <row r="2146">
      <c r="A2146" s="1" t="s">
        <v>7428</v>
      </c>
      <c r="B2146" s="4" t="s">
        <v>7429</v>
      </c>
      <c r="C2146" s="1" t="s">
        <v>11</v>
      </c>
      <c r="D2146" s="1" t="s">
        <v>11</v>
      </c>
      <c r="E2146" s="1" t="s">
        <v>11</v>
      </c>
      <c r="F2146" s="1" t="s">
        <v>11</v>
      </c>
      <c r="G2146" s="1" t="s">
        <v>11</v>
      </c>
      <c r="H2146" s="1" t="s">
        <v>11</v>
      </c>
      <c r="I2146" s="1" t="s">
        <v>11</v>
      </c>
      <c r="J2146" s="3"/>
      <c r="K2146" s="3"/>
    </row>
    <row r="2147">
      <c r="A2147" s="1" t="s">
        <v>7430</v>
      </c>
      <c r="B2147" s="4" t="s">
        <v>7431</v>
      </c>
      <c r="C2147" s="1" t="s">
        <v>11</v>
      </c>
      <c r="D2147" s="1" t="s">
        <v>11</v>
      </c>
      <c r="E2147" s="1" t="s">
        <v>11</v>
      </c>
      <c r="F2147" s="1" t="s">
        <v>11</v>
      </c>
      <c r="G2147" s="1" t="s">
        <v>11</v>
      </c>
      <c r="H2147" s="1" t="s">
        <v>11</v>
      </c>
      <c r="I2147" s="1" t="s">
        <v>11</v>
      </c>
      <c r="J2147" s="3"/>
      <c r="K2147" s="3"/>
    </row>
    <row r="2148">
      <c r="A2148" s="1" t="s">
        <v>7432</v>
      </c>
      <c r="B2148" s="4" t="s">
        <v>7433</v>
      </c>
      <c r="C2148" s="1" t="s">
        <v>11</v>
      </c>
      <c r="D2148" s="1" t="s">
        <v>11</v>
      </c>
      <c r="E2148" s="1" t="s">
        <v>11</v>
      </c>
      <c r="F2148" s="1" t="s">
        <v>11</v>
      </c>
      <c r="G2148" s="1" t="s">
        <v>11</v>
      </c>
      <c r="H2148" s="1" t="s">
        <v>11</v>
      </c>
      <c r="I2148" s="1" t="s">
        <v>11</v>
      </c>
      <c r="J2148" s="3"/>
      <c r="K2148" s="3"/>
    </row>
    <row r="2149">
      <c r="A2149" s="1" t="s">
        <v>7434</v>
      </c>
      <c r="B2149" s="4" t="s">
        <v>7435</v>
      </c>
      <c r="C2149" s="1" t="s">
        <v>11</v>
      </c>
      <c r="D2149" s="1" t="s">
        <v>11</v>
      </c>
      <c r="E2149" s="1" t="s">
        <v>11</v>
      </c>
      <c r="F2149" s="1" t="s">
        <v>11</v>
      </c>
      <c r="G2149" s="1" t="s">
        <v>11</v>
      </c>
      <c r="H2149" s="1" t="s">
        <v>11</v>
      </c>
      <c r="I2149" s="1" t="s">
        <v>11</v>
      </c>
      <c r="J2149" s="3"/>
      <c r="K2149" s="3"/>
    </row>
    <row r="2150">
      <c r="A2150" s="1" t="s">
        <v>7436</v>
      </c>
      <c r="B2150" s="4" t="s">
        <v>7437</v>
      </c>
      <c r="C2150" s="1" t="s">
        <v>7438</v>
      </c>
      <c r="D2150" s="1" t="s">
        <v>7439</v>
      </c>
      <c r="E2150" s="1" t="s">
        <v>7440</v>
      </c>
      <c r="F2150" s="1" t="s">
        <v>7441</v>
      </c>
      <c r="G2150" s="1" t="s">
        <v>7442</v>
      </c>
      <c r="H2150" s="1" t="s">
        <v>11</v>
      </c>
      <c r="I2150" s="1" t="s">
        <v>53</v>
      </c>
      <c r="J2150" s="3"/>
      <c r="K2150" s="3"/>
    </row>
    <row r="2151">
      <c r="A2151" s="1" t="s">
        <v>7443</v>
      </c>
      <c r="B2151" s="4" t="s">
        <v>7444</v>
      </c>
      <c r="C2151" s="1" t="s">
        <v>11</v>
      </c>
      <c r="D2151" s="1" t="s">
        <v>11</v>
      </c>
      <c r="E2151" s="1" t="s">
        <v>11</v>
      </c>
      <c r="F2151" s="1" t="s">
        <v>11</v>
      </c>
      <c r="G2151" s="1" t="s">
        <v>11</v>
      </c>
      <c r="H2151" s="1" t="s">
        <v>11</v>
      </c>
      <c r="I2151" s="1" t="s">
        <v>11</v>
      </c>
      <c r="J2151" s="3"/>
      <c r="K2151" s="3"/>
    </row>
    <row r="2152">
      <c r="A2152" s="1" t="s">
        <v>7445</v>
      </c>
      <c r="B2152" s="4" t="s">
        <v>7446</v>
      </c>
      <c r="C2152" s="1" t="s">
        <v>7447</v>
      </c>
      <c r="D2152" s="1" t="s">
        <v>7448</v>
      </c>
      <c r="E2152" s="1" t="s">
        <v>7449</v>
      </c>
      <c r="F2152" s="1" t="s">
        <v>7450</v>
      </c>
      <c r="G2152" s="1" t="s">
        <v>7451</v>
      </c>
      <c r="H2152" s="5" t="s">
        <v>7452</v>
      </c>
      <c r="I2152" s="1" t="s">
        <v>31</v>
      </c>
      <c r="J2152" s="3"/>
      <c r="K2152" s="3"/>
    </row>
    <row r="2153">
      <c r="A2153" s="1" t="s">
        <v>7453</v>
      </c>
      <c r="B2153" s="4" t="s">
        <v>7454</v>
      </c>
      <c r="C2153" s="1" t="s">
        <v>7455</v>
      </c>
      <c r="D2153" s="3"/>
      <c r="E2153" s="3"/>
      <c r="F2153" s="3"/>
      <c r="G2153" s="1" t="s">
        <v>11</v>
      </c>
      <c r="H2153" s="1" t="s">
        <v>11</v>
      </c>
      <c r="I2153" s="1" t="s">
        <v>11</v>
      </c>
      <c r="J2153" s="3"/>
      <c r="K2153" s="3"/>
    </row>
    <row r="2154">
      <c r="A2154" s="1" t="s">
        <v>7456</v>
      </c>
      <c r="B2154" s="4" t="s">
        <v>7457</v>
      </c>
      <c r="C2154" s="1" t="s">
        <v>11</v>
      </c>
      <c r="D2154" s="1" t="s">
        <v>11</v>
      </c>
      <c r="E2154" s="1" t="s">
        <v>11</v>
      </c>
      <c r="F2154" s="1" t="s">
        <v>11</v>
      </c>
      <c r="G2154" s="1" t="s">
        <v>11</v>
      </c>
      <c r="H2154" s="1" t="s">
        <v>11</v>
      </c>
      <c r="I2154" s="1" t="s">
        <v>11</v>
      </c>
      <c r="J2154" s="3"/>
      <c r="K2154" s="3"/>
    </row>
    <row r="2155">
      <c r="A2155" s="1" t="s">
        <v>7458</v>
      </c>
      <c r="B2155" s="4" t="s">
        <v>7459</v>
      </c>
      <c r="C2155" s="1" t="s">
        <v>11</v>
      </c>
      <c r="D2155" s="1" t="s">
        <v>11</v>
      </c>
      <c r="E2155" s="1" t="s">
        <v>11</v>
      </c>
      <c r="F2155" s="1" t="s">
        <v>11</v>
      </c>
      <c r="G2155" s="1" t="s">
        <v>11</v>
      </c>
      <c r="H2155" s="1" t="s">
        <v>11</v>
      </c>
      <c r="I2155" s="1" t="s">
        <v>11</v>
      </c>
      <c r="J2155" s="3"/>
      <c r="K2155" s="3"/>
    </row>
    <row r="2156">
      <c r="A2156" s="1" t="s">
        <v>7460</v>
      </c>
      <c r="B2156" s="4" t="s">
        <v>7461</v>
      </c>
      <c r="C2156" s="1" t="s">
        <v>11</v>
      </c>
      <c r="D2156" s="1" t="s">
        <v>11</v>
      </c>
      <c r="E2156" s="1" t="s">
        <v>11</v>
      </c>
      <c r="F2156" s="1" t="s">
        <v>11</v>
      </c>
      <c r="G2156" s="1" t="s">
        <v>11</v>
      </c>
      <c r="H2156" s="1" t="s">
        <v>11</v>
      </c>
      <c r="I2156" s="1" t="s">
        <v>11</v>
      </c>
      <c r="J2156" s="3"/>
      <c r="K2156" s="3"/>
    </row>
    <row r="2157">
      <c r="A2157" s="1" t="s">
        <v>7462</v>
      </c>
      <c r="B2157" s="4" t="s">
        <v>7463</v>
      </c>
      <c r="C2157" s="1" t="s">
        <v>7464</v>
      </c>
      <c r="D2157" s="3"/>
      <c r="E2157" s="3"/>
      <c r="F2157" s="3"/>
      <c r="G2157" s="1" t="s">
        <v>11</v>
      </c>
      <c r="H2157" s="1" t="s">
        <v>11</v>
      </c>
      <c r="I2157" s="1" t="s">
        <v>11</v>
      </c>
      <c r="J2157" s="3"/>
      <c r="K2157" s="3"/>
    </row>
    <row r="2158">
      <c r="A2158" s="1" t="s">
        <v>7465</v>
      </c>
      <c r="B2158" s="4" t="s">
        <v>7466</v>
      </c>
      <c r="C2158" s="1" t="s">
        <v>11</v>
      </c>
      <c r="D2158" s="1" t="s">
        <v>11</v>
      </c>
      <c r="E2158" s="1" t="s">
        <v>11</v>
      </c>
      <c r="F2158" s="1" t="s">
        <v>11</v>
      </c>
      <c r="G2158" s="1" t="s">
        <v>11</v>
      </c>
      <c r="H2158" s="1" t="s">
        <v>11</v>
      </c>
      <c r="I2158" s="1" t="s">
        <v>11</v>
      </c>
      <c r="J2158" s="3"/>
      <c r="K2158" s="3"/>
    </row>
    <row r="2159">
      <c r="A2159" s="1" t="s">
        <v>7467</v>
      </c>
      <c r="B2159" s="4" t="s">
        <v>7468</v>
      </c>
      <c r="C2159" s="1" t="s">
        <v>11</v>
      </c>
      <c r="D2159" s="1" t="s">
        <v>11</v>
      </c>
      <c r="E2159" s="1" t="s">
        <v>11</v>
      </c>
      <c r="F2159" s="1" t="s">
        <v>11</v>
      </c>
      <c r="G2159" s="1" t="s">
        <v>11</v>
      </c>
      <c r="H2159" s="1" t="s">
        <v>11</v>
      </c>
      <c r="I2159" s="1" t="s">
        <v>11</v>
      </c>
      <c r="J2159" s="3"/>
      <c r="K2159" s="3"/>
    </row>
    <row r="2160">
      <c r="A2160" s="1" t="s">
        <v>7469</v>
      </c>
      <c r="B2160" s="4" t="s">
        <v>7470</v>
      </c>
      <c r="C2160" s="1" t="s">
        <v>11</v>
      </c>
      <c r="D2160" s="1" t="s">
        <v>11</v>
      </c>
      <c r="E2160" s="1" t="s">
        <v>11</v>
      </c>
      <c r="F2160" s="1" t="s">
        <v>11</v>
      </c>
      <c r="G2160" s="1" t="s">
        <v>11</v>
      </c>
      <c r="H2160" s="1" t="s">
        <v>11</v>
      </c>
      <c r="I2160" s="1" t="s">
        <v>11</v>
      </c>
      <c r="J2160" s="3"/>
      <c r="K2160" s="3"/>
    </row>
    <row r="2161">
      <c r="A2161" s="1" t="s">
        <v>7471</v>
      </c>
      <c r="B2161" s="4" t="s">
        <v>7472</v>
      </c>
      <c r="C2161" s="1" t="s">
        <v>7473</v>
      </c>
      <c r="D2161" s="1" t="s">
        <v>7474</v>
      </c>
      <c r="E2161" s="1" t="s">
        <v>7475</v>
      </c>
      <c r="F2161" s="1" t="s">
        <v>7476</v>
      </c>
      <c r="G2161" s="1" t="s">
        <v>11</v>
      </c>
      <c r="H2161" s="3"/>
      <c r="I2161" s="1" t="s">
        <v>80</v>
      </c>
      <c r="J2161" s="3"/>
      <c r="K2161" s="3"/>
    </row>
    <row r="2162">
      <c r="A2162" s="1" t="s">
        <v>7477</v>
      </c>
      <c r="B2162" s="4" t="s">
        <v>7478</v>
      </c>
      <c r="C2162" s="1" t="s">
        <v>7479</v>
      </c>
      <c r="D2162" s="1" t="s">
        <v>7480</v>
      </c>
      <c r="E2162" s="1" t="s">
        <v>7481</v>
      </c>
      <c r="F2162" s="1" t="s">
        <v>7482</v>
      </c>
      <c r="G2162" s="1" t="s">
        <v>11</v>
      </c>
      <c r="H2162" s="5" t="s">
        <v>7483</v>
      </c>
      <c r="I2162" s="1" t="s">
        <v>80</v>
      </c>
      <c r="J2162" s="3"/>
      <c r="K2162" s="3"/>
    </row>
    <row r="2163">
      <c r="A2163" s="1" t="s">
        <v>7484</v>
      </c>
      <c r="B2163" s="4" t="s">
        <v>7485</v>
      </c>
      <c r="C2163" s="1" t="s">
        <v>7486</v>
      </c>
      <c r="D2163" s="1" t="s">
        <v>7487</v>
      </c>
      <c r="E2163" s="1" t="s">
        <v>7488</v>
      </c>
      <c r="F2163" s="1" t="s">
        <v>7489</v>
      </c>
      <c r="G2163" s="1" t="s">
        <v>11</v>
      </c>
      <c r="H2163" s="1" t="s">
        <v>11</v>
      </c>
      <c r="I2163" s="1" t="s">
        <v>53</v>
      </c>
      <c r="J2163" s="3"/>
      <c r="K2163" s="3"/>
    </row>
    <row r="2164">
      <c r="A2164" s="1" t="s">
        <v>7490</v>
      </c>
      <c r="B2164" s="4" t="s">
        <v>7491</v>
      </c>
      <c r="C2164" s="1" t="s">
        <v>7492</v>
      </c>
      <c r="D2164" s="1" t="s">
        <v>7493</v>
      </c>
      <c r="E2164" s="1" t="s">
        <v>7494</v>
      </c>
      <c r="F2164" s="1" t="s">
        <v>7495</v>
      </c>
      <c r="G2164" s="1" t="s">
        <v>11</v>
      </c>
      <c r="H2164" s="1" t="s">
        <v>11</v>
      </c>
      <c r="I2164" s="1" t="s">
        <v>31</v>
      </c>
      <c r="J2164" s="3"/>
      <c r="K2164" s="3"/>
    </row>
    <row r="2165">
      <c r="A2165" s="1" t="s">
        <v>7496</v>
      </c>
      <c r="B2165" s="4" t="s">
        <v>7497</v>
      </c>
      <c r="C2165" s="1" t="s">
        <v>11</v>
      </c>
      <c r="D2165" s="1" t="s">
        <v>11</v>
      </c>
      <c r="E2165" s="1" t="s">
        <v>11</v>
      </c>
      <c r="F2165" s="1" t="s">
        <v>11</v>
      </c>
      <c r="G2165" s="1" t="s">
        <v>11</v>
      </c>
      <c r="H2165" s="1" t="s">
        <v>11</v>
      </c>
      <c r="I2165" s="1" t="s">
        <v>11</v>
      </c>
      <c r="J2165" s="3"/>
      <c r="K2165" s="3"/>
    </row>
    <row r="2166">
      <c r="A2166" s="1" t="s">
        <v>7498</v>
      </c>
      <c r="B2166" s="4" t="s">
        <v>7499</v>
      </c>
      <c r="C2166" s="1" t="s">
        <v>7500</v>
      </c>
      <c r="D2166" s="1" t="s">
        <v>7501</v>
      </c>
      <c r="E2166" s="1" t="s">
        <v>7502</v>
      </c>
      <c r="F2166" s="1" t="s">
        <v>7503</v>
      </c>
      <c r="G2166" s="1" t="s">
        <v>7504</v>
      </c>
      <c r="H2166" s="1" t="s">
        <v>11</v>
      </c>
      <c r="I2166" s="1" t="s">
        <v>80</v>
      </c>
      <c r="J2166" s="3"/>
      <c r="K2166" s="3"/>
    </row>
    <row r="2167">
      <c r="A2167" s="1" t="s">
        <v>7505</v>
      </c>
      <c r="B2167" s="4" t="s">
        <v>7506</v>
      </c>
      <c r="C2167" s="1" t="s">
        <v>11</v>
      </c>
      <c r="D2167" s="1" t="s">
        <v>11</v>
      </c>
      <c r="E2167" s="1" t="s">
        <v>11</v>
      </c>
      <c r="F2167" s="1" t="s">
        <v>11</v>
      </c>
      <c r="G2167" s="1" t="s">
        <v>11</v>
      </c>
      <c r="H2167" s="1" t="s">
        <v>11</v>
      </c>
      <c r="I2167" s="1" t="s">
        <v>11</v>
      </c>
      <c r="J2167" s="3"/>
      <c r="K2167" s="3"/>
    </row>
    <row r="2168">
      <c r="A2168" s="1" t="s">
        <v>7507</v>
      </c>
      <c r="B2168" s="4" t="s">
        <v>7508</v>
      </c>
      <c r="C2168" s="1" t="s">
        <v>11</v>
      </c>
      <c r="D2168" s="1" t="s">
        <v>11</v>
      </c>
      <c r="E2168" s="1" t="s">
        <v>11</v>
      </c>
      <c r="F2168" s="1" t="s">
        <v>11</v>
      </c>
      <c r="G2168" s="1" t="s">
        <v>11</v>
      </c>
      <c r="H2168" s="1" t="s">
        <v>11</v>
      </c>
      <c r="I2168" s="1" t="s">
        <v>11</v>
      </c>
      <c r="J2168" s="3"/>
      <c r="K2168" s="3"/>
    </row>
    <row r="2169">
      <c r="A2169" s="1" t="s">
        <v>7509</v>
      </c>
      <c r="B2169" s="4" t="s">
        <v>7510</v>
      </c>
      <c r="C2169" s="1" t="s">
        <v>11</v>
      </c>
      <c r="D2169" s="1" t="s">
        <v>11</v>
      </c>
      <c r="E2169" s="1" t="s">
        <v>11</v>
      </c>
      <c r="F2169" s="1" t="s">
        <v>11</v>
      </c>
      <c r="G2169" s="1" t="s">
        <v>11</v>
      </c>
      <c r="H2169" s="1" t="s">
        <v>11</v>
      </c>
      <c r="I2169" s="1" t="s">
        <v>11</v>
      </c>
      <c r="J2169" s="3"/>
      <c r="K2169" s="3"/>
    </row>
    <row r="2170">
      <c r="A2170" s="1" t="s">
        <v>7511</v>
      </c>
      <c r="B2170" s="4" t="s">
        <v>7512</v>
      </c>
      <c r="C2170" s="1" t="s">
        <v>7513</v>
      </c>
      <c r="D2170" s="1" t="s">
        <v>7514</v>
      </c>
      <c r="E2170" s="1" t="s">
        <v>7515</v>
      </c>
      <c r="F2170" s="1" t="s">
        <v>7516</v>
      </c>
      <c r="G2170" s="1" t="s">
        <v>11</v>
      </c>
      <c r="H2170" s="5" t="s">
        <v>7517</v>
      </c>
      <c r="I2170" s="1" t="s">
        <v>80</v>
      </c>
      <c r="J2170" s="3"/>
      <c r="K2170" s="3"/>
    </row>
    <row r="2171">
      <c r="A2171" s="1" t="s">
        <v>7518</v>
      </c>
      <c r="B2171" s="4" t="s">
        <v>7519</v>
      </c>
      <c r="C2171" s="1" t="s">
        <v>11</v>
      </c>
      <c r="D2171" s="1" t="s">
        <v>11</v>
      </c>
      <c r="E2171" s="1" t="s">
        <v>11</v>
      </c>
      <c r="F2171" s="1" t="s">
        <v>11</v>
      </c>
      <c r="G2171" s="1" t="s">
        <v>11</v>
      </c>
      <c r="H2171" s="1" t="s">
        <v>11</v>
      </c>
      <c r="I2171" s="1" t="s">
        <v>11</v>
      </c>
      <c r="J2171" s="3"/>
      <c r="K2171" s="3"/>
    </row>
    <row r="2172">
      <c r="A2172" s="1" t="s">
        <v>7520</v>
      </c>
      <c r="B2172" s="4" t="s">
        <v>7521</v>
      </c>
      <c r="C2172" s="1" t="s">
        <v>11</v>
      </c>
      <c r="D2172" s="1" t="s">
        <v>11</v>
      </c>
      <c r="E2172" s="1" t="s">
        <v>11</v>
      </c>
      <c r="F2172" s="1" t="s">
        <v>11</v>
      </c>
      <c r="G2172" s="1" t="s">
        <v>11</v>
      </c>
      <c r="H2172" s="1" t="s">
        <v>11</v>
      </c>
      <c r="I2172" s="1" t="s">
        <v>11</v>
      </c>
      <c r="J2172" s="3"/>
      <c r="K2172" s="3"/>
    </row>
    <row r="2173">
      <c r="A2173" s="1" t="s">
        <v>7522</v>
      </c>
      <c r="B2173" s="4" t="s">
        <v>7523</v>
      </c>
      <c r="C2173" s="1" t="s">
        <v>11</v>
      </c>
      <c r="D2173" s="1" t="s">
        <v>11</v>
      </c>
      <c r="E2173" s="1" t="s">
        <v>11</v>
      </c>
      <c r="F2173" s="1" t="s">
        <v>11</v>
      </c>
      <c r="G2173" s="1" t="s">
        <v>11</v>
      </c>
      <c r="H2173" s="1" t="s">
        <v>11</v>
      </c>
      <c r="I2173" s="1" t="s">
        <v>11</v>
      </c>
      <c r="J2173" s="3"/>
      <c r="K2173" s="3"/>
    </row>
    <row r="2174">
      <c r="A2174" s="1" t="s">
        <v>7524</v>
      </c>
      <c r="B2174" s="4" t="s">
        <v>7525</v>
      </c>
      <c r="C2174" s="1" t="s">
        <v>11</v>
      </c>
      <c r="D2174" s="1" t="s">
        <v>11</v>
      </c>
      <c r="E2174" s="1" t="s">
        <v>11</v>
      </c>
      <c r="F2174" s="1" t="s">
        <v>11</v>
      </c>
      <c r="G2174" s="1" t="s">
        <v>11</v>
      </c>
      <c r="H2174" s="1" t="s">
        <v>11</v>
      </c>
      <c r="I2174" s="1" t="s">
        <v>11</v>
      </c>
      <c r="J2174" s="3"/>
      <c r="K2174" s="3"/>
    </row>
    <row r="2175">
      <c r="A2175" s="1" t="s">
        <v>7526</v>
      </c>
      <c r="B2175" s="4" t="s">
        <v>7527</v>
      </c>
      <c r="C2175" s="1" t="s">
        <v>11</v>
      </c>
      <c r="D2175" s="1" t="s">
        <v>11</v>
      </c>
      <c r="E2175" s="1" t="s">
        <v>11</v>
      </c>
      <c r="F2175" s="1" t="s">
        <v>11</v>
      </c>
      <c r="G2175" s="1" t="s">
        <v>11</v>
      </c>
      <c r="H2175" s="1" t="s">
        <v>11</v>
      </c>
      <c r="I2175" s="1" t="s">
        <v>11</v>
      </c>
      <c r="J2175" s="3"/>
      <c r="K2175" s="3"/>
    </row>
    <row r="2176">
      <c r="A2176" s="1" t="s">
        <v>7528</v>
      </c>
      <c r="B2176" s="4" t="s">
        <v>7529</v>
      </c>
      <c r="C2176" s="1" t="s">
        <v>11</v>
      </c>
      <c r="D2176" s="1" t="s">
        <v>11</v>
      </c>
      <c r="E2176" s="1" t="s">
        <v>11</v>
      </c>
      <c r="F2176" s="1" t="s">
        <v>11</v>
      </c>
      <c r="G2176" s="1" t="s">
        <v>11</v>
      </c>
      <c r="H2176" s="1" t="s">
        <v>11</v>
      </c>
      <c r="I2176" s="1" t="s">
        <v>11</v>
      </c>
      <c r="J2176" s="3"/>
      <c r="K2176" s="3"/>
    </row>
    <row r="2177">
      <c r="A2177" s="1" t="s">
        <v>7530</v>
      </c>
      <c r="B2177" s="4" t="s">
        <v>7531</v>
      </c>
      <c r="C2177" s="1" t="s">
        <v>11</v>
      </c>
      <c r="D2177" s="1" t="s">
        <v>11</v>
      </c>
      <c r="E2177" s="1" t="s">
        <v>11</v>
      </c>
      <c r="F2177" s="1" t="s">
        <v>11</v>
      </c>
      <c r="G2177" s="1" t="s">
        <v>11</v>
      </c>
      <c r="H2177" s="1" t="s">
        <v>11</v>
      </c>
      <c r="I2177" s="1" t="s">
        <v>11</v>
      </c>
      <c r="J2177" s="3"/>
      <c r="K2177" s="3"/>
    </row>
    <row r="2178">
      <c r="A2178" s="1" t="s">
        <v>7532</v>
      </c>
      <c r="B2178" s="4" t="s">
        <v>7533</v>
      </c>
      <c r="C2178" s="1" t="s">
        <v>11</v>
      </c>
      <c r="D2178" s="1" t="s">
        <v>11</v>
      </c>
      <c r="E2178" s="1" t="s">
        <v>11</v>
      </c>
      <c r="F2178" s="1" t="s">
        <v>11</v>
      </c>
      <c r="G2178" s="1" t="s">
        <v>11</v>
      </c>
      <c r="H2178" s="1" t="s">
        <v>11</v>
      </c>
      <c r="I2178" s="1" t="s">
        <v>11</v>
      </c>
      <c r="J2178" s="3"/>
      <c r="K2178" s="3"/>
    </row>
    <row r="2179">
      <c r="A2179" s="1" t="s">
        <v>7534</v>
      </c>
      <c r="B2179" s="4" t="s">
        <v>7535</v>
      </c>
      <c r="C2179" s="1" t="s">
        <v>11</v>
      </c>
      <c r="D2179" s="1" t="s">
        <v>11</v>
      </c>
      <c r="E2179" s="1" t="s">
        <v>11</v>
      </c>
      <c r="F2179" s="1" t="s">
        <v>11</v>
      </c>
      <c r="G2179" s="1" t="s">
        <v>11</v>
      </c>
      <c r="H2179" s="1" t="s">
        <v>11</v>
      </c>
      <c r="I2179" s="1" t="s">
        <v>11</v>
      </c>
      <c r="J2179" s="3"/>
      <c r="K2179" s="3"/>
    </row>
    <row r="2180">
      <c r="A2180" s="1" t="s">
        <v>7536</v>
      </c>
      <c r="B2180" s="4" t="s">
        <v>7537</v>
      </c>
      <c r="C2180" s="1" t="s">
        <v>11</v>
      </c>
      <c r="D2180" s="1" t="s">
        <v>11</v>
      </c>
      <c r="E2180" s="1" t="s">
        <v>11</v>
      </c>
      <c r="F2180" s="1" t="s">
        <v>11</v>
      </c>
      <c r="G2180" s="1" t="s">
        <v>11</v>
      </c>
      <c r="H2180" s="1" t="s">
        <v>11</v>
      </c>
      <c r="I2180" s="1" t="s">
        <v>11</v>
      </c>
      <c r="J2180" s="3"/>
      <c r="K2180" s="3"/>
    </row>
    <row r="2181">
      <c r="A2181" s="1" t="s">
        <v>7538</v>
      </c>
      <c r="B2181" s="4" t="s">
        <v>7539</v>
      </c>
      <c r="C2181" s="1" t="s">
        <v>11</v>
      </c>
      <c r="D2181" s="1" t="s">
        <v>11</v>
      </c>
      <c r="E2181" s="1" t="s">
        <v>11</v>
      </c>
      <c r="F2181" s="1" t="s">
        <v>11</v>
      </c>
      <c r="G2181" s="1" t="s">
        <v>11</v>
      </c>
      <c r="H2181" s="1" t="s">
        <v>11</v>
      </c>
      <c r="I2181" s="1" t="s">
        <v>11</v>
      </c>
      <c r="J2181" s="3"/>
      <c r="K2181" s="3"/>
    </row>
    <row r="2182">
      <c r="A2182" s="1" t="s">
        <v>7540</v>
      </c>
      <c r="B2182" s="4" t="s">
        <v>7541</v>
      </c>
      <c r="C2182" s="1" t="s">
        <v>7542</v>
      </c>
      <c r="D2182" s="1" t="s">
        <v>7543</v>
      </c>
      <c r="E2182" s="1" t="s">
        <v>7544</v>
      </c>
      <c r="F2182" s="1" t="s">
        <v>7545</v>
      </c>
      <c r="G2182" s="1" t="s">
        <v>11</v>
      </c>
      <c r="H2182" s="1" t="s">
        <v>11</v>
      </c>
      <c r="I2182" s="1" t="s">
        <v>80</v>
      </c>
      <c r="J2182" s="3"/>
      <c r="K2182" s="3"/>
    </row>
    <row r="2183">
      <c r="A2183" s="1" t="s">
        <v>7546</v>
      </c>
      <c r="B2183" s="4" t="s">
        <v>7547</v>
      </c>
      <c r="C2183" s="1" t="s">
        <v>11</v>
      </c>
      <c r="D2183" s="1" t="s">
        <v>11</v>
      </c>
      <c r="E2183" s="1" t="s">
        <v>11</v>
      </c>
      <c r="F2183" s="1" t="s">
        <v>11</v>
      </c>
      <c r="G2183" s="1" t="s">
        <v>11</v>
      </c>
      <c r="H2183" s="1" t="s">
        <v>11</v>
      </c>
      <c r="I2183" s="1" t="s">
        <v>11</v>
      </c>
      <c r="J2183" s="3"/>
      <c r="K2183" s="3"/>
    </row>
    <row r="2184">
      <c r="A2184" s="1" t="s">
        <v>7548</v>
      </c>
      <c r="B2184" s="4" t="s">
        <v>7549</v>
      </c>
      <c r="C2184" s="1" t="s">
        <v>11</v>
      </c>
      <c r="D2184" s="1" t="s">
        <v>11</v>
      </c>
      <c r="E2184" s="1" t="s">
        <v>11</v>
      </c>
      <c r="F2184" s="1" t="s">
        <v>11</v>
      </c>
      <c r="G2184" s="1" t="s">
        <v>11</v>
      </c>
      <c r="H2184" s="1" t="s">
        <v>11</v>
      </c>
      <c r="I2184" s="1" t="s">
        <v>11</v>
      </c>
      <c r="J2184" s="3"/>
      <c r="K2184" s="3"/>
    </row>
    <row r="2185">
      <c r="A2185" s="1" t="s">
        <v>7550</v>
      </c>
      <c r="B2185" s="4" t="s">
        <v>7551</v>
      </c>
      <c r="C2185" s="1" t="s">
        <v>11</v>
      </c>
      <c r="D2185" s="1" t="s">
        <v>11</v>
      </c>
      <c r="E2185" s="1" t="s">
        <v>11</v>
      </c>
      <c r="F2185" s="1" t="s">
        <v>11</v>
      </c>
      <c r="G2185" s="1" t="s">
        <v>11</v>
      </c>
      <c r="H2185" s="1" t="s">
        <v>11</v>
      </c>
      <c r="I2185" s="1" t="s">
        <v>11</v>
      </c>
      <c r="J2185" s="3"/>
      <c r="K2185" s="3"/>
    </row>
    <row r="2186">
      <c r="A2186" s="1" t="s">
        <v>7552</v>
      </c>
      <c r="B2186" s="4" t="s">
        <v>7553</v>
      </c>
      <c r="C2186" s="1" t="s">
        <v>7554</v>
      </c>
      <c r="D2186" s="1" t="s">
        <v>7555</v>
      </c>
      <c r="E2186" s="1" t="s">
        <v>5372</v>
      </c>
      <c r="F2186" s="1" t="s">
        <v>5373</v>
      </c>
      <c r="G2186" s="1" t="s">
        <v>11</v>
      </c>
      <c r="H2186" s="1" t="s">
        <v>11</v>
      </c>
      <c r="I2186" s="1" t="s">
        <v>312</v>
      </c>
      <c r="J2186" s="3"/>
      <c r="K2186" s="3"/>
    </row>
    <row r="2187">
      <c r="A2187" s="1" t="s">
        <v>7556</v>
      </c>
      <c r="B2187" s="4" t="s">
        <v>7557</v>
      </c>
      <c r="C2187" s="1" t="s">
        <v>11</v>
      </c>
      <c r="D2187" s="1" t="s">
        <v>11</v>
      </c>
      <c r="E2187" s="1" t="s">
        <v>11</v>
      </c>
      <c r="F2187" s="1" t="s">
        <v>11</v>
      </c>
      <c r="G2187" s="1" t="s">
        <v>11</v>
      </c>
      <c r="H2187" s="1" t="s">
        <v>11</v>
      </c>
      <c r="I2187" s="1" t="s">
        <v>11</v>
      </c>
      <c r="J2187" s="3"/>
      <c r="K2187" s="3"/>
    </row>
    <row r="2188">
      <c r="A2188" s="1" t="s">
        <v>7558</v>
      </c>
      <c r="B2188" s="4" t="s">
        <v>7559</v>
      </c>
      <c r="C2188" s="1" t="s">
        <v>11</v>
      </c>
      <c r="D2188" s="1" t="s">
        <v>11</v>
      </c>
      <c r="E2188" s="1" t="s">
        <v>11</v>
      </c>
      <c r="F2188" s="1" t="s">
        <v>11</v>
      </c>
      <c r="G2188" s="1" t="s">
        <v>11</v>
      </c>
      <c r="H2188" s="1" t="s">
        <v>11</v>
      </c>
      <c r="I2188" s="1" t="s">
        <v>11</v>
      </c>
      <c r="J2188" s="3"/>
      <c r="K2188" s="3"/>
    </row>
    <row r="2189">
      <c r="A2189" s="1" t="s">
        <v>7560</v>
      </c>
      <c r="B2189" s="4" t="s">
        <v>7561</v>
      </c>
      <c r="C2189" s="1" t="s">
        <v>11</v>
      </c>
      <c r="D2189" s="1" t="s">
        <v>11</v>
      </c>
      <c r="E2189" s="1" t="s">
        <v>11</v>
      </c>
      <c r="F2189" s="1" t="s">
        <v>11</v>
      </c>
      <c r="G2189" s="1" t="s">
        <v>11</v>
      </c>
      <c r="H2189" s="1" t="s">
        <v>11</v>
      </c>
      <c r="I2189" s="1" t="s">
        <v>11</v>
      </c>
      <c r="J2189" s="3"/>
      <c r="K2189" s="3"/>
    </row>
    <row r="2190">
      <c r="A2190" s="1" t="s">
        <v>7562</v>
      </c>
      <c r="B2190" s="4" t="s">
        <v>7563</v>
      </c>
      <c r="C2190" s="1" t="s">
        <v>7564</v>
      </c>
      <c r="D2190" s="1" t="s">
        <v>7565</v>
      </c>
      <c r="E2190" s="1" t="s">
        <v>7566</v>
      </c>
      <c r="F2190" s="1" t="s">
        <v>3758</v>
      </c>
      <c r="G2190" s="1" t="s">
        <v>11</v>
      </c>
      <c r="H2190" s="3"/>
      <c r="I2190" s="1" t="s">
        <v>31</v>
      </c>
      <c r="J2190" s="3"/>
      <c r="K2190" s="3"/>
    </row>
    <row r="2191">
      <c r="A2191" s="1" t="s">
        <v>7567</v>
      </c>
      <c r="B2191" s="4" t="s">
        <v>7568</v>
      </c>
      <c r="C2191" s="1" t="s">
        <v>11</v>
      </c>
      <c r="D2191" s="1" t="s">
        <v>11</v>
      </c>
      <c r="E2191" s="1" t="s">
        <v>11</v>
      </c>
      <c r="F2191" s="1" t="s">
        <v>11</v>
      </c>
      <c r="G2191" s="1" t="s">
        <v>11</v>
      </c>
      <c r="H2191" s="1" t="s">
        <v>11</v>
      </c>
      <c r="I2191" s="1" t="s">
        <v>11</v>
      </c>
      <c r="J2191" s="3"/>
      <c r="K2191" s="3"/>
    </row>
    <row r="2192">
      <c r="A2192" s="1" t="s">
        <v>7569</v>
      </c>
      <c r="B2192" s="4" t="s">
        <v>7570</v>
      </c>
      <c r="C2192" s="1" t="s">
        <v>11</v>
      </c>
      <c r="D2192" s="1" t="s">
        <v>11</v>
      </c>
      <c r="E2192" s="1" t="s">
        <v>11</v>
      </c>
      <c r="F2192" s="1" t="s">
        <v>11</v>
      </c>
      <c r="G2192" s="1" t="s">
        <v>11</v>
      </c>
      <c r="H2192" s="1" t="s">
        <v>11</v>
      </c>
      <c r="I2192" s="1" t="s">
        <v>11</v>
      </c>
      <c r="J2192" s="3"/>
      <c r="K2192" s="3"/>
    </row>
    <row r="2193">
      <c r="A2193" s="1" t="s">
        <v>7571</v>
      </c>
      <c r="B2193" s="4" t="s">
        <v>7572</v>
      </c>
      <c r="C2193" s="1" t="s">
        <v>11</v>
      </c>
      <c r="D2193" s="1" t="s">
        <v>11</v>
      </c>
      <c r="E2193" s="1" t="s">
        <v>11</v>
      </c>
      <c r="F2193" s="1" t="s">
        <v>11</v>
      </c>
      <c r="G2193" s="1" t="s">
        <v>11</v>
      </c>
      <c r="H2193" s="1" t="s">
        <v>11</v>
      </c>
      <c r="I2193" s="1" t="s">
        <v>11</v>
      </c>
      <c r="J2193" s="3"/>
      <c r="K2193" s="3"/>
    </row>
    <row r="2194">
      <c r="A2194" s="1" t="s">
        <v>7573</v>
      </c>
      <c r="B2194" s="4" t="s">
        <v>7574</v>
      </c>
      <c r="C2194" s="1" t="s">
        <v>7575</v>
      </c>
      <c r="D2194" s="1" t="s">
        <v>7576</v>
      </c>
      <c r="E2194" s="1" t="s">
        <v>7577</v>
      </c>
      <c r="F2194" s="1" t="s">
        <v>7578</v>
      </c>
      <c r="G2194" s="1" t="s">
        <v>7579</v>
      </c>
      <c r="H2194" s="3"/>
      <c r="I2194" s="1" t="s">
        <v>80</v>
      </c>
      <c r="J2194" s="3"/>
      <c r="K2194" s="3"/>
    </row>
    <row r="2195">
      <c r="A2195" s="1" t="s">
        <v>7580</v>
      </c>
      <c r="B2195" s="4" t="s">
        <v>7581</v>
      </c>
      <c r="C2195" s="1" t="s">
        <v>11</v>
      </c>
      <c r="D2195" s="1" t="s">
        <v>11</v>
      </c>
      <c r="E2195" s="1" t="s">
        <v>11</v>
      </c>
      <c r="F2195" s="1" t="s">
        <v>11</v>
      </c>
      <c r="G2195" s="1" t="s">
        <v>11</v>
      </c>
      <c r="H2195" s="1" t="s">
        <v>11</v>
      </c>
      <c r="I2195" s="1" t="s">
        <v>11</v>
      </c>
      <c r="J2195" s="3"/>
      <c r="K2195" s="3"/>
    </row>
    <row r="2196">
      <c r="A2196" s="1" t="s">
        <v>7582</v>
      </c>
      <c r="B2196" s="4" t="s">
        <v>7583</v>
      </c>
      <c r="C2196" s="1" t="s">
        <v>7584</v>
      </c>
      <c r="D2196" s="1" t="s">
        <v>7585</v>
      </c>
      <c r="E2196" s="1" t="s">
        <v>7586</v>
      </c>
      <c r="F2196" s="1" t="s">
        <v>7587</v>
      </c>
      <c r="G2196" s="1" t="s">
        <v>7588</v>
      </c>
      <c r="H2196" s="1" t="s">
        <v>11</v>
      </c>
      <c r="I2196" s="1" t="s">
        <v>312</v>
      </c>
      <c r="J2196" s="3"/>
      <c r="K2196" s="3"/>
    </row>
    <row r="2197">
      <c r="A2197" s="1" t="s">
        <v>7589</v>
      </c>
      <c r="B2197" s="4" t="s">
        <v>7590</v>
      </c>
      <c r="C2197" s="1" t="s">
        <v>11</v>
      </c>
      <c r="D2197" s="1" t="s">
        <v>11</v>
      </c>
      <c r="E2197" s="1" t="s">
        <v>11</v>
      </c>
      <c r="F2197" s="1" t="s">
        <v>11</v>
      </c>
      <c r="G2197" s="1" t="s">
        <v>11</v>
      </c>
      <c r="H2197" s="1" t="s">
        <v>11</v>
      </c>
      <c r="I2197" s="1" t="s">
        <v>11</v>
      </c>
      <c r="J2197" s="3"/>
      <c r="K2197" s="3"/>
    </row>
    <row r="2198">
      <c r="A2198" s="1" t="s">
        <v>7591</v>
      </c>
      <c r="B2198" s="4" t="s">
        <v>7592</v>
      </c>
      <c r="C2198" s="1" t="s">
        <v>7593</v>
      </c>
      <c r="D2198" s="1" t="s">
        <v>7594</v>
      </c>
      <c r="E2198" s="1" t="s">
        <v>7595</v>
      </c>
      <c r="F2198" s="1" t="s">
        <v>7596</v>
      </c>
      <c r="G2198" s="1" t="s">
        <v>11</v>
      </c>
      <c r="H2198" s="5" t="s">
        <v>7597</v>
      </c>
      <c r="I2198" s="1" t="s">
        <v>80</v>
      </c>
      <c r="J2198" s="3"/>
      <c r="K2198" s="3"/>
    </row>
    <row r="2199">
      <c r="A2199" s="1" t="s">
        <v>7598</v>
      </c>
      <c r="B2199" s="4" t="s">
        <v>7599</v>
      </c>
      <c r="C2199" s="1" t="s">
        <v>7600</v>
      </c>
      <c r="D2199" s="1" t="s">
        <v>7601</v>
      </c>
      <c r="E2199" s="1" t="s">
        <v>7602</v>
      </c>
      <c r="F2199" s="1" t="s">
        <v>7603</v>
      </c>
      <c r="G2199" s="1" t="s">
        <v>11</v>
      </c>
      <c r="H2199" s="5" t="s">
        <v>7604</v>
      </c>
      <c r="I2199" s="1" t="s">
        <v>80</v>
      </c>
      <c r="J2199" s="3"/>
      <c r="K2199" s="3"/>
    </row>
    <row r="2200">
      <c r="A2200" s="1" t="s">
        <v>7605</v>
      </c>
      <c r="B2200" s="4" t="s">
        <v>7606</v>
      </c>
      <c r="C2200" s="1" t="s">
        <v>11</v>
      </c>
      <c r="D2200" s="1" t="s">
        <v>11</v>
      </c>
      <c r="E2200" s="1" t="s">
        <v>11</v>
      </c>
      <c r="F2200" s="1" t="s">
        <v>11</v>
      </c>
      <c r="G2200" s="1" t="s">
        <v>11</v>
      </c>
      <c r="H2200" s="1" t="s">
        <v>11</v>
      </c>
      <c r="I2200" s="1" t="s">
        <v>11</v>
      </c>
      <c r="J2200" s="3"/>
      <c r="K2200" s="3"/>
    </row>
    <row r="2201">
      <c r="A2201" s="1" t="s">
        <v>7607</v>
      </c>
      <c r="B2201" s="4" t="s">
        <v>7608</v>
      </c>
      <c r="C2201" s="1" t="s">
        <v>11</v>
      </c>
      <c r="D2201" s="1" t="s">
        <v>11</v>
      </c>
      <c r="E2201" s="1" t="s">
        <v>11</v>
      </c>
      <c r="F2201" s="1" t="s">
        <v>11</v>
      </c>
      <c r="G2201" s="1" t="s">
        <v>11</v>
      </c>
      <c r="H2201" s="1" t="s">
        <v>11</v>
      </c>
      <c r="I2201" s="1" t="s">
        <v>11</v>
      </c>
      <c r="J2201" s="3"/>
      <c r="K2201" s="3"/>
    </row>
    <row r="2202">
      <c r="A2202" s="1" t="s">
        <v>7609</v>
      </c>
      <c r="B2202" s="4" t="s">
        <v>7610</v>
      </c>
      <c r="C2202" s="1" t="s">
        <v>11</v>
      </c>
      <c r="D2202" s="1" t="s">
        <v>11</v>
      </c>
      <c r="E2202" s="1" t="s">
        <v>11</v>
      </c>
      <c r="F2202" s="1" t="s">
        <v>11</v>
      </c>
      <c r="G2202" s="1" t="s">
        <v>11</v>
      </c>
      <c r="H2202" s="1" t="s">
        <v>11</v>
      </c>
      <c r="I2202" s="1" t="s">
        <v>11</v>
      </c>
      <c r="J2202" s="3"/>
      <c r="K2202" s="3"/>
    </row>
    <row r="2203">
      <c r="A2203" s="1" t="s">
        <v>7611</v>
      </c>
      <c r="B2203" s="4" t="s">
        <v>7612</v>
      </c>
      <c r="C2203" s="1" t="s">
        <v>7613</v>
      </c>
      <c r="D2203" s="1" t="s">
        <v>7614</v>
      </c>
      <c r="E2203" s="1" t="s">
        <v>6573</v>
      </c>
      <c r="F2203" s="1" t="s">
        <v>7615</v>
      </c>
      <c r="G2203" s="1" t="s">
        <v>11</v>
      </c>
      <c r="H2203" s="1" t="s">
        <v>11</v>
      </c>
      <c r="I2203" s="1" t="s">
        <v>31</v>
      </c>
      <c r="J2203" s="3"/>
      <c r="K2203" s="3"/>
    </row>
    <row r="2204">
      <c r="A2204" s="1" t="s">
        <v>7616</v>
      </c>
      <c r="B2204" s="4" t="s">
        <v>7617</v>
      </c>
      <c r="C2204" s="1" t="s">
        <v>11</v>
      </c>
      <c r="D2204" s="1" t="s">
        <v>11</v>
      </c>
      <c r="E2204" s="1" t="s">
        <v>11</v>
      </c>
      <c r="F2204" s="1" t="s">
        <v>11</v>
      </c>
      <c r="G2204" s="1" t="s">
        <v>11</v>
      </c>
      <c r="H2204" s="1" t="s">
        <v>11</v>
      </c>
      <c r="I2204" s="1" t="s">
        <v>11</v>
      </c>
      <c r="J2204" s="3"/>
      <c r="K2204" s="3"/>
    </row>
    <row r="2205">
      <c r="A2205" s="1" t="s">
        <v>7618</v>
      </c>
      <c r="B2205" s="4" t="s">
        <v>7619</v>
      </c>
      <c r="C2205" s="1" t="s">
        <v>7620</v>
      </c>
      <c r="D2205" s="1" t="s">
        <v>7621</v>
      </c>
      <c r="E2205" s="1" t="s">
        <v>7622</v>
      </c>
      <c r="F2205" s="1" t="s">
        <v>7623</v>
      </c>
      <c r="G2205" s="1" t="s">
        <v>7624</v>
      </c>
      <c r="H2205" s="5" t="s">
        <v>7625</v>
      </c>
      <c r="I2205" s="1" t="s">
        <v>80</v>
      </c>
      <c r="J2205" s="3"/>
      <c r="K2205" s="3"/>
    </row>
    <row r="2206">
      <c r="A2206" s="1" t="s">
        <v>7626</v>
      </c>
      <c r="B2206" s="4" t="s">
        <v>7627</v>
      </c>
      <c r="C2206" s="1" t="s">
        <v>11</v>
      </c>
      <c r="D2206" s="1" t="s">
        <v>11</v>
      </c>
      <c r="E2206" s="1" t="s">
        <v>11</v>
      </c>
      <c r="F2206" s="1" t="s">
        <v>11</v>
      </c>
      <c r="G2206" s="1" t="s">
        <v>11</v>
      </c>
      <c r="H2206" s="1" t="s">
        <v>11</v>
      </c>
      <c r="I2206" s="1" t="s">
        <v>11</v>
      </c>
      <c r="J2206" s="3"/>
      <c r="K2206" s="3"/>
    </row>
    <row r="2207">
      <c r="A2207" s="1" t="s">
        <v>7628</v>
      </c>
      <c r="B2207" s="4" t="s">
        <v>7629</v>
      </c>
      <c r="C2207" s="1" t="s">
        <v>11</v>
      </c>
      <c r="D2207" s="1" t="s">
        <v>11</v>
      </c>
      <c r="E2207" s="1" t="s">
        <v>11</v>
      </c>
      <c r="F2207" s="1" t="s">
        <v>11</v>
      </c>
      <c r="G2207" s="1" t="s">
        <v>11</v>
      </c>
      <c r="H2207" s="1" t="s">
        <v>11</v>
      </c>
      <c r="I2207" s="1" t="s">
        <v>11</v>
      </c>
      <c r="J2207" s="3"/>
      <c r="K2207" s="3"/>
    </row>
    <row r="2208">
      <c r="A2208" s="1" t="s">
        <v>7630</v>
      </c>
      <c r="B2208" s="4" t="s">
        <v>7631</v>
      </c>
      <c r="C2208" s="1" t="s">
        <v>11</v>
      </c>
      <c r="D2208" s="1" t="s">
        <v>11</v>
      </c>
      <c r="E2208" s="1" t="s">
        <v>11</v>
      </c>
      <c r="F2208" s="1" t="s">
        <v>11</v>
      </c>
      <c r="G2208" s="1" t="s">
        <v>11</v>
      </c>
      <c r="H2208" s="1" t="s">
        <v>11</v>
      </c>
      <c r="I2208" s="1" t="s">
        <v>11</v>
      </c>
      <c r="J2208" s="3"/>
      <c r="K2208" s="3"/>
    </row>
    <row r="2209">
      <c r="A2209" s="1" t="s">
        <v>7632</v>
      </c>
      <c r="B2209" s="4" t="s">
        <v>7633</v>
      </c>
      <c r="C2209" s="1" t="s">
        <v>7634</v>
      </c>
      <c r="D2209" s="1" t="s">
        <v>7635</v>
      </c>
      <c r="E2209" s="1" t="s">
        <v>7636</v>
      </c>
      <c r="F2209" s="1" t="s">
        <v>7637</v>
      </c>
      <c r="G2209" s="1" t="s">
        <v>11</v>
      </c>
      <c r="H2209" s="5" t="s">
        <v>7638</v>
      </c>
      <c r="I2209" s="1" t="s">
        <v>382</v>
      </c>
      <c r="J2209" s="3"/>
      <c r="K2209" s="3"/>
    </row>
    <row r="2210">
      <c r="A2210" s="1" t="s">
        <v>7639</v>
      </c>
      <c r="B2210" s="4" t="s">
        <v>7640</v>
      </c>
      <c r="C2210" s="1" t="s">
        <v>11</v>
      </c>
      <c r="D2210" s="1" t="s">
        <v>11</v>
      </c>
      <c r="E2210" s="1" t="s">
        <v>11</v>
      </c>
      <c r="F2210" s="1" t="s">
        <v>11</v>
      </c>
      <c r="G2210" s="1" t="s">
        <v>11</v>
      </c>
      <c r="H2210" s="1" t="s">
        <v>11</v>
      </c>
      <c r="I2210" s="1" t="s">
        <v>11</v>
      </c>
      <c r="J2210" s="3"/>
      <c r="K2210" s="3"/>
    </row>
    <row r="2211">
      <c r="A2211" s="1" t="s">
        <v>7641</v>
      </c>
      <c r="B2211" s="4" t="s">
        <v>7642</v>
      </c>
      <c r="C2211" s="1" t="s">
        <v>11</v>
      </c>
      <c r="D2211" s="1" t="s">
        <v>11</v>
      </c>
      <c r="E2211" s="1" t="s">
        <v>11</v>
      </c>
      <c r="F2211" s="1" t="s">
        <v>11</v>
      </c>
      <c r="G2211" s="1" t="s">
        <v>11</v>
      </c>
      <c r="H2211" s="1" t="s">
        <v>11</v>
      </c>
      <c r="I2211" s="1" t="s">
        <v>11</v>
      </c>
      <c r="J2211" s="3"/>
      <c r="K2211" s="3"/>
    </row>
    <row r="2212">
      <c r="A2212" s="1" t="s">
        <v>7643</v>
      </c>
      <c r="B2212" s="4" t="s">
        <v>7644</v>
      </c>
      <c r="C2212" s="1" t="s">
        <v>11</v>
      </c>
      <c r="D2212" s="1" t="s">
        <v>11</v>
      </c>
      <c r="E2212" s="1" t="s">
        <v>11</v>
      </c>
      <c r="F2212" s="1" t="s">
        <v>11</v>
      </c>
      <c r="G2212" s="1" t="s">
        <v>11</v>
      </c>
      <c r="H2212" s="1" t="s">
        <v>11</v>
      </c>
      <c r="I2212" s="1" t="s">
        <v>11</v>
      </c>
      <c r="J2212" s="3"/>
      <c r="K2212" s="3"/>
    </row>
    <row r="2213">
      <c r="A2213" s="1" t="s">
        <v>7645</v>
      </c>
      <c r="B2213" s="4" t="s">
        <v>7646</v>
      </c>
      <c r="C2213" s="1" t="s">
        <v>11</v>
      </c>
      <c r="D2213" s="1" t="s">
        <v>11</v>
      </c>
      <c r="E2213" s="1" t="s">
        <v>11</v>
      </c>
      <c r="F2213" s="1" t="s">
        <v>11</v>
      </c>
      <c r="G2213" s="1" t="s">
        <v>11</v>
      </c>
      <c r="H2213" s="1" t="s">
        <v>11</v>
      </c>
      <c r="I2213" s="1" t="s">
        <v>11</v>
      </c>
      <c r="J2213" s="3"/>
      <c r="K2213" s="3"/>
    </row>
    <row r="2214">
      <c r="A2214" s="1" t="s">
        <v>7647</v>
      </c>
      <c r="B2214" s="4" t="s">
        <v>7648</v>
      </c>
      <c r="C2214" s="1" t="s">
        <v>11</v>
      </c>
      <c r="D2214" s="1" t="s">
        <v>11</v>
      </c>
      <c r="E2214" s="1" t="s">
        <v>11</v>
      </c>
      <c r="F2214" s="1" t="s">
        <v>11</v>
      </c>
      <c r="G2214" s="1" t="s">
        <v>11</v>
      </c>
      <c r="H2214" s="1" t="s">
        <v>11</v>
      </c>
      <c r="I2214" s="1" t="s">
        <v>11</v>
      </c>
      <c r="J2214" s="3"/>
      <c r="K2214" s="3"/>
    </row>
    <row r="2215">
      <c r="A2215" s="1" t="s">
        <v>7649</v>
      </c>
      <c r="B2215" s="4" t="s">
        <v>7650</v>
      </c>
      <c r="C2215" s="1" t="s">
        <v>11</v>
      </c>
      <c r="D2215" s="1" t="s">
        <v>11</v>
      </c>
      <c r="E2215" s="1" t="s">
        <v>11</v>
      </c>
      <c r="F2215" s="1" t="s">
        <v>11</v>
      </c>
      <c r="G2215" s="1" t="s">
        <v>11</v>
      </c>
      <c r="H2215" s="1" t="s">
        <v>11</v>
      </c>
      <c r="I2215" s="1" t="s">
        <v>11</v>
      </c>
      <c r="J2215" s="3"/>
      <c r="K2215" s="3"/>
    </row>
    <row r="2216">
      <c r="A2216" s="1" t="s">
        <v>7651</v>
      </c>
      <c r="B2216" s="4" t="s">
        <v>7652</v>
      </c>
      <c r="C2216" s="1" t="s">
        <v>7653</v>
      </c>
      <c r="D2216" s="1" t="s">
        <v>7654</v>
      </c>
      <c r="E2216" s="1" t="s">
        <v>7655</v>
      </c>
      <c r="F2216" s="1" t="s">
        <v>7656</v>
      </c>
      <c r="G2216" s="1" t="s">
        <v>11</v>
      </c>
      <c r="H2216" s="5" t="s">
        <v>7657</v>
      </c>
      <c r="I2216" s="1" t="s">
        <v>80</v>
      </c>
      <c r="J2216" s="3"/>
      <c r="K2216" s="3"/>
    </row>
    <row r="2217">
      <c r="A2217" s="1" t="s">
        <v>7658</v>
      </c>
      <c r="B2217" s="4" t="s">
        <v>7659</v>
      </c>
      <c r="C2217" s="1" t="s">
        <v>11</v>
      </c>
      <c r="D2217" s="1" t="s">
        <v>11</v>
      </c>
      <c r="E2217" s="1" t="s">
        <v>11</v>
      </c>
      <c r="F2217" s="1" t="s">
        <v>11</v>
      </c>
      <c r="G2217" s="1" t="s">
        <v>11</v>
      </c>
      <c r="H2217" s="1" t="s">
        <v>11</v>
      </c>
      <c r="I2217" s="1" t="s">
        <v>11</v>
      </c>
      <c r="J2217" s="3"/>
      <c r="K2217" s="3"/>
    </row>
    <row r="2218">
      <c r="A2218" s="1" t="s">
        <v>7660</v>
      </c>
      <c r="B2218" s="4" t="s">
        <v>7661</v>
      </c>
      <c r="C2218" s="1" t="s">
        <v>11</v>
      </c>
      <c r="D2218" s="1" t="s">
        <v>11</v>
      </c>
      <c r="E2218" s="1" t="s">
        <v>11</v>
      </c>
      <c r="F2218" s="1" t="s">
        <v>11</v>
      </c>
      <c r="G2218" s="1" t="s">
        <v>11</v>
      </c>
      <c r="H2218" s="1" t="s">
        <v>11</v>
      </c>
      <c r="I2218" s="1" t="s">
        <v>11</v>
      </c>
      <c r="J2218" s="3"/>
      <c r="K2218" s="3"/>
    </row>
    <row r="2219">
      <c r="A2219" s="1" t="s">
        <v>7662</v>
      </c>
      <c r="B2219" s="4" t="s">
        <v>7663</v>
      </c>
      <c r="C2219" s="1" t="s">
        <v>7664</v>
      </c>
      <c r="D2219" s="1" t="s">
        <v>7665</v>
      </c>
      <c r="E2219" s="1" t="s">
        <v>7666</v>
      </c>
      <c r="F2219" s="1" t="s">
        <v>7667</v>
      </c>
      <c r="G2219" s="1" t="s">
        <v>7668</v>
      </c>
      <c r="H2219" s="1" t="s">
        <v>11</v>
      </c>
      <c r="I2219" s="1" t="s">
        <v>80</v>
      </c>
      <c r="J2219" s="3"/>
      <c r="K2219" s="3"/>
    </row>
    <row r="2220">
      <c r="A2220" s="1" t="s">
        <v>7669</v>
      </c>
      <c r="B2220" s="4" t="s">
        <v>7670</v>
      </c>
      <c r="C2220" s="1" t="s">
        <v>11</v>
      </c>
      <c r="D2220" s="1" t="s">
        <v>11</v>
      </c>
      <c r="E2220" s="1" t="s">
        <v>11</v>
      </c>
      <c r="F2220" s="1" t="s">
        <v>11</v>
      </c>
      <c r="G2220" s="1" t="s">
        <v>11</v>
      </c>
      <c r="H2220" s="1" t="s">
        <v>11</v>
      </c>
      <c r="I2220" s="1" t="s">
        <v>11</v>
      </c>
      <c r="J2220" s="3"/>
      <c r="K2220" s="3"/>
    </row>
    <row r="2221">
      <c r="A2221" s="1" t="s">
        <v>7671</v>
      </c>
      <c r="B2221" s="4" t="s">
        <v>7672</v>
      </c>
      <c r="C2221" s="1" t="s">
        <v>11</v>
      </c>
      <c r="D2221" s="1" t="s">
        <v>11</v>
      </c>
      <c r="E2221" s="1" t="s">
        <v>11</v>
      </c>
      <c r="F2221" s="1" t="s">
        <v>11</v>
      </c>
      <c r="G2221" s="1" t="s">
        <v>11</v>
      </c>
      <c r="H2221" s="1" t="s">
        <v>11</v>
      </c>
      <c r="I2221" s="1" t="s">
        <v>11</v>
      </c>
      <c r="J2221" s="3"/>
      <c r="K2221" s="3"/>
    </row>
    <row r="2222">
      <c r="A2222" s="1" t="s">
        <v>7673</v>
      </c>
      <c r="B2222" s="4" t="s">
        <v>7674</v>
      </c>
      <c r="C2222" s="1" t="s">
        <v>11</v>
      </c>
      <c r="D2222" s="1" t="s">
        <v>11</v>
      </c>
      <c r="E2222" s="1" t="s">
        <v>11</v>
      </c>
      <c r="F2222" s="1" t="s">
        <v>11</v>
      </c>
      <c r="G2222" s="1" t="s">
        <v>11</v>
      </c>
      <c r="H2222" s="1" t="s">
        <v>11</v>
      </c>
      <c r="I2222" s="1" t="s">
        <v>11</v>
      </c>
      <c r="J2222" s="3"/>
      <c r="K2222" s="3"/>
    </row>
    <row r="2223">
      <c r="A2223" s="1" t="s">
        <v>7675</v>
      </c>
      <c r="B2223" s="4" t="s">
        <v>7676</v>
      </c>
      <c r="C2223" s="1" t="s">
        <v>11</v>
      </c>
      <c r="D2223" s="1" t="s">
        <v>11</v>
      </c>
      <c r="E2223" s="1" t="s">
        <v>11</v>
      </c>
      <c r="F2223" s="1" t="s">
        <v>11</v>
      </c>
      <c r="G2223" s="1" t="s">
        <v>11</v>
      </c>
      <c r="H2223" s="1" t="s">
        <v>11</v>
      </c>
      <c r="I2223" s="1" t="s">
        <v>11</v>
      </c>
      <c r="J2223" s="3"/>
      <c r="K2223" s="3"/>
    </row>
    <row r="2224">
      <c r="A2224" s="1" t="s">
        <v>7677</v>
      </c>
      <c r="B2224" s="4" t="s">
        <v>7678</v>
      </c>
      <c r="C2224" s="1" t="s">
        <v>11</v>
      </c>
      <c r="D2224" s="1" t="s">
        <v>11</v>
      </c>
      <c r="E2224" s="1" t="s">
        <v>11</v>
      </c>
      <c r="F2224" s="1" t="s">
        <v>11</v>
      </c>
      <c r="G2224" s="1" t="s">
        <v>11</v>
      </c>
      <c r="H2224" s="1" t="s">
        <v>11</v>
      </c>
      <c r="I2224" s="1" t="s">
        <v>11</v>
      </c>
      <c r="J2224" s="3"/>
      <c r="K2224" s="3"/>
    </row>
    <row r="2225">
      <c r="A2225" s="1" t="s">
        <v>7679</v>
      </c>
      <c r="B2225" s="4" t="s">
        <v>7680</v>
      </c>
      <c r="C2225" s="1" t="s">
        <v>11</v>
      </c>
      <c r="D2225" s="1" t="s">
        <v>11</v>
      </c>
      <c r="E2225" s="1" t="s">
        <v>11</v>
      </c>
      <c r="F2225" s="1" t="s">
        <v>11</v>
      </c>
      <c r="G2225" s="1" t="s">
        <v>11</v>
      </c>
      <c r="H2225" s="1" t="s">
        <v>11</v>
      </c>
      <c r="I2225" s="1" t="s">
        <v>11</v>
      </c>
      <c r="J2225" s="3"/>
      <c r="K2225" s="3"/>
    </row>
    <row r="2226">
      <c r="A2226" s="1" t="s">
        <v>7681</v>
      </c>
      <c r="B2226" s="4" t="s">
        <v>7682</v>
      </c>
      <c r="C2226" s="1" t="s">
        <v>11</v>
      </c>
      <c r="D2226" s="1" t="s">
        <v>11</v>
      </c>
      <c r="E2226" s="1" t="s">
        <v>11</v>
      </c>
      <c r="F2226" s="1" t="s">
        <v>11</v>
      </c>
      <c r="G2226" s="1" t="s">
        <v>11</v>
      </c>
      <c r="H2226" s="1" t="s">
        <v>11</v>
      </c>
      <c r="I2226" s="1" t="s">
        <v>11</v>
      </c>
      <c r="J2226" s="3"/>
      <c r="K2226" s="3"/>
    </row>
    <row r="2227">
      <c r="A2227" s="1" t="s">
        <v>7683</v>
      </c>
      <c r="B2227" s="4" t="s">
        <v>7684</v>
      </c>
      <c r="C2227" s="1" t="s">
        <v>11</v>
      </c>
      <c r="D2227" s="1" t="s">
        <v>11</v>
      </c>
      <c r="E2227" s="1" t="s">
        <v>11</v>
      </c>
      <c r="F2227" s="1" t="s">
        <v>11</v>
      </c>
      <c r="G2227" s="1" t="s">
        <v>11</v>
      </c>
      <c r="H2227" s="1" t="s">
        <v>11</v>
      </c>
      <c r="I2227" s="1" t="s">
        <v>11</v>
      </c>
      <c r="J2227" s="3"/>
      <c r="K2227" s="3"/>
    </row>
    <row r="2228">
      <c r="A2228" s="1" t="s">
        <v>7685</v>
      </c>
      <c r="B2228" s="4" t="s">
        <v>7686</v>
      </c>
      <c r="C2228" s="1" t="s">
        <v>11</v>
      </c>
      <c r="D2228" s="1" t="s">
        <v>11</v>
      </c>
      <c r="E2228" s="1" t="s">
        <v>11</v>
      </c>
      <c r="F2228" s="1" t="s">
        <v>11</v>
      </c>
      <c r="G2228" s="1" t="s">
        <v>11</v>
      </c>
      <c r="H2228" s="1" t="s">
        <v>11</v>
      </c>
      <c r="I2228" s="1" t="s">
        <v>11</v>
      </c>
      <c r="J2228" s="3"/>
      <c r="K2228" s="3"/>
    </row>
    <row r="2229">
      <c r="A2229" s="1" t="s">
        <v>7687</v>
      </c>
      <c r="B2229" s="4" t="s">
        <v>7688</v>
      </c>
      <c r="C2229" s="1" t="s">
        <v>11</v>
      </c>
      <c r="D2229" s="1" t="s">
        <v>11</v>
      </c>
      <c r="E2229" s="1" t="s">
        <v>11</v>
      </c>
      <c r="F2229" s="1" t="s">
        <v>11</v>
      </c>
      <c r="G2229" s="1" t="s">
        <v>11</v>
      </c>
      <c r="H2229" s="1" t="s">
        <v>11</v>
      </c>
      <c r="I2229" s="1" t="s">
        <v>11</v>
      </c>
      <c r="J2229" s="3"/>
      <c r="K2229" s="3"/>
    </row>
    <row r="2230">
      <c r="A2230" s="1" t="s">
        <v>7689</v>
      </c>
      <c r="B2230" s="4" t="s">
        <v>7690</v>
      </c>
      <c r="C2230" s="1" t="s">
        <v>11</v>
      </c>
      <c r="D2230" s="1" t="s">
        <v>11</v>
      </c>
      <c r="E2230" s="1" t="s">
        <v>11</v>
      </c>
      <c r="F2230" s="1" t="s">
        <v>11</v>
      </c>
      <c r="G2230" s="1" t="s">
        <v>11</v>
      </c>
      <c r="H2230" s="1" t="s">
        <v>11</v>
      </c>
      <c r="I2230" s="1" t="s">
        <v>11</v>
      </c>
      <c r="J2230" s="3"/>
      <c r="K2230" s="3"/>
    </row>
    <row r="2231">
      <c r="A2231" s="1" t="s">
        <v>7691</v>
      </c>
      <c r="B2231" s="4" t="s">
        <v>7692</v>
      </c>
      <c r="C2231" s="1" t="s">
        <v>11</v>
      </c>
      <c r="D2231" s="1" t="s">
        <v>11</v>
      </c>
      <c r="E2231" s="1" t="s">
        <v>11</v>
      </c>
      <c r="F2231" s="1" t="s">
        <v>11</v>
      </c>
      <c r="G2231" s="1" t="s">
        <v>11</v>
      </c>
      <c r="H2231" s="1" t="s">
        <v>11</v>
      </c>
      <c r="I2231" s="1" t="s">
        <v>11</v>
      </c>
      <c r="J2231" s="3"/>
      <c r="K2231" s="3"/>
    </row>
    <row r="2232">
      <c r="A2232" s="1" t="s">
        <v>7693</v>
      </c>
      <c r="B2232" s="4" t="s">
        <v>7694</v>
      </c>
      <c r="C2232" s="1" t="s">
        <v>11</v>
      </c>
      <c r="D2232" s="1" t="s">
        <v>11</v>
      </c>
      <c r="E2232" s="1" t="s">
        <v>11</v>
      </c>
      <c r="F2232" s="1" t="s">
        <v>11</v>
      </c>
      <c r="G2232" s="1" t="s">
        <v>11</v>
      </c>
      <c r="H2232" s="1" t="s">
        <v>11</v>
      </c>
      <c r="I2232" s="1" t="s">
        <v>11</v>
      </c>
      <c r="J2232" s="3"/>
      <c r="K2232" s="3"/>
    </row>
    <row r="2233">
      <c r="A2233" s="1" t="s">
        <v>7695</v>
      </c>
      <c r="B2233" s="4" t="s">
        <v>7696</v>
      </c>
      <c r="C2233" s="1" t="s">
        <v>7697</v>
      </c>
      <c r="D2233" s="1" t="s">
        <v>7698</v>
      </c>
      <c r="E2233" s="1" t="s">
        <v>7699</v>
      </c>
      <c r="F2233" s="1" t="s">
        <v>7700</v>
      </c>
      <c r="G2233" s="1" t="s">
        <v>11</v>
      </c>
      <c r="H2233" s="1" t="s">
        <v>11</v>
      </c>
      <c r="I2233" s="1" t="s">
        <v>43</v>
      </c>
      <c r="J2233" s="3"/>
      <c r="K2233" s="3"/>
    </row>
    <row r="2234">
      <c r="A2234" s="1" t="s">
        <v>7701</v>
      </c>
      <c r="B2234" s="4" t="s">
        <v>7702</v>
      </c>
      <c r="C2234" s="1" t="s">
        <v>11</v>
      </c>
      <c r="D2234" s="1" t="s">
        <v>11</v>
      </c>
      <c r="E2234" s="1" t="s">
        <v>11</v>
      </c>
      <c r="F2234" s="1" t="s">
        <v>11</v>
      </c>
      <c r="G2234" s="1" t="s">
        <v>11</v>
      </c>
      <c r="H2234" s="1" t="s">
        <v>11</v>
      </c>
      <c r="I2234" s="1" t="s">
        <v>11</v>
      </c>
      <c r="J2234" s="3"/>
      <c r="K2234" s="3"/>
    </row>
    <row r="2235">
      <c r="A2235" s="1" t="s">
        <v>7703</v>
      </c>
      <c r="B2235" s="4" t="s">
        <v>7704</v>
      </c>
      <c r="C2235" s="1" t="s">
        <v>11</v>
      </c>
      <c r="D2235" s="1" t="s">
        <v>11</v>
      </c>
      <c r="E2235" s="1" t="s">
        <v>11</v>
      </c>
      <c r="F2235" s="1" t="s">
        <v>11</v>
      </c>
      <c r="G2235" s="1" t="s">
        <v>11</v>
      </c>
      <c r="H2235" s="1" t="s">
        <v>11</v>
      </c>
      <c r="I2235" s="1" t="s">
        <v>11</v>
      </c>
      <c r="J2235" s="3"/>
      <c r="K2235" s="3"/>
    </row>
    <row r="2236">
      <c r="A2236" s="1" t="s">
        <v>7705</v>
      </c>
      <c r="B2236" s="4" t="s">
        <v>7706</v>
      </c>
      <c r="C2236" s="1" t="s">
        <v>11</v>
      </c>
      <c r="D2236" s="1" t="s">
        <v>11</v>
      </c>
      <c r="E2236" s="1" t="s">
        <v>11</v>
      </c>
      <c r="F2236" s="1" t="s">
        <v>11</v>
      </c>
      <c r="G2236" s="1" t="s">
        <v>11</v>
      </c>
      <c r="H2236" s="1" t="s">
        <v>11</v>
      </c>
      <c r="I2236" s="1" t="s">
        <v>11</v>
      </c>
      <c r="J2236" s="3"/>
      <c r="K2236" s="3"/>
    </row>
    <row r="2237">
      <c r="A2237" s="1" t="s">
        <v>7707</v>
      </c>
      <c r="B2237" s="4" t="s">
        <v>7708</v>
      </c>
      <c r="C2237" s="1" t="s">
        <v>7709</v>
      </c>
      <c r="D2237" s="1" t="s">
        <v>7710</v>
      </c>
      <c r="E2237" s="1" t="s">
        <v>7711</v>
      </c>
      <c r="F2237" s="1" t="s">
        <v>7712</v>
      </c>
      <c r="G2237" s="1" t="s">
        <v>11</v>
      </c>
      <c r="H2237" s="5" t="s">
        <v>7713</v>
      </c>
      <c r="I2237" s="1" t="s">
        <v>80</v>
      </c>
      <c r="J2237" s="3"/>
      <c r="K2237" s="3"/>
    </row>
    <row r="2238">
      <c r="A2238" s="1" t="s">
        <v>7714</v>
      </c>
      <c r="B2238" s="4" t="s">
        <v>7715</v>
      </c>
      <c r="C2238" s="1" t="s">
        <v>7716</v>
      </c>
      <c r="D2238" s="1" t="s">
        <v>7717</v>
      </c>
      <c r="E2238" s="1" t="s">
        <v>7718</v>
      </c>
      <c r="F2238" s="1" t="s">
        <v>7719</v>
      </c>
      <c r="G2238" s="1" t="s">
        <v>11</v>
      </c>
      <c r="H2238" s="1" t="s">
        <v>11</v>
      </c>
      <c r="I2238" s="1" t="s">
        <v>312</v>
      </c>
      <c r="J2238" s="3"/>
      <c r="K2238" s="3"/>
    </row>
    <row r="2239">
      <c r="A2239" s="1" t="s">
        <v>7720</v>
      </c>
      <c r="B2239" s="4" t="s">
        <v>7721</v>
      </c>
      <c r="C2239" s="1" t="s">
        <v>7722</v>
      </c>
      <c r="D2239" s="1" t="s">
        <v>7723</v>
      </c>
      <c r="E2239" s="1" t="s">
        <v>7724</v>
      </c>
      <c r="F2239" s="1" t="s">
        <v>7725</v>
      </c>
      <c r="G2239" s="1" t="s">
        <v>11</v>
      </c>
      <c r="H2239" s="1" t="s">
        <v>11</v>
      </c>
      <c r="I2239" s="1" t="s">
        <v>31</v>
      </c>
      <c r="J2239" s="3"/>
      <c r="K2239" s="3"/>
    </row>
    <row r="2240">
      <c r="A2240" s="1" t="s">
        <v>7726</v>
      </c>
      <c r="B2240" s="4" t="s">
        <v>7727</v>
      </c>
      <c r="C2240" s="1" t="s">
        <v>11</v>
      </c>
      <c r="D2240" s="1" t="s">
        <v>11</v>
      </c>
      <c r="E2240" s="1" t="s">
        <v>11</v>
      </c>
      <c r="F2240" s="1" t="s">
        <v>11</v>
      </c>
      <c r="G2240" s="1" t="s">
        <v>11</v>
      </c>
      <c r="H2240" s="1" t="s">
        <v>11</v>
      </c>
      <c r="I2240" s="1" t="s">
        <v>11</v>
      </c>
      <c r="J2240" s="3"/>
      <c r="K2240" s="3"/>
    </row>
    <row r="2241">
      <c r="A2241" s="1" t="s">
        <v>7728</v>
      </c>
      <c r="B2241" s="4" t="s">
        <v>7729</v>
      </c>
      <c r="C2241" s="1" t="s">
        <v>11</v>
      </c>
      <c r="D2241" s="1" t="s">
        <v>11</v>
      </c>
      <c r="E2241" s="1" t="s">
        <v>11</v>
      </c>
      <c r="F2241" s="1" t="s">
        <v>11</v>
      </c>
      <c r="G2241" s="1" t="s">
        <v>11</v>
      </c>
      <c r="H2241" s="1" t="s">
        <v>11</v>
      </c>
      <c r="I2241" s="1" t="s">
        <v>11</v>
      </c>
      <c r="J2241" s="3"/>
      <c r="K2241" s="3"/>
    </row>
    <row r="2242">
      <c r="A2242" s="1" t="s">
        <v>7730</v>
      </c>
      <c r="B2242" s="4" t="s">
        <v>7731</v>
      </c>
      <c r="C2242" s="1" t="s">
        <v>11</v>
      </c>
      <c r="D2242" s="1" t="s">
        <v>11</v>
      </c>
      <c r="E2242" s="1" t="s">
        <v>11</v>
      </c>
      <c r="F2242" s="1" t="s">
        <v>11</v>
      </c>
      <c r="G2242" s="1" t="s">
        <v>11</v>
      </c>
      <c r="H2242" s="1" t="s">
        <v>11</v>
      </c>
      <c r="I2242" s="1" t="s">
        <v>11</v>
      </c>
      <c r="J2242" s="3"/>
      <c r="K2242" s="3"/>
    </row>
    <row r="2243">
      <c r="A2243" s="1" t="s">
        <v>7732</v>
      </c>
      <c r="B2243" s="4" t="s">
        <v>7733</v>
      </c>
      <c r="C2243" s="1" t="s">
        <v>7734</v>
      </c>
      <c r="D2243" s="3"/>
      <c r="E2243" s="3"/>
      <c r="F2243" s="3"/>
      <c r="G2243" s="1" t="s">
        <v>11</v>
      </c>
      <c r="H2243" s="1" t="s">
        <v>11</v>
      </c>
      <c r="I2243" s="1" t="s">
        <v>11</v>
      </c>
      <c r="J2243" s="3"/>
      <c r="K2243" s="3"/>
    </row>
    <row r="2244">
      <c r="A2244" s="1" t="s">
        <v>7735</v>
      </c>
      <c r="B2244" s="4" t="s">
        <v>7736</v>
      </c>
      <c r="C2244" s="1" t="s">
        <v>11</v>
      </c>
      <c r="D2244" s="1" t="s">
        <v>11</v>
      </c>
      <c r="E2244" s="1" t="s">
        <v>11</v>
      </c>
      <c r="F2244" s="1" t="s">
        <v>11</v>
      </c>
      <c r="G2244" s="1" t="s">
        <v>11</v>
      </c>
      <c r="H2244" s="1" t="s">
        <v>11</v>
      </c>
      <c r="I2244" s="1" t="s">
        <v>11</v>
      </c>
      <c r="J2244" s="3"/>
      <c r="K2244" s="3"/>
    </row>
    <row r="2245">
      <c r="A2245" s="1" t="s">
        <v>7737</v>
      </c>
      <c r="B2245" s="4" t="s">
        <v>7738</v>
      </c>
      <c r="C2245" s="1" t="s">
        <v>11</v>
      </c>
      <c r="D2245" s="1" t="s">
        <v>11</v>
      </c>
      <c r="E2245" s="1" t="s">
        <v>11</v>
      </c>
      <c r="F2245" s="1" t="s">
        <v>11</v>
      </c>
      <c r="G2245" s="1" t="s">
        <v>11</v>
      </c>
      <c r="H2245" s="1" t="s">
        <v>11</v>
      </c>
      <c r="I2245" s="1" t="s">
        <v>11</v>
      </c>
      <c r="J2245" s="3"/>
      <c r="K2245" s="3"/>
    </row>
    <row r="2246">
      <c r="A2246" s="1" t="s">
        <v>7739</v>
      </c>
      <c r="B2246" s="4" t="s">
        <v>7740</v>
      </c>
      <c r="C2246" s="1" t="s">
        <v>7741</v>
      </c>
      <c r="D2246" s="3"/>
      <c r="E2246" s="3"/>
      <c r="F2246" s="3"/>
      <c r="G2246" s="1" t="s">
        <v>11</v>
      </c>
      <c r="H2246" s="1" t="s">
        <v>11</v>
      </c>
      <c r="I2246" s="1" t="s">
        <v>11</v>
      </c>
      <c r="J2246" s="3"/>
      <c r="K2246" s="3"/>
    </row>
    <row r="2247">
      <c r="A2247" s="1" t="s">
        <v>7742</v>
      </c>
      <c r="B2247" s="4" t="s">
        <v>7743</v>
      </c>
      <c r="C2247" s="1" t="s">
        <v>11</v>
      </c>
      <c r="D2247" s="1" t="s">
        <v>11</v>
      </c>
      <c r="E2247" s="1" t="s">
        <v>11</v>
      </c>
      <c r="F2247" s="1" t="s">
        <v>11</v>
      </c>
      <c r="G2247" s="1" t="s">
        <v>11</v>
      </c>
      <c r="H2247" s="1" t="s">
        <v>11</v>
      </c>
      <c r="I2247" s="1" t="s">
        <v>11</v>
      </c>
      <c r="J2247" s="3"/>
      <c r="K2247" s="3"/>
    </row>
    <row r="2248">
      <c r="A2248" s="1" t="s">
        <v>7744</v>
      </c>
      <c r="B2248" s="4" t="s">
        <v>7745</v>
      </c>
      <c r="C2248" s="1" t="s">
        <v>11</v>
      </c>
      <c r="D2248" s="1" t="s">
        <v>11</v>
      </c>
      <c r="E2248" s="1" t="s">
        <v>11</v>
      </c>
      <c r="F2248" s="1" t="s">
        <v>11</v>
      </c>
      <c r="G2248" s="1" t="s">
        <v>11</v>
      </c>
      <c r="H2248" s="1" t="s">
        <v>11</v>
      </c>
      <c r="I2248" s="1" t="s">
        <v>11</v>
      </c>
      <c r="J2248" s="3"/>
      <c r="K2248" s="3"/>
    </row>
    <row r="2249">
      <c r="A2249" s="1" t="s">
        <v>7746</v>
      </c>
      <c r="B2249" s="4" t="s">
        <v>7747</v>
      </c>
      <c r="C2249" s="1" t="s">
        <v>11</v>
      </c>
      <c r="D2249" s="1" t="s">
        <v>11</v>
      </c>
      <c r="E2249" s="1" t="s">
        <v>11</v>
      </c>
      <c r="F2249" s="1" t="s">
        <v>11</v>
      </c>
      <c r="G2249" s="1" t="s">
        <v>11</v>
      </c>
      <c r="H2249" s="1" t="s">
        <v>11</v>
      </c>
      <c r="I2249" s="1" t="s">
        <v>11</v>
      </c>
      <c r="J2249" s="3"/>
      <c r="K2249" s="3"/>
    </row>
    <row r="2250">
      <c r="A2250" s="1" t="s">
        <v>7748</v>
      </c>
      <c r="B2250" s="4" t="s">
        <v>7749</v>
      </c>
      <c r="C2250" s="1" t="s">
        <v>7750</v>
      </c>
      <c r="D2250" s="1" t="s">
        <v>7751</v>
      </c>
      <c r="E2250" s="1" t="s">
        <v>7752</v>
      </c>
      <c r="F2250" s="1" t="s">
        <v>7753</v>
      </c>
      <c r="G2250" s="1" t="s">
        <v>7754</v>
      </c>
      <c r="H2250" s="1" t="s">
        <v>11</v>
      </c>
      <c r="I2250" s="1" t="s">
        <v>183</v>
      </c>
      <c r="J2250" s="3"/>
      <c r="K2250" s="3"/>
    </row>
    <row r="2251">
      <c r="A2251" s="1" t="s">
        <v>7755</v>
      </c>
      <c r="B2251" s="4" t="s">
        <v>7756</v>
      </c>
      <c r="C2251" s="1" t="s">
        <v>11</v>
      </c>
      <c r="D2251" s="1" t="s">
        <v>11</v>
      </c>
      <c r="E2251" s="1" t="s">
        <v>11</v>
      </c>
      <c r="F2251" s="1" t="s">
        <v>11</v>
      </c>
      <c r="G2251" s="1" t="s">
        <v>11</v>
      </c>
      <c r="H2251" s="1" t="s">
        <v>11</v>
      </c>
      <c r="I2251" s="1" t="s">
        <v>11</v>
      </c>
      <c r="J2251" s="3"/>
      <c r="K2251" s="3"/>
    </row>
    <row r="2252">
      <c r="A2252" s="1" t="s">
        <v>7757</v>
      </c>
      <c r="B2252" s="4" t="s">
        <v>7758</v>
      </c>
      <c r="C2252" s="1" t="s">
        <v>7759</v>
      </c>
      <c r="D2252" s="1" t="s">
        <v>7760</v>
      </c>
      <c r="E2252" s="1" t="s">
        <v>7761</v>
      </c>
      <c r="F2252" s="1" t="s">
        <v>7762</v>
      </c>
      <c r="G2252" s="1" t="s">
        <v>7763</v>
      </c>
      <c r="H2252" s="1" t="s">
        <v>11</v>
      </c>
      <c r="I2252" s="1" t="s">
        <v>183</v>
      </c>
      <c r="J2252" s="3"/>
      <c r="K2252" s="3"/>
    </row>
    <row r="2253">
      <c r="A2253" s="1" t="s">
        <v>7764</v>
      </c>
      <c r="B2253" s="4" t="s">
        <v>7765</v>
      </c>
      <c r="C2253" s="1" t="s">
        <v>11</v>
      </c>
      <c r="D2253" s="1" t="s">
        <v>11</v>
      </c>
      <c r="E2253" s="1" t="s">
        <v>11</v>
      </c>
      <c r="F2253" s="1" t="s">
        <v>11</v>
      </c>
      <c r="G2253" s="1" t="s">
        <v>11</v>
      </c>
      <c r="H2253" s="1" t="s">
        <v>11</v>
      </c>
      <c r="I2253" s="1" t="s">
        <v>11</v>
      </c>
      <c r="J2253" s="3"/>
      <c r="K2253" s="3"/>
    </row>
    <row r="2254">
      <c r="A2254" s="1" t="s">
        <v>7766</v>
      </c>
      <c r="B2254" s="4" t="s">
        <v>7767</v>
      </c>
      <c r="C2254" s="1" t="s">
        <v>11</v>
      </c>
      <c r="D2254" s="1" t="s">
        <v>11</v>
      </c>
      <c r="E2254" s="1" t="s">
        <v>11</v>
      </c>
      <c r="F2254" s="1" t="s">
        <v>11</v>
      </c>
      <c r="G2254" s="1" t="s">
        <v>11</v>
      </c>
      <c r="H2254" s="1" t="s">
        <v>11</v>
      </c>
      <c r="I2254" s="1" t="s">
        <v>11</v>
      </c>
      <c r="J2254" s="3"/>
      <c r="K2254" s="3"/>
    </row>
    <row r="2255">
      <c r="A2255" s="1" t="s">
        <v>7768</v>
      </c>
      <c r="B2255" s="4" t="s">
        <v>7769</v>
      </c>
      <c r="C2255" s="1" t="s">
        <v>7770</v>
      </c>
      <c r="D2255" s="1" t="s">
        <v>7771</v>
      </c>
      <c r="E2255" s="1" t="s">
        <v>7772</v>
      </c>
      <c r="F2255" s="1" t="s">
        <v>7773</v>
      </c>
      <c r="G2255" s="1" t="s">
        <v>7774</v>
      </c>
      <c r="H2255" s="5" t="s">
        <v>7775</v>
      </c>
      <c r="I2255" s="1" t="s">
        <v>80</v>
      </c>
      <c r="J2255" s="3"/>
      <c r="K2255" s="3"/>
    </row>
    <row r="2256">
      <c r="A2256" s="1" t="s">
        <v>7776</v>
      </c>
      <c r="B2256" s="4" t="s">
        <v>7777</v>
      </c>
      <c r="C2256" s="1" t="s">
        <v>11</v>
      </c>
      <c r="D2256" s="1" t="s">
        <v>11</v>
      </c>
      <c r="E2256" s="1" t="s">
        <v>11</v>
      </c>
      <c r="F2256" s="1" t="s">
        <v>11</v>
      </c>
      <c r="G2256" s="1" t="s">
        <v>11</v>
      </c>
      <c r="H2256" s="1" t="s">
        <v>11</v>
      </c>
      <c r="I2256" s="1" t="s">
        <v>11</v>
      </c>
      <c r="J2256" s="3"/>
      <c r="K2256" s="3"/>
    </row>
    <row r="2257">
      <c r="A2257" s="1" t="s">
        <v>7778</v>
      </c>
      <c r="B2257" s="4" t="s">
        <v>7779</v>
      </c>
      <c r="C2257" s="1" t="s">
        <v>7780</v>
      </c>
      <c r="D2257" s="1" t="s">
        <v>7781</v>
      </c>
      <c r="E2257" s="1" t="s">
        <v>7782</v>
      </c>
      <c r="F2257" s="1" t="s">
        <v>1320</v>
      </c>
      <c r="G2257" s="1" t="s">
        <v>1321</v>
      </c>
      <c r="H2257" s="1" t="s">
        <v>11</v>
      </c>
      <c r="I2257" s="1" t="s">
        <v>312</v>
      </c>
      <c r="J2257" s="3"/>
      <c r="K2257" s="3"/>
    </row>
    <row r="2258">
      <c r="A2258" s="1" t="s">
        <v>7783</v>
      </c>
      <c r="B2258" s="4" t="s">
        <v>7784</v>
      </c>
      <c r="C2258" s="1" t="s">
        <v>11</v>
      </c>
      <c r="D2258" s="1" t="s">
        <v>11</v>
      </c>
      <c r="E2258" s="1" t="s">
        <v>11</v>
      </c>
      <c r="F2258" s="1" t="s">
        <v>11</v>
      </c>
      <c r="G2258" s="1" t="s">
        <v>11</v>
      </c>
      <c r="H2258" s="1" t="s">
        <v>11</v>
      </c>
      <c r="I2258" s="1" t="s">
        <v>11</v>
      </c>
      <c r="J2258" s="3"/>
      <c r="K2258" s="3"/>
    </row>
    <row r="2259">
      <c r="A2259" s="1" t="s">
        <v>7785</v>
      </c>
      <c r="B2259" s="4" t="s">
        <v>7786</v>
      </c>
      <c r="C2259" s="1" t="s">
        <v>11</v>
      </c>
      <c r="D2259" s="1" t="s">
        <v>11</v>
      </c>
      <c r="E2259" s="1" t="s">
        <v>11</v>
      </c>
      <c r="F2259" s="1" t="s">
        <v>11</v>
      </c>
      <c r="G2259" s="1" t="s">
        <v>11</v>
      </c>
      <c r="H2259" s="1" t="s">
        <v>11</v>
      </c>
      <c r="I2259" s="1" t="s">
        <v>11</v>
      </c>
      <c r="J2259" s="3"/>
      <c r="K2259" s="3"/>
    </row>
    <row r="2260">
      <c r="A2260" s="1" t="s">
        <v>7787</v>
      </c>
      <c r="B2260" s="4" t="s">
        <v>7788</v>
      </c>
      <c r="C2260" s="1" t="s">
        <v>7789</v>
      </c>
      <c r="D2260" s="1" t="s">
        <v>7790</v>
      </c>
      <c r="E2260" s="1" t="s">
        <v>7791</v>
      </c>
      <c r="F2260" s="1" t="s">
        <v>7792</v>
      </c>
      <c r="G2260" s="1" t="s">
        <v>7793</v>
      </c>
      <c r="H2260" s="5" t="s">
        <v>7794</v>
      </c>
      <c r="I2260" s="1" t="s">
        <v>31</v>
      </c>
      <c r="J2260" s="3"/>
      <c r="K2260" s="3"/>
    </row>
    <row r="2261">
      <c r="A2261" s="1" t="s">
        <v>7795</v>
      </c>
      <c r="B2261" s="4" t="s">
        <v>7796</v>
      </c>
      <c r="C2261" s="1" t="s">
        <v>7797</v>
      </c>
      <c r="D2261" s="1" t="s">
        <v>7798</v>
      </c>
      <c r="E2261" s="1" t="s">
        <v>7799</v>
      </c>
      <c r="F2261" s="1" t="s">
        <v>7800</v>
      </c>
      <c r="G2261" s="1" t="s">
        <v>11</v>
      </c>
      <c r="H2261" s="3"/>
      <c r="I2261" s="1" t="s">
        <v>80</v>
      </c>
      <c r="J2261" s="3"/>
      <c r="K2261" s="3"/>
    </row>
    <row r="2262">
      <c r="A2262" s="1" t="s">
        <v>7801</v>
      </c>
      <c r="B2262" s="4" t="s">
        <v>7802</v>
      </c>
      <c r="C2262" s="1" t="s">
        <v>7803</v>
      </c>
      <c r="D2262" s="1" t="s">
        <v>7804</v>
      </c>
      <c r="E2262" s="1" t="s">
        <v>7805</v>
      </c>
      <c r="F2262" s="1" t="s">
        <v>7806</v>
      </c>
      <c r="G2262" s="1" t="s">
        <v>7807</v>
      </c>
      <c r="H2262" s="5" t="s">
        <v>7808</v>
      </c>
      <c r="I2262" s="1" t="s">
        <v>53</v>
      </c>
      <c r="J2262" s="3"/>
      <c r="K2262" s="3"/>
    </row>
    <row r="2263">
      <c r="A2263" s="1" t="s">
        <v>7809</v>
      </c>
      <c r="B2263" s="4" t="s">
        <v>7810</v>
      </c>
      <c r="C2263" s="1" t="s">
        <v>11</v>
      </c>
      <c r="D2263" s="1" t="s">
        <v>11</v>
      </c>
      <c r="E2263" s="1" t="s">
        <v>11</v>
      </c>
      <c r="F2263" s="1" t="s">
        <v>11</v>
      </c>
      <c r="G2263" s="1" t="s">
        <v>11</v>
      </c>
      <c r="H2263" s="1" t="s">
        <v>11</v>
      </c>
      <c r="I2263" s="1" t="s">
        <v>11</v>
      </c>
      <c r="J2263" s="3"/>
      <c r="K2263" s="3"/>
    </row>
    <row r="2264">
      <c r="A2264" s="1" t="s">
        <v>7811</v>
      </c>
      <c r="B2264" s="4" t="s">
        <v>7812</v>
      </c>
      <c r="C2264" s="1" t="s">
        <v>7813</v>
      </c>
      <c r="D2264" s="1" t="s">
        <v>7814</v>
      </c>
      <c r="E2264" s="3"/>
      <c r="F2264" s="3"/>
      <c r="G2264" s="1" t="s">
        <v>11</v>
      </c>
      <c r="H2264" s="1" t="s">
        <v>11</v>
      </c>
      <c r="I2264" s="1" t="s">
        <v>11</v>
      </c>
      <c r="J2264" s="3"/>
      <c r="K2264" s="3"/>
    </row>
    <row r="2265">
      <c r="A2265" s="1" t="s">
        <v>7815</v>
      </c>
      <c r="B2265" s="4" t="s">
        <v>7816</v>
      </c>
      <c r="C2265" s="1" t="s">
        <v>11</v>
      </c>
      <c r="D2265" s="1" t="s">
        <v>11</v>
      </c>
      <c r="E2265" s="1" t="s">
        <v>11</v>
      </c>
      <c r="F2265" s="1" t="s">
        <v>11</v>
      </c>
      <c r="G2265" s="1" t="s">
        <v>11</v>
      </c>
      <c r="H2265" s="1" t="s">
        <v>11</v>
      </c>
      <c r="I2265" s="1" t="s">
        <v>11</v>
      </c>
      <c r="J2265" s="3"/>
      <c r="K2265" s="3"/>
    </row>
    <row r="2266">
      <c r="A2266" s="1" t="s">
        <v>7817</v>
      </c>
      <c r="B2266" s="4" t="s">
        <v>7818</v>
      </c>
      <c r="C2266" s="1" t="s">
        <v>7819</v>
      </c>
      <c r="D2266" s="1" t="s">
        <v>7820</v>
      </c>
      <c r="E2266" s="1" t="s">
        <v>7821</v>
      </c>
      <c r="F2266" s="1" t="s">
        <v>7822</v>
      </c>
      <c r="G2266" s="1" t="s">
        <v>11</v>
      </c>
      <c r="H2266" s="5" t="s">
        <v>7823</v>
      </c>
      <c r="I2266" s="1" t="s">
        <v>53</v>
      </c>
      <c r="J2266" s="3"/>
      <c r="K2266" s="3"/>
    </row>
    <row r="2267">
      <c r="A2267" s="1" t="s">
        <v>7824</v>
      </c>
      <c r="B2267" s="4" t="s">
        <v>7825</v>
      </c>
      <c r="C2267" s="1" t="s">
        <v>11</v>
      </c>
      <c r="D2267" s="1" t="s">
        <v>11</v>
      </c>
      <c r="E2267" s="1" t="s">
        <v>11</v>
      </c>
      <c r="F2267" s="1" t="s">
        <v>11</v>
      </c>
      <c r="G2267" s="1" t="s">
        <v>11</v>
      </c>
      <c r="H2267" s="1" t="s">
        <v>11</v>
      </c>
      <c r="I2267" s="1" t="s">
        <v>11</v>
      </c>
      <c r="J2267" s="3"/>
      <c r="K2267" s="3"/>
    </row>
    <row r="2268">
      <c r="A2268" s="1" t="s">
        <v>7826</v>
      </c>
      <c r="B2268" s="4" t="s">
        <v>7827</v>
      </c>
      <c r="C2268" s="1" t="s">
        <v>7828</v>
      </c>
      <c r="D2268" s="1" t="s">
        <v>7829</v>
      </c>
      <c r="E2268" s="1" t="s">
        <v>7830</v>
      </c>
      <c r="F2268" s="1" t="s">
        <v>7831</v>
      </c>
      <c r="G2268" s="1" t="s">
        <v>7832</v>
      </c>
      <c r="H2268" s="5" t="s">
        <v>7833</v>
      </c>
      <c r="I2268" s="1" t="s">
        <v>31</v>
      </c>
      <c r="J2268" s="3"/>
      <c r="K2268" s="3"/>
    </row>
    <row r="2269">
      <c r="A2269" s="1" t="s">
        <v>7834</v>
      </c>
      <c r="B2269" s="4" t="s">
        <v>7835</v>
      </c>
      <c r="C2269" s="1" t="s">
        <v>11</v>
      </c>
      <c r="D2269" s="1" t="s">
        <v>11</v>
      </c>
      <c r="E2269" s="1" t="s">
        <v>11</v>
      </c>
      <c r="F2269" s="1" t="s">
        <v>11</v>
      </c>
      <c r="G2269" s="1" t="s">
        <v>11</v>
      </c>
      <c r="H2269" s="1" t="s">
        <v>11</v>
      </c>
      <c r="I2269" s="1" t="s">
        <v>11</v>
      </c>
      <c r="J2269" s="3"/>
      <c r="K2269" s="3"/>
    </row>
    <row r="2270">
      <c r="A2270" s="1" t="s">
        <v>7836</v>
      </c>
      <c r="B2270" s="4" t="s">
        <v>7837</v>
      </c>
      <c r="C2270" s="1" t="s">
        <v>7838</v>
      </c>
      <c r="D2270" s="1" t="s">
        <v>7839</v>
      </c>
      <c r="E2270" s="1" t="s">
        <v>7840</v>
      </c>
      <c r="F2270" s="1" t="s">
        <v>7841</v>
      </c>
      <c r="G2270" s="1" t="s">
        <v>11</v>
      </c>
      <c r="H2270" s="5" t="s">
        <v>7842</v>
      </c>
      <c r="I2270" s="1" t="s">
        <v>312</v>
      </c>
      <c r="J2270" s="3"/>
      <c r="K2270" s="3"/>
    </row>
    <row r="2271">
      <c r="A2271" s="1" t="s">
        <v>7843</v>
      </c>
      <c r="B2271" s="4" t="s">
        <v>7844</v>
      </c>
      <c r="C2271" s="1" t="s">
        <v>11</v>
      </c>
      <c r="D2271" s="1" t="s">
        <v>11</v>
      </c>
      <c r="E2271" s="1" t="s">
        <v>11</v>
      </c>
      <c r="F2271" s="1" t="s">
        <v>11</v>
      </c>
      <c r="G2271" s="1" t="s">
        <v>11</v>
      </c>
      <c r="H2271" s="1" t="s">
        <v>11</v>
      </c>
      <c r="I2271" s="1" t="s">
        <v>11</v>
      </c>
      <c r="J2271" s="3"/>
      <c r="K2271" s="3"/>
    </row>
    <row r="2272">
      <c r="A2272" s="1" t="s">
        <v>7845</v>
      </c>
      <c r="B2272" s="4" t="s">
        <v>7846</v>
      </c>
      <c r="C2272" s="1" t="s">
        <v>11</v>
      </c>
      <c r="D2272" s="1" t="s">
        <v>11</v>
      </c>
      <c r="E2272" s="1" t="s">
        <v>11</v>
      </c>
      <c r="F2272" s="1" t="s">
        <v>11</v>
      </c>
      <c r="G2272" s="1" t="s">
        <v>11</v>
      </c>
      <c r="H2272" s="1" t="s">
        <v>11</v>
      </c>
      <c r="I2272" s="1" t="s">
        <v>11</v>
      </c>
      <c r="J2272" s="3"/>
      <c r="K2272" s="3"/>
    </row>
    <row r="2273">
      <c r="A2273" s="1" t="s">
        <v>7847</v>
      </c>
      <c r="B2273" s="4" t="s">
        <v>7848</v>
      </c>
      <c r="C2273" s="1" t="s">
        <v>7849</v>
      </c>
      <c r="D2273" s="1" t="s">
        <v>7850</v>
      </c>
      <c r="E2273" s="1" t="s">
        <v>7851</v>
      </c>
      <c r="F2273" s="1" t="s">
        <v>7852</v>
      </c>
      <c r="G2273" s="1" t="s">
        <v>11</v>
      </c>
      <c r="H2273" s="5" t="s">
        <v>7853</v>
      </c>
      <c r="I2273" s="1" t="s">
        <v>80</v>
      </c>
      <c r="J2273" s="3"/>
      <c r="K2273" s="3"/>
    </row>
    <row r="2274">
      <c r="A2274" s="1" t="s">
        <v>7854</v>
      </c>
      <c r="B2274" s="4" t="s">
        <v>7855</v>
      </c>
      <c r="C2274" s="1" t="s">
        <v>7856</v>
      </c>
      <c r="D2274" s="1" t="s">
        <v>7857</v>
      </c>
      <c r="E2274" s="1" t="s">
        <v>7858</v>
      </c>
      <c r="F2274" s="1" t="s">
        <v>7859</v>
      </c>
      <c r="G2274" s="1" t="s">
        <v>11</v>
      </c>
      <c r="H2274" s="5" t="s">
        <v>7860</v>
      </c>
      <c r="I2274" s="1" t="s">
        <v>80</v>
      </c>
      <c r="J2274" s="3"/>
      <c r="K2274" s="3"/>
    </row>
    <row r="2275">
      <c r="A2275" s="1" t="s">
        <v>7861</v>
      </c>
      <c r="B2275" s="4" t="s">
        <v>7862</v>
      </c>
      <c r="C2275" s="1" t="s">
        <v>7863</v>
      </c>
      <c r="D2275" s="3"/>
      <c r="E2275" s="3"/>
      <c r="F2275" s="3"/>
      <c r="G2275" s="1" t="s">
        <v>11</v>
      </c>
      <c r="H2275" s="1" t="s">
        <v>11</v>
      </c>
      <c r="I2275" s="1" t="s">
        <v>11</v>
      </c>
      <c r="J2275" s="3"/>
      <c r="K2275" s="3"/>
    </row>
    <row r="2276">
      <c r="A2276" s="1" t="s">
        <v>7864</v>
      </c>
      <c r="B2276" s="4" t="s">
        <v>7865</v>
      </c>
      <c r="C2276" s="1" t="s">
        <v>7866</v>
      </c>
      <c r="D2276" s="1" t="s">
        <v>7867</v>
      </c>
      <c r="E2276" s="1" t="s">
        <v>7868</v>
      </c>
      <c r="F2276" s="1" t="s">
        <v>7869</v>
      </c>
      <c r="G2276" s="1" t="s">
        <v>11</v>
      </c>
      <c r="H2276" s="1" t="s">
        <v>7870</v>
      </c>
      <c r="I2276" s="1" t="s">
        <v>53</v>
      </c>
      <c r="J2276" s="3"/>
      <c r="K2276" s="3"/>
    </row>
    <row r="2277">
      <c r="A2277" s="1" t="s">
        <v>7871</v>
      </c>
      <c r="B2277" s="4" t="s">
        <v>7872</v>
      </c>
      <c r="C2277" s="1" t="s">
        <v>11</v>
      </c>
      <c r="D2277" s="1" t="s">
        <v>11</v>
      </c>
      <c r="E2277" s="1" t="s">
        <v>11</v>
      </c>
      <c r="F2277" s="1" t="s">
        <v>11</v>
      </c>
      <c r="G2277" s="1" t="s">
        <v>11</v>
      </c>
      <c r="H2277" s="1" t="s">
        <v>11</v>
      </c>
      <c r="I2277" s="1" t="s">
        <v>11</v>
      </c>
      <c r="J2277" s="3"/>
      <c r="K2277" s="3"/>
    </row>
    <row r="2278">
      <c r="A2278" s="1" t="s">
        <v>7873</v>
      </c>
      <c r="B2278" s="4" t="s">
        <v>7874</v>
      </c>
      <c r="C2278" s="1" t="s">
        <v>11</v>
      </c>
      <c r="D2278" s="1" t="s">
        <v>11</v>
      </c>
      <c r="E2278" s="1" t="s">
        <v>11</v>
      </c>
      <c r="F2278" s="1" t="s">
        <v>11</v>
      </c>
      <c r="G2278" s="1" t="s">
        <v>11</v>
      </c>
      <c r="H2278" s="1" t="s">
        <v>11</v>
      </c>
      <c r="I2278" s="1" t="s">
        <v>11</v>
      </c>
      <c r="J2278" s="3"/>
      <c r="K2278" s="3"/>
    </row>
    <row r="2279">
      <c r="A2279" s="1" t="s">
        <v>7875</v>
      </c>
      <c r="B2279" s="4" t="s">
        <v>7876</v>
      </c>
      <c r="C2279" s="1" t="s">
        <v>7877</v>
      </c>
      <c r="D2279" s="1" t="s">
        <v>7878</v>
      </c>
      <c r="E2279" s="1" t="s">
        <v>7879</v>
      </c>
      <c r="F2279" s="1" t="s">
        <v>7880</v>
      </c>
      <c r="G2279" s="1" t="s">
        <v>11</v>
      </c>
      <c r="H2279" s="5" t="s">
        <v>7881</v>
      </c>
      <c r="I2279" s="1" t="s">
        <v>80</v>
      </c>
      <c r="J2279" s="3"/>
      <c r="K2279" s="3"/>
    </row>
    <row r="2280">
      <c r="A2280" s="1" t="s">
        <v>7882</v>
      </c>
      <c r="B2280" s="4" t="s">
        <v>7883</v>
      </c>
      <c r="C2280" s="1" t="s">
        <v>11</v>
      </c>
      <c r="D2280" s="1" t="s">
        <v>11</v>
      </c>
      <c r="E2280" s="1" t="s">
        <v>11</v>
      </c>
      <c r="F2280" s="1" t="s">
        <v>11</v>
      </c>
      <c r="G2280" s="1" t="s">
        <v>11</v>
      </c>
      <c r="H2280" s="1" t="s">
        <v>11</v>
      </c>
      <c r="I2280" s="1" t="s">
        <v>11</v>
      </c>
      <c r="J2280" s="3"/>
      <c r="K2280" s="3"/>
    </row>
    <row r="2281">
      <c r="A2281" s="1" t="s">
        <v>7884</v>
      </c>
      <c r="B2281" s="4" t="s">
        <v>7885</v>
      </c>
      <c r="C2281" s="1" t="s">
        <v>11</v>
      </c>
      <c r="D2281" s="1" t="s">
        <v>11</v>
      </c>
      <c r="E2281" s="1" t="s">
        <v>11</v>
      </c>
      <c r="F2281" s="1" t="s">
        <v>11</v>
      </c>
      <c r="G2281" s="1" t="s">
        <v>11</v>
      </c>
      <c r="H2281" s="1" t="s">
        <v>11</v>
      </c>
      <c r="I2281" s="1" t="s">
        <v>11</v>
      </c>
      <c r="J2281" s="3"/>
      <c r="K2281" s="3"/>
    </row>
    <row r="2282">
      <c r="A2282" s="1" t="s">
        <v>7886</v>
      </c>
      <c r="B2282" s="4" t="s">
        <v>7887</v>
      </c>
      <c r="C2282" s="1" t="s">
        <v>11</v>
      </c>
      <c r="D2282" s="1" t="s">
        <v>11</v>
      </c>
      <c r="E2282" s="1" t="s">
        <v>11</v>
      </c>
      <c r="F2282" s="1" t="s">
        <v>11</v>
      </c>
      <c r="G2282" s="1" t="s">
        <v>11</v>
      </c>
      <c r="H2282" s="1" t="s">
        <v>11</v>
      </c>
      <c r="I2282" s="1" t="s">
        <v>11</v>
      </c>
      <c r="J2282" s="3"/>
      <c r="K2282" s="3"/>
    </row>
    <row r="2283">
      <c r="A2283" s="1" t="s">
        <v>7888</v>
      </c>
      <c r="B2283" s="4" t="s">
        <v>7889</v>
      </c>
      <c r="C2283" s="1" t="s">
        <v>11</v>
      </c>
      <c r="D2283" s="1" t="s">
        <v>11</v>
      </c>
      <c r="E2283" s="1" t="s">
        <v>11</v>
      </c>
      <c r="F2283" s="1" t="s">
        <v>11</v>
      </c>
      <c r="G2283" s="1" t="s">
        <v>11</v>
      </c>
      <c r="H2283" s="1" t="s">
        <v>11</v>
      </c>
      <c r="I2283" s="1" t="s">
        <v>11</v>
      </c>
      <c r="J2283" s="3"/>
      <c r="K2283" s="3"/>
    </row>
    <row r="2284">
      <c r="A2284" s="1" t="s">
        <v>7890</v>
      </c>
      <c r="B2284" s="4" t="s">
        <v>7891</v>
      </c>
      <c r="C2284" s="1" t="s">
        <v>7892</v>
      </c>
      <c r="D2284" s="1" t="s">
        <v>7893</v>
      </c>
      <c r="E2284" s="1" t="s">
        <v>7894</v>
      </c>
      <c r="F2284" s="1" t="s">
        <v>7895</v>
      </c>
      <c r="G2284" s="1" t="s">
        <v>7896</v>
      </c>
      <c r="H2284" s="1" t="s">
        <v>11</v>
      </c>
      <c r="I2284" s="1" t="s">
        <v>80</v>
      </c>
      <c r="J2284" s="3"/>
      <c r="K2284" s="3"/>
    </row>
    <row r="2285">
      <c r="A2285" s="1" t="s">
        <v>7897</v>
      </c>
      <c r="B2285" s="4" t="s">
        <v>7898</v>
      </c>
      <c r="C2285" s="1" t="s">
        <v>11</v>
      </c>
      <c r="D2285" s="1" t="s">
        <v>11</v>
      </c>
      <c r="E2285" s="1" t="s">
        <v>11</v>
      </c>
      <c r="F2285" s="1" t="s">
        <v>11</v>
      </c>
      <c r="G2285" s="1" t="s">
        <v>11</v>
      </c>
      <c r="H2285" s="1" t="s">
        <v>11</v>
      </c>
      <c r="I2285" s="1" t="s">
        <v>11</v>
      </c>
      <c r="J2285" s="3"/>
      <c r="K2285" s="3"/>
    </row>
    <row r="2286">
      <c r="A2286" s="1" t="s">
        <v>7899</v>
      </c>
      <c r="B2286" s="4" t="s">
        <v>7900</v>
      </c>
      <c r="C2286" s="1" t="s">
        <v>7901</v>
      </c>
      <c r="D2286" s="1" t="s">
        <v>7902</v>
      </c>
      <c r="E2286" s="1" t="s">
        <v>7903</v>
      </c>
      <c r="F2286" s="1" t="s">
        <v>7904</v>
      </c>
      <c r="G2286" s="1" t="s">
        <v>11</v>
      </c>
      <c r="H2286" s="5" t="s">
        <v>7905</v>
      </c>
      <c r="I2286" s="1" t="s">
        <v>80</v>
      </c>
      <c r="J2286" s="3"/>
      <c r="K2286" s="3"/>
    </row>
    <row r="2287">
      <c r="A2287" s="1" t="s">
        <v>7906</v>
      </c>
      <c r="B2287" s="4" t="s">
        <v>7907</v>
      </c>
      <c r="C2287" s="1" t="s">
        <v>11</v>
      </c>
      <c r="D2287" s="1" t="s">
        <v>11</v>
      </c>
      <c r="E2287" s="1" t="s">
        <v>11</v>
      </c>
      <c r="F2287" s="1" t="s">
        <v>11</v>
      </c>
      <c r="G2287" s="1" t="s">
        <v>11</v>
      </c>
      <c r="H2287" s="1" t="s">
        <v>11</v>
      </c>
      <c r="I2287" s="1" t="s">
        <v>11</v>
      </c>
      <c r="J2287" s="3"/>
      <c r="K2287" s="3"/>
    </row>
    <row r="2288">
      <c r="A2288" s="1" t="s">
        <v>7908</v>
      </c>
      <c r="B2288" s="4" t="s">
        <v>7909</v>
      </c>
      <c r="C2288" s="1" t="s">
        <v>7910</v>
      </c>
      <c r="D2288" s="1" t="s">
        <v>7911</v>
      </c>
      <c r="E2288" s="1" t="s">
        <v>7912</v>
      </c>
      <c r="F2288" s="1" t="s">
        <v>7913</v>
      </c>
      <c r="G2288" s="1" t="s">
        <v>7914</v>
      </c>
      <c r="H2288" s="5" t="s">
        <v>7915</v>
      </c>
      <c r="I2288" s="1" t="s">
        <v>80</v>
      </c>
      <c r="J2288" s="3"/>
      <c r="K2288" s="3"/>
    </row>
    <row r="2289">
      <c r="A2289" s="1" t="s">
        <v>7916</v>
      </c>
      <c r="B2289" s="4" t="s">
        <v>7917</v>
      </c>
      <c r="C2289" s="1" t="s">
        <v>11</v>
      </c>
      <c r="D2289" s="1" t="s">
        <v>11</v>
      </c>
      <c r="E2289" s="1" t="s">
        <v>11</v>
      </c>
      <c r="F2289" s="1" t="s">
        <v>11</v>
      </c>
      <c r="G2289" s="1" t="s">
        <v>11</v>
      </c>
      <c r="H2289" s="1" t="s">
        <v>11</v>
      </c>
      <c r="I2289" s="1" t="s">
        <v>11</v>
      </c>
      <c r="J2289" s="3"/>
      <c r="K2289" s="3"/>
    </row>
    <row r="2290">
      <c r="A2290" s="1" t="s">
        <v>7918</v>
      </c>
      <c r="B2290" s="4" t="s">
        <v>7919</v>
      </c>
      <c r="C2290" s="1" t="s">
        <v>11</v>
      </c>
      <c r="D2290" s="1" t="s">
        <v>11</v>
      </c>
      <c r="E2290" s="1" t="s">
        <v>11</v>
      </c>
      <c r="F2290" s="1" t="s">
        <v>11</v>
      </c>
      <c r="G2290" s="1" t="s">
        <v>11</v>
      </c>
      <c r="H2290" s="1" t="s">
        <v>11</v>
      </c>
      <c r="I2290" s="1" t="s">
        <v>11</v>
      </c>
      <c r="J2290" s="3"/>
      <c r="K2290" s="3"/>
    </row>
    <row r="2291">
      <c r="A2291" s="1" t="s">
        <v>7920</v>
      </c>
      <c r="B2291" s="4" t="s">
        <v>7921</v>
      </c>
      <c r="C2291" s="1" t="s">
        <v>11</v>
      </c>
      <c r="D2291" s="1" t="s">
        <v>11</v>
      </c>
      <c r="E2291" s="1" t="s">
        <v>11</v>
      </c>
      <c r="F2291" s="1" t="s">
        <v>11</v>
      </c>
      <c r="G2291" s="1" t="s">
        <v>11</v>
      </c>
      <c r="H2291" s="1" t="s">
        <v>11</v>
      </c>
      <c r="I2291" s="1" t="s">
        <v>11</v>
      </c>
      <c r="J2291" s="3"/>
      <c r="K2291" s="3"/>
    </row>
    <row r="2292">
      <c r="A2292" s="1" t="s">
        <v>7922</v>
      </c>
      <c r="B2292" s="4" t="s">
        <v>7923</v>
      </c>
      <c r="C2292" s="1" t="s">
        <v>11</v>
      </c>
      <c r="D2292" s="1" t="s">
        <v>11</v>
      </c>
      <c r="E2292" s="1" t="s">
        <v>11</v>
      </c>
      <c r="F2292" s="1" t="s">
        <v>11</v>
      </c>
      <c r="G2292" s="1" t="s">
        <v>11</v>
      </c>
      <c r="H2292" s="1" t="s">
        <v>11</v>
      </c>
      <c r="I2292" s="1" t="s">
        <v>11</v>
      </c>
      <c r="J2292" s="3"/>
      <c r="K2292" s="3"/>
    </row>
    <row r="2293">
      <c r="A2293" s="1" t="s">
        <v>7924</v>
      </c>
      <c r="B2293" s="4" t="s">
        <v>7925</v>
      </c>
      <c r="C2293" s="1" t="s">
        <v>7926</v>
      </c>
      <c r="D2293" s="1" t="s">
        <v>7927</v>
      </c>
      <c r="E2293" s="1" t="s">
        <v>7928</v>
      </c>
      <c r="F2293" s="1" t="s">
        <v>7929</v>
      </c>
      <c r="G2293" s="1" t="s">
        <v>7930</v>
      </c>
      <c r="H2293" s="1" t="s">
        <v>11</v>
      </c>
      <c r="I2293" s="1" t="s">
        <v>43</v>
      </c>
      <c r="J2293" s="3"/>
      <c r="K2293" s="3"/>
    </row>
    <row r="2294">
      <c r="A2294" s="1" t="s">
        <v>7931</v>
      </c>
      <c r="B2294" s="4" t="s">
        <v>7932</v>
      </c>
      <c r="C2294" s="1" t="s">
        <v>11</v>
      </c>
      <c r="D2294" s="1" t="s">
        <v>11</v>
      </c>
      <c r="E2294" s="1" t="s">
        <v>11</v>
      </c>
      <c r="F2294" s="1" t="s">
        <v>11</v>
      </c>
      <c r="G2294" s="1" t="s">
        <v>11</v>
      </c>
      <c r="H2294" s="1" t="s">
        <v>11</v>
      </c>
      <c r="I2294" s="1" t="s">
        <v>11</v>
      </c>
      <c r="J2294" s="3"/>
      <c r="K2294" s="3"/>
    </row>
    <row r="2295">
      <c r="A2295" s="1" t="s">
        <v>7933</v>
      </c>
      <c r="B2295" s="4" t="s">
        <v>7934</v>
      </c>
      <c r="C2295" s="1" t="s">
        <v>7935</v>
      </c>
      <c r="D2295" s="1" t="s">
        <v>7936</v>
      </c>
      <c r="E2295" s="1" t="s">
        <v>7937</v>
      </c>
      <c r="F2295" s="1" t="s">
        <v>7938</v>
      </c>
      <c r="G2295" s="1" t="s">
        <v>7939</v>
      </c>
      <c r="H2295" s="1" t="s">
        <v>11</v>
      </c>
      <c r="I2295" s="1" t="s">
        <v>31</v>
      </c>
      <c r="J2295" s="3"/>
      <c r="K2295" s="3"/>
    </row>
    <row r="2296">
      <c r="A2296" s="1" t="s">
        <v>7940</v>
      </c>
      <c r="B2296" s="4" t="s">
        <v>7941</v>
      </c>
      <c r="C2296" s="1" t="s">
        <v>7942</v>
      </c>
      <c r="D2296" s="1" t="s">
        <v>7943</v>
      </c>
      <c r="E2296" s="1" t="s">
        <v>7944</v>
      </c>
      <c r="F2296" s="1" t="s">
        <v>7945</v>
      </c>
      <c r="G2296" s="1" t="s">
        <v>7946</v>
      </c>
      <c r="H2296" s="5" t="s">
        <v>7947</v>
      </c>
      <c r="I2296" s="1" t="s">
        <v>312</v>
      </c>
      <c r="J2296" s="3"/>
      <c r="K2296" s="3"/>
    </row>
    <row r="2297">
      <c r="A2297" s="1" t="s">
        <v>7948</v>
      </c>
      <c r="B2297" s="4" t="s">
        <v>7949</v>
      </c>
      <c r="C2297" s="1" t="s">
        <v>11</v>
      </c>
      <c r="D2297" s="1" t="s">
        <v>11</v>
      </c>
      <c r="E2297" s="1" t="s">
        <v>11</v>
      </c>
      <c r="F2297" s="1" t="s">
        <v>11</v>
      </c>
      <c r="G2297" s="1" t="s">
        <v>11</v>
      </c>
      <c r="H2297" s="1" t="s">
        <v>11</v>
      </c>
      <c r="I2297" s="1" t="s">
        <v>11</v>
      </c>
      <c r="J2297" s="3"/>
      <c r="K2297" s="3"/>
    </row>
    <row r="2298">
      <c r="A2298" s="1" t="s">
        <v>7950</v>
      </c>
      <c r="B2298" s="4" t="s">
        <v>7951</v>
      </c>
      <c r="C2298" s="1" t="s">
        <v>11</v>
      </c>
      <c r="D2298" s="1" t="s">
        <v>11</v>
      </c>
      <c r="E2298" s="1" t="s">
        <v>11</v>
      </c>
      <c r="F2298" s="1" t="s">
        <v>11</v>
      </c>
      <c r="G2298" s="1" t="s">
        <v>11</v>
      </c>
      <c r="H2298" s="1" t="s">
        <v>11</v>
      </c>
      <c r="I2298" s="1" t="s">
        <v>11</v>
      </c>
      <c r="J2298" s="3"/>
      <c r="K2298" s="3"/>
    </row>
    <row r="2299">
      <c r="A2299" s="1" t="s">
        <v>7952</v>
      </c>
      <c r="B2299" s="4" t="s">
        <v>7953</v>
      </c>
      <c r="C2299" s="1" t="s">
        <v>11</v>
      </c>
      <c r="D2299" s="1" t="s">
        <v>11</v>
      </c>
      <c r="E2299" s="1" t="s">
        <v>11</v>
      </c>
      <c r="F2299" s="1" t="s">
        <v>11</v>
      </c>
      <c r="G2299" s="1" t="s">
        <v>11</v>
      </c>
      <c r="H2299" s="1" t="s">
        <v>11</v>
      </c>
      <c r="I2299" s="1" t="s">
        <v>11</v>
      </c>
      <c r="J2299" s="3"/>
      <c r="K2299" s="3"/>
    </row>
    <row r="2300">
      <c r="A2300" s="1" t="s">
        <v>7954</v>
      </c>
      <c r="B2300" s="4" t="s">
        <v>7955</v>
      </c>
      <c r="C2300" s="1" t="s">
        <v>7956</v>
      </c>
      <c r="D2300" s="1" t="s">
        <v>7957</v>
      </c>
      <c r="E2300" s="1" t="s">
        <v>7958</v>
      </c>
      <c r="F2300" s="1" t="s">
        <v>7959</v>
      </c>
      <c r="G2300" s="1" t="s">
        <v>7960</v>
      </c>
      <c r="H2300" s="5" t="s">
        <v>7961</v>
      </c>
      <c r="I2300" s="1" t="s">
        <v>183</v>
      </c>
      <c r="J2300" s="3"/>
      <c r="K2300" s="3"/>
    </row>
    <row r="2301">
      <c r="A2301" s="1" t="s">
        <v>7962</v>
      </c>
      <c r="B2301" s="4" t="s">
        <v>7963</v>
      </c>
      <c r="C2301" s="1" t="s">
        <v>11</v>
      </c>
      <c r="D2301" s="1" t="s">
        <v>11</v>
      </c>
      <c r="E2301" s="1" t="s">
        <v>11</v>
      </c>
      <c r="F2301" s="1" t="s">
        <v>11</v>
      </c>
      <c r="G2301" s="1" t="s">
        <v>11</v>
      </c>
      <c r="H2301" s="1" t="s">
        <v>11</v>
      </c>
      <c r="I2301" s="1" t="s">
        <v>11</v>
      </c>
      <c r="J2301" s="3"/>
      <c r="K2301" s="3"/>
    </row>
    <row r="2302">
      <c r="A2302" s="1" t="s">
        <v>7964</v>
      </c>
      <c r="B2302" s="4" t="s">
        <v>7965</v>
      </c>
      <c r="C2302" s="1" t="s">
        <v>7966</v>
      </c>
      <c r="D2302" s="1" t="s">
        <v>7967</v>
      </c>
      <c r="E2302" s="1" t="s">
        <v>7968</v>
      </c>
      <c r="F2302" s="1" t="s">
        <v>7969</v>
      </c>
      <c r="G2302" s="1" t="s">
        <v>11</v>
      </c>
      <c r="H2302" s="5" t="s">
        <v>7970</v>
      </c>
      <c r="I2302" s="1" t="s">
        <v>53</v>
      </c>
      <c r="J2302" s="3"/>
      <c r="K2302" s="3"/>
    </row>
    <row r="2303">
      <c r="A2303" s="1" t="s">
        <v>7971</v>
      </c>
      <c r="B2303" s="4" t="s">
        <v>7972</v>
      </c>
      <c r="C2303" s="1" t="s">
        <v>11</v>
      </c>
      <c r="D2303" s="1" t="s">
        <v>11</v>
      </c>
      <c r="E2303" s="1" t="s">
        <v>11</v>
      </c>
      <c r="F2303" s="1" t="s">
        <v>11</v>
      </c>
      <c r="G2303" s="1" t="s">
        <v>11</v>
      </c>
      <c r="H2303" s="1" t="s">
        <v>11</v>
      </c>
      <c r="I2303" s="1" t="s">
        <v>11</v>
      </c>
      <c r="J2303" s="3"/>
      <c r="K2303" s="3"/>
    </row>
    <row r="2304">
      <c r="A2304" s="1" t="s">
        <v>7973</v>
      </c>
      <c r="B2304" s="4" t="s">
        <v>7974</v>
      </c>
      <c r="C2304" s="1" t="s">
        <v>7975</v>
      </c>
      <c r="D2304" s="1" t="s">
        <v>7976</v>
      </c>
      <c r="E2304" s="1" t="s">
        <v>880</v>
      </c>
      <c r="F2304" s="1" t="s">
        <v>7977</v>
      </c>
      <c r="G2304" s="1" t="s">
        <v>11</v>
      </c>
      <c r="H2304" s="5" t="s">
        <v>7978</v>
      </c>
      <c r="I2304" s="1" t="s">
        <v>154</v>
      </c>
      <c r="J2304" s="3"/>
      <c r="K2304" s="3"/>
    </row>
    <row r="2305">
      <c r="A2305" s="1" t="s">
        <v>7979</v>
      </c>
      <c r="B2305" s="4" t="s">
        <v>7980</v>
      </c>
      <c r="C2305" s="1" t="s">
        <v>11</v>
      </c>
      <c r="D2305" s="1" t="s">
        <v>11</v>
      </c>
      <c r="E2305" s="1" t="s">
        <v>11</v>
      </c>
      <c r="F2305" s="1" t="s">
        <v>11</v>
      </c>
      <c r="G2305" s="1" t="s">
        <v>11</v>
      </c>
      <c r="H2305" s="1" t="s">
        <v>11</v>
      </c>
      <c r="I2305" s="1" t="s">
        <v>11</v>
      </c>
      <c r="J2305" s="3"/>
      <c r="K2305" s="3"/>
    </row>
    <row r="2306">
      <c r="A2306" s="1" t="s">
        <v>7981</v>
      </c>
      <c r="B2306" s="4" t="s">
        <v>7982</v>
      </c>
      <c r="C2306" s="1" t="s">
        <v>11</v>
      </c>
      <c r="D2306" s="1" t="s">
        <v>11</v>
      </c>
      <c r="E2306" s="1" t="s">
        <v>11</v>
      </c>
      <c r="F2306" s="1" t="s">
        <v>11</v>
      </c>
      <c r="G2306" s="1" t="s">
        <v>11</v>
      </c>
      <c r="H2306" s="1" t="s">
        <v>11</v>
      </c>
      <c r="I2306" s="1" t="s">
        <v>11</v>
      </c>
      <c r="J2306" s="3"/>
      <c r="K2306" s="3"/>
    </row>
    <row r="2307">
      <c r="A2307" s="1" t="s">
        <v>7983</v>
      </c>
      <c r="B2307" s="4" t="s">
        <v>7984</v>
      </c>
      <c r="C2307" s="1" t="s">
        <v>7985</v>
      </c>
      <c r="D2307" s="1" t="s">
        <v>7986</v>
      </c>
      <c r="E2307" s="1" t="s">
        <v>7987</v>
      </c>
      <c r="F2307" s="1" t="s">
        <v>7988</v>
      </c>
      <c r="G2307" s="1" t="s">
        <v>7989</v>
      </c>
      <c r="H2307" s="1" t="s">
        <v>11</v>
      </c>
      <c r="I2307" s="1" t="s">
        <v>654</v>
      </c>
      <c r="J2307" s="3"/>
      <c r="K2307" s="3"/>
    </row>
    <row r="2308">
      <c r="A2308" s="1" t="s">
        <v>7990</v>
      </c>
      <c r="B2308" s="4" t="s">
        <v>7991</v>
      </c>
      <c r="C2308" s="1" t="s">
        <v>11</v>
      </c>
      <c r="D2308" s="1" t="s">
        <v>11</v>
      </c>
      <c r="E2308" s="1" t="s">
        <v>11</v>
      </c>
      <c r="F2308" s="1" t="s">
        <v>11</v>
      </c>
      <c r="G2308" s="1" t="s">
        <v>11</v>
      </c>
      <c r="H2308" s="1" t="s">
        <v>11</v>
      </c>
      <c r="I2308" s="1" t="s">
        <v>11</v>
      </c>
      <c r="J2308" s="3"/>
      <c r="K2308" s="3"/>
    </row>
    <row r="2309">
      <c r="A2309" s="1" t="s">
        <v>7992</v>
      </c>
      <c r="B2309" s="4" t="s">
        <v>7993</v>
      </c>
      <c r="C2309" s="1" t="s">
        <v>7994</v>
      </c>
      <c r="D2309" s="1" t="s">
        <v>7995</v>
      </c>
      <c r="E2309" s="1" t="s">
        <v>7996</v>
      </c>
      <c r="F2309" s="1" t="s">
        <v>7997</v>
      </c>
      <c r="G2309" s="1" t="s">
        <v>11</v>
      </c>
      <c r="H2309" s="1" t="s">
        <v>11</v>
      </c>
      <c r="I2309" s="1" t="s">
        <v>924</v>
      </c>
      <c r="J2309" s="3"/>
      <c r="K2309" s="3"/>
    </row>
    <row r="2310">
      <c r="A2310" s="1" t="s">
        <v>7998</v>
      </c>
      <c r="B2310" s="4" t="s">
        <v>7999</v>
      </c>
      <c r="C2310" s="1" t="s">
        <v>11</v>
      </c>
      <c r="D2310" s="1" t="s">
        <v>11</v>
      </c>
      <c r="E2310" s="1" t="s">
        <v>11</v>
      </c>
      <c r="F2310" s="1" t="s">
        <v>11</v>
      </c>
      <c r="G2310" s="1" t="s">
        <v>11</v>
      </c>
      <c r="H2310" s="1" t="s">
        <v>11</v>
      </c>
      <c r="I2310" s="1" t="s">
        <v>11</v>
      </c>
      <c r="J2310" s="3"/>
      <c r="K2310" s="3"/>
    </row>
    <row r="2311">
      <c r="A2311" s="1" t="s">
        <v>8000</v>
      </c>
      <c r="B2311" s="4" t="s">
        <v>8001</v>
      </c>
      <c r="C2311" s="1" t="s">
        <v>11</v>
      </c>
      <c r="D2311" s="1" t="s">
        <v>11</v>
      </c>
      <c r="E2311" s="1" t="s">
        <v>11</v>
      </c>
      <c r="F2311" s="1" t="s">
        <v>11</v>
      </c>
      <c r="G2311" s="1" t="s">
        <v>11</v>
      </c>
      <c r="H2311" s="1" t="s">
        <v>11</v>
      </c>
      <c r="I2311" s="1" t="s">
        <v>11</v>
      </c>
      <c r="J2311" s="3"/>
      <c r="K2311" s="3"/>
    </row>
    <row r="2312">
      <c r="A2312" s="1" t="s">
        <v>8002</v>
      </c>
      <c r="B2312" s="4" t="s">
        <v>8003</v>
      </c>
      <c r="C2312" s="1" t="s">
        <v>8004</v>
      </c>
      <c r="D2312" s="1" t="s">
        <v>8005</v>
      </c>
      <c r="E2312" s="1" t="s">
        <v>8006</v>
      </c>
      <c r="F2312" s="1" t="s">
        <v>8007</v>
      </c>
      <c r="G2312" s="1" t="s">
        <v>11</v>
      </c>
      <c r="H2312" s="5" t="s">
        <v>8008</v>
      </c>
      <c r="I2312" s="1" t="s">
        <v>80</v>
      </c>
      <c r="J2312" s="3"/>
      <c r="K2312" s="3"/>
    </row>
    <row r="2313">
      <c r="A2313" s="1" t="s">
        <v>8009</v>
      </c>
      <c r="B2313" s="4" t="s">
        <v>8010</v>
      </c>
      <c r="C2313" s="1" t="s">
        <v>8011</v>
      </c>
      <c r="D2313" s="1" t="s">
        <v>8012</v>
      </c>
      <c r="E2313" s="1" t="s">
        <v>8013</v>
      </c>
      <c r="F2313" s="1" t="s">
        <v>8014</v>
      </c>
      <c r="G2313" s="1" t="s">
        <v>8015</v>
      </c>
      <c r="H2313" s="1" t="s">
        <v>11</v>
      </c>
      <c r="I2313" s="1" t="s">
        <v>53</v>
      </c>
      <c r="J2313" s="3"/>
      <c r="K2313" s="3"/>
    </row>
    <row r="2314">
      <c r="A2314" s="1" t="s">
        <v>8016</v>
      </c>
      <c r="B2314" s="4" t="s">
        <v>8017</v>
      </c>
      <c r="C2314" s="1" t="s">
        <v>11</v>
      </c>
      <c r="D2314" s="1" t="s">
        <v>11</v>
      </c>
      <c r="E2314" s="1" t="s">
        <v>11</v>
      </c>
      <c r="F2314" s="1" t="s">
        <v>11</v>
      </c>
      <c r="G2314" s="1" t="s">
        <v>11</v>
      </c>
      <c r="H2314" s="1" t="s">
        <v>11</v>
      </c>
      <c r="I2314" s="1" t="s">
        <v>11</v>
      </c>
      <c r="J2314" s="3"/>
      <c r="K2314" s="3"/>
    </row>
    <row r="2315">
      <c r="A2315" s="1" t="s">
        <v>8018</v>
      </c>
      <c r="B2315" s="4" t="s">
        <v>8019</v>
      </c>
      <c r="C2315" s="1" t="s">
        <v>8020</v>
      </c>
      <c r="D2315" s="1" t="s">
        <v>8021</v>
      </c>
      <c r="E2315" s="1" t="s">
        <v>8022</v>
      </c>
      <c r="F2315" s="1" t="s">
        <v>8023</v>
      </c>
      <c r="G2315" s="1" t="s">
        <v>11</v>
      </c>
      <c r="H2315" s="1" t="s">
        <v>11</v>
      </c>
      <c r="I2315" s="1" t="s">
        <v>11</v>
      </c>
      <c r="J2315" s="3"/>
      <c r="K2315" s="3"/>
    </row>
    <row r="2316">
      <c r="A2316" s="1" t="s">
        <v>8024</v>
      </c>
      <c r="B2316" s="4" t="s">
        <v>8025</v>
      </c>
      <c r="C2316" s="1" t="s">
        <v>11</v>
      </c>
      <c r="D2316" s="1" t="s">
        <v>11</v>
      </c>
      <c r="E2316" s="1" t="s">
        <v>11</v>
      </c>
      <c r="F2316" s="1" t="s">
        <v>11</v>
      </c>
      <c r="G2316" s="1" t="s">
        <v>11</v>
      </c>
      <c r="H2316" s="1" t="s">
        <v>11</v>
      </c>
      <c r="I2316" s="1" t="s">
        <v>11</v>
      </c>
      <c r="J2316" s="3"/>
      <c r="K2316" s="3"/>
    </row>
    <row r="2317">
      <c r="A2317" s="1" t="s">
        <v>8026</v>
      </c>
      <c r="B2317" s="4" t="s">
        <v>8027</v>
      </c>
      <c r="C2317" s="1" t="s">
        <v>11</v>
      </c>
      <c r="D2317" s="1" t="s">
        <v>11</v>
      </c>
      <c r="E2317" s="1" t="s">
        <v>11</v>
      </c>
      <c r="F2317" s="1" t="s">
        <v>11</v>
      </c>
      <c r="G2317" s="1" t="s">
        <v>11</v>
      </c>
      <c r="H2317" s="1" t="s">
        <v>11</v>
      </c>
      <c r="I2317" s="1" t="s">
        <v>11</v>
      </c>
      <c r="J2317" s="3"/>
      <c r="K2317" s="3"/>
    </row>
    <row r="2318">
      <c r="A2318" s="1" t="s">
        <v>8028</v>
      </c>
      <c r="B2318" s="4" t="s">
        <v>8029</v>
      </c>
      <c r="C2318" s="1" t="s">
        <v>8030</v>
      </c>
      <c r="D2318" s="1" t="s">
        <v>8031</v>
      </c>
      <c r="E2318" s="1" t="s">
        <v>8032</v>
      </c>
      <c r="F2318" s="1" t="s">
        <v>8033</v>
      </c>
      <c r="G2318" s="1" t="s">
        <v>11</v>
      </c>
      <c r="H2318" s="5" t="s">
        <v>8034</v>
      </c>
      <c r="I2318" s="1" t="s">
        <v>31</v>
      </c>
      <c r="J2318" s="3"/>
      <c r="K2318" s="3"/>
    </row>
    <row r="2319">
      <c r="A2319" s="1" t="s">
        <v>8035</v>
      </c>
      <c r="B2319" s="4" t="s">
        <v>8036</v>
      </c>
      <c r="C2319" s="1" t="s">
        <v>8037</v>
      </c>
      <c r="D2319" s="3"/>
      <c r="E2319" s="3"/>
      <c r="F2319" s="3"/>
      <c r="G2319" s="1" t="s">
        <v>11</v>
      </c>
      <c r="H2319" s="1" t="s">
        <v>11</v>
      </c>
      <c r="I2319" s="1" t="s">
        <v>11</v>
      </c>
      <c r="J2319" s="3"/>
      <c r="K2319" s="3"/>
    </row>
    <row r="2320">
      <c r="A2320" s="1" t="s">
        <v>8038</v>
      </c>
      <c r="B2320" s="4" t="s">
        <v>8039</v>
      </c>
      <c r="C2320" s="1" t="s">
        <v>11</v>
      </c>
      <c r="D2320" s="1" t="s">
        <v>11</v>
      </c>
      <c r="E2320" s="1" t="s">
        <v>11</v>
      </c>
      <c r="F2320" s="1" t="s">
        <v>11</v>
      </c>
      <c r="G2320" s="1" t="s">
        <v>11</v>
      </c>
      <c r="H2320" s="1" t="s">
        <v>11</v>
      </c>
      <c r="I2320" s="1" t="s">
        <v>11</v>
      </c>
      <c r="J2320" s="3"/>
      <c r="K2320" s="3"/>
    </row>
    <row r="2321">
      <c r="A2321" s="1" t="s">
        <v>8040</v>
      </c>
      <c r="B2321" s="4" t="s">
        <v>8041</v>
      </c>
      <c r="C2321" s="1" t="s">
        <v>11</v>
      </c>
      <c r="D2321" s="1" t="s">
        <v>11</v>
      </c>
      <c r="E2321" s="1" t="s">
        <v>11</v>
      </c>
      <c r="F2321" s="1" t="s">
        <v>11</v>
      </c>
      <c r="G2321" s="1" t="s">
        <v>11</v>
      </c>
      <c r="H2321" s="1" t="s">
        <v>11</v>
      </c>
      <c r="I2321" s="1" t="s">
        <v>11</v>
      </c>
      <c r="J2321" s="3"/>
      <c r="K2321" s="3"/>
    </row>
    <row r="2322">
      <c r="A2322" s="1" t="s">
        <v>8042</v>
      </c>
      <c r="B2322" s="4" t="s">
        <v>8043</v>
      </c>
      <c r="C2322" s="1" t="s">
        <v>11</v>
      </c>
      <c r="D2322" s="1" t="s">
        <v>11</v>
      </c>
      <c r="E2322" s="1" t="s">
        <v>11</v>
      </c>
      <c r="F2322" s="1" t="s">
        <v>11</v>
      </c>
      <c r="G2322" s="1" t="s">
        <v>11</v>
      </c>
      <c r="H2322" s="1" t="s">
        <v>11</v>
      </c>
      <c r="I2322" s="1" t="s">
        <v>11</v>
      </c>
      <c r="J2322" s="3"/>
      <c r="K2322" s="3"/>
    </row>
    <row r="2323">
      <c r="A2323" s="1" t="s">
        <v>8044</v>
      </c>
      <c r="B2323" s="4" t="s">
        <v>8045</v>
      </c>
      <c r="C2323" s="1" t="s">
        <v>8046</v>
      </c>
      <c r="D2323" s="1" t="s">
        <v>8047</v>
      </c>
      <c r="E2323" s="1" t="s">
        <v>8048</v>
      </c>
      <c r="F2323" s="1" t="s">
        <v>8049</v>
      </c>
      <c r="G2323" s="1" t="s">
        <v>11</v>
      </c>
      <c r="H2323" s="3"/>
      <c r="I2323" s="1" t="s">
        <v>53</v>
      </c>
      <c r="J2323" s="3"/>
      <c r="K2323" s="3"/>
    </row>
    <row r="2324">
      <c r="A2324" s="1" t="s">
        <v>8050</v>
      </c>
      <c r="B2324" s="4" t="s">
        <v>8051</v>
      </c>
      <c r="C2324" s="1" t="s">
        <v>11</v>
      </c>
      <c r="D2324" s="1" t="s">
        <v>11</v>
      </c>
      <c r="E2324" s="1" t="s">
        <v>11</v>
      </c>
      <c r="F2324" s="1" t="s">
        <v>11</v>
      </c>
      <c r="G2324" s="1" t="s">
        <v>11</v>
      </c>
      <c r="H2324" s="1" t="s">
        <v>11</v>
      </c>
      <c r="I2324" s="1" t="s">
        <v>11</v>
      </c>
      <c r="J2324" s="3"/>
      <c r="K2324" s="3"/>
    </row>
    <row r="2325">
      <c r="A2325" s="1" t="s">
        <v>8052</v>
      </c>
      <c r="B2325" s="4" t="s">
        <v>8053</v>
      </c>
      <c r="C2325" s="1" t="s">
        <v>11</v>
      </c>
      <c r="D2325" s="1" t="s">
        <v>11</v>
      </c>
      <c r="E2325" s="1" t="s">
        <v>11</v>
      </c>
      <c r="F2325" s="1" t="s">
        <v>11</v>
      </c>
      <c r="G2325" s="1" t="s">
        <v>11</v>
      </c>
      <c r="H2325" s="1" t="s">
        <v>11</v>
      </c>
      <c r="I2325" s="1" t="s">
        <v>11</v>
      </c>
      <c r="J2325" s="3"/>
      <c r="K2325" s="3"/>
    </row>
    <row r="2326">
      <c r="A2326" s="1" t="s">
        <v>8054</v>
      </c>
      <c r="B2326" s="4" t="s">
        <v>8055</v>
      </c>
      <c r="C2326" s="1" t="s">
        <v>11</v>
      </c>
      <c r="D2326" s="1" t="s">
        <v>11</v>
      </c>
      <c r="E2326" s="1" t="s">
        <v>11</v>
      </c>
      <c r="F2326" s="1" t="s">
        <v>11</v>
      </c>
      <c r="G2326" s="1" t="s">
        <v>11</v>
      </c>
      <c r="H2326" s="1" t="s">
        <v>11</v>
      </c>
      <c r="I2326" s="1" t="s">
        <v>11</v>
      </c>
      <c r="J2326" s="3"/>
      <c r="K2326" s="3"/>
    </row>
    <row r="2327">
      <c r="A2327" s="1" t="s">
        <v>8056</v>
      </c>
      <c r="B2327" s="4" t="s">
        <v>8057</v>
      </c>
      <c r="C2327" s="1" t="s">
        <v>11</v>
      </c>
      <c r="D2327" s="1" t="s">
        <v>11</v>
      </c>
      <c r="E2327" s="1" t="s">
        <v>11</v>
      </c>
      <c r="F2327" s="1" t="s">
        <v>11</v>
      </c>
      <c r="G2327" s="1" t="s">
        <v>11</v>
      </c>
      <c r="H2327" s="1" t="s">
        <v>11</v>
      </c>
      <c r="I2327" s="1" t="s">
        <v>11</v>
      </c>
      <c r="J2327" s="3"/>
      <c r="K2327" s="3"/>
    </row>
    <row r="2328">
      <c r="A2328" s="1" t="s">
        <v>8058</v>
      </c>
      <c r="B2328" s="4" t="s">
        <v>8059</v>
      </c>
      <c r="C2328" s="1" t="s">
        <v>11</v>
      </c>
      <c r="D2328" s="1" t="s">
        <v>11</v>
      </c>
      <c r="E2328" s="1" t="s">
        <v>11</v>
      </c>
      <c r="F2328" s="1" t="s">
        <v>11</v>
      </c>
      <c r="G2328" s="1" t="s">
        <v>11</v>
      </c>
      <c r="H2328" s="1" t="s">
        <v>11</v>
      </c>
      <c r="I2328" s="1" t="s">
        <v>11</v>
      </c>
      <c r="J2328" s="3"/>
      <c r="K2328" s="3"/>
    </row>
    <row r="2329">
      <c r="A2329" s="1" t="s">
        <v>8060</v>
      </c>
      <c r="B2329" s="4" t="s">
        <v>8061</v>
      </c>
      <c r="C2329" s="1" t="s">
        <v>8062</v>
      </c>
      <c r="D2329" s="1" t="s">
        <v>8063</v>
      </c>
      <c r="E2329" s="1" t="s">
        <v>8064</v>
      </c>
      <c r="F2329" s="1" t="s">
        <v>8065</v>
      </c>
      <c r="G2329" s="1" t="s">
        <v>8066</v>
      </c>
      <c r="H2329" s="3"/>
      <c r="I2329" s="1" t="s">
        <v>80</v>
      </c>
      <c r="J2329" s="3"/>
      <c r="K2329" s="3"/>
    </row>
    <row r="2330">
      <c r="A2330" s="1" t="s">
        <v>8067</v>
      </c>
      <c r="B2330" s="4" t="s">
        <v>8068</v>
      </c>
      <c r="C2330" s="1" t="s">
        <v>11</v>
      </c>
      <c r="D2330" s="1" t="s">
        <v>11</v>
      </c>
      <c r="E2330" s="1" t="s">
        <v>11</v>
      </c>
      <c r="F2330" s="1" t="s">
        <v>11</v>
      </c>
      <c r="G2330" s="1" t="s">
        <v>11</v>
      </c>
      <c r="H2330" s="1" t="s">
        <v>11</v>
      </c>
      <c r="I2330" s="1" t="s">
        <v>11</v>
      </c>
      <c r="J2330" s="3"/>
      <c r="K2330" s="3"/>
    </row>
    <row r="2331">
      <c r="A2331" s="1" t="s">
        <v>8069</v>
      </c>
      <c r="B2331" s="4" t="s">
        <v>8070</v>
      </c>
      <c r="C2331" s="1" t="s">
        <v>11</v>
      </c>
      <c r="D2331" s="1" t="s">
        <v>11</v>
      </c>
      <c r="E2331" s="1" t="s">
        <v>11</v>
      </c>
      <c r="F2331" s="1" t="s">
        <v>11</v>
      </c>
      <c r="G2331" s="1" t="s">
        <v>11</v>
      </c>
      <c r="H2331" s="1" t="s">
        <v>11</v>
      </c>
      <c r="I2331" s="1" t="s">
        <v>11</v>
      </c>
      <c r="J2331" s="3"/>
      <c r="K2331" s="3"/>
    </row>
    <row r="2332">
      <c r="A2332" s="1" t="s">
        <v>8071</v>
      </c>
      <c r="B2332" s="4" t="s">
        <v>8072</v>
      </c>
      <c r="C2332" s="1" t="s">
        <v>11</v>
      </c>
      <c r="D2332" s="1" t="s">
        <v>11</v>
      </c>
      <c r="E2332" s="1" t="s">
        <v>11</v>
      </c>
      <c r="F2332" s="1" t="s">
        <v>11</v>
      </c>
      <c r="G2332" s="1" t="s">
        <v>11</v>
      </c>
      <c r="H2332" s="1" t="s">
        <v>11</v>
      </c>
      <c r="I2332" s="1" t="s">
        <v>11</v>
      </c>
      <c r="J2332" s="3"/>
      <c r="K2332" s="3"/>
    </row>
    <row r="2333">
      <c r="A2333" s="1" t="s">
        <v>8073</v>
      </c>
      <c r="B2333" s="4" t="s">
        <v>8074</v>
      </c>
      <c r="C2333" s="1" t="s">
        <v>8075</v>
      </c>
      <c r="D2333" s="1" t="s">
        <v>8076</v>
      </c>
      <c r="E2333" s="1" t="s">
        <v>8077</v>
      </c>
      <c r="F2333" s="1" t="s">
        <v>8078</v>
      </c>
      <c r="G2333" s="1" t="s">
        <v>11</v>
      </c>
      <c r="H2333" s="5" t="s">
        <v>8079</v>
      </c>
      <c r="I2333" s="1" t="s">
        <v>80</v>
      </c>
      <c r="J2333" s="3"/>
      <c r="K2333" s="3"/>
    </row>
    <row r="2334">
      <c r="A2334" s="1" t="s">
        <v>8080</v>
      </c>
      <c r="B2334" s="4" t="s">
        <v>8081</v>
      </c>
      <c r="C2334" s="1" t="s">
        <v>11</v>
      </c>
      <c r="D2334" s="1" t="s">
        <v>11</v>
      </c>
      <c r="E2334" s="1" t="s">
        <v>11</v>
      </c>
      <c r="F2334" s="1" t="s">
        <v>11</v>
      </c>
      <c r="G2334" s="1" t="s">
        <v>11</v>
      </c>
      <c r="H2334" s="1" t="s">
        <v>11</v>
      </c>
      <c r="I2334" s="1" t="s">
        <v>11</v>
      </c>
      <c r="J2334" s="3"/>
      <c r="K2334" s="3"/>
    </row>
    <row r="2335">
      <c r="A2335" s="1" t="s">
        <v>8082</v>
      </c>
      <c r="B2335" s="4" t="s">
        <v>8083</v>
      </c>
      <c r="C2335" s="1" t="s">
        <v>8084</v>
      </c>
      <c r="D2335" s="1" t="s">
        <v>8085</v>
      </c>
      <c r="E2335" s="1" t="s">
        <v>8086</v>
      </c>
      <c r="F2335" s="1" t="s">
        <v>8087</v>
      </c>
      <c r="G2335" s="1" t="s">
        <v>11</v>
      </c>
      <c r="H2335" s="3"/>
      <c r="I2335" s="1" t="s">
        <v>80</v>
      </c>
      <c r="J2335" s="3"/>
      <c r="K2335" s="3"/>
    </row>
    <row r="2336">
      <c r="A2336" s="1" t="s">
        <v>8088</v>
      </c>
      <c r="B2336" s="4" t="s">
        <v>8089</v>
      </c>
      <c r="C2336" s="1" t="s">
        <v>8090</v>
      </c>
      <c r="D2336" s="1" t="s">
        <v>8091</v>
      </c>
      <c r="E2336" s="1" t="s">
        <v>8092</v>
      </c>
      <c r="F2336" s="1" t="s">
        <v>8093</v>
      </c>
      <c r="G2336" s="1" t="s">
        <v>11</v>
      </c>
      <c r="H2336" s="5" t="s">
        <v>8094</v>
      </c>
      <c r="I2336" s="1" t="s">
        <v>382</v>
      </c>
      <c r="J2336" s="3"/>
      <c r="K2336" s="3"/>
    </row>
    <row r="2337">
      <c r="A2337" s="1" t="s">
        <v>8095</v>
      </c>
      <c r="B2337" s="4" t="s">
        <v>8096</v>
      </c>
      <c r="C2337" s="1" t="s">
        <v>8097</v>
      </c>
      <c r="D2337" s="1" t="s">
        <v>8098</v>
      </c>
      <c r="E2337" s="1" t="s">
        <v>8099</v>
      </c>
      <c r="F2337" s="1" t="s">
        <v>8100</v>
      </c>
      <c r="G2337" s="1" t="s">
        <v>8101</v>
      </c>
      <c r="H2337" s="1" t="s">
        <v>11</v>
      </c>
      <c r="I2337" s="1" t="s">
        <v>924</v>
      </c>
      <c r="J2337" s="3"/>
      <c r="K2337" s="3"/>
    </row>
    <row r="2338">
      <c r="A2338" s="1" t="s">
        <v>8102</v>
      </c>
      <c r="B2338" s="4" t="s">
        <v>8103</v>
      </c>
      <c r="C2338" s="1" t="s">
        <v>11</v>
      </c>
      <c r="D2338" s="1" t="s">
        <v>11</v>
      </c>
      <c r="E2338" s="1" t="s">
        <v>11</v>
      </c>
      <c r="F2338" s="1" t="s">
        <v>11</v>
      </c>
      <c r="G2338" s="1" t="s">
        <v>11</v>
      </c>
      <c r="H2338" s="1" t="s">
        <v>11</v>
      </c>
      <c r="I2338" s="1" t="s">
        <v>11</v>
      </c>
      <c r="J2338" s="3"/>
      <c r="K2338" s="3"/>
    </row>
    <row r="2339">
      <c r="A2339" s="1" t="s">
        <v>8104</v>
      </c>
      <c r="B2339" s="4" t="s">
        <v>8105</v>
      </c>
      <c r="C2339" s="1" t="s">
        <v>11</v>
      </c>
      <c r="D2339" s="1" t="s">
        <v>11</v>
      </c>
      <c r="E2339" s="1" t="s">
        <v>11</v>
      </c>
      <c r="F2339" s="1" t="s">
        <v>11</v>
      </c>
      <c r="G2339" s="1" t="s">
        <v>11</v>
      </c>
      <c r="H2339" s="1" t="s">
        <v>11</v>
      </c>
      <c r="I2339" s="1" t="s">
        <v>11</v>
      </c>
      <c r="J2339" s="3"/>
      <c r="K2339" s="3"/>
    </row>
    <row r="2340">
      <c r="A2340" s="1" t="s">
        <v>8106</v>
      </c>
      <c r="B2340" s="4" t="s">
        <v>8107</v>
      </c>
      <c r="C2340" s="1" t="s">
        <v>8108</v>
      </c>
      <c r="D2340" s="1" t="s">
        <v>8109</v>
      </c>
      <c r="E2340" s="1" t="s">
        <v>8110</v>
      </c>
      <c r="F2340" s="1" t="s">
        <v>8111</v>
      </c>
      <c r="G2340" s="1" t="s">
        <v>11</v>
      </c>
      <c r="H2340" s="1" t="s">
        <v>11</v>
      </c>
      <c r="I2340" s="1" t="s">
        <v>183</v>
      </c>
      <c r="J2340" s="3"/>
      <c r="K2340" s="3"/>
    </row>
    <row r="2341">
      <c r="A2341" s="1" t="s">
        <v>8112</v>
      </c>
      <c r="B2341" s="4" t="s">
        <v>8113</v>
      </c>
      <c r="C2341" s="1" t="s">
        <v>11</v>
      </c>
      <c r="D2341" s="1" t="s">
        <v>11</v>
      </c>
      <c r="E2341" s="1" t="s">
        <v>11</v>
      </c>
      <c r="F2341" s="1" t="s">
        <v>11</v>
      </c>
      <c r="G2341" s="1" t="s">
        <v>11</v>
      </c>
      <c r="H2341" s="1" t="s">
        <v>11</v>
      </c>
      <c r="I2341" s="1" t="s">
        <v>11</v>
      </c>
      <c r="J2341" s="3"/>
      <c r="K2341" s="3"/>
    </row>
    <row r="2342">
      <c r="A2342" s="1" t="s">
        <v>8114</v>
      </c>
      <c r="B2342" s="4" t="s">
        <v>8115</v>
      </c>
      <c r="C2342" s="1" t="s">
        <v>8116</v>
      </c>
      <c r="D2342" s="1" t="s">
        <v>8117</v>
      </c>
      <c r="E2342" s="1" t="s">
        <v>8118</v>
      </c>
      <c r="F2342" s="1" t="s">
        <v>8119</v>
      </c>
      <c r="G2342" s="1" t="s">
        <v>8120</v>
      </c>
      <c r="H2342" s="5" t="s">
        <v>8121</v>
      </c>
      <c r="I2342" s="1" t="s">
        <v>53</v>
      </c>
      <c r="J2342" s="3"/>
      <c r="K2342" s="3"/>
    </row>
    <row r="2343">
      <c r="A2343" s="1" t="s">
        <v>8122</v>
      </c>
      <c r="B2343" s="4" t="s">
        <v>8123</v>
      </c>
      <c r="C2343" s="1" t="s">
        <v>8124</v>
      </c>
      <c r="D2343" s="1" t="s">
        <v>8125</v>
      </c>
      <c r="E2343" s="1" t="s">
        <v>8126</v>
      </c>
      <c r="F2343" s="1" t="s">
        <v>8127</v>
      </c>
      <c r="G2343" s="1" t="s">
        <v>11</v>
      </c>
      <c r="H2343" s="3"/>
      <c r="I2343" s="1" t="s">
        <v>312</v>
      </c>
      <c r="J2343" s="3"/>
      <c r="K2343" s="3"/>
    </row>
    <row r="2344">
      <c r="A2344" s="1" t="s">
        <v>8128</v>
      </c>
      <c r="B2344" s="4" t="s">
        <v>8129</v>
      </c>
      <c r="C2344" s="1" t="s">
        <v>11</v>
      </c>
      <c r="D2344" s="1" t="s">
        <v>11</v>
      </c>
      <c r="E2344" s="1" t="s">
        <v>11</v>
      </c>
      <c r="F2344" s="1" t="s">
        <v>11</v>
      </c>
      <c r="G2344" s="1" t="s">
        <v>11</v>
      </c>
      <c r="H2344" s="1" t="s">
        <v>11</v>
      </c>
      <c r="I2344" s="1" t="s">
        <v>11</v>
      </c>
      <c r="J2344" s="3"/>
      <c r="K2344" s="3"/>
    </row>
    <row r="2345">
      <c r="A2345" s="1" t="s">
        <v>8130</v>
      </c>
      <c r="B2345" s="4" t="s">
        <v>8131</v>
      </c>
      <c r="C2345" s="1" t="s">
        <v>11</v>
      </c>
      <c r="D2345" s="1" t="s">
        <v>11</v>
      </c>
      <c r="E2345" s="1" t="s">
        <v>11</v>
      </c>
      <c r="F2345" s="1" t="s">
        <v>11</v>
      </c>
      <c r="G2345" s="1" t="s">
        <v>11</v>
      </c>
      <c r="H2345" s="1" t="s">
        <v>11</v>
      </c>
      <c r="I2345" s="1" t="s">
        <v>11</v>
      </c>
      <c r="J2345" s="3"/>
      <c r="K2345" s="3"/>
    </row>
    <row r="2346">
      <c r="A2346" s="1" t="s">
        <v>8132</v>
      </c>
      <c r="B2346" s="4" t="s">
        <v>8133</v>
      </c>
      <c r="C2346" s="1" t="s">
        <v>11</v>
      </c>
      <c r="D2346" s="1" t="s">
        <v>11</v>
      </c>
      <c r="E2346" s="1" t="s">
        <v>11</v>
      </c>
      <c r="F2346" s="1" t="s">
        <v>11</v>
      </c>
      <c r="G2346" s="1" t="s">
        <v>11</v>
      </c>
      <c r="H2346" s="1" t="s">
        <v>11</v>
      </c>
      <c r="I2346" s="1" t="s">
        <v>11</v>
      </c>
      <c r="J2346" s="3"/>
      <c r="K2346" s="3"/>
    </row>
    <row r="2347">
      <c r="A2347" s="1" t="s">
        <v>8134</v>
      </c>
      <c r="B2347" s="4" t="s">
        <v>8135</v>
      </c>
      <c r="C2347" s="1" t="s">
        <v>8136</v>
      </c>
      <c r="D2347" s="1" t="s">
        <v>8137</v>
      </c>
      <c r="E2347" s="1" t="s">
        <v>6287</v>
      </c>
      <c r="F2347" s="1" t="s">
        <v>3074</v>
      </c>
      <c r="G2347" s="1" t="s">
        <v>11</v>
      </c>
      <c r="H2347" s="5" t="s">
        <v>8138</v>
      </c>
      <c r="I2347" s="1" t="s">
        <v>382</v>
      </c>
      <c r="J2347" s="3"/>
      <c r="K2347" s="3"/>
    </row>
    <row r="2348">
      <c r="A2348" s="1" t="s">
        <v>8139</v>
      </c>
      <c r="B2348" s="4" t="s">
        <v>8140</v>
      </c>
      <c r="C2348" s="1" t="s">
        <v>8141</v>
      </c>
      <c r="D2348" s="1" t="s">
        <v>8142</v>
      </c>
      <c r="E2348" s="1" t="s">
        <v>8143</v>
      </c>
      <c r="F2348" s="1" t="s">
        <v>8144</v>
      </c>
      <c r="G2348" s="1" t="s">
        <v>11</v>
      </c>
      <c r="H2348" s="5" t="s">
        <v>8145</v>
      </c>
      <c r="I2348" s="1" t="s">
        <v>53</v>
      </c>
      <c r="J2348" s="3"/>
      <c r="K2348" s="3"/>
    </row>
    <row r="2349">
      <c r="A2349" s="1" t="s">
        <v>8146</v>
      </c>
      <c r="B2349" s="4" t="s">
        <v>8147</v>
      </c>
      <c r="C2349" s="1" t="s">
        <v>8148</v>
      </c>
      <c r="D2349" s="1" t="s">
        <v>8149</v>
      </c>
      <c r="E2349" s="1" t="s">
        <v>8150</v>
      </c>
      <c r="F2349" s="1" t="s">
        <v>8151</v>
      </c>
      <c r="G2349" s="1" t="s">
        <v>11</v>
      </c>
      <c r="H2349" s="5" t="s">
        <v>8152</v>
      </c>
      <c r="I2349" s="1" t="s">
        <v>312</v>
      </c>
      <c r="J2349" s="3"/>
      <c r="K2349" s="3"/>
    </row>
    <row r="2350">
      <c r="A2350" s="1" t="s">
        <v>8153</v>
      </c>
      <c r="B2350" s="4" t="s">
        <v>8154</v>
      </c>
      <c r="C2350" s="1" t="s">
        <v>11</v>
      </c>
      <c r="D2350" s="1" t="s">
        <v>11</v>
      </c>
      <c r="E2350" s="1" t="s">
        <v>11</v>
      </c>
      <c r="F2350" s="1" t="s">
        <v>11</v>
      </c>
      <c r="G2350" s="1" t="s">
        <v>11</v>
      </c>
      <c r="H2350" s="1" t="s">
        <v>11</v>
      </c>
      <c r="I2350" s="1" t="s">
        <v>11</v>
      </c>
      <c r="J2350" s="3"/>
      <c r="K2350" s="3"/>
    </row>
    <row r="2351">
      <c r="A2351" s="1" t="s">
        <v>8155</v>
      </c>
      <c r="B2351" s="4" t="s">
        <v>8156</v>
      </c>
      <c r="C2351" s="1" t="s">
        <v>11</v>
      </c>
      <c r="D2351" s="1" t="s">
        <v>11</v>
      </c>
      <c r="E2351" s="1" t="s">
        <v>11</v>
      </c>
      <c r="F2351" s="1" t="s">
        <v>11</v>
      </c>
      <c r="G2351" s="1" t="s">
        <v>11</v>
      </c>
      <c r="H2351" s="1" t="s">
        <v>11</v>
      </c>
      <c r="I2351" s="1" t="s">
        <v>11</v>
      </c>
      <c r="J2351" s="3"/>
      <c r="K2351" s="3"/>
    </row>
    <row r="2352">
      <c r="A2352" s="1" t="s">
        <v>8157</v>
      </c>
      <c r="B2352" s="4" t="s">
        <v>8158</v>
      </c>
      <c r="C2352" s="1" t="s">
        <v>8159</v>
      </c>
      <c r="D2352" s="1" t="s">
        <v>8160</v>
      </c>
      <c r="E2352" s="1" t="s">
        <v>8161</v>
      </c>
      <c r="F2352" s="1" t="s">
        <v>8162</v>
      </c>
      <c r="G2352" s="1" t="s">
        <v>8163</v>
      </c>
      <c r="H2352" s="5" t="s">
        <v>8164</v>
      </c>
      <c r="I2352" s="1" t="s">
        <v>382</v>
      </c>
      <c r="J2352" s="3"/>
      <c r="K2352" s="3"/>
    </row>
    <row r="2353">
      <c r="A2353" s="1" t="s">
        <v>8165</v>
      </c>
      <c r="B2353" s="4" t="s">
        <v>8166</v>
      </c>
      <c r="C2353" s="1" t="s">
        <v>11</v>
      </c>
      <c r="D2353" s="1" t="s">
        <v>11</v>
      </c>
      <c r="E2353" s="1" t="s">
        <v>11</v>
      </c>
      <c r="F2353" s="1" t="s">
        <v>11</v>
      </c>
      <c r="G2353" s="1" t="s">
        <v>11</v>
      </c>
      <c r="H2353" s="1" t="s">
        <v>11</v>
      </c>
      <c r="I2353" s="1" t="s">
        <v>11</v>
      </c>
      <c r="J2353" s="3"/>
      <c r="K2353" s="3"/>
    </row>
    <row r="2354">
      <c r="A2354" s="1" t="s">
        <v>8167</v>
      </c>
      <c r="B2354" s="4" t="s">
        <v>8168</v>
      </c>
      <c r="C2354" s="1" t="s">
        <v>8169</v>
      </c>
      <c r="D2354" s="1" t="s">
        <v>8170</v>
      </c>
      <c r="E2354" s="1" t="s">
        <v>8171</v>
      </c>
      <c r="F2354" s="1" t="s">
        <v>8172</v>
      </c>
      <c r="G2354" s="1" t="s">
        <v>8173</v>
      </c>
      <c r="H2354" s="5" t="s">
        <v>8174</v>
      </c>
      <c r="I2354" s="1" t="s">
        <v>312</v>
      </c>
      <c r="J2354" s="3"/>
      <c r="K2354" s="3"/>
    </row>
    <row r="2355">
      <c r="A2355" s="1" t="s">
        <v>8175</v>
      </c>
      <c r="B2355" s="4" t="s">
        <v>8176</v>
      </c>
      <c r="C2355" s="1" t="s">
        <v>11</v>
      </c>
      <c r="D2355" s="1" t="s">
        <v>11</v>
      </c>
      <c r="E2355" s="1" t="s">
        <v>11</v>
      </c>
      <c r="F2355" s="1" t="s">
        <v>11</v>
      </c>
      <c r="G2355" s="1" t="s">
        <v>11</v>
      </c>
      <c r="H2355" s="1" t="s">
        <v>11</v>
      </c>
      <c r="I2355" s="1" t="s">
        <v>11</v>
      </c>
      <c r="J2355" s="3"/>
      <c r="K2355" s="3"/>
    </row>
    <row r="2356">
      <c r="A2356" s="1" t="s">
        <v>8177</v>
      </c>
      <c r="B2356" s="4" t="s">
        <v>8178</v>
      </c>
      <c r="C2356" s="1" t="s">
        <v>11</v>
      </c>
      <c r="D2356" s="1" t="s">
        <v>11</v>
      </c>
      <c r="E2356" s="1" t="s">
        <v>11</v>
      </c>
      <c r="F2356" s="1" t="s">
        <v>11</v>
      </c>
      <c r="G2356" s="1" t="s">
        <v>11</v>
      </c>
      <c r="H2356" s="1" t="s">
        <v>11</v>
      </c>
      <c r="I2356" s="1" t="s">
        <v>11</v>
      </c>
      <c r="J2356" s="3"/>
      <c r="K2356" s="3"/>
    </row>
    <row r="2357">
      <c r="A2357" s="1" t="s">
        <v>8179</v>
      </c>
      <c r="B2357" s="4" t="s">
        <v>8180</v>
      </c>
      <c r="C2357" s="1" t="s">
        <v>11</v>
      </c>
      <c r="D2357" s="1" t="s">
        <v>11</v>
      </c>
      <c r="E2357" s="1" t="s">
        <v>11</v>
      </c>
      <c r="F2357" s="1" t="s">
        <v>11</v>
      </c>
      <c r="G2357" s="1" t="s">
        <v>11</v>
      </c>
      <c r="H2357" s="1" t="s">
        <v>11</v>
      </c>
      <c r="I2357" s="1" t="s">
        <v>11</v>
      </c>
      <c r="J2357" s="3"/>
      <c r="K2357" s="3"/>
    </row>
    <row r="2358">
      <c r="A2358" s="1" t="s">
        <v>8181</v>
      </c>
      <c r="B2358" s="4" t="s">
        <v>8182</v>
      </c>
      <c r="C2358" s="1" t="s">
        <v>11</v>
      </c>
      <c r="D2358" s="1" t="s">
        <v>11</v>
      </c>
      <c r="E2358" s="1" t="s">
        <v>11</v>
      </c>
      <c r="F2358" s="1" t="s">
        <v>11</v>
      </c>
      <c r="G2358" s="1" t="s">
        <v>11</v>
      </c>
      <c r="H2358" s="1" t="s">
        <v>11</v>
      </c>
      <c r="I2358" s="1" t="s">
        <v>11</v>
      </c>
      <c r="J2358" s="3"/>
      <c r="K2358" s="3"/>
    </row>
    <row r="2359">
      <c r="A2359" s="1" t="s">
        <v>8183</v>
      </c>
      <c r="B2359" s="4" t="s">
        <v>8184</v>
      </c>
      <c r="C2359" s="1" t="s">
        <v>11</v>
      </c>
      <c r="D2359" s="1" t="s">
        <v>11</v>
      </c>
      <c r="E2359" s="1" t="s">
        <v>11</v>
      </c>
      <c r="F2359" s="1" t="s">
        <v>11</v>
      </c>
      <c r="G2359" s="1" t="s">
        <v>11</v>
      </c>
      <c r="H2359" s="1" t="s">
        <v>11</v>
      </c>
      <c r="I2359" s="1" t="s">
        <v>11</v>
      </c>
      <c r="J2359" s="3"/>
      <c r="K2359" s="3"/>
    </row>
    <row r="2360">
      <c r="A2360" s="1" t="s">
        <v>8185</v>
      </c>
      <c r="B2360" s="4" t="s">
        <v>8186</v>
      </c>
      <c r="C2360" s="1" t="s">
        <v>11</v>
      </c>
      <c r="D2360" s="1" t="s">
        <v>11</v>
      </c>
      <c r="E2360" s="1" t="s">
        <v>11</v>
      </c>
      <c r="F2360" s="1" t="s">
        <v>11</v>
      </c>
      <c r="G2360" s="1" t="s">
        <v>11</v>
      </c>
      <c r="H2360" s="1" t="s">
        <v>11</v>
      </c>
      <c r="I2360" s="1" t="s">
        <v>11</v>
      </c>
      <c r="J2360" s="3"/>
      <c r="K2360" s="3"/>
    </row>
    <row r="2361">
      <c r="A2361" s="1" t="s">
        <v>8187</v>
      </c>
      <c r="B2361" s="4" t="s">
        <v>8188</v>
      </c>
      <c r="C2361" s="1" t="s">
        <v>11</v>
      </c>
      <c r="D2361" s="1" t="s">
        <v>11</v>
      </c>
      <c r="E2361" s="1" t="s">
        <v>11</v>
      </c>
      <c r="F2361" s="1" t="s">
        <v>11</v>
      </c>
      <c r="G2361" s="1" t="s">
        <v>11</v>
      </c>
      <c r="H2361" s="1" t="s">
        <v>11</v>
      </c>
      <c r="I2361" s="1" t="s">
        <v>11</v>
      </c>
      <c r="J2361" s="3"/>
      <c r="K2361" s="3"/>
    </row>
    <row r="2362">
      <c r="A2362" s="1" t="s">
        <v>8189</v>
      </c>
      <c r="B2362" s="4" t="s">
        <v>8190</v>
      </c>
      <c r="C2362" s="1" t="s">
        <v>11</v>
      </c>
      <c r="D2362" s="1" t="s">
        <v>11</v>
      </c>
      <c r="E2362" s="1" t="s">
        <v>11</v>
      </c>
      <c r="F2362" s="1" t="s">
        <v>11</v>
      </c>
      <c r="G2362" s="1" t="s">
        <v>11</v>
      </c>
      <c r="H2362" s="1" t="s">
        <v>11</v>
      </c>
      <c r="I2362" s="1" t="s">
        <v>11</v>
      </c>
      <c r="J2362" s="3"/>
      <c r="K2362" s="3"/>
    </row>
    <row r="2363">
      <c r="A2363" s="1" t="s">
        <v>8191</v>
      </c>
      <c r="B2363" s="4" t="s">
        <v>8192</v>
      </c>
      <c r="C2363" s="1" t="s">
        <v>8193</v>
      </c>
      <c r="D2363" s="3"/>
      <c r="E2363" s="3"/>
      <c r="F2363" s="3"/>
      <c r="G2363" s="1" t="s">
        <v>11</v>
      </c>
      <c r="H2363" s="1" t="s">
        <v>11</v>
      </c>
      <c r="I2363" s="1" t="s">
        <v>11</v>
      </c>
      <c r="J2363" s="3"/>
      <c r="K2363" s="3"/>
    </row>
    <row r="2364">
      <c r="A2364" s="1" t="s">
        <v>8194</v>
      </c>
      <c r="B2364" s="4" t="s">
        <v>8195</v>
      </c>
      <c r="C2364" s="1" t="s">
        <v>8196</v>
      </c>
      <c r="D2364" s="1" t="s">
        <v>8197</v>
      </c>
      <c r="E2364" s="1" t="s">
        <v>8198</v>
      </c>
      <c r="F2364" s="1" t="s">
        <v>8199</v>
      </c>
      <c r="G2364" s="1" t="s">
        <v>11</v>
      </c>
      <c r="H2364" s="1" t="s">
        <v>11</v>
      </c>
      <c r="I2364" s="1" t="s">
        <v>312</v>
      </c>
      <c r="J2364" s="3"/>
      <c r="K2364" s="3"/>
    </row>
    <row r="2365">
      <c r="A2365" s="1" t="s">
        <v>8200</v>
      </c>
      <c r="B2365" s="4" t="s">
        <v>8201</v>
      </c>
      <c r="C2365" s="1" t="s">
        <v>8202</v>
      </c>
      <c r="D2365" s="1" t="s">
        <v>8203</v>
      </c>
      <c r="E2365" s="1" t="s">
        <v>8204</v>
      </c>
      <c r="F2365" s="1" t="s">
        <v>8205</v>
      </c>
      <c r="G2365" s="1" t="s">
        <v>8206</v>
      </c>
      <c r="H2365" s="5" t="s">
        <v>8207</v>
      </c>
      <c r="I2365" s="1" t="s">
        <v>312</v>
      </c>
      <c r="J2365" s="3"/>
      <c r="K2365" s="3"/>
    </row>
    <row r="2366">
      <c r="A2366" s="1" t="s">
        <v>8208</v>
      </c>
      <c r="B2366" s="4" t="s">
        <v>8209</v>
      </c>
      <c r="C2366" s="1" t="s">
        <v>8210</v>
      </c>
      <c r="D2366" s="1" t="s">
        <v>8211</v>
      </c>
      <c r="E2366" s="1" t="s">
        <v>8212</v>
      </c>
      <c r="F2366" s="1" t="s">
        <v>8213</v>
      </c>
      <c r="G2366" s="1" t="s">
        <v>11</v>
      </c>
      <c r="H2366" s="5" t="s">
        <v>8214</v>
      </c>
      <c r="I2366" s="1" t="s">
        <v>80</v>
      </c>
      <c r="J2366" s="3"/>
      <c r="K2366" s="3"/>
    </row>
    <row r="2367">
      <c r="A2367" s="1" t="s">
        <v>8215</v>
      </c>
      <c r="B2367" s="4" t="s">
        <v>8216</v>
      </c>
      <c r="C2367" s="1" t="s">
        <v>11</v>
      </c>
      <c r="D2367" s="1" t="s">
        <v>11</v>
      </c>
      <c r="E2367" s="1" t="s">
        <v>11</v>
      </c>
      <c r="F2367" s="1" t="s">
        <v>11</v>
      </c>
      <c r="G2367" s="1" t="s">
        <v>11</v>
      </c>
      <c r="H2367" s="1" t="s">
        <v>11</v>
      </c>
      <c r="I2367" s="1" t="s">
        <v>11</v>
      </c>
      <c r="J2367" s="3"/>
      <c r="K2367" s="3"/>
    </row>
    <row r="2368">
      <c r="A2368" s="1" t="s">
        <v>8217</v>
      </c>
      <c r="B2368" s="4" t="s">
        <v>8218</v>
      </c>
      <c r="C2368" s="1" t="s">
        <v>8219</v>
      </c>
      <c r="D2368" s="1" t="s">
        <v>8220</v>
      </c>
      <c r="E2368" s="1" t="s">
        <v>8221</v>
      </c>
      <c r="F2368" s="1" t="s">
        <v>8222</v>
      </c>
      <c r="G2368" s="1" t="s">
        <v>8223</v>
      </c>
      <c r="H2368" s="5" t="s">
        <v>8224</v>
      </c>
      <c r="I2368" s="1" t="s">
        <v>31</v>
      </c>
      <c r="J2368" s="3"/>
      <c r="K2368" s="3"/>
    </row>
    <row r="2369">
      <c r="A2369" s="1" t="s">
        <v>8225</v>
      </c>
      <c r="B2369" s="4" t="s">
        <v>8226</v>
      </c>
      <c r="C2369" s="1" t="s">
        <v>11</v>
      </c>
      <c r="D2369" s="1" t="s">
        <v>11</v>
      </c>
      <c r="E2369" s="1" t="s">
        <v>11</v>
      </c>
      <c r="F2369" s="1" t="s">
        <v>11</v>
      </c>
      <c r="G2369" s="1" t="s">
        <v>11</v>
      </c>
      <c r="H2369" s="1" t="s">
        <v>11</v>
      </c>
      <c r="I2369" s="1" t="s">
        <v>11</v>
      </c>
      <c r="J2369" s="3"/>
      <c r="K2369" s="3"/>
    </row>
    <row r="2370">
      <c r="A2370" s="1" t="s">
        <v>8227</v>
      </c>
      <c r="B2370" s="4" t="s">
        <v>8228</v>
      </c>
      <c r="C2370" s="1" t="s">
        <v>11</v>
      </c>
      <c r="D2370" s="1" t="s">
        <v>11</v>
      </c>
      <c r="E2370" s="1" t="s">
        <v>11</v>
      </c>
      <c r="F2370" s="1" t="s">
        <v>11</v>
      </c>
      <c r="G2370" s="1" t="s">
        <v>11</v>
      </c>
      <c r="H2370" s="1" t="s">
        <v>11</v>
      </c>
      <c r="I2370" s="1" t="s">
        <v>11</v>
      </c>
      <c r="J2370" s="3"/>
      <c r="K2370" s="3"/>
    </row>
    <row r="2371">
      <c r="A2371" s="1" t="s">
        <v>8229</v>
      </c>
      <c r="B2371" s="4" t="s">
        <v>8230</v>
      </c>
      <c r="C2371" s="1" t="s">
        <v>8231</v>
      </c>
      <c r="D2371" s="1" t="s">
        <v>8232</v>
      </c>
      <c r="E2371" s="1" t="s">
        <v>8233</v>
      </c>
      <c r="F2371" s="1" t="s">
        <v>8234</v>
      </c>
      <c r="G2371" s="1" t="s">
        <v>8235</v>
      </c>
      <c r="H2371" s="5" t="s">
        <v>8236</v>
      </c>
      <c r="I2371" s="1" t="s">
        <v>312</v>
      </c>
      <c r="J2371" s="3"/>
      <c r="K2371" s="3"/>
    </row>
    <row r="2372">
      <c r="A2372" s="1" t="s">
        <v>8237</v>
      </c>
      <c r="B2372" s="4" t="s">
        <v>8238</v>
      </c>
      <c r="C2372" s="1" t="s">
        <v>11</v>
      </c>
      <c r="D2372" s="1" t="s">
        <v>11</v>
      </c>
      <c r="E2372" s="1" t="s">
        <v>11</v>
      </c>
      <c r="F2372" s="1" t="s">
        <v>11</v>
      </c>
      <c r="G2372" s="1" t="s">
        <v>11</v>
      </c>
      <c r="H2372" s="1" t="s">
        <v>11</v>
      </c>
      <c r="I2372" s="1" t="s">
        <v>11</v>
      </c>
      <c r="J2372" s="3"/>
      <c r="K2372" s="3"/>
    </row>
    <row r="2373">
      <c r="A2373" s="1" t="s">
        <v>8239</v>
      </c>
      <c r="B2373" s="4" t="s">
        <v>8240</v>
      </c>
      <c r="C2373" s="1" t="s">
        <v>11</v>
      </c>
      <c r="D2373" s="1" t="s">
        <v>11</v>
      </c>
      <c r="E2373" s="1" t="s">
        <v>11</v>
      </c>
      <c r="F2373" s="1" t="s">
        <v>11</v>
      </c>
      <c r="G2373" s="1" t="s">
        <v>11</v>
      </c>
      <c r="H2373" s="1" t="s">
        <v>11</v>
      </c>
      <c r="I2373" s="1" t="s">
        <v>11</v>
      </c>
      <c r="J2373" s="3"/>
      <c r="K2373" s="3"/>
    </row>
    <row r="2374">
      <c r="A2374" s="1" t="s">
        <v>8241</v>
      </c>
      <c r="B2374" s="4" t="s">
        <v>8242</v>
      </c>
      <c r="C2374" s="1" t="s">
        <v>11</v>
      </c>
      <c r="D2374" s="1" t="s">
        <v>11</v>
      </c>
      <c r="E2374" s="1" t="s">
        <v>11</v>
      </c>
      <c r="F2374" s="1" t="s">
        <v>11</v>
      </c>
      <c r="G2374" s="1" t="s">
        <v>11</v>
      </c>
      <c r="H2374" s="1" t="s">
        <v>11</v>
      </c>
      <c r="I2374" s="1" t="s">
        <v>11</v>
      </c>
      <c r="J2374" s="3"/>
      <c r="K2374" s="3"/>
    </row>
    <row r="2375">
      <c r="A2375" s="1" t="s">
        <v>8243</v>
      </c>
      <c r="B2375" s="4" t="s">
        <v>8244</v>
      </c>
      <c r="C2375" s="1" t="s">
        <v>11</v>
      </c>
      <c r="D2375" s="1" t="s">
        <v>11</v>
      </c>
      <c r="E2375" s="1" t="s">
        <v>11</v>
      </c>
      <c r="F2375" s="1" t="s">
        <v>11</v>
      </c>
      <c r="G2375" s="1" t="s">
        <v>11</v>
      </c>
      <c r="H2375" s="1" t="s">
        <v>11</v>
      </c>
      <c r="I2375" s="1" t="s">
        <v>11</v>
      </c>
      <c r="J2375" s="3"/>
      <c r="K2375" s="3"/>
    </row>
    <row r="2376">
      <c r="A2376" s="1" t="s">
        <v>8245</v>
      </c>
      <c r="B2376" s="4" t="s">
        <v>8246</v>
      </c>
      <c r="C2376" s="1" t="s">
        <v>8247</v>
      </c>
      <c r="D2376" s="1" t="s">
        <v>8248</v>
      </c>
      <c r="E2376" s="1" t="s">
        <v>8249</v>
      </c>
      <c r="F2376" s="1" t="s">
        <v>8250</v>
      </c>
      <c r="G2376" s="1" t="s">
        <v>11</v>
      </c>
      <c r="H2376" s="3"/>
      <c r="I2376" s="1" t="s">
        <v>31</v>
      </c>
      <c r="J2376" s="3"/>
      <c r="K2376" s="3"/>
    </row>
    <row r="2377">
      <c r="A2377" s="1" t="s">
        <v>8251</v>
      </c>
      <c r="B2377" s="4" t="s">
        <v>8252</v>
      </c>
      <c r="C2377" s="1" t="s">
        <v>11</v>
      </c>
      <c r="D2377" s="1" t="s">
        <v>11</v>
      </c>
      <c r="E2377" s="1" t="s">
        <v>11</v>
      </c>
      <c r="F2377" s="1" t="s">
        <v>11</v>
      </c>
      <c r="G2377" s="1" t="s">
        <v>11</v>
      </c>
      <c r="H2377" s="1" t="s">
        <v>11</v>
      </c>
      <c r="I2377" s="1" t="s">
        <v>11</v>
      </c>
      <c r="J2377" s="3"/>
      <c r="K2377" s="3"/>
    </row>
    <row r="2378">
      <c r="A2378" s="1" t="s">
        <v>8253</v>
      </c>
      <c r="B2378" s="4" t="s">
        <v>8254</v>
      </c>
      <c r="C2378" s="1" t="s">
        <v>11</v>
      </c>
      <c r="D2378" s="1" t="s">
        <v>11</v>
      </c>
      <c r="E2378" s="1" t="s">
        <v>11</v>
      </c>
      <c r="F2378" s="1" t="s">
        <v>11</v>
      </c>
      <c r="G2378" s="1" t="s">
        <v>11</v>
      </c>
      <c r="H2378" s="1" t="s">
        <v>11</v>
      </c>
      <c r="I2378" s="1" t="s">
        <v>11</v>
      </c>
      <c r="J2378" s="3"/>
      <c r="K2378" s="3"/>
    </row>
    <row r="2379">
      <c r="A2379" s="1" t="s">
        <v>8255</v>
      </c>
      <c r="B2379" s="4" t="s">
        <v>8256</v>
      </c>
      <c r="C2379" s="1" t="s">
        <v>11</v>
      </c>
      <c r="D2379" s="1" t="s">
        <v>11</v>
      </c>
      <c r="E2379" s="1" t="s">
        <v>11</v>
      </c>
      <c r="F2379" s="1" t="s">
        <v>11</v>
      </c>
      <c r="G2379" s="1" t="s">
        <v>11</v>
      </c>
      <c r="H2379" s="1" t="s">
        <v>11</v>
      </c>
      <c r="I2379" s="1" t="s">
        <v>11</v>
      </c>
      <c r="J2379" s="3"/>
      <c r="K2379" s="3"/>
    </row>
    <row r="2380">
      <c r="A2380" s="1" t="s">
        <v>8257</v>
      </c>
      <c r="B2380" s="4" t="s">
        <v>8258</v>
      </c>
      <c r="C2380" s="1" t="s">
        <v>11</v>
      </c>
      <c r="D2380" s="1" t="s">
        <v>11</v>
      </c>
      <c r="E2380" s="1" t="s">
        <v>11</v>
      </c>
      <c r="F2380" s="1" t="s">
        <v>11</v>
      </c>
      <c r="G2380" s="1" t="s">
        <v>11</v>
      </c>
      <c r="H2380" s="1" t="s">
        <v>11</v>
      </c>
      <c r="I2380" s="1" t="s">
        <v>11</v>
      </c>
      <c r="J2380" s="3"/>
      <c r="K2380" s="3"/>
    </row>
    <row r="2381">
      <c r="A2381" s="1" t="s">
        <v>8259</v>
      </c>
      <c r="B2381" s="4" t="s">
        <v>8260</v>
      </c>
      <c r="C2381" s="1" t="s">
        <v>11</v>
      </c>
      <c r="D2381" s="1" t="s">
        <v>11</v>
      </c>
      <c r="E2381" s="1" t="s">
        <v>11</v>
      </c>
      <c r="F2381" s="1" t="s">
        <v>11</v>
      </c>
      <c r="G2381" s="1" t="s">
        <v>11</v>
      </c>
      <c r="H2381" s="1" t="s">
        <v>11</v>
      </c>
      <c r="I2381" s="1" t="s">
        <v>11</v>
      </c>
      <c r="J2381" s="3"/>
      <c r="K2381" s="3"/>
    </row>
    <row r="2382">
      <c r="A2382" s="1" t="s">
        <v>8261</v>
      </c>
      <c r="B2382" s="4" t="s">
        <v>8262</v>
      </c>
      <c r="C2382" s="1" t="s">
        <v>11</v>
      </c>
      <c r="D2382" s="1" t="s">
        <v>11</v>
      </c>
      <c r="E2382" s="1" t="s">
        <v>11</v>
      </c>
      <c r="F2382" s="1" t="s">
        <v>11</v>
      </c>
      <c r="G2382" s="1" t="s">
        <v>11</v>
      </c>
      <c r="H2382" s="1" t="s">
        <v>11</v>
      </c>
      <c r="I2382" s="1" t="s">
        <v>11</v>
      </c>
      <c r="J2382" s="3"/>
      <c r="K2382" s="3"/>
    </row>
    <row r="2383">
      <c r="A2383" s="1" t="s">
        <v>8263</v>
      </c>
      <c r="B2383" s="4" t="s">
        <v>8264</v>
      </c>
      <c r="C2383" s="1" t="s">
        <v>11</v>
      </c>
      <c r="D2383" s="1" t="s">
        <v>11</v>
      </c>
      <c r="E2383" s="1" t="s">
        <v>11</v>
      </c>
      <c r="F2383" s="1" t="s">
        <v>11</v>
      </c>
      <c r="G2383" s="1" t="s">
        <v>11</v>
      </c>
      <c r="H2383" s="1" t="s">
        <v>11</v>
      </c>
      <c r="I2383" s="1" t="s">
        <v>11</v>
      </c>
      <c r="J2383" s="3"/>
      <c r="K2383" s="3"/>
    </row>
    <row r="2384">
      <c r="A2384" s="1" t="s">
        <v>8265</v>
      </c>
      <c r="B2384" s="4" t="s">
        <v>8266</v>
      </c>
      <c r="C2384" s="1" t="s">
        <v>11</v>
      </c>
      <c r="D2384" s="1" t="s">
        <v>11</v>
      </c>
      <c r="E2384" s="1" t="s">
        <v>11</v>
      </c>
      <c r="F2384" s="1" t="s">
        <v>11</v>
      </c>
      <c r="G2384" s="1" t="s">
        <v>11</v>
      </c>
      <c r="H2384" s="1" t="s">
        <v>11</v>
      </c>
      <c r="I2384" s="1" t="s">
        <v>11</v>
      </c>
      <c r="J2384" s="3"/>
      <c r="K2384" s="3"/>
    </row>
    <row r="2385">
      <c r="A2385" s="1" t="s">
        <v>8267</v>
      </c>
      <c r="B2385" s="4" t="s">
        <v>8268</v>
      </c>
      <c r="C2385" s="1" t="s">
        <v>8269</v>
      </c>
      <c r="D2385" s="1" t="s">
        <v>8270</v>
      </c>
      <c r="E2385" s="1" t="s">
        <v>8271</v>
      </c>
      <c r="F2385" s="1" t="s">
        <v>8272</v>
      </c>
      <c r="G2385" s="1" t="s">
        <v>8273</v>
      </c>
      <c r="H2385" s="1" t="s">
        <v>11</v>
      </c>
      <c r="I2385" s="1" t="s">
        <v>53</v>
      </c>
      <c r="J2385" s="3"/>
      <c r="K2385" s="3"/>
    </row>
    <row r="2386">
      <c r="A2386" s="1" t="s">
        <v>8274</v>
      </c>
      <c r="B2386" s="4" t="s">
        <v>8275</v>
      </c>
      <c r="C2386" s="1" t="s">
        <v>11</v>
      </c>
      <c r="D2386" s="1" t="s">
        <v>11</v>
      </c>
      <c r="E2386" s="1" t="s">
        <v>11</v>
      </c>
      <c r="F2386" s="1" t="s">
        <v>11</v>
      </c>
      <c r="G2386" s="1" t="s">
        <v>11</v>
      </c>
      <c r="H2386" s="1" t="s">
        <v>11</v>
      </c>
      <c r="I2386" s="1" t="s">
        <v>11</v>
      </c>
      <c r="J2386" s="3"/>
      <c r="K2386" s="3"/>
    </row>
    <row r="2387">
      <c r="A2387" s="1" t="s">
        <v>8276</v>
      </c>
      <c r="B2387" s="4" t="s">
        <v>8277</v>
      </c>
      <c r="C2387" s="1" t="s">
        <v>11</v>
      </c>
      <c r="D2387" s="1" t="s">
        <v>11</v>
      </c>
      <c r="E2387" s="1" t="s">
        <v>11</v>
      </c>
      <c r="F2387" s="1" t="s">
        <v>11</v>
      </c>
      <c r="G2387" s="1" t="s">
        <v>11</v>
      </c>
      <c r="H2387" s="1" t="s">
        <v>11</v>
      </c>
      <c r="I2387" s="1" t="s">
        <v>11</v>
      </c>
      <c r="J2387" s="3"/>
      <c r="K2387" s="3"/>
    </row>
    <row r="2388">
      <c r="A2388" s="1" t="s">
        <v>8278</v>
      </c>
      <c r="B2388" s="4" t="s">
        <v>8279</v>
      </c>
      <c r="C2388" s="1" t="s">
        <v>11</v>
      </c>
      <c r="D2388" s="1" t="s">
        <v>11</v>
      </c>
      <c r="E2388" s="1" t="s">
        <v>11</v>
      </c>
      <c r="F2388" s="1" t="s">
        <v>11</v>
      </c>
      <c r="G2388" s="1" t="s">
        <v>11</v>
      </c>
      <c r="H2388" s="1" t="s">
        <v>11</v>
      </c>
      <c r="I2388" s="1" t="s">
        <v>11</v>
      </c>
      <c r="J2388" s="3"/>
      <c r="K2388" s="3"/>
    </row>
    <row r="2389">
      <c r="A2389" s="1" t="s">
        <v>8280</v>
      </c>
      <c r="B2389" s="4" t="s">
        <v>8281</v>
      </c>
      <c r="C2389" s="1" t="s">
        <v>11</v>
      </c>
      <c r="D2389" s="1" t="s">
        <v>11</v>
      </c>
      <c r="E2389" s="1" t="s">
        <v>11</v>
      </c>
      <c r="F2389" s="1" t="s">
        <v>11</v>
      </c>
      <c r="G2389" s="1" t="s">
        <v>11</v>
      </c>
      <c r="H2389" s="1" t="s">
        <v>11</v>
      </c>
      <c r="I2389" s="1" t="s">
        <v>11</v>
      </c>
      <c r="J2389" s="3"/>
      <c r="K2389" s="3"/>
    </row>
    <row r="2390">
      <c r="A2390" s="1" t="s">
        <v>8282</v>
      </c>
      <c r="B2390" s="4" t="s">
        <v>8283</v>
      </c>
      <c r="C2390" s="1" t="s">
        <v>11</v>
      </c>
      <c r="D2390" s="1" t="s">
        <v>11</v>
      </c>
      <c r="E2390" s="1" t="s">
        <v>11</v>
      </c>
      <c r="F2390" s="1" t="s">
        <v>11</v>
      </c>
      <c r="G2390" s="1" t="s">
        <v>11</v>
      </c>
      <c r="H2390" s="1" t="s">
        <v>11</v>
      </c>
      <c r="I2390" s="1" t="s">
        <v>11</v>
      </c>
      <c r="J2390" s="3"/>
      <c r="K2390" s="3"/>
    </row>
    <row r="2391">
      <c r="A2391" s="1" t="s">
        <v>8284</v>
      </c>
      <c r="B2391" s="4" t="s">
        <v>8285</v>
      </c>
      <c r="C2391" s="1" t="s">
        <v>8286</v>
      </c>
      <c r="D2391" s="1" t="s">
        <v>8287</v>
      </c>
      <c r="E2391" s="1" t="s">
        <v>8288</v>
      </c>
      <c r="F2391" s="1" t="s">
        <v>8289</v>
      </c>
      <c r="G2391" s="1" t="s">
        <v>8290</v>
      </c>
      <c r="H2391" s="1" t="s">
        <v>11</v>
      </c>
      <c r="I2391" s="1" t="s">
        <v>80</v>
      </c>
      <c r="J2391" s="3"/>
      <c r="K2391" s="3"/>
    </row>
    <row r="2392">
      <c r="A2392" s="1" t="s">
        <v>8291</v>
      </c>
      <c r="B2392" s="4" t="s">
        <v>8292</v>
      </c>
      <c r="C2392" s="1" t="s">
        <v>11</v>
      </c>
      <c r="D2392" s="1" t="s">
        <v>11</v>
      </c>
      <c r="E2392" s="1" t="s">
        <v>11</v>
      </c>
      <c r="F2392" s="1" t="s">
        <v>11</v>
      </c>
      <c r="G2392" s="1" t="s">
        <v>11</v>
      </c>
      <c r="H2392" s="1" t="s">
        <v>11</v>
      </c>
      <c r="I2392" s="1" t="s">
        <v>11</v>
      </c>
      <c r="J2392" s="3"/>
      <c r="K2392" s="3"/>
    </row>
    <row r="2393">
      <c r="A2393" s="1" t="s">
        <v>8293</v>
      </c>
      <c r="B2393" s="4" t="s">
        <v>8294</v>
      </c>
      <c r="C2393" s="1" t="s">
        <v>8295</v>
      </c>
      <c r="D2393" s="1" t="s">
        <v>8296</v>
      </c>
      <c r="E2393" s="1" t="s">
        <v>8297</v>
      </c>
      <c r="F2393" s="1" t="s">
        <v>8298</v>
      </c>
      <c r="G2393" s="1" t="s">
        <v>8299</v>
      </c>
      <c r="H2393" s="5" t="s">
        <v>8300</v>
      </c>
      <c r="I2393" s="1" t="s">
        <v>31</v>
      </c>
      <c r="J2393" s="3"/>
      <c r="K2393" s="3"/>
    </row>
    <row r="2394">
      <c r="A2394" s="1" t="s">
        <v>8301</v>
      </c>
      <c r="B2394" s="4" t="s">
        <v>8302</v>
      </c>
      <c r="C2394" s="1" t="s">
        <v>11</v>
      </c>
      <c r="D2394" s="1" t="s">
        <v>11</v>
      </c>
      <c r="E2394" s="1" t="s">
        <v>11</v>
      </c>
      <c r="F2394" s="1" t="s">
        <v>11</v>
      </c>
      <c r="G2394" s="1" t="s">
        <v>11</v>
      </c>
      <c r="H2394" s="1" t="s">
        <v>11</v>
      </c>
      <c r="I2394" s="1" t="s">
        <v>11</v>
      </c>
      <c r="J2394" s="3"/>
      <c r="K2394" s="3"/>
    </row>
    <row r="2395">
      <c r="A2395" s="1" t="s">
        <v>8303</v>
      </c>
      <c r="B2395" s="4" t="s">
        <v>8304</v>
      </c>
      <c r="C2395" s="1" t="s">
        <v>11</v>
      </c>
      <c r="D2395" s="1" t="s">
        <v>11</v>
      </c>
      <c r="E2395" s="1" t="s">
        <v>11</v>
      </c>
      <c r="F2395" s="1" t="s">
        <v>11</v>
      </c>
      <c r="G2395" s="1" t="s">
        <v>11</v>
      </c>
      <c r="H2395" s="1" t="s">
        <v>11</v>
      </c>
      <c r="I2395" s="1" t="s">
        <v>11</v>
      </c>
      <c r="J2395" s="3"/>
      <c r="K2395" s="3"/>
    </row>
    <row r="2396">
      <c r="A2396" s="1" t="s">
        <v>8305</v>
      </c>
      <c r="B2396" s="4" t="s">
        <v>8306</v>
      </c>
      <c r="C2396" s="1" t="s">
        <v>8307</v>
      </c>
      <c r="D2396" s="1" t="s">
        <v>8308</v>
      </c>
      <c r="E2396" s="1" t="s">
        <v>8309</v>
      </c>
      <c r="F2396" s="1" t="s">
        <v>8310</v>
      </c>
      <c r="G2396" s="1" t="s">
        <v>8311</v>
      </c>
      <c r="H2396" s="1" t="s">
        <v>11</v>
      </c>
      <c r="I2396" s="1" t="s">
        <v>312</v>
      </c>
      <c r="J2396" s="3"/>
      <c r="K2396" s="3"/>
    </row>
    <row r="2397">
      <c r="A2397" s="1" t="s">
        <v>8312</v>
      </c>
      <c r="B2397" s="4" t="s">
        <v>8313</v>
      </c>
      <c r="C2397" s="1" t="s">
        <v>8314</v>
      </c>
      <c r="D2397" s="1" t="s">
        <v>8315</v>
      </c>
      <c r="E2397" s="1" t="s">
        <v>8316</v>
      </c>
      <c r="F2397" s="1" t="s">
        <v>8317</v>
      </c>
      <c r="G2397" s="1" t="s">
        <v>11</v>
      </c>
      <c r="H2397" s="5" t="s">
        <v>8318</v>
      </c>
      <c r="I2397" s="1" t="s">
        <v>924</v>
      </c>
      <c r="J2397" s="3"/>
      <c r="K2397" s="3"/>
    </row>
    <row r="2398">
      <c r="A2398" s="1" t="s">
        <v>8319</v>
      </c>
      <c r="B2398" s="4" t="s">
        <v>8320</v>
      </c>
      <c r="C2398" s="1" t="s">
        <v>11</v>
      </c>
      <c r="D2398" s="1" t="s">
        <v>11</v>
      </c>
      <c r="E2398" s="1" t="s">
        <v>11</v>
      </c>
      <c r="F2398" s="1" t="s">
        <v>11</v>
      </c>
      <c r="G2398" s="1" t="s">
        <v>11</v>
      </c>
      <c r="H2398" s="1" t="s">
        <v>11</v>
      </c>
      <c r="I2398" s="1" t="s">
        <v>11</v>
      </c>
      <c r="J2398" s="3"/>
      <c r="K2398" s="3"/>
    </row>
    <row r="2399">
      <c r="A2399" s="1" t="s">
        <v>8321</v>
      </c>
      <c r="B2399" s="4" t="s">
        <v>8322</v>
      </c>
      <c r="C2399" s="1" t="s">
        <v>8323</v>
      </c>
      <c r="D2399" s="1" t="s">
        <v>8324</v>
      </c>
      <c r="E2399" s="1" t="s">
        <v>8325</v>
      </c>
      <c r="F2399" s="1" t="s">
        <v>8326</v>
      </c>
      <c r="G2399" s="1" t="s">
        <v>8327</v>
      </c>
      <c r="H2399" s="1" t="s">
        <v>11</v>
      </c>
      <c r="I2399" s="1" t="s">
        <v>31</v>
      </c>
      <c r="J2399" s="3"/>
      <c r="K2399" s="3"/>
    </row>
    <row r="2400">
      <c r="A2400" s="1" t="s">
        <v>8328</v>
      </c>
      <c r="B2400" s="4" t="s">
        <v>8329</v>
      </c>
      <c r="C2400" s="1" t="s">
        <v>11</v>
      </c>
      <c r="D2400" s="1" t="s">
        <v>11</v>
      </c>
      <c r="E2400" s="1" t="s">
        <v>11</v>
      </c>
      <c r="F2400" s="1" t="s">
        <v>11</v>
      </c>
      <c r="G2400" s="1" t="s">
        <v>11</v>
      </c>
      <c r="H2400" s="1" t="s">
        <v>11</v>
      </c>
      <c r="I2400" s="1" t="s">
        <v>11</v>
      </c>
      <c r="J2400" s="3"/>
      <c r="K2400" s="3"/>
    </row>
    <row r="2401">
      <c r="A2401" s="1" t="s">
        <v>8330</v>
      </c>
      <c r="B2401" s="4" t="s">
        <v>8331</v>
      </c>
      <c r="C2401" s="1" t="s">
        <v>11</v>
      </c>
      <c r="D2401" s="1" t="s">
        <v>11</v>
      </c>
      <c r="E2401" s="1" t="s">
        <v>11</v>
      </c>
      <c r="F2401" s="1" t="s">
        <v>11</v>
      </c>
      <c r="G2401" s="1" t="s">
        <v>11</v>
      </c>
      <c r="H2401" s="1" t="s">
        <v>11</v>
      </c>
      <c r="I2401" s="1" t="s">
        <v>11</v>
      </c>
      <c r="J2401" s="3"/>
      <c r="K2401" s="3"/>
    </row>
    <row r="2402">
      <c r="A2402" s="1" t="s">
        <v>8332</v>
      </c>
      <c r="B2402" s="4" t="s">
        <v>8333</v>
      </c>
      <c r="C2402" s="1" t="s">
        <v>11</v>
      </c>
      <c r="D2402" s="1" t="s">
        <v>11</v>
      </c>
      <c r="E2402" s="1" t="s">
        <v>11</v>
      </c>
      <c r="F2402" s="1" t="s">
        <v>11</v>
      </c>
      <c r="G2402" s="1" t="s">
        <v>11</v>
      </c>
      <c r="H2402" s="1" t="s">
        <v>11</v>
      </c>
      <c r="I2402" s="1" t="s">
        <v>11</v>
      </c>
      <c r="J2402" s="3"/>
      <c r="K2402" s="3"/>
    </row>
    <row r="2403">
      <c r="A2403" s="1" t="s">
        <v>8334</v>
      </c>
      <c r="B2403" s="4" t="s">
        <v>8335</v>
      </c>
      <c r="C2403" s="1" t="s">
        <v>8336</v>
      </c>
      <c r="D2403" s="1" t="s">
        <v>8337</v>
      </c>
      <c r="E2403" s="1" t="s">
        <v>8338</v>
      </c>
      <c r="F2403" s="1" t="s">
        <v>8339</v>
      </c>
      <c r="G2403" s="1" t="s">
        <v>11</v>
      </c>
      <c r="H2403" s="5" t="s">
        <v>8340</v>
      </c>
      <c r="I2403" s="1" t="s">
        <v>154</v>
      </c>
      <c r="J2403" s="3"/>
      <c r="K2403" s="3"/>
    </row>
    <row r="2404">
      <c r="A2404" s="1" t="s">
        <v>8341</v>
      </c>
      <c r="B2404" s="4" t="s">
        <v>8342</v>
      </c>
      <c r="C2404" s="1" t="s">
        <v>11</v>
      </c>
      <c r="D2404" s="1" t="s">
        <v>11</v>
      </c>
      <c r="E2404" s="1" t="s">
        <v>11</v>
      </c>
      <c r="F2404" s="1" t="s">
        <v>11</v>
      </c>
      <c r="G2404" s="1" t="s">
        <v>11</v>
      </c>
      <c r="H2404" s="1" t="s">
        <v>11</v>
      </c>
      <c r="I2404" s="1" t="s">
        <v>11</v>
      </c>
      <c r="J2404" s="3"/>
      <c r="K2404" s="3"/>
    </row>
    <row r="2405">
      <c r="A2405" s="1" t="s">
        <v>8343</v>
      </c>
      <c r="B2405" s="4" t="s">
        <v>8344</v>
      </c>
      <c r="C2405" s="1" t="s">
        <v>11</v>
      </c>
      <c r="D2405" s="1" t="s">
        <v>11</v>
      </c>
      <c r="E2405" s="1" t="s">
        <v>11</v>
      </c>
      <c r="F2405" s="1" t="s">
        <v>11</v>
      </c>
      <c r="G2405" s="1" t="s">
        <v>11</v>
      </c>
      <c r="H2405" s="1" t="s">
        <v>11</v>
      </c>
      <c r="I2405" s="1" t="s">
        <v>11</v>
      </c>
      <c r="J2405" s="3"/>
      <c r="K2405" s="3"/>
    </row>
    <row r="2406">
      <c r="A2406" s="1" t="s">
        <v>8345</v>
      </c>
      <c r="B2406" s="4" t="s">
        <v>8346</v>
      </c>
      <c r="C2406" s="1" t="s">
        <v>11</v>
      </c>
      <c r="D2406" s="1" t="s">
        <v>11</v>
      </c>
      <c r="E2406" s="1" t="s">
        <v>11</v>
      </c>
      <c r="F2406" s="1" t="s">
        <v>11</v>
      </c>
      <c r="G2406" s="1" t="s">
        <v>11</v>
      </c>
      <c r="H2406" s="1" t="s">
        <v>11</v>
      </c>
      <c r="I2406" s="1" t="s">
        <v>11</v>
      </c>
      <c r="J2406" s="3"/>
      <c r="K2406" s="3"/>
    </row>
    <row r="2407">
      <c r="A2407" s="1" t="s">
        <v>8347</v>
      </c>
      <c r="B2407" s="4" t="s">
        <v>8348</v>
      </c>
      <c r="C2407" s="1" t="s">
        <v>11</v>
      </c>
      <c r="D2407" s="1" t="s">
        <v>11</v>
      </c>
      <c r="E2407" s="1" t="s">
        <v>11</v>
      </c>
      <c r="F2407" s="1" t="s">
        <v>11</v>
      </c>
      <c r="G2407" s="1" t="s">
        <v>11</v>
      </c>
      <c r="H2407" s="1" t="s">
        <v>11</v>
      </c>
      <c r="I2407" s="1" t="s">
        <v>11</v>
      </c>
      <c r="J2407" s="3"/>
      <c r="K2407" s="3"/>
    </row>
    <row r="2408">
      <c r="A2408" s="1" t="s">
        <v>8349</v>
      </c>
      <c r="B2408" s="4" t="s">
        <v>8350</v>
      </c>
      <c r="C2408" s="1" t="s">
        <v>8351</v>
      </c>
      <c r="D2408" s="1" t="s">
        <v>8352</v>
      </c>
      <c r="E2408" s="1" t="s">
        <v>8353</v>
      </c>
      <c r="F2408" s="1" t="s">
        <v>8354</v>
      </c>
      <c r="G2408" s="1" t="s">
        <v>8355</v>
      </c>
      <c r="H2408" s="1" t="s">
        <v>11</v>
      </c>
      <c r="I2408" s="1" t="s">
        <v>1199</v>
      </c>
      <c r="J2408" s="3"/>
      <c r="K2408" s="3"/>
    </row>
    <row r="2409">
      <c r="A2409" s="1" t="s">
        <v>8356</v>
      </c>
      <c r="B2409" s="4" t="s">
        <v>8357</v>
      </c>
      <c r="C2409" s="1" t="s">
        <v>11</v>
      </c>
      <c r="D2409" s="1" t="s">
        <v>11</v>
      </c>
      <c r="E2409" s="1" t="s">
        <v>11</v>
      </c>
      <c r="F2409" s="1" t="s">
        <v>11</v>
      </c>
      <c r="G2409" s="1" t="s">
        <v>11</v>
      </c>
      <c r="H2409" s="1" t="s">
        <v>11</v>
      </c>
      <c r="I2409" s="1" t="s">
        <v>11</v>
      </c>
      <c r="J2409" s="3"/>
      <c r="K2409" s="3"/>
    </row>
    <row r="2410">
      <c r="A2410" s="1" t="s">
        <v>8358</v>
      </c>
      <c r="B2410" s="4" t="s">
        <v>8359</v>
      </c>
      <c r="C2410" s="1" t="s">
        <v>8360</v>
      </c>
      <c r="D2410" s="3"/>
      <c r="E2410" s="3"/>
      <c r="F2410" s="3"/>
      <c r="G2410" s="1" t="s">
        <v>11</v>
      </c>
      <c r="H2410" s="1" t="s">
        <v>11</v>
      </c>
      <c r="I2410" s="1" t="s">
        <v>11</v>
      </c>
      <c r="J2410" s="3"/>
      <c r="K2410" s="3"/>
    </row>
    <row r="2411">
      <c r="A2411" s="1" t="s">
        <v>8361</v>
      </c>
      <c r="B2411" s="4" t="s">
        <v>8362</v>
      </c>
      <c r="C2411" s="1" t="s">
        <v>8363</v>
      </c>
      <c r="D2411" s="1" t="s">
        <v>8364</v>
      </c>
      <c r="E2411" s="1" t="s">
        <v>8365</v>
      </c>
      <c r="F2411" s="1" t="s">
        <v>8366</v>
      </c>
      <c r="G2411" s="1" t="s">
        <v>11</v>
      </c>
      <c r="H2411" s="5" t="s">
        <v>8367</v>
      </c>
      <c r="I2411" s="1" t="s">
        <v>11</v>
      </c>
      <c r="J2411" s="3"/>
      <c r="K2411" s="3"/>
    </row>
    <row r="2412">
      <c r="A2412" s="1" t="s">
        <v>8368</v>
      </c>
      <c r="B2412" s="4" t="s">
        <v>8369</v>
      </c>
      <c r="C2412" s="1" t="s">
        <v>8370</v>
      </c>
      <c r="D2412" s="1" t="s">
        <v>8371</v>
      </c>
      <c r="E2412" s="1" t="s">
        <v>8372</v>
      </c>
      <c r="F2412" s="1" t="s">
        <v>8373</v>
      </c>
      <c r="G2412" s="1" t="s">
        <v>11</v>
      </c>
      <c r="H2412" s="5" t="s">
        <v>8374</v>
      </c>
      <c r="I2412" s="1" t="s">
        <v>154</v>
      </c>
      <c r="J2412" s="3"/>
      <c r="K2412" s="3"/>
    </row>
    <row r="2413">
      <c r="A2413" s="1" t="s">
        <v>8375</v>
      </c>
      <c r="B2413" s="4" t="s">
        <v>8376</v>
      </c>
      <c r="C2413" s="1" t="s">
        <v>8377</v>
      </c>
      <c r="D2413" s="1" t="s">
        <v>8378</v>
      </c>
      <c r="E2413" s="1" t="s">
        <v>8379</v>
      </c>
      <c r="F2413" s="1" t="s">
        <v>8380</v>
      </c>
      <c r="G2413" s="1" t="s">
        <v>11</v>
      </c>
      <c r="H2413" s="5" t="s">
        <v>8381</v>
      </c>
      <c r="I2413" s="1" t="s">
        <v>924</v>
      </c>
      <c r="J2413" s="3"/>
      <c r="K2413" s="3"/>
    </row>
    <row r="2414">
      <c r="A2414" s="1" t="s">
        <v>8382</v>
      </c>
      <c r="B2414" s="4" t="s">
        <v>8383</v>
      </c>
      <c r="C2414" s="1" t="s">
        <v>8384</v>
      </c>
      <c r="D2414" s="1" t="s">
        <v>8385</v>
      </c>
      <c r="E2414" s="1" t="s">
        <v>8386</v>
      </c>
      <c r="F2414" s="1" t="s">
        <v>8387</v>
      </c>
      <c r="G2414" s="1" t="s">
        <v>8388</v>
      </c>
      <c r="H2414" s="5" t="s">
        <v>8389</v>
      </c>
      <c r="I2414" s="1" t="s">
        <v>924</v>
      </c>
      <c r="J2414" s="3"/>
      <c r="K2414" s="3"/>
    </row>
    <row r="2415">
      <c r="A2415" s="1" t="s">
        <v>8390</v>
      </c>
      <c r="B2415" s="4" t="s">
        <v>8391</v>
      </c>
      <c r="C2415" s="1" t="s">
        <v>11</v>
      </c>
      <c r="D2415" s="1" t="s">
        <v>11</v>
      </c>
      <c r="E2415" s="1" t="s">
        <v>11</v>
      </c>
      <c r="F2415" s="1" t="s">
        <v>11</v>
      </c>
      <c r="G2415" s="1" t="s">
        <v>11</v>
      </c>
      <c r="H2415" s="1" t="s">
        <v>11</v>
      </c>
      <c r="I2415" s="1" t="s">
        <v>11</v>
      </c>
      <c r="J2415" s="3"/>
      <c r="K2415" s="3"/>
    </row>
    <row r="2416">
      <c r="A2416" s="1" t="s">
        <v>8392</v>
      </c>
      <c r="B2416" s="4" t="s">
        <v>8393</v>
      </c>
      <c r="C2416" s="1" t="s">
        <v>8394</v>
      </c>
      <c r="D2416" s="1" t="s">
        <v>8395</v>
      </c>
      <c r="E2416" s="1" t="s">
        <v>8396</v>
      </c>
      <c r="F2416" s="1" t="s">
        <v>8397</v>
      </c>
      <c r="G2416" s="1" t="s">
        <v>8398</v>
      </c>
      <c r="H2416" s="1" t="s">
        <v>503</v>
      </c>
      <c r="I2416" s="1" t="s">
        <v>53</v>
      </c>
      <c r="J2416" s="3"/>
      <c r="K2416" s="3"/>
    </row>
    <row r="2417">
      <c r="A2417" s="1" t="s">
        <v>8399</v>
      </c>
      <c r="B2417" s="4" t="s">
        <v>8400</v>
      </c>
      <c r="C2417" s="1" t="s">
        <v>11</v>
      </c>
      <c r="D2417" s="1" t="s">
        <v>11</v>
      </c>
      <c r="E2417" s="1" t="s">
        <v>11</v>
      </c>
      <c r="F2417" s="1" t="s">
        <v>11</v>
      </c>
      <c r="G2417" s="1" t="s">
        <v>11</v>
      </c>
      <c r="H2417" s="1" t="s">
        <v>11</v>
      </c>
      <c r="I2417" s="1" t="s">
        <v>11</v>
      </c>
      <c r="J2417" s="3"/>
      <c r="K2417" s="3"/>
    </row>
    <row r="2418">
      <c r="A2418" s="1" t="s">
        <v>8401</v>
      </c>
      <c r="B2418" s="4" t="s">
        <v>8402</v>
      </c>
      <c r="C2418" s="1" t="s">
        <v>11</v>
      </c>
      <c r="D2418" s="1" t="s">
        <v>11</v>
      </c>
      <c r="E2418" s="1" t="s">
        <v>11</v>
      </c>
      <c r="F2418" s="1" t="s">
        <v>11</v>
      </c>
      <c r="G2418" s="1" t="s">
        <v>11</v>
      </c>
      <c r="H2418" s="1" t="s">
        <v>11</v>
      </c>
      <c r="I2418" s="1" t="s">
        <v>11</v>
      </c>
      <c r="J2418" s="3"/>
      <c r="K2418" s="3"/>
    </row>
    <row r="2419">
      <c r="A2419" s="1" t="s">
        <v>8403</v>
      </c>
      <c r="B2419" s="4" t="s">
        <v>8404</v>
      </c>
      <c r="C2419" s="1" t="s">
        <v>11</v>
      </c>
      <c r="D2419" s="1" t="s">
        <v>11</v>
      </c>
      <c r="E2419" s="1" t="s">
        <v>11</v>
      </c>
      <c r="F2419" s="1" t="s">
        <v>11</v>
      </c>
      <c r="G2419" s="1" t="s">
        <v>11</v>
      </c>
      <c r="H2419" s="1" t="s">
        <v>11</v>
      </c>
      <c r="I2419" s="1" t="s">
        <v>11</v>
      </c>
      <c r="J2419" s="3"/>
      <c r="K2419" s="3"/>
    </row>
    <row r="2420">
      <c r="A2420" s="1" t="s">
        <v>8405</v>
      </c>
      <c r="B2420" s="4" t="s">
        <v>8406</v>
      </c>
      <c r="C2420" s="1" t="s">
        <v>11</v>
      </c>
      <c r="D2420" s="1" t="s">
        <v>11</v>
      </c>
      <c r="E2420" s="1" t="s">
        <v>11</v>
      </c>
      <c r="F2420" s="1" t="s">
        <v>11</v>
      </c>
      <c r="G2420" s="1" t="s">
        <v>11</v>
      </c>
      <c r="H2420" s="1" t="s">
        <v>11</v>
      </c>
      <c r="I2420" s="1" t="s">
        <v>11</v>
      </c>
      <c r="J2420" s="3"/>
      <c r="K2420" s="3"/>
    </row>
    <row r="2421">
      <c r="A2421" s="1" t="s">
        <v>8407</v>
      </c>
      <c r="B2421" s="4" t="s">
        <v>8408</v>
      </c>
      <c r="C2421" s="1" t="s">
        <v>11</v>
      </c>
      <c r="D2421" s="1" t="s">
        <v>11</v>
      </c>
      <c r="E2421" s="1" t="s">
        <v>11</v>
      </c>
      <c r="F2421" s="1" t="s">
        <v>11</v>
      </c>
      <c r="G2421" s="1" t="s">
        <v>11</v>
      </c>
      <c r="H2421" s="1" t="s">
        <v>11</v>
      </c>
      <c r="I2421" s="1" t="s">
        <v>11</v>
      </c>
      <c r="J2421" s="3"/>
      <c r="K2421" s="3"/>
    </row>
    <row r="2422">
      <c r="A2422" s="1" t="s">
        <v>8409</v>
      </c>
      <c r="B2422" s="4" t="s">
        <v>8410</v>
      </c>
      <c r="C2422" s="1" t="s">
        <v>11</v>
      </c>
      <c r="D2422" s="1" t="s">
        <v>11</v>
      </c>
      <c r="E2422" s="1" t="s">
        <v>11</v>
      </c>
      <c r="F2422" s="1" t="s">
        <v>11</v>
      </c>
      <c r="G2422" s="1" t="s">
        <v>11</v>
      </c>
      <c r="H2422" s="1" t="s">
        <v>11</v>
      </c>
      <c r="I2422" s="1" t="s">
        <v>11</v>
      </c>
      <c r="J2422" s="3"/>
      <c r="K2422" s="3"/>
    </row>
    <row r="2423">
      <c r="A2423" s="1" t="s">
        <v>8411</v>
      </c>
      <c r="B2423" s="4" t="s">
        <v>8412</v>
      </c>
      <c r="C2423" s="1" t="s">
        <v>11</v>
      </c>
      <c r="D2423" s="1" t="s">
        <v>11</v>
      </c>
      <c r="E2423" s="1" t="s">
        <v>11</v>
      </c>
      <c r="F2423" s="1" t="s">
        <v>11</v>
      </c>
      <c r="G2423" s="1" t="s">
        <v>11</v>
      </c>
      <c r="H2423" s="1" t="s">
        <v>11</v>
      </c>
      <c r="I2423" s="1" t="s">
        <v>11</v>
      </c>
      <c r="J2423" s="3"/>
      <c r="K2423" s="3"/>
    </row>
    <row r="2424">
      <c r="A2424" s="1" t="s">
        <v>8413</v>
      </c>
      <c r="B2424" s="4" t="s">
        <v>8414</v>
      </c>
      <c r="C2424" s="1" t="s">
        <v>8415</v>
      </c>
      <c r="D2424" s="1" t="s">
        <v>8416</v>
      </c>
      <c r="E2424" s="1" t="s">
        <v>8417</v>
      </c>
      <c r="F2424" s="1" t="s">
        <v>8418</v>
      </c>
      <c r="G2424" s="1" t="s">
        <v>11</v>
      </c>
      <c r="H2424" s="5" t="s">
        <v>8419</v>
      </c>
      <c r="I2424" s="1" t="s">
        <v>53</v>
      </c>
      <c r="J2424" s="3"/>
      <c r="K2424" s="3"/>
    </row>
    <row r="2425">
      <c r="A2425" s="1" t="s">
        <v>8420</v>
      </c>
      <c r="B2425" s="4" t="s">
        <v>8421</v>
      </c>
      <c r="C2425" s="1" t="s">
        <v>11</v>
      </c>
      <c r="D2425" s="1" t="s">
        <v>11</v>
      </c>
      <c r="E2425" s="1" t="s">
        <v>11</v>
      </c>
      <c r="F2425" s="1" t="s">
        <v>11</v>
      </c>
      <c r="G2425" s="1" t="s">
        <v>11</v>
      </c>
      <c r="H2425" s="1" t="s">
        <v>11</v>
      </c>
      <c r="I2425" s="1" t="s">
        <v>11</v>
      </c>
      <c r="J2425" s="3"/>
      <c r="K2425" s="3"/>
    </row>
    <row r="2426">
      <c r="A2426" s="1" t="s">
        <v>8422</v>
      </c>
      <c r="B2426" s="4" t="s">
        <v>8423</v>
      </c>
      <c r="C2426" s="1" t="s">
        <v>11</v>
      </c>
      <c r="D2426" s="1" t="s">
        <v>11</v>
      </c>
      <c r="E2426" s="1" t="s">
        <v>11</v>
      </c>
      <c r="F2426" s="1" t="s">
        <v>11</v>
      </c>
      <c r="G2426" s="1" t="s">
        <v>11</v>
      </c>
      <c r="H2426" s="1" t="s">
        <v>11</v>
      </c>
      <c r="I2426" s="1" t="s">
        <v>11</v>
      </c>
      <c r="J2426" s="3"/>
      <c r="K2426" s="3"/>
    </row>
    <row r="2427">
      <c r="A2427" s="1" t="s">
        <v>8424</v>
      </c>
      <c r="B2427" s="4" t="s">
        <v>8425</v>
      </c>
      <c r="C2427" s="1" t="s">
        <v>8426</v>
      </c>
      <c r="D2427" s="1" t="s">
        <v>8427</v>
      </c>
      <c r="E2427" s="1" t="s">
        <v>8428</v>
      </c>
      <c r="F2427" s="1" t="s">
        <v>8429</v>
      </c>
      <c r="G2427" s="1" t="s">
        <v>11</v>
      </c>
      <c r="H2427" s="1" t="s">
        <v>11</v>
      </c>
      <c r="I2427" s="1" t="s">
        <v>80</v>
      </c>
      <c r="J2427" s="3"/>
      <c r="K2427" s="3"/>
    </row>
    <row r="2428">
      <c r="A2428" s="1" t="s">
        <v>8430</v>
      </c>
      <c r="B2428" s="4" t="s">
        <v>8431</v>
      </c>
      <c r="C2428" s="1" t="s">
        <v>8432</v>
      </c>
      <c r="D2428" s="1" t="s">
        <v>8433</v>
      </c>
      <c r="E2428" s="1" t="s">
        <v>8434</v>
      </c>
      <c r="F2428" s="1" t="s">
        <v>8435</v>
      </c>
      <c r="G2428" s="1" t="s">
        <v>11</v>
      </c>
      <c r="H2428" s="5" t="s">
        <v>8436</v>
      </c>
      <c r="I2428" s="1" t="s">
        <v>154</v>
      </c>
      <c r="J2428" s="3"/>
      <c r="K2428" s="3"/>
    </row>
    <row r="2429">
      <c r="A2429" s="1" t="s">
        <v>8437</v>
      </c>
      <c r="B2429" s="4" t="s">
        <v>8438</v>
      </c>
      <c r="C2429" s="1" t="s">
        <v>11</v>
      </c>
      <c r="D2429" s="1" t="s">
        <v>11</v>
      </c>
      <c r="E2429" s="1" t="s">
        <v>11</v>
      </c>
      <c r="F2429" s="1" t="s">
        <v>11</v>
      </c>
      <c r="G2429" s="1" t="s">
        <v>11</v>
      </c>
      <c r="H2429" s="1" t="s">
        <v>11</v>
      </c>
      <c r="I2429" s="1" t="s">
        <v>11</v>
      </c>
      <c r="J2429" s="3"/>
      <c r="K2429" s="3"/>
    </row>
    <row r="2430">
      <c r="A2430" s="1" t="s">
        <v>8439</v>
      </c>
      <c r="B2430" s="4" t="s">
        <v>8440</v>
      </c>
      <c r="C2430" s="1" t="s">
        <v>11</v>
      </c>
      <c r="D2430" s="1" t="s">
        <v>11</v>
      </c>
      <c r="E2430" s="1" t="s">
        <v>11</v>
      </c>
      <c r="F2430" s="1" t="s">
        <v>11</v>
      </c>
      <c r="G2430" s="1" t="s">
        <v>11</v>
      </c>
      <c r="H2430" s="1" t="s">
        <v>11</v>
      </c>
      <c r="I2430" s="1" t="s">
        <v>11</v>
      </c>
      <c r="J2430" s="3"/>
      <c r="K2430" s="3"/>
    </row>
    <row r="2431">
      <c r="A2431" s="1" t="s">
        <v>8441</v>
      </c>
      <c r="B2431" s="4" t="s">
        <v>8442</v>
      </c>
      <c r="C2431" s="1" t="s">
        <v>11</v>
      </c>
      <c r="D2431" s="1" t="s">
        <v>11</v>
      </c>
      <c r="E2431" s="1" t="s">
        <v>11</v>
      </c>
      <c r="F2431" s="1" t="s">
        <v>11</v>
      </c>
      <c r="G2431" s="1" t="s">
        <v>11</v>
      </c>
      <c r="H2431" s="1" t="s">
        <v>11</v>
      </c>
      <c r="I2431" s="1" t="s">
        <v>11</v>
      </c>
      <c r="J2431" s="3"/>
      <c r="K2431" s="3"/>
    </row>
    <row r="2432">
      <c r="A2432" s="1" t="s">
        <v>8443</v>
      </c>
      <c r="B2432" s="4" t="s">
        <v>8444</v>
      </c>
      <c r="C2432" s="1" t="s">
        <v>11</v>
      </c>
      <c r="D2432" s="1" t="s">
        <v>11</v>
      </c>
      <c r="E2432" s="1" t="s">
        <v>11</v>
      </c>
      <c r="F2432" s="1" t="s">
        <v>11</v>
      </c>
      <c r="G2432" s="1" t="s">
        <v>11</v>
      </c>
      <c r="H2432" s="1" t="s">
        <v>11</v>
      </c>
      <c r="I2432" s="1" t="s">
        <v>11</v>
      </c>
      <c r="J2432" s="3"/>
      <c r="K2432" s="3"/>
    </row>
    <row r="2433">
      <c r="A2433" s="1" t="s">
        <v>8445</v>
      </c>
      <c r="B2433" s="4" t="s">
        <v>8446</v>
      </c>
      <c r="C2433" s="1" t="s">
        <v>8447</v>
      </c>
      <c r="D2433" s="1" t="s">
        <v>8448</v>
      </c>
      <c r="E2433" s="1" t="s">
        <v>8449</v>
      </c>
      <c r="F2433" s="1" t="s">
        <v>8450</v>
      </c>
      <c r="G2433" s="1" t="s">
        <v>2175</v>
      </c>
      <c r="H2433" s="1" t="s">
        <v>11</v>
      </c>
      <c r="I2433" s="1" t="s">
        <v>312</v>
      </c>
      <c r="J2433" s="3"/>
      <c r="K2433" s="3"/>
    </row>
    <row r="2434">
      <c r="A2434" s="1" t="s">
        <v>8451</v>
      </c>
      <c r="B2434" s="4" t="s">
        <v>8452</v>
      </c>
      <c r="C2434" s="1" t="s">
        <v>11</v>
      </c>
      <c r="D2434" s="1" t="s">
        <v>11</v>
      </c>
      <c r="E2434" s="1" t="s">
        <v>11</v>
      </c>
      <c r="F2434" s="1" t="s">
        <v>11</v>
      </c>
      <c r="G2434" s="1" t="s">
        <v>11</v>
      </c>
      <c r="H2434" s="1" t="s">
        <v>11</v>
      </c>
      <c r="I2434" s="1" t="s">
        <v>11</v>
      </c>
      <c r="J2434" s="3"/>
      <c r="K2434" s="3"/>
    </row>
    <row r="2435">
      <c r="A2435" s="1" t="s">
        <v>8453</v>
      </c>
      <c r="B2435" s="4" t="s">
        <v>8454</v>
      </c>
      <c r="C2435" s="1" t="s">
        <v>8455</v>
      </c>
      <c r="D2435" s="1" t="s">
        <v>8456</v>
      </c>
      <c r="E2435" s="1" t="s">
        <v>8457</v>
      </c>
      <c r="F2435" s="1" t="s">
        <v>8458</v>
      </c>
      <c r="G2435" s="1" t="s">
        <v>11</v>
      </c>
      <c r="H2435" s="1" t="s">
        <v>11</v>
      </c>
      <c r="I2435" s="1" t="s">
        <v>80</v>
      </c>
      <c r="J2435" s="3"/>
      <c r="K2435" s="3"/>
    </row>
    <row r="2436">
      <c r="A2436" s="1" t="s">
        <v>8459</v>
      </c>
      <c r="B2436" s="4" t="s">
        <v>8460</v>
      </c>
      <c r="C2436" s="1" t="s">
        <v>11</v>
      </c>
      <c r="D2436" s="1" t="s">
        <v>11</v>
      </c>
      <c r="E2436" s="1" t="s">
        <v>11</v>
      </c>
      <c r="F2436" s="1" t="s">
        <v>11</v>
      </c>
      <c r="G2436" s="1" t="s">
        <v>11</v>
      </c>
      <c r="H2436" s="1" t="s">
        <v>11</v>
      </c>
      <c r="I2436" s="1" t="s">
        <v>11</v>
      </c>
      <c r="J2436" s="3"/>
      <c r="K2436" s="3"/>
    </row>
    <row r="2437">
      <c r="A2437" s="1" t="s">
        <v>8461</v>
      </c>
      <c r="B2437" s="4" t="s">
        <v>8462</v>
      </c>
      <c r="C2437" s="1" t="s">
        <v>8463</v>
      </c>
      <c r="D2437" s="1" t="s">
        <v>8464</v>
      </c>
      <c r="E2437" s="1" t="s">
        <v>8465</v>
      </c>
      <c r="F2437" s="1" t="s">
        <v>8466</v>
      </c>
      <c r="G2437" s="1" t="s">
        <v>8467</v>
      </c>
      <c r="H2437" s="5" t="s">
        <v>8468</v>
      </c>
      <c r="I2437" s="1" t="s">
        <v>654</v>
      </c>
      <c r="J2437" s="3"/>
      <c r="K2437" s="3"/>
    </row>
    <row r="2438">
      <c r="A2438" s="1" t="s">
        <v>8469</v>
      </c>
      <c r="B2438" s="4" t="s">
        <v>8470</v>
      </c>
      <c r="C2438" s="1" t="s">
        <v>8471</v>
      </c>
      <c r="D2438" s="1" t="s">
        <v>8472</v>
      </c>
      <c r="E2438" s="1" t="s">
        <v>8473</v>
      </c>
      <c r="F2438" s="1" t="s">
        <v>8474</v>
      </c>
      <c r="G2438" s="1" t="s">
        <v>11</v>
      </c>
      <c r="H2438" s="1" t="s">
        <v>11</v>
      </c>
      <c r="I2438" s="1" t="s">
        <v>53</v>
      </c>
      <c r="J2438" s="3"/>
      <c r="K2438" s="3"/>
    </row>
    <row r="2439">
      <c r="A2439" s="1" t="s">
        <v>8475</v>
      </c>
      <c r="B2439" s="4" t="s">
        <v>8476</v>
      </c>
      <c r="C2439" s="1" t="s">
        <v>11</v>
      </c>
      <c r="D2439" s="1" t="s">
        <v>11</v>
      </c>
      <c r="E2439" s="1" t="s">
        <v>11</v>
      </c>
      <c r="F2439" s="1" t="s">
        <v>11</v>
      </c>
      <c r="G2439" s="1" t="s">
        <v>11</v>
      </c>
      <c r="H2439" s="1" t="s">
        <v>11</v>
      </c>
      <c r="I2439" s="1" t="s">
        <v>11</v>
      </c>
      <c r="J2439" s="3"/>
      <c r="K2439" s="3"/>
    </row>
    <row r="2440">
      <c r="A2440" s="1" t="s">
        <v>8477</v>
      </c>
      <c r="B2440" s="4" t="s">
        <v>8478</v>
      </c>
      <c r="C2440" s="1" t="s">
        <v>11</v>
      </c>
      <c r="D2440" s="1" t="s">
        <v>11</v>
      </c>
      <c r="E2440" s="1" t="s">
        <v>11</v>
      </c>
      <c r="F2440" s="1" t="s">
        <v>11</v>
      </c>
      <c r="G2440" s="1" t="s">
        <v>11</v>
      </c>
      <c r="H2440" s="1" t="s">
        <v>11</v>
      </c>
      <c r="I2440" s="1" t="s">
        <v>11</v>
      </c>
      <c r="J2440" s="3"/>
      <c r="K2440" s="3"/>
    </row>
    <row r="2441">
      <c r="A2441" s="1" t="s">
        <v>8479</v>
      </c>
      <c r="B2441" s="4" t="s">
        <v>8480</v>
      </c>
      <c r="C2441" s="1" t="s">
        <v>8481</v>
      </c>
      <c r="D2441" s="1" t="s">
        <v>8482</v>
      </c>
      <c r="E2441" s="1" t="s">
        <v>8483</v>
      </c>
      <c r="F2441" s="1" t="s">
        <v>8484</v>
      </c>
      <c r="G2441" s="1" t="s">
        <v>11</v>
      </c>
      <c r="H2441" s="1" t="s">
        <v>8485</v>
      </c>
      <c r="I2441" s="1" t="s">
        <v>80</v>
      </c>
      <c r="J2441" s="3"/>
      <c r="K2441" s="3"/>
    </row>
    <row r="2442">
      <c r="A2442" s="1" t="s">
        <v>8486</v>
      </c>
      <c r="B2442" s="4" t="s">
        <v>8487</v>
      </c>
      <c r="C2442" s="1" t="s">
        <v>11</v>
      </c>
      <c r="D2442" s="1" t="s">
        <v>11</v>
      </c>
      <c r="E2442" s="1" t="s">
        <v>11</v>
      </c>
      <c r="F2442" s="1" t="s">
        <v>11</v>
      </c>
      <c r="G2442" s="1" t="s">
        <v>11</v>
      </c>
      <c r="H2442" s="1" t="s">
        <v>11</v>
      </c>
      <c r="I2442" s="1" t="s">
        <v>11</v>
      </c>
      <c r="J2442" s="3"/>
      <c r="K2442" s="3"/>
    </row>
    <row r="2443">
      <c r="A2443" s="1" t="s">
        <v>8488</v>
      </c>
      <c r="B2443" s="4" t="s">
        <v>8489</v>
      </c>
      <c r="C2443" s="1" t="s">
        <v>8490</v>
      </c>
      <c r="D2443" s="1" t="s">
        <v>8491</v>
      </c>
      <c r="E2443" s="1" t="s">
        <v>8492</v>
      </c>
      <c r="F2443" s="1" t="s">
        <v>8493</v>
      </c>
      <c r="G2443" s="1" t="s">
        <v>8494</v>
      </c>
      <c r="H2443" s="1" t="s">
        <v>11</v>
      </c>
      <c r="I2443" s="1" t="s">
        <v>31</v>
      </c>
      <c r="J2443" s="3"/>
      <c r="K2443" s="3"/>
    </row>
    <row r="2444">
      <c r="A2444" s="1" t="s">
        <v>8495</v>
      </c>
      <c r="B2444" s="4" t="s">
        <v>8496</v>
      </c>
      <c r="C2444" s="1" t="s">
        <v>11</v>
      </c>
      <c r="D2444" s="1" t="s">
        <v>11</v>
      </c>
      <c r="E2444" s="1" t="s">
        <v>11</v>
      </c>
      <c r="F2444" s="1" t="s">
        <v>11</v>
      </c>
      <c r="G2444" s="1" t="s">
        <v>11</v>
      </c>
      <c r="H2444" s="1" t="s">
        <v>11</v>
      </c>
      <c r="I2444" s="1" t="s">
        <v>11</v>
      </c>
      <c r="J2444" s="3"/>
      <c r="K2444" s="3"/>
    </row>
    <row r="2445">
      <c r="A2445" s="1" t="s">
        <v>8497</v>
      </c>
      <c r="B2445" s="4" t="s">
        <v>8498</v>
      </c>
      <c r="C2445" s="1" t="s">
        <v>11</v>
      </c>
      <c r="D2445" s="1" t="s">
        <v>11</v>
      </c>
      <c r="E2445" s="1" t="s">
        <v>11</v>
      </c>
      <c r="F2445" s="1" t="s">
        <v>11</v>
      </c>
      <c r="G2445" s="1" t="s">
        <v>11</v>
      </c>
      <c r="H2445" s="1" t="s">
        <v>11</v>
      </c>
      <c r="I2445" s="1" t="s">
        <v>11</v>
      </c>
      <c r="J2445" s="3"/>
      <c r="K2445" s="3"/>
    </row>
    <row r="2446">
      <c r="A2446" s="1" t="s">
        <v>8499</v>
      </c>
      <c r="B2446" s="4" t="s">
        <v>8500</v>
      </c>
      <c r="C2446" s="1" t="s">
        <v>8501</v>
      </c>
      <c r="D2446" s="1" t="s">
        <v>8502</v>
      </c>
      <c r="E2446" s="1" t="s">
        <v>8503</v>
      </c>
      <c r="F2446" s="1" t="s">
        <v>8504</v>
      </c>
      <c r="G2446" s="1" t="s">
        <v>8505</v>
      </c>
      <c r="H2446" s="1" t="s">
        <v>11</v>
      </c>
      <c r="I2446" s="1" t="s">
        <v>154</v>
      </c>
      <c r="J2446" s="3"/>
      <c r="K2446" s="3"/>
    </row>
    <row r="2447">
      <c r="A2447" s="1" t="s">
        <v>8506</v>
      </c>
      <c r="B2447" s="4" t="s">
        <v>8507</v>
      </c>
      <c r="C2447" s="1" t="s">
        <v>11</v>
      </c>
      <c r="D2447" s="1" t="s">
        <v>11</v>
      </c>
      <c r="E2447" s="1" t="s">
        <v>11</v>
      </c>
      <c r="F2447" s="1" t="s">
        <v>11</v>
      </c>
      <c r="G2447" s="1" t="s">
        <v>11</v>
      </c>
      <c r="H2447" s="1" t="s">
        <v>11</v>
      </c>
      <c r="I2447" s="1" t="s">
        <v>11</v>
      </c>
      <c r="J2447" s="3"/>
      <c r="K2447" s="3"/>
    </row>
    <row r="2448">
      <c r="A2448" s="1" t="s">
        <v>8508</v>
      </c>
      <c r="B2448" s="4" t="s">
        <v>8509</v>
      </c>
      <c r="C2448" s="1" t="s">
        <v>8510</v>
      </c>
      <c r="D2448" s="1" t="s">
        <v>8511</v>
      </c>
      <c r="E2448" s="1" t="s">
        <v>8512</v>
      </c>
      <c r="F2448" s="1" t="s">
        <v>8513</v>
      </c>
      <c r="G2448" s="1" t="s">
        <v>11</v>
      </c>
      <c r="H2448" s="1" t="s">
        <v>11</v>
      </c>
      <c r="I2448" s="1" t="s">
        <v>11</v>
      </c>
      <c r="J2448" s="3"/>
      <c r="K2448" s="3"/>
    </row>
    <row r="2449">
      <c r="A2449" s="1" t="s">
        <v>8514</v>
      </c>
      <c r="B2449" s="4" t="s">
        <v>8515</v>
      </c>
      <c r="C2449" s="1" t="s">
        <v>8516</v>
      </c>
      <c r="D2449" s="1" t="s">
        <v>8517</v>
      </c>
      <c r="E2449" s="1" t="s">
        <v>6287</v>
      </c>
      <c r="F2449" s="1" t="s">
        <v>8518</v>
      </c>
      <c r="G2449" s="1" t="s">
        <v>11</v>
      </c>
      <c r="H2449" s="5" t="s">
        <v>8519</v>
      </c>
      <c r="I2449" s="1" t="s">
        <v>382</v>
      </c>
      <c r="J2449" s="3"/>
      <c r="K2449" s="3"/>
    </row>
    <row r="2450">
      <c r="A2450" s="1" t="s">
        <v>8520</v>
      </c>
      <c r="B2450" s="4" t="s">
        <v>8521</v>
      </c>
      <c r="C2450" s="1" t="s">
        <v>8522</v>
      </c>
      <c r="D2450" s="1" t="s">
        <v>8523</v>
      </c>
      <c r="E2450" s="1" t="s">
        <v>8524</v>
      </c>
      <c r="F2450" s="1" t="s">
        <v>8525</v>
      </c>
      <c r="G2450" s="1" t="s">
        <v>11</v>
      </c>
      <c r="H2450" s="3"/>
      <c r="I2450" s="1" t="s">
        <v>183</v>
      </c>
      <c r="J2450" s="3"/>
      <c r="K2450" s="3"/>
    </row>
    <row r="2451">
      <c r="A2451" s="1" t="s">
        <v>8526</v>
      </c>
      <c r="B2451" s="4" t="s">
        <v>8527</v>
      </c>
      <c r="C2451" s="1" t="s">
        <v>11</v>
      </c>
      <c r="D2451" s="1" t="s">
        <v>11</v>
      </c>
      <c r="E2451" s="1" t="s">
        <v>11</v>
      </c>
      <c r="F2451" s="1" t="s">
        <v>11</v>
      </c>
      <c r="G2451" s="1" t="s">
        <v>11</v>
      </c>
      <c r="H2451" s="1" t="s">
        <v>11</v>
      </c>
      <c r="I2451" s="1" t="s">
        <v>11</v>
      </c>
      <c r="J2451" s="3"/>
      <c r="K2451" s="3"/>
    </row>
    <row r="2452">
      <c r="A2452" s="1" t="s">
        <v>8528</v>
      </c>
      <c r="B2452" s="4" t="s">
        <v>8529</v>
      </c>
      <c r="C2452" s="1" t="s">
        <v>11</v>
      </c>
      <c r="D2452" s="1" t="s">
        <v>11</v>
      </c>
      <c r="E2452" s="1" t="s">
        <v>11</v>
      </c>
      <c r="F2452" s="1" t="s">
        <v>11</v>
      </c>
      <c r="G2452" s="1" t="s">
        <v>11</v>
      </c>
      <c r="H2452" s="1" t="s">
        <v>11</v>
      </c>
      <c r="I2452" s="1" t="s">
        <v>11</v>
      </c>
      <c r="J2452" s="3"/>
      <c r="K2452" s="3"/>
    </row>
    <row r="2453">
      <c r="A2453" s="1" t="s">
        <v>8530</v>
      </c>
      <c r="B2453" s="4" t="s">
        <v>8531</v>
      </c>
      <c r="C2453" s="1" t="s">
        <v>8532</v>
      </c>
      <c r="D2453" s="1" t="s">
        <v>8533</v>
      </c>
      <c r="E2453" s="1" t="s">
        <v>8534</v>
      </c>
      <c r="F2453" s="1" t="s">
        <v>8535</v>
      </c>
      <c r="G2453" s="1" t="s">
        <v>8536</v>
      </c>
      <c r="H2453" s="5" t="s">
        <v>8537</v>
      </c>
      <c r="I2453" s="1" t="s">
        <v>31</v>
      </c>
      <c r="J2453" s="3"/>
      <c r="K2453" s="3"/>
    </row>
    <row r="2454">
      <c r="A2454" s="1" t="s">
        <v>8538</v>
      </c>
      <c r="B2454" s="4" t="s">
        <v>8539</v>
      </c>
      <c r="C2454" s="1" t="s">
        <v>11</v>
      </c>
      <c r="D2454" s="1" t="s">
        <v>11</v>
      </c>
      <c r="E2454" s="1" t="s">
        <v>11</v>
      </c>
      <c r="F2454" s="1" t="s">
        <v>11</v>
      </c>
      <c r="G2454" s="1" t="s">
        <v>11</v>
      </c>
      <c r="H2454" s="1" t="s">
        <v>11</v>
      </c>
      <c r="I2454" s="1" t="s">
        <v>11</v>
      </c>
      <c r="J2454" s="3"/>
      <c r="K2454" s="3"/>
    </row>
    <row r="2455">
      <c r="A2455" s="1" t="s">
        <v>8540</v>
      </c>
      <c r="B2455" s="4" t="s">
        <v>8541</v>
      </c>
      <c r="C2455" s="1" t="s">
        <v>8542</v>
      </c>
      <c r="D2455" s="1" t="s">
        <v>8543</v>
      </c>
      <c r="E2455" s="1" t="s">
        <v>8544</v>
      </c>
      <c r="F2455" s="1" t="s">
        <v>8545</v>
      </c>
      <c r="G2455" s="1" t="s">
        <v>11</v>
      </c>
      <c r="H2455" s="5" t="s">
        <v>8546</v>
      </c>
      <c r="I2455" s="1" t="s">
        <v>382</v>
      </c>
      <c r="J2455" s="3"/>
      <c r="K2455" s="3"/>
    </row>
    <row r="2456">
      <c r="A2456" s="1" t="s">
        <v>8547</v>
      </c>
      <c r="B2456" s="4" t="s">
        <v>8548</v>
      </c>
      <c r="C2456" s="1" t="s">
        <v>11</v>
      </c>
      <c r="D2456" s="1" t="s">
        <v>11</v>
      </c>
      <c r="E2456" s="1" t="s">
        <v>11</v>
      </c>
      <c r="F2456" s="1" t="s">
        <v>11</v>
      </c>
      <c r="G2456" s="1" t="s">
        <v>11</v>
      </c>
      <c r="H2456" s="1" t="s">
        <v>11</v>
      </c>
      <c r="I2456" s="1" t="s">
        <v>11</v>
      </c>
      <c r="J2456" s="3"/>
      <c r="K2456" s="3"/>
    </row>
    <row r="2457">
      <c r="A2457" s="1" t="s">
        <v>8549</v>
      </c>
      <c r="B2457" s="4" t="s">
        <v>8550</v>
      </c>
      <c r="C2457" s="1" t="s">
        <v>8551</v>
      </c>
      <c r="D2457" s="1" t="s">
        <v>8552</v>
      </c>
      <c r="E2457" s="1" t="s">
        <v>8553</v>
      </c>
      <c r="F2457" s="1" t="s">
        <v>8554</v>
      </c>
      <c r="G2457" s="1" t="s">
        <v>11</v>
      </c>
      <c r="H2457" s="5" t="s">
        <v>8555</v>
      </c>
      <c r="I2457" s="1" t="s">
        <v>312</v>
      </c>
      <c r="J2457" s="3"/>
      <c r="K2457" s="3"/>
    </row>
    <row r="2458">
      <c r="A2458" s="1" t="s">
        <v>8556</v>
      </c>
      <c r="B2458" s="4" t="s">
        <v>8557</v>
      </c>
      <c r="C2458" s="1" t="s">
        <v>8558</v>
      </c>
      <c r="D2458" s="1" t="s">
        <v>8559</v>
      </c>
      <c r="E2458" s="1" t="s">
        <v>8560</v>
      </c>
      <c r="F2458" s="1" t="s">
        <v>8561</v>
      </c>
      <c r="G2458" s="1" t="s">
        <v>11</v>
      </c>
      <c r="H2458" s="1" t="s">
        <v>11</v>
      </c>
      <c r="I2458" s="1" t="s">
        <v>154</v>
      </c>
      <c r="J2458" s="3"/>
      <c r="K2458" s="3"/>
    </row>
    <row r="2459">
      <c r="A2459" s="1" t="s">
        <v>8562</v>
      </c>
      <c r="B2459" s="4" t="s">
        <v>8563</v>
      </c>
      <c r="C2459" s="1" t="s">
        <v>8564</v>
      </c>
      <c r="D2459" s="3"/>
      <c r="E2459" s="3"/>
      <c r="F2459" s="3"/>
      <c r="G2459" s="1" t="s">
        <v>11</v>
      </c>
      <c r="H2459" s="1" t="s">
        <v>11</v>
      </c>
      <c r="I2459" s="1" t="s">
        <v>11</v>
      </c>
      <c r="J2459" s="3"/>
      <c r="K2459" s="3"/>
    </row>
    <row r="2460">
      <c r="A2460" s="1" t="s">
        <v>8565</v>
      </c>
      <c r="B2460" s="4" t="s">
        <v>8566</v>
      </c>
      <c r="C2460" s="1" t="s">
        <v>8567</v>
      </c>
      <c r="D2460" s="1" t="s">
        <v>8568</v>
      </c>
      <c r="E2460" s="1" t="s">
        <v>8569</v>
      </c>
      <c r="F2460" s="1" t="s">
        <v>8570</v>
      </c>
      <c r="G2460" s="1" t="s">
        <v>8571</v>
      </c>
      <c r="H2460" s="5" t="s">
        <v>8572</v>
      </c>
      <c r="I2460" s="1" t="s">
        <v>31</v>
      </c>
      <c r="J2460" s="3"/>
      <c r="K2460" s="3"/>
    </row>
    <row r="2461">
      <c r="A2461" s="1" t="s">
        <v>8573</v>
      </c>
      <c r="B2461" s="4" t="s">
        <v>8574</v>
      </c>
      <c r="C2461" s="1" t="s">
        <v>11</v>
      </c>
      <c r="D2461" s="1" t="s">
        <v>11</v>
      </c>
      <c r="E2461" s="1" t="s">
        <v>11</v>
      </c>
      <c r="F2461" s="1" t="s">
        <v>11</v>
      </c>
      <c r="G2461" s="1" t="s">
        <v>11</v>
      </c>
      <c r="H2461" s="1" t="s">
        <v>11</v>
      </c>
      <c r="I2461" s="1" t="s">
        <v>11</v>
      </c>
      <c r="J2461" s="3"/>
      <c r="K2461" s="3"/>
    </row>
    <row r="2462">
      <c r="A2462" s="1" t="s">
        <v>8575</v>
      </c>
      <c r="B2462" s="4" t="s">
        <v>8576</v>
      </c>
      <c r="C2462" s="1" t="s">
        <v>11</v>
      </c>
      <c r="D2462" s="1" t="s">
        <v>11</v>
      </c>
      <c r="E2462" s="1" t="s">
        <v>11</v>
      </c>
      <c r="F2462" s="1" t="s">
        <v>11</v>
      </c>
      <c r="G2462" s="1" t="s">
        <v>11</v>
      </c>
      <c r="H2462" s="1" t="s">
        <v>11</v>
      </c>
      <c r="I2462" s="1" t="s">
        <v>11</v>
      </c>
      <c r="J2462" s="3"/>
      <c r="K2462" s="3"/>
    </row>
    <row r="2463">
      <c r="A2463" s="1" t="s">
        <v>8577</v>
      </c>
      <c r="B2463" s="4" t="s">
        <v>8578</v>
      </c>
      <c r="C2463" s="1" t="s">
        <v>11</v>
      </c>
      <c r="D2463" s="1" t="s">
        <v>11</v>
      </c>
      <c r="E2463" s="1" t="s">
        <v>11</v>
      </c>
      <c r="F2463" s="1" t="s">
        <v>11</v>
      </c>
      <c r="G2463" s="1" t="s">
        <v>11</v>
      </c>
      <c r="H2463" s="1" t="s">
        <v>11</v>
      </c>
      <c r="I2463" s="1" t="s">
        <v>11</v>
      </c>
      <c r="J2463" s="3"/>
      <c r="K2463" s="3"/>
    </row>
    <row r="2464">
      <c r="A2464" s="1" t="s">
        <v>8579</v>
      </c>
      <c r="B2464" s="4" t="s">
        <v>8580</v>
      </c>
      <c r="C2464" s="1" t="s">
        <v>11</v>
      </c>
      <c r="D2464" s="1" t="s">
        <v>11</v>
      </c>
      <c r="E2464" s="1" t="s">
        <v>11</v>
      </c>
      <c r="F2464" s="1" t="s">
        <v>11</v>
      </c>
      <c r="G2464" s="1" t="s">
        <v>11</v>
      </c>
      <c r="H2464" s="1" t="s">
        <v>11</v>
      </c>
      <c r="I2464" s="1" t="s">
        <v>11</v>
      </c>
      <c r="J2464" s="3"/>
      <c r="K2464" s="3"/>
    </row>
    <row r="2465">
      <c r="A2465" s="1" t="s">
        <v>8581</v>
      </c>
      <c r="B2465" s="4" t="s">
        <v>8582</v>
      </c>
      <c r="C2465" s="1" t="s">
        <v>11</v>
      </c>
      <c r="D2465" s="1" t="s">
        <v>11</v>
      </c>
      <c r="E2465" s="1" t="s">
        <v>11</v>
      </c>
      <c r="F2465" s="1" t="s">
        <v>11</v>
      </c>
      <c r="G2465" s="1" t="s">
        <v>11</v>
      </c>
      <c r="H2465" s="1" t="s">
        <v>11</v>
      </c>
      <c r="I2465" s="1" t="s">
        <v>11</v>
      </c>
      <c r="J2465" s="3"/>
      <c r="K2465" s="3"/>
    </row>
    <row r="2466">
      <c r="A2466" s="1" t="s">
        <v>8583</v>
      </c>
      <c r="B2466" s="4" t="s">
        <v>8584</v>
      </c>
      <c r="C2466" s="1" t="s">
        <v>11</v>
      </c>
      <c r="D2466" s="1" t="s">
        <v>11</v>
      </c>
      <c r="E2466" s="1" t="s">
        <v>11</v>
      </c>
      <c r="F2466" s="1" t="s">
        <v>11</v>
      </c>
      <c r="G2466" s="1" t="s">
        <v>11</v>
      </c>
      <c r="H2466" s="1" t="s">
        <v>11</v>
      </c>
      <c r="I2466" s="1" t="s">
        <v>11</v>
      </c>
      <c r="J2466" s="3"/>
      <c r="K2466" s="3"/>
    </row>
    <row r="2467">
      <c r="A2467" s="1" t="s">
        <v>8585</v>
      </c>
      <c r="B2467" s="4" t="s">
        <v>8586</v>
      </c>
      <c r="C2467" s="1" t="s">
        <v>8587</v>
      </c>
      <c r="D2467" s="1" t="s">
        <v>8588</v>
      </c>
      <c r="E2467" s="1" t="s">
        <v>8589</v>
      </c>
      <c r="F2467" s="1" t="s">
        <v>8590</v>
      </c>
      <c r="G2467" s="1" t="s">
        <v>11</v>
      </c>
      <c r="H2467" s="5" t="s">
        <v>8591</v>
      </c>
      <c r="I2467" s="1" t="s">
        <v>80</v>
      </c>
      <c r="J2467" s="3"/>
      <c r="K2467" s="3"/>
    </row>
    <row r="2468">
      <c r="A2468" s="1" t="s">
        <v>8592</v>
      </c>
      <c r="B2468" s="4" t="s">
        <v>8593</v>
      </c>
      <c r="C2468" s="1" t="s">
        <v>11</v>
      </c>
      <c r="D2468" s="1" t="s">
        <v>11</v>
      </c>
      <c r="E2468" s="1" t="s">
        <v>11</v>
      </c>
      <c r="F2468" s="1" t="s">
        <v>11</v>
      </c>
      <c r="G2468" s="1" t="s">
        <v>11</v>
      </c>
      <c r="H2468" s="1" t="s">
        <v>11</v>
      </c>
      <c r="I2468" s="1" t="s">
        <v>11</v>
      </c>
      <c r="J2468" s="3"/>
      <c r="K2468" s="3"/>
    </row>
    <row r="2469">
      <c r="A2469" s="1" t="s">
        <v>8594</v>
      </c>
      <c r="B2469" s="4" t="s">
        <v>8595</v>
      </c>
      <c r="C2469" s="1" t="s">
        <v>11</v>
      </c>
      <c r="D2469" s="1" t="s">
        <v>11</v>
      </c>
      <c r="E2469" s="1" t="s">
        <v>11</v>
      </c>
      <c r="F2469" s="1" t="s">
        <v>11</v>
      </c>
      <c r="G2469" s="1" t="s">
        <v>11</v>
      </c>
      <c r="H2469" s="1" t="s">
        <v>11</v>
      </c>
      <c r="I2469" s="1" t="s">
        <v>11</v>
      </c>
      <c r="J2469" s="3"/>
      <c r="K2469" s="3"/>
    </row>
    <row r="2470">
      <c r="A2470" s="1" t="s">
        <v>8596</v>
      </c>
      <c r="B2470" s="4" t="s">
        <v>8597</v>
      </c>
      <c r="C2470" s="1" t="s">
        <v>11</v>
      </c>
      <c r="D2470" s="1" t="s">
        <v>11</v>
      </c>
      <c r="E2470" s="1" t="s">
        <v>11</v>
      </c>
      <c r="F2470" s="1" t="s">
        <v>11</v>
      </c>
      <c r="G2470" s="1" t="s">
        <v>11</v>
      </c>
      <c r="H2470" s="1" t="s">
        <v>11</v>
      </c>
      <c r="I2470" s="1" t="s">
        <v>11</v>
      </c>
      <c r="J2470" s="3"/>
      <c r="K2470" s="3"/>
    </row>
    <row r="2471">
      <c r="A2471" s="1" t="s">
        <v>8598</v>
      </c>
      <c r="B2471" s="4" t="s">
        <v>8599</v>
      </c>
      <c r="C2471" s="1" t="s">
        <v>11</v>
      </c>
      <c r="D2471" s="1" t="s">
        <v>11</v>
      </c>
      <c r="E2471" s="1" t="s">
        <v>11</v>
      </c>
      <c r="F2471" s="1" t="s">
        <v>11</v>
      </c>
      <c r="G2471" s="1" t="s">
        <v>11</v>
      </c>
      <c r="H2471" s="1" t="s">
        <v>11</v>
      </c>
      <c r="I2471" s="1" t="s">
        <v>11</v>
      </c>
      <c r="J2471" s="3"/>
      <c r="K2471" s="3"/>
    </row>
    <row r="2472">
      <c r="A2472" s="1" t="s">
        <v>8600</v>
      </c>
      <c r="B2472" s="4" t="s">
        <v>8601</v>
      </c>
      <c r="C2472" s="1" t="s">
        <v>11</v>
      </c>
      <c r="D2472" s="1" t="s">
        <v>11</v>
      </c>
      <c r="E2472" s="1" t="s">
        <v>11</v>
      </c>
      <c r="F2472" s="1" t="s">
        <v>11</v>
      </c>
      <c r="G2472" s="1" t="s">
        <v>11</v>
      </c>
      <c r="H2472" s="1" t="s">
        <v>11</v>
      </c>
      <c r="I2472" s="1" t="s">
        <v>11</v>
      </c>
      <c r="J2472" s="3"/>
      <c r="K2472" s="3"/>
    </row>
    <row r="2473">
      <c r="A2473" s="1" t="s">
        <v>8602</v>
      </c>
      <c r="B2473" s="4" t="s">
        <v>8603</v>
      </c>
      <c r="C2473" s="1" t="s">
        <v>11</v>
      </c>
      <c r="D2473" s="1" t="s">
        <v>11</v>
      </c>
      <c r="E2473" s="1" t="s">
        <v>11</v>
      </c>
      <c r="F2473" s="1" t="s">
        <v>11</v>
      </c>
      <c r="G2473" s="1" t="s">
        <v>11</v>
      </c>
      <c r="H2473" s="1" t="s">
        <v>11</v>
      </c>
      <c r="I2473" s="1" t="s">
        <v>11</v>
      </c>
      <c r="J2473" s="3"/>
      <c r="K2473" s="3"/>
    </row>
    <row r="2474">
      <c r="A2474" s="1" t="s">
        <v>8604</v>
      </c>
      <c r="B2474" s="4" t="s">
        <v>8605</v>
      </c>
      <c r="C2474" s="1" t="s">
        <v>11</v>
      </c>
      <c r="D2474" s="1" t="s">
        <v>11</v>
      </c>
      <c r="E2474" s="1" t="s">
        <v>11</v>
      </c>
      <c r="F2474" s="1" t="s">
        <v>11</v>
      </c>
      <c r="G2474" s="1" t="s">
        <v>11</v>
      </c>
      <c r="H2474" s="1" t="s">
        <v>11</v>
      </c>
      <c r="I2474" s="1" t="s">
        <v>11</v>
      </c>
      <c r="J2474" s="3"/>
      <c r="K2474" s="3"/>
    </row>
    <row r="2475">
      <c r="A2475" s="1" t="s">
        <v>8606</v>
      </c>
      <c r="B2475" s="4" t="s">
        <v>8607</v>
      </c>
      <c r="C2475" s="1" t="s">
        <v>11</v>
      </c>
      <c r="D2475" s="1" t="s">
        <v>11</v>
      </c>
      <c r="E2475" s="1" t="s">
        <v>11</v>
      </c>
      <c r="F2475" s="1" t="s">
        <v>11</v>
      </c>
      <c r="G2475" s="1" t="s">
        <v>11</v>
      </c>
      <c r="H2475" s="1" t="s">
        <v>11</v>
      </c>
      <c r="I2475" s="1" t="s">
        <v>11</v>
      </c>
      <c r="J2475" s="3"/>
      <c r="K2475" s="3"/>
    </row>
    <row r="2476">
      <c r="A2476" s="1" t="s">
        <v>8608</v>
      </c>
      <c r="B2476" s="4" t="s">
        <v>8609</v>
      </c>
      <c r="C2476" s="1" t="s">
        <v>11</v>
      </c>
      <c r="D2476" s="1" t="s">
        <v>11</v>
      </c>
      <c r="E2476" s="1" t="s">
        <v>11</v>
      </c>
      <c r="F2476" s="1" t="s">
        <v>11</v>
      </c>
      <c r="G2476" s="1" t="s">
        <v>11</v>
      </c>
      <c r="H2476" s="1" t="s">
        <v>11</v>
      </c>
      <c r="I2476" s="1" t="s">
        <v>11</v>
      </c>
      <c r="J2476" s="3"/>
      <c r="K2476" s="3"/>
    </row>
    <row r="2477">
      <c r="A2477" s="1" t="s">
        <v>8610</v>
      </c>
      <c r="B2477" s="4" t="s">
        <v>8611</v>
      </c>
      <c r="C2477" s="1" t="s">
        <v>11</v>
      </c>
      <c r="D2477" s="1" t="s">
        <v>11</v>
      </c>
      <c r="E2477" s="1" t="s">
        <v>11</v>
      </c>
      <c r="F2477" s="1" t="s">
        <v>11</v>
      </c>
      <c r="G2477" s="1" t="s">
        <v>11</v>
      </c>
      <c r="H2477" s="1" t="s">
        <v>11</v>
      </c>
      <c r="I2477" s="1" t="s">
        <v>11</v>
      </c>
      <c r="J2477" s="3"/>
      <c r="K2477" s="3"/>
    </row>
    <row r="2478">
      <c r="A2478" s="1" t="s">
        <v>8612</v>
      </c>
      <c r="B2478" s="4" t="s">
        <v>8613</v>
      </c>
      <c r="C2478" s="1" t="s">
        <v>11</v>
      </c>
      <c r="D2478" s="1" t="s">
        <v>11</v>
      </c>
      <c r="E2478" s="1" t="s">
        <v>11</v>
      </c>
      <c r="F2478" s="1" t="s">
        <v>11</v>
      </c>
      <c r="G2478" s="1" t="s">
        <v>11</v>
      </c>
      <c r="H2478" s="1" t="s">
        <v>11</v>
      </c>
      <c r="I2478" s="1" t="s">
        <v>11</v>
      </c>
      <c r="J2478" s="3"/>
      <c r="K2478" s="3"/>
    </row>
    <row r="2479">
      <c r="A2479" s="1" t="s">
        <v>8614</v>
      </c>
      <c r="B2479" s="4" t="s">
        <v>8615</v>
      </c>
      <c r="C2479" s="1" t="s">
        <v>11</v>
      </c>
      <c r="D2479" s="1" t="s">
        <v>11</v>
      </c>
      <c r="E2479" s="1" t="s">
        <v>11</v>
      </c>
      <c r="F2479" s="1" t="s">
        <v>11</v>
      </c>
      <c r="G2479" s="1" t="s">
        <v>11</v>
      </c>
      <c r="H2479" s="1" t="s">
        <v>11</v>
      </c>
      <c r="I2479" s="1" t="s">
        <v>11</v>
      </c>
      <c r="J2479" s="3"/>
      <c r="K2479" s="3"/>
    </row>
    <row r="2480">
      <c r="A2480" s="1" t="s">
        <v>8616</v>
      </c>
      <c r="B2480" s="4" t="s">
        <v>8617</v>
      </c>
      <c r="C2480" s="1" t="s">
        <v>11</v>
      </c>
      <c r="D2480" s="1" t="s">
        <v>11</v>
      </c>
      <c r="E2480" s="1" t="s">
        <v>11</v>
      </c>
      <c r="F2480" s="1" t="s">
        <v>11</v>
      </c>
      <c r="G2480" s="1" t="s">
        <v>11</v>
      </c>
      <c r="H2480" s="1" t="s">
        <v>11</v>
      </c>
      <c r="I2480" s="1" t="s">
        <v>11</v>
      </c>
      <c r="J2480" s="3"/>
      <c r="K2480" s="3"/>
    </row>
    <row r="2481">
      <c r="A2481" s="1" t="s">
        <v>8618</v>
      </c>
      <c r="B2481" s="4" t="s">
        <v>8619</v>
      </c>
      <c r="C2481" s="1" t="s">
        <v>11</v>
      </c>
      <c r="D2481" s="1" t="s">
        <v>11</v>
      </c>
      <c r="E2481" s="1" t="s">
        <v>11</v>
      </c>
      <c r="F2481" s="1" t="s">
        <v>11</v>
      </c>
      <c r="G2481" s="1" t="s">
        <v>11</v>
      </c>
      <c r="H2481" s="1" t="s">
        <v>11</v>
      </c>
      <c r="I2481" s="1" t="s">
        <v>11</v>
      </c>
      <c r="J2481" s="3"/>
      <c r="K2481" s="3"/>
    </row>
    <row r="2482">
      <c r="A2482" s="1" t="s">
        <v>8620</v>
      </c>
      <c r="B2482" s="4" t="s">
        <v>8621</v>
      </c>
      <c r="C2482" s="1" t="s">
        <v>8622</v>
      </c>
      <c r="D2482" s="1" t="s">
        <v>8623</v>
      </c>
      <c r="E2482" s="1" t="s">
        <v>8624</v>
      </c>
      <c r="F2482" s="1" t="s">
        <v>8625</v>
      </c>
      <c r="G2482" s="1" t="s">
        <v>11</v>
      </c>
      <c r="H2482" s="5" t="s">
        <v>8626</v>
      </c>
      <c r="I2482" s="1" t="s">
        <v>80</v>
      </c>
      <c r="J2482" s="3"/>
      <c r="K2482" s="3"/>
    </row>
    <row r="2483">
      <c r="A2483" s="1" t="s">
        <v>8627</v>
      </c>
      <c r="B2483" s="4" t="s">
        <v>8628</v>
      </c>
      <c r="C2483" s="1" t="s">
        <v>11</v>
      </c>
      <c r="D2483" s="1" t="s">
        <v>11</v>
      </c>
      <c r="E2483" s="1" t="s">
        <v>11</v>
      </c>
      <c r="F2483" s="1" t="s">
        <v>11</v>
      </c>
      <c r="G2483" s="1" t="s">
        <v>11</v>
      </c>
      <c r="H2483" s="1" t="s">
        <v>11</v>
      </c>
      <c r="I2483" s="1" t="s">
        <v>11</v>
      </c>
      <c r="J2483" s="3"/>
      <c r="K2483" s="3"/>
    </row>
    <row r="2484">
      <c r="A2484" s="1" t="s">
        <v>8629</v>
      </c>
      <c r="B2484" s="4" t="s">
        <v>8630</v>
      </c>
      <c r="C2484" s="1" t="s">
        <v>8631</v>
      </c>
      <c r="D2484" s="1" t="s">
        <v>8632</v>
      </c>
      <c r="E2484" s="1" t="s">
        <v>8633</v>
      </c>
      <c r="F2484" s="1" t="s">
        <v>8634</v>
      </c>
      <c r="G2484" s="1" t="s">
        <v>8635</v>
      </c>
      <c r="H2484" s="5" t="s">
        <v>8636</v>
      </c>
      <c r="I2484" s="1" t="s">
        <v>31</v>
      </c>
      <c r="J2484" s="3"/>
      <c r="K2484" s="3"/>
    </row>
    <row r="2485">
      <c r="A2485" s="1" t="s">
        <v>8637</v>
      </c>
      <c r="B2485" s="4" t="s">
        <v>8638</v>
      </c>
      <c r="C2485" s="1" t="s">
        <v>11</v>
      </c>
      <c r="D2485" s="1" t="s">
        <v>11</v>
      </c>
      <c r="E2485" s="1" t="s">
        <v>11</v>
      </c>
      <c r="F2485" s="1" t="s">
        <v>11</v>
      </c>
      <c r="G2485" s="1" t="s">
        <v>11</v>
      </c>
      <c r="H2485" s="1" t="s">
        <v>11</v>
      </c>
      <c r="I2485" s="1" t="s">
        <v>11</v>
      </c>
      <c r="J2485" s="3"/>
      <c r="K2485" s="3"/>
    </row>
    <row r="2486">
      <c r="A2486" s="1" t="s">
        <v>8639</v>
      </c>
      <c r="B2486" s="4" t="s">
        <v>8640</v>
      </c>
      <c r="C2486" s="1" t="s">
        <v>8641</v>
      </c>
      <c r="D2486" s="1" t="s">
        <v>8642</v>
      </c>
      <c r="E2486" s="1" t="s">
        <v>8643</v>
      </c>
      <c r="F2486" s="1" t="s">
        <v>8644</v>
      </c>
      <c r="G2486" s="1" t="s">
        <v>11</v>
      </c>
      <c r="H2486" s="5" t="s">
        <v>8645</v>
      </c>
      <c r="I2486" s="1" t="s">
        <v>183</v>
      </c>
      <c r="J2486" s="3"/>
      <c r="K2486" s="3"/>
    </row>
    <row r="2487">
      <c r="A2487" s="1" t="s">
        <v>8646</v>
      </c>
      <c r="B2487" s="4" t="s">
        <v>8647</v>
      </c>
      <c r="C2487" s="1" t="s">
        <v>11</v>
      </c>
      <c r="D2487" s="1" t="s">
        <v>11</v>
      </c>
      <c r="E2487" s="1" t="s">
        <v>11</v>
      </c>
      <c r="F2487" s="1" t="s">
        <v>11</v>
      </c>
      <c r="G2487" s="1" t="s">
        <v>11</v>
      </c>
      <c r="H2487" s="1" t="s">
        <v>11</v>
      </c>
      <c r="I2487" s="1" t="s">
        <v>11</v>
      </c>
      <c r="J2487" s="3"/>
      <c r="K2487" s="3"/>
    </row>
    <row r="2488">
      <c r="A2488" s="1" t="s">
        <v>8648</v>
      </c>
      <c r="B2488" s="4" t="s">
        <v>8649</v>
      </c>
      <c r="C2488" s="1" t="s">
        <v>11</v>
      </c>
      <c r="D2488" s="1" t="s">
        <v>11</v>
      </c>
      <c r="E2488" s="1" t="s">
        <v>11</v>
      </c>
      <c r="F2488" s="1" t="s">
        <v>11</v>
      </c>
      <c r="G2488" s="1" t="s">
        <v>11</v>
      </c>
      <c r="H2488" s="1" t="s">
        <v>11</v>
      </c>
      <c r="I2488" s="1" t="s">
        <v>11</v>
      </c>
      <c r="J2488" s="3"/>
      <c r="K2488" s="3"/>
    </row>
    <row r="2489">
      <c r="A2489" s="1" t="s">
        <v>8650</v>
      </c>
      <c r="B2489" s="4" t="s">
        <v>8651</v>
      </c>
      <c r="C2489" s="1" t="s">
        <v>8652</v>
      </c>
      <c r="D2489" s="1" t="s">
        <v>8653</v>
      </c>
      <c r="E2489" s="1" t="s">
        <v>8654</v>
      </c>
      <c r="F2489" s="1" t="s">
        <v>8655</v>
      </c>
      <c r="G2489" s="1" t="s">
        <v>11</v>
      </c>
      <c r="H2489" s="1" t="s">
        <v>11</v>
      </c>
      <c r="I2489" s="1" t="s">
        <v>53</v>
      </c>
      <c r="J2489" s="3"/>
      <c r="K2489" s="3"/>
    </row>
    <row r="2490">
      <c r="A2490" s="1" t="s">
        <v>8656</v>
      </c>
      <c r="B2490" s="4" t="s">
        <v>8657</v>
      </c>
      <c r="C2490" s="1" t="s">
        <v>8658</v>
      </c>
      <c r="D2490" s="3"/>
      <c r="E2490" s="3"/>
      <c r="F2490" s="3"/>
      <c r="G2490" s="1" t="s">
        <v>11</v>
      </c>
      <c r="H2490" s="1" t="s">
        <v>11</v>
      </c>
      <c r="I2490" s="1" t="s">
        <v>11</v>
      </c>
      <c r="J2490" s="3"/>
      <c r="K2490" s="3"/>
    </row>
    <row r="2491">
      <c r="A2491" s="1" t="s">
        <v>8659</v>
      </c>
      <c r="B2491" s="4" t="s">
        <v>8660</v>
      </c>
      <c r="C2491" s="1" t="s">
        <v>11</v>
      </c>
      <c r="D2491" s="1" t="s">
        <v>11</v>
      </c>
      <c r="E2491" s="1" t="s">
        <v>11</v>
      </c>
      <c r="F2491" s="1" t="s">
        <v>11</v>
      </c>
      <c r="G2491" s="1" t="s">
        <v>11</v>
      </c>
      <c r="H2491" s="1" t="s">
        <v>11</v>
      </c>
      <c r="I2491" s="1" t="s">
        <v>11</v>
      </c>
      <c r="J2491" s="3"/>
      <c r="K2491" s="3"/>
    </row>
    <row r="2492">
      <c r="A2492" s="1" t="s">
        <v>8661</v>
      </c>
      <c r="B2492" s="4" t="s">
        <v>8662</v>
      </c>
      <c r="C2492" s="1" t="s">
        <v>11</v>
      </c>
      <c r="D2492" s="1" t="s">
        <v>11</v>
      </c>
      <c r="E2492" s="1" t="s">
        <v>11</v>
      </c>
      <c r="F2492" s="1" t="s">
        <v>11</v>
      </c>
      <c r="G2492" s="1" t="s">
        <v>11</v>
      </c>
      <c r="H2492" s="1" t="s">
        <v>11</v>
      </c>
      <c r="I2492" s="1" t="s">
        <v>11</v>
      </c>
      <c r="J2492" s="3"/>
      <c r="K2492" s="3"/>
    </row>
    <row r="2493">
      <c r="A2493" s="1" t="s">
        <v>8663</v>
      </c>
      <c r="B2493" s="4" t="s">
        <v>8664</v>
      </c>
      <c r="C2493" s="1" t="s">
        <v>11</v>
      </c>
      <c r="D2493" s="1" t="s">
        <v>11</v>
      </c>
      <c r="E2493" s="1" t="s">
        <v>11</v>
      </c>
      <c r="F2493" s="1" t="s">
        <v>11</v>
      </c>
      <c r="G2493" s="1" t="s">
        <v>11</v>
      </c>
      <c r="H2493" s="1" t="s">
        <v>11</v>
      </c>
      <c r="I2493" s="1" t="s">
        <v>11</v>
      </c>
      <c r="J2493" s="3"/>
      <c r="K2493" s="3"/>
    </row>
    <row r="2494">
      <c r="A2494" s="1" t="s">
        <v>8665</v>
      </c>
      <c r="B2494" s="4" t="s">
        <v>8666</v>
      </c>
      <c r="C2494" s="1" t="s">
        <v>11</v>
      </c>
      <c r="D2494" s="1" t="s">
        <v>11</v>
      </c>
      <c r="E2494" s="1" t="s">
        <v>11</v>
      </c>
      <c r="F2494" s="1" t="s">
        <v>11</v>
      </c>
      <c r="G2494" s="1" t="s">
        <v>11</v>
      </c>
      <c r="H2494" s="1" t="s">
        <v>11</v>
      </c>
      <c r="I2494" s="1" t="s">
        <v>11</v>
      </c>
      <c r="J2494" s="3"/>
      <c r="K2494" s="3"/>
    </row>
    <row r="2495">
      <c r="A2495" s="1" t="s">
        <v>8667</v>
      </c>
      <c r="B2495" s="4" t="s">
        <v>8668</v>
      </c>
      <c r="C2495" s="1" t="s">
        <v>11</v>
      </c>
      <c r="D2495" s="1" t="s">
        <v>11</v>
      </c>
      <c r="E2495" s="1" t="s">
        <v>11</v>
      </c>
      <c r="F2495" s="1" t="s">
        <v>11</v>
      </c>
      <c r="G2495" s="1" t="s">
        <v>11</v>
      </c>
      <c r="H2495" s="1" t="s">
        <v>11</v>
      </c>
      <c r="I2495" s="1" t="s">
        <v>11</v>
      </c>
      <c r="J2495" s="3"/>
      <c r="K2495" s="3"/>
    </row>
    <row r="2496">
      <c r="A2496" s="1" t="s">
        <v>8669</v>
      </c>
      <c r="B2496" s="4" t="s">
        <v>8670</v>
      </c>
      <c r="C2496" s="1" t="s">
        <v>11</v>
      </c>
      <c r="D2496" s="1" t="s">
        <v>11</v>
      </c>
      <c r="E2496" s="1" t="s">
        <v>11</v>
      </c>
      <c r="F2496" s="1" t="s">
        <v>11</v>
      </c>
      <c r="G2496" s="1" t="s">
        <v>11</v>
      </c>
      <c r="H2496" s="1" t="s">
        <v>11</v>
      </c>
      <c r="I2496" s="1" t="s">
        <v>11</v>
      </c>
      <c r="J2496" s="3"/>
      <c r="K2496" s="3"/>
    </row>
    <row r="2497">
      <c r="A2497" s="1" t="s">
        <v>8671</v>
      </c>
      <c r="B2497" s="4" t="s">
        <v>8672</v>
      </c>
      <c r="C2497" s="1" t="s">
        <v>11</v>
      </c>
      <c r="D2497" s="1" t="s">
        <v>11</v>
      </c>
      <c r="E2497" s="1" t="s">
        <v>11</v>
      </c>
      <c r="F2497" s="1" t="s">
        <v>11</v>
      </c>
      <c r="G2497" s="1" t="s">
        <v>11</v>
      </c>
      <c r="H2497" s="1" t="s">
        <v>11</v>
      </c>
      <c r="I2497" s="1" t="s">
        <v>11</v>
      </c>
      <c r="J2497" s="3"/>
      <c r="K2497" s="3"/>
    </row>
    <row r="2498">
      <c r="A2498" s="1" t="s">
        <v>8673</v>
      </c>
      <c r="B2498" s="4" t="s">
        <v>8674</v>
      </c>
      <c r="C2498" s="1" t="s">
        <v>11</v>
      </c>
      <c r="D2498" s="1" t="s">
        <v>11</v>
      </c>
      <c r="E2498" s="1" t="s">
        <v>11</v>
      </c>
      <c r="F2498" s="1" t="s">
        <v>11</v>
      </c>
      <c r="G2498" s="1" t="s">
        <v>11</v>
      </c>
      <c r="H2498" s="1" t="s">
        <v>11</v>
      </c>
      <c r="I2498" s="1" t="s">
        <v>11</v>
      </c>
      <c r="J2498" s="3"/>
      <c r="K2498" s="3"/>
    </row>
    <row r="2499">
      <c r="A2499" s="1" t="s">
        <v>8675</v>
      </c>
      <c r="B2499" s="4" t="s">
        <v>8676</v>
      </c>
      <c r="C2499" s="1" t="s">
        <v>8677</v>
      </c>
      <c r="D2499" s="1" t="s">
        <v>8678</v>
      </c>
      <c r="E2499" s="1" t="s">
        <v>8679</v>
      </c>
      <c r="F2499" s="1" t="s">
        <v>8680</v>
      </c>
      <c r="G2499" s="1" t="s">
        <v>11</v>
      </c>
      <c r="H2499" s="5" t="s">
        <v>8681</v>
      </c>
      <c r="I2499" s="1" t="s">
        <v>11</v>
      </c>
      <c r="J2499" s="3"/>
      <c r="K2499" s="3"/>
    </row>
    <row r="2500">
      <c r="A2500" s="1" t="s">
        <v>8682</v>
      </c>
      <c r="B2500" s="4" t="s">
        <v>8683</v>
      </c>
      <c r="C2500" s="1" t="s">
        <v>11</v>
      </c>
      <c r="D2500" s="1" t="s">
        <v>11</v>
      </c>
      <c r="E2500" s="1" t="s">
        <v>11</v>
      </c>
      <c r="F2500" s="1" t="s">
        <v>11</v>
      </c>
      <c r="G2500" s="1" t="s">
        <v>11</v>
      </c>
      <c r="H2500" s="1" t="s">
        <v>11</v>
      </c>
      <c r="I2500" s="1" t="s">
        <v>11</v>
      </c>
      <c r="J2500" s="3"/>
      <c r="K2500" s="3"/>
    </row>
    <row r="2501">
      <c r="A2501" s="1" t="s">
        <v>8684</v>
      </c>
      <c r="B2501" s="4" t="s">
        <v>8685</v>
      </c>
      <c r="C2501" s="1" t="s">
        <v>8686</v>
      </c>
      <c r="D2501" s="1" t="s">
        <v>8687</v>
      </c>
      <c r="E2501" s="1" t="s">
        <v>8688</v>
      </c>
      <c r="F2501" s="1" t="s">
        <v>8689</v>
      </c>
      <c r="G2501" s="1" t="s">
        <v>11</v>
      </c>
      <c r="H2501" s="3"/>
      <c r="I2501" s="1" t="s">
        <v>312</v>
      </c>
      <c r="J2501" s="3"/>
      <c r="K2501" s="3"/>
    </row>
    <row r="2502">
      <c r="A2502" s="1" t="s">
        <v>8690</v>
      </c>
      <c r="B2502" s="4" t="s">
        <v>8691</v>
      </c>
      <c r="C2502" s="1" t="s">
        <v>11</v>
      </c>
      <c r="D2502" s="1" t="s">
        <v>11</v>
      </c>
      <c r="E2502" s="1" t="s">
        <v>11</v>
      </c>
      <c r="F2502" s="1" t="s">
        <v>11</v>
      </c>
      <c r="G2502" s="1" t="s">
        <v>11</v>
      </c>
      <c r="H2502" s="1" t="s">
        <v>11</v>
      </c>
      <c r="I2502" s="1" t="s">
        <v>11</v>
      </c>
      <c r="J2502" s="3"/>
      <c r="K2502" s="3"/>
    </row>
    <row r="2503">
      <c r="A2503" s="1" t="s">
        <v>8692</v>
      </c>
      <c r="B2503" s="4" t="s">
        <v>8693</v>
      </c>
      <c r="C2503" s="1" t="s">
        <v>8694</v>
      </c>
      <c r="D2503" s="3"/>
      <c r="E2503" s="3"/>
      <c r="F2503" s="3"/>
      <c r="G2503" s="1" t="s">
        <v>11</v>
      </c>
      <c r="H2503" s="1" t="s">
        <v>11</v>
      </c>
      <c r="I2503" s="1" t="s">
        <v>11</v>
      </c>
      <c r="J2503" s="3"/>
      <c r="K2503" s="3"/>
    </row>
    <row r="2504">
      <c r="A2504" s="1" t="s">
        <v>8695</v>
      </c>
      <c r="B2504" s="4" t="s">
        <v>8696</v>
      </c>
      <c r="C2504" s="1" t="s">
        <v>8697</v>
      </c>
      <c r="D2504" s="1" t="s">
        <v>8698</v>
      </c>
      <c r="E2504" s="1" t="s">
        <v>8699</v>
      </c>
      <c r="F2504" s="1" t="s">
        <v>8700</v>
      </c>
      <c r="G2504" s="1" t="s">
        <v>8701</v>
      </c>
      <c r="H2504" s="5" t="s">
        <v>8702</v>
      </c>
      <c r="I2504" s="1" t="s">
        <v>382</v>
      </c>
      <c r="J2504" s="3"/>
      <c r="K2504" s="3"/>
    </row>
    <row r="2505">
      <c r="A2505" s="1" t="s">
        <v>8703</v>
      </c>
      <c r="B2505" s="4" t="s">
        <v>8704</v>
      </c>
      <c r="C2505" s="1" t="s">
        <v>11</v>
      </c>
      <c r="D2505" s="1" t="s">
        <v>11</v>
      </c>
      <c r="E2505" s="1" t="s">
        <v>11</v>
      </c>
      <c r="F2505" s="1" t="s">
        <v>11</v>
      </c>
      <c r="G2505" s="1" t="s">
        <v>11</v>
      </c>
      <c r="H2505" s="1" t="s">
        <v>11</v>
      </c>
      <c r="I2505" s="1" t="s">
        <v>11</v>
      </c>
      <c r="J2505" s="3"/>
      <c r="K2505" s="3"/>
    </row>
    <row r="2506">
      <c r="A2506" s="1" t="s">
        <v>8705</v>
      </c>
      <c r="B2506" s="4" t="s">
        <v>8706</v>
      </c>
      <c r="C2506" s="1" t="s">
        <v>11</v>
      </c>
      <c r="D2506" s="1" t="s">
        <v>11</v>
      </c>
      <c r="E2506" s="1" t="s">
        <v>11</v>
      </c>
      <c r="F2506" s="1" t="s">
        <v>11</v>
      </c>
      <c r="G2506" s="1" t="s">
        <v>11</v>
      </c>
      <c r="H2506" s="1" t="s">
        <v>11</v>
      </c>
      <c r="I2506" s="1" t="s">
        <v>11</v>
      </c>
      <c r="J2506" s="3"/>
      <c r="K2506" s="3"/>
    </row>
    <row r="2507">
      <c r="A2507" s="1" t="s">
        <v>8707</v>
      </c>
      <c r="B2507" s="4" t="s">
        <v>8708</v>
      </c>
      <c r="C2507" s="1" t="s">
        <v>11</v>
      </c>
      <c r="D2507" s="1" t="s">
        <v>11</v>
      </c>
      <c r="E2507" s="1" t="s">
        <v>11</v>
      </c>
      <c r="F2507" s="1" t="s">
        <v>11</v>
      </c>
      <c r="G2507" s="1" t="s">
        <v>11</v>
      </c>
      <c r="H2507" s="1" t="s">
        <v>11</v>
      </c>
      <c r="I2507" s="1" t="s">
        <v>11</v>
      </c>
      <c r="J2507" s="3"/>
      <c r="K2507" s="3"/>
    </row>
    <row r="2508">
      <c r="A2508" s="1" t="s">
        <v>8709</v>
      </c>
      <c r="B2508" s="4" t="s">
        <v>8710</v>
      </c>
      <c r="C2508" s="1" t="s">
        <v>11</v>
      </c>
      <c r="D2508" s="1" t="s">
        <v>11</v>
      </c>
      <c r="E2508" s="1" t="s">
        <v>11</v>
      </c>
      <c r="F2508" s="1" t="s">
        <v>11</v>
      </c>
      <c r="G2508" s="1" t="s">
        <v>11</v>
      </c>
      <c r="H2508" s="1" t="s">
        <v>11</v>
      </c>
      <c r="I2508" s="1" t="s">
        <v>11</v>
      </c>
      <c r="J2508" s="3"/>
      <c r="K2508" s="3"/>
    </row>
    <row r="2509">
      <c r="A2509" s="1" t="s">
        <v>8711</v>
      </c>
      <c r="B2509" s="4" t="s">
        <v>8712</v>
      </c>
      <c r="C2509" s="1" t="s">
        <v>11</v>
      </c>
      <c r="D2509" s="1" t="s">
        <v>11</v>
      </c>
      <c r="E2509" s="1" t="s">
        <v>11</v>
      </c>
      <c r="F2509" s="1" t="s">
        <v>11</v>
      </c>
      <c r="G2509" s="1" t="s">
        <v>11</v>
      </c>
      <c r="H2509" s="1" t="s">
        <v>11</v>
      </c>
      <c r="I2509" s="1" t="s">
        <v>11</v>
      </c>
      <c r="J2509" s="3"/>
      <c r="K2509" s="3"/>
    </row>
    <row r="2510">
      <c r="A2510" s="1" t="s">
        <v>8713</v>
      </c>
      <c r="B2510" s="4" t="s">
        <v>8714</v>
      </c>
      <c r="C2510" s="1" t="s">
        <v>11</v>
      </c>
      <c r="D2510" s="1" t="s">
        <v>11</v>
      </c>
      <c r="E2510" s="1" t="s">
        <v>11</v>
      </c>
      <c r="F2510" s="1" t="s">
        <v>11</v>
      </c>
      <c r="G2510" s="1" t="s">
        <v>11</v>
      </c>
      <c r="H2510" s="1" t="s">
        <v>11</v>
      </c>
      <c r="I2510" s="1" t="s">
        <v>11</v>
      </c>
      <c r="J2510" s="3"/>
      <c r="K2510" s="3"/>
    </row>
    <row r="2511">
      <c r="A2511" s="1" t="s">
        <v>8715</v>
      </c>
      <c r="B2511" s="4" t="s">
        <v>8716</v>
      </c>
      <c r="C2511" s="1" t="s">
        <v>11</v>
      </c>
      <c r="D2511" s="1" t="s">
        <v>11</v>
      </c>
      <c r="E2511" s="1" t="s">
        <v>11</v>
      </c>
      <c r="F2511" s="1" t="s">
        <v>11</v>
      </c>
      <c r="G2511" s="1" t="s">
        <v>11</v>
      </c>
      <c r="H2511" s="1" t="s">
        <v>11</v>
      </c>
      <c r="I2511" s="1" t="s">
        <v>11</v>
      </c>
      <c r="J2511" s="3"/>
      <c r="K2511" s="3"/>
    </row>
    <row r="2512">
      <c r="A2512" s="1" t="s">
        <v>8717</v>
      </c>
      <c r="B2512" s="4" t="s">
        <v>8718</v>
      </c>
      <c r="C2512" s="1" t="s">
        <v>11</v>
      </c>
      <c r="D2512" s="1" t="s">
        <v>11</v>
      </c>
      <c r="E2512" s="1" t="s">
        <v>11</v>
      </c>
      <c r="F2512" s="1" t="s">
        <v>11</v>
      </c>
      <c r="G2512" s="1" t="s">
        <v>11</v>
      </c>
      <c r="H2512" s="1" t="s">
        <v>11</v>
      </c>
      <c r="I2512" s="1" t="s">
        <v>11</v>
      </c>
      <c r="J2512" s="3"/>
      <c r="K2512" s="3"/>
    </row>
    <row r="2513">
      <c r="A2513" s="1" t="s">
        <v>8719</v>
      </c>
      <c r="B2513" s="4" t="s">
        <v>8720</v>
      </c>
      <c r="C2513" s="1" t="s">
        <v>11</v>
      </c>
      <c r="D2513" s="1" t="s">
        <v>11</v>
      </c>
      <c r="E2513" s="1" t="s">
        <v>11</v>
      </c>
      <c r="F2513" s="1" t="s">
        <v>11</v>
      </c>
      <c r="G2513" s="1" t="s">
        <v>11</v>
      </c>
      <c r="H2513" s="1" t="s">
        <v>11</v>
      </c>
      <c r="I2513" s="1" t="s">
        <v>11</v>
      </c>
      <c r="J2513" s="3"/>
      <c r="K2513" s="3"/>
    </row>
    <row r="2514">
      <c r="A2514" s="1" t="s">
        <v>8721</v>
      </c>
      <c r="B2514" s="4" t="s">
        <v>8722</v>
      </c>
      <c r="C2514" s="1" t="s">
        <v>8723</v>
      </c>
      <c r="D2514" s="1" t="s">
        <v>8724</v>
      </c>
      <c r="E2514" s="1" t="s">
        <v>8725</v>
      </c>
      <c r="F2514" s="1" t="s">
        <v>8726</v>
      </c>
      <c r="G2514" s="1" t="s">
        <v>11</v>
      </c>
      <c r="H2514" s="5" t="s">
        <v>8727</v>
      </c>
      <c r="I2514" s="1" t="s">
        <v>80</v>
      </c>
      <c r="J2514" s="3"/>
      <c r="K2514" s="3"/>
    </row>
    <row r="2515">
      <c r="A2515" s="1" t="s">
        <v>8728</v>
      </c>
      <c r="B2515" s="4" t="s">
        <v>8729</v>
      </c>
      <c r="C2515" s="1" t="s">
        <v>11</v>
      </c>
      <c r="D2515" s="1" t="s">
        <v>11</v>
      </c>
      <c r="E2515" s="1" t="s">
        <v>11</v>
      </c>
      <c r="F2515" s="1" t="s">
        <v>11</v>
      </c>
      <c r="G2515" s="1" t="s">
        <v>11</v>
      </c>
      <c r="H2515" s="1" t="s">
        <v>11</v>
      </c>
      <c r="I2515" s="1" t="s">
        <v>11</v>
      </c>
      <c r="J2515" s="3"/>
      <c r="K2515" s="3"/>
    </row>
    <row r="2516">
      <c r="A2516" s="1" t="s">
        <v>8730</v>
      </c>
      <c r="B2516" s="4" t="s">
        <v>8731</v>
      </c>
      <c r="C2516" s="1" t="s">
        <v>8732</v>
      </c>
      <c r="D2516" s="1" t="s">
        <v>8733</v>
      </c>
      <c r="E2516" s="1" t="s">
        <v>8734</v>
      </c>
      <c r="F2516" s="1" t="s">
        <v>8735</v>
      </c>
      <c r="G2516" s="1" t="s">
        <v>11</v>
      </c>
      <c r="H2516" s="5" t="s">
        <v>8736</v>
      </c>
      <c r="I2516" s="1" t="s">
        <v>31</v>
      </c>
      <c r="J2516" s="3"/>
      <c r="K2516" s="3"/>
    </row>
    <row r="2517">
      <c r="A2517" s="1" t="s">
        <v>8737</v>
      </c>
      <c r="B2517" s="4" t="s">
        <v>8738</v>
      </c>
      <c r="C2517" s="1" t="s">
        <v>8739</v>
      </c>
      <c r="D2517" s="1" t="s">
        <v>8740</v>
      </c>
      <c r="E2517" s="1" t="s">
        <v>8741</v>
      </c>
      <c r="F2517" s="1" t="s">
        <v>8742</v>
      </c>
      <c r="G2517" s="1" t="s">
        <v>11</v>
      </c>
      <c r="H2517" s="1" t="s">
        <v>11</v>
      </c>
      <c r="I2517" s="1" t="s">
        <v>183</v>
      </c>
      <c r="J2517" s="3"/>
      <c r="K2517" s="3"/>
    </row>
    <row r="2518">
      <c r="A2518" s="1" t="s">
        <v>8743</v>
      </c>
      <c r="B2518" s="4" t="s">
        <v>8744</v>
      </c>
      <c r="C2518" s="1" t="s">
        <v>11</v>
      </c>
      <c r="D2518" s="1" t="s">
        <v>11</v>
      </c>
      <c r="E2518" s="1" t="s">
        <v>11</v>
      </c>
      <c r="F2518" s="1" t="s">
        <v>11</v>
      </c>
      <c r="G2518" s="1" t="s">
        <v>11</v>
      </c>
      <c r="H2518" s="1" t="s">
        <v>11</v>
      </c>
      <c r="I2518" s="1" t="s">
        <v>11</v>
      </c>
      <c r="J2518" s="3"/>
      <c r="K2518" s="3"/>
    </row>
    <row r="2519">
      <c r="A2519" s="1" t="s">
        <v>8745</v>
      </c>
      <c r="B2519" s="4" t="s">
        <v>8746</v>
      </c>
      <c r="C2519" s="1" t="s">
        <v>11</v>
      </c>
      <c r="D2519" s="1" t="s">
        <v>11</v>
      </c>
      <c r="E2519" s="1" t="s">
        <v>11</v>
      </c>
      <c r="F2519" s="1" t="s">
        <v>11</v>
      </c>
      <c r="G2519" s="1" t="s">
        <v>11</v>
      </c>
      <c r="H2519" s="1" t="s">
        <v>11</v>
      </c>
      <c r="I2519" s="1" t="s">
        <v>11</v>
      </c>
      <c r="J2519" s="3"/>
      <c r="K2519" s="3"/>
    </row>
    <row r="2520">
      <c r="A2520" s="1" t="s">
        <v>8747</v>
      </c>
      <c r="B2520" s="4" t="s">
        <v>8748</v>
      </c>
      <c r="C2520" s="1" t="s">
        <v>8749</v>
      </c>
      <c r="D2520" s="1" t="s">
        <v>8750</v>
      </c>
      <c r="E2520" s="1" t="s">
        <v>8751</v>
      </c>
      <c r="F2520" s="1" t="s">
        <v>8752</v>
      </c>
      <c r="G2520" s="1" t="s">
        <v>8753</v>
      </c>
      <c r="H2520" s="1" t="s">
        <v>11</v>
      </c>
      <c r="I2520" s="1" t="s">
        <v>312</v>
      </c>
      <c r="J2520" s="3"/>
      <c r="K2520" s="3"/>
    </row>
    <row r="2521">
      <c r="A2521" s="1" t="s">
        <v>8754</v>
      </c>
      <c r="B2521" s="4" t="s">
        <v>8755</v>
      </c>
      <c r="C2521" s="1" t="s">
        <v>11</v>
      </c>
      <c r="D2521" s="1" t="s">
        <v>11</v>
      </c>
      <c r="E2521" s="1" t="s">
        <v>11</v>
      </c>
      <c r="F2521" s="1" t="s">
        <v>11</v>
      </c>
      <c r="G2521" s="1" t="s">
        <v>11</v>
      </c>
      <c r="H2521" s="1" t="s">
        <v>11</v>
      </c>
      <c r="I2521" s="1" t="s">
        <v>11</v>
      </c>
      <c r="J2521" s="3"/>
      <c r="K2521" s="3"/>
    </row>
    <row r="2522">
      <c r="A2522" s="1" t="s">
        <v>8756</v>
      </c>
      <c r="B2522" s="4" t="s">
        <v>8757</v>
      </c>
      <c r="C2522" s="1" t="s">
        <v>8758</v>
      </c>
      <c r="D2522" s="1" t="s">
        <v>8759</v>
      </c>
      <c r="E2522" s="1" t="s">
        <v>8760</v>
      </c>
      <c r="F2522" s="1" t="s">
        <v>8761</v>
      </c>
      <c r="G2522" s="1" t="s">
        <v>8762</v>
      </c>
      <c r="H2522" s="5" t="s">
        <v>8763</v>
      </c>
      <c r="I2522" s="1" t="s">
        <v>80</v>
      </c>
      <c r="J2522" s="3"/>
      <c r="K2522" s="3"/>
    </row>
    <row r="2523">
      <c r="A2523" s="1" t="s">
        <v>8764</v>
      </c>
      <c r="B2523" s="4" t="s">
        <v>8765</v>
      </c>
      <c r="C2523" s="1" t="s">
        <v>11</v>
      </c>
      <c r="D2523" s="1" t="s">
        <v>11</v>
      </c>
      <c r="E2523" s="1" t="s">
        <v>11</v>
      </c>
      <c r="F2523" s="1" t="s">
        <v>11</v>
      </c>
      <c r="G2523" s="1" t="s">
        <v>11</v>
      </c>
      <c r="H2523" s="1" t="s">
        <v>11</v>
      </c>
      <c r="I2523" s="1" t="s">
        <v>11</v>
      </c>
      <c r="J2523" s="3"/>
      <c r="K2523" s="3"/>
    </row>
    <row r="2524">
      <c r="A2524" s="1" t="s">
        <v>8766</v>
      </c>
      <c r="B2524" s="4" t="s">
        <v>8767</v>
      </c>
      <c r="C2524" s="1" t="s">
        <v>11</v>
      </c>
      <c r="D2524" s="1" t="s">
        <v>11</v>
      </c>
      <c r="E2524" s="1" t="s">
        <v>11</v>
      </c>
      <c r="F2524" s="1" t="s">
        <v>11</v>
      </c>
      <c r="G2524" s="1" t="s">
        <v>11</v>
      </c>
      <c r="H2524" s="1" t="s">
        <v>11</v>
      </c>
      <c r="I2524" s="1" t="s">
        <v>11</v>
      </c>
      <c r="J2524" s="3"/>
      <c r="K2524" s="3"/>
    </row>
    <row r="2525">
      <c r="A2525" s="1" t="s">
        <v>8768</v>
      </c>
      <c r="B2525" s="4" t="s">
        <v>8769</v>
      </c>
      <c r="C2525" s="1" t="s">
        <v>11</v>
      </c>
      <c r="D2525" s="1" t="s">
        <v>11</v>
      </c>
      <c r="E2525" s="1" t="s">
        <v>11</v>
      </c>
      <c r="F2525" s="1" t="s">
        <v>11</v>
      </c>
      <c r="G2525" s="1" t="s">
        <v>11</v>
      </c>
      <c r="H2525" s="1" t="s">
        <v>11</v>
      </c>
      <c r="I2525" s="1" t="s">
        <v>11</v>
      </c>
      <c r="J2525" s="3"/>
      <c r="K2525" s="3"/>
    </row>
    <row r="2526">
      <c r="A2526" s="1" t="s">
        <v>8770</v>
      </c>
      <c r="B2526" s="4" t="s">
        <v>8771</v>
      </c>
      <c r="C2526" s="1" t="s">
        <v>11</v>
      </c>
      <c r="D2526" s="1" t="s">
        <v>11</v>
      </c>
      <c r="E2526" s="1" t="s">
        <v>11</v>
      </c>
      <c r="F2526" s="1" t="s">
        <v>11</v>
      </c>
      <c r="G2526" s="1" t="s">
        <v>11</v>
      </c>
      <c r="H2526" s="1" t="s">
        <v>11</v>
      </c>
      <c r="I2526" s="1" t="s">
        <v>11</v>
      </c>
      <c r="J2526" s="3"/>
      <c r="K2526" s="3"/>
    </row>
    <row r="2527">
      <c r="A2527" s="1" t="s">
        <v>8772</v>
      </c>
      <c r="B2527" s="4" t="s">
        <v>8773</v>
      </c>
      <c r="C2527" s="1" t="s">
        <v>11</v>
      </c>
      <c r="D2527" s="1" t="s">
        <v>11</v>
      </c>
      <c r="E2527" s="1" t="s">
        <v>11</v>
      </c>
      <c r="F2527" s="1" t="s">
        <v>11</v>
      </c>
      <c r="G2527" s="1" t="s">
        <v>11</v>
      </c>
      <c r="H2527" s="1" t="s">
        <v>11</v>
      </c>
      <c r="I2527" s="1" t="s">
        <v>11</v>
      </c>
      <c r="J2527" s="3"/>
      <c r="K2527" s="3"/>
    </row>
    <row r="2528">
      <c r="A2528" s="1" t="s">
        <v>8774</v>
      </c>
      <c r="B2528" s="4" t="s">
        <v>8775</v>
      </c>
      <c r="C2528" s="1" t="s">
        <v>11</v>
      </c>
      <c r="D2528" s="1" t="s">
        <v>11</v>
      </c>
      <c r="E2528" s="1" t="s">
        <v>11</v>
      </c>
      <c r="F2528" s="1" t="s">
        <v>11</v>
      </c>
      <c r="G2528" s="1" t="s">
        <v>11</v>
      </c>
      <c r="H2528" s="1" t="s">
        <v>11</v>
      </c>
      <c r="I2528" s="1" t="s">
        <v>11</v>
      </c>
      <c r="J2528" s="3"/>
      <c r="K2528" s="3"/>
    </row>
    <row r="2529">
      <c r="A2529" s="1" t="s">
        <v>8776</v>
      </c>
      <c r="B2529" s="4" t="s">
        <v>8777</v>
      </c>
      <c r="C2529" s="1" t="s">
        <v>11</v>
      </c>
      <c r="D2529" s="1" t="s">
        <v>11</v>
      </c>
      <c r="E2529" s="1" t="s">
        <v>11</v>
      </c>
      <c r="F2529" s="1" t="s">
        <v>11</v>
      </c>
      <c r="G2529" s="1" t="s">
        <v>11</v>
      </c>
      <c r="H2529" s="1" t="s">
        <v>11</v>
      </c>
      <c r="I2529" s="1" t="s">
        <v>11</v>
      </c>
      <c r="J2529" s="3"/>
      <c r="K2529" s="3"/>
    </row>
    <row r="2530">
      <c r="A2530" s="1" t="s">
        <v>8778</v>
      </c>
      <c r="B2530" s="4" t="s">
        <v>8779</v>
      </c>
      <c r="C2530" s="1" t="s">
        <v>11</v>
      </c>
      <c r="D2530" s="1" t="s">
        <v>11</v>
      </c>
      <c r="E2530" s="1" t="s">
        <v>11</v>
      </c>
      <c r="F2530" s="1" t="s">
        <v>11</v>
      </c>
      <c r="G2530" s="1" t="s">
        <v>11</v>
      </c>
      <c r="H2530" s="1" t="s">
        <v>11</v>
      </c>
      <c r="I2530" s="1" t="s">
        <v>11</v>
      </c>
      <c r="J2530" s="3"/>
      <c r="K2530" s="3"/>
    </row>
    <row r="2531">
      <c r="A2531" s="1" t="s">
        <v>8780</v>
      </c>
      <c r="B2531" s="4" t="s">
        <v>8781</v>
      </c>
      <c r="C2531" s="1" t="s">
        <v>11</v>
      </c>
      <c r="D2531" s="1" t="s">
        <v>11</v>
      </c>
      <c r="E2531" s="1" t="s">
        <v>11</v>
      </c>
      <c r="F2531" s="1" t="s">
        <v>11</v>
      </c>
      <c r="G2531" s="1" t="s">
        <v>11</v>
      </c>
      <c r="H2531" s="1" t="s">
        <v>11</v>
      </c>
      <c r="I2531" s="1" t="s">
        <v>11</v>
      </c>
      <c r="J2531" s="3"/>
      <c r="K2531" s="3"/>
    </row>
    <row r="2532">
      <c r="A2532" s="1" t="s">
        <v>8782</v>
      </c>
      <c r="B2532" s="4" t="s">
        <v>8783</v>
      </c>
      <c r="C2532" s="1" t="s">
        <v>11</v>
      </c>
      <c r="D2532" s="1" t="s">
        <v>11</v>
      </c>
      <c r="E2532" s="1" t="s">
        <v>11</v>
      </c>
      <c r="F2532" s="1" t="s">
        <v>11</v>
      </c>
      <c r="G2532" s="1" t="s">
        <v>11</v>
      </c>
      <c r="H2532" s="1" t="s">
        <v>11</v>
      </c>
      <c r="I2532" s="1" t="s">
        <v>11</v>
      </c>
      <c r="J2532" s="3"/>
      <c r="K2532" s="3"/>
    </row>
    <row r="2533">
      <c r="A2533" s="1" t="s">
        <v>8784</v>
      </c>
      <c r="B2533" s="4" t="s">
        <v>8785</v>
      </c>
      <c r="C2533" s="1" t="s">
        <v>11</v>
      </c>
      <c r="D2533" s="1" t="s">
        <v>11</v>
      </c>
      <c r="E2533" s="1" t="s">
        <v>11</v>
      </c>
      <c r="F2533" s="1" t="s">
        <v>11</v>
      </c>
      <c r="G2533" s="1" t="s">
        <v>11</v>
      </c>
      <c r="H2533" s="1" t="s">
        <v>11</v>
      </c>
      <c r="I2533" s="1" t="s">
        <v>11</v>
      </c>
      <c r="J2533" s="3"/>
      <c r="K2533" s="3"/>
    </row>
    <row r="2534">
      <c r="A2534" s="1" t="s">
        <v>8786</v>
      </c>
      <c r="B2534" s="4" t="s">
        <v>8787</v>
      </c>
      <c r="C2534" s="1" t="s">
        <v>8788</v>
      </c>
      <c r="D2534" s="1" t="s">
        <v>8789</v>
      </c>
      <c r="E2534" s="1" t="s">
        <v>8790</v>
      </c>
      <c r="F2534" s="1" t="s">
        <v>8791</v>
      </c>
      <c r="G2534" s="1" t="s">
        <v>11</v>
      </c>
      <c r="H2534" s="5" t="s">
        <v>8792</v>
      </c>
      <c r="I2534" s="1" t="s">
        <v>31</v>
      </c>
      <c r="J2534" s="3"/>
      <c r="K2534" s="3"/>
    </row>
    <row r="2535">
      <c r="A2535" s="1" t="s">
        <v>8793</v>
      </c>
      <c r="B2535" s="4" t="s">
        <v>8794</v>
      </c>
      <c r="C2535" s="1" t="s">
        <v>8795</v>
      </c>
      <c r="D2535" s="1" t="s">
        <v>8796</v>
      </c>
      <c r="E2535" s="1" t="s">
        <v>8797</v>
      </c>
      <c r="F2535" s="1" t="s">
        <v>8798</v>
      </c>
      <c r="G2535" s="1" t="s">
        <v>8799</v>
      </c>
      <c r="H2535" s="5" t="s">
        <v>8800</v>
      </c>
      <c r="I2535" s="1" t="s">
        <v>80</v>
      </c>
      <c r="J2535" s="3"/>
      <c r="K2535" s="3"/>
    </row>
    <row r="2536">
      <c r="A2536" s="1" t="s">
        <v>8801</v>
      </c>
      <c r="B2536" s="4" t="s">
        <v>8802</v>
      </c>
      <c r="C2536" s="1" t="s">
        <v>11</v>
      </c>
      <c r="D2536" s="1" t="s">
        <v>11</v>
      </c>
      <c r="E2536" s="1" t="s">
        <v>11</v>
      </c>
      <c r="F2536" s="1" t="s">
        <v>11</v>
      </c>
      <c r="G2536" s="1" t="s">
        <v>11</v>
      </c>
      <c r="H2536" s="1" t="s">
        <v>11</v>
      </c>
      <c r="I2536" s="1" t="s">
        <v>11</v>
      </c>
      <c r="J2536" s="3"/>
      <c r="K2536" s="3"/>
    </row>
    <row r="2537">
      <c r="A2537" s="1" t="s">
        <v>8803</v>
      </c>
      <c r="B2537" s="4" t="s">
        <v>8804</v>
      </c>
      <c r="C2537" s="1" t="s">
        <v>11</v>
      </c>
      <c r="D2537" s="1" t="s">
        <v>11</v>
      </c>
      <c r="E2537" s="1" t="s">
        <v>11</v>
      </c>
      <c r="F2537" s="1" t="s">
        <v>11</v>
      </c>
      <c r="G2537" s="1" t="s">
        <v>11</v>
      </c>
      <c r="H2537" s="1" t="s">
        <v>11</v>
      </c>
      <c r="I2537" s="1" t="s">
        <v>11</v>
      </c>
      <c r="J2537" s="3"/>
      <c r="K2537" s="3"/>
    </row>
    <row r="2538">
      <c r="A2538" s="1" t="s">
        <v>8805</v>
      </c>
      <c r="B2538" s="4" t="s">
        <v>8806</v>
      </c>
      <c r="C2538" s="1" t="s">
        <v>11</v>
      </c>
      <c r="D2538" s="1" t="s">
        <v>11</v>
      </c>
      <c r="E2538" s="1" t="s">
        <v>11</v>
      </c>
      <c r="F2538" s="1" t="s">
        <v>11</v>
      </c>
      <c r="G2538" s="1" t="s">
        <v>11</v>
      </c>
      <c r="H2538" s="1" t="s">
        <v>11</v>
      </c>
      <c r="I2538" s="1" t="s">
        <v>11</v>
      </c>
      <c r="J2538" s="3"/>
      <c r="K2538" s="3"/>
    </row>
    <row r="2539">
      <c r="A2539" s="1" t="s">
        <v>8807</v>
      </c>
      <c r="B2539" s="4" t="s">
        <v>8808</v>
      </c>
      <c r="C2539" s="1" t="s">
        <v>11</v>
      </c>
      <c r="D2539" s="1" t="s">
        <v>11</v>
      </c>
      <c r="E2539" s="1" t="s">
        <v>11</v>
      </c>
      <c r="F2539" s="1" t="s">
        <v>11</v>
      </c>
      <c r="G2539" s="1" t="s">
        <v>11</v>
      </c>
      <c r="H2539" s="1" t="s">
        <v>11</v>
      </c>
      <c r="I2539" s="1" t="s">
        <v>11</v>
      </c>
      <c r="J2539" s="3"/>
      <c r="K2539" s="3"/>
    </row>
    <row r="2540">
      <c r="A2540" s="1" t="s">
        <v>8809</v>
      </c>
      <c r="B2540" s="4" t="s">
        <v>8810</v>
      </c>
      <c r="C2540" s="1" t="s">
        <v>11</v>
      </c>
      <c r="D2540" s="1" t="s">
        <v>11</v>
      </c>
      <c r="E2540" s="1" t="s">
        <v>11</v>
      </c>
      <c r="F2540" s="1" t="s">
        <v>11</v>
      </c>
      <c r="G2540" s="1" t="s">
        <v>11</v>
      </c>
      <c r="H2540" s="1" t="s">
        <v>11</v>
      </c>
      <c r="I2540" s="1" t="s">
        <v>11</v>
      </c>
      <c r="J2540" s="3"/>
      <c r="K2540" s="3"/>
    </row>
    <row r="2541">
      <c r="A2541" s="1" t="s">
        <v>8811</v>
      </c>
      <c r="B2541" s="4" t="s">
        <v>8812</v>
      </c>
      <c r="C2541" s="1" t="s">
        <v>8813</v>
      </c>
      <c r="D2541" s="1" t="s">
        <v>8814</v>
      </c>
      <c r="E2541" s="1" t="s">
        <v>8815</v>
      </c>
      <c r="F2541" s="1" t="s">
        <v>8816</v>
      </c>
      <c r="G2541" s="1" t="s">
        <v>11</v>
      </c>
      <c r="H2541" s="3"/>
      <c r="I2541" s="1" t="s">
        <v>80</v>
      </c>
      <c r="J2541" s="3"/>
      <c r="K2541" s="3"/>
    </row>
    <row r="2542">
      <c r="A2542" s="1" t="s">
        <v>8817</v>
      </c>
      <c r="B2542" s="4" t="s">
        <v>8818</v>
      </c>
      <c r="C2542" s="1" t="s">
        <v>11</v>
      </c>
      <c r="D2542" s="1" t="s">
        <v>11</v>
      </c>
      <c r="E2542" s="1" t="s">
        <v>11</v>
      </c>
      <c r="F2542" s="1" t="s">
        <v>11</v>
      </c>
      <c r="G2542" s="1" t="s">
        <v>11</v>
      </c>
      <c r="H2542" s="1" t="s">
        <v>11</v>
      </c>
      <c r="I2542" s="1" t="s">
        <v>11</v>
      </c>
      <c r="J2542" s="3"/>
      <c r="K2542" s="3"/>
    </row>
    <row r="2543">
      <c r="A2543" s="1" t="s">
        <v>8819</v>
      </c>
      <c r="B2543" s="4" t="s">
        <v>8820</v>
      </c>
      <c r="C2543" s="1" t="s">
        <v>11</v>
      </c>
      <c r="D2543" s="1" t="s">
        <v>11</v>
      </c>
      <c r="E2543" s="1" t="s">
        <v>11</v>
      </c>
      <c r="F2543" s="1" t="s">
        <v>11</v>
      </c>
      <c r="G2543" s="1" t="s">
        <v>11</v>
      </c>
      <c r="H2543" s="1" t="s">
        <v>11</v>
      </c>
      <c r="I2543" s="1" t="s">
        <v>11</v>
      </c>
      <c r="J2543" s="3"/>
      <c r="K2543" s="3"/>
    </row>
    <row r="2544">
      <c r="A2544" s="1" t="s">
        <v>8821</v>
      </c>
      <c r="B2544" s="4" t="s">
        <v>8822</v>
      </c>
      <c r="C2544" s="1" t="s">
        <v>8823</v>
      </c>
      <c r="D2544" s="1" t="s">
        <v>8824</v>
      </c>
      <c r="E2544" s="1" t="s">
        <v>8825</v>
      </c>
      <c r="F2544" s="1" t="s">
        <v>8826</v>
      </c>
      <c r="G2544" s="1" t="s">
        <v>8827</v>
      </c>
      <c r="H2544" s="1" t="s">
        <v>11</v>
      </c>
      <c r="I2544" s="1" t="s">
        <v>312</v>
      </c>
      <c r="J2544" s="3"/>
      <c r="K2544" s="3"/>
    </row>
    <row r="2545">
      <c r="A2545" s="1" t="s">
        <v>8828</v>
      </c>
      <c r="B2545" s="4" t="s">
        <v>8829</v>
      </c>
      <c r="C2545" s="1" t="s">
        <v>8830</v>
      </c>
      <c r="D2545" s="1" t="s">
        <v>8831</v>
      </c>
      <c r="E2545" s="1" t="s">
        <v>8832</v>
      </c>
      <c r="F2545" s="1" t="s">
        <v>8833</v>
      </c>
      <c r="G2545" s="1" t="s">
        <v>8834</v>
      </c>
      <c r="H2545" s="5" t="s">
        <v>8835</v>
      </c>
      <c r="I2545" s="1" t="s">
        <v>53</v>
      </c>
      <c r="J2545" s="3"/>
      <c r="K2545" s="3"/>
    </row>
    <row r="2546">
      <c r="A2546" s="1" t="s">
        <v>8836</v>
      </c>
      <c r="B2546" s="4" t="s">
        <v>8837</v>
      </c>
      <c r="C2546" s="1" t="s">
        <v>8838</v>
      </c>
      <c r="D2546" s="1" t="s">
        <v>8839</v>
      </c>
      <c r="E2546" s="1" t="s">
        <v>8840</v>
      </c>
      <c r="F2546" s="1" t="s">
        <v>8841</v>
      </c>
      <c r="G2546" s="1" t="s">
        <v>11</v>
      </c>
      <c r="H2546" s="5" t="s">
        <v>8842</v>
      </c>
      <c r="I2546" s="1" t="s">
        <v>80</v>
      </c>
      <c r="J2546" s="3"/>
      <c r="K2546" s="3"/>
    </row>
    <row r="2547">
      <c r="A2547" s="1" t="s">
        <v>8843</v>
      </c>
      <c r="B2547" s="4" t="s">
        <v>8844</v>
      </c>
      <c r="C2547" s="1" t="s">
        <v>11</v>
      </c>
      <c r="D2547" s="1" t="s">
        <v>11</v>
      </c>
      <c r="E2547" s="1" t="s">
        <v>11</v>
      </c>
      <c r="F2547" s="1" t="s">
        <v>11</v>
      </c>
      <c r="G2547" s="1" t="s">
        <v>11</v>
      </c>
      <c r="H2547" s="1" t="s">
        <v>11</v>
      </c>
      <c r="I2547" s="1" t="s">
        <v>11</v>
      </c>
      <c r="J2547" s="3"/>
      <c r="K2547" s="3"/>
    </row>
    <row r="2548">
      <c r="A2548" s="1" t="s">
        <v>8845</v>
      </c>
      <c r="B2548" s="4" t="s">
        <v>8846</v>
      </c>
      <c r="C2548" s="1" t="s">
        <v>8847</v>
      </c>
      <c r="D2548" s="1" t="s">
        <v>8848</v>
      </c>
      <c r="E2548" s="1" t="s">
        <v>8849</v>
      </c>
      <c r="F2548" s="1" t="s">
        <v>8850</v>
      </c>
      <c r="G2548" s="1" t="s">
        <v>11</v>
      </c>
      <c r="H2548" s="3"/>
      <c r="I2548" s="1" t="s">
        <v>80</v>
      </c>
      <c r="J2548" s="3"/>
      <c r="K2548" s="3"/>
    </row>
    <row r="2549">
      <c r="A2549" s="1" t="s">
        <v>8851</v>
      </c>
      <c r="B2549" s="4" t="s">
        <v>8852</v>
      </c>
      <c r="C2549" s="1" t="s">
        <v>8853</v>
      </c>
      <c r="D2549" s="1" t="s">
        <v>8854</v>
      </c>
      <c r="E2549" s="1" t="s">
        <v>8855</v>
      </c>
      <c r="F2549" s="1" t="s">
        <v>8856</v>
      </c>
      <c r="G2549" s="1" t="s">
        <v>8857</v>
      </c>
      <c r="H2549" s="5" t="s">
        <v>8858</v>
      </c>
      <c r="I2549" s="1" t="s">
        <v>382</v>
      </c>
      <c r="J2549" s="3"/>
      <c r="K2549" s="3"/>
    </row>
    <row r="2550">
      <c r="A2550" s="1" t="s">
        <v>8859</v>
      </c>
      <c r="B2550" s="4" t="s">
        <v>8860</v>
      </c>
      <c r="C2550" s="1" t="s">
        <v>11</v>
      </c>
      <c r="D2550" s="1" t="s">
        <v>11</v>
      </c>
      <c r="E2550" s="1" t="s">
        <v>11</v>
      </c>
      <c r="F2550" s="1" t="s">
        <v>11</v>
      </c>
      <c r="G2550" s="1" t="s">
        <v>11</v>
      </c>
      <c r="H2550" s="1" t="s">
        <v>11</v>
      </c>
      <c r="I2550" s="1" t="s">
        <v>11</v>
      </c>
      <c r="J2550" s="3"/>
      <c r="K2550" s="3"/>
    </row>
    <row r="2551">
      <c r="A2551" s="1" t="s">
        <v>8861</v>
      </c>
      <c r="B2551" s="4" t="s">
        <v>8862</v>
      </c>
      <c r="C2551" s="1" t="s">
        <v>11</v>
      </c>
      <c r="D2551" s="1" t="s">
        <v>11</v>
      </c>
      <c r="E2551" s="1" t="s">
        <v>11</v>
      </c>
      <c r="F2551" s="1" t="s">
        <v>11</v>
      </c>
      <c r="G2551" s="1" t="s">
        <v>11</v>
      </c>
      <c r="H2551" s="1" t="s">
        <v>11</v>
      </c>
      <c r="I2551" s="1" t="s">
        <v>11</v>
      </c>
      <c r="J2551" s="3"/>
      <c r="K2551" s="3"/>
    </row>
    <row r="2552">
      <c r="A2552" s="1" t="s">
        <v>8863</v>
      </c>
      <c r="B2552" s="4" t="s">
        <v>8864</v>
      </c>
      <c r="C2552" s="1" t="s">
        <v>11</v>
      </c>
      <c r="D2552" s="1" t="s">
        <v>11</v>
      </c>
      <c r="E2552" s="1" t="s">
        <v>11</v>
      </c>
      <c r="F2552" s="1" t="s">
        <v>11</v>
      </c>
      <c r="G2552" s="1" t="s">
        <v>11</v>
      </c>
      <c r="H2552" s="1" t="s">
        <v>11</v>
      </c>
      <c r="I2552" s="1" t="s">
        <v>11</v>
      </c>
      <c r="J2552" s="3"/>
      <c r="K2552" s="3"/>
    </row>
    <row r="2553">
      <c r="A2553" s="1" t="s">
        <v>8865</v>
      </c>
      <c r="B2553" s="4" t="s">
        <v>8866</v>
      </c>
      <c r="C2553" s="1" t="s">
        <v>8867</v>
      </c>
      <c r="D2553" s="1" t="s">
        <v>8868</v>
      </c>
      <c r="E2553" s="1" t="s">
        <v>8869</v>
      </c>
      <c r="F2553" s="1" t="s">
        <v>8870</v>
      </c>
      <c r="G2553" s="1" t="s">
        <v>11</v>
      </c>
      <c r="H2553" s="1" t="s">
        <v>11</v>
      </c>
      <c r="I2553" s="1" t="s">
        <v>31</v>
      </c>
      <c r="J2553" s="3"/>
      <c r="K2553" s="3"/>
    </row>
    <row r="2554">
      <c r="A2554" s="1" t="s">
        <v>8871</v>
      </c>
      <c r="B2554" s="4" t="s">
        <v>8872</v>
      </c>
      <c r="C2554" s="1" t="s">
        <v>11</v>
      </c>
      <c r="D2554" s="1" t="s">
        <v>11</v>
      </c>
      <c r="E2554" s="1" t="s">
        <v>11</v>
      </c>
      <c r="F2554" s="1" t="s">
        <v>11</v>
      </c>
      <c r="G2554" s="1" t="s">
        <v>11</v>
      </c>
      <c r="H2554" s="1" t="s">
        <v>11</v>
      </c>
      <c r="I2554" s="1" t="s">
        <v>11</v>
      </c>
      <c r="J2554" s="3"/>
      <c r="K2554" s="3"/>
    </row>
    <row r="2555">
      <c r="A2555" s="1" t="s">
        <v>8873</v>
      </c>
      <c r="B2555" s="4" t="s">
        <v>8874</v>
      </c>
      <c r="C2555" s="1" t="s">
        <v>8875</v>
      </c>
      <c r="D2555" s="1" t="s">
        <v>8876</v>
      </c>
      <c r="E2555" s="1" t="s">
        <v>8877</v>
      </c>
      <c r="F2555" s="1" t="s">
        <v>8878</v>
      </c>
      <c r="G2555" s="1" t="s">
        <v>8879</v>
      </c>
      <c r="H2555" s="5" t="s">
        <v>8880</v>
      </c>
      <c r="I2555" s="1" t="s">
        <v>924</v>
      </c>
      <c r="J2555" s="3"/>
      <c r="K2555" s="3"/>
    </row>
    <row r="2556">
      <c r="A2556" s="1" t="s">
        <v>8881</v>
      </c>
      <c r="B2556" s="4" t="s">
        <v>8882</v>
      </c>
      <c r="C2556" s="1" t="s">
        <v>11</v>
      </c>
      <c r="D2556" s="1" t="s">
        <v>11</v>
      </c>
      <c r="E2556" s="1" t="s">
        <v>11</v>
      </c>
      <c r="F2556" s="1" t="s">
        <v>11</v>
      </c>
      <c r="G2556" s="1" t="s">
        <v>11</v>
      </c>
      <c r="H2556" s="1" t="s">
        <v>11</v>
      </c>
      <c r="I2556" s="1" t="s">
        <v>11</v>
      </c>
      <c r="J2556" s="3"/>
      <c r="K2556" s="3"/>
    </row>
    <row r="2557">
      <c r="A2557" s="1" t="s">
        <v>8883</v>
      </c>
      <c r="B2557" s="4" t="s">
        <v>8884</v>
      </c>
      <c r="C2557" s="1" t="s">
        <v>11</v>
      </c>
      <c r="D2557" s="1" t="s">
        <v>11</v>
      </c>
      <c r="E2557" s="1" t="s">
        <v>11</v>
      </c>
      <c r="F2557" s="1" t="s">
        <v>11</v>
      </c>
      <c r="G2557" s="1" t="s">
        <v>11</v>
      </c>
      <c r="H2557" s="1" t="s">
        <v>11</v>
      </c>
      <c r="I2557" s="1" t="s">
        <v>11</v>
      </c>
      <c r="J2557" s="3"/>
      <c r="K2557" s="3"/>
    </row>
    <row r="2558">
      <c r="A2558" s="1" t="s">
        <v>8885</v>
      </c>
      <c r="B2558" s="4" t="s">
        <v>8886</v>
      </c>
      <c r="C2558" s="1" t="s">
        <v>8887</v>
      </c>
      <c r="D2558" s="3"/>
      <c r="E2558" s="3"/>
      <c r="F2558" s="3"/>
      <c r="G2558" s="1" t="s">
        <v>11</v>
      </c>
      <c r="H2558" s="1" t="s">
        <v>11</v>
      </c>
      <c r="I2558" s="1" t="s">
        <v>11</v>
      </c>
      <c r="J2558" s="3"/>
      <c r="K2558" s="3"/>
    </row>
    <row r="2559">
      <c r="A2559" s="1" t="s">
        <v>8888</v>
      </c>
      <c r="B2559" s="4" t="s">
        <v>8889</v>
      </c>
      <c r="C2559" s="1" t="s">
        <v>11</v>
      </c>
      <c r="D2559" s="1" t="s">
        <v>11</v>
      </c>
      <c r="E2559" s="1" t="s">
        <v>11</v>
      </c>
      <c r="F2559" s="1" t="s">
        <v>11</v>
      </c>
      <c r="G2559" s="1" t="s">
        <v>11</v>
      </c>
      <c r="H2559" s="1" t="s">
        <v>11</v>
      </c>
      <c r="I2559" s="1" t="s">
        <v>11</v>
      </c>
      <c r="J2559" s="3"/>
      <c r="K2559" s="3"/>
    </row>
    <row r="2560">
      <c r="A2560" s="1" t="s">
        <v>8890</v>
      </c>
      <c r="B2560" s="4" t="s">
        <v>8891</v>
      </c>
      <c r="C2560" s="1" t="s">
        <v>8892</v>
      </c>
      <c r="D2560" s="1" t="s">
        <v>8893</v>
      </c>
      <c r="E2560" s="1" t="s">
        <v>8894</v>
      </c>
      <c r="F2560" s="1" t="s">
        <v>8895</v>
      </c>
      <c r="G2560" s="1" t="s">
        <v>11</v>
      </c>
      <c r="H2560" s="1" t="s">
        <v>11</v>
      </c>
      <c r="I2560" s="1" t="s">
        <v>312</v>
      </c>
      <c r="J2560" s="3"/>
      <c r="K2560" s="3"/>
    </row>
    <row r="2561">
      <c r="A2561" s="1" t="s">
        <v>8896</v>
      </c>
      <c r="B2561" s="4" t="s">
        <v>8897</v>
      </c>
      <c r="C2561" s="1" t="s">
        <v>8898</v>
      </c>
      <c r="D2561" s="1" t="s">
        <v>8899</v>
      </c>
      <c r="E2561" s="1" t="s">
        <v>8900</v>
      </c>
      <c r="F2561" s="1" t="s">
        <v>8901</v>
      </c>
      <c r="G2561" s="1" t="s">
        <v>11</v>
      </c>
      <c r="H2561" s="1" t="s">
        <v>11</v>
      </c>
      <c r="I2561" s="1" t="s">
        <v>183</v>
      </c>
      <c r="J2561" s="3"/>
      <c r="K2561" s="3"/>
    </row>
    <row r="2562">
      <c r="A2562" s="1" t="s">
        <v>8902</v>
      </c>
      <c r="B2562" s="4" t="s">
        <v>8903</v>
      </c>
      <c r="C2562" s="1" t="s">
        <v>8904</v>
      </c>
      <c r="D2562" s="1" t="s">
        <v>8905</v>
      </c>
      <c r="E2562" s="1" t="s">
        <v>8906</v>
      </c>
      <c r="F2562" s="1" t="s">
        <v>8907</v>
      </c>
      <c r="G2562" s="1" t="s">
        <v>11</v>
      </c>
      <c r="H2562" s="5" t="s">
        <v>8908</v>
      </c>
      <c r="I2562" s="1" t="s">
        <v>80</v>
      </c>
      <c r="J2562" s="3"/>
      <c r="K2562" s="3"/>
    </row>
    <row r="2563">
      <c r="A2563" s="1" t="s">
        <v>8909</v>
      </c>
      <c r="B2563" s="4" t="s">
        <v>8910</v>
      </c>
      <c r="C2563" s="1" t="s">
        <v>11</v>
      </c>
      <c r="D2563" s="1" t="s">
        <v>11</v>
      </c>
      <c r="E2563" s="1" t="s">
        <v>11</v>
      </c>
      <c r="F2563" s="1" t="s">
        <v>11</v>
      </c>
      <c r="G2563" s="1" t="s">
        <v>11</v>
      </c>
      <c r="H2563" s="1" t="s">
        <v>11</v>
      </c>
      <c r="I2563" s="1" t="s">
        <v>11</v>
      </c>
      <c r="J2563" s="3"/>
      <c r="K2563" s="3"/>
    </row>
    <row r="2564">
      <c r="A2564" s="1" t="s">
        <v>8911</v>
      </c>
      <c r="B2564" s="4" t="s">
        <v>8912</v>
      </c>
      <c r="C2564" s="1" t="s">
        <v>8913</v>
      </c>
      <c r="D2564" s="1" t="s">
        <v>8914</v>
      </c>
      <c r="E2564" s="1" t="s">
        <v>8915</v>
      </c>
      <c r="F2564" s="1" t="s">
        <v>8916</v>
      </c>
      <c r="G2564" s="1" t="s">
        <v>11</v>
      </c>
      <c r="H2564" s="1" t="s">
        <v>11</v>
      </c>
      <c r="I2564" s="1" t="s">
        <v>312</v>
      </c>
      <c r="J2564" s="3"/>
      <c r="K2564" s="3"/>
    </row>
    <row r="2565">
      <c r="A2565" s="1" t="s">
        <v>8917</v>
      </c>
      <c r="B2565" s="4" t="s">
        <v>8918</v>
      </c>
      <c r="C2565" s="1" t="s">
        <v>11</v>
      </c>
      <c r="D2565" s="1" t="s">
        <v>11</v>
      </c>
      <c r="E2565" s="1" t="s">
        <v>11</v>
      </c>
      <c r="F2565" s="1" t="s">
        <v>11</v>
      </c>
      <c r="G2565" s="1" t="s">
        <v>11</v>
      </c>
      <c r="H2565" s="1" t="s">
        <v>11</v>
      </c>
      <c r="I2565" s="1" t="s">
        <v>11</v>
      </c>
      <c r="J2565" s="3"/>
      <c r="K2565" s="3"/>
    </row>
    <row r="2566">
      <c r="A2566" s="1" t="s">
        <v>8919</v>
      </c>
      <c r="B2566" s="4" t="s">
        <v>8920</v>
      </c>
      <c r="C2566" s="1" t="s">
        <v>11</v>
      </c>
      <c r="D2566" s="1" t="s">
        <v>11</v>
      </c>
      <c r="E2566" s="1" t="s">
        <v>11</v>
      </c>
      <c r="F2566" s="1" t="s">
        <v>11</v>
      </c>
      <c r="G2566" s="1" t="s">
        <v>11</v>
      </c>
      <c r="H2566" s="1" t="s">
        <v>11</v>
      </c>
      <c r="I2566" s="1" t="s">
        <v>11</v>
      </c>
      <c r="J2566" s="3"/>
      <c r="K2566" s="3"/>
    </row>
    <row r="2567">
      <c r="A2567" s="1" t="s">
        <v>8921</v>
      </c>
      <c r="B2567" s="4" t="s">
        <v>8922</v>
      </c>
      <c r="C2567" s="1" t="s">
        <v>11</v>
      </c>
      <c r="D2567" s="1" t="s">
        <v>11</v>
      </c>
      <c r="E2567" s="1" t="s">
        <v>11</v>
      </c>
      <c r="F2567" s="1" t="s">
        <v>11</v>
      </c>
      <c r="G2567" s="1" t="s">
        <v>11</v>
      </c>
      <c r="H2567" s="1" t="s">
        <v>11</v>
      </c>
      <c r="I2567" s="1" t="s">
        <v>11</v>
      </c>
      <c r="J2567" s="3"/>
      <c r="K2567" s="3"/>
    </row>
    <row r="2568">
      <c r="A2568" s="1" t="s">
        <v>8923</v>
      </c>
      <c r="B2568" s="4" t="s">
        <v>8924</v>
      </c>
      <c r="C2568" s="1" t="s">
        <v>11</v>
      </c>
      <c r="D2568" s="1" t="s">
        <v>11</v>
      </c>
      <c r="E2568" s="1" t="s">
        <v>11</v>
      </c>
      <c r="F2568" s="1" t="s">
        <v>11</v>
      </c>
      <c r="G2568" s="1" t="s">
        <v>11</v>
      </c>
      <c r="H2568" s="1" t="s">
        <v>11</v>
      </c>
      <c r="I2568" s="1" t="s">
        <v>11</v>
      </c>
      <c r="J2568" s="3"/>
      <c r="K2568" s="3"/>
    </row>
    <row r="2569">
      <c r="A2569" s="1" t="s">
        <v>8925</v>
      </c>
      <c r="B2569" s="4" t="s">
        <v>8926</v>
      </c>
      <c r="C2569" s="1" t="s">
        <v>8927</v>
      </c>
      <c r="D2569" s="1" t="s">
        <v>8928</v>
      </c>
      <c r="E2569" s="1" t="s">
        <v>8929</v>
      </c>
      <c r="F2569" s="1" t="s">
        <v>8930</v>
      </c>
      <c r="G2569" s="1" t="s">
        <v>8931</v>
      </c>
      <c r="H2569" s="5" t="s">
        <v>8932</v>
      </c>
      <c r="I2569" s="1" t="s">
        <v>80</v>
      </c>
      <c r="J2569" s="3"/>
      <c r="K2569" s="3"/>
    </row>
    <row r="2570">
      <c r="A2570" s="1" t="s">
        <v>8933</v>
      </c>
      <c r="B2570" s="4" t="s">
        <v>8934</v>
      </c>
      <c r="C2570" s="1" t="s">
        <v>11</v>
      </c>
      <c r="D2570" s="1" t="s">
        <v>11</v>
      </c>
      <c r="E2570" s="1" t="s">
        <v>11</v>
      </c>
      <c r="F2570" s="1" t="s">
        <v>11</v>
      </c>
      <c r="G2570" s="1" t="s">
        <v>11</v>
      </c>
      <c r="H2570" s="1" t="s">
        <v>11</v>
      </c>
      <c r="I2570" s="1" t="s">
        <v>11</v>
      </c>
      <c r="J2570" s="3"/>
      <c r="K2570" s="3"/>
    </row>
    <row r="2571">
      <c r="A2571" s="1" t="s">
        <v>8935</v>
      </c>
      <c r="B2571" s="4" t="s">
        <v>8936</v>
      </c>
      <c r="C2571" s="1" t="s">
        <v>11</v>
      </c>
      <c r="D2571" s="1" t="s">
        <v>11</v>
      </c>
      <c r="E2571" s="1" t="s">
        <v>11</v>
      </c>
      <c r="F2571" s="1" t="s">
        <v>11</v>
      </c>
      <c r="G2571" s="1" t="s">
        <v>11</v>
      </c>
      <c r="H2571" s="1" t="s">
        <v>11</v>
      </c>
      <c r="I2571" s="1" t="s">
        <v>11</v>
      </c>
      <c r="J2571" s="3"/>
      <c r="K2571" s="3"/>
    </row>
    <row r="2572">
      <c r="A2572" s="1" t="s">
        <v>8937</v>
      </c>
      <c r="B2572" s="4" t="s">
        <v>8938</v>
      </c>
      <c r="C2572" s="1" t="s">
        <v>11</v>
      </c>
      <c r="D2572" s="1" t="s">
        <v>11</v>
      </c>
      <c r="E2572" s="1" t="s">
        <v>11</v>
      </c>
      <c r="F2572" s="1" t="s">
        <v>11</v>
      </c>
      <c r="G2572" s="1" t="s">
        <v>11</v>
      </c>
      <c r="H2572" s="1" t="s">
        <v>11</v>
      </c>
      <c r="I2572" s="1" t="s">
        <v>11</v>
      </c>
      <c r="J2572" s="3"/>
      <c r="K2572" s="3"/>
    </row>
    <row r="2573">
      <c r="A2573" s="1" t="s">
        <v>8939</v>
      </c>
      <c r="B2573" s="4" t="s">
        <v>8940</v>
      </c>
      <c r="C2573" s="1" t="s">
        <v>11</v>
      </c>
      <c r="D2573" s="1" t="s">
        <v>11</v>
      </c>
      <c r="E2573" s="1" t="s">
        <v>11</v>
      </c>
      <c r="F2573" s="1" t="s">
        <v>11</v>
      </c>
      <c r="G2573" s="1" t="s">
        <v>11</v>
      </c>
      <c r="H2573" s="1" t="s">
        <v>11</v>
      </c>
      <c r="I2573" s="1" t="s">
        <v>11</v>
      </c>
      <c r="J2573" s="3"/>
      <c r="K2573" s="3"/>
    </row>
    <row r="2574">
      <c r="A2574" s="1" t="s">
        <v>8941</v>
      </c>
      <c r="B2574" s="4" t="s">
        <v>8942</v>
      </c>
      <c r="C2574" s="1" t="s">
        <v>11</v>
      </c>
      <c r="D2574" s="1" t="s">
        <v>11</v>
      </c>
      <c r="E2574" s="1" t="s">
        <v>11</v>
      </c>
      <c r="F2574" s="1" t="s">
        <v>11</v>
      </c>
      <c r="G2574" s="1" t="s">
        <v>11</v>
      </c>
      <c r="H2574" s="1" t="s">
        <v>11</v>
      </c>
      <c r="I2574" s="1" t="s">
        <v>11</v>
      </c>
      <c r="J2574" s="3"/>
      <c r="K2574" s="3"/>
    </row>
    <row r="2575">
      <c r="A2575" s="1" t="s">
        <v>8943</v>
      </c>
      <c r="B2575" s="4" t="s">
        <v>8944</v>
      </c>
      <c r="C2575" s="1" t="s">
        <v>11</v>
      </c>
      <c r="D2575" s="1" t="s">
        <v>11</v>
      </c>
      <c r="E2575" s="1" t="s">
        <v>11</v>
      </c>
      <c r="F2575" s="1" t="s">
        <v>11</v>
      </c>
      <c r="G2575" s="1" t="s">
        <v>11</v>
      </c>
      <c r="H2575" s="1" t="s">
        <v>11</v>
      </c>
      <c r="I2575" s="1" t="s">
        <v>11</v>
      </c>
      <c r="J2575" s="3"/>
      <c r="K2575" s="3"/>
    </row>
    <row r="2576">
      <c r="A2576" s="1" t="s">
        <v>8945</v>
      </c>
      <c r="B2576" s="4" t="s">
        <v>8946</v>
      </c>
      <c r="C2576" s="1" t="s">
        <v>11</v>
      </c>
      <c r="D2576" s="1" t="s">
        <v>11</v>
      </c>
      <c r="E2576" s="1" t="s">
        <v>11</v>
      </c>
      <c r="F2576" s="1" t="s">
        <v>11</v>
      </c>
      <c r="G2576" s="1" t="s">
        <v>11</v>
      </c>
      <c r="H2576" s="1" t="s">
        <v>11</v>
      </c>
      <c r="I2576" s="1" t="s">
        <v>11</v>
      </c>
      <c r="J2576" s="3"/>
      <c r="K2576" s="3"/>
    </row>
    <row r="2577">
      <c r="A2577" s="1" t="s">
        <v>8947</v>
      </c>
      <c r="B2577" s="4" t="s">
        <v>8948</v>
      </c>
      <c r="C2577" s="1" t="s">
        <v>11</v>
      </c>
      <c r="D2577" s="1" t="s">
        <v>11</v>
      </c>
      <c r="E2577" s="1" t="s">
        <v>11</v>
      </c>
      <c r="F2577" s="1" t="s">
        <v>11</v>
      </c>
      <c r="G2577" s="1" t="s">
        <v>11</v>
      </c>
      <c r="H2577" s="1" t="s">
        <v>11</v>
      </c>
      <c r="I2577" s="1" t="s">
        <v>11</v>
      </c>
      <c r="J2577" s="3"/>
      <c r="K2577" s="3"/>
    </row>
    <row r="2578">
      <c r="A2578" s="1" t="s">
        <v>8949</v>
      </c>
      <c r="B2578" s="4" t="s">
        <v>8950</v>
      </c>
      <c r="C2578" s="1" t="s">
        <v>11</v>
      </c>
      <c r="D2578" s="1" t="s">
        <v>11</v>
      </c>
      <c r="E2578" s="1" t="s">
        <v>11</v>
      </c>
      <c r="F2578" s="1" t="s">
        <v>11</v>
      </c>
      <c r="G2578" s="1" t="s">
        <v>11</v>
      </c>
      <c r="H2578" s="1" t="s">
        <v>11</v>
      </c>
      <c r="I2578" s="1" t="s">
        <v>11</v>
      </c>
      <c r="J2578" s="3"/>
      <c r="K2578" s="3"/>
    </row>
    <row r="2579">
      <c r="A2579" s="1" t="s">
        <v>8951</v>
      </c>
      <c r="B2579" s="4" t="s">
        <v>8952</v>
      </c>
      <c r="C2579" s="1" t="s">
        <v>11</v>
      </c>
      <c r="D2579" s="1" t="s">
        <v>11</v>
      </c>
      <c r="E2579" s="1" t="s">
        <v>11</v>
      </c>
      <c r="F2579" s="1" t="s">
        <v>11</v>
      </c>
      <c r="G2579" s="1" t="s">
        <v>11</v>
      </c>
      <c r="H2579" s="1" t="s">
        <v>11</v>
      </c>
      <c r="I2579" s="1" t="s">
        <v>11</v>
      </c>
      <c r="J2579" s="3"/>
      <c r="K2579" s="3"/>
    </row>
    <row r="2580">
      <c r="A2580" s="1" t="s">
        <v>8953</v>
      </c>
      <c r="B2580" s="4" t="s">
        <v>8954</v>
      </c>
      <c r="C2580" s="1" t="s">
        <v>11</v>
      </c>
      <c r="D2580" s="1" t="s">
        <v>11</v>
      </c>
      <c r="E2580" s="1" t="s">
        <v>11</v>
      </c>
      <c r="F2580" s="1" t="s">
        <v>11</v>
      </c>
      <c r="G2580" s="1" t="s">
        <v>11</v>
      </c>
      <c r="H2580" s="1" t="s">
        <v>11</v>
      </c>
      <c r="I2580" s="1" t="s">
        <v>11</v>
      </c>
      <c r="J2580" s="3"/>
      <c r="K2580" s="3"/>
    </row>
    <row r="2581">
      <c r="A2581" s="1" t="s">
        <v>8955</v>
      </c>
      <c r="B2581" s="4" t="s">
        <v>8956</v>
      </c>
      <c r="C2581" s="1" t="s">
        <v>8957</v>
      </c>
      <c r="D2581" s="1" t="s">
        <v>8958</v>
      </c>
      <c r="E2581" s="1" t="s">
        <v>8959</v>
      </c>
      <c r="F2581" s="1" t="s">
        <v>8960</v>
      </c>
      <c r="G2581" s="1" t="s">
        <v>8961</v>
      </c>
      <c r="H2581" s="1" t="s">
        <v>11</v>
      </c>
      <c r="I2581" s="1" t="s">
        <v>31</v>
      </c>
      <c r="J2581" s="3"/>
      <c r="K2581" s="3"/>
    </row>
    <row r="2582">
      <c r="A2582" s="1" t="s">
        <v>8962</v>
      </c>
      <c r="B2582" s="4" t="s">
        <v>8963</v>
      </c>
      <c r="C2582" s="1" t="s">
        <v>8964</v>
      </c>
      <c r="D2582" s="1" t="s">
        <v>8965</v>
      </c>
      <c r="E2582" s="1" t="s">
        <v>7879</v>
      </c>
      <c r="F2582" s="1" t="s">
        <v>8966</v>
      </c>
      <c r="G2582" s="1" t="s">
        <v>8967</v>
      </c>
      <c r="H2582" s="3"/>
      <c r="I2582" s="1" t="s">
        <v>80</v>
      </c>
      <c r="J2582" s="3"/>
      <c r="K2582" s="3"/>
    </row>
    <row r="2583">
      <c r="A2583" s="1" t="s">
        <v>8968</v>
      </c>
      <c r="B2583" s="4" t="s">
        <v>8969</v>
      </c>
      <c r="C2583" s="1" t="s">
        <v>11</v>
      </c>
      <c r="D2583" s="1" t="s">
        <v>11</v>
      </c>
      <c r="E2583" s="1" t="s">
        <v>11</v>
      </c>
      <c r="F2583" s="1" t="s">
        <v>11</v>
      </c>
      <c r="G2583" s="1" t="s">
        <v>11</v>
      </c>
      <c r="H2583" s="1" t="s">
        <v>11</v>
      </c>
      <c r="I2583" s="1" t="s">
        <v>11</v>
      </c>
      <c r="J2583" s="3"/>
      <c r="K2583" s="3"/>
    </row>
    <row r="2584">
      <c r="A2584" s="1" t="s">
        <v>8970</v>
      </c>
      <c r="B2584" s="4" t="s">
        <v>8971</v>
      </c>
      <c r="C2584" s="1" t="s">
        <v>11</v>
      </c>
      <c r="D2584" s="1" t="s">
        <v>11</v>
      </c>
      <c r="E2584" s="1" t="s">
        <v>11</v>
      </c>
      <c r="F2584" s="1" t="s">
        <v>11</v>
      </c>
      <c r="G2584" s="1" t="s">
        <v>11</v>
      </c>
      <c r="H2584" s="1" t="s">
        <v>11</v>
      </c>
      <c r="I2584" s="1" t="s">
        <v>11</v>
      </c>
      <c r="J2584" s="3"/>
      <c r="K2584" s="3"/>
    </row>
    <row r="2585">
      <c r="A2585" s="1" t="s">
        <v>8972</v>
      </c>
      <c r="B2585" s="4" t="s">
        <v>8973</v>
      </c>
      <c r="C2585" s="1" t="s">
        <v>11</v>
      </c>
      <c r="D2585" s="1" t="s">
        <v>11</v>
      </c>
      <c r="E2585" s="1" t="s">
        <v>11</v>
      </c>
      <c r="F2585" s="1" t="s">
        <v>11</v>
      </c>
      <c r="G2585" s="1" t="s">
        <v>11</v>
      </c>
      <c r="H2585" s="1" t="s">
        <v>11</v>
      </c>
      <c r="I2585" s="1" t="s">
        <v>11</v>
      </c>
      <c r="J2585" s="3"/>
      <c r="K2585" s="3"/>
    </row>
    <row r="2586">
      <c r="A2586" s="1" t="s">
        <v>8974</v>
      </c>
      <c r="B2586" s="4" t="s">
        <v>8975</v>
      </c>
      <c r="C2586" s="1" t="s">
        <v>8976</v>
      </c>
      <c r="D2586" s="1" t="s">
        <v>8977</v>
      </c>
      <c r="E2586" s="3"/>
      <c r="F2586" s="3"/>
      <c r="G2586" s="1" t="s">
        <v>8978</v>
      </c>
      <c r="H2586" s="1" t="s">
        <v>11</v>
      </c>
      <c r="I2586" s="1" t="s">
        <v>11</v>
      </c>
      <c r="J2586" s="3"/>
      <c r="K2586" s="3"/>
    </row>
    <row r="2587">
      <c r="A2587" s="1" t="s">
        <v>8979</v>
      </c>
      <c r="B2587" s="4" t="s">
        <v>8980</v>
      </c>
      <c r="C2587" s="1" t="s">
        <v>11</v>
      </c>
      <c r="D2587" s="1" t="s">
        <v>11</v>
      </c>
      <c r="E2587" s="1" t="s">
        <v>11</v>
      </c>
      <c r="F2587" s="1" t="s">
        <v>11</v>
      </c>
      <c r="G2587" s="1" t="s">
        <v>11</v>
      </c>
      <c r="H2587" s="1" t="s">
        <v>11</v>
      </c>
      <c r="I2587" s="1" t="s">
        <v>11</v>
      </c>
      <c r="J2587" s="3"/>
      <c r="K2587" s="3"/>
    </row>
    <row r="2588">
      <c r="A2588" s="1" t="s">
        <v>8981</v>
      </c>
      <c r="B2588" s="4" t="s">
        <v>8982</v>
      </c>
      <c r="C2588" s="1" t="s">
        <v>11</v>
      </c>
      <c r="D2588" s="1" t="s">
        <v>11</v>
      </c>
      <c r="E2588" s="1" t="s">
        <v>11</v>
      </c>
      <c r="F2588" s="1" t="s">
        <v>11</v>
      </c>
      <c r="G2588" s="1" t="s">
        <v>11</v>
      </c>
      <c r="H2588" s="1" t="s">
        <v>11</v>
      </c>
      <c r="I2588" s="1" t="s">
        <v>11</v>
      </c>
      <c r="J2588" s="3"/>
      <c r="K2588" s="3"/>
    </row>
    <row r="2589">
      <c r="A2589" s="1" t="s">
        <v>8983</v>
      </c>
      <c r="B2589" s="4" t="s">
        <v>8984</v>
      </c>
      <c r="C2589" s="1" t="s">
        <v>11</v>
      </c>
      <c r="D2589" s="1" t="s">
        <v>11</v>
      </c>
      <c r="E2589" s="1" t="s">
        <v>11</v>
      </c>
      <c r="F2589" s="1" t="s">
        <v>11</v>
      </c>
      <c r="G2589" s="1" t="s">
        <v>11</v>
      </c>
      <c r="H2589" s="1" t="s">
        <v>11</v>
      </c>
      <c r="I2589" s="1" t="s">
        <v>11</v>
      </c>
      <c r="J2589" s="3"/>
      <c r="K2589" s="3"/>
    </row>
    <row r="2590">
      <c r="A2590" s="1" t="s">
        <v>8985</v>
      </c>
      <c r="B2590" s="4" t="s">
        <v>8986</v>
      </c>
      <c r="C2590" s="1" t="s">
        <v>11</v>
      </c>
      <c r="D2590" s="1" t="s">
        <v>11</v>
      </c>
      <c r="E2590" s="1" t="s">
        <v>11</v>
      </c>
      <c r="F2590" s="1" t="s">
        <v>11</v>
      </c>
      <c r="G2590" s="1" t="s">
        <v>11</v>
      </c>
      <c r="H2590" s="1" t="s">
        <v>11</v>
      </c>
      <c r="I2590" s="1" t="s">
        <v>11</v>
      </c>
      <c r="J2590" s="3"/>
      <c r="K2590" s="3"/>
    </row>
    <row r="2591">
      <c r="A2591" s="1" t="s">
        <v>8987</v>
      </c>
      <c r="B2591" s="4" t="s">
        <v>8988</v>
      </c>
      <c r="C2591" s="1" t="s">
        <v>11</v>
      </c>
      <c r="D2591" s="1" t="s">
        <v>11</v>
      </c>
      <c r="E2591" s="1" t="s">
        <v>11</v>
      </c>
      <c r="F2591" s="1" t="s">
        <v>11</v>
      </c>
      <c r="G2591" s="1" t="s">
        <v>11</v>
      </c>
      <c r="H2591" s="1" t="s">
        <v>11</v>
      </c>
      <c r="I2591" s="1" t="s">
        <v>11</v>
      </c>
      <c r="J2591" s="3"/>
      <c r="K2591" s="3"/>
    </row>
    <row r="2592">
      <c r="A2592" s="1" t="s">
        <v>8989</v>
      </c>
      <c r="B2592" s="4" t="s">
        <v>8990</v>
      </c>
      <c r="C2592" s="1" t="s">
        <v>8991</v>
      </c>
      <c r="D2592" s="1" t="s">
        <v>8992</v>
      </c>
      <c r="E2592" s="1" t="s">
        <v>8993</v>
      </c>
      <c r="F2592" s="1" t="s">
        <v>8994</v>
      </c>
      <c r="G2592" s="1" t="s">
        <v>11</v>
      </c>
      <c r="H2592" s="1" t="s">
        <v>11</v>
      </c>
      <c r="I2592" s="1" t="s">
        <v>53</v>
      </c>
      <c r="J2592" s="3"/>
      <c r="K2592" s="3"/>
    </row>
    <row r="2593">
      <c r="A2593" s="1" t="s">
        <v>8995</v>
      </c>
      <c r="B2593" s="4" t="s">
        <v>8996</v>
      </c>
      <c r="C2593" s="1" t="s">
        <v>11</v>
      </c>
      <c r="D2593" s="1" t="s">
        <v>11</v>
      </c>
      <c r="E2593" s="1" t="s">
        <v>11</v>
      </c>
      <c r="F2593" s="1" t="s">
        <v>11</v>
      </c>
      <c r="G2593" s="1" t="s">
        <v>11</v>
      </c>
      <c r="H2593" s="1" t="s">
        <v>11</v>
      </c>
      <c r="I2593" s="1" t="s">
        <v>11</v>
      </c>
      <c r="J2593" s="3"/>
      <c r="K2593" s="3"/>
    </row>
    <row r="2594">
      <c r="A2594" s="1" t="s">
        <v>8997</v>
      </c>
      <c r="B2594" s="4" t="s">
        <v>8998</v>
      </c>
      <c r="C2594" s="1" t="s">
        <v>11</v>
      </c>
      <c r="D2594" s="1" t="s">
        <v>11</v>
      </c>
      <c r="E2594" s="1" t="s">
        <v>11</v>
      </c>
      <c r="F2594" s="1" t="s">
        <v>11</v>
      </c>
      <c r="G2594" s="1" t="s">
        <v>11</v>
      </c>
      <c r="H2594" s="1" t="s">
        <v>11</v>
      </c>
      <c r="I2594" s="1" t="s">
        <v>11</v>
      </c>
      <c r="J2594" s="3"/>
      <c r="K2594" s="3"/>
    </row>
    <row r="2595">
      <c r="A2595" s="1" t="s">
        <v>8999</v>
      </c>
      <c r="B2595" s="4" t="s">
        <v>9000</v>
      </c>
      <c r="C2595" s="1" t="s">
        <v>11</v>
      </c>
      <c r="D2595" s="1" t="s">
        <v>11</v>
      </c>
      <c r="E2595" s="1" t="s">
        <v>11</v>
      </c>
      <c r="F2595" s="1" t="s">
        <v>11</v>
      </c>
      <c r="G2595" s="1" t="s">
        <v>11</v>
      </c>
      <c r="H2595" s="1" t="s">
        <v>11</v>
      </c>
      <c r="I2595" s="1" t="s">
        <v>11</v>
      </c>
      <c r="J2595" s="3"/>
      <c r="K2595" s="3"/>
    </row>
    <row r="2596">
      <c r="A2596" s="1" t="s">
        <v>9001</v>
      </c>
      <c r="B2596" s="4" t="s">
        <v>9002</v>
      </c>
      <c r="C2596" s="1" t="s">
        <v>11</v>
      </c>
      <c r="D2596" s="1" t="s">
        <v>11</v>
      </c>
      <c r="E2596" s="1" t="s">
        <v>11</v>
      </c>
      <c r="F2596" s="1" t="s">
        <v>11</v>
      </c>
      <c r="G2596" s="1" t="s">
        <v>11</v>
      </c>
      <c r="H2596" s="1" t="s">
        <v>11</v>
      </c>
      <c r="I2596" s="1" t="s">
        <v>11</v>
      </c>
      <c r="J2596" s="3"/>
      <c r="K2596" s="3"/>
    </row>
    <row r="2597">
      <c r="A2597" s="1" t="s">
        <v>9003</v>
      </c>
      <c r="B2597" s="4" t="s">
        <v>9004</v>
      </c>
      <c r="C2597" s="1" t="s">
        <v>9005</v>
      </c>
      <c r="D2597" s="1" t="s">
        <v>9006</v>
      </c>
      <c r="E2597" s="1" t="s">
        <v>9007</v>
      </c>
      <c r="F2597" s="1" t="s">
        <v>9008</v>
      </c>
      <c r="G2597" s="1" t="s">
        <v>11</v>
      </c>
      <c r="H2597" s="5" t="s">
        <v>9009</v>
      </c>
      <c r="I2597" s="1" t="s">
        <v>312</v>
      </c>
      <c r="J2597" s="3"/>
      <c r="K2597" s="3"/>
    </row>
    <row r="2598">
      <c r="A2598" s="1" t="s">
        <v>9010</v>
      </c>
      <c r="B2598" s="4" t="s">
        <v>9011</v>
      </c>
      <c r="C2598" s="1" t="s">
        <v>11</v>
      </c>
      <c r="D2598" s="1" t="s">
        <v>11</v>
      </c>
      <c r="E2598" s="1" t="s">
        <v>11</v>
      </c>
      <c r="F2598" s="1" t="s">
        <v>11</v>
      </c>
      <c r="G2598" s="1" t="s">
        <v>11</v>
      </c>
      <c r="H2598" s="1" t="s">
        <v>11</v>
      </c>
      <c r="I2598" s="1" t="s">
        <v>11</v>
      </c>
      <c r="J2598" s="3"/>
      <c r="K2598" s="3"/>
    </row>
    <row r="2599">
      <c r="A2599" s="1" t="s">
        <v>9012</v>
      </c>
      <c r="B2599" s="4" t="s">
        <v>9013</v>
      </c>
      <c r="C2599" s="1" t="s">
        <v>11</v>
      </c>
      <c r="D2599" s="1" t="s">
        <v>11</v>
      </c>
      <c r="E2599" s="1" t="s">
        <v>11</v>
      </c>
      <c r="F2599" s="1" t="s">
        <v>11</v>
      </c>
      <c r="G2599" s="1" t="s">
        <v>11</v>
      </c>
      <c r="H2599" s="1" t="s">
        <v>11</v>
      </c>
      <c r="I2599" s="1" t="s">
        <v>11</v>
      </c>
      <c r="J2599" s="3"/>
      <c r="K2599" s="3"/>
    </row>
    <row r="2600">
      <c r="A2600" s="1" t="s">
        <v>9014</v>
      </c>
      <c r="B2600" s="4" t="s">
        <v>9015</v>
      </c>
      <c r="C2600" s="1" t="s">
        <v>11</v>
      </c>
      <c r="D2600" s="1" t="s">
        <v>11</v>
      </c>
      <c r="E2600" s="1" t="s">
        <v>11</v>
      </c>
      <c r="F2600" s="1" t="s">
        <v>11</v>
      </c>
      <c r="G2600" s="1" t="s">
        <v>11</v>
      </c>
      <c r="H2600" s="1" t="s">
        <v>11</v>
      </c>
      <c r="I2600" s="1" t="s">
        <v>11</v>
      </c>
      <c r="J2600" s="3"/>
      <c r="K2600" s="3"/>
    </row>
    <row r="2601">
      <c r="A2601" s="1" t="s">
        <v>9016</v>
      </c>
      <c r="B2601" s="4" t="s">
        <v>9017</v>
      </c>
      <c r="C2601" s="1" t="s">
        <v>9018</v>
      </c>
      <c r="D2601" s="1" t="s">
        <v>9019</v>
      </c>
      <c r="E2601" s="1" t="s">
        <v>9020</v>
      </c>
      <c r="F2601" s="1" t="s">
        <v>9021</v>
      </c>
      <c r="G2601" s="1" t="s">
        <v>11</v>
      </c>
      <c r="H2601" s="3"/>
      <c r="I2601" s="1" t="s">
        <v>312</v>
      </c>
      <c r="J2601" s="3"/>
      <c r="K2601" s="3"/>
    </row>
    <row r="2602">
      <c r="A2602" s="1" t="s">
        <v>9022</v>
      </c>
      <c r="B2602" s="4" t="s">
        <v>9023</v>
      </c>
      <c r="C2602" s="1" t="s">
        <v>11</v>
      </c>
      <c r="D2602" s="1" t="s">
        <v>11</v>
      </c>
      <c r="E2602" s="1" t="s">
        <v>11</v>
      </c>
      <c r="F2602" s="1" t="s">
        <v>11</v>
      </c>
      <c r="G2602" s="1" t="s">
        <v>11</v>
      </c>
      <c r="H2602" s="1" t="s">
        <v>11</v>
      </c>
      <c r="I2602" s="1" t="s">
        <v>11</v>
      </c>
      <c r="J2602" s="3"/>
      <c r="K2602" s="3"/>
    </row>
    <row r="2603">
      <c r="A2603" s="1" t="s">
        <v>9024</v>
      </c>
      <c r="B2603" s="4" t="s">
        <v>9025</v>
      </c>
      <c r="C2603" s="1" t="s">
        <v>11</v>
      </c>
      <c r="D2603" s="1" t="s">
        <v>11</v>
      </c>
      <c r="E2603" s="1" t="s">
        <v>11</v>
      </c>
      <c r="F2603" s="1" t="s">
        <v>11</v>
      </c>
      <c r="G2603" s="1" t="s">
        <v>11</v>
      </c>
      <c r="H2603" s="1" t="s">
        <v>11</v>
      </c>
      <c r="I2603" s="1" t="s">
        <v>11</v>
      </c>
      <c r="J2603" s="3"/>
      <c r="K2603" s="3"/>
    </row>
    <row r="2604">
      <c r="A2604" s="1" t="s">
        <v>9026</v>
      </c>
      <c r="B2604" s="4" t="s">
        <v>9027</v>
      </c>
      <c r="C2604" s="1" t="s">
        <v>11</v>
      </c>
      <c r="D2604" s="1" t="s">
        <v>11</v>
      </c>
      <c r="E2604" s="1" t="s">
        <v>11</v>
      </c>
      <c r="F2604" s="1" t="s">
        <v>11</v>
      </c>
      <c r="G2604" s="1" t="s">
        <v>11</v>
      </c>
      <c r="H2604" s="1" t="s">
        <v>11</v>
      </c>
      <c r="I2604" s="1" t="s">
        <v>11</v>
      </c>
      <c r="J2604" s="3"/>
      <c r="K2604" s="3"/>
    </row>
    <row r="2605">
      <c r="A2605" s="1" t="s">
        <v>9028</v>
      </c>
      <c r="B2605" s="4" t="s">
        <v>9029</v>
      </c>
      <c r="C2605" s="1" t="s">
        <v>9030</v>
      </c>
      <c r="D2605" s="1" t="s">
        <v>9031</v>
      </c>
      <c r="E2605" s="1" t="s">
        <v>9032</v>
      </c>
      <c r="F2605" s="1" t="s">
        <v>9033</v>
      </c>
      <c r="G2605" s="1" t="s">
        <v>9034</v>
      </c>
      <c r="H2605" s="5" t="s">
        <v>9035</v>
      </c>
      <c r="I2605" s="1" t="s">
        <v>43</v>
      </c>
      <c r="J2605" s="3"/>
      <c r="K2605" s="3"/>
    </row>
    <row r="2606">
      <c r="A2606" s="1" t="s">
        <v>9036</v>
      </c>
      <c r="B2606" s="4" t="s">
        <v>9037</v>
      </c>
      <c r="C2606" s="1" t="s">
        <v>11</v>
      </c>
      <c r="D2606" s="1" t="s">
        <v>11</v>
      </c>
      <c r="E2606" s="1" t="s">
        <v>11</v>
      </c>
      <c r="F2606" s="1" t="s">
        <v>11</v>
      </c>
      <c r="G2606" s="1" t="s">
        <v>11</v>
      </c>
      <c r="H2606" s="1" t="s">
        <v>11</v>
      </c>
      <c r="I2606" s="1" t="s">
        <v>11</v>
      </c>
      <c r="J2606" s="3"/>
      <c r="K2606" s="3"/>
    </row>
    <row r="2607">
      <c r="A2607" s="1" t="s">
        <v>9038</v>
      </c>
      <c r="B2607" s="4" t="s">
        <v>9039</v>
      </c>
      <c r="C2607" s="1" t="s">
        <v>11</v>
      </c>
      <c r="D2607" s="1" t="s">
        <v>11</v>
      </c>
      <c r="E2607" s="1" t="s">
        <v>11</v>
      </c>
      <c r="F2607" s="1" t="s">
        <v>11</v>
      </c>
      <c r="G2607" s="1" t="s">
        <v>11</v>
      </c>
      <c r="H2607" s="1" t="s">
        <v>11</v>
      </c>
      <c r="I2607" s="1" t="s">
        <v>11</v>
      </c>
      <c r="J2607" s="3"/>
      <c r="K2607" s="3"/>
    </row>
    <row r="2608">
      <c r="A2608" s="1" t="s">
        <v>9040</v>
      </c>
      <c r="B2608" s="4" t="s">
        <v>9041</v>
      </c>
      <c r="C2608" s="1" t="s">
        <v>11</v>
      </c>
      <c r="D2608" s="1" t="s">
        <v>11</v>
      </c>
      <c r="E2608" s="1" t="s">
        <v>11</v>
      </c>
      <c r="F2608" s="1" t="s">
        <v>11</v>
      </c>
      <c r="G2608" s="1" t="s">
        <v>11</v>
      </c>
      <c r="H2608" s="1" t="s">
        <v>11</v>
      </c>
      <c r="I2608" s="1" t="s">
        <v>11</v>
      </c>
      <c r="J2608" s="3"/>
      <c r="K2608" s="3"/>
    </row>
    <row r="2609">
      <c r="A2609" s="1" t="s">
        <v>9042</v>
      </c>
      <c r="B2609" s="4" t="s">
        <v>9043</v>
      </c>
      <c r="C2609" s="1" t="s">
        <v>9044</v>
      </c>
      <c r="D2609" s="1" t="s">
        <v>9045</v>
      </c>
      <c r="E2609" s="1" t="s">
        <v>9046</v>
      </c>
      <c r="F2609" s="1" t="s">
        <v>9047</v>
      </c>
      <c r="G2609" s="1" t="s">
        <v>11</v>
      </c>
      <c r="H2609" s="5" t="s">
        <v>9048</v>
      </c>
      <c r="I2609" s="1" t="s">
        <v>654</v>
      </c>
      <c r="J2609" s="3"/>
      <c r="K2609" s="3"/>
    </row>
    <row r="2610">
      <c r="A2610" s="1" t="s">
        <v>9049</v>
      </c>
      <c r="B2610" s="4" t="s">
        <v>9050</v>
      </c>
      <c r="C2610" s="1" t="s">
        <v>11</v>
      </c>
      <c r="D2610" s="1" t="s">
        <v>11</v>
      </c>
      <c r="E2610" s="1" t="s">
        <v>11</v>
      </c>
      <c r="F2610" s="1" t="s">
        <v>11</v>
      </c>
      <c r="G2610" s="1" t="s">
        <v>11</v>
      </c>
      <c r="H2610" s="1" t="s">
        <v>11</v>
      </c>
      <c r="I2610" s="1" t="s">
        <v>11</v>
      </c>
      <c r="J2610" s="3"/>
      <c r="K2610" s="3"/>
    </row>
    <row r="2611">
      <c r="A2611" s="1" t="s">
        <v>9051</v>
      </c>
      <c r="B2611" s="4" t="s">
        <v>9052</v>
      </c>
      <c r="C2611" s="1" t="s">
        <v>9053</v>
      </c>
      <c r="D2611" s="1" t="s">
        <v>9054</v>
      </c>
      <c r="E2611" s="1" t="s">
        <v>9055</v>
      </c>
      <c r="F2611" s="1" t="s">
        <v>9056</v>
      </c>
      <c r="G2611" s="1" t="s">
        <v>11</v>
      </c>
      <c r="H2611" s="5" t="s">
        <v>9057</v>
      </c>
      <c r="I2611" s="1" t="s">
        <v>183</v>
      </c>
      <c r="J2611" s="3"/>
      <c r="K2611" s="3"/>
    </row>
    <row r="2612">
      <c r="A2612" s="1" t="s">
        <v>9058</v>
      </c>
      <c r="B2612" s="4" t="s">
        <v>9059</v>
      </c>
      <c r="C2612" s="1" t="s">
        <v>11</v>
      </c>
      <c r="D2612" s="1" t="s">
        <v>11</v>
      </c>
      <c r="E2612" s="1" t="s">
        <v>11</v>
      </c>
      <c r="F2612" s="1" t="s">
        <v>11</v>
      </c>
      <c r="G2612" s="1" t="s">
        <v>11</v>
      </c>
      <c r="H2612" s="1" t="s">
        <v>11</v>
      </c>
      <c r="I2612" s="1" t="s">
        <v>11</v>
      </c>
      <c r="J2612" s="3"/>
      <c r="K2612" s="3"/>
    </row>
    <row r="2613">
      <c r="A2613" s="1" t="s">
        <v>9060</v>
      </c>
      <c r="B2613" s="4" t="s">
        <v>9061</v>
      </c>
      <c r="C2613" s="1" t="s">
        <v>9062</v>
      </c>
      <c r="D2613" s="3"/>
      <c r="E2613" s="3"/>
      <c r="F2613" s="3"/>
      <c r="G2613" s="1" t="s">
        <v>11</v>
      </c>
      <c r="H2613" s="1" t="s">
        <v>11</v>
      </c>
      <c r="I2613" s="1" t="s">
        <v>11</v>
      </c>
      <c r="J2613" s="3"/>
      <c r="K2613" s="3"/>
    </row>
    <row r="2614">
      <c r="A2614" s="1" t="s">
        <v>9063</v>
      </c>
      <c r="B2614" s="4" t="s">
        <v>9064</v>
      </c>
      <c r="C2614" s="1" t="s">
        <v>11</v>
      </c>
      <c r="D2614" s="1" t="s">
        <v>11</v>
      </c>
      <c r="E2614" s="1" t="s">
        <v>11</v>
      </c>
      <c r="F2614" s="1" t="s">
        <v>11</v>
      </c>
      <c r="G2614" s="1" t="s">
        <v>11</v>
      </c>
      <c r="H2614" s="1" t="s">
        <v>11</v>
      </c>
      <c r="I2614" s="1" t="s">
        <v>11</v>
      </c>
      <c r="J2614" s="3"/>
      <c r="K2614" s="3"/>
    </row>
    <row r="2615">
      <c r="A2615" s="1" t="s">
        <v>9065</v>
      </c>
      <c r="B2615" s="4" t="s">
        <v>9066</v>
      </c>
      <c r="C2615" s="1" t="s">
        <v>11</v>
      </c>
      <c r="D2615" s="1" t="s">
        <v>11</v>
      </c>
      <c r="E2615" s="1" t="s">
        <v>11</v>
      </c>
      <c r="F2615" s="1" t="s">
        <v>11</v>
      </c>
      <c r="G2615" s="1" t="s">
        <v>11</v>
      </c>
      <c r="H2615" s="1" t="s">
        <v>11</v>
      </c>
      <c r="I2615" s="1" t="s">
        <v>11</v>
      </c>
      <c r="J2615" s="3"/>
      <c r="K2615" s="3"/>
    </row>
    <row r="2616">
      <c r="A2616" s="1" t="s">
        <v>9067</v>
      </c>
      <c r="B2616" s="4" t="s">
        <v>9068</v>
      </c>
      <c r="C2616" s="1" t="s">
        <v>11</v>
      </c>
      <c r="D2616" s="1" t="s">
        <v>11</v>
      </c>
      <c r="E2616" s="1" t="s">
        <v>11</v>
      </c>
      <c r="F2616" s="1" t="s">
        <v>11</v>
      </c>
      <c r="G2616" s="1" t="s">
        <v>11</v>
      </c>
      <c r="H2616" s="1" t="s">
        <v>11</v>
      </c>
      <c r="I2616" s="1" t="s">
        <v>11</v>
      </c>
      <c r="J2616" s="3"/>
      <c r="K2616" s="3"/>
    </row>
    <row r="2617">
      <c r="A2617" s="1" t="s">
        <v>9069</v>
      </c>
      <c r="B2617" s="4" t="s">
        <v>9070</v>
      </c>
      <c r="C2617" s="1" t="s">
        <v>11</v>
      </c>
      <c r="D2617" s="1" t="s">
        <v>11</v>
      </c>
      <c r="E2617" s="1" t="s">
        <v>11</v>
      </c>
      <c r="F2617" s="1" t="s">
        <v>11</v>
      </c>
      <c r="G2617" s="1" t="s">
        <v>11</v>
      </c>
      <c r="H2617" s="1" t="s">
        <v>11</v>
      </c>
      <c r="I2617" s="1" t="s">
        <v>11</v>
      </c>
      <c r="J2617" s="3"/>
      <c r="K2617" s="3"/>
    </row>
    <row r="2618">
      <c r="A2618" s="1" t="s">
        <v>9071</v>
      </c>
      <c r="B2618" s="4" t="s">
        <v>9072</v>
      </c>
      <c r="C2618" s="1" t="s">
        <v>11</v>
      </c>
      <c r="D2618" s="1" t="s">
        <v>11</v>
      </c>
      <c r="E2618" s="1" t="s">
        <v>11</v>
      </c>
      <c r="F2618" s="1" t="s">
        <v>11</v>
      </c>
      <c r="G2618" s="1" t="s">
        <v>11</v>
      </c>
      <c r="H2618" s="1" t="s">
        <v>11</v>
      </c>
      <c r="I2618" s="1" t="s">
        <v>11</v>
      </c>
      <c r="J2618" s="3"/>
      <c r="K2618" s="3"/>
    </row>
    <row r="2619">
      <c r="A2619" s="1" t="s">
        <v>9073</v>
      </c>
      <c r="B2619" s="4" t="s">
        <v>9074</v>
      </c>
      <c r="C2619" s="1" t="s">
        <v>11</v>
      </c>
      <c r="D2619" s="1" t="s">
        <v>11</v>
      </c>
      <c r="E2619" s="1" t="s">
        <v>11</v>
      </c>
      <c r="F2619" s="1" t="s">
        <v>11</v>
      </c>
      <c r="G2619" s="1" t="s">
        <v>11</v>
      </c>
      <c r="H2619" s="1" t="s">
        <v>11</v>
      </c>
      <c r="I2619" s="1" t="s">
        <v>11</v>
      </c>
      <c r="J2619" s="3"/>
      <c r="K2619" s="3"/>
    </row>
    <row r="2620">
      <c r="A2620" s="1" t="s">
        <v>9075</v>
      </c>
      <c r="B2620" s="4" t="s">
        <v>9076</v>
      </c>
      <c r="C2620" s="1" t="s">
        <v>11</v>
      </c>
      <c r="D2620" s="1" t="s">
        <v>11</v>
      </c>
      <c r="E2620" s="1" t="s">
        <v>11</v>
      </c>
      <c r="F2620" s="1" t="s">
        <v>11</v>
      </c>
      <c r="G2620" s="1" t="s">
        <v>11</v>
      </c>
      <c r="H2620" s="1" t="s">
        <v>11</v>
      </c>
      <c r="I2620" s="1" t="s">
        <v>11</v>
      </c>
      <c r="J2620" s="3"/>
      <c r="K2620" s="3"/>
    </row>
    <row r="2621">
      <c r="A2621" s="1" t="s">
        <v>9077</v>
      </c>
      <c r="B2621" s="4" t="s">
        <v>9078</v>
      </c>
      <c r="C2621" s="1" t="s">
        <v>11</v>
      </c>
      <c r="D2621" s="1" t="s">
        <v>11</v>
      </c>
      <c r="E2621" s="1" t="s">
        <v>11</v>
      </c>
      <c r="F2621" s="1" t="s">
        <v>11</v>
      </c>
      <c r="G2621" s="1" t="s">
        <v>11</v>
      </c>
      <c r="H2621" s="1" t="s">
        <v>11</v>
      </c>
      <c r="I2621" s="1" t="s">
        <v>11</v>
      </c>
      <c r="J2621" s="3"/>
      <c r="K2621" s="3"/>
    </row>
    <row r="2622">
      <c r="A2622" s="1" t="s">
        <v>9079</v>
      </c>
      <c r="B2622" s="4" t="s">
        <v>9080</v>
      </c>
      <c r="C2622" s="1" t="s">
        <v>11</v>
      </c>
      <c r="D2622" s="1" t="s">
        <v>11</v>
      </c>
      <c r="E2622" s="1" t="s">
        <v>11</v>
      </c>
      <c r="F2622" s="1" t="s">
        <v>11</v>
      </c>
      <c r="G2622" s="1" t="s">
        <v>11</v>
      </c>
      <c r="H2622" s="1" t="s">
        <v>11</v>
      </c>
      <c r="I2622" s="1" t="s">
        <v>11</v>
      </c>
      <c r="J2622" s="3"/>
      <c r="K2622" s="3"/>
    </row>
    <row r="2623">
      <c r="A2623" s="1" t="s">
        <v>9081</v>
      </c>
      <c r="B2623" s="4" t="s">
        <v>9082</v>
      </c>
      <c r="C2623" s="1" t="s">
        <v>9083</v>
      </c>
      <c r="D2623" s="1" t="s">
        <v>9084</v>
      </c>
      <c r="E2623" s="1" t="s">
        <v>9085</v>
      </c>
      <c r="F2623" s="1" t="s">
        <v>9086</v>
      </c>
      <c r="G2623" s="1" t="s">
        <v>9087</v>
      </c>
      <c r="H2623" s="1" t="s">
        <v>11</v>
      </c>
      <c r="I2623" s="1" t="s">
        <v>154</v>
      </c>
      <c r="J2623" s="3"/>
      <c r="K2623" s="3"/>
    </row>
    <row r="2624">
      <c r="A2624" s="1" t="s">
        <v>9088</v>
      </c>
      <c r="B2624" s="4" t="s">
        <v>9089</v>
      </c>
      <c r="C2624" s="1" t="s">
        <v>11</v>
      </c>
      <c r="D2624" s="1" t="s">
        <v>11</v>
      </c>
      <c r="E2624" s="1" t="s">
        <v>11</v>
      </c>
      <c r="F2624" s="1" t="s">
        <v>11</v>
      </c>
      <c r="G2624" s="1" t="s">
        <v>11</v>
      </c>
      <c r="H2624" s="1" t="s">
        <v>11</v>
      </c>
      <c r="I2624" s="1" t="s">
        <v>11</v>
      </c>
      <c r="J2624" s="3"/>
      <c r="K2624" s="3"/>
    </row>
    <row r="2625">
      <c r="A2625" s="1" t="s">
        <v>9090</v>
      </c>
      <c r="B2625" s="4" t="s">
        <v>9091</v>
      </c>
      <c r="C2625" s="1" t="s">
        <v>11</v>
      </c>
      <c r="D2625" s="1" t="s">
        <v>11</v>
      </c>
      <c r="E2625" s="1" t="s">
        <v>11</v>
      </c>
      <c r="F2625" s="1" t="s">
        <v>11</v>
      </c>
      <c r="G2625" s="1" t="s">
        <v>11</v>
      </c>
      <c r="H2625" s="1" t="s">
        <v>11</v>
      </c>
      <c r="I2625" s="1" t="s">
        <v>11</v>
      </c>
      <c r="J2625" s="3"/>
      <c r="K2625" s="3"/>
    </row>
    <row r="2626">
      <c r="A2626" s="1" t="s">
        <v>9092</v>
      </c>
      <c r="B2626" s="4" t="s">
        <v>9093</v>
      </c>
      <c r="C2626" s="1" t="s">
        <v>11</v>
      </c>
      <c r="D2626" s="1" t="s">
        <v>11</v>
      </c>
      <c r="E2626" s="1" t="s">
        <v>11</v>
      </c>
      <c r="F2626" s="1" t="s">
        <v>11</v>
      </c>
      <c r="G2626" s="1" t="s">
        <v>11</v>
      </c>
      <c r="H2626" s="1" t="s">
        <v>11</v>
      </c>
      <c r="I2626" s="1" t="s">
        <v>11</v>
      </c>
      <c r="J2626" s="3"/>
      <c r="K2626" s="3"/>
    </row>
    <row r="2627">
      <c r="A2627" s="1" t="s">
        <v>9094</v>
      </c>
      <c r="B2627" s="4" t="s">
        <v>9095</v>
      </c>
      <c r="C2627" s="1" t="s">
        <v>11</v>
      </c>
      <c r="D2627" s="1" t="s">
        <v>11</v>
      </c>
      <c r="E2627" s="1" t="s">
        <v>11</v>
      </c>
      <c r="F2627" s="1" t="s">
        <v>11</v>
      </c>
      <c r="G2627" s="1" t="s">
        <v>11</v>
      </c>
      <c r="H2627" s="1" t="s">
        <v>11</v>
      </c>
      <c r="I2627" s="1" t="s">
        <v>11</v>
      </c>
      <c r="J2627" s="3"/>
      <c r="K2627" s="3"/>
    </row>
    <row r="2628">
      <c r="A2628" s="1" t="s">
        <v>9096</v>
      </c>
      <c r="B2628" s="4" t="s">
        <v>9097</v>
      </c>
      <c r="C2628" s="1" t="s">
        <v>11</v>
      </c>
      <c r="D2628" s="1" t="s">
        <v>11</v>
      </c>
      <c r="E2628" s="1" t="s">
        <v>11</v>
      </c>
      <c r="F2628" s="1" t="s">
        <v>11</v>
      </c>
      <c r="G2628" s="1" t="s">
        <v>11</v>
      </c>
      <c r="H2628" s="1" t="s">
        <v>11</v>
      </c>
      <c r="I2628" s="1" t="s">
        <v>11</v>
      </c>
      <c r="J2628" s="3"/>
      <c r="K2628" s="3"/>
    </row>
    <row r="2629">
      <c r="A2629" s="1" t="s">
        <v>9098</v>
      </c>
      <c r="B2629" s="4" t="s">
        <v>9099</v>
      </c>
      <c r="C2629" s="1" t="s">
        <v>11</v>
      </c>
      <c r="D2629" s="1" t="s">
        <v>11</v>
      </c>
      <c r="E2629" s="1" t="s">
        <v>11</v>
      </c>
      <c r="F2629" s="1" t="s">
        <v>11</v>
      </c>
      <c r="G2629" s="1" t="s">
        <v>11</v>
      </c>
      <c r="H2629" s="1" t="s">
        <v>11</v>
      </c>
      <c r="I2629" s="1" t="s">
        <v>11</v>
      </c>
      <c r="J2629" s="3"/>
      <c r="K2629" s="3"/>
    </row>
    <row r="2630">
      <c r="A2630" s="1" t="s">
        <v>9100</v>
      </c>
      <c r="B2630" s="4" t="s">
        <v>9101</v>
      </c>
      <c r="C2630" s="1" t="s">
        <v>11</v>
      </c>
      <c r="D2630" s="1" t="s">
        <v>11</v>
      </c>
      <c r="E2630" s="1" t="s">
        <v>11</v>
      </c>
      <c r="F2630" s="1" t="s">
        <v>11</v>
      </c>
      <c r="G2630" s="1" t="s">
        <v>11</v>
      </c>
      <c r="H2630" s="1" t="s">
        <v>11</v>
      </c>
      <c r="I2630" s="1" t="s">
        <v>11</v>
      </c>
      <c r="J2630" s="3"/>
      <c r="K2630" s="3"/>
    </row>
    <row r="2631">
      <c r="A2631" s="1" t="s">
        <v>9102</v>
      </c>
      <c r="B2631" s="4" t="s">
        <v>9103</v>
      </c>
      <c r="C2631" s="1" t="s">
        <v>11</v>
      </c>
      <c r="D2631" s="1" t="s">
        <v>11</v>
      </c>
      <c r="E2631" s="1" t="s">
        <v>11</v>
      </c>
      <c r="F2631" s="1" t="s">
        <v>11</v>
      </c>
      <c r="G2631" s="1" t="s">
        <v>11</v>
      </c>
      <c r="H2631" s="1" t="s">
        <v>11</v>
      </c>
      <c r="I2631" s="1" t="s">
        <v>11</v>
      </c>
      <c r="J2631" s="3"/>
      <c r="K2631" s="3"/>
    </row>
    <row r="2632">
      <c r="A2632" s="1" t="s">
        <v>9104</v>
      </c>
      <c r="B2632" s="4" t="s">
        <v>9105</v>
      </c>
      <c r="C2632" s="1" t="s">
        <v>9106</v>
      </c>
      <c r="D2632" s="3"/>
      <c r="E2632" s="3"/>
      <c r="F2632" s="3"/>
      <c r="G2632" s="1" t="s">
        <v>11</v>
      </c>
      <c r="H2632" s="1" t="s">
        <v>11</v>
      </c>
      <c r="I2632" s="1" t="s">
        <v>11</v>
      </c>
      <c r="J2632" s="3"/>
      <c r="K2632" s="3"/>
    </row>
    <row r="2633">
      <c r="A2633" s="1" t="s">
        <v>9107</v>
      </c>
      <c r="B2633" s="4" t="s">
        <v>9108</v>
      </c>
      <c r="C2633" s="1" t="s">
        <v>11</v>
      </c>
      <c r="D2633" s="1" t="s">
        <v>11</v>
      </c>
      <c r="E2633" s="1" t="s">
        <v>11</v>
      </c>
      <c r="F2633" s="1" t="s">
        <v>11</v>
      </c>
      <c r="G2633" s="1" t="s">
        <v>11</v>
      </c>
      <c r="H2633" s="1" t="s">
        <v>11</v>
      </c>
      <c r="I2633" s="1" t="s">
        <v>11</v>
      </c>
      <c r="J2633" s="3"/>
      <c r="K2633" s="3"/>
    </row>
    <row r="2634">
      <c r="A2634" s="1" t="s">
        <v>9109</v>
      </c>
      <c r="B2634" s="4" t="s">
        <v>9110</v>
      </c>
      <c r="C2634" s="1" t="s">
        <v>9111</v>
      </c>
      <c r="D2634" s="1" t="s">
        <v>9112</v>
      </c>
      <c r="E2634" s="1" t="s">
        <v>9113</v>
      </c>
      <c r="F2634" s="1" t="s">
        <v>9114</v>
      </c>
      <c r="G2634" s="1" t="s">
        <v>11</v>
      </c>
      <c r="H2634" s="5" t="s">
        <v>9115</v>
      </c>
      <c r="I2634" s="1" t="s">
        <v>312</v>
      </c>
      <c r="J2634" s="3"/>
      <c r="K2634" s="3"/>
    </row>
    <row r="2635">
      <c r="A2635" s="1" t="s">
        <v>9116</v>
      </c>
      <c r="B2635" s="4" t="s">
        <v>9117</v>
      </c>
      <c r="C2635" s="1" t="s">
        <v>11</v>
      </c>
      <c r="D2635" s="1" t="s">
        <v>11</v>
      </c>
      <c r="E2635" s="1" t="s">
        <v>11</v>
      </c>
      <c r="F2635" s="1" t="s">
        <v>11</v>
      </c>
      <c r="G2635" s="1" t="s">
        <v>11</v>
      </c>
      <c r="H2635" s="1" t="s">
        <v>11</v>
      </c>
      <c r="I2635" s="1" t="s">
        <v>11</v>
      </c>
      <c r="J2635" s="3"/>
      <c r="K2635" s="3"/>
    </row>
    <row r="2636">
      <c r="A2636" s="1" t="s">
        <v>9118</v>
      </c>
      <c r="B2636" s="4" t="s">
        <v>9119</v>
      </c>
      <c r="C2636" s="1" t="s">
        <v>9120</v>
      </c>
      <c r="D2636" s="1" t="s">
        <v>9121</v>
      </c>
      <c r="E2636" s="1" t="s">
        <v>9122</v>
      </c>
      <c r="F2636" s="1" t="s">
        <v>9123</v>
      </c>
      <c r="G2636" s="1" t="s">
        <v>11</v>
      </c>
      <c r="H2636" s="5" t="s">
        <v>9124</v>
      </c>
      <c r="I2636" s="1" t="s">
        <v>80</v>
      </c>
      <c r="J2636" s="3"/>
      <c r="K2636" s="3"/>
    </row>
    <row r="2637">
      <c r="A2637" s="1" t="s">
        <v>9125</v>
      </c>
      <c r="B2637" s="4" t="s">
        <v>9126</v>
      </c>
      <c r="C2637" s="1" t="s">
        <v>9127</v>
      </c>
      <c r="D2637" s="1" t="s">
        <v>9128</v>
      </c>
      <c r="E2637" s="1" t="s">
        <v>9129</v>
      </c>
      <c r="F2637" s="1" t="s">
        <v>9130</v>
      </c>
      <c r="G2637" s="1" t="s">
        <v>9131</v>
      </c>
      <c r="H2637" s="5" t="s">
        <v>9132</v>
      </c>
      <c r="I2637" s="1" t="s">
        <v>154</v>
      </c>
      <c r="J2637" s="3"/>
      <c r="K2637" s="3"/>
    </row>
    <row r="2638">
      <c r="A2638" s="1" t="s">
        <v>9133</v>
      </c>
      <c r="B2638" s="4" t="s">
        <v>9134</v>
      </c>
      <c r="C2638" s="1" t="s">
        <v>11</v>
      </c>
      <c r="D2638" s="1" t="s">
        <v>11</v>
      </c>
      <c r="E2638" s="1" t="s">
        <v>11</v>
      </c>
      <c r="F2638" s="1" t="s">
        <v>11</v>
      </c>
      <c r="G2638" s="1" t="s">
        <v>11</v>
      </c>
      <c r="H2638" s="1" t="s">
        <v>11</v>
      </c>
      <c r="I2638" s="1" t="s">
        <v>11</v>
      </c>
      <c r="J2638" s="3"/>
      <c r="K2638" s="3"/>
    </row>
    <row r="2639">
      <c r="A2639" s="1" t="s">
        <v>9135</v>
      </c>
      <c r="B2639" s="4" t="s">
        <v>9136</v>
      </c>
      <c r="C2639" s="1" t="s">
        <v>9137</v>
      </c>
      <c r="D2639" s="1" t="s">
        <v>9138</v>
      </c>
      <c r="E2639" s="1" t="s">
        <v>9139</v>
      </c>
      <c r="F2639" s="1" t="s">
        <v>9140</v>
      </c>
      <c r="G2639" s="1" t="s">
        <v>11</v>
      </c>
      <c r="H2639" s="5" t="s">
        <v>9141</v>
      </c>
      <c r="I2639" s="1" t="s">
        <v>312</v>
      </c>
      <c r="J2639" s="3"/>
      <c r="K2639" s="3"/>
    </row>
    <row r="2640">
      <c r="A2640" s="1" t="s">
        <v>9142</v>
      </c>
      <c r="B2640" s="4" t="s">
        <v>9143</v>
      </c>
      <c r="C2640" s="1" t="s">
        <v>9144</v>
      </c>
      <c r="D2640" s="1" t="s">
        <v>9145</v>
      </c>
      <c r="E2640" s="1" t="s">
        <v>9146</v>
      </c>
      <c r="F2640" s="1" t="s">
        <v>9147</v>
      </c>
      <c r="G2640" s="1" t="s">
        <v>11</v>
      </c>
      <c r="H2640" s="1" t="s">
        <v>11</v>
      </c>
      <c r="I2640" s="1" t="s">
        <v>31</v>
      </c>
      <c r="J2640" s="3"/>
      <c r="K2640" s="3"/>
    </row>
    <row r="2641">
      <c r="A2641" s="1" t="s">
        <v>9148</v>
      </c>
      <c r="B2641" s="4" t="s">
        <v>9149</v>
      </c>
      <c r="C2641" s="1" t="s">
        <v>11</v>
      </c>
      <c r="D2641" s="1" t="s">
        <v>11</v>
      </c>
      <c r="E2641" s="1" t="s">
        <v>11</v>
      </c>
      <c r="F2641" s="1" t="s">
        <v>11</v>
      </c>
      <c r="G2641" s="1" t="s">
        <v>11</v>
      </c>
      <c r="H2641" s="1" t="s">
        <v>11</v>
      </c>
      <c r="I2641" s="1" t="s">
        <v>11</v>
      </c>
      <c r="J2641" s="3"/>
      <c r="K2641" s="3"/>
    </row>
    <row r="2642">
      <c r="A2642" s="1" t="s">
        <v>9150</v>
      </c>
      <c r="B2642" s="4" t="s">
        <v>9151</v>
      </c>
      <c r="C2642" s="1" t="s">
        <v>11</v>
      </c>
      <c r="D2642" s="1" t="s">
        <v>11</v>
      </c>
      <c r="E2642" s="1" t="s">
        <v>11</v>
      </c>
      <c r="F2642" s="1" t="s">
        <v>11</v>
      </c>
      <c r="G2642" s="1" t="s">
        <v>11</v>
      </c>
      <c r="H2642" s="1" t="s">
        <v>11</v>
      </c>
      <c r="I2642" s="1" t="s">
        <v>11</v>
      </c>
      <c r="J2642" s="3"/>
      <c r="K2642" s="3"/>
    </row>
    <row r="2643">
      <c r="A2643" s="1" t="s">
        <v>9152</v>
      </c>
      <c r="B2643" s="4" t="s">
        <v>9153</v>
      </c>
      <c r="C2643" s="1" t="s">
        <v>9154</v>
      </c>
      <c r="D2643" s="1" t="s">
        <v>9155</v>
      </c>
      <c r="E2643" s="1" t="s">
        <v>9156</v>
      </c>
      <c r="F2643" s="1" t="s">
        <v>9157</v>
      </c>
      <c r="G2643" s="1" t="s">
        <v>11</v>
      </c>
      <c r="H2643" s="3"/>
      <c r="I2643" s="1" t="s">
        <v>31</v>
      </c>
      <c r="J2643" s="3"/>
      <c r="K2643" s="3"/>
    </row>
    <row r="2644">
      <c r="A2644" s="1" t="s">
        <v>9158</v>
      </c>
      <c r="B2644" s="4" t="s">
        <v>9159</v>
      </c>
      <c r="C2644" s="1" t="s">
        <v>11</v>
      </c>
      <c r="D2644" s="1" t="s">
        <v>11</v>
      </c>
      <c r="E2644" s="1" t="s">
        <v>11</v>
      </c>
      <c r="F2644" s="1" t="s">
        <v>11</v>
      </c>
      <c r="G2644" s="1" t="s">
        <v>11</v>
      </c>
      <c r="H2644" s="1" t="s">
        <v>11</v>
      </c>
      <c r="I2644" s="1" t="s">
        <v>11</v>
      </c>
      <c r="J2644" s="3"/>
      <c r="K2644" s="3"/>
    </row>
    <row r="2645">
      <c r="A2645" s="1" t="s">
        <v>9160</v>
      </c>
      <c r="B2645" s="4" t="s">
        <v>9161</v>
      </c>
      <c r="C2645" s="1" t="s">
        <v>11</v>
      </c>
      <c r="D2645" s="1" t="s">
        <v>11</v>
      </c>
      <c r="E2645" s="1" t="s">
        <v>11</v>
      </c>
      <c r="F2645" s="1" t="s">
        <v>11</v>
      </c>
      <c r="G2645" s="1" t="s">
        <v>11</v>
      </c>
      <c r="H2645" s="1" t="s">
        <v>11</v>
      </c>
      <c r="I2645" s="1" t="s">
        <v>11</v>
      </c>
      <c r="J2645" s="3"/>
      <c r="K2645" s="3"/>
    </row>
    <row r="2646">
      <c r="A2646" s="1" t="s">
        <v>9162</v>
      </c>
      <c r="B2646" s="4" t="s">
        <v>9163</v>
      </c>
      <c r="C2646" s="1" t="s">
        <v>9164</v>
      </c>
      <c r="D2646" s="1" t="s">
        <v>9165</v>
      </c>
      <c r="E2646" s="1" t="s">
        <v>9166</v>
      </c>
      <c r="F2646" s="1" t="s">
        <v>9167</v>
      </c>
      <c r="G2646" s="1" t="s">
        <v>11</v>
      </c>
      <c r="H2646" s="1" t="s">
        <v>11</v>
      </c>
      <c r="I2646" s="1" t="s">
        <v>80</v>
      </c>
      <c r="J2646" s="3"/>
      <c r="K2646" s="3"/>
    </row>
    <row r="2647">
      <c r="A2647" s="1" t="s">
        <v>9168</v>
      </c>
      <c r="B2647" s="4" t="s">
        <v>9169</v>
      </c>
      <c r="C2647" s="1" t="s">
        <v>9170</v>
      </c>
      <c r="D2647" s="1" t="s">
        <v>9171</v>
      </c>
      <c r="E2647" s="1" t="s">
        <v>9172</v>
      </c>
      <c r="F2647" s="1" t="s">
        <v>9173</v>
      </c>
      <c r="G2647" s="1" t="s">
        <v>9174</v>
      </c>
      <c r="H2647" s="5" t="s">
        <v>9175</v>
      </c>
      <c r="I2647" s="1" t="s">
        <v>183</v>
      </c>
      <c r="J2647" s="3"/>
      <c r="K2647" s="3"/>
    </row>
    <row r="2648">
      <c r="A2648" s="1" t="s">
        <v>9176</v>
      </c>
      <c r="B2648" s="4" t="s">
        <v>9177</v>
      </c>
      <c r="C2648" s="1" t="s">
        <v>11</v>
      </c>
      <c r="D2648" s="1" t="s">
        <v>11</v>
      </c>
      <c r="E2648" s="1" t="s">
        <v>11</v>
      </c>
      <c r="F2648" s="1" t="s">
        <v>11</v>
      </c>
      <c r="G2648" s="1" t="s">
        <v>11</v>
      </c>
      <c r="H2648" s="1" t="s">
        <v>11</v>
      </c>
      <c r="I2648" s="1" t="s">
        <v>11</v>
      </c>
      <c r="J2648" s="3"/>
      <c r="K2648" s="3"/>
    </row>
    <row r="2649">
      <c r="A2649" s="1" t="s">
        <v>9178</v>
      </c>
      <c r="B2649" s="4" t="s">
        <v>9179</v>
      </c>
      <c r="C2649" s="1" t="s">
        <v>11</v>
      </c>
      <c r="D2649" s="1" t="s">
        <v>11</v>
      </c>
      <c r="E2649" s="1" t="s">
        <v>11</v>
      </c>
      <c r="F2649" s="1" t="s">
        <v>11</v>
      </c>
      <c r="G2649" s="1" t="s">
        <v>11</v>
      </c>
      <c r="H2649" s="1" t="s">
        <v>11</v>
      </c>
      <c r="I2649" s="1" t="s">
        <v>11</v>
      </c>
      <c r="J2649" s="3"/>
      <c r="K2649" s="3"/>
    </row>
    <row r="2650">
      <c r="A2650" s="1" t="s">
        <v>9180</v>
      </c>
      <c r="B2650" s="4" t="s">
        <v>9181</v>
      </c>
      <c r="C2650" s="1" t="s">
        <v>11</v>
      </c>
      <c r="D2650" s="1" t="s">
        <v>11</v>
      </c>
      <c r="E2650" s="1" t="s">
        <v>11</v>
      </c>
      <c r="F2650" s="1" t="s">
        <v>11</v>
      </c>
      <c r="G2650" s="1" t="s">
        <v>11</v>
      </c>
      <c r="H2650" s="1" t="s">
        <v>11</v>
      </c>
      <c r="I2650" s="1" t="s">
        <v>11</v>
      </c>
      <c r="J2650" s="3"/>
      <c r="K2650" s="3"/>
    </row>
    <row r="2651">
      <c r="A2651" s="1" t="s">
        <v>9182</v>
      </c>
      <c r="B2651" s="4" t="s">
        <v>9183</v>
      </c>
      <c r="C2651" s="1" t="s">
        <v>11</v>
      </c>
      <c r="D2651" s="1" t="s">
        <v>11</v>
      </c>
      <c r="E2651" s="1" t="s">
        <v>11</v>
      </c>
      <c r="F2651" s="1" t="s">
        <v>11</v>
      </c>
      <c r="G2651" s="1" t="s">
        <v>11</v>
      </c>
      <c r="H2651" s="1" t="s">
        <v>11</v>
      </c>
      <c r="I2651" s="1" t="s">
        <v>11</v>
      </c>
      <c r="J2651" s="3"/>
      <c r="K2651" s="3"/>
    </row>
    <row r="2652">
      <c r="A2652" s="1" t="s">
        <v>9184</v>
      </c>
      <c r="B2652" s="4" t="s">
        <v>9185</v>
      </c>
      <c r="C2652" s="1" t="s">
        <v>9186</v>
      </c>
      <c r="D2652" s="1" t="s">
        <v>9187</v>
      </c>
      <c r="E2652" s="1" t="s">
        <v>9188</v>
      </c>
      <c r="F2652" s="1" t="s">
        <v>9189</v>
      </c>
      <c r="G2652" s="1" t="s">
        <v>11</v>
      </c>
      <c r="H2652" s="1" t="s">
        <v>11</v>
      </c>
      <c r="I2652" s="1" t="s">
        <v>312</v>
      </c>
      <c r="J2652" s="3"/>
      <c r="K2652" s="3"/>
    </row>
    <row r="2653">
      <c r="A2653" s="1" t="s">
        <v>9190</v>
      </c>
      <c r="B2653" s="4" t="s">
        <v>9191</v>
      </c>
      <c r="C2653" s="1" t="s">
        <v>9192</v>
      </c>
      <c r="D2653" s="1" t="s">
        <v>9193</v>
      </c>
      <c r="E2653" s="1" t="s">
        <v>9194</v>
      </c>
      <c r="F2653" s="1" t="s">
        <v>9195</v>
      </c>
      <c r="G2653" s="1" t="s">
        <v>11</v>
      </c>
      <c r="H2653" s="1" t="s">
        <v>11</v>
      </c>
      <c r="I2653" s="1" t="s">
        <v>43</v>
      </c>
      <c r="J2653" s="3"/>
      <c r="K2653" s="3"/>
    </row>
    <row r="2654">
      <c r="A2654" s="1" t="s">
        <v>9196</v>
      </c>
      <c r="B2654" s="4" t="s">
        <v>9197</v>
      </c>
      <c r="C2654" s="1" t="s">
        <v>11</v>
      </c>
      <c r="D2654" s="1" t="s">
        <v>11</v>
      </c>
      <c r="E2654" s="1" t="s">
        <v>11</v>
      </c>
      <c r="F2654" s="1" t="s">
        <v>11</v>
      </c>
      <c r="G2654" s="1" t="s">
        <v>11</v>
      </c>
      <c r="H2654" s="1" t="s">
        <v>11</v>
      </c>
      <c r="I2654" s="1" t="s">
        <v>11</v>
      </c>
      <c r="J2654" s="3"/>
      <c r="K2654" s="3"/>
    </row>
    <row r="2655">
      <c r="A2655" s="1" t="s">
        <v>9198</v>
      </c>
      <c r="B2655" s="4" t="s">
        <v>9199</v>
      </c>
      <c r="C2655" s="1" t="s">
        <v>11</v>
      </c>
      <c r="D2655" s="1" t="s">
        <v>11</v>
      </c>
      <c r="E2655" s="1" t="s">
        <v>11</v>
      </c>
      <c r="F2655" s="1" t="s">
        <v>11</v>
      </c>
      <c r="G2655" s="1" t="s">
        <v>11</v>
      </c>
      <c r="H2655" s="1" t="s">
        <v>11</v>
      </c>
      <c r="I2655" s="1" t="s">
        <v>11</v>
      </c>
      <c r="J2655" s="3"/>
      <c r="K2655" s="3"/>
    </row>
    <row r="2656">
      <c r="A2656" s="1" t="s">
        <v>9200</v>
      </c>
      <c r="B2656" s="4" t="s">
        <v>9201</v>
      </c>
      <c r="C2656" s="1" t="s">
        <v>11</v>
      </c>
      <c r="D2656" s="1" t="s">
        <v>11</v>
      </c>
      <c r="E2656" s="1" t="s">
        <v>11</v>
      </c>
      <c r="F2656" s="1" t="s">
        <v>11</v>
      </c>
      <c r="G2656" s="1" t="s">
        <v>11</v>
      </c>
      <c r="H2656" s="1" t="s">
        <v>11</v>
      </c>
      <c r="I2656" s="1" t="s">
        <v>11</v>
      </c>
      <c r="J2656" s="3"/>
      <c r="K2656" s="3"/>
    </row>
    <row r="2657">
      <c r="A2657" s="1" t="s">
        <v>9202</v>
      </c>
      <c r="B2657" s="4" t="s">
        <v>9203</v>
      </c>
      <c r="C2657" s="1" t="s">
        <v>11</v>
      </c>
      <c r="D2657" s="1" t="s">
        <v>11</v>
      </c>
      <c r="E2657" s="1" t="s">
        <v>11</v>
      </c>
      <c r="F2657" s="1" t="s">
        <v>11</v>
      </c>
      <c r="G2657" s="1" t="s">
        <v>11</v>
      </c>
      <c r="H2657" s="1" t="s">
        <v>11</v>
      </c>
      <c r="I2657" s="1" t="s">
        <v>11</v>
      </c>
      <c r="J2657" s="3"/>
      <c r="K2657" s="3"/>
    </row>
    <row r="2658">
      <c r="A2658" s="1" t="s">
        <v>9204</v>
      </c>
      <c r="B2658" s="4" t="s">
        <v>9205</v>
      </c>
      <c r="C2658" s="1" t="s">
        <v>11</v>
      </c>
      <c r="D2658" s="1" t="s">
        <v>11</v>
      </c>
      <c r="E2658" s="1" t="s">
        <v>11</v>
      </c>
      <c r="F2658" s="1" t="s">
        <v>11</v>
      </c>
      <c r="G2658" s="1" t="s">
        <v>11</v>
      </c>
      <c r="H2658" s="1" t="s">
        <v>11</v>
      </c>
      <c r="I2658" s="1" t="s">
        <v>11</v>
      </c>
      <c r="J2658" s="3"/>
      <c r="K2658" s="3"/>
    </row>
    <row r="2659">
      <c r="A2659" s="1" t="s">
        <v>9206</v>
      </c>
      <c r="B2659" s="4" t="s">
        <v>9207</v>
      </c>
      <c r="C2659" s="1" t="s">
        <v>11</v>
      </c>
      <c r="D2659" s="1" t="s">
        <v>11</v>
      </c>
      <c r="E2659" s="1" t="s">
        <v>11</v>
      </c>
      <c r="F2659" s="1" t="s">
        <v>11</v>
      </c>
      <c r="G2659" s="1" t="s">
        <v>11</v>
      </c>
      <c r="H2659" s="1" t="s">
        <v>11</v>
      </c>
      <c r="I2659" s="1" t="s">
        <v>11</v>
      </c>
      <c r="J2659" s="3"/>
      <c r="K2659" s="3"/>
    </row>
    <row r="2660">
      <c r="A2660" s="1" t="s">
        <v>9208</v>
      </c>
      <c r="B2660" s="4" t="s">
        <v>9209</v>
      </c>
      <c r="C2660" s="1" t="s">
        <v>11</v>
      </c>
      <c r="D2660" s="1" t="s">
        <v>11</v>
      </c>
      <c r="E2660" s="1" t="s">
        <v>11</v>
      </c>
      <c r="F2660" s="1" t="s">
        <v>11</v>
      </c>
      <c r="G2660" s="1" t="s">
        <v>11</v>
      </c>
      <c r="H2660" s="1" t="s">
        <v>11</v>
      </c>
      <c r="I2660" s="1" t="s">
        <v>11</v>
      </c>
      <c r="J2660" s="3"/>
      <c r="K2660" s="3"/>
    </row>
    <row r="2661">
      <c r="A2661" s="1" t="s">
        <v>9210</v>
      </c>
      <c r="B2661" s="4" t="s">
        <v>9211</v>
      </c>
      <c r="C2661" s="1" t="s">
        <v>11</v>
      </c>
      <c r="D2661" s="1" t="s">
        <v>11</v>
      </c>
      <c r="E2661" s="1" t="s">
        <v>11</v>
      </c>
      <c r="F2661" s="1" t="s">
        <v>11</v>
      </c>
      <c r="G2661" s="1" t="s">
        <v>11</v>
      </c>
      <c r="H2661" s="1" t="s">
        <v>11</v>
      </c>
      <c r="I2661" s="1" t="s">
        <v>11</v>
      </c>
      <c r="J2661" s="3"/>
      <c r="K2661" s="3"/>
    </row>
    <row r="2662">
      <c r="A2662" s="1" t="s">
        <v>9212</v>
      </c>
      <c r="B2662" s="4" t="s">
        <v>9213</v>
      </c>
      <c r="C2662" s="1" t="s">
        <v>9214</v>
      </c>
      <c r="D2662" s="1" t="s">
        <v>9215</v>
      </c>
      <c r="E2662" s="1" t="s">
        <v>9216</v>
      </c>
      <c r="F2662" s="1" t="s">
        <v>9217</v>
      </c>
      <c r="G2662" s="1" t="s">
        <v>11</v>
      </c>
      <c r="H2662" s="1" t="s">
        <v>11</v>
      </c>
      <c r="I2662" s="1" t="s">
        <v>43</v>
      </c>
      <c r="J2662" s="3"/>
      <c r="K2662" s="3"/>
    </row>
    <row r="2663">
      <c r="A2663" s="1" t="s">
        <v>9218</v>
      </c>
      <c r="B2663" s="4" t="s">
        <v>9219</v>
      </c>
      <c r="C2663" s="1" t="s">
        <v>9220</v>
      </c>
      <c r="D2663" s="1" t="s">
        <v>9221</v>
      </c>
      <c r="E2663" s="1" t="s">
        <v>9222</v>
      </c>
      <c r="F2663" s="1" t="s">
        <v>9223</v>
      </c>
      <c r="G2663" s="1" t="s">
        <v>11</v>
      </c>
      <c r="H2663" s="5" t="s">
        <v>9224</v>
      </c>
      <c r="I2663" s="1" t="s">
        <v>31</v>
      </c>
      <c r="J2663" s="3"/>
      <c r="K2663" s="3"/>
    </row>
    <row r="2664">
      <c r="A2664" s="1" t="s">
        <v>9225</v>
      </c>
      <c r="B2664" s="4" t="s">
        <v>9226</v>
      </c>
      <c r="C2664" s="1" t="s">
        <v>11</v>
      </c>
      <c r="D2664" s="1" t="s">
        <v>11</v>
      </c>
      <c r="E2664" s="1" t="s">
        <v>11</v>
      </c>
      <c r="F2664" s="1" t="s">
        <v>11</v>
      </c>
      <c r="G2664" s="1" t="s">
        <v>11</v>
      </c>
      <c r="H2664" s="1" t="s">
        <v>11</v>
      </c>
      <c r="I2664" s="1" t="s">
        <v>11</v>
      </c>
      <c r="J2664" s="3"/>
      <c r="K2664" s="3"/>
    </row>
    <row r="2665">
      <c r="A2665" s="1" t="s">
        <v>9227</v>
      </c>
      <c r="B2665" s="4" t="s">
        <v>9228</v>
      </c>
      <c r="C2665" s="1" t="s">
        <v>11</v>
      </c>
      <c r="D2665" s="1" t="s">
        <v>11</v>
      </c>
      <c r="E2665" s="1" t="s">
        <v>11</v>
      </c>
      <c r="F2665" s="1" t="s">
        <v>11</v>
      </c>
      <c r="G2665" s="1" t="s">
        <v>11</v>
      </c>
      <c r="H2665" s="1" t="s">
        <v>11</v>
      </c>
      <c r="I2665" s="1" t="s">
        <v>11</v>
      </c>
      <c r="J2665" s="3"/>
      <c r="K2665" s="3"/>
    </row>
    <row r="2666">
      <c r="A2666" s="1" t="s">
        <v>9229</v>
      </c>
      <c r="B2666" s="4" t="s">
        <v>9230</v>
      </c>
      <c r="C2666" s="1" t="s">
        <v>11</v>
      </c>
      <c r="D2666" s="1" t="s">
        <v>11</v>
      </c>
      <c r="E2666" s="1" t="s">
        <v>11</v>
      </c>
      <c r="F2666" s="1" t="s">
        <v>11</v>
      </c>
      <c r="G2666" s="1" t="s">
        <v>11</v>
      </c>
      <c r="H2666" s="1" t="s">
        <v>11</v>
      </c>
      <c r="I2666" s="1" t="s">
        <v>11</v>
      </c>
      <c r="J2666" s="3"/>
      <c r="K2666" s="3"/>
    </row>
    <row r="2667">
      <c r="A2667" s="1" t="s">
        <v>9231</v>
      </c>
      <c r="B2667" s="4" t="s">
        <v>9232</v>
      </c>
      <c r="C2667" s="1" t="s">
        <v>11</v>
      </c>
      <c r="D2667" s="1" t="s">
        <v>11</v>
      </c>
      <c r="E2667" s="1" t="s">
        <v>11</v>
      </c>
      <c r="F2667" s="1" t="s">
        <v>11</v>
      </c>
      <c r="G2667" s="1" t="s">
        <v>11</v>
      </c>
      <c r="H2667" s="1" t="s">
        <v>11</v>
      </c>
      <c r="I2667" s="1" t="s">
        <v>11</v>
      </c>
      <c r="J2667" s="3"/>
      <c r="K2667" s="3"/>
    </row>
    <row r="2668">
      <c r="A2668" s="1" t="s">
        <v>9233</v>
      </c>
      <c r="B2668" s="4" t="s">
        <v>9234</v>
      </c>
      <c r="C2668" s="1" t="s">
        <v>9235</v>
      </c>
      <c r="D2668" s="1" t="s">
        <v>9236</v>
      </c>
      <c r="E2668" s="1" t="s">
        <v>9237</v>
      </c>
      <c r="F2668" s="1" t="s">
        <v>9238</v>
      </c>
      <c r="G2668" s="1" t="s">
        <v>11</v>
      </c>
      <c r="H2668" s="5" t="s">
        <v>9239</v>
      </c>
      <c r="I2668" s="1" t="s">
        <v>80</v>
      </c>
      <c r="J2668" s="3"/>
      <c r="K2668" s="3"/>
    </row>
    <row r="2669">
      <c r="A2669" s="1" t="s">
        <v>9240</v>
      </c>
      <c r="B2669" s="4" t="s">
        <v>9241</v>
      </c>
      <c r="C2669" s="1" t="s">
        <v>9242</v>
      </c>
      <c r="D2669" s="1" t="s">
        <v>9243</v>
      </c>
      <c r="E2669" s="1" t="s">
        <v>9244</v>
      </c>
      <c r="F2669" s="1" t="s">
        <v>2991</v>
      </c>
      <c r="G2669" s="1" t="s">
        <v>11</v>
      </c>
      <c r="H2669" s="5" t="s">
        <v>9245</v>
      </c>
      <c r="I2669" s="1" t="s">
        <v>382</v>
      </c>
      <c r="J2669" s="3"/>
      <c r="K2669" s="3"/>
    </row>
    <row r="2670">
      <c r="A2670" s="1" t="s">
        <v>9246</v>
      </c>
      <c r="B2670" s="4" t="s">
        <v>9247</v>
      </c>
      <c r="C2670" s="1" t="s">
        <v>9248</v>
      </c>
      <c r="D2670" s="1" t="s">
        <v>9249</v>
      </c>
      <c r="E2670" s="1" t="s">
        <v>9250</v>
      </c>
      <c r="F2670" s="1" t="s">
        <v>1283</v>
      </c>
      <c r="G2670" s="1" t="s">
        <v>11</v>
      </c>
      <c r="H2670" s="1" t="s">
        <v>11</v>
      </c>
      <c r="I2670" s="1" t="s">
        <v>43</v>
      </c>
      <c r="J2670" s="3"/>
      <c r="K2670" s="3"/>
    </row>
    <row r="2671">
      <c r="A2671" s="1" t="s">
        <v>9251</v>
      </c>
      <c r="B2671" s="4" t="s">
        <v>9252</v>
      </c>
      <c r="C2671" s="1" t="s">
        <v>11</v>
      </c>
      <c r="D2671" s="1" t="s">
        <v>11</v>
      </c>
      <c r="E2671" s="1" t="s">
        <v>11</v>
      </c>
      <c r="F2671" s="1" t="s">
        <v>11</v>
      </c>
      <c r="G2671" s="1" t="s">
        <v>11</v>
      </c>
      <c r="H2671" s="1" t="s">
        <v>11</v>
      </c>
      <c r="I2671" s="1" t="s">
        <v>11</v>
      </c>
      <c r="J2671" s="3"/>
      <c r="K2671" s="3"/>
    </row>
    <row r="2672">
      <c r="A2672" s="1" t="s">
        <v>9253</v>
      </c>
      <c r="B2672" s="4" t="s">
        <v>9254</v>
      </c>
      <c r="C2672" s="1" t="s">
        <v>11</v>
      </c>
      <c r="D2672" s="1" t="s">
        <v>11</v>
      </c>
      <c r="E2672" s="1" t="s">
        <v>11</v>
      </c>
      <c r="F2672" s="1" t="s">
        <v>11</v>
      </c>
      <c r="G2672" s="1" t="s">
        <v>11</v>
      </c>
      <c r="H2672" s="1" t="s">
        <v>11</v>
      </c>
      <c r="I2672" s="1" t="s">
        <v>11</v>
      </c>
      <c r="J2672" s="3"/>
      <c r="K2672" s="3"/>
    </row>
    <row r="2673">
      <c r="A2673" s="1" t="s">
        <v>9255</v>
      </c>
      <c r="B2673" s="4" t="s">
        <v>9256</v>
      </c>
      <c r="C2673" s="1" t="s">
        <v>9257</v>
      </c>
      <c r="D2673" s="1" t="s">
        <v>9258</v>
      </c>
      <c r="E2673" s="1" t="s">
        <v>9259</v>
      </c>
      <c r="F2673" s="1" t="s">
        <v>9260</v>
      </c>
      <c r="G2673" s="1" t="s">
        <v>11</v>
      </c>
      <c r="H2673" s="5" t="s">
        <v>9261</v>
      </c>
      <c r="I2673" s="1" t="s">
        <v>183</v>
      </c>
      <c r="J2673" s="3"/>
      <c r="K2673" s="3"/>
    </row>
    <row r="2674">
      <c r="A2674" s="1" t="s">
        <v>9262</v>
      </c>
      <c r="B2674" s="4" t="s">
        <v>9263</v>
      </c>
      <c r="C2674" s="1" t="s">
        <v>11</v>
      </c>
      <c r="D2674" s="1" t="s">
        <v>11</v>
      </c>
      <c r="E2674" s="1" t="s">
        <v>11</v>
      </c>
      <c r="F2674" s="1" t="s">
        <v>11</v>
      </c>
      <c r="G2674" s="1" t="s">
        <v>11</v>
      </c>
      <c r="H2674" s="1" t="s">
        <v>11</v>
      </c>
      <c r="I2674" s="1" t="s">
        <v>11</v>
      </c>
      <c r="J2674" s="3"/>
      <c r="K2674" s="3"/>
    </row>
    <row r="2675">
      <c r="A2675" s="1" t="s">
        <v>9264</v>
      </c>
      <c r="B2675" s="4" t="s">
        <v>9265</v>
      </c>
      <c r="C2675" s="1" t="s">
        <v>11</v>
      </c>
      <c r="D2675" s="1" t="s">
        <v>11</v>
      </c>
      <c r="E2675" s="1" t="s">
        <v>11</v>
      </c>
      <c r="F2675" s="1" t="s">
        <v>11</v>
      </c>
      <c r="G2675" s="1" t="s">
        <v>11</v>
      </c>
      <c r="H2675" s="1" t="s">
        <v>11</v>
      </c>
      <c r="I2675" s="1" t="s">
        <v>11</v>
      </c>
      <c r="J2675" s="3"/>
      <c r="K2675" s="3"/>
    </row>
    <row r="2676">
      <c r="A2676" s="1" t="s">
        <v>9266</v>
      </c>
      <c r="B2676" s="4" t="s">
        <v>9267</v>
      </c>
      <c r="C2676" s="1" t="s">
        <v>11</v>
      </c>
      <c r="D2676" s="1" t="s">
        <v>11</v>
      </c>
      <c r="E2676" s="1" t="s">
        <v>11</v>
      </c>
      <c r="F2676" s="1" t="s">
        <v>11</v>
      </c>
      <c r="G2676" s="1" t="s">
        <v>11</v>
      </c>
      <c r="H2676" s="1" t="s">
        <v>11</v>
      </c>
      <c r="I2676" s="1" t="s">
        <v>11</v>
      </c>
      <c r="J2676" s="3"/>
      <c r="K2676" s="3"/>
    </row>
    <row r="2677">
      <c r="A2677" s="1" t="s">
        <v>9268</v>
      </c>
      <c r="B2677" s="4" t="s">
        <v>9269</v>
      </c>
      <c r="C2677" s="1" t="s">
        <v>11</v>
      </c>
      <c r="D2677" s="1" t="s">
        <v>11</v>
      </c>
      <c r="E2677" s="1" t="s">
        <v>11</v>
      </c>
      <c r="F2677" s="1" t="s">
        <v>11</v>
      </c>
      <c r="G2677" s="1" t="s">
        <v>11</v>
      </c>
      <c r="H2677" s="1" t="s">
        <v>11</v>
      </c>
      <c r="I2677" s="1" t="s">
        <v>11</v>
      </c>
      <c r="J2677" s="3"/>
      <c r="K2677" s="3"/>
    </row>
    <row r="2678">
      <c r="A2678" s="1" t="s">
        <v>9270</v>
      </c>
      <c r="B2678" s="4" t="s">
        <v>9271</v>
      </c>
      <c r="C2678" s="1" t="s">
        <v>9272</v>
      </c>
      <c r="D2678" s="1" t="s">
        <v>9273</v>
      </c>
      <c r="E2678" s="1" t="s">
        <v>9274</v>
      </c>
      <c r="F2678" s="1" t="s">
        <v>9275</v>
      </c>
      <c r="G2678" s="1" t="s">
        <v>11</v>
      </c>
      <c r="H2678" s="5" t="s">
        <v>9276</v>
      </c>
      <c r="I2678" s="1" t="s">
        <v>183</v>
      </c>
      <c r="J2678" s="3"/>
      <c r="K2678" s="3"/>
    </row>
    <row r="2679">
      <c r="A2679" s="1" t="s">
        <v>9277</v>
      </c>
      <c r="B2679" s="4" t="s">
        <v>9278</v>
      </c>
      <c r="C2679" s="1" t="s">
        <v>11</v>
      </c>
      <c r="D2679" s="1" t="s">
        <v>11</v>
      </c>
      <c r="E2679" s="1" t="s">
        <v>11</v>
      </c>
      <c r="F2679" s="1" t="s">
        <v>11</v>
      </c>
      <c r="G2679" s="1" t="s">
        <v>11</v>
      </c>
      <c r="H2679" s="1" t="s">
        <v>11</v>
      </c>
      <c r="I2679" s="1" t="s">
        <v>11</v>
      </c>
      <c r="J2679" s="3"/>
      <c r="K2679" s="3"/>
    </row>
    <row r="2680">
      <c r="A2680" s="1" t="s">
        <v>9279</v>
      </c>
      <c r="B2680" s="4" t="s">
        <v>9280</v>
      </c>
      <c r="C2680" s="1" t="s">
        <v>11</v>
      </c>
      <c r="D2680" s="1" t="s">
        <v>11</v>
      </c>
      <c r="E2680" s="1" t="s">
        <v>11</v>
      </c>
      <c r="F2680" s="1" t="s">
        <v>11</v>
      </c>
      <c r="G2680" s="1" t="s">
        <v>11</v>
      </c>
      <c r="H2680" s="1" t="s">
        <v>11</v>
      </c>
      <c r="I2680" s="1" t="s">
        <v>11</v>
      </c>
      <c r="J2680" s="3"/>
      <c r="K2680" s="3"/>
    </row>
    <row r="2681">
      <c r="A2681" s="1" t="s">
        <v>9281</v>
      </c>
      <c r="B2681" s="4" t="s">
        <v>9282</v>
      </c>
      <c r="C2681" s="1" t="s">
        <v>11</v>
      </c>
      <c r="D2681" s="1" t="s">
        <v>11</v>
      </c>
      <c r="E2681" s="1" t="s">
        <v>11</v>
      </c>
      <c r="F2681" s="1" t="s">
        <v>11</v>
      </c>
      <c r="G2681" s="1" t="s">
        <v>11</v>
      </c>
      <c r="H2681" s="1" t="s">
        <v>11</v>
      </c>
      <c r="I2681" s="1" t="s">
        <v>11</v>
      </c>
      <c r="J2681" s="3"/>
      <c r="K2681" s="3"/>
    </row>
    <row r="2682">
      <c r="A2682" s="1" t="s">
        <v>9283</v>
      </c>
      <c r="B2682" s="4" t="s">
        <v>9284</v>
      </c>
      <c r="C2682" s="1" t="s">
        <v>11</v>
      </c>
      <c r="D2682" s="1" t="s">
        <v>11</v>
      </c>
      <c r="E2682" s="1" t="s">
        <v>11</v>
      </c>
      <c r="F2682" s="1" t="s">
        <v>11</v>
      </c>
      <c r="G2682" s="1" t="s">
        <v>11</v>
      </c>
      <c r="H2682" s="1" t="s">
        <v>11</v>
      </c>
      <c r="I2682" s="1" t="s">
        <v>11</v>
      </c>
      <c r="J2682" s="3"/>
      <c r="K2682" s="3"/>
    </row>
    <row r="2683">
      <c r="A2683" s="1" t="s">
        <v>9285</v>
      </c>
      <c r="B2683" s="4" t="s">
        <v>9286</v>
      </c>
      <c r="C2683" s="1" t="s">
        <v>9287</v>
      </c>
      <c r="D2683" s="1" t="s">
        <v>9288</v>
      </c>
      <c r="E2683" s="1" t="s">
        <v>9289</v>
      </c>
      <c r="F2683" s="1" t="s">
        <v>9290</v>
      </c>
      <c r="G2683" s="1" t="s">
        <v>11</v>
      </c>
      <c r="H2683" s="1" t="s">
        <v>11</v>
      </c>
      <c r="I2683" s="1" t="s">
        <v>53</v>
      </c>
      <c r="J2683" s="3"/>
      <c r="K2683" s="3"/>
    </row>
    <row r="2684">
      <c r="A2684" s="1" t="s">
        <v>9291</v>
      </c>
      <c r="B2684" s="4" t="s">
        <v>9292</v>
      </c>
      <c r="C2684" s="1" t="s">
        <v>11</v>
      </c>
      <c r="D2684" s="1" t="s">
        <v>11</v>
      </c>
      <c r="E2684" s="1" t="s">
        <v>11</v>
      </c>
      <c r="F2684" s="1" t="s">
        <v>11</v>
      </c>
      <c r="G2684" s="1" t="s">
        <v>11</v>
      </c>
      <c r="H2684" s="1" t="s">
        <v>11</v>
      </c>
      <c r="I2684" s="1" t="s">
        <v>11</v>
      </c>
      <c r="J2684" s="3"/>
      <c r="K2684" s="3"/>
    </row>
    <row r="2685">
      <c r="A2685" s="1" t="s">
        <v>9293</v>
      </c>
      <c r="B2685" s="4" t="s">
        <v>9294</v>
      </c>
      <c r="C2685" s="1" t="s">
        <v>11</v>
      </c>
      <c r="D2685" s="1" t="s">
        <v>11</v>
      </c>
      <c r="E2685" s="1" t="s">
        <v>11</v>
      </c>
      <c r="F2685" s="1" t="s">
        <v>11</v>
      </c>
      <c r="G2685" s="1" t="s">
        <v>11</v>
      </c>
      <c r="H2685" s="1" t="s">
        <v>11</v>
      </c>
      <c r="I2685" s="1" t="s">
        <v>11</v>
      </c>
      <c r="J2685" s="3"/>
      <c r="K2685" s="3"/>
    </row>
    <row r="2686">
      <c r="A2686" s="1" t="s">
        <v>9295</v>
      </c>
      <c r="B2686" s="4" t="s">
        <v>9296</v>
      </c>
      <c r="C2686" s="1" t="s">
        <v>11</v>
      </c>
      <c r="D2686" s="1" t="s">
        <v>11</v>
      </c>
      <c r="E2686" s="1" t="s">
        <v>11</v>
      </c>
      <c r="F2686" s="1" t="s">
        <v>11</v>
      </c>
      <c r="G2686" s="1" t="s">
        <v>11</v>
      </c>
      <c r="H2686" s="1" t="s">
        <v>11</v>
      </c>
      <c r="I2686" s="1" t="s">
        <v>11</v>
      </c>
      <c r="J2686" s="3"/>
      <c r="K2686" s="3"/>
    </row>
    <row r="2687">
      <c r="A2687" s="1" t="s">
        <v>9297</v>
      </c>
      <c r="B2687" s="4" t="s">
        <v>9298</v>
      </c>
      <c r="C2687" s="1" t="s">
        <v>9299</v>
      </c>
      <c r="D2687" s="1" t="s">
        <v>9300</v>
      </c>
      <c r="E2687" s="1" t="s">
        <v>9301</v>
      </c>
      <c r="F2687" s="1" t="s">
        <v>9302</v>
      </c>
      <c r="G2687" s="1" t="s">
        <v>11</v>
      </c>
      <c r="H2687" s="5" t="s">
        <v>9303</v>
      </c>
      <c r="I2687" s="1" t="s">
        <v>80</v>
      </c>
      <c r="J2687" s="3"/>
      <c r="K2687" s="3"/>
    </row>
    <row r="2688">
      <c r="A2688" s="1" t="s">
        <v>9304</v>
      </c>
      <c r="B2688" s="4" t="s">
        <v>9305</v>
      </c>
      <c r="C2688" s="1" t="s">
        <v>11</v>
      </c>
      <c r="D2688" s="1" t="s">
        <v>11</v>
      </c>
      <c r="E2688" s="1" t="s">
        <v>11</v>
      </c>
      <c r="F2688" s="1" t="s">
        <v>11</v>
      </c>
      <c r="G2688" s="1" t="s">
        <v>11</v>
      </c>
      <c r="H2688" s="1" t="s">
        <v>11</v>
      </c>
      <c r="I2688" s="1" t="s">
        <v>11</v>
      </c>
      <c r="J2688" s="3"/>
      <c r="K2688" s="3"/>
    </row>
    <row r="2689">
      <c r="A2689" s="1" t="s">
        <v>9306</v>
      </c>
      <c r="B2689" s="4" t="s">
        <v>9307</v>
      </c>
      <c r="C2689" s="1" t="s">
        <v>9308</v>
      </c>
      <c r="D2689" s="1" t="s">
        <v>9309</v>
      </c>
      <c r="E2689" s="1" t="s">
        <v>9310</v>
      </c>
      <c r="F2689" s="1" t="s">
        <v>9311</v>
      </c>
      <c r="G2689" s="1" t="s">
        <v>9312</v>
      </c>
      <c r="H2689" s="5" t="s">
        <v>9313</v>
      </c>
      <c r="I2689" s="1" t="s">
        <v>924</v>
      </c>
      <c r="J2689" s="3"/>
      <c r="K2689" s="3"/>
    </row>
    <row r="2690">
      <c r="A2690" s="1" t="s">
        <v>9314</v>
      </c>
      <c r="B2690" s="4" t="s">
        <v>9315</v>
      </c>
      <c r="C2690" s="1" t="s">
        <v>11</v>
      </c>
      <c r="D2690" s="1" t="s">
        <v>11</v>
      </c>
      <c r="E2690" s="1" t="s">
        <v>11</v>
      </c>
      <c r="F2690" s="1" t="s">
        <v>11</v>
      </c>
      <c r="G2690" s="1" t="s">
        <v>11</v>
      </c>
      <c r="H2690" s="1" t="s">
        <v>11</v>
      </c>
      <c r="I2690" s="1" t="s">
        <v>11</v>
      </c>
      <c r="J2690" s="3"/>
      <c r="K2690" s="3"/>
    </row>
    <row r="2691">
      <c r="A2691" s="1" t="s">
        <v>9316</v>
      </c>
      <c r="B2691" s="4" t="s">
        <v>9317</v>
      </c>
      <c r="C2691" s="1" t="s">
        <v>9318</v>
      </c>
      <c r="D2691" s="1" t="s">
        <v>9319</v>
      </c>
      <c r="E2691" s="1" t="s">
        <v>9320</v>
      </c>
      <c r="F2691" s="1" t="s">
        <v>9321</v>
      </c>
      <c r="G2691" s="1" t="s">
        <v>9322</v>
      </c>
      <c r="H2691" s="5" t="s">
        <v>9323</v>
      </c>
      <c r="I2691" s="1" t="s">
        <v>312</v>
      </c>
      <c r="J2691" s="3"/>
      <c r="K2691" s="3"/>
    </row>
    <row r="2692">
      <c r="A2692" s="1" t="s">
        <v>9324</v>
      </c>
      <c r="B2692" s="4" t="s">
        <v>9325</v>
      </c>
      <c r="C2692" s="1" t="s">
        <v>11</v>
      </c>
      <c r="D2692" s="1" t="s">
        <v>11</v>
      </c>
      <c r="E2692" s="1" t="s">
        <v>11</v>
      </c>
      <c r="F2692" s="1" t="s">
        <v>11</v>
      </c>
      <c r="G2692" s="1" t="s">
        <v>11</v>
      </c>
      <c r="H2692" s="1" t="s">
        <v>11</v>
      </c>
      <c r="I2692" s="1" t="s">
        <v>11</v>
      </c>
      <c r="J2692" s="3"/>
      <c r="K2692" s="3"/>
    </row>
    <row r="2693">
      <c r="A2693" s="1" t="s">
        <v>9326</v>
      </c>
      <c r="B2693" s="4" t="s">
        <v>9327</v>
      </c>
      <c r="C2693" s="1" t="s">
        <v>11</v>
      </c>
      <c r="D2693" s="1" t="s">
        <v>11</v>
      </c>
      <c r="E2693" s="1" t="s">
        <v>11</v>
      </c>
      <c r="F2693" s="1" t="s">
        <v>11</v>
      </c>
      <c r="G2693" s="1" t="s">
        <v>11</v>
      </c>
      <c r="H2693" s="1" t="s">
        <v>11</v>
      </c>
      <c r="I2693" s="1" t="s">
        <v>11</v>
      </c>
      <c r="J2693" s="3"/>
      <c r="K2693" s="3"/>
    </row>
    <row r="2694">
      <c r="A2694" s="1" t="s">
        <v>9328</v>
      </c>
      <c r="B2694" s="4" t="s">
        <v>9329</v>
      </c>
      <c r="C2694" s="1" t="s">
        <v>9330</v>
      </c>
      <c r="D2694" s="1" t="s">
        <v>9331</v>
      </c>
      <c r="E2694" s="1" t="s">
        <v>9332</v>
      </c>
      <c r="F2694" s="1" t="s">
        <v>9333</v>
      </c>
      <c r="G2694" s="1" t="s">
        <v>11</v>
      </c>
      <c r="H2694" s="5" t="s">
        <v>9334</v>
      </c>
      <c r="I2694" s="1" t="s">
        <v>80</v>
      </c>
      <c r="J2694" s="3"/>
      <c r="K2694" s="3"/>
    </row>
    <row r="2695">
      <c r="A2695" s="1" t="s">
        <v>9335</v>
      </c>
      <c r="B2695" s="4" t="s">
        <v>9336</v>
      </c>
      <c r="C2695" s="1" t="s">
        <v>11</v>
      </c>
      <c r="D2695" s="1" t="s">
        <v>11</v>
      </c>
      <c r="E2695" s="1" t="s">
        <v>11</v>
      </c>
      <c r="F2695" s="1" t="s">
        <v>11</v>
      </c>
      <c r="G2695" s="1" t="s">
        <v>11</v>
      </c>
      <c r="H2695" s="1" t="s">
        <v>11</v>
      </c>
      <c r="I2695" s="1" t="s">
        <v>11</v>
      </c>
      <c r="J2695" s="3"/>
      <c r="K2695" s="3"/>
    </row>
    <row r="2696">
      <c r="A2696" s="1" t="s">
        <v>9337</v>
      </c>
      <c r="B2696" s="4" t="s">
        <v>9338</v>
      </c>
      <c r="C2696" s="1" t="s">
        <v>9339</v>
      </c>
      <c r="D2696" s="1" t="s">
        <v>9340</v>
      </c>
      <c r="E2696" s="1" t="s">
        <v>9341</v>
      </c>
      <c r="F2696" s="1" t="s">
        <v>9342</v>
      </c>
      <c r="G2696" s="1" t="s">
        <v>11</v>
      </c>
      <c r="H2696" s="1" t="s">
        <v>11</v>
      </c>
      <c r="I2696" s="1" t="s">
        <v>31</v>
      </c>
      <c r="J2696" s="3"/>
      <c r="K2696" s="3"/>
    </row>
    <row r="2697">
      <c r="A2697" s="1" t="s">
        <v>9343</v>
      </c>
      <c r="B2697" s="4" t="s">
        <v>9344</v>
      </c>
      <c r="C2697" s="1" t="s">
        <v>11</v>
      </c>
      <c r="D2697" s="1" t="s">
        <v>11</v>
      </c>
      <c r="E2697" s="1" t="s">
        <v>11</v>
      </c>
      <c r="F2697" s="1" t="s">
        <v>11</v>
      </c>
      <c r="G2697" s="1" t="s">
        <v>11</v>
      </c>
      <c r="H2697" s="1" t="s">
        <v>11</v>
      </c>
      <c r="I2697" s="1" t="s">
        <v>11</v>
      </c>
      <c r="J2697" s="3"/>
      <c r="K2697" s="3"/>
    </row>
    <row r="2698">
      <c r="A2698" s="1" t="s">
        <v>9345</v>
      </c>
      <c r="B2698" s="4" t="s">
        <v>9346</v>
      </c>
      <c r="C2698" s="1" t="s">
        <v>11</v>
      </c>
      <c r="D2698" s="1" t="s">
        <v>11</v>
      </c>
      <c r="E2698" s="1" t="s">
        <v>11</v>
      </c>
      <c r="F2698" s="1" t="s">
        <v>11</v>
      </c>
      <c r="G2698" s="1" t="s">
        <v>11</v>
      </c>
      <c r="H2698" s="1" t="s">
        <v>11</v>
      </c>
      <c r="I2698" s="1" t="s">
        <v>11</v>
      </c>
      <c r="J2698" s="3"/>
      <c r="K2698" s="3"/>
    </row>
    <row r="2699">
      <c r="A2699" s="1" t="s">
        <v>9347</v>
      </c>
      <c r="B2699" s="4" t="s">
        <v>9348</v>
      </c>
      <c r="C2699" s="1" t="s">
        <v>11</v>
      </c>
      <c r="D2699" s="1" t="s">
        <v>11</v>
      </c>
      <c r="E2699" s="1" t="s">
        <v>11</v>
      </c>
      <c r="F2699" s="1" t="s">
        <v>11</v>
      </c>
      <c r="G2699" s="1" t="s">
        <v>11</v>
      </c>
      <c r="H2699" s="1" t="s">
        <v>11</v>
      </c>
      <c r="I2699" s="1" t="s">
        <v>11</v>
      </c>
      <c r="J2699" s="3"/>
      <c r="K2699" s="3"/>
    </row>
    <row r="2700">
      <c r="A2700" s="1" t="s">
        <v>9349</v>
      </c>
      <c r="B2700" s="4" t="s">
        <v>9350</v>
      </c>
      <c r="C2700" s="1" t="s">
        <v>9351</v>
      </c>
      <c r="D2700" s="1" t="s">
        <v>9352</v>
      </c>
      <c r="E2700" s="1" t="s">
        <v>9353</v>
      </c>
      <c r="F2700" s="1" t="s">
        <v>9354</v>
      </c>
      <c r="G2700" s="1" t="s">
        <v>9355</v>
      </c>
      <c r="H2700" s="5" t="s">
        <v>9356</v>
      </c>
      <c r="I2700" s="1" t="s">
        <v>80</v>
      </c>
      <c r="J2700" s="3"/>
      <c r="K2700" s="3"/>
    </row>
    <row r="2701">
      <c r="A2701" s="1" t="s">
        <v>9357</v>
      </c>
      <c r="B2701" s="4" t="s">
        <v>9358</v>
      </c>
      <c r="C2701" s="1" t="s">
        <v>11</v>
      </c>
      <c r="D2701" s="1" t="s">
        <v>11</v>
      </c>
      <c r="E2701" s="1" t="s">
        <v>11</v>
      </c>
      <c r="F2701" s="1" t="s">
        <v>11</v>
      </c>
      <c r="G2701" s="1" t="s">
        <v>11</v>
      </c>
      <c r="H2701" s="1" t="s">
        <v>11</v>
      </c>
      <c r="I2701" s="1" t="s">
        <v>11</v>
      </c>
      <c r="J2701" s="3"/>
      <c r="K2701" s="3"/>
    </row>
    <row r="2702">
      <c r="A2702" s="1" t="s">
        <v>9359</v>
      </c>
      <c r="B2702" s="4" t="s">
        <v>9360</v>
      </c>
      <c r="C2702" s="1" t="s">
        <v>11</v>
      </c>
      <c r="D2702" s="1" t="s">
        <v>11</v>
      </c>
      <c r="E2702" s="1" t="s">
        <v>11</v>
      </c>
      <c r="F2702" s="1" t="s">
        <v>11</v>
      </c>
      <c r="G2702" s="1" t="s">
        <v>11</v>
      </c>
      <c r="H2702" s="1" t="s">
        <v>11</v>
      </c>
      <c r="I2702" s="1" t="s">
        <v>11</v>
      </c>
      <c r="J2702" s="3"/>
      <c r="K2702" s="3"/>
    </row>
    <row r="2703">
      <c r="A2703" s="1" t="s">
        <v>9361</v>
      </c>
      <c r="B2703" s="4" t="s">
        <v>9362</v>
      </c>
      <c r="C2703" s="1" t="s">
        <v>11</v>
      </c>
      <c r="D2703" s="1" t="s">
        <v>11</v>
      </c>
      <c r="E2703" s="1" t="s">
        <v>11</v>
      </c>
      <c r="F2703" s="1" t="s">
        <v>11</v>
      </c>
      <c r="G2703" s="1" t="s">
        <v>11</v>
      </c>
      <c r="H2703" s="1" t="s">
        <v>11</v>
      </c>
      <c r="I2703" s="1" t="s">
        <v>11</v>
      </c>
      <c r="J2703" s="3"/>
      <c r="K2703" s="3"/>
    </row>
    <row r="2704">
      <c r="A2704" s="1" t="s">
        <v>9363</v>
      </c>
      <c r="B2704" s="4" t="s">
        <v>9364</v>
      </c>
      <c r="C2704" s="1" t="s">
        <v>11</v>
      </c>
      <c r="D2704" s="1" t="s">
        <v>11</v>
      </c>
      <c r="E2704" s="1" t="s">
        <v>11</v>
      </c>
      <c r="F2704" s="1" t="s">
        <v>11</v>
      </c>
      <c r="G2704" s="1" t="s">
        <v>11</v>
      </c>
      <c r="H2704" s="1" t="s">
        <v>11</v>
      </c>
      <c r="I2704" s="1" t="s">
        <v>11</v>
      </c>
      <c r="J2704" s="3"/>
      <c r="K2704" s="3"/>
    </row>
    <row r="2705">
      <c r="A2705" s="1" t="s">
        <v>9365</v>
      </c>
      <c r="B2705" s="4" t="s">
        <v>9366</v>
      </c>
      <c r="C2705" s="1" t="s">
        <v>11</v>
      </c>
      <c r="D2705" s="1" t="s">
        <v>11</v>
      </c>
      <c r="E2705" s="1" t="s">
        <v>11</v>
      </c>
      <c r="F2705" s="1" t="s">
        <v>11</v>
      </c>
      <c r="G2705" s="1" t="s">
        <v>11</v>
      </c>
      <c r="H2705" s="1" t="s">
        <v>11</v>
      </c>
      <c r="I2705" s="1" t="s">
        <v>11</v>
      </c>
      <c r="J2705" s="3"/>
      <c r="K2705" s="3"/>
    </row>
    <row r="2706">
      <c r="A2706" s="1" t="s">
        <v>9367</v>
      </c>
      <c r="B2706" s="4" t="s">
        <v>9368</v>
      </c>
      <c r="C2706" s="1" t="s">
        <v>11</v>
      </c>
      <c r="D2706" s="1" t="s">
        <v>11</v>
      </c>
      <c r="E2706" s="1" t="s">
        <v>11</v>
      </c>
      <c r="F2706" s="1" t="s">
        <v>11</v>
      </c>
      <c r="G2706" s="1" t="s">
        <v>11</v>
      </c>
      <c r="H2706" s="1" t="s">
        <v>11</v>
      </c>
      <c r="I2706" s="1" t="s">
        <v>11</v>
      </c>
      <c r="J2706" s="3"/>
      <c r="K2706" s="3"/>
    </row>
    <row r="2707">
      <c r="A2707" s="1" t="s">
        <v>9369</v>
      </c>
      <c r="B2707" s="4" t="s">
        <v>9370</v>
      </c>
      <c r="C2707" s="1" t="s">
        <v>11</v>
      </c>
      <c r="D2707" s="1" t="s">
        <v>11</v>
      </c>
      <c r="E2707" s="1" t="s">
        <v>11</v>
      </c>
      <c r="F2707" s="1" t="s">
        <v>11</v>
      </c>
      <c r="G2707" s="1" t="s">
        <v>11</v>
      </c>
      <c r="H2707" s="1" t="s">
        <v>11</v>
      </c>
      <c r="I2707" s="1" t="s">
        <v>11</v>
      </c>
      <c r="J2707" s="3"/>
      <c r="K2707" s="3"/>
    </row>
    <row r="2708">
      <c r="A2708" s="1" t="s">
        <v>9371</v>
      </c>
      <c r="B2708" s="4" t="s">
        <v>9372</v>
      </c>
      <c r="C2708" s="1" t="s">
        <v>11</v>
      </c>
      <c r="D2708" s="1" t="s">
        <v>11</v>
      </c>
      <c r="E2708" s="1" t="s">
        <v>11</v>
      </c>
      <c r="F2708" s="1" t="s">
        <v>11</v>
      </c>
      <c r="G2708" s="1" t="s">
        <v>11</v>
      </c>
      <c r="H2708" s="1" t="s">
        <v>11</v>
      </c>
      <c r="I2708" s="1" t="s">
        <v>11</v>
      </c>
      <c r="J2708" s="3"/>
      <c r="K2708" s="3"/>
    </row>
    <row r="2709">
      <c r="A2709" s="1" t="s">
        <v>9373</v>
      </c>
      <c r="B2709" s="4" t="s">
        <v>9374</v>
      </c>
      <c r="C2709" s="1" t="s">
        <v>9375</v>
      </c>
      <c r="D2709" s="1" t="s">
        <v>9376</v>
      </c>
      <c r="E2709" s="1" t="s">
        <v>9377</v>
      </c>
      <c r="F2709" s="1" t="s">
        <v>9378</v>
      </c>
      <c r="G2709" s="1" t="s">
        <v>11</v>
      </c>
      <c r="H2709" s="1" t="s">
        <v>11</v>
      </c>
      <c r="I2709" s="1" t="s">
        <v>31</v>
      </c>
      <c r="J2709" s="3"/>
      <c r="K2709" s="3"/>
    </row>
    <row r="2710">
      <c r="A2710" s="1" t="s">
        <v>9379</v>
      </c>
      <c r="B2710" s="4" t="s">
        <v>9380</v>
      </c>
      <c r="C2710" s="1" t="s">
        <v>11</v>
      </c>
      <c r="D2710" s="1" t="s">
        <v>11</v>
      </c>
      <c r="E2710" s="1" t="s">
        <v>11</v>
      </c>
      <c r="F2710" s="1" t="s">
        <v>11</v>
      </c>
      <c r="G2710" s="1" t="s">
        <v>11</v>
      </c>
      <c r="H2710" s="1" t="s">
        <v>11</v>
      </c>
      <c r="I2710" s="1" t="s">
        <v>11</v>
      </c>
      <c r="J2710" s="3"/>
      <c r="K2710" s="3"/>
    </row>
    <row r="2711">
      <c r="A2711" s="1" t="s">
        <v>9381</v>
      </c>
      <c r="B2711" s="4" t="s">
        <v>9382</v>
      </c>
      <c r="C2711" s="1" t="s">
        <v>11</v>
      </c>
      <c r="D2711" s="1" t="s">
        <v>11</v>
      </c>
      <c r="E2711" s="1" t="s">
        <v>11</v>
      </c>
      <c r="F2711" s="1" t="s">
        <v>11</v>
      </c>
      <c r="G2711" s="1" t="s">
        <v>11</v>
      </c>
      <c r="H2711" s="1" t="s">
        <v>11</v>
      </c>
      <c r="I2711" s="1" t="s">
        <v>11</v>
      </c>
      <c r="J2711" s="3"/>
      <c r="K2711" s="3"/>
    </row>
    <row r="2712">
      <c r="A2712" s="1" t="s">
        <v>9383</v>
      </c>
      <c r="B2712" s="4" t="s">
        <v>9384</v>
      </c>
      <c r="C2712" s="1" t="s">
        <v>9385</v>
      </c>
      <c r="D2712" s="1" t="s">
        <v>9386</v>
      </c>
      <c r="E2712" s="1" t="s">
        <v>9387</v>
      </c>
      <c r="F2712" s="1" t="s">
        <v>9388</v>
      </c>
      <c r="G2712" s="1" t="s">
        <v>11</v>
      </c>
      <c r="H2712" s="3"/>
      <c r="I2712" s="1" t="s">
        <v>80</v>
      </c>
      <c r="J2712" s="3"/>
      <c r="K2712" s="3"/>
    </row>
    <row r="2713">
      <c r="A2713" s="1" t="s">
        <v>9389</v>
      </c>
      <c r="B2713" s="4" t="s">
        <v>9390</v>
      </c>
      <c r="C2713" s="1" t="s">
        <v>11</v>
      </c>
      <c r="D2713" s="1" t="s">
        <v>11</v>
      </c>
      <c r="E2713" s="1" t="s">
        <v>11</v>
      </c>
      <c r="F2713" s="1" t="s">
        <v>11</v>
      </c>
      <c r="G2713" s="1" t="s">
        <v>11</v>
      </c>
      <c r="H2713" s="1" t="s">
        <v>11</v>
      </c>
      <c r="I2713" s="1" t="s">
        <v>11</v>
      </c>
      <c r="J2713" s="3"/>
      <c r="K2713" s="3"/>
    </row>
    <row r="2714">
      <c r="A2714" s="1" t="s">
        <v>9391</v>
      </c>
      <c r="B2714" s="4" t="s">
        <v>9392</v>
      </c>
      <c r="C2714" s="1" t="s">
        <v>11</v>
      </c>
      <c r="D2714" s="1" t="s">
        <v>11</v>
      </c>
      <c r="E2714" s="1" t="s">
        <v>11</v>
      </c>
      <c r="F2714" s="1" t="s">
        <v>11</v>
      </c>
      <c r="G2714" s="1" t="s">
        <v>11</v>
      </c>
      <c r="H2714" s="1" t="s">
        <v>11</v>
      </c>
      <c r="I2714" s="1" t="s">
        <v>11</v>
      </c>
      <c r="J2714" s="3"/>
      <c r="K2714" s="3"/>
    </row>
    <row r="2715">
      <c r="A2715" s="1" t="s">
        <v>9393</v>
      </c>
      <c r="B2715" s="4" t="s">
        <v>9394</v>
      </c>
      <c r="C2715" s="1" t="s">
        <v>11</v>
      </c>
      <c r="D2715" s="1" t="s">
        <v>11</v>
      </c>
      <c r="E2715" s="1" t="s">
        <v>11</v>
      </c>
      <c r="F2715" s="1" t="s">
        <v>11</v>
      </c>
      <c r="G2715" s="1" t="s">
        <v>11</v>
      </c>
      <c r="H2715" s="1" t="s">
        <v>11</v>
      </c>
      <c r="I2715" s="1" t="s">
        <v>11</v>
      </c>
      <c r="J2715" s="3"/>
      <c r="K2715" s="3"/>
    </row>
    <row r="2716">
      <c r="A2716" s="1" t="s">
        <v>9395</v>
      </c>
      <c r="B2716" s="4" t="s">
        <v>9396</v>
      </c>
      <c r="C2716" s="1" t="s">
        <v>11</v>
      </c>
      <c r="D2716" s="1" t="s">
        <v>11</v>
      </c>
      <c r="E2716" s="1" t="s">
        <v>11</v>
      </c>
      <c r="F2716" s="1" t="s">
        <v>11</v>
      </c>
      <c r="G2716" s="1" t="s">
        <v>11</v>
      </c>
      <c r="H2716" s="1" t="s">
        <v>11</v>
      </c>
      <c r="I2716" s="1" t="s">
        <v>11</v>
      </c>
      <c r="J2716" s="3"/>
      <c r="K2716" s="3"/>
    </row>
    <row r="2717">
      <c r="A2717" s="1" t="s">
        <v>9397</v>
      </c>
      <c r="B2717" s="4" t="s">
        <v>9398</v>
      </c>
      <c r="C2717" s="1" t="s">
        <v>9399</v>
      </c>
      <c r="D2717" s="1" t="s">
        <v>9400</v>
      </c>
      <c r="E2717" s="1" t="s">
        <v>9401</v>
      </c>
      <c r="F2717" s="1" t="s">
        <v>2991</v>
      </c>
      <c r="G2717" s="1" t="s">
        <v>9402</v>
      </c>
      <c r="H2717" s="5" t="s">
        <v>9403</v>
      </c>
      <c r="I2717" s="1" t="s">
        <v>924</v>
      </c>
      <c r="J2717" s="3"/>
      <c r="K2717" s="3"/>
    </row>
    <row r="2718">
      <c r="A2718" s="1" t="s">
        <v>9404</v>
      </c>
      <c r="B2718" s="4" t="s">
        <v>9405</v>
      </c>
      <c r="C2718" s="1" t="s">
        <v>11</v>
      </c>
      <c r="D2718" s="1" t="s">
        <v>11</v>
      </c>
      <c r="E2718" s="1" t="s">
        <v>11</v>
      </c>
      <c r="F2718" s="1" t="s">
        <v>11</v>
      </c>
      <c r="G2718" s="1" t="s">
        <v>11</v>
      </c>
      <c r="H2718" s="1" t="s">
        <v>11</v>
      </c>
      <c r="I2718" s="1" t="s">
        <v>11</v>
      </c>
      <c r="J2718" s="3"/>
      <c r="K2718" s="3"/>
    </row>
    <row r="2719">
      <c r="A2719" s="1" t="s">
        <v>9406</v>
      </c>
      <c r="B2719" s="4" t="s">
        <v>9407</v>
      </c>
      <c r="C2719" s="1" t="s">
        <v>11</v>
      </c>
      <c r="D2719" s="1" t="s">
        <v>11</v>
      </c>
      <c r="E2719" s="1" t="s">
        <v>11</v>
      </c>
      <c r="F2719" s="1" t="s">
        <v>11</v>
      </c>
      <c r="G2719" s="1" t="s">
        <v>11</v>
      </c>
      <c r="H2719" s="1" t="s">
        <v>11</v>
      </c>
      <c r="I2719" s="1" t="s">
        <v>11</v>
      </c>
      <c r="J2719" s="3"/>
      <c r="K2719" s="3"/>
    </row>
    <row r="2720">
      <c r="A2720" s="1" t="s">
        <v>9408</v>
      </c>
      <c r="B2720" s="4" t="s">
        <v>9409</v>
      </c>
      <c r="C2720" s="1" t="s">
        <v>11</v>
      </c>
      <c r="D2720" s="1" t="s">
        <v>11</v>
      </c>
      <c r="E2720" s="1" t="s">
        <v>11</v>
      </c>
      <c r="F2720" s="1" t="s">
        <v>11</v>
      </c>
      <c r="G2720" s="1" t="s">
        <v>11</v>
      </c>
      <c r="H2720" s="1" t="s">
        <v>11</v>
      </c>
      <c r="I2720" s="1" t="s">
        <v>11</v>
      </c>
      <c r="J2720" s="3"/>
      <c r="K2720" s="3"/>
    </row>
    <row r="2721">
      <c r="A2721" s="1" t="s">
        <v>9410</v>
      </c>
      <c r="B2721" s="4" t="s">
        <v>9411</v>
      </c>
      <c r="C2721" s="1" t="s">
        <v>9412</v>
      </c>
      <c r="D2721" s="1" t="s">
        <v>9413</v>
      </c>
      <c r="E2721" s="1" t="s">
        <v>9414</v>
      </c>
      <c r="F2721" s="1" t="s">
        <v>9415</v>
      </c>
      <c r="G2721" s="1" t="s">
        <v>11</v>
      </c>
      <c r="H2721" s="5" t="s">
        <v>9416</v>
      </c>
      <c r="I2721" s="1" t="s">
        <v>654</v>
      </c>
      <c r="J2721" s="3"/>
      <c r="K2721" s="3"/>
    </row>
    <row r="2722">
      <c r="A2722" s="1" t="s">
        <v>9417</v>
      </c>
      <c r="B2722" s="4" t="s">
        <v>9418</v>
      </c>
      <c r="C2722" s="1" t="s">
        <v>9419</v>
      </c>
      <c r="D2722" s="1" t="s">
        <v>9420</v>
      </c>
      <c r="E2722" s="1" t="s">
        <v>9421</v>
      </c>
      <c r="F2722" s="1" t="s">
        <v>9422</v>
      </c>
      <c r="G2722" s="1" t="s">
        <v>11</v>
      </c>
      <c r="H2722" s="5" t="s">
        <v>9423</v>
      </c>
      <c r="I2722" s="1" t="s">
        <v>80</v>
      </c>
      <c r="J2722" s="3"/>
      <c r="K2722" s="3"/>
    </row>
    <row r="2723">
      <c r="A2723" s="1" t="s">
        <v>9424</v>
      </c>
      <c r="B2723" s="4" t="s">
        <v>9425</v>
      </c>
      <c r="C2723" s="1" t="s">
        <v>11</v>
      </c>
      <c r="D2723" s="1" t="s">
        <v>11</v>
      </c>
      <c r="E2723" s="1" t="s">
        <v>11</v>
      </c>
      <c r="F2723" s="1" t="s">
        <v>11</v>
      </c>
      <c r="G2723" s="1" t="s">
        <v>11</v>
      </c>
      <c r="H2723" s="1" t="s">
        <v>11</v>
      </c>
      <c r="I2723" s="1" t="s">
        <v>11</v>
      </c>
      <c r="J2723" s="3"/>
      <c r="K2723" s="3"/>
    </row>
    <row r="2724">
      <c r="A2724" s="1" t="s">
        <v>9426</v>
      </c>
      <c r="B2724" s="4" t="s">
        <v>9427</v>
      </c>
      <c r="C2724" s="1" t="s">
        <v>9428</v>
      </c>
      <c r="D2724" s="1" t="s">
        <v>9429</v>
      </c>
      <c r="E2724" s="1" t="s">
        <v>9430</v>
      </c>
      <c r="F2724" s="1" t="s">
        <v>9431</v>
      </c>
      <c r="G2724" s="1" t="s">
        <v>2175</v>
      </c>
      <c r="H2724" s="1" t="s">
        <v>11</v>
      </c>
      <c r="I2724" s="1" t="s">
        <v>312</v>
      </c>
      <c r="J2724" s="3"/>
      <c r="K2724" s="3"/>
    </row>
    <row r="2725">
      <c r="A2725" s="1" t="s">
        <v>9432</v>
      </c>
      <c r="B2725" s="4" t="s">
        <v>9433</v>
      </c>
      <c r="C2725" s="1" t="s">
        <v>11</v>
      </c>
      <c r="D2725" s="1" t="s">
        <v>11</v>
      </c>
      <c r="E2725" s="1" t="s">
        <v>11</v>
      </c>
      <c r="F2725" s="1" t="s">
        <v>11</v>
      </c>
      <c r="G2725" s="1" t="s">
        <v>11</v>
      </c>
      <c r="H2725" s="1" t="s">
        <v>11</v>
      </c>
      <c r="I2725" s="1" t="s">
        <v>11</v>
      </c>
      <c r="J2725" s="3"/>
      <c r="K2725" s="3"/>
    </row>
    <row r="2726">
      <c r="A2726" s="1" t="s">
        <v>9434</v>
      </c>
      <c r="B2726" s="4" t="s">
        <v>9435</v>
      </c>
      <c r="C2726" s="1" t="s">
        <v>11</v>
      </c>
      <c r="D2726" s="1" t="s">
        <v>11</v>
      </c>
      <c r="E2726" s="1" t="s">
        <v>11</v>
      </c>
      <c r="F2726" s="1" t="s">
        <v>11</v>
      </c>
      <c r="G2726" s="1" t="s">
        <v>11</v>
      </c>
      <c r="H2726" s="1" t="s">
        <v>11</v>
      </c>
      <c r="I2726" s="1" t="s">
        <v>11</v>
      </c>
      <c r="J2726" s="3"/>
      <c r="K2726" s="3"/>
    </row>
    <row r="2727">
      <c r="A2727" s="1" t="s">
        <v>9436</v>
      </c>
      <c r="B2727" s="4" t="s">
        <v>9437</v>
      </c>
      <c r="C2727" s="1" t="s">
        <v>11</v>
      </c>
      <c r="D2727" s="1" t="s">
        <v>11</v>
      </c>
      <c r="E2727" s="1" t="s">
        <v>11</v>
      </c>
      <c r="F2727" s="1" t="s">
        <v>11</v>
      </c>
      <c r="G2727" s="1" t="s">
        <v>11</v>
      </c>
      <c r="H2727" s="1" t="s">
        <v>11</v>
      </c>
      <c r="I2727" s="1" t="s">
        <v>11</v>
      </c>
      <c r="J2727" s="3"/>
      <c r="K2727" s="3"/>
    </row>
    <row r="2728">
      <c r="A2728" s="1" t="s">
        <v>9438</v>
      </c>
      <c r="B2728" s="4" t="s">
        <v>9439</v>
      </c>
      <c r="C2728" s="1" t="s">
        <v>11</v>
      </c>
      <c r="D2728" s="1" t="s">
        <v>11</v>
      </c>
      <c r="E2728" s="1" t="s">
        <v>11</v>
      </c>
      <c r="F2728" s="1" t="s">
        <v>11</v>
      </c>
      <c r="G2728" s="1" t="s">
        <v>11</v>
      </c>
      <c r="H2728" s="1" t="s">
        <v>11</v>
      </c>
      <c r="I2728" s="1" t="s">
        <v>11</v>
      </c>
      <c r="J2728" s="3"/>
      <c r="K2728" s="3"/>
    </row>
    <row r="2729">
      <c r="A2729" s="1" t="s">
        <v>9440</v>
      </c>
      <c r="B2729" s="4" t="s">
        <v>9441</v>
      </c>
      <c r="C2729" s="1" t="s">
        <v>9442</v>
      </c>
      <c r="D2729" s="3"/>
      <c r="E2729" s="3"/>
      <c r="F2729" s="3"/>
      <c r="G2729" s="1" t="s">
        <v>11</v>
      </c>
      <c r="H2729" s="1" t="s">
        <v>11</v>
      </c>
      <c r="I2729" s="1" t="s">
        <v>11</v>
      </c>
      <c r="J2729" s="3"/>
      <c r="K2729" s="3"/>
    </row>
    <row r="2730">
      <c r="A2730" s="1" t="s">
        <v>9443</v>
      </c>
      <c r="B2730" s="4" t="s">
        <v>9444</v>
      </c>
      <c r="C2730" s="1" t="s">
        <v>11</v>
      </c>
      <c r="D2730" s="1" t="s">
        <v>11</v>
      </c>
      <c r="E2730" s="1" t="s">
        <v>11</v>
      </c>
      <c r="F2730" s="1" t="s">
        <v>11</v>
      </c>
      <c r="G2730" s="1" t="s">
        <v>11</v>
      </c>
      <c r="H2730" s="1" t="s">
        <v>11</v>
      </c>
      <c r="I2730" s="1" t="s">
        <v>11</v>
      </c>
      <c r="J2730" s="3"/>
      <c r="K2730" s="3"/>
    </row>
    <row r="2731">
      <c r="A2731" s="1" t="s">
        <v>9445</v>
      </c>
      <c r="B2731" s="4" t="s">
        <v>9446</v>
      </c>
      <c r="C2731" s="1" t="s">
        <v>11</v>
      </c>
      <c r="D2731" s="1" t="s">
        <v>11</v>
      </c>
      <c r="E2731" s="1" t="s">
        <v>11</v>
      </c>
      <c r="F2731" s="1" t="s">
        <v>11</v>
      </c>
      <c r="G2731" s="1" t="s">
        <v>11</v>
      </c>
      <c r="H2731" s="1" t="s">
        <v>11</v>
      </c>
      <c r="I2731" s="1" t="s">
        <v>11</v>
      </c>
      <c r="J2731" s="3"/>
      <c r="K2731" s="3"/>
    </row>
    <row r="2732">
      <c r="A2732" s="1" t="s">
        <v>9447</v>
      </c>
      <c r="B2732" s="4" t="s">
        <v>9448</v>
      </c>
      <c r="C2732" s="1" t="s">
        <v>11</v>
      </c>
      <c r="D2732" s="1" t="s">
        <v>11</v>
      </c>
      <c r="E2732" s="1" t="s">
        <v>11</v>
      </c>
      <c r="F2732" s="1" t="s">
        <v>11</v>
      </c>
      <c r="G2732" s="1" t="s">
        <v>11</v>
      </c>
      <c r="H2732" s="1" t="s">
        <v>11</v>
      </c>
      <c r="I2732" s="1" t="s">
        <v>11</v>
      </c>
      <c r="J2732" s="3"/>
      <c r="K2732" s="3"/>
    </row>
    <row r="2733">
      <c r="A2733" s="1" t="s">
        <v>9449</v>
      </c>
      <c r="B2733" s="4" t="s">
        <v>9450</v>
      </c>
      <c r="C2733" s="1" t="s">
        <v>9451</v>
      </c>
      <c r="D2733" s="1" t="s">
        <v>9452</v>
      </c>
      <c r="E2733" s="1" t="s">
        <v>9453</v>
      </c>
      <c r="F2733" s="1" t="s">
        <v>9454</v>
      </c>
      <c r="G2733" s="1" t="s">
        <v>9455</v>
      </c>
      <c r="H2733" s="5" t="s">
        <v>9456</v>
      </c>
      <c r="I2733" s="1" t="s">
        <v>31</v>
      </c>
      <c r="J2733" s="3"/>
      <c r="K2733" s="3"/>
    </row>
    <row r="2734">
      <c r="A2734" s="1" t="s">
        <v>9457</v>
      </c>
      <c r="B2734" s="4" t="s">
        <v>9458</v>
      </c>
      <c r="C2734" s="1" t="s">
        <v>11</v>
      </c>
      <c r="D2734" s="1" t="s">
        <v>11</v>
      </c>
      <c r="E2734" s="1" t="s">
        <v>11</v>
      </c>
      <c r="F2734" s="1" t="s">
        <v>11</v>
      </c>
      <c r="G2734" s="1" t="s">
        <v>11</v>
      </c>
      <c r="H2734" s="1" t="s">
        <v>11</v>
      </c>
      <c r="I2734" s="1" t="s">
        <v>11</v>
      </c>
      <c r="J2734" s="3"/>
      <c r="K2734" s="3"/>
    </row>
    <row r="2735">
      <c r="A2735" s="1" t="s">
        <v>9459</v>
      </c>
      <c r="B2735" s="4" t="s">
        <v>9460</v>
      </c>
      <c r="C2735" s="1" t="s">
        <v>9461</v>
      </c>
      <c r="D2735" s="1" t="s">
        <v>9462</v>
      </c>
      <c r="E2735" s="1" t="s">
        <v>9463</v>
      </c>
      <c r="F2735" s="1" t="s">
        <v>9464</v>
      </c>
      <c r="G2735" s="1" t="s">
        <v>11</v>
      </c>
      <c r="H2735" s="3"/>
      <c r="I2735" s="1" t="s">
        <v>31</v>
      </c>
      <c r="J2735" s="3"/>
      <c r="K2735" s="3"/>
    </row>
    <row r="2736">
      <c r="A2736" s="1" t="s">
        <v>9465</v>
      </c>
      <c r="B2736" s="4" t="s">
        <v>9466</v>
      </c>
      <c r="C2736" s="1" t="s">
        <v>11</v>
      </c>
      <c r="D2736" s="1" t="s">
        <v>11</v>
      </c>
      <c r="E2736" s="1" t="s">
        <v>11</v>
      </c>
      <c r="F2736" s="1" t="s">
        <v>11</v>
      </c>
      <c r="G2736" s="1" t="s">
        <v>11</v>
      </c>
      <c r="H2736" s="1" t="s">
        <v>11</v>
      </c>
      <c r="I2736" s="1" t="s">
        <v>11</v>
      </c>
      <c r="J2736" s="3"/>
      <c r="K2736" s="3"/>
    </row>
    <row r="2737">
      <c r="A2737" s="1" t="s">
        <v>9467</v>
      </c>
      <c r="B2737" s="4" t="s">
        <v>9468</v>
      </c>
      <c r="C2737" s="1" t="s">
        <v>11</v>
      </c>
      <c r="D2737" s="1" t="s">
        <v>11</v>
      </c>
      <c r="E2737" s="1" t="s">
        <v>11</v>
      </c>
      <c r="F2737" s="1" t="s">
        <v>11</v>
      </c>
      <c r="G2737" s="1" t="s">
        <v>11</v>
      </c>
      <c r="H2737" s="1" t="s">
        <v>11</v>
      </c>
      <c r="I2737" s="1" t="s">
        <v>11</v>
      </c>
      <c r="J2737" s="3"/>
      <c r="K2737" s="3"/>
    </row>
    <row r="2738">
      <c r="A2738" s="1" t="s">
        <v>9469</v>
      </c>
      <c r="B2738" s="4" t="s">
        <v>9470</v>
      </c>
      <c r="C2738" s="1" t="s">
        <v>11</v>
      </c>
      <c r="D2738" s="1" t="s">
        <v>11</v>
      </c>
      <c r="E2738" s="1" t="s">
        <v>11</v>
      </c>
      <c r="F2738" s="1" t="s">
        <v>11</v>
      </c>
      <c r="G2738" s="1" t="s">
        <v>11</v>
      </c>
      <c r="H2738" s="1" t="s">
        <v>11</v>
      </c>
      <c r="I2738" s="1" t="s">
        <v>11</v>
      </c>
      <c r="J2738" s="3"/>
      <c r="K2738" s="3"/>
    </row>
    <row r="2739">
      <c r="A2739" s="1" t="s">
        <v>9471</v>
      </c>
      <c r="B2739" s="4" t="s">
        <v>9472</v>
      </c>
      <c r="C2739" s="1" t="s">
        <v>11</v>
      </c>
      <c r="D2739" s="1" t="s">
        <v>11</v>
      </c>
      <c r="E2739" s="1" t="s">
        <v>11</v>
      </c>
      <c r="F2739" s="1" t="s">
        <v>11</v>
      </c>
      <c r="G2739" s="1" t="s">
        <v>11</v>
      </c>
      <c r="H2739" s="1" t="s">
        <v>11</v>
      </c>
      <c r="I2739" s="1" t="s">
        <v>11</v>
      </c>
      <c r="J2739" s="3"/>
      <c r="K2739" s="3"/>
    </row>
    <row r="2740">
      <c r="A2740" s="1" t="s">
        <v>9473</v>
      </c>
      <c r="B2740" s="4" t="s">
        <v>9474</v>
      </c>
      <c r="C2740" s="1" t="s">
        <v>9475</v>
      </c>
      <c r="D2740" s="1" t="s">
        <v>9476</v>
      </c>
      <c r="E2740" s="1" t="s">
        <v>9477</v>
      </c>
      <c r="F2740" s="1" t="s">
        <v>9478</v>
      </c>
      <c r="G2740" s="1" t="s">
        <v>9479</v>
      </c>
      <c r="H2740" s="3"/>
      <c r="I2740" s="1" t="s">
        <v>53</v>
      </c>
      <c r="J2740" s="3"/>
      <c r="K2740" s="3"/>
    </row>
    <row r="2741">
      <c r="A2741" s="1" t="s">
        <v>9480</v>
      </c>
      <c r="B2741" s="4" t="s">
        <v>9481</v>
      </c>
      <c r="C2741" s="1" t="s">
        <v>9482</v>
      </c>
      <c r="D2741" s="1" t="s">
        <v>9483</v>
      </c>
      <c r="E2741" s="1" t="s">
        <v>9484</v>
      </c>
      <c r="F2741" s="1" t="s">
        <v>9485</v>
      </c>
      <c r="G2741" s="1" t="s">
        <v>11</v>
      </c>
      <c r="H2741" s="1" t="s">
        <v>11</v>
      </c>
      <c r="I2741" s="1" t="s">
        <v>31</v>
      </c>
      <c r="J2741" s="3"/>
      <c r="K2741" s="3"/>
    </row>
    <row r="2742">
      <c r="A2742" s="1" t="s">
        <v>9486</v>
      </c>
      <c r="B2742" s="4" t="s">
        <v>9487</v>
      </c>
      <c r="C2742" s="1" t="s">
        <v>11</v>
      </c>
      <c r="D2742" s="1" t="s">
        <v>11</v>
      </c>
      <c r="E2742" s="1" t="s">
        <v>11</v>
      </c>
      <c r="F2742" s="1" t="s">
        <v>11</v>
      </c>
      <c r="G2742" s="1" t="s">
        <v>11</v>
      </c>
      <c r="H2742" s="1" t="s">
        <v>11</v>
      </c>
      <c r="I2742" s="1" t="s">
        <v>11</v>
      </c>
      <c r="J2742" s="3"/>
      <c r="K2742" s="3"/>
    </row>
    <row r="2743">
      <c r="A2743" s="1" t="s">
        <v>9488</v>
      </c>
      <c r="B2743" s="4" t="s">
        <v>9489</v>
      </c>
      <c r="C2743" s="1" t="s">
        <v>11</v>
      </c>
      <c r="D2743" s="1" t="s">
        <v>11</v>
      </c>
      <c r="E2743" s="1" t="s">
        <v>11</v>
      </c>
      <c r="F2743" s="1" t="s">
        <v>11</v>
      </c>
      <c r="G2743" s="1" t="s">
        <v>11</v>
      </c>
      <c r="H2743" s="1" t="s">
        <v>11</v>
      </c>
      <c r="I2743" s="1" t="s">
        <v>11</v>
      </c>
      <c r="J2743" s="3"/>
      <c r="K2743" s="3"/>
    </row>
    <row r="2744">
      <c r="A2744" s="1" t="s">
        <v>9490</v>
      </c>
      <c r="B2744" s="4" t="s">
        <v>9491</v>
      </c>
      <c r="C2744" s="1" t="s">
        <v>11</v>
      </c>
      <c r="D2744" s="1" t="s">
        <v>11</v>
      </c>
      <c r="E2744" s="1" t="s">
        <v>11</v>
      </c>
      <c r="F2744" s="1" t="s">
        <v>11</v>
      </c>
      <c r="G2744" s="1" t="s">
        <v>11</v>
      </c>
      <c r="H2744" s="1" t="s">
        <v>11</v>
      </c>
      <c r="I2744" s="1" t="s">
        <v>11</v>
      </c>
      <c r="J2744" s="3"/>
      <c r="K2744" s="3"/>
    </row>
    <row r="2745">
      <c r="A2745" s="1" t="s">
        <v>9492</v>
      </c>
      <c r="B2745" s="4" t="s">
        <v>9493</v>
      </c>
      <c r="C2745" s="1" t="s">
        <v>11</v>
      </c>
      <c r="D2745" s="1" t="s">
        <v>11</v>
      </c>
      <c r="E2745" s="1" t="s">
        <v>11</v>
      </c>
      <c r="F2745" s="1" t="s">
        <v>11</v>
      </c>
      <c r="G2745" s="1" t="s">
        <v>11</v>
      </c>
      <c r="H2745" s="1" t="s">
        <v>11</v>
      </c>
      <c r="I2745" s="1" t="s">
        <v>11</v>
      </c>
      <c r="J2745" s="3"/>
      <c r="K2745" s="3"/>
    </row>
    <row r="2746">
      <c r="A2746" s="1" t="s">
        <v>9494</v>
      </c>
      <c r="B2746" s="4" t="s">
        <v>9495</v>
      </c>
      <c r="C2746" s="1" t="s">
        <v>11</v>
      </c>
      <c r="D2746" s="1" t="s">
        <v>11</v>
      </c>
      <c r="E2746" s="1" t="s">
        <v>11</v>
      </c>
      <c r="F2746" s="1" t="s">
        <v>11</v>
      </c>
      <c r="G2746" s="1" t="s">
        <v>11</v>
      </c>
      <c r="H2746" s="1" t="s">
        <v>11</v>
      </c>
      <c r="I2746" s="1" t="s">
        <v>11</v>
      </c>
      <c r="J2746" s="3"/>
      <c r="K2746" s="3"/>
    </row>
    <row r="2747">
      <c r="A2747" s="1" t="s">
        <v>9496</v>
      </c>
      <c r="B2747" s="4" t="s">
        <v>9497</v>
      </c>
      <c r="C2747" s="1" t="s">
        <v>11</v>
      </c>
      <c r="D2747" s="1" t="s">
        <v>11</v>
      </c>
      <c r="E2747" s="1" t="s">
        <v>11</v>
      </c>
      <c r="F2747" s="1" t="s">
        <v>11</v>
      </c>
      <c r="G2747" s="1" t="s">
        <v>11</v>
      </c>
      <c r="H2747" s="1" t="s">
        <v>11</v>
      </c>
      <c r="I2747" s="1" t="s">
        <v>11</v>
      </c>
      <c r="J2747" s="3"/>
      <c r="K2747" s="3"/>
    </row>
    <row r="2748">
      <c r="A2748" s="1" t="s">
        <v>9498</v>
      </c>
      <c r="B2748" s="4" t="s">
        <v>9499</v>
      </c>
      <c r="C2748" s="1" t="s">
        <v>11</v>
      </c>
      <c r="D2748" s="1" t="s">
        <v>11</v>
      </c>
      <c r="E2748" s="1" t="s">
        <v>11</v>
      </c>
      <c r="F2748" s="1" t="s">
        <v>11</v>
      </c>
      <c r="G2748" s="1" t="s">
        <v>11</v>
      </c>
      <c r="H2748" s="1" t="s">
        <v>11</v>
      </c>
      <c r="I2748" s="1" t="s">
        <v>11</v>
      </c>
      <c r="J2748" s="3"/>
      <c r="K2748" s="3"/>
    </row>
    <row r="2749">
      <c r="A2749" s="1" t="s">
        <v>9500</v>
      </c>
      <c r="B2749" s="4" t="s">
        <v>9501</v>
      </c>
      <c r="C2749" s="1" t="s">
        <v>11</v>
      </c>
      <c r="D2749" s="1" t="s">
        <v>11</v>
      </c>
      <c r="E2749" s="1" t="s">
        <v>11</v>
      </c>
      <c r="F2749" s="1" t="s">
        <v>11</v>
      </c>
      <c r="G2749" s="1" t="s">
        <v>11</v>
      </c>
      <c r="H2749" s="1" t="s">
        <v>11</v>
      </c>
      <c r="I2749" s="1" t="s">
        <v>11</v>
      </c>
      <c r="J2749" s="3"/>
      <c r="K2749" s="3"/>
    </row>
    <row r="2750">
      <c r="A2750" s="1" t="s">
        <v>9502</v>
      </c>
      <c r="B2750" s="4" t="s">
        <v>9503</v>
      </c>
      <c r="C2750" s="1" t="s">
        <v>11</v>
      </c>
      <c r="D2750" s="1" t="s">
        <v>11</v>
      </c>
      <c r="E2750" s="1" t="s">
        <v>11</v>
      </c>
      <c r="F2750" s="1" t="s">
        <v>11</v>
      </c>
      <c r="G2750" s="1" t="s">
        <v>11</v>
      </c>
      <c r="H2750" s="1" t="s">
        <v>11</v>
      </c>
      <c r="I2750" s="1" t="s">
        <v>11</v>
      </c>
      <c r="J2750" s="3"/>
      <c r="K2750" s="3"/>
    </row>
    <row r="2751">
      <c r="A2751" s="1" t="s">
        <v>9504</v>
      </c>
      <c r="B2751" s="4" t="s">
        <v>9505</v>
      </c>
      <c r="C2751" s="1" t="s">
        <v>11</v>
      </c>
      <c r="D2751" s="1" t="s">
        <v>11</v>
      </c>
      <c r="E2751" s="1" t="s">
        <v>11</v>
      </c>
      <c r="F2751" s="1" t="s">
        <v>11</v>
      </c>
      <c r="G2751" s="1" t="s">
        <v>11</v>
      </c>
      <c r="H2751" s="1" t="s">
        <v>11</v>
      </c>
      <c r="I2751" s="1" t="s">
        <v>11</v>
      </c>
      <c r="J2751" s="3"/>
      <c r="K2751" s="3"/>
    </row>
    <row r="2752">
      <c r="A2752" s="1" t="s">
        <v>9506</v>
      </c>
      <c r="B2752" s="4" t="s">
        <v>9507</v>
      </c>
      <c r="C2752" s="1" t="s">
        <v>11</v>
      </c>
      <c r="D2752" s="1" t="s">
        <v>11</v>
      </c>
      <c r="E2752" s="1" t="s">
        <v>11</v>
      </c>
      <c r="F2752" s="1" t="s">
        <v>11</v>
      </c>
      <c r="G2752" s="1" t="s">
        <v>11</v>
      </c>
      <c r="H2752" s="1" t="s">
        <v>11</v>
      </c>
      <c r="I2752" s="1" t="s">
        <v>11</v>
      </c>
      <c r="J2752" s="3"/>
      <c r="K2752" s="3"/>
    </row>
    <row r="2753">
      <c r="A2753" s="1" t="s">
        <v>9508</v>
      </c>
      <c r="B2753" s="4" t="s">
        <v>9509</v>
      </c>
      <c r="C2753" s="1" t="s">
        <v>11</v>
      </c>
      <c r="D2753" s="1" t="s">
        <v>11</v>
      </c>
      <c r="E2753" s="1" t="s">
        <v>11</v>
      </c>
      <c r="F2753" s="1" t="s">
        <v>11</v>
      </c>
      <c r="G2753" s="1" t="s">
        <v>11</v>
      </c>
      <c r="H2753" s="1" t="s">
        <v>11</v>
      </c>
      <c r="I2753" s="1" t="s">
        <v>11</v>
      </c>
      <c r="J2753" s="3"/>
      <c r="K2753" s="3"/>
    </row>
    <row r="2754">
      <c r="A2754" s="1" t="s">
        <v>9510</v>
      </c>
      <c r="B2754" s="4" t="s">
        <v>9511</v>
      </c>
      <c r="C2754" s="1" t="s">
        <v>11</v>
      </c>
      <c r="D2754" s="1" t="s">
        <v>11</v>
      </c>
      <c r="E2754" s="1" t="s">
        <v>11</v>
      </c>
      <c r="F2754" s="1" t="s">
        <v>11</v>
      </c>
      <c r="G2754" s="1" t="s">
        <v>11</v>
      </c>
      <c r="H2754" s="1" t="s">
        <v>11</v>
      </c>
      <c r="I2754" s="1" t="s">
        <v>11</v>
      </c>
      <c r="J2754" s="3"/>
      <c r="K2754" s="3"/>
    </row>
    <row r="2755">
      <c r="A2755" s="1" t="s">
        <v>9512</v>
      </c>
      <c r="B2755" s="4" t="s">
        <v>9513</v>
      </c>
      <c r="C2755" s="1" t="s">
        <v>11</v>
      </c>
      <c r="D2755" s="1" t="s">
        <v>11</v>
      </c>
      <c r="E2755" s="1" t="s">
        <v>11</v>
      </c>
      <c r="F2755" s="1" t="s">
        <v>11</v>
      </c>
      <c r="G2755" s="1" t="s">
        <v>11</v>
      </c>
      <c r="H2755" s="1" t="s">
        <v>11</v>
      </c>
      <c r="I2755" s="1" t="s">
        <v>11</v>
      </c>
      <c r="J2755" s="3"/>
      <c r="K2755" s="3"/>
    </row>
    <row r="2756">
      <c r="A2756" s="1" t="s">
        <v>9514</v>
      </c>
      <c r="B2756" s="4" t="s">
        <v>9515</v>
      </c>
      <c r="C2756" s="1" t="s">
        <v>11</v>
      </c>
      <c r="D2756" s="1" t="s">
        <v>11</v>
      </c>
      <c r="E2756" s="1" t="s">
        <v>11</v>
      </c>
      <c r="F2756" s="1" t="s">
        <v>11</v>
      </c>
      <c r="G2756" s="1" t="s">
        <v>11</v>
      </c>
      <c r="H2756" s="1" t="s">
        <v>11</v>
      </c>
      <c r="I2756" s="1" t="s">
        <v>11</v>
      </c>
      <c r="J2756" s="3"/>
      <c r="K2756" s="3"/>
    </row>
    <row r="2757">
      <c r="A2757" s="1" t="s">
        <v>9516</v>
      </c>
      <c r="B2757" s="4" t="s">
        <v>9517</v>
      </c>
      <c r="C2757" s="1" t="s">
        <v>9518</v>
      </c>
      <c r="D2757" s="1" t="s">
        <v>9519</v>
      </c>
      <c r="E2757" s="1" t="s">
        <v>9520</v>
      </c>
      <c r="F2757" s="1" t="s">
        <v>9521</v>
      </c>
      <c r="G2757" s="1" t="s">
        <v>11</v>
      </c>
      <c r="H2757" s="5" t="s">
        <v>9522</v>
      </c>
      <c r="I2757" s="1" t="s">
        <v>53</v>
      </c>
      <c r="J2757" s="3"/>
      <c r="K2757" s="3"/>
    </row>
    <row r="2758">
      <c r="A2758" s="1" t="s">
        <v>9523</v>
      </c>
      <c r="B2758" s="4" t="s">
        <v>9524</v>
      </c>
      <c r="C2758" s="1" t="s">
        <v>11</v>
      </c>
      <c r="D2758" s="1" t="s">
        <v>11</v>
      </c>
      <c r="E2758" s="1" t="s">
        <v>11</v>
      </c>
      <c r="F2758" s="1" t="s">
        <v>11</v>
      </c>
      <c r="G2758" s="1" t="s">
        <v>11</v>
      </c>
      <c r="H2758" s="1" t="s">
        <v>11</v>
      </c>
      <c r="I2758" s="1" t="s">
        <v>11</v>
      </c>
      <c r="J2758" s="3"/>
      <c r="K2758" s="3"/>
    </row>
    <row r="2759">
      <c r="A2759" s="1" t="s">
        <v>9525</v>
      </c>
      <c r="B2759" s="4" t="s">
        <v>9526</v>
      </c>
      <c r="C2759" s="1" t="s">
        <v>9527</v>
      </c>
      <c r="D2759" s="1" t="s">
        <v>9528</v>
      </c>
      <c r="E2759" s="1" t="s">
        <v>9529</v>
      </c>
      <c r="F2759" s="1" t="s">
        <v>9530</v>
      </c>
      <c r="G2759" s="1" t="s">
        <v>11</v>
      </c>
      <c r="H2759" s="1" t="s">
        <v>11</v>
      </c>
      <c r="I2759" s="1" t="s">
        <v>80</v>
      </c>
      <c r="J2759" s="3"/>
      <c r="K2759" s="3"/>
    </row>
    <row r="2760">
      <c r="A2760" s="1" t="s">
        <v>9531</v>
      </c>
      <c r="B2760" s="4" t="s">
        <v>9532</v>
      </c>
      <c r="C2760" s="1" t="s">
        <v>11</v>
      </c>
      <c r="D2760" s="1" t="s">
        <v>11</v>
      </c>
      <c r="E2760" s="1" t="s">
        <v>11</v>
      </c>
      <c r="F2760" s="1" t="s">
        <v>11</v>
      </c>
      <c r="G2760" s="1" t="s">
        <v>11</v>
      </c>
      <c r="H2760" s="1" t="s">
        <v>11</v>
      </c>
      <c r="I2760" s="1" t="s">
        <v>11</v>
      </c>
      <c r="J2760" s="3"/>
      <c r="K2760" s="3"/>
    </row>
    <row r="2761">
      <c r="A2761" s="1" t="s">
        <v>9533</v>
      </c>
      <c r="B2761" s="4" t="s">
        <v>9534</v>
      </c>
      <c r="C2761" s="1" t="s">
        <v>11</v>
      </c>
      <c r="D2761" s="1" t="s">
        <v>11</v>
      </c>
      <c r="E2761" s="1" t="s">
        <v>11</v>
      </c>
      <c r="F2761" s="1" t="s">
        <v>11</v>
      </c>
      <c r="G2761" s="1" t="s">
        <v>11</v>
      </c>
      <c r="H2761" s="1" t="s">
        <v>11</v>
      </c>
      <c r="I2761" s="1" t="s">
        <v>11</v>
      </c>
      <c r="J2761" s="3"/>
      <c r="K2761" s="3"/>
    </row>
    <row r="2762">
      <c r="A2762" s="1" t="s">
        <v>9535</v>
      </c>
      <c r="B2762" s="4" t="s">
        <v>9536</v>
      </c>
      <c r="C2762" s="1" t="s">
        <v>11</v>
      </c>
      <c r="D2762" s="1" t="s">
        <v>11</v>
      </c>
      <c r="E2762" s="1" t="s">
        <v>11</v>
      </c>
      <c r="F2762" s="1" t="s">
        <v>11</v>
      </c>
      <c r="G2762" s="1" t="s">
        <v>11</v>
      </c>
      <c r="H2762" s="1" t="s">
        <v>11</v>
      </c>
      <c r="I2762" s="1" t="s">
        <v>11</v>
      </c>
      <c r="J2762" s="3"/>
      <c r="K2762" s="3"/>
    </row>
    <row r="2763">
      <c r="A2763" s="1" t="s">
        <v>9537</v>
      </c>
      <c r="B2763" s="4" t="s">
        <v>9538</v>
      </c>
      <c r="C2763" s="1" t="s">
        <v>11</v>
      </c>
      <c r="D2763" s="1" t="s">
        <v>11</v>
      </c>
      <c r="E2763" s="1" t="s">
        <v>11</v>
      </c>
      <c r="F2763" s="1" t="s">
        <v>11</v>
      </c>
      <c r="G2763" s="1" t="s">
        <v>11</v>
      </c>
      <c r="H2763" s="1" t="s">
        <v>11</v>
      </c>
      <c r="I2763" s="1" t="s">
        <v>11</v>
      </c>
      <c r="J2763" s="3"/>
      <c r="K2763" s="3"/>
    </row>
    <row r="2764">
      <c r="A2764" s="1" t="s">
        <v>9539</v>
      </c>
      <c r="B2764" s="4" t="s">
        <v>9540</v>
      </c>
      <c r="C2764" s="1" t="s">
        <v>9541</v>
      </c>
      <c r="D2764" s="1" t="s">
        <v>9542</v>
      </c>
      <c r="E2764" s="1" t="s">
        <v>9543</v>
      </c>
      <c r="F2764" s="1" t="s">
        <v>9544</v>
      </c>
      <c r="G2764" s="1" t="s">
        <v>11</v>
      </c>
      <c r="H2764" s="5" t="s">
        <v>9545</v>
      </c>
      <c r="I2764" s="1" t="s">
        <v>31</v>
      </c>
      <c r="J2764" s="3"/>
      <c r="K2764" s="3"/>
    </row>
    <row r="2765">
      <c r="A2765" s="1" t="s">
        <v>9546</v>
      </c>
      <c r="B2765" s="4" t="s">
        <v>9547</v>
      </c>
      <c r="C2765" s="1" t="s">
        <v>9548</v>
      </c>
      <c r="D2765" s="1" t="s">
        <v>9549</v>
      </c>
      <c r="E2765" s="1" t="s">
        <v>9550</v>
      </c>
      <c r="F2765" s="1" t="s">
        <v>9551</v>
      </c>
      <c r="G2765" s="1" t="s">
        <v>11</v>
      </c>
      <c r="H2765" s="1" t="s">
        <v>11</v>
      </c>
      <c r="I2765" s="1" t="s">
        <v>80</v>
      </c>
      <c r="J2765" s="3"/>
      <c r="K2765" s="3"/>
    </row>
    <row r="2766">
      <c r="A2766" s="1" t="s">
        <v>9552</v>
      </c>
      <c r="B2766" s="4" t="s">
        <v>9553</v>
      </c>
      <c r="C2766" s="1" t="s">
        <v>9554</v>
      </c>
      <c r="D2766" s="1" t="s">
        <v>9555</v>
      </c>
      <c r="E2766" s="1" t="s">
        <v>9556</v>
      </c>
      <c r="F2766" s="1" t="s">
        <v>9557</v>
      </c>
      <c r="G2766" s="1" t="s">
        <v>11</v>
      </c>
      <c r="H2766" s="5" t="s">
        <v>9558</v>
      </c>
      <c r="I2766" s="1" t="s">
        <v>80</v>
      </c>
      <c r="J2766" s="3"/>
      <c r="K2766" s="3"/>
    </row>
    <row r="2767">
      <c r="A2767" s="1" t="s">
        <v>9559</v>
      </c>
      <c r="B2767" s="4" t="s">
        <v>9560</v>
      </c>
      <c r="C2767" s="1" t="s">
        <v>11</v>
      </c>
      <c r="D2767" s="1" t="s">
        <v>11</v>
      </c>
      <c r="E2767" s="1" t="s">
        <v>11</v>
      </c>
      <c r="F2767" s="1" t="s">
        <v>11</v>
      </c>
      <c r="G2767" s="1" t="s">
        <v>11</v>
      </c>
      <c r="H2767" s="1" t="s">
        <v>11</v>
      </c>
      <c r="I2767" s="1" t="s">
        <v>11</v>
      </c>
      <c r="J2767" s="3"/>
      <c r="K2767" s="3"/>
    </row>
    <row r="2768">
      <c r="A2768" s="1" t="s">
        <v>9561</v>
      </c>
      <c r="B2768" s="4" t="s">
        <v>9562</v>
      </c>
      <c r="C2768" s="1" t="s">
        <v>11</v>
      </c>
      <c r="D2768" s="1" t="s">
        <v>11</v>
      </c>
      <c r="E2768" s="1" t="s">
        <v>11</v>
      </c>
      <c r="F2768" s="1" t="s">
        <v>11</v>
      </c>
      <c r="G2768" s="1" t="s">
        <v>11</v>
      </c>
      <c r="H2768" s="1" t="s">
        <v>11</v>
      </c>
      <c r="I2768" s="1" t="s">
        <v>11</v>
      </c>
      <c r="J2768" s="3"/>
      <c r="K2768" s="3"/>
    </row>
    <row r="2769">
      <c r="A2769" s="1" t="s">
        <v>9563</v>
      </c>
      <c r="B2769" s="4" t="s">
        <v>9564</v>
      </c>
      <c r="C2769" s="1" t="s">
        <v>11</v>
      </c>
      <c r="D2769" s="1" t="s">
        <v>11</v>
      </c>
      <c r="E2769" s="1" t="s">
        <v>11</v>
      </c>
      <c r="F2769" s="1" t="s">
        <v>11</v>
      </c>
      <c r="G2769" s="1" t="s">
        <v>11</v>
      </c>
      <c r="H2769" s="1" t="s">
        <v>11</v>
      </c>
      <c r="I2769" s="1" t="s">
        <v>11</v>
      </c>
      <c r="J2769" s="3"/>
      <c r="K2769" s="3"/>
    </row>
    <row r="2770">
      <c r="A2770" s="1" t="s">
        <v>9565</v>
      </c>
      <c r="B2770" s="4" t="s">
        <v>9566</v>
      </c>
      <c r="C2770" s="1" t="s">
        <v>11</v>
      </c>
      <c r="D2770" s="1" t="s">
        <v>11</v>
      </c>
      <c r="E2770" s="1" t="s">
        <v>11</v>
      </c>
      <c r="F2770" s="1" t="s">
        <v>11</v>
      </c>
      <c r="G2770" s="1" t="s">
        <v>11</v>
      </c>
      <c r="H2770" s="1" t="s">
        <v>11</v>
      </c>
      <c r="I2770" s="1" t="s">
        <v>11</v>
      </c>
      <c r="J2770" s="3"/>
      <c r="K2770" s="3"/>
    </row>
    <row r="2771">
      <c r="A2771" s="1" t="s">
        <v>9567</v>
      </c>
      <c r="B2771" s="4" t="s">
        <v>9568</v>
      </c>
      <c r="C2771" s="1" t="s">
        <v>11</v>
      </c>
      <c r="D2771" s="1" t="s">
        <v>11</v>
      </c>
      <c r="E2771" s="1" t="s">
        <v>11</v>
      </c>
      <c r="F2771" s="1" t="s">
        <v>11</v>
      </c>
      <c r="G2771" s="1" t="s">
        <v>11</v>
      </c>
      <c r="H2771" s="1" t="s">
        <v>11</v>
      </c>
      <c r="I2771" s="1" t="s">
        <v>11</v>
      </c>
      <c r="J2771" s="3"/>
      <c r="K2771" s="3"/>
    </row>
    <row r="2772">
      <c r="A2772" s="1" t="s">
        <v>9569</v>
      </c>
      <c r="B2772" s="4" t="s">
        <v>9570</v>
      </c>
      <c r="C2772" s="1" t="s">
        <v>11</v>
      </c>
      <c r="D2772" s="1" t="s">
        <v>11</v>
      </c>
      <c r="E2772" s="1" t="s">
        <v>11</v>
      </c>
      <c r="F2772" s="1" t="s">
        <v>11</v>
      </c>
      <c r="G2772" s="1" t="s">
        <v>11</v>
      </c>
      <c r="H2772" s="1" t="s">
        <v>11</v>
      </c>
      <c r="I2772" s="1" t="s">
        <v>11</v>
      </c>
      <c r="J2772" s="3"/>
      <c r="K2772" s="3"/>
    </row>
    <row r="2773">
      <c r="A2773" s="1" t="s">
        <v>9571</v>
      </c>
      <c r="B2773" s="4" t="s">
        <v>9572</v>
      </c>
      <c r="C2773" s="1" t="s">
        <v>11</v>
      </c>
      <c r="D2773" s="1" t="s">
        <v>11</v>
      </c>
      <c r="E2773" s="1" t="s">
        <v>11</v>
      </c>
      <c r="F2773" s="1" t="s">
        <v>11</v>
      </c>
      <c r="G2773" s="1" t="s">
        <v>11</v>
      </c>
      <c r="H2773" s="1" t="s">
        <v>11</v>
      </c>
      <c r="I2773" s="1" t="s">
        <v>11</v>
      </c>
      <c r="J2773" s="3"/>
      <c r="K2773" s="3"/>
    </row>
    <row r="2774">
      <c r="A2774" s="3"/>
      <c r="B2774" s="6"/>
      <c r="C2774" s="3"/>
      <c r="D2774" s="3"/>
      <c r="E2774" s="3"/>
      <c r="F2774" s="3"/>
      <c r="G2774" s="3"/>
      <c r="H2774" s="3"/>
      <c r="I2774" s="3"/>
      <c r="J2774" s="3"/>
      <c r="K2774" s="3"/>
    </row>
    <row r="2775">
      <c r="A2775" s="3"/>
      <c r="B2775" s="6"/>
      <c r="C2775" s="3"/>
      <c r="D2775" s="3"/>
      <c r="E2775" s="3"/>
      <c r="F2775" s="3"/>
      <c r="G2775" s="3"/>
      <c r="H2775" s="3"/>
      <c r="I2775" s="3"/>
      <c r="J2775" s="3"/>
      <c r="K2775" s="3"/>
    </row>
  </sheetData>
  <hyperlinks>
    <hyperlink r:id="rId1" ref="B2"/>
    <hyperlink r:id="rId2" ref="B3"/>
    <hyperlink r:id="rId3" ref="B4"/>
    <hyperlink r:id="rId4" ref="B5"/>
    <hyperlink r:id="rId5" ref="B6"/>
    <hyperlink r:id="rId6" ref="B7"/>
    <hyperlink r:id="rId7" ref="H7"/>
    <hyperlink r:id="rId8" ref="B8"/>
    <hyperlink r:id="rId9" ref="B9"/>
    <hyperlink r:id="rId10" ref="B10"/>
    <hyperlink r:id="rId11" ref="B11"/>
    <hyperlink r:id="rId12" ref="B12"/>
    <hyperlink r:id="rId13" ref="B13"/>
    <hyperlink r:id="rId14" ref="H13"/>
    <hyperlink r:id="rId15" ref="B14"/>
    <hyperlink r:id="rId16" ref="B15"/>
    <hyperlink r:id="rId17" ref="B16"/>
    <hyperlink r:id="rId18" ref="B17"/>
    <hyperlink r:id="rId19" ref="B18"/>
    <hyperlink r:id="rId20" ref="B19"/>
    <hyperlink r:id="rId21" ref="B20"/>
    <hyperlink r:id="rId22" ref="H20"/>
    <hyperlink r:id="rId23" ref="B21"/>
    <hyperlink r:id="rId24" ref="B22"/>
    <hyperlink r:id="rId25" ref="B23"/>
    <hyperlink r:id="rId26" ref="B24"/>
    <hyperlink r:id="rId27" ref="B25"/>
    <hyperlink r:id="rId28" ref="B26"/>
    <hyperlink r:id="rId29" ref="B27"/>
    <hyperlink r:id="rId30" ref="B28"/>
    <hyperlink r:id="rId31" ref="B29"/>
    <hyperlink r:id="rId32" ref="B30"/>
    <hyperlink r:id="rId33" ref="B31"/>
    <hyperlink r:id="rId34" ref="B32"/>
    <hyperlink r:id="rId35" ref="B33"/>
    <hyperlink r:id="rId36" ref="B34"/>
    <hyperlink r:id="rId37" ref="B35"/>
    <hyperlink r:id="rId38" ref="B36"/>
    <hyperlink r:id="rId39" ref="B37"/>
    <hyperlink r:id="rId40" ref="B38"/>
    <hyperlink r:id="rId41" ref="B39"/>
    <hyperlink r:id="rId42" ref="B40"/>
    <hyperlink r:id="rId43" ref="B41"/>
    <hyperlink r:id="rId44" ref="B42"/>
    <hyperlink r:id="rId45" ref="B43"/>
    <hyperlink r:id="rId46" ref="B44"/>
    <hyperlink r:id="rId47" ref="B45"/>
    <hyperlink r:id="rId48" ref="B46"/>
    <hyperlink r:id="rId49" ref="B47"/>
    <hyperlink r:id="rId50" ref="B48"/>
    <hyperlink r:id="rId51" ref="B49"/>
    <hyperlink r:id="rId52" ref="B50"/>
    <hyperlink r:id="rId53" ref="H50"/>
    <hyperlink r:id="rId54" ref="B51"/>
    <hyperlink r:id="rId55" ref="B52"/>
    <hyperlink r:id="rId56" ref="B53"/>
    <hyperlink r:id="rId57" ref="B54"/>
    <hyperlink r:id="rId58" ref="B55"/>
    <hyperlink r:id="rId59" ref="H55"/>
    <hyperlink r:id="rId60" ref="B56"/>
    <hyperlink r:id="rId61" ref="B57"/>
    <hyperlink r:id="rId62" ref="B58"/>
    <hyperlink r:id="rId63" ref="B59"/>
    <hyperlink r:id="rId64" ref="H59"/>
    <hyperlink r:id="rId65" ref="B60"/>
    <hyperlink r:id="rId66" ref="B61"/>
    <hyperlink r:id="rId67" ref="B62"/>
    <hyperlink r:id="rId68" ref="B63"/>
    <hyperlink r:id="rId69" ref="B64"/>
    <hyperlink r:id="rId70" ref="H64"/>
    <hyperlink r:id="rId71" ref="B65"/>
    <hyperlink r:id="rId72" ref="B66"/>
    <hyperlink r:id="rId73" ref="B67"/>
    <hyperlink r:id="rId74" ref="H67"/>
    <hyperlink r:id="rId75" ref="B68"/>
    <hyperlink r:id="rId76" ref="B69"/>
    <hyperlink r:id="rId77" ref="B70"/>
    <hyperlink r:id="rId78" ref="B71"/>
    <hyperlink r:id="rId79" ref="B72"/>
    <hyperlink r:id="rId80" ref="B73"/>
    <hyperlink r:id="rId81" ref="B74"/>
    <hyperlink r:id="rId82" ref="B75"/>
    <hyperlink r:id="rId83" ref="B76"/>
    <hyperlink r:id="rId84" ref="H76"/>
    <hyperlink r:id="rId85" ref="B77"/>
    <hyperlink r:id="rId86" ref="B78"/>
    <hyperlink r:id="rId87" ref="B79"/>
    <hyperlink r:id="rId88" ref="B80"/>
    <hyperlink r:id="rId89" ref="B81"/>
    <hyperlink r:id="rId90" ref="B82"/>
    <hyperlink r:id="rId91" ref="B83"/>
    <hyperlink r:id="rId92" ref="B84"/>
    <hyperlink r:id="rId93" ref="B85"/>
    <hyperlink r:id="rId94" ref="H85"/>
    <hyperlink r:id="rId95" ref="B86"/>
    <hyperlink r:id="rId96" ref="B87"/>
    <hyperlink r:id="rId97" ref="B88"/>
    <hyperlink r:id="rId98" ref="B89"/>
    <hyperlink r:id="rId99" ref="B90"/>
    <hyperlink r:id="rId100" ref="B91"/>
    <hyperlink r:id="rId101" ref="B92"/>
    <hyperlink r:id="rId102" ref="B93"/>
    <hyperlink r:id="rId103" ref="H93"/>
    <hyperlink r:id="rId104" ref="B94"/>
    <hyperlink r:id="rId105" ref="B95"/>
    <hyperlink r:id="rId106" ref="B96"/>
    <hyperlink r:id="rId107" ref="B97"/>
    <hyperlink r:id="rId108" ref="B98"/>
    <hyperlink r:id="rId109" ref="B99"/>
    <hyperlink r:id="rId110" ref="H99"/>
    <hyperlink r:id="rId111" ref="B100"/>
    <hyperlink r:id="rId112" ref="B101"/>
    <hyperlink r:id="rId113" ref="B102"/>
    <hyperlink r:id="rId114" ref="H102"/>
    <hyperlink r:id="rId115" ref="B103"/>
    <hyperlink r:id="rId116" ref="B104"/>
    <hyperlink r:id="rId117" ref="B105"/>
    <hyperlink r:id="rId118" ref="B106"/>
    <hyperlink r:id="rId119" ref="B107"/>
    <hyperlink r:id="rId120" ref="B108"/>
    <hyperlink r:id="rId121" ref="B109"/>
    <hyperlink r:id="rId122" ref="B110"/>
    <hyperlink r:id="rId123" ref="H110"/>
    <hyperlink r:id="rId124" ref="B111"/>
    <hyperlink r:id="rId125" ref="H111"/>
    <hyperlink r:id="rId126" ref="B112"/>
    <hyperlink r:id="rId127" ref="B113"/>
    <hyperlink r:id="rId128" ref="H113"/>
    <hyperlink r:id="rId129" ref="B114"/>
    <hyperlink r:id="rId130" ref="B115"/>
    <hyperlink r:id="rId131" ref="B116"/>
    <hyperlink r:id="rId132" ref="B117"/>
    <hyperlink r:id="rId133" ref="H117"/>
    <hyperlink r:id="rId134" ref="B118"/>
    <hyperlink r:id="rId135" ref="B119"/>
    <hyperlink r:id="rId136" ref="B120"/>
    <hyperlink r:id="rId137" ref="B121"/>
    <hyperlink r:id="rId138" ref="B122"/>
    <hyperlink r:id="rId139" ref="B123"/>
    <hyperlink r:id="rId140" ref="B124"/>
    <hyperlink r:id="rId141" ref="B125"/>
    <hyperlink r:id="rId142" ref="B126"/>
    <hyperlink r:id="rId143" ref="B127"/>
    <hyperlink r:id="rId144" ref="B128"/>
    <hyperlink r:id="rId145" ref="B129"/>
    <hyperlink r:id="rId146" ref="B130"/>
    <hyperlink r:id="rId147" ref="B131"/>
    <hyperlink r:id="rId148" ref="B132"/>
    <hyperlink r:id="rId149" ref="B133"/>
    <hyperlink r:id="rId150" ref="B134"/>
    <hyperlink r:id="rId151" ref="B135"/>
    <hyperlink r:id="rId152" ref="B136"/>
    <hyperlink r:id="rId153" ref="B137"/>
    <hyperlink r:id="rId154" ref="H137"/>
    <hyperlink r:id="rId155" ref="B138"/>
    <hyperlink r:id="rId156" ref="B139"/>
    <hyperlink r:id="rId157" ref="B140"/>
    <hyperlink r:id="rId158" ref="B141"/>
    <hyperlink r:id="rId159" ref="B142"/>
    <hyperlink r:id="rId160" ref="B143"/>
    <hyperlink r:id="rId161" ref="B144"/>
    <hyperlink r:id="rId162" ref="B145"/>
    <hyperlink r:id="rId163" ref="B146"/>
    <hyperlink r:id="rId164" ref="B147"/>
    <hyperlink r:id="rId165" ref="B148"/>
    <hyperlink r:id="rId166" ref="B149"/>
    <hyperlink r:id="rId167" ref="B150"/>
    <hyperlink r:id="rId168" ref="H150"/>
    <hyperlink r:id="rId169" ref="B151"/>
    <hyperlink r:id="rId170" ref="B152"/>
    <hyperlink r:id="rId171" ref="B153"/>
    <hyperlink r:id="rId172" ref="B154"/>
    <hyperlink r:id="rId173" ref="B155"/>
    <hyperlink r:id="rId174" ref="H155"/>
    <hyperlink r:id="rId175" ref="B156"/>
    <hyperlink r:id="rId176" ref="B157"/>
    <hyperlink r:id="rId177" ref="B158"/>
    <hyperlink r:id="rId178" ref="B159"/>
    <hyperlink r:id="rId179" ref="H159"/>
    <hyperlink r:id="rId180" ref="B160"/>
    <hyperlink r:id="rId181" ref="B161"/>
    <hyperlink r:id="rId182" ref="B162"/>
    <hyperlink r:id="rId183" ref="H162"/>
    <hyperlink r:id="rId184" ref="B163"/>
    <hyperlink r:id="rId185" ref="B164"/>
    <hyperlink r:id="rId186" ref="B165"/>
    <hyperlink r:id="rId187" ref="B166"/>
    <hyperlink r:id="rId188" ref="B167"/>
    <hyperlink r:id="rId189" ref="B168"/>
    <hyperlink r:id="rId190" ref="B169"/>
    <hyperlink r:id="rId191" ref="B170"/>
    <hyperlink r:id="rId192" ref="B171"/>
    <hyperlink r:id="rId193" ref="B172"/>
    <hyperlink r:id="rId194" ref="B173"/>
    <hyperlink r:id="rId195" ref="B174"/>
    <hyperlink r:id="rId196" ref="B175"/>
    <hyperlink r:id="rId197" ref="B176"/>
    <hyperlink r:id="rId198" ref="H176"/>
    <hyperlink r:id="rId199" ref="B177"/>
    <hyperlink r:id="rId200" ref="H177"/>
    <hyperlink r:id="rId201" ref="B178"/>
    <hyperlink r:id="rId202" ref="B179"/>
    <hyperlink r:id="rId203" ref="B180"/>
    <hyperlink r:id="rId204" ref="B181"/>
    <hyperlink r:id="rId205" ref="B182"/>
    <hyperlink r:id="rId206" ref="B183"/>
    <hyperlink r:id="rId207" ref="H183"/>
    <hyperlink r:id="rId208" ref="B184"/>
    <hyperlink r:id="rId209" ref="B185"/>
    <hyperlink r:id="rId210" ref="B186"/>
    <hyperlink r:id="rId211" ref="B187"/>
    <hyperlink r:id="rId212" ref="B188"/>
    <hyperlink r:id="rId213" ref="B189"/>
    <hyperlink r:id="rId214" ref="B190"/>
    <hyperlink r:id="rId215" ref="H190"/>
    <hyperlink r:id="rId216" ref="B191"/>
    <hyperlink r:id="rId217" ref="B192"/>
    <hyperlink r:id="rId218" ref="B193"/>
    <hyperlink r:id="rId219" ref="B194"/>
    <hyperlink r:id="rId220" ref="B195"/>
    <hyperlink r:id="rId221" ref="B196"/>
    <hyperlink r:id="rId222" ref="B197"/>
    <hyperlink r:id="rId223" ref="B198"/>
    <hyperlink r:id="rId224" ref="H198"/>
    <hyperlink r:id="rId225" ref="B199"/>
    <hyperlink r:id="rId226" ref="B200"/>
    <hyperlink r:id="rId227" ref="H200"/>
    <hyperlink r:id="rId228" ref="B201"/>
    <hyperlink r:id="rId229" ref="B202"/>
    <hyperlink r:id="rId230" ref="B203"/>
    <hyperlink r:id="rId231" ref="H203"/>
    <hyperlink r:id="rId232" ref="B204"/>
    <hyperlink r:id="rId233" ref="B205"/>
    <hyperlink r:id="rId234" ref="H205"/>
    <hyperlink r:id="rId235" ref="B206"/>
    <hyperlink r:id="rId236" ref="B207"/>
    <hyperlink r:id="rId237" ref="B208"/>
    <hyperlink r:id="rId238" ref="B209"/>
    <hyperlink r:id="rId239" ref="H209"/>
    <hyperlink r:id="rId240" ref="B210"/>
    <hyperlink r:id="rId241" ref="B211"/>
    <hyperlink r:id="rId242" ref="H211"/>
    <hyperlink r:id="rId243" ref="B212"/>
    <hyperlink r:id="rId244" ref="B213"/>
    <hyperlink r:id="rId245" ref="B214"/>
    <hyperlink r:id="rId246" ref="B215"/>
    <hyperlink r:id="rId247" ref="H215"/>
    <hyperlink r:id="rId248" ref="B216"/>
    <hyperlink r:id="rId249" ref="B217"/>
    <hyperlink r:id="rId250" ref="B218"/>
    <hyperlink r:id="rId251" ref="B219"/>
    <hyperlink r:id="rId252" ref="B220"/>
    <hyperlink r:id="rId253" ref="B221"/>
    <hyperlink r:id="rId254" ref="B222"/>
    <hyperlink r:id="rId255" ref="B223"/>
    <hyperlink r:id="rId256" ref="B224"/>
    <hyperlink r:id="rId257" ref="B225"/>
    <hyperlink r:id="rId258" ref="B226"/>
    <hyperlink r:id="rId259" ref="B227"/>
    <hyperlink r:id="rId260" ref="B228"/>
    <hyperlink r:id="rId261" ref="B229"/>
    <hyperlink r:id="rId262" ref="B230"/>
    <hyperlink r:id="rId263" ref="B231"/>
    <hyperlink r:id="rId264" ref="B232"/>
    <hyperlink r:id="rId265" ref="B233"/>
    <hyperlink r:id="rId266" ref="B234"/>
    <hyperlink r:id="rId267" ref="B235"/>
    <hyperlink r:id="rId268" ref="H235"/>
    <hyperlink r:id="rId269" ref="B236"/>
    <hyperlink r:id="rId270" ref="B237"/>
    <hyperlink r:id="rId271" ref="B238"/>
    <hyperlink r:id="rId272" ref="B239"/>
    <hyperlink r:id="rId273" ref="B240"/>
    <hyperlink r:id="rId274" ref="B241"/>
    <hyperlink r:id="rId275" ref="B242"/>
    <hyperlink r:id="rId276" ref="B243"/>
    <hyperlink r:id="rId277" ref="B244"/>
    <hyperlink r:id="rId278" ref="B245"/>
    <hyperlink r:id="rId279" ref="H245"/>
    <hyperlink r:id="rId280" ref="B246"/>
    <hyperlink r:id="rId281" ref="B247"/>
    <hyperlink r:id="rId282" ref="H247"/>
    <hyperlink r:id="rId283" ref="B248"/>
    <hyperlink r:id="rId284" ref="B249"/>
    <hyperlink r:id="rId285" ref="B250"/>
    <hyperlink r:id="rId286" ref="B251"/>
    <hyperlink r:id="rId287" ref="B252"/>
    <hyperlink r:id="rId288" ref="B253"/>
    <hyperlink r:id="rId289" ref="B254"/>
    <hyperlink r:id="rId290" ref="B255"/>
    <hyperlink r:id="rId291" ref="B256"/>
    <hyperlink r:id="rId292" ref="B257"/>
    <hyperlink r:id="rId293" ref="B258"/>
    <hyperlink r:id="rId294" ref="B259"/>
    <hyperlink r:id="rId295" ref="B260"/>
    <hyperlink r:id="rId296" ref="B261"/>
    <hyperlink r:id="rId297" ref="B262"/>
    <hyperlink r:id="rId298" ref="B263"/>
    <hyperlink r:id="rId299" ref="B264"/>
    <hyperlink r:id="rId300" ref="B265"/>
    <hyperlink r:id="rId301" ref="B266"/>
    <hyperlink r:id="rId302" ref="B267"/>
    <hyperlink r:id="rId303" ref="B268"/>
    <hyperlink r:id="rId304" ref="B269"/>
    <hyperlink r:id="rId305" ref="B270"/>
    <hyperlink r:id="rId306" ref="B271"/>
    <hyperlink r:id="rId307" ref="B272"/>
    <hyperlink r:id="rId308" ref="B273"/>
    <hyperlink r:id="rId309" ref="B274"/>
    <hyperlink r:id="rId310" ref="B275"/>
    <hyperlink r:id="rId311" ref="B276"/>
    <hyperlink r:id="rId312" ref="B277"/>
    <hyperlink r:id="rId313" ref="H277"/>
    <hyperlink r:id="rId314" ref="B278"/>
    <hyperlink r:id="rId315" ref="B279"/>
    <hyperlink r:id="rId316" ref="B280"/>
    <hyperlink r:id="rId317" ref="H280"/>
    <hyperlink r:id="rId318" ref="B281"/>
    <hyperlink r:id="rId319" ref="H281"/>
    <hyperlink r:id="rId320" ref="B282"/>
    <hyperlink r:id="rId321" ref="B283"/>
    <hyperlink r:id="rId322" ref="B284"/>
    <hyperlink r:id="rId323" ref="B285"/>
    <hyperlink r:id="rId324" ref="B286"/>
    <hyperlink r:id="rId325" ref="B287"/>
    <hyperlink r:id="rId326" ref="B288"/>
    <hyperlink r:id="rId327" ref="B289"/>
    <hyperlink r:id="rId328" ref="B290"/>
    <hyperlink r:id="rId329" ref="B291"/>
    <hyperlink r:id="rId330" ref="B292"/>
    <hyperlink r:id="rId331" ref="B293"/>
    <hyperlink r:id="rId332" ref="H293"/>
    <hyperlink r:id="rId333" ref="B294"/>
    <hyperlink r:id="rId334" ref="B295"/>
    <hyperlink r:id="rId335" ref="H295"/>
    <hyperlink r:id="rId336" ref="B296"/>
    <hyperlink r:id="rId337" ref="B297"/>
    <hyperlink r:id="rId338" ref="B298"/>
    <hyperlink r:id="rId339" ref="B299"/>
    <hyperlink r:id="rId340" ref="B300"/>
    <hyperlink r:id="rId341" ref="B301"/>
    <hyperlink r:id="rId342" ref="B302"/>
    <hyperlink r:id="rId343" ref="B303"/>
    <hyperlink r:id="rId344" ref="B304"/>
    <hyperlink r:id="rId345" ref="B305"/>
    <hyperlink r:id="rId346" ref="B306"/>
    <hyperlink r:id="rId347" ref="H306"/>
    <hyperlink r:id="rId348" ref="B307"/>
    <hyperlink r:id="rId349" ref="B308"/>
    <hyperlink r:id="rId350" ref="B309"/>
    <hyperlink r:id="rId351" ref="B310"/>
    <hyperlink r:id="rId352" ref="H310"/>
    <hyperlink r:id="rId353" ref="B311"/>
    <hyperlink r:id="rId354" ref="H311"/>
    <hyperlink r:id="rId355" ref="B312"/>
    <hyperlink r:id="rId356" ref="B313"/>
    <hyperlink r:id="rId357" ref="H313"/>
    <hyperlink r:id="rId358" ref="B314"/>
    <hyperlink r:id="rId359" ref="H314"/>
    <hyperlink r:id="rId360" ref="B315"/>
    <hyperlink r:id="rId361" ref="B316"/>
    <hyperlink r:id="rId362" ref="B317"/>
    <hyperlink r:id="rId363" ref="B318"/>
    <hyperlink r:id="rId364" ref="B319"/>
    <hyperlink r:id="rId365" ref="B320"/>
    <hyperlink r:id="rId366" ref="H320"/>
    <hyperlink r:id="rId367" ref="B321"/>
    <hyperlink r:id="rId368" ref="B322"/>
    <hyperlink r:id="rId369" ref="B323"/>
    <hyperlink r:id="rId370" ref="B324"/>
    <hyperlink r:id="rId371" ref="H324"/>
    <hyperlink r:id="rId372" ref="B325"/>
    <hyperlink r:id="rId373" ref="B326"/>
    <hyperlink r:id="rId374" ref="B327"/>
    <hyperlink r:id="rId375" ref="B328"/>
    <hyperlink r:id="rId376" ref="B329"/>
    <hyperlink r:id="rId377" ref="B330"/>
    <hyperlink r:id="rId378" ref="B331"/>
    <hyperlink r:id="rId379" ref="B332"/>
    <hyperlink r:id="rId380" ref="B333"/>
    <hyperlink r:id="rId381" ref="B334"/>
    <hyperlink r:id="rId382" ref="B335"/>
    <hyperlink r:id="rId383" ref="B336"/>
    <hyperlink r:id="rId384" ref="B337"/>
    <hyperlink r:id="rId385" ref="B338"/>
    <hyperlink r:id="rId386" ref="B339"/>
    <hyperlink r:id="rId387" ref="B340"/>
    <hyperlink r:id="rId388" ref="B341"/>
    <hyperlink r:id="rId389" ref="B342"/>
    <hyperlink r:id="rId390" ref="B343"/>
    <hyperlink r:id="rId391" ref="B344"/>
    <hyperlink r:id="rId392" ref="H344"/>
    <hyperlink r:id="rId393" ref="B345"/>
    <hyperlink r:id="rId394" ref="B346"/>
    <hyperlink r:id="rId395" ref="B347"/>
    <hyperlink r:id="rId396" ref="B348"/>
    <hyperlink r:id="rId397" ref="B349"/>
    <hyperlink r:id="rId398" ref="B350"/>
    <hyperlink r:id="rId399" ref="B351"/>
    <hyperlink r:id="rId400" ref="B352"/>
    <hyperlink r:id="rId401" ref="B353"/>
    <hyperlink r:id="rId402" ref="H353"/>
    <hyperlink r:id="rId403" ref="B354"/>
    <hyperlink r:id="rId404" ref="B355"/>
    <hyperlink r:id="rId405" ref="B356"/>
    <hyperlink r:id="rId406" ref="H356"/>
    <hyperlink r:id="rId407" ref="B357"/>
    <hyperlink r:id="rId408" ref="B358"/>
    <hyperlink r:id="rId409" ref="B359"/>
    <hyperlink r:id="rId410" ref="B360"/>
    <hyperlink r:id="rId411" ref="H360"/>
    <hyperlink r:id="rId412" ref="B361"/>
    <hyperlink r:id="rId413" ref="B362"/>
    <hyperlink r:id="rId414" ref="B363"/>
    <hyperlink r:id="rId415" ref="B364"/>
    <hyperlink r:id="rId416" ref="H364"/>
    <hyperlink r:id="rId417" ref="B365"/>
    <hyperlink r:id="rId418" ref="B366"/>
    <hyperlink r:id="rId419" ref="H366"/>
    <hyperlink r:id="rId420" ref="B367"/>
    <hyperlink r:id="rId421" ref="B368"/>
    <hyperlink r:id="rId422" ref="B369"/>
    <hyperlink r:id="rId423" ref="B370"/>
    <hyperlink r:id="rId424" ref="B371"/>
    <hyperlink r:id="rId425" ref="B372"/>
    <hyperlink r:id="rId426" ref="B373"/>
    <hyperlink r:id="rId427" ref="B374"/>
    <hyperlink r:id="rId428" ref="H374"/>
    <hyperlink r:id="rId429" ref="B375"/>
    <hyperlink r:id="rId430" ref="B376"/>
    <hyperlink r:id="rId431" ref="B377"/>
    <hyperlink r:id="rId432" ref="B378"/>
    <hyperlink r:id="rId433" ref="B379"/>
    <hyperlink r:id="rId434" ref="B380"/>
    <hyperlink r:id="rId435" ref="B381"/>
    <hyperlink r:id="rId436" ref="B382"/>
    <hyperlink r:id="rId437" ref="B383"/>
    <hyperlink r:id="rId438" ref="B384"/>
    <hyperlink r:id="rId439" ref="B385"/>
    <hyperlink r:id="rId440" ref="B386"/>
    <hyperlink r:id="rId441" ref="B387"/>
    <hyperlink r:id="rId442" ref="B388"/>
    <hyperlink r:id="rId443" ref="H388"/>
    <hyperlink r:id="rId444" ref="B389"/>
    <hyperlink r:id="rId445" ref="B390"/>
    <hyperlink r:id="rId446" ref="B391"/>
    <hyperlink r:id="rId447" ref="B392"/>
    <hyperlink r:id="rId448" ref="B393"/>
    <hyperlink r:id="rId449" ref="H393"/>
    <hyperlink r:id="rId450" ref="B394"/>
    <hyperlink r:id="rId451" ref="B395"/>
    <hyperlink r:id="rId452" ref="B396"/>
    <hyperlink r:id="rId453" ref="B397"/>
    <hyperlink r:id="rId454" ref="H397"/>
    <hyperlink r:id="rId455" ref="B398"/>
    <hyperlink r:id="rId456" ref="B399"/>
    <hyperlink r:id="rId457" ref="B400"/>
    <hyperlink r:id="rId458" ref="B401"/>
    <hyperlink r:id="rId459" ref="B402"/>
    <hyperlink r:id="rId460" ref="B403"/>
    <hyperlink r:id="rId461" ref="B404"/>
    <hyperlink r:id="rId462" ref="B405"/>
    <hyperlink r:id="rId463" ref="B406"/>
    <hyperlink r:id="rId464" ref="B407"/>
    <hyperlink r:id="rId465" ref="B408"/>
    <hyperlink r:id="rId466" ref="B409"/>
    <hyperlink r:id="rId467" ref="H409"/>
    <hyperlink r:id="rId468" ref="B410"/>
    <hyperlink r:id="rId469" ref="B411"/>
    <hyperlink r:id="rId470" ref="H411"/>
    <hyperlink r:id="rId471" ref="B412"/>
    <hyperlink r:id="rId472" ref="B413"/>
    <hyperlink r:id="rId473" ref="B414"/>
    <hyperlink r:id="rId474" ref="B415"/>
    <hyperlink r:id="rId475" ref="B416"/>
    <hyperlink r:id="rId476" ref="H416"/>
    <hyperlink r:id="rId477" ref="B417"/>
    <hyperlink r:id="rId478" ref="B418"/>
    <hyperlink r:id="rId479" ref="B419"/>
    <hyperlink r:id="rId480" ref="B420"/>
    <hyperlink r:id="rId481" ref="B421"/>
    <hyperlink r:id="rId482" ref="B422"/>
    <hyperlink r:id="rId483" ref="H422"/>
    <hyperlink r:id="rId484" ref="B423"/>
    <hyperlink r:id="rId485" ref="H423"/>
    <hyperlink r:id="rId486" ref="B424"/>
    <hyperlink r:id="rId487" ref="B425"/>
    <hyperlink r:id="rId488" ref="B426"/>
    <hyperlink r:id="rId489" ref="B427"/>
    <hyperlink r:id="rId490" ref="B428"/>
    <hyperlink r:id="rId491" ref="B429"/>
    <hyperlink r:id="rId492" ref="B430"/>
    <hyperlink r:id="rId493" ref="B431"/>
    <hyperlink r:id="rId494" ref="B432"/>
    <hyperlink r:id="rId495" ref="B433"/>
    <hyperlink r:id="rId496" ref="B434"/>
    <hyperlink r:id="rId497" ref="B435"/>
    <hyperlink r:id="rId498" ref="B436"/>
    <hyperlink r:id="rId499" ref="H436"/>
    <hyperlink r:id="rId500" ref="B437"/>
    <hyperlink r:id="rId501" ref="B438"/>
    <hyperlink r:id="rId502" ref="B439"/>
    <hyperlink r:id="rId503" ref="B440"/>
    <hyperlink r:id="rId504" ref="B441"/>
    <hyperlink r:id="rId505" ref="B442"/>
    <hyperlink r:id="rId506" ref="B443"/>
    <hyperlink r:id="rId507" ref="B444"/>
    <hyperlink r:id="rId508" ref="B445"/>
    <hyperlink r:id="rId509" ref="H445"/>
    <hyperlink r:id="rId510" ref="B446"/>
    <hyperlink r:id="rId511" ref="B447"/>
    <hyperlink r:id="rId512" ref="B448"/>
    <hyperlink r:id="rId513" ref="B449"/>
    <hyperlink r:id="rId514" ref="B450"/>
    <hyperlink r:id="rId515" ref="H450"/>
    <hyperlink r:id="rId516" ref="B451"/>
    <hyperlink r:id="rId517" ref="B452"/>
    <hyperlink r:id="rId518" ref="H452"/>
    <hyperlink r:id="rId519" ref="B453"/>
    <hyperlink r:id="rId520" ref="B454"/>
    <hyperlink r:id="rId521" ref="H454"/>
    <hyperlink r:id="rId522" ref="B455"/>
    <hyperlink r:id="rId523" ref="B456"/>
    <hyperlink r:id="rId524" ref="B457"/>
    <hyperlink r:id="rId525" ref="B458"/>
    <hyperlink r:id="rId526" ref="H458"/>
    <hyperlink r:id="rId527" ref="B459"/>
    <hyperlink r:id="rId528" ref="B460"/>
    <hyperlink r:id="rId529" ref="H460"/>
    <hyperlink r:id="rId530" ref="B461"/>
    <hyperlink r:id="rId531" ref="B462"/>
    <hyperlink r:id="rId532" ref="B463"/>
    <hyperlink r:id="rId533" ref="B464"/>
    <hyperlink r:id="rId534" ref="H464"/>
    <hyperlink r:id="rId535" ref="B465"/>
    <hyperlink r:id="rId536" ref="B466"/>
    <hyperlink r:id="rId537" ref="B467"/>
    <hyperlink r:id="rId538" ref="B468"/>
    <hyperlink r:id="rId539" ref="B469"/>
    <hyperlink r:id="rId540" ref="B470"/>
    <hyperlink r:id="rId541" ref="B471"/>
    <hyperlink r:id="rId542" ref="H471"/>
    <hyperlink r:id="rId543" ref="B472"/>
    <hyperlink r:id="rId544" ref="B473"/>
    <hyperlink r:id="rId545" ref="B474"/>
    <hyperlink r:id="rId546" ref="B475"/>
    <hyperlink r:id="rId547" ref="B476"/>
    <hyperlink r:id="rId548" ref="B477"/>
    <hyperlink r:id="rId549" ref="H477"/>
    <hyperlink r:id="rId550" ref="B478"/>
    <hyperlink r:id="rId551" ref="H478"/>
    <hyperlink r:id="rId552" ref="B479"/>
    <hyperlink r:id="rId553" ref="B480"/>
    <hyperlink r:id="rId554" ref="B481"/>
    <hyperlink r:id="rId555" ref="B482"/>
    <hyperlink r:id="rId556" ref="B483"/>
    <hyperlink r:id="rId557" ref="B484"/>
    <hyperlink r:id="rId558" ref="B485"/>
    <hyperlink r:id="rId559" ref="B486"/>
    <hyperlink r:id="rId560" ref="B487"/>
    <hyperlink r:id="rId561" ref="B488"/>
    <hyperlink r:id="rId562" ref="B489"/>
    <hyperlink r:id="rId563" ref="H489"/>
    <hyperlink r:id="rId564" ref="B490"/>
    <hyperlink r:id="rId565" ref="B491"/>
    <hyperlink r:id="rId566" ref="B492"/>
    <hyperlink r:id="rId567" ref="B493"/>
    <hyperlink r:id="rId568" ref="B494"/>
    <hyperlink r:id="rId569" ref="H494"/>
    <hyperlink r:id="rId570" ref="B495"/>
    <hyperlink r:id="rId571" ref="B496"/>
    <hyperlink r:id="rId572" ref="B497"/>
    <hyperlink r:id="rId573" ref="H497"/>
    <hyperlink r:id="rId574" ref="B498"/>
    <hyperlink r:id="rId575" ref="B499"/>
    <hyperlink r:id="rId576" ref="B500"/>
    <hyperlink r:id="rId577" ref="B501"/>
    <hyperlink r:id="rId578" ref="B502"/>
    <hyperlink r:id="rId579" ref="B503"/>
    <hyperlink r:id="rId580" ref="B504"/>
    <hyperlink r:id="rId581" ref="B505"/>
    <hyperlink r:id="rId582" ref="B506"/>
    <hyperlink r:id="rId583" ref="B507"/>
    <hyperlink r:id="rId584" ref="B508"/>
    <hyperlink r:id="rId585" ref="B509"/>
    <hyperlink r:id="rId586" ref="B510"/>
    <hyperlink r:id="rId587" ref="B511"/>
    <hyperlink r:id="rId588" ref="B512"/>
    <hyperlink r:id="rId589" ref="B513"/>
    <hyperlink r:id="rId590" ref="B514"/>
    <hyperlink r:id="rId591" ref="B515"/>
    <hyperlink r:id="rId592" ref="B516"/>
    <hyperlink r:id="rId593" ref="H516"/>
    <hyperlink r:id="rId594" ref="B517"/>
    <hyperlink r:id="rId595" ref="B518"/>
    <hyperlink r:id="rId596" ref="H518"/>
    <hyperlink r:id="rId597" ref="B519"/>
    <hyperlink r:id="rId598" ref="B520"/>
    <hyperlink r:id="rId599" ref="B521"/>
    <hyperlink r:id="rId600" ref="B522"/>
    <hyperlink r:id="rId601" ref="H522"/>
    <hyperlink r:id="rId602" ref="B523"/>
    <hyperlink r:id="rId603" ref="B524"/>
    <hyperlink r:id="rId604" ref="H524"/>
    <hyperlink r:id="rId605" ref="B525"/>
    <hyperlink r:id="rId606" ref="B526"/>
    <hyperlink r:id="rId607" ref="B527"/>
    <hyperlink r:id="rId608" ref="B528"/>
    <hyperlink r:id="rId609" ref="B529"/>
    <hyperlink r:id="rId610" ref="B530"/>
    <hyperlink r:id="rId611" ref="B531"/>
    <hyperlink r:id="rId612" ref="B532"/>
    <hyperlink r:id="rId613" ref="B533"/>
    <hyperlink r:id="rId614" ref="B534"/>
    <hyperlink r:id="rId615" ref="B535"/>
    <hyperlink r:id="rId616" ref="B536"/>
    <hyperlink r:id="rId617" ref="B537"/>
    <hyperlink r:id="rId618" ref="B538"/>
    <hyperlink r:id="rId619" ref="B539"/>
    <hyperlink r:id="rId620" ref="B540"/>
    <hyperlink r:id="rId621" ref="H540"/>
    <hyperlink r:id="rId622" ref="B541"/>
    <hyperlink r:id="rId623" ref="B542"/>
    <hyperlink r:id="rId624" ref="B543"/>
    <hyperlink r:id="rId625" ref="B544"/>
    <hyperlink r:id="rId626" ref="B545"/>
    <hyperlink r:id="rId627" ref="H545"/>
    <hyperlink r:id="rId628" ref="B546"/>
    <hyperlink r:id="rId629" ref="B547"/>
    <hyperlink r:id="rId630" ref="B548"/>
    <hyperlink r:id="rId631" ref="B549"/>
    <hyperlink r:id="rId632" ref="B550"/>
    <hyperlink r:id="rId633" ref="B551"/>
    <hyperlink r:id="rId634" ref="B552"/>
    <hyperlink r:id="rId635" ref="B553"/>
    <hyperlink r:id="rId636" ref="B554"/>
    <hyperlink r:id="rId637" ref="B555"/>
    <hyperlink r:id="rId638" ref="B556"/>
    <hyperlink r:id="rId639" ref="B557"/>
    <hyperlink r:id="rId640" ref="B558"/>
    <hyperlink r:id="rId641" ref="B559"/>
    <hyperlink r:id="rId642" ref="B560"/>
    <hyperlink r:id="rId643" ref="H560"/>
    <hyperlink r:id="rId644" ref="B561"/>
    <hyperlink r:id="rId645" ref="B562"/>
    <hyperlink r:id="rId646" ref="H562"/>
    <hyperlink r:id="rId647" ref="B563"/>
    <hyperlink r:id="rId648" ref="B564"/>
    <hyperlink r:id="rId649" ref="B565"/>
    <hyperlink r:id="rId650" ref="B566"/>
    <hyperlink r:id="rId651" ref="B567"/>
    <hyperlink r:id="rId652" ref="B568"/>
    <hyperlink r:id="rId653" ref="B569"/>
    <hyperlink r:id="rId654" ref="B570"/>
    <hyperlink r:id="rId655" ref="B571"/>
    <hyperlink r:id="rId656" ref="B572"/>
    <hyperlink r:id="rId657" ref="B573"/>
    <hyperlink r:id="rId658" ref="B574"/>
    <hyperlink r:id="rId659" ref="B575"/>
    <hyperlink r:id="rId660" ref="B576"/>
    <hyperlink r:id="rId661" ref="B577"/>
    <hyperlink r:id="rId662" ref="B578"/>
    <hyperlink r:id="rId663" ref="B579"/>
    <hyperlink r:id="rId664" ref="B580"/>
    <hyperlink r:id="rId665" ref="B581"/>
    <hyperlink r:id="rId666" ref="B582"/>
    <hyperlink r:id="rId667" ref="B583"/>
    <hyperlink r:id="rId668" ref="H583"/>
    <hyperlink r:id="rId669" ref="B584"/>
    <hyperlink r:id="rId670" ref="B585"/>
    <hyperlink r:id="rId671" ref="B586"/>
    <hyperlink r:id="rId672" ref="B587"/>
    <hyperlink r:id="rId673" ref="B588"/>
    <hyperlink r:id="rId674" ref="B589"/>
    <hyperlink r:id="rId675" ref="B590"/>
    <hyperlink r:id="rId676" ref="H590"/>
    <hyperlink r:id="rId677" ref="B591"/>
    <hyperlink r:id="rId678" ref="B592"/>
    <hyperlink r:id="rId679" ref="B593"/>
    <hyperlink r:id="rId680" ref="B594"/>
    <hyperlink r:id="rId681" ref="H594"/>
    <hyperlink r:id="rId682" ref="B595"/>
    <hyperlink r:id="rId683" ref="H595"/>
    <hyperlink r:id="rId684" ref="B596"/>
    <hyperlink r:id="rId685" ref="B597"/>
    <hyperlink r:id="rId686" ref="H597"/>
    <hyperlink r:id="rId687" ref="B598"/>
    <hyperlink r:id="rId688" ref="B599"/>
    <hyperlink r:id="rId689" ref="B600"/>
    <hyperlink r:id="rId690" ref="B601"/>
    <hyperlink r:id="rId691" ref="H601"/>
    <hyperlink r:id="rId692" ref="B602"/>
    <hyperlink r:id="rId693" ref="B603"/>
    <hyperlink r:id="rId694" ref="B604"/>
    <hyperlink r:id="rId695" ref="H604"/>
    <hyperlink r:id="rId696" ref="B605"/>
    <hyperlink r:id="rId697" ref="B606"/>
    <hyperlink r:id="rId698" ref="B607"/>
    <hyperlink r:id="rId699" ref="B608"/>
    <hyperlink r:id="rId700" ref="B609"/>
    <hyperlink r:id="rId701" ref="B610"/>
    <hyperlink r:id="rId702" ref="B611"/>
    <hyperlink r:id="rId703" ref="B612"/>
    <hyperlink r:id="rId704" ref="B613"/>
    <hyperlink r:id="rId705" ref="H613"/>
    <hyperlink r:id="rId706" ref="B614"/>
    <hyperlink r:id="rId707" ref="B615"/>
    <hyperlink r:id="rId708" ref="B616"/>
    <hyperlink r:id="rId709" ref="H616"/>
    <hyperlink r:id="rId710" ref="B617"/>
    <hyperlink r:id="rId711" ref="B618"/>
    <hyperlink r:id="rId712" ref="B619"/>
    <hyperlink r:id="rId713" ref="B620"/>
    <hyperlink r:id="rId714" ref="B621"/>
    <hyperlink r:id="rId715" ref="H621"/>
    <hyperlink r:id="rId716" ref="B622"/>
    <hyperlink r:id="rId717" ref="B623"/>
    <hyperlink r:id="rId718" ref="B624"/>
    <hyperlink r:id="rId719" ref="B625"/>
    <hyperlink r:id="rId720" ref="B626"/>
    <hyperlink r:id="rId721" ref="B627"/>
    <hyperlink r:id="rId722" ref="B628"/>
    <hyperlink r:id="rId723" ref="B629"/>
    <hyperlink r:id="rId724" ref="B630"/>
    <hyperlink r:id="rId725" ref="H630"/>
    <hyperlink r:id="rId726" ref="B631"/>
    <hyperlink r:id="rId727" ref="B632"/>
    <hyperlink r:id="rId728" ref="B633"/>
    <hyperlink r:id="rId729" ref="B634"/>
    <hyperlink r:id="rId730" ref="B635"/>
    <hyperlink r:id="rId731" ref="B636"/>
    <hyperlink r:id="rId732" ref="B637"/>
    <hyperlink r:id="rId733" ref="B638"/>
    <hyperlink r:id="rId734" ref="B639"/>
    <hyperlink r:id="rId735" ref="B640"/>
    <hyperlink r:id="rId736" ref="B641"/>
    <hyperlink r:id="rId737" ref="B642"/>
    <hyperlink r:id="rId738" ref="B643"/>
    <hyperlink r:id="rId739" ref="B644"/>
    <hyperlink r:id="rId740" ref="B645"/>
    <hyperlink r:id="rId741" ref="B646"/>
    <hyperlink r:id="rId742" ref="H646"/>
    <hyperlink r:id="rId743" ref="B647"/>
    <hyperlink r:id="rId744" ref="B648"/>
    <hyperlink r:id="rId745" ref="B649"/>
    <hyperlink r:id="rId746" ref="B650"/>
    <hyperlink r:id="rId747" ref="B651"/>
    <hyperlink r:id="rId748" ref="H651"/>
    <hyperlink r:id="rId749" ref="B652"/>
    <hyperlink r:id="rId750" ref="B653"/>
    <hyperlink r:id="rId751" ref="B654"/>
    <hyperlink r:id="rId752" ref="B655"/>
    <hyperlink r:id="rId753" ref="B656"/>
    <hyperlink r:id="rId754" ref="B657"/>
    <hyperlink r:id="rId755" ref="B658"/>
    <hyperlink r:id="rId756" ref="B659"/>
    <hyperlink r:id="rId757" ref="B660"/>
    <hyperlink r:id="rId758" ref="B661"/>
    <hyperlink r:id="rId759" ref="H661"/>
    <hyperlink r:id="rId760" ref="B662"/>
    <hyperlink r:id="rId761" ref="B663"/>
    <hyperlink r:id="rId762" ref="B664"/>
    <hyperlink r:id="rId763" ref="B665"/>
    <hyperlink r:id="rId764" ref="B666"/>
    <hyperlink r:id="rId765" ref="H666"/>
    <hyperlink r:id="rId766" ref="B667"/>
    <hyperlink r:id="rId767" ref="B668"/>
    <hyperlink r:id="rId768" ref="B669"/>
    <hyperlink r:id="rId769" ref="B670"/>
    <hyperlink r:id="rId770" ref="B671"/>
    <hyperlink r:id="rId771" ref="B672"/>
    <hyperlink r:id="rId772" ref="B673"/>
    <hyperlink r:id="rId773" ref="B674"/>
    <hyperlink r:id="rId774" ref="B675"/>
    <hyperlink r:id="rId775" ref="B676"/>
    <hyperlink r:id="rId776" ref="B677"/>
    <hyperlink r:id="rId777" ref="B678"/>
    <hyperlink r:id="rId778" ref="B679"/>
    <hyperlink r:id="rId779" ref="B680"/>
    <hyperlink r:id="rId780" ref="B681"/>
    <hyperlink r:id="rId781" ref="B682"/>
    <hyperlink r:id="rId782" ref="B683"/>
    <hyperlink r:id="rId783" ref="H683"/>
    <hyperlink r:id="rId784" ref="B684"/>
    <hyperlink r:id="rId785" ref="B685"/>
    <hyperlink r:id="rId786" ref="B686"/>
    <hyperlink r:id="rId787" ref="B687"/>
    <hyperlink r:id="rId788" ref="B688"/>
    <hyperlink r:id="rId789" ref="B689"/>
    <hyperlink r:id="rId790" ref="H689"/>
    <hyperlink r:id="rId791" ref="B690"/>
    <hyperlink r:id="rId792" ref="B691"/>
    <hyperlink r:id="rId793" ref="B692"/>
    <hyperlink r:id="rId794" ref="B693"/>
    <hyperlink r:id="rId795" ref="B694"/>
    <hyperlink r:id="rId796" ref="B695"/>
    <hyperlink r:id="rId797" ref="H695"/>
    <hyperlink r:id="rId798" ref="B696"/>
    <hyperlink r:id="rId799" ref="B697"/>
    <hyperlink r:id="rId800" ref="B698"/>
    <hyperlink r:id="rId801" ref="B699"/>
    <hyperlink r:id="rId802" ref="B700"/>
    <hyperlink r:id="rId803" ref="B701"/>
    <hyperlink r:id="rId804" ref="B702"/>
    <hyperlink r:id="rId805" ref="B703"/>
    <hyperlink r:id="rId806" ref="B704"/>
    <hyperlink r:id="rId807" ref="B705"/>
    <hyperlink r:id="rId808" ref="B706"/>
    <hyperlink r:id="rId809" ref="B707"/>
    <hyperlink r:id="rId810" ref="H707"/>
    <hyperlink r:id="rId811" ref="B708"/>
    <hyperlink r:id="rId812" ref="B709"/>
    <hyperlink r:id="rId813" ref="B710"/>
    <hyperlink r:id="rId814" ref="B711"/>
    <hyperlink r:id="rId815" ref="H711"/>
    <hyperlink r:id="rId816" ref="B712"/>
    <hyperlink r:id="rId817" ref="B713"/>
    <hyperlink r:id="rId818" ref="B714"/>
    <hyperlink r:id="rId819" ref="B715"/>
    <hyperlink r:id="rId820" ref="B716"/>
    <hyperlink r:id="rId821" ref="B717"/>
    <hyperlink r:id="rId822" ref="B718"/>
    <hyperlink r:id="rId823" ref="B719"/>
    <hyperlink r:id="rId824" ref="B720"/>
    <hyperlink r:id="rId825" ref="B721"/>
    <hyperlink r:id="rId826" ref="B722"/>
    <hyperlink r:id="rId827" ref="B723"/>
    <hyperlink r:id="rId828" ref="H723"/>
    <hyperlink r:id="rId829" ref="B724"/>
    <hyperlink r:id="rId830" ref="B725"/>
    <hyperlink r:id="rId831" ref="H725"/>
    <hyperlink r:id="rId832" ref="B726"/>
    <hyperlink r:id="rId833" ref="B727"/>
    <hyperlink r:id="rId834" ref="B728"/>
    <hyperlink r:id="rId835" ref="B729"/>
    <hyperlink r:id="rId836" ref="H729"/>
    <hyperlink r:id="rId837" ref="B730"/>
    <hyperlink r:id="rId838" ref="B731"/>
    <hyperlink r:id="rId839" ref="B732"/>
    <hyperlink r:id="rId840" ref="B733"/>
    <hyperlink r:id="rId841" ref="B734"/>
    <hyperlink r:id="rId842" ref="B735"/>
    <hyperlink r:id="rId843" ref="B736"/>
    <hyperlink r:id="rId844" ref="B737"/>
    <hyperlink r:id="rId845" ref="B738"/>
    <hyperlink r:id="rId846" ref="B739"/>
    <hyperlink r:id="rId847" ref="H739"/>
    <hyperlink r:id="rId848" ref="B740"/>
    <hyperlink r:id="rId849" ref="B741"/>
    <hyperlink r:id="rId850" ref="B742"/>
    <hyperlink r:id="rId851" ref="B743"/>
    <hyperlink r:id="rId852" ref="B744"/>
    <hyperlink r:id="rId853" ref="B745"/>
    <hyperlink r:id="rId854" ref="B746"/>
    <hyperlink r:id="rId855" ref="H746"/>
    <hyperlink r:id="rId856" ref="B747"/>
    <hyperlink r:id="rId857" ref="B748"/>
    <hyperlink r:id="rId858" ref="B749"/>
    <hyperlink r:id="rId859" ref="B750"/>
    <hyperlink r:id="rId860" ref="B751"/>
    <hyperlink r:id="rId861" ref="B752"/>
    <hyperlink r:id="rId862" ref="B753"/>
    <hyperlink r:id="rId863" ref="B754"/>
    <hyperlink r:id="rId864" ref="B755"/>
    <hyperlink r:id="rId865" ref="B756"/>
    <hyperlink r:id="rId866" ref="B757"/>
    <hyperlink r:id="rId867" ref="B758"/>
    <hyperlink r:id="rId868" ref="B759"/>
    <hyperlink r:id="rId869" ref="B760"/>
    <hyperlink r:id="rId870" ref="B761"/>
    <hyperlink r:id="rId871" ref="B762"/>
    <hyperlink r:id="rId872" ref="H762"/>
    <hyperlink r:id="rId873" ref="B763"/>
    <hyperlink r:id="rId874" ref="B764"/>
    <hyperlink r:id="rId875" ref="B765"/>
    <hyperlink r:id="rId876" ref="B766"/>
    <hyperlink r:id="rId877" ref="H766"/>
    <hyperlink r:id="rId878" ref="B767"/>
    <hyperlink r:id="rId879" ref="B768"/>
    <hyperlink r:id="rId880" ref="B769"/>
    <hyperlink r:id="rId881" ref="B770"/>
    <hyperlink r:id="rId882" ref="B771"/>
    <hyperlink r:id="rId883" ref="B772"/>
    <hyperlink r:id="rId884" ref="B773"/>
    <hyperlink r:id="rId885" ref="B774"/>
    <hyperlink r:id="rId886" ref="B775"/>
    <hyperlink r:id="rId887" ref="B776"/>
    <hyperlink r:id="rId888" ref="B777"/>
    <hyperlink r:id="rId889" ref="B778"/>
    <hyperlink r:id="rId890" ref="B779"/>
    <hyperlink r:id="rId891" ref="B780"/>
    <hyperlink r:id="rId892" ref="H780"/>
    <hyperlink r:id="rId893" ref="B781"/>
    <hyperlink r:id="rId894" ref="B782"/>
    <hyperlink r:id="rId895" ref="B783"/>
    <hyperlink r:id="rId896" ref="B784"/>
    <hyperlink r:id="rId897" ref="H784"/>
    <hyperlink r:id="rId898" ref="B785"/>
    <hyperlink r:id="rId899" ref="B786"/>
    <hyperlink r:id="rId900" ref="B787"/>
    <hyperlink r:id="rId901" ref="B788"/>
    <hyperlink r:id="rId902" ref="B789"/>
    <hyperlink r:id="rId903" ref="B790"/>
    <hyperlink r:id="rId904" ref="B791"/>
    <hyperlink r:id="rId905" ref="B792"/>
    <hyperlink r:id="rId906" ref="B793"/>
    <hyperlink r:id="rId907" ref="B794"/>
    <hyperlink r:id="rId908" ref="B795"/>
    <hyperlink r:id="rId909" ref="H795"/>
    <hyperlink r:id="rId910" ref="B796"/>
    <hyperlink r:id="rId911" ref="H796"/>
    <hyperlink r:id="rId912" ref="B797"/>
    <hyperlink r:id="rId913" ref="B798"/>
    <hyperlink r:id="rId914" ref="B799"/>
    <hyperlink r:id="rId915" ref="B800"/>
    <hyperlink r:id="rId916" ref="B801"/>
    <hyperlink r:id="rId917" ref="B802"/>
    <hyperlink r:id="rId918" ref="B803"/>
    <hyperlink r:id="rId919" ref="B804"/>
    <hyperlink r:id="rId920" ref="B805"/>
    <hyperlink r:id="rId921" ref="B806"/>
    <hyperlink r:id="rId922" ref="H806"/>
    <hyperlink r:id="rId923" ref="B807"/>
    <hyperlink r:id="rId924" ref="B808"/>
    <hyperlink r:id="rId925" ref="B809"/>
    <hyperlink r:id="rId926" ref="B810"/>
    <hyperlink r:id="rId927" ref="B811"/>
    <hyperlink r:id="rId928" ref="B812"/>
    <hyperlink r:id="rId929" ref="B813"/>
    <hyperlink r:id="rId930" ref="B814"/>
    <hyperlink r:id="rId931" ref="B815"/>
    <hyperlink r:id="rId932" ref="B816"/>
    <hyperlink r:id="rId933" ref="B817"/>
    <hyperlink r:id="rId934" ref="B818"/>
    <hyperlink r:id="rId935" ref="B819"/>
    <hyperlink r:id="rId936" ref="B820"/>
    <hyperlink r:id="rId937" ref="H820"/>
    <hyperlink r:id="rId938" ref="B821"/>
    <hyperlink r:id="rId939" ref="B822"/>
    <hyperlink r:id="rId940" ref="B823"/>
    <hyperlink r:id="rId941" ref="B824"/>
    <hyperlink r:id="rId942" ref="B825"/>
    <hyperlink r:id="rId943" ref="B826"/>
    <hyperlink r:id="rId944" ref="B827"/>
    <hyperlink r:id="rId945" ref="B828"/>
    <hyperlink r:id="rId946" ref="B829"/>
    <hyperlink r:id="rId947" ref="B830"/>
    <hyperlink r:id="rId948" ref="B831"/>
    <hyperlink r:id="rId949" ref="B832"/>
    <hyperlink r:id="rId950" ref="B833"/>
    <hyperlink r:id="rId951" ref="H833"/>
    <hyperlink r:id="rId952" ref="B834"/>
    <hyperlink r:id="rId953" ref="B835"/>
    <hyperlink r:id="rId954" ref="B836"/>
    <hyperlink r:id="rId955" ref="B837"/>
    <hyperlink r:id="rId956" ref="B838"/>
    <hyperlink r:id="rId957" ref="B839"/>
    <hyperlink r:id="rId958" ref="H839"/>
    <hyperlink r:id="rId959" ref="B840"/>
    <hyperlink r:id="rId960" ref="B841"/>
    <hyperlink r:id="rId961" ref="H841"/>
    <hyperlink r:id="rId962" ref="B842"/>
    <hyperlink r:id="rId963" ref="B843"/>
    <hyperlink r:id="rId964" ref="B844"/>
    <hyperlink r:id="rId965" ref="B845"/>
    <hyperlink r:id="rId966" ref="B846"/>
    <hyperlink r:id="rId967" ref="B847"/>
    <hyperlink r:id="rId968" ref="B848"/>
    <hyperlink r:id="rId969" ref="H848"/>
    <hyperlink r:id="rId970" ref="B849"/>
    <hyperlink r:id="rId971" ref="B850"/>
    <hyperlink r:id="rId972" ref="B851"/>
    <hyperlink r:id="rId973" ref="B852"/>
    <hyperlink r:id="rId974" ref="B853"/>
    <hyperlink r:id="rId975" ref="B854"/>
    <hyperlink r:id="rId976" ref="B855"/>
    <hyperlink r:id="rId977" ref="B856"/>
    <hyperlink r:id="rId978" ref="B857"/>
    <hyperlink r:id="rId979" ref="B858"/>
    <hyperlink r:id="rId980" ref="B859"/>
    <hyperlink r:id="rId981" ref="B860"/>
    <hyperlink r:id="rId982" ref="B861"/>
    <hyperlink r:id="rId983" ref="B862"/>
    <hyperlink r:id="rId984" ref="B863"/>
    <hyperlink r:id="rId985" ref="B864"/>
    <hyperlink r:id="rId986" ref="B865"/>
    <hyperlink r:id="rId987" ref="B866"/>
    <hyperlink r:id="rId988" ref="B867"/>
    <hyperlink r:id="rId989" ref="B868"/>
    <hyperlink r:id="rId990" ref="B869"/>
    <hyperlink r:id="rId991" ref="B870"/>
    <hyperlink r:id="rId992" ref="B871"/>
    <hyperlink r:id="rId993" ref="B872"/>
    <hyperlink r:id="rId994" ref="B873"/>
    <hyperlink r:id="rId995" ref="B874"/>
    <hyperlink r:id="rId996" ref="B875"/>
    <hyperlink r:id="rId997" ref="B876"/>
    <hyperlink r:id="rId998" ref="B877"/>
    <hyperlink r:id="rId999" ref="B878"/>
    <hyperlink r:id="rId1000" ref="B879"/>
    <hyperlink r:id="rId1001" ref="B880"/>
    <hyperlink r:id="rId1002" ref="B881"/>
    <hyperlink r:id="rId1003" ref="B882"/>
    <hyperlink r:id="rId1004" ref="B883"/>
    <hyperlink r:id="rId1005" ref="B884"/>
    <hyperlink r:id="rId1006" ref="B885"/>
    <hyperlink r:id="rId1007" ref="B886"/>
    <hyperlink r:id="rId1008" ref="B887"/>
    <hyperlink r:id="rId1009" ref="B888"/>
    <hyperlink r:id="rId1010" ref="B889"/>
    <hyperlink r:id="rId1011" ref="B890"/>
    <hyperlink r:id="rId1012" ref="B891"/>
    <hyperlink r:id="rId1013" ref="B892"/>
    <hyperlink r:id="rId1014" ref="B893"/>
    <hyperlink r:id="rId1015" ref="B894"/>
    <hyperlink r:id="rId1016" ref="B895"/>
    <hyperlink r:id="rId1017" ref="H895"/>
    <hyperlink r:id="rId1018" ref="B896"/>
    <hyperlink r:id="rId1019" ref="B897"/>
    <hyperlink r:id="rId1020" ref="H897"/>
    <hyperlink r:id="rId1021" ref="B898"/>
    <hyperlink r:id="rId1022" ref="B899"/>
    <hyperlink r:id="rId1023" ref="H899"/>
    <hyperlink r:id="rId1024" ref="B900"/>
    <hyperlink r:id="rId1025" ref="B901"/>
    <hyperlink r:id="rId1026" ref="B902"/>
    <hyperlink r:id="rId1027" ref="B903"/>
    <hyperlink r:id="rId1028" ref="B904"/>
    <hyperlink r:id="rId1029" ref="H904"/>
    <hyperlink r:id="rId1030" ref="B905"/>
    <hyperlink r:id="rId1031" ref="B906"/>
    <hyperlink r:id="rId1032" ref="B907"/>
    <hyperlink r:id="rId1033" ref="B908"/>
    <hyperlink r:id="rId1034" ref="B909"/>
    <hyperlink r:id="rId1035" ref="B910"/>
    <hyperlink r:id="rId1036" ref="B911"/>
    <hyperlink r:id="rId1037" ref="B912"/>
    <hyperlink r:id="rId1038" ref="B913"/>
    <hyperlink r:id="rId1039" ref="H913"/>
    <hyperlink r:id="rId1040" ref="B914"/>
    <hyperlink r:id="rId1041" ref="B915"/>
    <hyperlink r:id="rId1042" ref="H915"/>
    <hyperlink r:id="rId1043" ref="B916"/>
    <hyperlink r:id="rId1044" ref="H916"/>
    <hyperlink r:id="rId1045" ref="B917"/>
    <hyperlink r:id="rId1046" ref="B918"/>
    <hyperlink r:id="rId1047" ref="H918"/>
    <hyperlink r:id="rId1048" ref="B919"/>
    <hyperlink r:id="rId1049" ref="B920"/>
    <hyperlink r:id="rId1050" ref="H920"/>
    <hyperlink r:id="rId1051" ref="B921"/>
    <hyperlink r:id="rId1052" ref="B922"/>
    <hyperlink r:id="rId1053" ref="B923"/>
    <hyperlink r:id="rId1054" ref="B924"/>
    <hyperlink r:id="rId1055" ref="B925"/>
    <hyperlink r:id="rId1056" ref="B926"/>
    <hyperlink r:id="rId1057" ref="B927"/>
    <hyperlink r:id="rId1058" ref="B928"/>
    <hyperlink r:id="rId1059" ref="B929"/>
    <hyperlink r:id="rId1060" ref="B930"/>
    <hyperlink r:id="rId1061" ref="B931"/>
    <hyperlink r:id="rId1062" ref="H931"/>
    <hyperlink r:id="rId1063" ref="B932"/>
    <hyperlink r:id="rId1064" ref="B933"/>
    <hyperlink r:id="rId1065" ref="H933"/>
    <hyperlink r:id="rId1066" ref="B934"/>
    <hyperlink r:id="rId1067" ref="B935"/>
    <hyperlink r:id="rId1068" ref="B936"/>
    <hyperlink r:id="rId1069" ref="B937"/>
    <hyperlink r:id="rId1070" ref="H937"/>
    <hyperlink r:id="rId1071" ref="B938"/>
    <hyperlink r:id="rId1072" ref="B939"/>
    <hyperlink r:id="rId1073" ref="B940"/>
    <hyperlink r:id="rId1074" ref="B941"/>
    <hyperlink r:id="rId1075" ref="B942"/>
    <hyperlink r:id="rId1076" ref="B943"/>
    <hyperlink r:id="rId1077" ref="B944"/>
    <hyperlink r:id="rId1078" ref="B945"/>
    <hyperlink r:id="rId1079" ref="B946"/>
    <hyperlink r:id="rId1080" ref="B947"/>
    <hyperlink r:id="rId1081" ref="H947"/>
    <hyperlink r:id="rId1082" ref="B948"/>
    <hyperlink r:id="rId1083" ref="B949"/>
    <hyperlink r:id="rId1084" ref="B950"/>
    <hyperlink r:id="rId1085" ref="B951"/>
    <hyperlink r:id="rId1086" ref="B952"/>
    <hyperlink r:id="rId1087" ref="B953"/>
    <hyperlink r:id="rId1088" ref="B954"/>
    <hyperlink r:id="rId1089" ref="B955"/>
    <hyperlink r:id="rId1090" ref="B956"/>
    <hyperlink r:id="rId1091" ref="B957"/>
    <hyperlink r:id="rId1092" ref="B958"/>
    <hyperlink r:id="rId1093" ref="B959"/>
    <hyperlink r:id="rId1094" ref="B960"/>
    <hyperlink r:id="rId1095" ref="B961"/>
    <hyperlink r:id="rId1096" ref="B962"/>
    <hyperlink r:id="rId1097" ref="B963"/>
    <hyperlink r:id="rId1098" ref="B964"/>
    <hyperlink r:id="rId1099" ref="B965"/>
    <hyperlink r:id="rId1100" ref="B966"/>
    <hyperlink r:id="rId1101" ref="B967"/>
    <hyperlink r:id="rId1102" ref="H967"/>
    <hyperlink r:id="rId1103" ref="B968"/>
    <hyperlink r:id="rId1104" ref="B969"/>
    <hyperlink r:id="rId1105" ref="B970"/>
    <hyperlink r:id="rId1106" ref="B971"/>
    <hyperlink r:id="rId1107" ref="H971"/>
    <hyperlink r:id="rId1108" ref="B972"/>
    <hyperlink r:id="rId1109" ref="B973"/>
    <hyperlink r:id="rId1110" ref="B974"/>
    <hyperlink r:id="rId1111" ref="B975"/>
    <hyperlink r:id="rId1112" ref="H975"/>
    <hyperlink r:id="rId1113" ref="B976"/>
    <hyperlink r:id="rId1114" ref="B977"/>
    <hyperlink r:id="rId1115" ref="B978"/>
    <hyperlink r:id="rId1116" ref="B979"/>
    <hyperlink r:id="rId1117" ref="B980"/>
    <hyperlink r:id="rId1118" ref="B981"/>
    <hyperlink r:id="rId1119" ref="B982"/>
    <hyperlink r:id="rId1120" ref="B983"/>
    <hyperlink r:id="rId1121" ref="B984"/>
    <hyperlink r:id="rId1122" ref="B985"/>
    <hyperlink r:id="rId1123" ref="B986"/>
    <hyperlink r:id="rId1124" ref="B987"/>
    <hyperlink r:id="rId1125" ref="B988"/>
    <hyperlink r:id="rId1126" ref="B989"/>
    <hyperlink r:id="rId1127" ref="B990"/>
    <hyperlink r:id="rId1128" ref="B991"/>
    <hyperlink r:id="rId1129" ref="B992"/>
    <hyperlink r:id="rId1130" ref="B993"/>
    <hyperlink r:id="rId1131" ref="H993"/>
    <hyperlink r:id="rId1132" ref="B994"/>
    <hyperlink r:id="rId1133" ref="B995"/>
    <hyperlink r:id="rId1134" ref="B996"/>
    <hyperlink r:id="rId1135" ref="B997"/>
    <hyperlink r:id="rId1136" ref="B998"/>
    <hyperlink r:id="rId1137" ref="B999"/>
    <hyperlink r:id="rId1138" ref="B1000"/>
    <hyperlink r:id="rId1139" ref="B1001"/>
    <hyperlink r:id="rId1140" ref="B1002"/>
    <hyperlink r:id="rId1141" ref="H1002"/>
    <hyperlink r:id="rId1142" ref="B1003"/>
    <hyperlink r:id="rId1143" ref="B1004"/>
    <hyperlink r:id="rId1144" ref="B1005"/>
    <hyperlink r:id="rId1145" ref="B1006"/>
    <hyperlink r:id="rId1146" ref="B1007"/>
    <hyperlink r:id="rId1147" ref="B1008"/>
    <hyperlink r:id="rId1148" ref="B1009"/>
    <hyperlink r:id="rId1149" ref="H1009"/>
    <hyperlink r:id="rId1150" ref="B1010"/>
    <hyperlink r:id="rId1151" ref="B1011"/>
    <hyperlink r:id="rId1152" ref="B1012"/>
    <hyperlink r:id="rId1153" ref="B1013"/>
    <hyperlink r:id="rId1154" ref="H1013"/>
    <hyperlink r:id="rId1155" ref="B1014"/>
    <hyperlink r:id="rId1156" ref="B1015"/>
    <hyperlink r:id="rId1157" ref="B1016"/>
    <hyperlink r:id="rId1158" ref="B1017"/>
    <hyperlink r:id="rId1159" ref="B1018"/>
    <hyperlink r:id="rId1160" ref="B1019"/>
    <hyperlink r:id="rId1161" ref="B1020"/>
    <hyperlink r:id="rId1162" ref="B1021"/>
    <hyperlink r:id="rId1163" ref="B1022"/>
    <hyperlink r:id="rId1164" ref="H1022"/>
    <hyperlink r:id="rId1165" ref="B1023"/>
    <hyperlink r:id="rId1166" ref="B1024"/>
    <hyperlink r:id="rId1167" ref="B1025"/>
    <hyperlink r:id="rId1168" ref="B1026"/>
    <hyperlink r:id="rId1169" ref="B1027"/>
    <hyperlink r:id="rId1170" ref="B1028"/>
    <hyperlink r:id="rId1171" ref="B1029"/>
    <hyperlink r:id="rId1172" ref="B1030"/>
    <hyperlink r:id="rId1173" ref="B1031"/>
    <hyperlink r:id="rId1174" ref="B1032"/>
    <hyperlink r:id="rId1175" ref="B1033"/>
    <hyperlink r:id="rId1176" ref="B1034"/>
    <hyperlink r:id="rId1177" ref="B1035"/>
    <hyperlink r:id="rId1178" ref="H1035"/>
    <hyperlink r:id="rId1179" ref="B1036"/>
    <hyperlink r:id="rId1180" ref="B1037"/>
    <hyperlink r:id="rId1181" ref="B1038"/>
    <hyperlink r:id="rId1182" ref="H1038"/>
    <hyperlink r:id="rId1183" ref="B1039"/>
    <hyperlink r:id="rId1184" ref="B1040"/>
    <hyperlink r:id="rId1185" ref="H1040"/>
    <hyperlink r:id="rId1186" ref="B1041"/>
    <hyperlink r:id="rId1187" ref="B1042"/>
    <hyperlink r:id="rId1188" ref="B1043"/>
    <hyperlink r:id="rId1189" ref="B1044"/>
    <hyperlink r:id="rId1190" ref="B1045"/>
    <hyperlink r:id="rId1191" ref="B1046"/>
    <hyperlink r:id="rId1192" ref="B1047"/>
    <hyperlink r:id="rId1193" ref="H1047"/>
    <hyperlink r:id="rId1194" ref="B1048"/>
    <hyperlink r:id="rId1195" ref="B1049"/>
    <hyperlink r:id="rId1196" ref="B1050"/>
    <hyperlink r:id="rId1197" ref="B1051"/>
    <hyperlink r:id="rId1198" ref="B1052"/>
    <hyperlink r:id="rId1199" ref="B1053"/>
    <hyperlink r:id="rId1200" ref="B1054"/>
    <hyperlink r:id="rId1201" ref="B1055"/>
    <hyperlink r:id="rId1202" ref="B1056"/>
    <hyperlink r:id="rId1203" ref="H1056"/>
    <hyperlink r:id="rId1204" ref="B1057"/>
    <hyperlink r:id="rId1205" ref="B1058"/>
    <hyperlink r:id="rId1206" ref="B1059"/>
    <hyperlink r:id="rId1207" ref="B1060"/>
    <hyperlink r:id="rId1208" ref="B1061"/>
    <hyperlink r:id="rId1209" ref="H1061"/>
    <hyperlink r:id="rId1210" ref="B1062"/>
    <hyperlink r:id="rId1211" ref="B1063"/>
    <hyperlink r:id="rId1212" ref="B1064"/>
    <hyperlink r:id="rId1213" ref="B1065"/>
    <hyperlink r:id="rId1214" ref="B1066"/>
    <hyperlink r:id="rId1215" ref="B1067"/>
    <hyperlink r:id="rId1216" ref="B1068"/>
    <hyperlink r:id="rId1217" ref="B1069"/>
    <hyperlink r:id="rId1218" ref="B1070"/>
    <hyperlink r:id="rId1219" ref="B1071"/>
    <hyperlink r:id="rId1220" ref="B1072"/>
    <hyperlink r:id="rId1221" ref="B1073"/>
    <hyperlink r:id="rId1222" ref="B1074"/>
    <hyperlink r:id="rId1223" ref="B1075"/>
    <hyperlink r:id="rId1224" ref="B1076"/>
    <hyperlink r:id="rId1225" ref="B1077"/>
    <hyperlink r:id="rId1226" ref="B1078"/>
    <hyperlink r:id="rId1227" ref="B1079"/>
    <hyperlink r:id="rId1228" ref="B1080"/>
    <hyperlink r:id="rId1229" ref="B1081"/>
    <hyperlink r:id="rId1230" ref="B1082"/>
    <hyperlink r:id="rId1231" ref="B1083"/>
    <hyperlink r:id="rId1232" ref="B1084"/>
    <hyperlink r:id="rId1233" ref="B1085"/>
    <hyperlink r:id="rId1234" ref="H1085"/>
    <hyperlink r:id="rId1235" ref="B1086"/>
    <hyperlink r:id="rId1236" ref="B1087"/>
    <hyperlink r:id="rId1237" ref="B1088"/>
    <hyperlink r:id="rId1238" ref="B1089"/>
    <hyperlink r:id="rId1239" ref="H1089"/>
    <hyperlink r:id="rId1240" ref="B1090"/>
    <hyperlink r:id="rId1241" ref="B1091"/>
    <hyperlink r:id="rId1242" ref="B1092"/>
    <hyperlink r:id="rId1243" ref="B1093"/>
    <hyperlink r:id="rId1244" ref="B1094"/>
    <hyperlink r:id="rId1245" ref="B1095"/>
    <hyperlink r:id="rId1246" ref="B1096"/>
    <hyperlink r:id="rId1247" ref="B1097"/>
    <hyperlink r:id="rId1248" ref="B1098"/>
    <hyperlink r:id="rId1249" ref="B1099"/>
    <hyperlink r:id="rId1250" ref="H1099"/>
    <hyperlink r:id="rId1251" ref="B1100"/>
    <hyperlink r:id="rId1252" ref="B1101"/>
    <hyperlink r:id="rId1253" ref="B1102"/>
    <hyperlink r:id="rId1254" ref="B1103"/>
    <hyperlink r:id="rId1255" ref="B1104"/>
    <hyperlink r:id="rId1256" ref="B1105"/>
    <hyperlink r:id="rId1257" ref="B1106"/>
    <hyperlink r:id="rId1258" ref="B1107"/>
    <hyperlink r:id="rId1259" ref="B1108"/>
    <hyperlink r:id="rId1260" ref="B1109"/>
    <hyperlink r:id="rId1261" ref="H1109"/>
    <hyperlink r:id="rId1262" ref="B1110"/>
    <hyperlink r:id="rId1263" ref="B1111"/>
    <hyperlink r:id="rId1264" ref="B1112"/>
    <hyperlink r:id="rId1265" ref="B1113"/>
    <hyperlink r:id="rId1266" ref="B1114"/>
    <hyperlink r:id="rId1267" ref="B1115"/>
    <hyperlink r:id="rId1268" ref="B1116"/>
    <hyperlink r:id="rId1269" ref="B1117"/>
    <hyperlink r:id="rId1270" ref="H1117"/>
    <hyperlink r:id="rId1271" ref="B1118"/>
    <hyperlink r:id="rId1272" ref="H1118"/>
    <hyperlink r:id="rId1273" ref="B1119"/>
    <hyperlink r:id="rId1274" ref="B1120"/>
    <hyperlink r:id="rId1275" ref="B1121"/>
    <hyperlink r:id="rId1276" ref="B1122"/>
    <hyperlink r:id="rId1277" ref="B1123"/>
    <hyperlink r:id="rId1278" ref="B1124"/>
    <hyperlink r:id="rId1279" ref="B1125"/>
    <hyperlink r:id="rId1280" ref="B1126"/>
    <hyperlink r:id="rId1281" ref="B1127"/>
    <hyperlink r:id="rId1282" ref="B1128"/>
    <hyperlink r:id="rId1283" ref="B1129"/>
    <hyperlink r:id="rId1284" ref="H1129"/>
    <hyperlink r:id="rId1285" ref="B1130"/>
    <hyperlink r:id="rId1286" ref="H1130"/>
    <hyperlink r:id="rId1287" ref="B1131"/>
    <hyperlink r:id="rId1288" ref="H1131"/>
    <hyperlink r:id="rId1289" ref="B1132"/>
    <hyperlink r:id="rId1290" ref="B1133"/>
    <hyperlink r:id="rId1291" ref="H1133"/>
    <hyperlink r:id="rId1292" ref="B1134"/>
    <hyperlink r:id="rId1293" ref="B1135"/>
    <hyperlink r:id="rId1294" ref="B1136"/>
    <hyperlink r:id="rId1295" ref="B1137"/>
    <hyperlink r:id="rId1296" ref="B1138"/>
    <hyperlink r:id="rId1297" ref="B1139"/>
    <hyperlink r:id="rId1298" ref="B1140"/>
    <hyperlink r:id="rId1299" ref="B1141"/>
    <hyperlink r:id="rId1300" ref="B1142"/>
    <hyperlink r:id="rId1301" ref="B1143"/>
    <hyperlink r:id="rId1302" ref="B1144"/>
    <hyperlink r:id="rId1303" ref="B1145"/>
    <hyperlink r:id="rId1304" ref="B1146"/>
    <hyperlink r:id="rId1305" ref="B1147"/>
    <hyperlink r:id="rId1306" ref="B1148"/>
    <hyperlink r:id="rId1307" ref="B1149"/>
    <hyperlink r:id="rId1308" ref="B1150"/>
    <hyperlink r:id="rId1309" ref="B1151"/>
    <hyperlink r:id="rId1310" ref="B1152"/>
    <hyperlink r:id="rId1311" ref="B1153"/>
    <hyperlink r:id="rId1312" ref="B1154"/>
    <hyperlink r:id="rId1313" ref="B1155"/>
    <hyperlink r:id="rId1314" ref="B1156"/>
    <hyperlink r:id="rId1315" ref="B1157"/>
    <hyperlink r:id="rId1316" ref="H1157"/>
    <hyperlink r:id="rId1317" ref="B1158"/>
    <hyperlink r:id="rId1318" ref="B1159"/>
    <hyperlink r:id="rId1319" ref="H1159"/>
    <hyperlink r:id="rId1320" ref="B1160"/>
    <hyperlink r:id="rId1321" ref="B1161"/>
    <hyperlink r:id="rId1322" ref="B1162"/>
    <hyperlink r:id="rId1323" ref="B1163"/>
    <hyperlink r:id="rId1324" ref="H1163"/>
    <hyperlink r:id="rId1325" ref="B1164"/>
    <hyperlink r:id="rId1326" ref="B1165"/>
    <hyperlink r:id="rId1327" ref="H1165"/>
    <hyperlink r:id="rId1328" ref="B1166"/>
    <hyperlink r:id="rId1329" ref="B1167"/>
    <hyperlink r:id="rId1330" ref="B1168"/>
    <hyperlink r:id="rId1331" ref="B1169"/>
    <hyperlink r:id="rId1332" ref="B1170"/>
    <hyperlink r:id="rId1333" ref="B1171"/>
    <hyperlink r:id="rId1334" ref="B1172"/>
    <hyperlink r:id="rId1335" ref="B1173"/>
    <hyperlink r:id="rId1336" ref="B1174"/>
    <hyperlink r:id="rId1337" ref="B1175"/>
    <hyperlink r:id="rId1338" ref="B1176"/>
    <hyperlink r:id="rId1339" ref="B1177"/>
    <hyperlink r:id="rId1340" ref="H1177"/>
    <hyperlink r:id="rId1341" ref="B1178"/>
    <hyperlink r:id="rId1342" ref="B1179"/>
    <hyperlink r:id="rId1343" ref="B1180"/>
    <hyperlink r:id="rId1344" ref="B1181"/>
    <hyperlink r:id="rId1345" ref="B1182"/>
    <hyperlink r:id="rId1346" ref="B1183"/>
    <hyperlink r:id="rId1347" ref="B1184"/>
    <hyperlink r:id="rId1348" ref="H1184"/>
    <hyperlink r:id="rId1349" ref="B1185"/>
    <hyperlink r:id="rId1350" ref="B1186"/>
    <hyperlink r:id="rId1351" ref="B1187"/>
    <hyperlink r:id="rId1352" ref="B1188"/>
    <hyperlink r:id="rId1353" ref="B1189"/>
    <hyperlink r:id="rId1354" ref="H1189"/>
    <hyperlink r:id="rId1355" ref="B1190"/>
    <hyperlink r:id="rId1356" ref="H1190"/>
    <hyperlink r:id="rId1357" ref="B1191"/>
    <hyperlink r:id="rId1358" ref="H1191"/>
    <hyperlink r:id="rId1359" ref="B1192"/>
    <hyperlink r:id="rId1360" ref="B1193"/>
    <hyperlink r:id="rId1361" ref="B1194"/>
    <hyperlink r:id="rId1362" ref="B1195"/>
    <hyperlink r:id="rId1363" ref="B1196"/>
    <hyperlink r:id="rId1364" ref="B1197"/>
    <hyperlink r:id="rId1365" ref="B1198"/>
    <hyperlink r:id="rId1366" ref="B1199"/>
    <hyperlink r:id="rId1367" ref="H1199"/>
    <hyperlink r:id="rId1368" ref="B1200"/>
    <hyperlink r:id="rId1369" ref="H1200"/>
    <hyperlink r:id="rId1370" ref="B1201"/>
    <hyperlink r:id="rId1371" ref="H1201"/>
    <hyperlink r:id="rId1372" ref="B1202"/>
    <hyperlink r:id="rId1373" ref="B1203"/>
    <hyperlink r:id="rId1374" ref="H1203"/>
    <hyperlink r:id="rId1375" ref="B1204"/>
    <hyperlink r:id="rId1376" ref="H1204"/>
    <hyperlink r:id="rId1377" ref="B1205"/>
    <hyperlink r:id="rId1378" ref="B1206"/>
    <hyperlink r:id="rId1379" ref="B1207"/>
    <hyperlink r:id="rId1380" ref="B1208"/>
    <hyperlink r:id="rId1381" ref="B1209"/>
    <hyperlink r:id="rId1382" ref="B1210"/>
    <hyperlink r:id="rId1383" ref="B1211"/>
    <hyperlink r:id="rId1384" ref="B1212"/>
    <hyperlink r:id="rId1385" ref="H1212"/>
    <hyperlink r:id="rId1386" ref="B1213"/>
    <hyperlink r:id="rId1387" ref="B1214"/>
    <hyperlink r:id="rId1388" ref="B1215"/>
    <hyperlink r:id="rId1389" ref="B1216"/>
    <hyperlink r:id="rId1390" ref="B1217"/>
    <hyperlink r:id="rId1391" ref="H1217"/>
    <hyperlink r:id="rId1392" ref="B1218"/>
    <hyperlink r:id="rId1393" ref="H1218"/>
    <hyperlink r:id="rId1394" ref="B1219"/>
    <hyperlink r:id="rId1395" ref="B1220"/>
    <hyperlink r:id="rId1396" ref="B1221"/>
    <hyperlink r:id="rId1397" ref="B1222"/>
    <hyperlink r:id="rId1398" ref="H1222"/>
    <hyperlink r:id="rId1399" ref="B1223"/>
    <hyperlink r:id="rId1400" ref="B1224"/>
    <hyperlink r:id="rId1401" ref="H1224"/>
    <hyperlink r:id="rId1402" ref="B1225"/>
    <hyperlink r:id="rId1403" ref="B1226"/>
    <hyperlink r:id="rId1404" ref="B1227"/>
    <hyperlink r:id="rId1405" ref="B1228"/>
    <hyperlink r:id="rId1406" ref="B1229"/>
    <hyperlink r:id="rId1407" ref="H1229"/>
    <hyperlink r:id="rId1408" ref="B1230"/>
    <hyperlink r:id="rId1409" ref="B1231"/>
    <hyperlink r:id="rId1410" ref="B1232"/>
    <hyperlink r:id="rId1411" ref="B1233"/>
    <hyperlink r:id="rId1412" ref="B1234"/>
    <hyperlink r:id="rId1413" ref="B1235"/>
    <hyperlink r:id="rId1414" ref="B1236"/>
    <hyperlink r:id="rId1415" ref="B1237"/>
    <hyperlink r:id="rId1416" ref="B1238"/>
    <hyperlink r:id="rId1417" ref="B1239"/>
    <hyperlink r:id="rId1418" ref="B1240"/>
    <hyperlink r:id="rId1419" ref="B1241"/>
    <hyperlink r:id="rId1420" ref="B1242"/>
    <hyperlink r:id="rId1421" ref="B1243"/>
    <hyperlink r:id="rId1422" ref="B1244"/>
    <hyperlink r:id="rId1423" ref="B1245"/>
    <hyperlink r:id="rId1424" ref="B1246"/>
    <hyperlink r:id="rId1425" ref="B1247"/>
    <hyperlink r:id="rId1426" ref="B1248"/>
    <hyperlink r:id="rId1427" ref="B1249"/>
    <hyperlink r:id="rId1428" ref="B1250"/>
    <hyperlink r:id="rId1429" ref="B1251"/>
    <hyperlink r:id="rId1430" ref="B1252"/>
    <hyperlink r:id="rId1431" ref="B1253"/>
    <hyperlink r:id="rId1432" ref="H1253"/>
    <hyperlink r:id="rId1433" ref="B1254"/>
    <hyperlink r:id="rId1434" ref="B1255"/>
    <hyperlink r:id="rId1435" ref="B1256"/>
    <hyperlink r:id="rId1436" ref="H1256"/>
    <hyperlink r:id="rId1437" ref="B1257"/>
    <hyperlink r:id="rId1438" ref="B1258"/>
    <hyperlink r:id="rId1439" ref="B1259"/>
    <hyperlink r:id="rId1440" ref="B1260"/>
    <hyperlink r:id="rId1441" ref="H1260"/>
    <hyperlink r:id="rId1442" ref="B1261"/>
    <hyperlink r:id="rId1443" ref="B1262"/>
    <hyperlink r:id="rId1444" ref="H1262"/>
    <hyperlink r:id="rId1445" ref="B1263"/>
    <hyperlink r:id="rId1446" ref="B1264"/>
    <hyperlink r:id="rId1447" ref="B1265"/>
    <hyperlink r:id="rId1448" ref="B1266"/>
    <hyperlink r:id="rId1449" ref="B1267"/>
    <hyperlink r:id="rId1450" ref="B1268"/>
    <hyperlink r:id="rId1451" ref="B1269"/>
    <hyperlink r:id="rId1452" ref="B1270"/>
    <hyperlink r:id="rId1453" ref="B1271"/>
    <hyperlink r:id="rId1454" ref="B1272"/>
    <hyperlink r:id="rId1455" ref="B1273"/>
    <hyperlink r:id="rId1456" ref="B1274"/>
    <hyperlink r:id="rId1457" ref="B1275"/>
    <hyperlink r:id="rId1458" ref="B1276"/>
    <hyperlink r:id="rId1459" ref="B1277"/>
    <hyperlink r:id="rId1460" ref="B1278"/>
    <hyperlink r:id="rId1461" ref="B1279"/>
    <hyperlink r:id="rId1462" ref="B1280"/>
    <hyperlink r:id="rId1463" ref="B1281"/>
    <hyperlink r:id="rId1464" ref="B1282"/>
    <hyperlink r:id="rId1465" ref="B1283"/>
    <hyperlink r:id="rId1466" ref="B1284"/>
    <hyperlink r:id="rId1467" ref="B1285"/>
    <hyperlink r:id="rId1468" ref="B1286"/>
    <hyperlink r:id="rId1469" ref="H1286"/>
    <hyperlink r:id="rId1470" ref="B1287"/>
    <hyperlink r:id="rId1471" ref="B1288"/>
    <hyperlink r:id="rId1472" ref="B1289"/>
    <hyperlink r:id="rId1473" ref="H1289"/>
    <hyperlink r:id="rId1474" ref="B1290"/>
    <hyperlink r:id="rId1475" ref="B1291"/>
    <hyperlink r:id="rId1476" ref="B1292"/>
    <hyperlink r:id="rId1477" ref="B1293"/>
    <hyperlink r:id="rId1478" ref="B1294"/>
    <hyperlink r:id="rId1479" ref="B1295"/>
    <hyperlink r:id="rId1480" ref="B1296"/>
    <hyperlink r:id="rId1481" ref="B1297"/>
    <hyperlink r:id="rId1482" ref="B1298"/>
    <hyperlink r:id="rId1483" ref="B1299"/>
    <hyperlink r:id="rId1484" ref="B1300"/>
    <hyperlink r:id="rId1485" ref="B1301"/>
    <hyperlink r:id="rId1486" ref="H1301"/>
    <hyperlink r:id="rId1487" ref="B1302"/>
    <hyperlink r:id="rId1488" ref="B1303"/>
    <hyperlink r:id="rId1489" ref="H1303"/>
    <hyperlink r:id="rId1490" ref="B1304"/>
    <hyperlink r:id="rId1491" ref="H1304"/>
    <hyperlink r:id="rId1492" ref="B1305"/>
    <hyperlink r:id="rId1493" ref="B1306"/>
    <hyperlink r:id="rId1494" ref="B1307"/>
    <hyperlink r:id="rId1495" ref="B1308"/>
    <hyperlink r:id="rId1496" ref="B1309"/>
    <hyperlink r:id="rId1497" ref="B1310"/>
    <hyperlink r:id="rId1498" ref="B1311"/>
    <hyperlink r:id="rId1499" ref="B1312"/>
    <hyperlink r:id="rId1500" ref="H1312"/>
    <hyperlink r:id="rId1501" ref="B1313"/>
    <hyperlink r:id="rId1502" ref="B1314"/>
    <hyperlink r:id="rId1503" ref="B1315"/>
    <hyperlink r:id="rId1504" ref="B1316"/>
    <hyperlink r:id="rId1505" ref="B1317"/>
    <hyperlink r:id="rId1506" ref="B1318"/>
    <hyperlink r:id="rId1507" ref="B1319"/>
    <hyperlink r:id="rId1508" ref="B1320"/>
    <hyperlink r:id="rId1509" ref="H1320"/>
    <hyperlink r:id="rId1510" ref="B1321"/>
    <hyperlink r:id="rId1511" ref="B1322"/>
    <hyperlink r:id="rId1512" ref="B1323"/>
    <hyperlink r:id="rId1513" ref="B1324"/>
    <hyperlink r:id="rId1514" ref="B1325"/>
    <hyperlink r:id="rId1515" ref="B1326"/>
    <hyperlink r:id="rId1516" ref="B1327"/>
    <hyperlink r:id="rId1517" ref="B1328"/>
    <hyperlink r:id="rId1518" ref="B1329"/>
    <hyperlink r:id="rId1519" ref="H1329"/>
    <hyperlink r:id="rId1520" ref="B1330"/>
    <hyperlink r:id="rId1521" ref="B1331"/>
    <hyperlink r:id="rId1522" ref="B1332"/>
    <hyperlink r:id="rId1523" ref="B1333"/>
    <hyperlink r:id="rId1524" ref="B1334"/>
    <hyperlink r:id="rId1525" ref="H1334"/>
    <hyperlink r:id="rId1526" ref="B1335"/>
    <hyperlink r:id="rId1527" ref="H1335"/>
    <hyperlink r:id="rId1528" ref="B1336"/>
    <hyperlink r:id="rId1529" ref="H1336"/>
    <hyperlink r:id="rId1530" ref="B1337"/>
    <hyperlink r:id="rId1531" ref="H1337"/>
    <hyperlink r:id="rId1532" ref="B1338"/>
    <hyperlink r:id="rId1533" ref="B1339"/>
    <hyperlink r:id="rId1534" ref="B1340"/>
    <hyperlink r:id="rId1535" ref="B1341"/>
    <hyperlink r:id="rId1536" ref="B1342"/>
    <hyperlink r:id="rId1537" ref="B1343"/>
    <hyperlink r:id="rId1538" ref="B1344"/>
    <hyperlink r:id="rId1539" ref="B1345"/>
    <hyperlink r:id="rId1540" ref="B1346"/>
    <hyperlink r:id="rId1541" ref="H1346"/>
    <hyperlink r:id="rId1542" ref="B1347"/>
    <hyperlink r:id="rId1543" ref="B1348"/>
    <hyperlink r:id="rId1544" ref="B1349"/>
    <hyperlink r:id="rId1545" ref="B1350"/>
    <hyperlink r:id="rId1546" ref="B1351"/>
    <hyperlink r:id="rId1547" ref="B1352"/>
    <hyperlink r:id="rId1548" ref="H1352"/>
    <hyperlink r:id="rId1549" ref="B1353"/>
    <hyperlink r:id="rId1550" ref="H1353"/>
    <hyperlink r:id="rId1551" ref="B1354"/>
    <hyperlink r:id="rId1552" ref="H1354"/>
    <hyperlink r:id="rId1553" ref="B1355"/>
    <hyperlink r:id="rId1554" ref="B1356"/>
    <hyperlink r:id="rId1555" ref="B1357"/>
    <hyperlink r:id="rId1556" ref="B1358"/>
    <hyperlink r:id="rId1557" ref="B1359"/>
    <hyperlink r:id="rId1558" ref="B1360"/>
    <hyperlink r:id="rId1559" ref="B1361"/>
    <hyperlink r:id="rId1560" ref="B1362"/>
    <hyperlink r:id="rId1561" ref="B1363"/>
    <hyperlink r:id="rId1562" ref="B1364"/>
    <hyperlink r:id="rId1563" ref="B1365"/>
    <hyperlink r:id="rId1564" ref="B1366"/>
    <hyperlink r:id="rId1565" ref="B1367"/>
    <hyperlink r:id="rId1566" ref="B1368"/>
    <hyperlink r:id="rId1567" ref="B1369"/>
    <hyperlink r:id="rId1568" ref="B1370"/>
    <hyperlink r:id="rId1569" ref="B1371"/>
    <hyperlink r:id="rId1570" ref="B1372"/>
    <hyperlink r:id="rId1571" ref="B1373"/>
    <hyperlink r:id="rId1572" ref="B1374"/>
    <hyperlink r:id="rId1573" ref="H1374"/>
    <hyperlink r:id="rId1574" ref="B1375"/>
    <hyperlink r:id="rId1575" ref="B1376"/>
    <hyperlink r:id="rId1576" ref="B1377"/>
    <hyperlink r:id="rId1577" ref="H1377"/>
    <hyperlink r:id="rId1578" ref="B1378"/>
    <hyperlink r:id="rId1579" ref="B1379"/>
    <hyperlink r:id="rId1580" ref="H1379"/>
    <hyperlink r:id="rId1581" ref="B1380"/>
    <hyperlink r:id="rId1582" ref="B1381"/>
    <hyperlink r:id="rId1583" ref="B1382"/>
    <hyperlink r:id="rId1584" ref="B1383"/>
    <hyperlink r:id="rId1585" ref="H1383"/>
    <hyperlink r:id="rId1586" ref="B1384"/>
    <hyperlink r:id="rId1587" ref="B1385"/>
    <hyperlink r:id="rId1588" ref="H1385"/>
    <hyperlink r:id="rId1589" ref="B1386"/>
    <hyperlink r:id="rId1590" ref="B1387"/>
    <hyperlink r:id="rId1591" ref="B1388"/>
    <hyperlink r:id="rId1592" ref="B1389"/>
    <hyperlink r:id="rId1593" ref="B1390"/>
    <hyperlink r:id="rId1594" ref="B1391"/>
    <hyperlink r:id="rId1595" ref="B1392"/>
    <hyperlink r:id="rId1596" ref="B1393"/>
    <hyperlink r:id="rId1597" ref="B1394"/>
    <hyperlink r:id="rId1598" ref="B1395"/>
    <hyperlink r:id="rId1599" ref="B1396"/>
    <hyperlink r:id="rId1600" ref="B1397"/>
    <hyperlink r:id="rId1601" ref="B1398"/>
    <hyperlink r:id="rId1602" ref="B1399"/>
    <hyperlink r:id="rId1603" ref="B1400"/>
    <hyperlink r:id="rId1604" ref="B1401"/>
    <hyperlink r:id="rId1605" ref="B1402"/>
    <hyperlink r:id="rId1606" ref="B1403"/>
    <hyperlink r:id="rId1607" ref="B1404"/>
    <hyperlink r:id="rId1608" ref="B1405"/>
    <hyperlink r:id="rId1609" ref="B1406"/>
    <hyperlink r:id="rId1610" ref="B1407"/>
    <hyperlink r:id="rId1611" ref="B1408"/>
    <hyperlink r:id="rId1612" ref="B1409"/>
    <hyperlink r:id="rId1613" ref="B1410"/>
    <hyperlink r:id="rId1614" ref="B1411"/>
    <hyperlink r:id="rId1615" ref="B1412"/>
    <hyperlink r:id="rId1616" ref="B1413"/>
    <hyperlink r:id="rId1617" ref="H1413"/>
    <hyperlink r:id="rId1618" ref="B1414"/>
    <hyperlink r:id="rId1619" ref="B1415"/>
    <hyperlink r:id="rId1620" ref="H1415"/>
    <hyperlink r:id="rId1621" ref="B1416"/>
    <hyperlink r:id="rId1622" ref="B1417"/>
    <hyperlink r:id="rId1623" ref="B1418"/>
    <hyperlink r:id="rId1624" ref="B1419"/>
    <hyperlink r:id="rId1625" ref="B1420"/>
    <hyperlink r:id="rId1626" ref="B1421"/>
    <hyperlink r:id="rId1627" ref="B1422"/>
    <hyperlink r:id="rId1628" ref="B1423"/>
    <hyperlink r:id="rId1629" ref="H1423"/>
    <hyperlink r:id="rId1630" ref="B1424"/>
    <hyperlink r:id="rId1631" ref="B1425"/>
    <hyperlink r:id="rId1632" ref="B1426"/>
    <hyperlink r:id="rId1633" ref="B1427"/>
    <hyperlink r:id="rId1634" ref="B1428"/>
    <hyperlink r:id="rId1635" ref="B1429"/>
    <hyperlink r:id="rId1636" ref="B1430"/>
    <hyperlink r:id="rId1637" ref="B1431"/>
    <hyperlink r:id="rId1638" ref="B1432"/>
    <hyperlink r:id="rId1639" ref="B1433"/>
    <hyperlink r:id="rId1640" ref="B1434"/>
    <hyperlink r:id="rId1641" ref="B1435"/>
    <hyperlink r:id="rId1642" ref="B1436"/>
    <hyperlink r:id="rId1643" ref="B1437"/>
    <hyperlink r:id="rId1644" ref="B1438"/>
    <hyperlink r:id="rId1645" ref="B1439"/>
    <hyperlink r:id="rId1646" ref="H1439"/>
    <hyperlink r:id="rId1647" ref="B1440"/>
    <hyperlink r:id="rId1648" ref="B1441"/>
    <hyperlink r:id="rId1649" ref="B1442"/>
    <hyperlink r:id="rId1650" ref="H1442"/>
    <hyperlink r:id="rId1651" ref="B1443"/>
    <hyperlink r:id="rId1652" ref="B1444"/>
    <hyperlink r:id="rId1653" ref="B1445"/>
    <hyperlink r:id="rId1654" ref="B1446"/>
    <hyperlink r:id="rId1655" ref="B1447"/>
    <hyperlink r:id="rId1656" ref="B1448"/>
    <hyperlink r:id="rId1657" ref="B1449"/>
    <hyperlink r:id="rId1658" ref="B1450"/>
    <hyperlink r:id="rId1659" ref="B1451"/>
    <hyperlink r:id="rId1660" ref="B1452"/>
    <hyperlink r:id="rId1661" ref="B1453"/>
    <hyperlink r:id="rId1662" ref="B1454"/>
    <hyperlink r:id="rId1663" ref="B1455"/>
    <hyperlink r:id="rId1664" ref="B1456"/>
    <hyperlink r:id="rId1665" ref="B1457"/>
    <hyperlink r:id="rId1666" ref="B1458"/>
    <hyperlink r:id="rId1667" ref="H1458"/>
    <hyperlink r:id="rId1668" ref="B1459"/>
    <hyperlink r:id="rId1669" ref="B1460"/>
    <hyperlink r:id="rId1670" ref="B1461"/>
    <hyperlink r:id="rId1671" ref="B1462"/>
    <hyperlink r:id="rId1672" ref="H1462"/>
    <hyperlink r:id="rId1673" ref="B1463"/>
    <hyperlink r:id="rId1674" ref="B1464"/>
    <hyperlink r:id="rId1675" ref="H1464"/>
    <hyperlink r:id="rId1676" ref="B1465"/>
    <hyperlink r:id="rId1677" ref="B1466"/>
    <hyperlink r:id="rId1678" ref="B1467"/>
    <hyperlink r:id="rId1679" ref="B1468"/>
    <hyperlink r:id="rId1680" ref="B1469"/>
    <hyperlink r:id="rId1681" ref="B1470"/>
    <hyperlink r:id="rId1682" ref="B1471"/>
    <hyperlink r:id="rId1683" ref="H1471"/>
    <hyperlink r:id="rId1684" ref="B1472"/>
    <hyperlink r:id="rId1685" ref="H1472"/>
    <hyperlink r:id="rId1686" ref="B1473"/>
    <hyperlink r:id="rId1687" ref="B1474"/>
    <hyperlink r:id="rId1688" ref="B1475"/>
    <hyperlink r:id="rId1689" ref="B1476"/>
    <hyperlink r:id="rId1690" ref="B1477"/>
    <hyperlink r:id="rId1691" ref="B1478"/>
    <hyperlink r:id="rId1692" ref="B1479"/>
    <hyperlink r:id="rId1693" ref="H1479"/>
    <hyperlink r:id="rId1694" ref="B1480"/>
    <hyperlink r:id="rId1695" ref="H1480"/>
    <hyperlink r:id="rId1696" ref="B1481"/>
    <hyperlink r:id="rId1697" ref="B1482"/>
    <hyperlink r:id="rId1698" ref="B1483"/>
    <hyperlink r:id="rId1699" ref="B1484"/>
    <hyperlink r:id="rId1700" ref="B1485"/>
    <hyperlink r:id="rId1701" ref="B1486"/>
    <hyperlink r:id="rId1702" ref="B1487"/>
    <hyperlink r:id="rId1703" ref="B1488"/>
    <hyperlink r:id="rId1704" ref="B1489"/>
    <hyperlink r:id="rId1705" ref="B1490"/>
    <hyperlink r:id="rId1706" ref="B1491"/>
    <hyperlink r:id="rId1707" ref="B1492"/>
    <hyperlink r:id="rId1708" ref="H1492"/>
    <hyperlink r:id="rId1709" ref="B1493"/>
    <hyperlink r:id="rId1710" ref="B1494"/>
    <hyperlink r:id="rId1711" ref="B1495"/>
    <hyperlink r:id="rId1712" ref="B1496"/>
    <hyperlink r:id="rId1713" ref="H1496"/>
    <hyperlink r:id="rId1714" ref="B1497"/>
    <hyperlink r:id="rId1715" ref="B1498"/>
    <hyperlink r:id="rId1716" ref="H1498"/>
    <hyperlink r:id="rId1717" ref="B1499"/>
    <hyperlink r:id="rId1718" ref="H1499"/>
    <hyperlink r:id="rId1719" ref="B1500"/>
    <hyperlink r:id="rId1720" ref="B1501"/>
    <hyperlink r:id="rId1721" ref="B1502"/>
    <hyperlink r:id="rId1722" ref="B1503"/>
    <hyperlink r:id="rId1723" ref="B1504"/>
    <hyperlink r:id="rId1724" ref="B1505"/>
    <hyperlink r:id="rId1725" ref="B1506"/>
    <hyperlink r:id="rId1726" ref="B1507"/>
    <hyperlink r:id="rId1727" ref="H1507"/>
    <hyperlink r:id="rId1728" ref="B1508"/>
    <hyperlink r:id="rId1729" ref="B1509"/>
    <hyperlink r:id="rId1730" ref="B1510"/>
    <hyperlink r:id="rId1731" ref="H1510"/>
    <hyperlink r:id="rId1732" ref="B1511"/>
    <hyperlink r:id="rId1733" ref="B1512"/>
    <hyperlink r:id="rId1734" ref="B1513"/>
    <hyperlink r:id="rId1735" ref="B1514"/>
    <hyperlink r:id="rId1736" ref="B1515"/>
    <hyperlink r:id="rId1737" ref="B1516"/>
    <hyperlink r:id="rId1738" ref="B1517"/>
    <hyperlink r:id="rId1739" ref="B1518"/>
    <hyperlink r:id="rId1740" ref="H1518"/>
    <hyperlink r:id="rId1741" ref="B1519"/>
    <hyperlink r:id="rId1742" ref="B1520"/>
    <hyperlink r:id="rId1743" ref="B1521"/>
    <hyperlink r:id="rId1744" ref="H1521"/>
    <hyperlink r:id="rId1745" ref="B1522"/>
    <hyperlink r:id="rId1746" ref="B1523"/>
    <hyperlink r:id="rId1747" ref="H1523"/>
    <hyperlink r:id="rId1748" ref="B1524"/>
    <hyperlink r:id="rId1749" ref="B1525"/>
    <hyperlink r:id="rId1750" ref="B1526"/>
    <hyperlink r:id="rId1751" ref="H1526"/>
    <hyperlink r:id="rId1752" ref="B1527"/>
    <hyperlink r:id="rId1753" ref="B1528"/>
    <hyperlink r:id="rId1754" ref="B1529"/>
    <hyperlink r:id="rId1755" ref="B1530"/>
    <hyperlink r:id="rId1756" ref="B1531"/>
    <hyperlink r:id="rId1757" ref="B1532"/>
    <hyperlink r:id="rId1758" ref="B1533"/>
    <hyperlink r:id="rId1759" ref="H1533"/>
    <hyperlink r:id="rId1760" ref="B1534"/>
    <hyperlink r:id="rId1761" ref="H1534"/>
    <hyperlink r:id="rId1762" ref="B1535"/>
    <hyperlink r:id="rId1763" ref="H1535"/>
    <hyperlink r:id="rId1764" ref="B1536"/>
    <hyperlink r:id="rId1765" ref="B1537"/>
    <hyperlink r:id="rId1766" ref="B1538"/>
    <hyperlink r:id="rId1767" ref="B1539"/>
    <hyperlink r:id="rId1768" ref="B1540"/>
    <hyperlink r:id="rId1769" ref="B1541"/>
    <hyperlink r:id="rId1770" ref="B1542"/>
    <hyperlink r:id="rId1771" ref="B1543"/>
    <hyperlink r:id="rId1772" ref="B1544"/>
    <hyperlink r:id="rId1773" ref="B1545"/>
    <hyperlink r:id="rId1774" ref="B1546"/>
    <hyperlink r:id="rId1775" ref="B1547"/>
    <hyperlink r:id="rId1776" ref="B1548"/>
    <hyperlink r:id="rId1777" ref="B1549"/>
    <hyperlink r:id="rId1778" ref="B1550"/>
    <hyperlink r:id="rId1779" ref="B1551"/>
    <hyperlink r:id="rId1780" ref="B1552"/>
    <hyperlink r:id="rId1781" ref="B1553"/>
    <hyperlink r:id="rId1782" ref="B1554"/>
    <hyperlink r:id="rId1783" ref="B1555"/>
    <hyperlink r:id="rId1784" ref="B1556"/>
    <hyperlink r:id="rId1785" ref="B1557"/>
    <hyperlink r:id="rId1786" ref="B1558"/>
    <hyperlink r:id="rId1787" ref="B1559"/>
    <hyperlink r:id="rId1788" ref="B1560"/>
    <hyperlink r:id="rId1789" ref="H1560"/>
    <hyperlink r:id="rId1790" ref="B1561"/>
    <hyperlink r:id="rId1791" ref="B1562"/>
    <hyperlink r:id="rId1792" ref="B1563"/>
    <hyperlink r:id="rId1793" ref="B1564"/>
    <hyperlink r:id="rId1794" ref="B1565"/>
    <hyperlink r:id="rId1795" ref="B1566"/>
    <hyperlink r:id="rId1796" ref="B1567"/>
    <hyperlink r:id="rId1797" ref="B1568"/>
    <hyperlink r:id="rId1798" ref="B1569"/>
    <hyperlink r:id="rId1799" ref="H1569"/>
    <hyperlink r:id="rId1800" ref="B1570"/>
    <hyperlink r:id="rId1801" ref="B1571"/>
    <hyperlink r:id="rId1802" ref="B1572"/>
    <hyperlink r:id="rId1803" ref="B1573"/>
    <hyperlink r:id="rId1804" ref="B1574"/>
    <hyperlink r:id="rId1805" ref="B1575"/>
    <hyperlink r:id="rId1806" ref="H1575"/>
    <hyperlink r:id="rId1807" ref="B1576"/>
    <hyperlink r:id="rId1808" ref="B1577"/>
    <hyperlink r:id="rId1809" ref="B1578"/>
    <hyperlink r:id="rId1810" ref="H1578"/>
    <hyperlink r:id="rId1811" ref="B1579"/>
    <hyperlink r:id="rId1812" ref="B1580"/>
    <hyperlink r:id="rId1813" ref="B1581"/>
    <hyperlink r:id="rId1814" ref="H1581"/>
    <hyperlink r:id="rId1815" ref="B1582"/>
    <hyperlink r:id="rId1816" ref="B1583"/>
    <hyperlink r:id="rId1817" ref="B1584"/>
    <hyperlink r:id="rId1818" ref="B1585"/>
    <hyperlink r:id="rId1819" ref="B1586"/>
    <hyperlink r:id="rId1820" ref="B1587"/>
    <hyperlink r:id="rId1821" ref="B1588"/>
    <hyperlink r:id="rId1822" ref="H1588"/>
    <hyperlink r:id="rId1823" ref="B1589"/>
    <hyperlink r:id="rId1824" ref="B1590"/>
    <hyperlink r:id="rId1825" ref="H1590"/>
    <hyperlink r:id="rId1826" ref="B1591"/>
    <hyperlink r:id="rId1827" ref="B1592"/>
    <hyperlink r:id="rId1828" ref="B1593"/>
    <hyperlink r:id="rId1829" ref="B1594"/>
    <hyperlink r:id="rId1830" ref="B1595"/>
    <hyperlink r:id="rId1831" ref="B1596"/>
    <hyperlink r:id="rId1832" ref="B1597"/>
    <hyperlink r:id="rId1833" ref="B1598"/>
    <hyperlink r:id="rId1834" ref="B1599"/>
    <hyperlink r:id="rId1835" ref="B1600"/>
    <hyperlink r:id="rId1836" ref="B1601"/>
    <hyperlink r:id="rId1837" ref="H1601"/>
    <hyperlink r:id="rId1838" ref="B1602"/>
    <hyperlink r:id="rId1839" ref="B1603"/>
    <hyperlink r:id="rId1840" ref="B1604"/>
    <hyperlink r:id="rId1841" ref="B1605"/>
    <hyperlink r:id="rId1842" ref="B1606"/>
    <hyperlink r:id="rId1843" ref="B1607"/>
    <hyperlink r:id="rId1844" ref="B1608"/>
    <hyperlink r:id="rId1845" ref="B1609"/>
    <hyperlink r:id="rId1846" ref="B1610"/>
    <hyperlink r:id="rId1847" ref="B1611"/>
    <hyperlink r:id="rId1848" ref="B1612"/>
    <hyperlink r:id="rId1849" ref="B1613"/>
    <hyperlink r:id="rId1850" ref="H1613"/>
    <hyperlink r:id="rId1851" ref="B1614"/>
    <hyperlink r:id="rId1852" ref="H1614"/>
    <hyperlink r:id="rId1853" ref="B1615"/>
    <hyperlink r:id="rId1854" ref="B1616"/>
    <hyperlink r:id="rId1855" ref="B1617"/>
    <hyperlink r:id="rId1856" ref="H1617"/>
    <hyperlink r:id="rId1857" ref="B1618"/>
    <hyperlink r:id="rId1858" ref="B1619"/>
    <hyperlink r:id="rId1859" ref="H1619"/>
    <hyperlink r:id="rId1860" ref="B1620"/>
    <hyperlink r:id="rId1861" ref="B1621"/>
    <hyperlink r:id="rId1862" ref="B1622"/>
    <hyperlink r:id="rId1863" ref="B1623"/>
    <hyperlink r:id="rId1864" ref="B1624"/>
    <hyperlink r:id="rId1865" ref="H1624"/>
    <hyperlink r:id="rId1866" ref="B1625"/>
    <hyperlink r:id="rId1867" ref="H1625"/>
    <hyperlink r:id="rId1868" ref="B1626"/>
    <hyperlink r:id="rId1869" ref="B1627"/>
    <hyperlink r:id="rId1870" ref="B1628"/>
    <hyperlink r:id="rId1871" ref="B1629"/>
    <hyperlink r:id="rId1872" ref="B1630"/>
    <hyperlink r:id="rId1873" ref="B1631"/>
    <hyperlink r:id="rId1874" ref="H1631"/>
    <hyperlink r:id="rId1875" ref="B1632"/>
    <hyperlink r:id="rId1876" ref="B1633"/>
    <hyperlink r:id="rId1877" ref="H1633"/>
    <hyperlink r:id="rId1878" ref="B1634"/>
    <hyperlink r:id="rId1879" ref="B1635"/>
    <hyperlink r:id="rId1880" ref="H1635"/>
    <hyperlink r:id="rId1881" ref="B1636"/>
    <hyperlink r:id="rId1882" ref="B1637"/>
    <hyperlink r:id="rId1883" ref="B1638"/>
    <hyperlink r:id="rId1884" ref="H1638"/>
    <hyperlink r:id="rId1885" ref="B1639"/>
    <hyperlink r:id="rId1886" ref="H1639"/>
    <hyperlink r:id="rId1887" ref="B1640"/>
    <hyperlink r:id="rId1888" ref="B1641"/>
    <hyperlink r:id="rId1889" ref="B1642"/>
    <hyperlink r:id="rId1890" ref="B1643"/>
    <hyperlink r:id="rId1891" ref="B1644"/>
    <hyperlink r:id="rId1892" ref="H1644"/>
    <hyperlink r:id="rId1893" ref="B1645"/>
    <hyperlink r:id="rId1894" ref="B1646"/>
    <hyperlink r:id="rId1895" ref="H1646"/>
    <hyperlink r:id="rId1896" ref="B1647"/>
    <hyperlink r:id="rId1897" ref="B1648"/>
    <hyperlink r:id="rId1898" ref="B1649"/>
    <hyperlink r:id="rId1899" ref="B1650"/>
    <hyperlink r:id="rId1900" ref="B1651"/>
    <hyperlink r:id="rId1901" ref="B1652"/>
    <hyperlink r:id="rId1902" ref="B1653"/>
    <hyperlink r:id="rId1903" ref="H1653"/>
    <hyperlink r:id="rId1904" ref="B1654"/>
    <hyperlink r:id="rId1905" ref="B1655"/>
    <hyperlink r:id="rId1906" ref="H1655"/>
    <hyperlink r:id="rId1907" ref="B1656"/>
    <hyperlink r:id="rId1908" ref="B1657"/>
    <hyperlink r:id="rId1909" ref="B1658"/>
    <hyperlink r:id="rId1910" ref="B1659"/>
    <hyperlink r:id="rId1911" ref="B1660"/>
    <hyperlink r:id="rId1912" ref="B1661"/>
    <hyperlink r:id="rId1913" ref="B1662"/>
    <hyperlink r:id="rId1914" ref="H1662"/>
    <hyperlink r:id="rId1915" ref="B1663"/>
    <hyperlink r:id="rId1916" ref="B1664"/>
    <hyperlink r:id="rId1917" ref="B1665"/>
    <hyperlink r:id="rId1918" ref="B1666"/>
    <hyperlink r:id="rId1919" ref="H1666"/>
    <hyperlink r:id="rId1920" ref="B1667"/>
    <hyperlink r:id="rId1921" ref="B1668"/>
    <hyperlink r:id="rId1922" ref="H1668"/>
    <hyperlink r:id="rId1923" ref="B1669"/>
    <hyperlink r:id="rId1924" ref="B1670"/>
    <hyperlink r:id="rId1925" ref="B1671"/>
    <hyperlink r:id="rId1926" ref="H1671"/>
    <hyperlink r:id="rId1927" ref="B1672"/>
    <hyperlink r:id="rId1928" ref="B1673"/>
    <hyperlink r:id="rId1929" ref="B1674"/>
    <hyperlink r:id="rId1930" ref="B1675"/>
    <hyperlink r:id="rId1931" ref="H1675"/>
    <hyperlink r:id="rId1932" ref="B1676"/>
    <hyperlink r:id="rId1933" ref="B1677"/>
    <hyperlink r:id="rId1934" ref="B1678"/>
    <hyperlink r:id="rId1935" ref="B1679"/>
    <hyperlink r:id="rId1936" ref="B1680"/>
    <hyperlink r:id="rId1937" ref="B1681"/>
    <hyperlink r:id="rId1938" ref="B1682"/>
    <hyperlink r:id="rId1939" ref="B1683"/>
    <hyperlink r:id="rId1940" ref="B1684"/>
    <hyperlink r:id="rId1941" ref="B1685"/>
    <hyperlink r:id="rId1942" ref="H1685"/>
    <hyperlink r:id="rId1943" ref="B1686"/>
    <hyperlink r:id="rId1944" ref="B1687"/>
    <hyperlink r:id="rId1945" ref="B1688"/>
    <hyperlink r:id="rId1946" ref="H1688"/>
    <hyperlink r:id="rId1947" ref="B1689"/>
    <hyperlink r:id="rId1948" ref="B1690"/>
    <hyperlink r:id="rId1949" ref="B1691"/>
    <hyperlink r:id="rId1950" ref="H1691"/>
    <hyperlink r:id="rId1951" ref="B1692"/>
    <hyperlink r:id="rId1952" ref="B1693"/>
    <hyperlink r:id="rId1953" ref="B1694"/>
    <hyperlink r:id="rId1954" ref="B1695"/>
    <hyperlink r:id="rId1955" ref="B1696"/>
    <hyperlink r:id="rId1956" ref="B1697"/>
    <hyperlink r:id="rId1957" ref="B1698"/>
    <hyperlink r:id="rId1958" ref="H1698"/>
    <hyperlink r:id="rId1959" ref="B1699"/>
    <hyperlink r:id="rId1960" ref="B1700"/>
    <hyperlink r:id="rId1961" ref="B1701"/>
    <hyperlink r:id="rId1962" ref="B1702"/>
    <hyperlink r:id="rId1963" ref="B1703"/>
    <hyperlink r:id="rId1964" ref="B1704"/>
    <hyperlink r:id="rId1965" ref="B1705"/>
    <hyperlink r:id="rId1966" ref="B1706"/>
    <hyperlink r:id="rId1967" ref="B1707"/>
    <hyperlink r:id="rId1968" ref="B1708"/>
    <hyperlink r:id="rId1969" ref="B1709"/>
    <hyperlink r:id="rId1970" ref="B1710"/>
    <hyperlink r:id="rId1971" ref="B1711"/>
    <hyperlink r:id="rId1972" ref="B1712"/>
    <hyperlink r:id="rId1973" ref="H1712"/>
    <hyperlink r:id="rId1974" ref="B1713"/>
    <hyperlink r:id="rId1975" ref="B1714"/>
    <hyperlink r:id="rId1976" ref="B1715"/>
    <hyperlink r:id="rId1977" ref="H1715"/>
    <hyperlink r:id="rId1978" ref="B1716"/>
    <hyperlink r:id="rId1979" ref="B1717"/>
    <hyperlink r:id="rId1980" ref="B1718"/>
    <hyperlink r:id="rId1981" ref="H1718"/>
    <hyperlink r:id="rId1982" ref="B1719"/>
    <hyperlink r:id="rId1983" ref="H1719"/>
    <hyperlink r:id="rId1984" ref="B1720"/>
    <hyperlink r:id="rId1985" ref="B1721"/>
    <hyperlink r:id="rId1986" ref="H1721"/>
    <hyperlink r:id="rId1987" ref="B1722"/>
    <hyperlink r:id="rId1988" ref="B1723"/>
    <hyperlink r:id="rId1989" ref="B1724"/>
    <hyperlink r:id="rId1990" ref="H1724"/>
    <hyperlink r:id="rId1991" ref="B1725"/>
    <hyperlink r:id="rId1992" ref="B1726"/>
    <hyperlink r:id="rId1993" ref="B1727"/>
    <hyperlink r:id="rId1994" ref="B1728"/>
    <hyperlink r:id="rId1995" ref="B1729"/>
    <hyperlink r:id="rId1996" ref="B1730"/>
    <hyperlink r:id="rId1997" ref="B1731"/>
    <hyperlink r:id="rId1998" ref="B1732"/>
    <hyperlink r:id="rId1999" ref="B1733"/>
    <hyperlink r:id="rId2000" ref="B1734"/>
    <hyperlink r:id="rId2001" ref="B1735"/>
    <hyperlink r:id="rId2002" ref="H1735"/>
    <hyperlink r:id="rId2003" ref="B1736"/>
    <hyperlink r:id="rId2004" ref="B1737"/>
    <hyperlink r:id="rId2005" ref="B1738"/>
    <hyperlink r:id="rId2006" ref="H1738"/>
    <hyperlink r:id="rId2007" ref="B1739"/>
    <hyperlink r:id="rId2008" ref="B1740"/>
    <hyperlink r:id="rId2009" ref="B1741"/>
    <hyperlink r:id="rId2010" ref="B1742"/>
    <hyperlink r:id="rId2011" ref="B1743"/>
    <hyperlink r:id="rId2012" ref="B1744"/>
    <hyperlink r:id="rId2013" ref="B1745"/>
    <hyperlink r:id="rId2014" ref="B1746"/>
    <hyperlink r:id="rId2015" ref="B1747"/>
    <hyperlink r:id="rId2016" ref="H1747"/>
    <hyperlink r:id="rId2017" ref="B1748"/>
    <hyperlink r:id="rId2018" ref="H1748"/>
    <hyperlink r:id="rId2019" ref="B1749"/>
    <hyperlink r:id="rId2020" ref="B1750"/>
    <hyperlink r:id="rId2021" ref="B1751"/>
    <hyperlink r:id="rId2022" ref="H1751"/>
    <hyperlink r:id="rId2023" ref="B1752"/>
    <hyperlink r:id="rId2024" ref="B1753"/>
    <hyperlink r:id="rId2025" ref="B1754"/>
    <hyperlink r:id="rId2026" ref="B1755"/>
    <hyperlink r:id="rId2027" ref="B1756"/>
    <hyperlink r:id="rId2028" ref="B1757"/>
    <hyperlink r:id="rId2029" ref="B1758"/>
    <hyperlink r:id="rId2030" ref="B1759"/>
    <hyperlink r:id="rId2031" ref="B1760"/>
    <hyperlink r:id="rId2032" ref="B1761"/>
    <hyperlink r:id="rId2033" ref="B1762"/>
    <hyperlink r:id="rId2034" ref="B1763"/>
    <hyperlink r:id="rId2035" ref="B1764"/>
    <hyperlink r:id="rId2036" ref="B1765"/>
    <hyperlink r:id="rId2037" ref="B1766"/>
    <hyperlink r:id="rId2038" ref="B1767"/>
    <hyperlink r:id="rId2039" ref="B1768"/>
    <hyperlink r:id="rId2040" ref="B1769"/>
    <hyperlink r:id="rId2041" ref="H1769"/>
    <hyperlink r:id="rId2042" ref="B1770"/>
    <hyperlink r:id="rId2043" ref="B1771"/>
    <hyperlink r:id="rId2044" ref="H1771"/>
    <hyperlink r:id="rId2045" ref="B1772"/>
    <hyperlink r:id="rId2046" ref="B1773"/>
    <hyperlink r:id="rId2047" ref="B1774"/>
    <hyperlink r:id="rId2048" ref="H1774"/>
    <hyperlink r:id="rId2049" ref="B1775"/>
    <hyperlink r:id="rId2050" ref="H1775"/>
    <hyperlink r:id="rId2051" ref="B1776"/>
    <hyperlink r:id="rId2052" ref="B1777"/>
    <hyperlink r:id="rId2053" ref="B1778"/>
    <hyperlink r:id="rId2054" ref="B1779"/>
    <hyperlink r:id="rId2055" ref="B1780"/>
    <hyperlink r:id="rId2056" ref="H1780"/>
    <hyperlink r:id="rId2057" ref="B1781"/>
    <hyperlink r:id="rId2058" ref="B1782"/>
    <hyperlink r:id="rId2059" ref="B1783"/>
    <hyperlink r:id="rId2060" ref="B1784"/>
    <hyperlink r:id="rId2061" ref="B1785"/>
    <hyperlink r:id="rId2062" ref="B1786"/>
    <hyperlink r:id="rId2063" ref="B1787"/>
    <hyperlink r:id="rId2064" ref="B1788"/>
    <hyperlink r:id="rId2065" ref="H1788"/>
    <hyperlink r:id="rId2066" ref="B1789"/>
    <hyperlink r:id="rId2067" ref="B1790"/>
    <hyperlink r:id="rId2068" ref="H1790"/>
    <hyperlink r:id="rId2069" ref="B1791"/>
    <hyperlink r:id="rId2070" ref="B1792"/>
    <hyperlink r:id="rId2071" ref="H1792"/>
    <hyperlink r:id="rId2072" ref="B1793"/>
    <hyperlink r:id="rId2073" ref="H1793"/>
    <hyperlink r:id="rId2074" ref="B1794"/>
    <hyperlink r:id="rId2075" ref="H1794"/>
    <hyperlink r:id="rId2076" ref="B1795"/>
    <hyperlink r:id="rId2077" ref="B1796"/>
    <hyperlink r:id="rId2078" ref="B1797"/>
    <hyperlink r:id="rId2079" ref="H1797"/>
    <hyperlink r:id="rId2080" ref="B1798"/>
    <hyperlink r:id="rId2081" ref="B1799"/>
    <hyperlink r:id="rId2082" ref="B1800"/>
    <hyperlink r:id="rId2083" ref="B1801"/>
    <hyperlink r:id="rId2084" ref="B1802"/>
    <hyperlink r:id="rId2085" ref="B1803"/>
    <hyperlink r:id="rId2086" ref="B1804"/>
    <hyperlink r:id="rId2087" ref="B1805"/>
    <hyperlink r:id="rId2088" ref="B1806"/>
    <hyperlink r:id="rId2089" ref="B1807"/>
    <hyperlink r:id="rId2090" ref="B1808"/>
    <hyperlink r:id="rId2091" ref="B1809"/>
    <hyperlink r:id="rId2092" ref="B1810"/>
    <hyperlink r:id="rId2093" ref="C1810"/>
    <hyperlink r:id="rId2094" ref="B1811"/>
    <hyperlink r:id="rId2095" ref="B1812"/>
    <hyperlink r:id="rId2096" ref="B1813"/>
    <hyperlink r:id="rId2097" ref="B1814"/>
    <hyperlink r:id="rId2098" ref="H1814"/>
    <hyperlink r:id="rId2099" ref="B1815"/>
    <hyperlink r:id="rId2100" ref="B1816"/>
    <hyperlink r:id="rId2101" ref="B1817"/>
    <hyperlink r:id="rId2102" ref="B1818"/>
    <hyperlink r:id="rId2103" ref="B1819"/>
    <hyperlink r:id="rId2104" ref="H1819"/>
    <hyperlink r:id="rId2105" ref="B1820"/>
    <hyperlink r:id="rId2106" ref="H1820"/>
    <hyperlink r:id="rId2107" ref="B1821"/>
    <hyperlink r:id="rId2108" ref="H1821"/>
    <hyperlink r:id="rId2109" ref="B1822"/>
    <hyperlink r:id="rId2110" ref="H1822"/>
    <hyperlink r:id="rId2111" ref="B1823"/>
    <hyperlink r:id="rId2112" ref="B1824"/>
    <hyperlink r:id="rId2113" ref="B1825"/>
    <hyperlink r:id="rId2114" ref="B1826"/>
    <hyperlink r:id="rId2115" ref="B1827"/>
    <hyperlink r:id="rId2116" ref="B1828"/>
    <hyperlink r:id="rId2117" ref="B1829"/>
    <hyperlink r:id="rId2118" ref="B1830"/>
    <hyperlink r:id="rId2119" ref="B1831"/>
    <hyperlink r:id="rId2120" ref="B1832"/>
    <hyperlink r:id="rId2121" ref="B1833"/>
    <hyperlink r:id="rId2122" ref="H1833"/>
    <hyperlink r:id="rId2123" ref="B1834"/>
    <hyperlink r:id="rId2124" ref="H1834"/>
    <hyperlink r:id="rId2125" ref="B1835"/>
    <hyperlink r:id="rId2126" ref="H1835"/>
    <hyperlink r:id="rId2127" ref="B1836"/>
    <hyperlink r:id="rId2128" ref="B1837"/>
    <hyperlink r:id="rId2129" ref="B1838"/>
    <hyperlink r:id="rId2130" ref="B1839"/>
    <hyperlink r:id="rId2131" ref="B1840"/>
    <hyperlink r:id="rId2132" ref="B1841"/>
    <hyperlink r:id="rId2133" ref="B1842"/>
    <hyperlink r:id="rId2134" ref="H1842"/>
    <hyperlink r:id="rId2135" ref="B1843"/>
    <hyperlink r:id="rId2136" ref="B1844"/>
    <hyperlink r:id="rId2137" ref="B1845"/>
    <hyperlink r:id="rId2138" ref="B1846"/>
    <hyperlink r:id="rId2139" ref="H1846"/>
    <hyperlink r:id="rId2140" ref="B1847"/>
    <hyperlink r:id="rId2141" ref="B1848"/>
    <hyperlink r:id="rId2142" ref="H1848"/>
    <hyperlink r:id="rId2143" ref="B1849"/>
    <hyperlink r:id="rId2144" ref="B1850"/>
    <hyperlink r:id="rId2145" ref="B1851"/>
    <hyperlink r:id="rId2146" ref="B1852"/>
    <hyperlink r:id="rId2147" ref="B1853"/>
    <hyperlink r:id="rId2148" ref="B1854"/>
    <hyperlink r:id="rId2149" ref="B1855"/>
    <hyperlink r:id="rId2150" ref="B1856"/>
    <hyperlink r:id="rId2151" ref="B1857"/>
    <hyperlink r:id="rId2152" ref="B1858"/>
    <hyperlink r:id="rId2153" ref="B1859"/>
    <hyperlink r:id="rId2154" ref="B1860"/>
    <hyperlink r:id="rId2155" ref="B1861"/>
    <hyperlink r:id="rId2156" ref="B1862"/>
    <hyperlink r:id="rId2157" location="c1095" ref="H1862"/>
    <hyperlink r:id="rId2158" ref="B1863"/>
    <hyperlink r:id="rId2159" ref="B1864"/>
    <hyperlink r:id="rId2160" ref="B1865"/>
    <hyperlink r:id="rId2161" ref="B1866"/>
    <hyperlink r:id="rId2162" ref="B1867"/>
    <hyperlink r:id="rId2163" ref="B1868"/>
    <hyperlink r:id="rId2164" ref="B1869"/>
    <hyperlink r:id="rId2165" ref="H1869"/>
    <hyperlink r:id="rId2166" ref="B1870"/>
    <hyperlink r:id="rId2167" ref="B1871"/>
    <hyperlink r:id="rId2168" ref="H1871"/>
    <hyperlink r:id="rId2169" ref="B1872"/>
    <hyperlink r:id="rId2170" ref="B1873"/>
    <hyperlink r:id="rId2171" ref="B1874"/>
    <hyperlink r:id="rId2172" ref="B1875"/>
    <hyperlink r:id="rId2173" ref="B1876"/>
    <hyperlink r:id="rId2174" ref="B1877"/>
    <hyperlink r:id="rId2175" ref="B1878"/>
    <hyperlink r:id="rId2176" ref="B1879"/>
    <hyperlink r:id="rId2177" ref="B1880"/>
    <hyperlink r:id="rId2178" ref="B1881"/>
    <hyperlink r:id="rId2179" ref="H1881"/>
    <hyperlink r:id="rId2180" ref="B1882"/>
    <hyperlink r:id="rId2181" ref="B1883"/>
    <hyperlink r:id="rId2182" ref="B1884"/>
    <hyperlink r:id="rId2183" ref="B1885"/>
    <hyperlink r:id="rId2184" ref="B1886"/>
    <hyperlink r:id="rId2185" ref="B1887"/>
    <hyperlink r:id="rId2186" ref="H1887"/>
    <hyperlink r:id="rId2187" ref="B1888"/>
    <hyperlink r:id="rId2188" ref="B1889"/>
    <hyperlink r:id="rId2189" ref="B1890"/>
    <hyperlink r:id="rId2190" ref="B1891"/>
    <hyperlink r:id="rId2191" ref="B1892"/>
    <hyperlink r:id="rId2192" ref="H1892"/>
    <hyperlink r:id="rId2193" ref="B1893"/>
    <hyperlink r:id="rId2194" ref="B1894"/>
    <hyperlink r:id="rId2195" ref="B1895"/>
    <hyperlink r:id="rId2196" ref="B1896"/>
    <hyperlink r:id="rId2197" ref="B1897"/>
    <hyperlink r:id="rId2198" ref="B1898"/>
    <hyperlink r:id="rId2199" ref="B1899"/>
    <hyperlink r:id="rId2200" ref="B1900"/>
    <hyperlink r:id="rId2201" ref="B1901"/>
    <hyperlink r:id="rId2202" ref="H1901"/>
    <hyperlink r:id="rId2203" ref="B1902"/>
    <hyperlink r:id="rId2204" ref="B1903"/>
    <hyperlink r:id="rId2205" ref="B1904"/>
    <hyperlink r:id="rId2206" ref="B1905"/>
    <hyperlink r:id="rId2207" ref="H1905"/>
    <hyperlink r:id="rId2208" ref="B1906"/>
    <hyperlink r:id="rId2209" ref="B1907"/>
    <hyperlink r:id="rId2210" ref="H1907"/>
    <hyperlink r:id="rId2211" ref="B1908"/>
    <hyperlink r:id="rId2212" ref="B1909"/>
    <hyperlink r:id="rId2213" ref="B1910"/>
    <hyperlink r:id="rId2214" ref="B1911"/>
    <hyperlink r:id="rId2215" ref="B1912"/>
    <hyperlink r:id="rId2216" ref="B1913"/>
    <hyperlink r:id="rId2217" ref="H1913"/>
    <hyperlink r:id="rId2218" ref="B1914"/>
    <hyperlink r:id="rId2219" ref="B1915"/>
    <hyperlink r:id="rId2220" ref="B1916"/>
    <hyperlink r:id="rId2221" ref="B1917"/>
    <hyperlink r:id="rId2222" ref="B1918"/>
    <hyperlink r:id="rId2223" ref="B1919"/>
    <hyperlink r:id="rId2224" ref="H1919"/>
    <hyperlink r:id="rId2225" ref="B1920"/>
    <hyperlink r:id="rId2226" ref="H1920"/>
    <hyperlink r:id="rId2227" ref="B1921"/>
    <hyperlink r:id="rId2228" ref="H1921"/>
    <hyperlink r:id="rId2229" ref="B1922"/>
    <hyperlink r:id="rId2230" ref="B1923"/>
    <hyperlink r:id="rId2231" ref="B1924"/>
    <hyperlink r:id="rId2232" ref="B1925"/>
    <hyperlink r:id="rId2233" ref="B1926"/>
    <hyperlink r:id="rId2234" ref="H1926"/>
    <hyperlink r:id="rId2235" ref="B1927"/>
    <hyperlink r:id="rId2236" ref="H1927"/>
    <hyperlink r:id="rId2237" ref="B1928"/>
    <hyperlink r:id="rId2238" ref="B1929"/>
    <hyperlink r:id="rId2239" ref="H1929"/>
    <hyperlink r:id="rId2240" ref="B1930"/>
    <hyperlink r:id="rId2241" ref="B1931"/>
    <hyperlink r:id="rId2242" ref="B1932"/>
    <hyperlink r:id="rId2243" ref="H1932"/>
    <hyperlink r:id="rId2244" ref="B1933"/>
    <hyperlink r:id="rId2245" ref="B1934"/>
    <hyperlink r:id="rId2246" ref="B1935"/>
    <hyperlink r:id="rId2247" ref="B1936"/>
    <hyperlink r:id="rId2248" ref="B1937"/>
    <hyperlink r:id="rId2249" ref="H1937"/>
    <hyperlink r:id="rId2250" ref="B1938"/>
    <hyperlink r:id="rId2251" ref="B1939"/>
    <hyperlink r:id="rId2252" ref="H1939"/>
    <hyperlink r:id="rId2253" ref="B1940"/>
    <hyperlink r:id="rId2254" ref="H1940"/>
    <hyperlink r:id="rId2255" ref="B1941"/>
    <hyperlink r:id="rId2256" ref="B1942"/>
    <hyperlink r:id="rId2257" ref="H1942"/>
    <hyperlink r:id="rId2258" ref="B1943"/>
    <hyperlink r:id="rId2259" ref="B1944"/>
    <hyperlink r:id="rId2260" ref="B1945"/>
    <hyperlink r:id="rId2261" ref="H1945"/>
    <hyperlink r:id="rId2262" ref="B1946"/>
    <hyperlink r:id="rId2263" ref="B1947"/>
    <hyperlink r:id="rId2264" ref="B1948"/>
    <hyperlink r:id="rId2265" ref="H1948"/>
    <hyperlink r:id="rId2266" ref="B1949"/>
    <hyperlink r:id="rId2267" ref="H1949"/>
    <hyperlink r:id="rId2268" ref="B1950"/>
    <hyperlink r:id="rId2269" ref="B1951"/>
    <hyperlink r:id="rId2270" ref="B1952"/>
    <hyperlink r:id="rId2271" ref="B1953"/>
    <hyperlink r:id="rId2272" ref="B1954"/>
    <hyperlink r:id="rId2273" ref="B1955"/>
    <hyperlink r:id="rId2274" ref="B1956"/>
    <hyperlink r:id="rId2275" ref="H1956"/>
    <hyperlink r:id="rId2276" ref="B1957"/>
    <hyperlink r:id="rId2277" ref="B1958"/>
    <hyperlink r:id="rId2278" ref="B1959"/>
    <hyperlink r:id="rId2279" ref="B1960"/>
    <hyperlink r:id="rId2280" ref="B1961"/>
    <hyperlink r:id="rId2281" ref="B1962"/>
    <hyperlink r:id="rId2282" ref="B1963"/>
    <hyperlink r:id="rId2283" ref="B1964"/>
    <hyperlink r:id="rId2284" ref="B1965"/>
    <hyperlink r:id="rId2285" ref="H1965"/>
    <hyperlink r:id="rId2286" ref="B1966"/>
    <hyperlink r:id="rId2287" ref="B1967"/>
    <hyperlink r:id="rId2288" ref="B1968"/>
    <hyperlink r:id="rId2289" ref="B1969"/>
    <hyperlink r:id="rId2290" ref="B1970"/>
    <hyperlink r:id="rId2291" ref="B1971"/>
    <hyperlink r:id="rId2292" ref="B1972"/>
    <hyperlink r:id="rId2293" ref="H1972"/>
    <hyperlink r:id="rId2294" ref="B1973"/>
    <hyperlink r:id="rId2295" ref="B1974"/>
    <hyperlink r:id="rId2296" ref="B1975"/>
    <hyperlink r:id="rId2297" ref="B1976"/>
    <hyperlink r:id="rId2298" ref="B1977"/>
    <hyperlink r:id="rId2299" ref="B1978"/>
    <hyperlink r:id="rId2300" ref="B1979"/>
    <hyperlink r:id="rId2301" ref="B1980"/>
    <hyperlink r:id="rId2302" ref="H1980"/>
    <hyperlink r:id="rId2303" ref="B1981"/>
    <hyperlink r:id="rId2304" ref="B1982"/>
    <hyperlink r:id="rId2305" ref="B1983"/>
    <hyperlink r:id="rId2306" ref="H1983"/>
    <hyperlink r:id="rId2307" ref="B1984"/>
    <hyperlink r:id="rId2308" ref="B1985"/>
    <hyperlink r:id="rId2309" ref="B1986"/>
    <hyperlink r:id="rId2310" ref="B1987"/>
    <hyperlink r:id="rId2311" ref="B1988"/>
    <hyperlink r:id="rId2312" ref="B1989"/>
    <hyperlink r:id="rId2313" ref="B1990"/>
    <hyperlink r:id="rId2314" ref="B1991"/>
    <hyperlink r:id="rId2315" ref="B1992"/>
    <hyperlink r:id="rId2316" ref="B1993"/>
    <hyperlink r:id="rId2317" ref="B1994"/>
    <hyperlink r:id="rId2318" ref="B1995"/>
    <hyperlink r:id="rId2319" ref="B1996"/>
    <hyperlink r:id="rId2320" ref="H1996"/>
    <hyperlink r:id="rId2321" ref="B1997"/>
    <hyperlink r:id="rId2322" ref="B1998"/>
    <hyperlink r:id="rId2323" ref="B1999"/>
    <hyperlink r:id="rId2324" ref="B2000"/>
    <hyperlink r:id="rId2325" ref="B2001"/>
    <hyperlink r:id="rId2326" ref="B2002"/>
    <hyperlink r:id="rId2327" ref="B2003"/>
    <hyperlink r:id="rId2328" ref="B2004"/>
    <hyperlink r:id="rId2329" ref="B2005"/>
    <hyperlink r:id="rId2330" ref="B2006"/>
    <hyperlink r:id="rId2331" ref="B2007"/>
    <hyperlink r:id="rId2332" ref="B2008"/>
    <hyperlink r:id="rId2333" ref="B2009"/>
    <hyperlink r:id="rId2334" ref="B2010"/>
    <hyperlink r:id="rId2335" ref="B2011"/>
    <hyperlink r:id="rId2336" ref="B2012"/>
    <hyperlink r:id="rId2337" ref="B2013"/>
    <hyperlink r:id="rId2338" ref="H2013"/>
    <hyperlink r:id="rId2339" ref="B2014"/>
    <hyperlink r:id="rId2340" ref="B2015"/>
    <hyperlink r:id="rId2341" ref="B2016"/>
    <hyperlink r:id="rId2342" ref="B2017"/>
    <hyperlink r:id="rId2343" ref="B2018"/>
    <hyperlink r:id="rId2344" ref="B2019"/>
    <hyperlink r:id="rId2345" ref="B2020"/>
    <hyperlink r:id="rId2346" ref="B2021"/>
    <hyperlink r:id="rId2347" ref="B2022"/>
    <hyperlink r:id="rId2348" ref="H2022"/>
    <hyperlink r:id="rId2349" ref="B2023"/>
    <hyperlink r:id="rId2350" ref="H2023"/>
    <hyperlink r:id="rId2351" ref="B2024"/>
    <hyperlink r:id="rId2352" ref="B2025"/>
    <hyperlink r:id="rId2353" ref="B2026"/>
    <hyperlink r:id="rId2354" ref="B2027"/>
    <hyperlink r:id="rId2355" ref="B2028"/>
    <hyperlink r:id="rId2356" ref="H2028"/>
    <hyperlink r:id="rId2357" ref="B2029"/>
    <hyperlink r:id="rId2358" ref="B2030"/>
    <hyperlink r:id="rId2359" ref="B2031"/>
    <hyperlink r:id="rId2360" ref="H2031"/>
    <hyperlink r:id="rId2361" ref="B2032"/>
    <hyperlink r:id="rId2362" ref="H2032"/>
    <hyperlink r:id="rId2363" ref="B2033"/>
    <hyperlink r:id="rId2364" ref="B2034"/>
    <hyperlink r:id="rId2365" ref="H2034"/>
    <hyperlink r:id="rId2366" ref="B2035"/>
    <hyperlink r:id="rId2367" ref="B2036"/>
    <hyperlink r:id="rId2368" ref="B2037"/>
    <hyperlink r:id="rId2369" ref="B2038"/>
    <hyperlink r:id="rId2370" ref="B2039"/>
    <hyperlink r:id="rId2371" ref="B2040"/>
    <hyperlink r:id="rId2372" ref="B2041"/>
    <hyperlink r:id="rId2373" ref="B2042"/>
    <hyperlink r:id="rId2374" ref="H2042"/>
    <hyperlink r:id="rId2375" ref="B2043"/>
    <hyperlink r:id="rId2376" ref="B2044"/>
    <hyperlink r:id="rId2377" ref="B2045"/>
    <hyperlink r:id="rId2378" ref="B2046"/>
    <hyperlink r:id="rId2379" ref="B2047"/>
    <hyperlink r:id="rId2380" ref="B2048"/>
    <hyperlink r:id="rId2381" ref="B2049"/>
    <hyperlink r:id="rId2382" ref="B2050"/>
    <hyperlink r:id="rId2383" ref="H2050"/>
    <hyperlink r:id="rId2384" ref="B2051"/>
    <hyperlink r:id="rId2385" ref="B2052"/>
    <hyperlink r:id="rId2386" ref="B2053"/>
    <hyperlink r:id="rId2387" ref="B2054"/>
    <hyperlink r:id="rId2388" ref="H2054"/>
    <hyperlink r:id="rId2389" ref="B2055"/>
    <hyperlink r:id="rId2390" ref="B2056"/>
    <hyperlink r:id="rId2391" ref="B2057"/>
    <hyperlink r:id="rId2392" ref="H2057"/>
    <hyperlink r:id="rId2393" ref="B2058"/>
    <hyperlink r:id="rId2394" ref="B2059"/>
    <hyperlink r:id="rId2395" ref="B2060"/>
    <hyperlink r:id="rId2396" ref="B2061"/>
    <hyperlink r:id="rId2397" ref="H2061"/>
    <hyperlink r:id="rId2398" ref="B2062"/>
    <hyperlink r:id="rId2399" ref="B2063"/>
    <hyperlink r:id="rId2400" ref="B2064"/>
    <hyperlink r:id="rId2401" ref="B2065"/>
    <hyperlink r:id="rId2402" ref="B2066"/>
    <hyperlink r:id="rId2403" ref="B2067"/>
    <hyperlink r:id="rId2404" ref="H2067"/>
    <hyperlink r:id="rId2405" ref="B2068"/>
    <hyperlink r:id="rId2406" ref="H2068"/>
    <hyperlink r:id="rId2407" ref="B2069"/>
    <hyperlink r:id="rId2408" ref="B2070"/>
    <hyperlink r:id="rId2409" ref="B2071"/>
    <hyperlink r:id="rId2410" ref="B2072"/>
    <hyperlink r:id="rId2411" ref="H2072"/>
    <hyperlink r:id="rId2412" ref="B2073"/>
    <hyperlink r:id="rId2413" ref="H2073"/>
    <hyperlink r:id="rId2414" ref="B2074"/>
    <hyperlink r:id="rId2415" ref="H2074"/>
    <hyperlink r:id="rId2416" ref="B2075"/>
    <hyperlink r:id="rId2417" ref="H2075"/>
    <hyperlink r:id="rId2418" ref="B2076"/>
    <hyperlink r:id="rId2419" ref="H2076"/>
    <hyperlink r:id="rId2420" ref="B2077"/>
    <hyperlink r:id="rId2421" ref="B2078"/>
    <hyperlink r:id="rId2422" ref="B2079"/>
    <hyperlink r:id="rId2423" ref="B2080"/>
    <hyperlink r:id="rId2424" ref="B2081"/>
    <hyperlink r:id="rId2425" ref="B2082"/>
    <hyperlink r:id="rId2426" ref="B2083"/>
    <hyperlink r:id="rId2427" ref="B2084"/>
    <hyperlink r:id="rId2428" ref="H2084"/>
    <hyperlink r:id="rId2429" ref="B2085"/>
    <hyperlink r:id="rId2430" ref="B2086"/>
    <hyperlink r:id="rId2431" ref="B2087"/>
    <hyperlink r:id="rId2432" ref="B2088"/>
    <hyperlink r:id="rId2433" ref="H2088"/>
    <hyperlink r:id="rId2434" ref="B2089"/>
    <hyperlink r:id="rId2435" ref="B2090"/>
    <hyperlink r:id="rId2436" ref="B2091"/>
    <hyperlink r:id="rId2437" ref="H2091"/>
    <hyperlink r:id="rId2438" ref="B2092"/>
    <hyperlink r:id="rId2439" ref="B2093"/>
    <hyperlink r:id="rId2440" ref="B2094"/>
    <hyperlink r:id="rId2441" ref="B2095"/>
    <hyperlink r:id="rId2442" ref="B2096"/>
    <hyperlink r:id="rId2443" ref="B2097"/>
    <hyperlink r:id="rId2444" ref="B2098"/>
    <hyperlink r:id="rId2445" ref="B2099"/>
    <hyperlink r:id="rId2446" ref="B2100"/>
    <hyperlink r:id="rId2447" ref="B2101"/>
    <hyperlink r:id="rId2448" ref="B2102"/>
    <hyperlink r:id="rId2449" ref="B2103"/>
    <hyperlink r:id="rId2450" ref="H2103"/>
    <hyperlink r:id="rId2451" ref="B2104"/>
    <hyperlink r:id="rId2452" ref="B2105"/>
    <hyperlink r:id="rId2453" ref="B2106"/>
    <hyperlink r:id="rId2454" ref="B2107"/>
    <hyperlink r:id="rId2455" ref="B2108"/>
    <hyperlink r:id="rId2456" ref="B2109"/>
    <hyperlink r:id="rId2457" ref="B2110"/>
    <hyperlink r:id="rId2458" ref="B2111"/>
    <hyperlink r:id="rId2459" ref="B2112"/>
    <hyperlink r:id="rId2460" ref="B2113"/>
    <hyperlink r:id="rId2461" ref="B2114"/>
    <hyperlink r:id="rId2462" ref="H2114"/>
    <hyperlink r:id="rId2463" ref="B2115"/>
    <hyperlink r:id="rId2464" ref="B2116"/>
    <hyperlink r:id="rId2465" ref="B2117"/>
    <hyperlink r:id="rId2466" ref="B2118"/>
    <hyperlink r:id="rId2467" ref="H2118"/>
    <hyperlink r:id="rId2468" ref="B2119"/>
    <hyperlink r:id="rId2469" ref="B2120"/>
    <hyperlink r:id="rId2470" ref="B2121"/>
    <hyperlink r:id="rId2471" ref="B2122"/>
    <hyperlink r:id="rId2472" ref="B2123"/>
    <hyperlink r:id="rId2473" ref="B2124"/>
    <hyperlink r:id="rId2474" ref="B2125"/>
    <hyperlink r:id="rId2475" ref="B2126"/>
    <hyperlink r:id="rId2476" ref="B2127"/>
    <hyperlink r:id="rId2477" ref="B2128"/>
    <hyperlink r:id="rId2478" ref="B2129"/>
    <hyperlink r:id="rId2479" ref="B2130"/>
    <hyperlink r:id="rId2480" ref="B2131"/>
    <hyperlink r:id="rId2481" ref="B2132"/>
    <hyperlink r:id="rId2482" ref="B2133"/>
    <hyperlink r:id="rId2483" ref="B2134"/>
    <hyperlink r:id="rId2484" ref="B2135"/>
    <hyperlink r:id="rId2485" ref="B2136"/>
    <hyperlink r:id="rId2486" ref="H2136"/>
    <hyperlink r:id="rId2487" ref="B2137"/>
    <hyperlink r:id="rId2488" ref="B2138"/>
    <hyperlink r:id="rId2489" ref="B2139"/>
    <hyperlink r:id="rId2490" ref="B2140"/>
    <hyperlink r:id="rId2491" ref="B2141"/>
    <hyperlink r:id="rId2492" ref="B2142"/>
    <hyperlink r:id="rId2493" ref="B2143"/>
    <hyperlink r:id="rId2494" ref="H2143"/>
    <hyperlink r:id="rId2495" ref="B2144"/>
    <hyperlink r:id="rId2496" ref="B2145"/>
    <hyperlink r:id="rId2497" ref="B2146"/>
    <hyperlink r:id="rId2498" ref="B2147"/>
    <hyperlink r:id="rId2499" ref="B2148"/>
    <hyperlink r:id="rId2500" ref="B2149"/>
    <hyperlink r:id="rId2501" ref="B2150"/>
    <hyperlink r:id="rId2502" ref="B2151"/>
    <hyperlink r:id="rId2503" ref="B2152"/>
    <hyperlink r:id="rId2504" ref="H2152"/>
    <hyperlink r:id="rId2505" ref="B2153"/>
    <hyperlink r:id="rId2506" ref="B2154"/>
    <hyperlink r:id="rId2507" ref="B2155"/>
    <hyperlink r:id="rId2508" ref="B2156"/>
    <hyperlink r:id="rId2509" ref="B2157"/>
    <hyperlink r:id="rId2510" ref="B2158"/>
    <hyperlink r:id="rId2511" ref="B2159"/>
    <hyperlink r:id="rId2512" ref="B2160"/>
    <hyperlink r:id="rId2513" ref="B2161"/>
    <hyperlink r:id="rId2514" ref="B2162"/>
    <hyperlink r:id="rId2515" ref="H2162"/>
    <hyperlink r:id="rId2516" ref="B2163"/>
    <hyperlink r:id="rId2517" ref="B2164"/>
    <hyperlink r:id="rId2518" ref="B2165"/>
    <hyperlink r:id="rId2519" ref="B2166"/>
    <hyperlink r:id="rId2520" ref="B2167"/>
    <hyperlink r:id="rId2521" ref="B2168"/>
    <hyperlink r:id="rId2522" ref="B2169"/>
    <hyperlink r:id="rId2523" ref="B2170"/>
    <hyperlink r:id="rId2524" ref="H2170"/>
    <hyperlink r:id="rId2525" ref="B2171"/>
    <hyperlink r:id="rId2526" ref="B2172"/>
    <hyperlink r:id="rId2527" ref="B2173"/>
    <hyperlink r:id="rId2528" ref="B2174"/>
    <hyperlink r:id="rId2529" ref="B2175"/>
    <hyperlink r:id="rId2530" ref="B2176"/>
    <hyperlink r:id="rId2531" ref="B2177"/>
    <hyperlink r:id="rId2532" ref="B2178"/>
    <hyperlink r:id="rId2533" ref="B2179"/>
    <hyperlink r:id="rId2534" ref="B2180"/>
    <hyperlink r:id="rId2535" ref="B2181"/>
    <hyperlink r:id="rId2536" ref="B2182"/>
    <hyperlink r:id="rId2537" ref="B2183"/>
    <hyperlink r:id="rId2538" ref="B2184"/>
    <hyperlink r:id="rId2539" ref="B2185"/>
    <hyperlink r:id="rId2540" ref="B2186"/>
    <hyperlink r:id="rId2541" ref="B2187"/>
    <hyperlink r:id="rId2542" ref="B2188"/>
    <hyperlink r:id="rId2543" ref="B2189"/>
    <hyperlink r:id="rId2544" ref="B2190"/>
    <hyperlink r:id="rId2545" ref="B2191"/>
    <hyperlink r:id="rId2546" ref="B2192"/>
    <hyperlink r:id="rId2547" ref="B2193"/>
    <hyperlink r:id="rId2548" ref="B2194"/>
    <hyperlink r:id="rId2549" ref="B2195"/>
    <hyperlink r:id="rId2550" ref="B2196"/>
    <hyperlink r:id="rId2551" ref="B2197"/>
    <hyperlink r:id="rId2552" ref="B2198"/>
    <hyperlink r:id="rId2553" ref="H2198"/>
    <hyperlink r:id="rId2554" ref="B2199"/>
    <hyperlink r:id="rId2555" ref="H2199"/>
    <hyperlink r:id="rId2556" ref="B2200"/>
    <hyperlink r:id="rId2557" ref="B2201"/>
    <hyperlink r:id="rId2558" ref="B2202"/>
    <hyperlink r:id="rId2559" ref="B2203"/>
    <hyperlink r:id="rId2560" ref="B2204"/>
    <hyperlink r:id="rId2561" ref="B2205"/>
    <hyperlink r:id="rId2562" ref="H2205"/>
    <hyperlink r:id="rId2563" ref="B2206"/>
    <hyperlink r:id="rId2564" ref="B2207"/>
    <hyperlink r:id="rId2565" ref="B2208"/>
    <hyperlink r:id="rId2566" ref="B2209"/>
    <hyperlink r:id="rId2567" ref="H2209"/>
    <hyperlink r:id="rId2568" ref="B2210"/>
    <hyperlink r:id="rId2569" ref="B2211"/>
    <hyperlink r:id="rId2570" ref="B2212"/>
    <hyperlink r:id="rId2571" ref="B2213"/>
    <hyperlink r:id="rId2572" ref="B2214"/>
    <hyperlink r:id="rId2573" ref="B2215"/>
    <hyperlink r:id="rId2574" ref="B2216"/>
    <hyperlink r:id="rId2575" ref="H2216"/>
    <hyperlink r:id="rId2576" ref="B2217"/>
    <hyperlink r:id="rId2577" ref="B2218"/>
    <hyperlink r:id="rId2578" ref="B2219"/>
    <hyperlink r:id="rId2579" ref="B2220"/>
    <hyperlink r:id="rId2580" ref="B2221"/>
    <hyperlink r:id="rId2581" ref="B2222"/>
    <hyperlink r:id="rId2582" ref="B2223"/>
    <hyperlink r:id="rId2583" ref="B2224"/>
    <hyperlink r:id="rId2584" ref="B2225"/>
    <hyperlink r:id="rId2585" ref="B2226"/>
    <hyperlink r:id="rId2586" ref="B2227"/>
    <hyperlink r:id="rId2587" ref="B2228"/>
    <hyperlink r:id="rId2588" ref="B2229"/>
    <hyperlink r:id="rId2589" ref="B2230"/>
    <hyperlink r:id="rId2590" ref="B2231"/>
    <hyperlink r:id="rId2591" ref="B2232"/>
    <hyperlink r:id="rId2592" ref="B2233"/>
    <hyperlink r:id="rId2593" ref="B2234"/>
    <hyperlink r:id="rId2594" ref="B2235"/>
    <hyperlink r:id="rId2595" ref="B2236"/>
    <hyperlink r:id="rId2596" ref="B2237"/>
    <hyperlink r:id="rId2597" ref="H2237"/>
    <hyperlink r:id="rId2598" ref="B2238"/>
    <hyperlink r:id="rId2599" ref="B2239"/>
    <hyperlink r:id="rId2600" ref="B2240"/>
    <hyperlink r:id="rId2601" ref="B2241"/>
    <hyperlink r:id="rId2602" ref="B2242"/>
    <hyperlink r:id="rId2603" ref="B2243"/>
    <hyperlink r:id="rId2604" ref="B2244"/>
    <hyperlink r:id="rId2605" ref="B2245"/>
    <hyperlink r:id="rId2606" ref="B2246"/>
    <hyperlink r:id="rId2607" ref="B2247"/>
    <hyperlink r:id="rId2608" ref="B2248"/>
    <hyperlink r:id="rId2609" ref="B2249"/>
    <hyperlink r:id="rId2610" ref="B2250"/>
    <hyperlink r:id="rId2611" ref="B2251"/>
    <hyperlink r:id="rId2612" ref="B2252"/>
    <hyperlink r:id="rId2613" ref="B2253"/>
    <hyperlink r:id="rId2614" ref="B2254"/>
    <hyperlink r:id="rId2615" ref="B2255"/>
    <hyperlink r:id="rId2616" ref="H2255"/>
    <hyperlink r:id="rId2617" ref="B2256"/>
    <hyperlink r:id="rId2618" ref="B2257"/>
    <hyperlink r:id="rId2619" ref="B2258"/>
    <hyperlink r:id="rId2620" ref="B2259"/>
    <hyperlink r:id="rId2621" ref="B2260"/>
    <hyperlink r:id="rId2622" ref="H2260"/>
    <hyperlink r:id="rId2623" ref="B2261"/>
    <hyperlink r:id="rId2624" ref="B2262"/>
    <hyperlink r:id="rId2625" ref="H2262"/>
    <hyperlink r:id="rId2626" ref="B2263"/>
    <hyperlink r:id="rId2627" ref="B2264"/>
    <hyperlink r:id="rId2628" ref="B2265"/>
    <hyperlink r:id="rId2629" ref="B2266"/>
    <hyperlink r:id="rId2630" ref="H2266"/>
    <hyperlink r:id="rId2631" ref="B2267"/>
    <hyperlink r:id="rId2632" ref="B2268"/>
    <hyperlink r:id="rId2633" ref="H2268"/>
    <hyperlink r:id="rId2634" ref="B2269"/>
    <hyperlink r:id="rId2635" ref="B2270"/>
    <hyperlink r:id="rId2636" ref="H2270"/>
    <hyperlink r:id="rId2637" ref="B2271"/>
    <hyperlink r:id="rId2638" ref="B2272"/>
    <hyperlink r:id="rId2639" ref="B2273"/>
    <hyperlink r:id="rId2640" ref="H2273"/>
    <hyperlink r:id="rId2641" ref="B2274"/>
    <hyperlink r:id="rId2642" ref="H2274"/>
    <hyperlink r:id="rId2643" ref="B2275"/>
    <hyperlink r:id="rId2644" ref="B2276"/>
    <hyperlink r:id="rId2645" ref="B2277"/>
    <hyperlink r:id="rId2646" ref="B2278"/>
    <hyperlink r:id="rId2647" ref="B2279"/>
    <hyperlink r:id="rId2648" ref="H2279"/>
    <hyperlink r:id="rId2649" ref="B2280"/>
    <hyperlink r:id="rId2650" ref="B2281"/>
    <hyperlink r:id="rId2651" ref="B2282"/>
    <hyperlink r:id="rId2652" ref="B2283"/>
    <hyperlink r:id="rId2653" ref="B2284"/>
    <hyperlink r:id="rId2654" ref="B2285"/>
    <hyperlink r:id="rId2655" ref="B2286"/>
    <hyperlink r:id="rId2656" ref="H2286"/>
    <hyperlink r:id="rId2657" ref="B2287"/>
    <hyperlink r:id="rId2658" ref="B2288"/>
    <hyperlink r:id="rId2659" ref="H2288"/>
    <hyperlink r:id="rId2660" ref="B2289"/>
    <hyperlink r:id="rId2661" ref="B2290"/>
    <hyperlink r:id="rId2662" ref="B2291"/>
    <hyperlink r:id="rId2663" ref="B2292"/>
    <hyperlink r:id="rId2664" ref="B2293"/>
    <hyperlink r:id="rId2665" ref="B2294"/>
    <hyperlink r:id="rId2666" ref="B2295"/>
    <hyperlink r:id="rId2667" ref="B2296"/>
    <hyperlink r:id="rId2668" ref="H2296"/>
    <hyperlink r:id="rId2669" ref="B2297"/>
    <hyperlink r:id="rId2670" ref="B2298"/>
    <hyperlink r:id="rId2671" ref="B2299"/>
    <hyperlink r:id="rId2672" ref="B2300"/>
    <hyperlink r:id="rId2673" ref="H2300"/>
    <hyperlink r:id="rId2674" ref="B2301"/>
    <hyperlink r:id="rId2675" ref="B2302"/>
    <hyperlink r:id="rId2676" ref="H2302"/>
    <hyperlink r:id="rId2677" ref="B2303"/>
    <hyperlink r:id="rId2678" ref="B2304"/>
    <hyperlink r:id="rId2679" ref="H2304"/>
    <hyperlink r:id="rId2680" ref="B2305"/>
    <hyperlink r:id="rId2681" ref="B2306"/>
    <hyperlink r:id="rId2682" ref="B2307"/>
    <hyperlink r:id="rId2683" ref="B2308"/>
    <hyperlink r:id="rId2684" ref="B2309"/>
    <hyperlink r:id="rId2685" ref="B2310"/>
    <hyperlink r:id="rId2686" ref="B2311"/>
    <hyperlink r:id="rId2687" ref="B2312"/>
    <hyperlink r:id="rId2688" ref="H2312"/>
    <hyperlink r:id="rId2689" ref="B2313"/>
    <hyperlink r:id="rId2690" ref="B2314"/>
    <hyperlink r:id="rId2691" ref="B2315"/>
    <hyperlink r:id="rId2692" ref="B2316"/>
    <hyperlink r:id="rId2693" ref="B2317"/>
    <hyperlink r:id="rId2694" ref="B2318"/>
    <hyperlink r:id="rId2695" ref="H2318"/>
    <hyperlink r:id="rId2696" ref="B2319"/>
    <hyperlink r:id="rId2697" ref="B2320"/>
    <hyperlink r:id="rId2698" ref="B2321"/>
    <hyperlink r:id="rId2699" ref="B2322"/>
    <hyperlink r:id="rId2700" ref="B2323"/>
    <hyperlink r:id="rId2701" ref="B2324"/>
    <hyperlink r:id="rId2702" ref="B2325"/>
    <hyperlink r:id="rId2703" ref="B2326"/>
    <hyperlink r:id="rId2704" ref="B2327"/>
    <hyperlink r:id="rId2705" ref="B2328"/>
    <hyperlink r:id="rId2706" ref="B2329"/>
    <hyperlink r:id="rId2707" ref="B2330"/>
    <hyperlink r:id="rId2708" ref="B2331"/>
    <hyperlink r:id="rId2709" ref="B2332"/>
    <hyperlink r:id="rId2710" ref="B2333"/>
    <hyperlink r:id="rId2711" ref="H2333"/>
    <hyperlink r:id="rId2712" ref="B2334"/>
    <hyperlink r:id="rId2713" ref="B2335"/>
    <hyperlink r:id="rId2714" ref="B2336"/>
    <hyperlink r:id="rId2715" ref="H2336"/>
    <hyperlink r:id="rId2716" ref="B2337"/>
    <hyperlink r:id="rId2717" ref="B2338"/>
    <hyperlink r:id="rId2718" ref="B2339"/>
    <hyperlink r:id="rId2719" ref="B2340"/>
    <hyperlink r:id="rId2720" ref="B2341"/>
    <hyperlink r:id="rId2721" ref="B2342"/>
    <hyperlink r:id="rId2722" ref="H2342"/>
    <hyperlink r:id="rId2723" ref="B2343"/>
    <hyperlink r:id="rId2724" ref="B2344"/>
    <hyperlink r:id="rId2725" ref="B2345"/>
    <hyperlink r:id="rId2726" ref="B2346"/>
    <hyperlink r:id="rId2727" ref="B2347"/>
    <hyperlink r:id="rId2728" ref="H2347"/>
    <hyperlink r:id="rId2729" ref="B2348"/>
    <hyperlink r:id="rId2730" ref="H2348"/>
    <hyperlink r:id="rId2731" ref="B2349"/>
    <hyperlink r:id="rId2732" ref="H2349"/>
    <hyperlink r:id="rId2733" ref="B2350"/>
    <hyperlink r:id="rId2734" ref="B2351"/>
    <hyperlink r:id="rId2735" ref="B2352"/>
    <hyperlink r:id="rId2736" ref="H2352"/>
    <hyperlink r:id="rId2737" ref="B2353"/>
    <hyperlink r:id="rId2738" ref="B2354"/>
    <hyperlink r:id="rId2739" ref="H2354"/>
    <hyperlink r:id="rId2740" ref="B2355"/>
    <hyperlink r:id="rId2741" ref="B2356"/>
    <hyperlink r:id="rId2742" ref="B2357"/>
    <hyperlink r:id="rId2743" ref="B2358"/>
    <hyperlink r:id="rId2744" ref="B2359"/>
    <hyperlink r:id="rId2745" ref="B2360"/>
    <hyperlink r:id="rId2746" ref="B2361"/>
    <hyperlink r:id="rId2747" ref="B2362"/>
    <hyperlink r:id="rId2748" ref="B2363"/>
    <hyperlink r:id="rId2749" ref="B2364"/>
    <hyperlink r:id="rId2750" ref="B2365"/>
    <hyperlink r:id="rId2751" ref="H2365"/>
    <hyperlink r:id="rId2752" ref="B2366"/>
    <hyperlink r:id="rId2753" ref="H2366"/>
    <hyperlink r:id="rId2754" ref="B2367"/>
    <hyperlink r:id="rId2755" ref="B2368"/>
    <hyperlink r:id="rId2756" ref="H2368"/>
    <hyperlink r:id="rId2757" ref="B2369"/>
    <hyperlink r:id="rId2758" ref="B2370"/>
    <hyperlink r:id="rId2759" ref="B2371"/>
    <hyperlink r:id="rId2760" ref="H2371"/>
    <hyperlink r:id="rId2761" ref="B2372"/>
    <hyperlink r:id="rId2762" ref="B2373"/>
    <hyperlink r:id="rId2763" ref="B2374"/>
    <hyperlink r:id="rId2764" ref="B2375"/>
    <hyperlink r:id="rId2765" ref="B2376"/>
    <hyperlink r:id="rId2766" ref="B2377"/>
    <hyperlink r:id="rId2767" ref="B2378"/>
    <hyperlink r:id="rId2768" ref="B2379"/>
    <hyperlink r:id="rId2769" ref="B2380"/>
    <hyperlink r:id="rId2770" ref="B2381"/>
    <hyperlink r:id="rId2771" ref="B2382"/>
    <hyperlink r:id="rId2772" ref="B2383"/>
    <hyperlink r:id="rId2773" ref="B2384"/>
    <hyperlink r:id="rId2774" ref="B2385"/>
    <hyperlink r:id="rId2775" ref="B2386"/>
    <hyperlink r:id="rId2776" ref="B2387"/>
    <hyperlink r:id="rId2777" ref="B2388"/>
    <hyperlink r:id="rId2778" ref="B2389"/>
    <hyperlink r:id="rId2779" ref="B2390"/>
    <hyperlink r:id="rId2780" ref="B2391"/>
    <hyperlink r:id="rId2781" ref="B2392"/>
    <hyperlink r:id="rId2782" ref="B2393"/>
    <hyperlink r:id="rId2783" ref="H2393"/>
    <hyperlink r:id="rId2784" ref="B2394"/>
    <hyperlink r:id="rId2785" ref="B2395"/>
    <hyperlink r:id="rId2786" ref="B2396"/>
    <hyperlink r:id="rId2787" ref="B2397"/>
    <hyperlink r:id="rId2788" ref="H2397"/>
    <hyperlink r:id="rId2789" ref="B2398"/>
    <hyperlink r:id="rId2790" ref="B2399"/>
    <hyperlink r:id="rId2791" ref="B2400"/>
    <hyperlink r:id="rId2792" ref="B2401"/>
    <hyperlink r:id="rId2793" ref="B2402"/>
    <hyperlink r:id="rId2794" ref="B2403"/>
    <hyperlink r:id="rId2795" ref="H2403"/>
    <hyperlink r:id="rId2796" ref="B2404"/>
    <hyperlink r:id="rId2797" ref="B2405"/>
    <hyperlink r:id="rId2798" ref="B2406"/>
    <hyperlink r:id="rId2799" ref="B2407"/>
    <hyperlink r:id="rId2800" ref="B2408"/>
    <hyperlink r:id="rId2801" ref="B2409"/>
    <hyperlink r:id="rId2802" ref="B2410"/>
    <hyperlink r:id="rId2803" ref="B2411"/>
    <hyperlink r:id="rId2804" ref="H2411"/>
    <hyperlink r:id="rId2805" ref="B2412"/>
    <hyperlink r:id="rId2806" ref="H2412"/>
    <hyperlink r:id="rId2807" ref="B2413"/>
    <hyperlink r:id="rId2808" ref="H2413"/>
    <hyperlink r:id="rId2809" ref="B2414"/>
    <hyperlink r:id="rId2810" ref="H2414"/>
    <hyperlink r:id="rId2811" ref="B2415"/>
    <hyperlink r:id="rId2812" ref="B2416"/>
    <hyperlink r:id="rId2813" ref="B2417"/>
    <hyperlink r:id="rId2814" ref="B2418"/>
    <hyperlink r:id="rId2815" ref="B2419"/>
    <hyperlink r:id="rId2816" ref="B2420"/>
    <hyperlink r:id="rId2817" ref="B2421"/>
    <hyperlink r:id="rId2818" ref="B2422"/>
    <hyperlink r:id="rId2819" ref="B2423"/>
    <hyperlink r:id="rId2820" ref="B2424"/>
    <hyperlink r:id="rId2821" ref="H2424"/>
    <hyperlink r:id="rId2822" ref="B2425"/>
    <hyperlink r:id="rId2823" ref="B2426"/>
    <hyperlink r:id="rId2824" ref="B2427"/>
    <hyperlink r:id="rId2825" ref="B2428"/>
    <hyperlink r:id="rId2826" ref="H2428"/>
    <hyperlink r:id="rId2827" ref="B2429"/>
    <hyperlink r:id="rId2828" ref="B2430"/>
    <hyperlink r:id="rId2829" ref="B2431"/>
    <hyperlink r:id="rId2830" ref="B2432"/>
    <hyperlink r:id="rId2831" ref="B2433"/>
    <hyperlink r:id="rId2832" ref="B2434"/>
    <hyperlink r:id="rId2833" ref="B2435"/>
    <hyperlink r:id="rId2834" ref="B2436"/>
    <hyperlink r:id="rId2835" ref="B2437"/>
    <hyperlink r:id="rId2836" ref="H2437"/>
    <hyperlink r:id="rId2837" ref="B2438"/>
    <hyperlink r:id="rId2838" ref="B2439"/>
    <hyperlink r:id="rId2839" ref="B2440"/>
    <hyperlink r:id="rId2840" ref="B2441"/>
    <hyperlink r:id="rId2841" ref="B2442"/>
    <hyperlink r:id="rId2842" ref="B2443"/>
    <hyperlink r:id="rId2843" ref="B2444"/>
    <hyperlink r:id="rId2844" ref="B2445"/>
    <hyperlink r:id="rId2845" ref="B2446"/>
    <hyperlink r:id="rId2846" ref="B2447"/>
    <hyperlink r:id="rId2847" ref="B2448"/>
    <hyperlink r:id="rId2848" ref="B2449"/>
    <hyperlink r:id="rId2849" ref="H2449"/>
    <hyperlink r:id="rId2850" ref="B2450"/>
    <hyperlink r:id="rId2851" ref="B2451"/>
    <hyperlink r:id="rId2852" ref="B2452"/>
    <hyperlink r:id="rId2853" ref="B2453"/>
    <hyperlink r:id="rId2854" ref="H2453"/>
    <hyperlink r:id="rId2855" ref="B2454"/>
    <hyperlink r:id="rId2856" ref="B2455"/>
    <hyperlink r:id="rId2857" ref="H2455"/>
    <hyperlink r:id="rId2858" ref="B2456"/>
    <hyperlink r:id="rId2859" ref="B2457"/>
    <hyperlink r:id="rId2860" ref="H2457"/>
    <hyperlink r:id="rId2861" ref="B2458"/>
    <hyperlink r:id="rId2862" ref="B2459"/>
    <hyperlink r:id="rId2863" ref="B2460"/>
    <hyperlink r:id="rId2864" ref="H2460"/>
    <hyperlink r:id="rId2865" ref="B2461"/>
    <hyperlink r:id="rId2866" ref="B2462"/>
    <hyperlink r:id="rId2867" ref="B2463"/>
    <hyperlink r:id="rId2868" ref="B2464"/>
    <hyperlink r:id="rId2869" ref="B2465"/>
    <hyperlink r:id="rId2870" ref="B2466"/>
    <hyperlink r:id="rId2871" ref="B2467"/>
    <hyperlink r:id="rId2872" ref="H2467"/>
    <hyperlink r:id="rId2873" ref="B2468"/>
    <hyperlink r:id="rId2874" ref="B2469"/>
    <hyperlink r:id="rId2875" ref="B2470"/>
    <hyperlink r:id="rId2876" ref="B2471"/>
    <hyperlink r:id="rId2877" ref="B2472"/>
    <hyperlink r:id="rId2878" ref="B2473"/>
    <hyperlink r:id="rId2879" ref="B2474"/>
    <hyperlink r:id="rId2880" ref="B2475"/>
    <hyperlink r:id="rId2881" ref="B2476"/>
    <hyperlink r:id="rId2882" ref="B2477"/>
    <hyperlink r:id="rId2883" ref="B2478"/>
    <hyperlink r:id="rId2884" ref="B2479"/>
    <hyperlink r:id="rId2885" ref="B2480"/>
    <hyperlink r:id="rId2886" ref="B2481"/>
    <hyperlink r:id="rId2887" ref="B2482"/>
    <hyperlink r:id="rId2888" ref="H2482"/>
    <hyperlink r:id="rId2889" ref="B2483"/>
    <hyperlink r:id="rId2890" ref="B2484"/>
    <hyperlink r:id="rId2891" ref="H2484"/>
    <hyperlink r:id="rId2892" ref="B2485"/>
    <hyperlink r:id="rId2893" ref="B2486"/>
    <hyperlink r:id="rId2894" ref="H2486"/>
    <hyperlink r:id="rId2895" ref="B2487"/>
    <hyperlink r:id="rId2896" ref="B2488"/>
    <hyperlink r:id="rId2897" ref="B2489"/>
    <hyperlink r:id="rId2898" ref="B2490"/>
    <hyperlink r:id="rId2899" ref="B2491"/>
    <hyperlink r:id="rId2900" ref="B2492"/>
    <hyperlink r:id="rId2901" ref="B2493"/>
    <hyperlink r:id="rId2902" ref="B2494"/>
    <hyperlink r:id="rId2903" ref="B2495"/>
    <hyperlink r:id="rId2904" ref="B2496"/>
    <hyperlink r:id="rId2905" ref="B2497"/>
    <hyperlink r:id="rId2906" ref="B2498"/>
    <hyperlink r:id="rId2907" ref="B2499"/>
    <hyperlink r:id="rId2908" ref="H2499"/>
    <hyperlink r:id="rId2909" ref="B2500"/>
    <hyperlink r:id="rId2910" ref="B2501"/>
    <hyperlink r:id="rId2911" ref="B2502"/>
    <hyperlink r:id="rId2912" ref="B2503"/>
    <hyperlink r:id="rId2913" ref="B2504"/>
    <hyperlink r:id="rId2914" ref="H2504"/>
    <hyperlink r:id="rId2915" ref="B2505"/>
    <hyperlink r:id="rId2916" ref="B2506"/>
    <hyperlink r:id="rId2917" ref="B2507"/>
    <hyperlink r:id="rId2918" ref="B2508"/>
    <hyperlink r:id="rId2919" ref="B2509"/>
    <hyperlink r:id="rId2920" ref="B2510"/>
    <hyperlink r:id="rId2921" ref="B2511"/>
    <hyperlink r:id="rId2922" ref="B2512"/>
    <hyperlink r:id="rId2923" ref="B2513"/>
    <hyperlink r:id="rId2924" ref="B2514"/>
    <hyperlink r:id="rId2925" ref="H2514"/>
    <hyperlink r:id="rId2926" ref="B2515"/>
    <hyperlink r:id="rId2927" ref="B2516"/>
    <hyperlink r:id="rId2928" ref="H2516"/>
    <hyperlink r:id="rId2929" ref="B2517"/>
    <hyperlink r:id="rId2930" ref="B2518"/>
    <hyperlink r:id="rId2931" ref="B2519"/>
    <hyperlink r:id="rId2932" ref="B2520"/>
    <hyperlink r:id="rId2933" ref="B2521"/>
    <hyperlink r:id="rId2934" ref="B2522"/>
    <hyperlink r:id="rId2935" ref="H2522"/>
    <hyperlink r:id="rId2936" ref="B2523"/>
    <hyperlink r:id="rId2937" ref="B2524"/>
    <hyperlink r:id="rId2938" ref="B2525"/>
    <hyperlink r:id="rId2939" ref="B2526"/>
    <hyperlink r:id="rId2940" ref="B2527"/>
    <hyperlink r:id="rId2941" ref="B2528"/>
    <hyperlink r:id="rId2942" ref="B2529"/>
    <hyperlink r:id="rId2943" ref="B2530"/>
    <hyperlink r:id="rId2944" ref="B2531"/>
    <hyperlink r:id="rId2945" ref="B2532"/>
    <hyperlink r:id="rId2946" ref="B2533"/>
    <hyperlink r:id="rId2947" ref="B2534"/>
    <hyperlink r:id="rId2948" ref="H2534"/>
    <hyperlink r:id="rId2949" ref="B2535"/>
    <hyperlink r:id="rId2950" ref="H2535"/>
    <hyperlink r:id="rId2951" ref="B2536"/>
    <hyperlink r:id="rId2952" ref="B2537"/>
    <hyperlink r:id="rId2953" ref="B2538"/>
    <hyperlink r:id="rId2954" ref="B2539"/>
    <hyperlink r:id="rId2955" ref="B2540"/>
    <hyperlink r:id="rId2956" ref="B2541"/>
    <hyperlink r:id="rId2957" ref="B2542"/>
    <hyperlink r:id="rId2958" ref="B2543"/>
    <hyperlink r:id="rId2959" ref="B2544"/>
    <hyperlink r:id="rId2960" ref="B2545"/>
    <hyperlink r:id="rId2961" ref="H2545"/>
    <hyperlink r:id="rId2962" ref="B2546"/>
    <hyperlink r:id="rId2963" ref="H2546"/>
    <hyperlink r:id="rId2964" ref="B2547"/>
    <hyperlink r:id="rId2965" ref="B2548"/>
    <hyperlink r:id="rId2966" ref="B2549"/>
    <hyperlink r:id="rId2967" ref="H2549"/>
    <hyperlink r:id="rId2968" ref="B2550"/>
    <hyperlink r:id="rId2969" ref="B2551"/>
    <hyperlink r:id="rId2970" ref="B2552"/>
    <hyperlink r:id="rId2971" ref="B2553"/>
    <hyperlink r:id="rId2972" ref="B2554"/>
    <hyperlink r:id="rId2973" ref="B2555"/>
    <hyperlink r:id="rId2974" ref="H2555"/>
    <hyperlink r:id="rId2975" ref="B2556"/>
    <hyperlink r:id="rId2976" ref="B2557"/>
    <hyperlink r:id="rId2977" ref="B2558"/>
    <hyperlink r:id="rId2978" ref="B2559"/>
    <hyperlink r:id="rId2979" ref="B2560"/>
    <hyperlink r:id="rId2980" ref="B2561"/>
    <hyperlink r:id="rId2981" ref="B2562"/>
    <hyperlink r:id="rId2982" ref="H2562"/>
    <hyperlink r:id="rId2983" ref="B2563"/>
    <hyperlink r:id="rId2984" ref="B2564"/>
    <hyperlink r:id="rId2985" ref="B2565"/>
    <hyperlink r:id="rId2986" ref="B2566"/>
    <hyperlink r:id="rId2987" ref="B2567"/>
    <hyperlink r:id="rId2988" ref="B2568"/>
    <hyperlink r:id="rId2989" ref="B2569"/>
    <hyperlink r:id="rId2990" ref="H2569"/>
    <hyperlink r:id="rId2991" ref="B2570"/>
    <hyperlink r:id="rId2992" ref="B2571"/>
    <hyperlink r:id="rId2993" ref="B2572"/>
    <hyperlink r:id="rId2994" ref="B2573"/>
    <hyperlink r:id="rId2995" ref="B2574"/>
    <hyperlink r:id="rId2996" ref="B2575"/>
    <hyperlink r:id="rId2997" ref="B2576"/>
    <hyperlink r:id="rId2998" ref="B2577"/>
    <hyperlink r:id="rId2999" ref="B2578"/>
    <hyperlink r:id="rId3000" ref="B2579"/>
    <hyperlink r:id="rId3001" ref="B2580"/>
    <hyperlink r:id="rId3002" ref="B2581"/>
    <hyperlink r:id="rId3003" ref="B2582"/>
    <hyperlink r:id="rId3004" ref="B2583"/>
    <hyperlink r:id="rId3005" ref="B2584"/>
    <hyperlink r:id="rId3006" ref="B2585"/>
    <hyperlink r:id="rId3007" ref="B2586"/>
    <hyperlink r:id="rId3008" ref="B2587"/>
    <hyperlink r:id="rId3009" ref="B2588"/>
    <hyperlink r:id="rId3010" ref="B2589"/>
    <hyperlink r:id="rId3011" ref="B2590"/>
    <hyperlink r:id="rId3012" ref="B2591"/>
    <hyperlink r:id="rId3013" ref="B2592"/>
    <hyperlink r:id="rId3014" ref="B2593"/>
    <hyperlink r:id="rId3015" ref="B2594"/>
    <hyperlink r:id="rId3016" ref="B2595"/>
    <hyperlink r:id="rId3017" ref="B2596"/>
    <hyperlink r:id="rId3018" ref="B2597"/>
    <hyperlink r:id="rId3019" ref="H2597"/>
    <hyperlink r:id="rId3020" ref="B2598"/>
    <hyperlink r:id="rId3021" ref="B2599"/>
    <hyperlink r:id="rId3022" ref="B2600"/>
    <hyperlink r:id="rId3023" ref="B2601"/>
    <hyperlink r:id="rId3024" ref="B2602"/>
    <hyperlink r:id="rId3025" ref="B2603"/>
    <hyperlink r:id="rId3026" ref="B2604"/>
    <hyperlink r:id="rId3027" ref="B2605"/>
    <hyperlink r:id="rId3028" ref="H2605"/>
    <hyperlink r:id="rId3029" ref="B2606"/>
    <hyperlink r:id="rId3030" ref="B2607"/>
    <hyperlink r:id="rId3031" ref="B2608"/>
    <hyperlink r:id="rId3032" ref="B2609"/>
    <hyperlink r:id="rId3033" ref="H2609"/>
    <hyperlink r:id="rId3034" ref="B2610"/>
    <hyperlink r:id="rId3035" ref="B2611"/>
    <hyperlink r:id="rId3036" ref="H2611"/>
    <hyperlink r:id="rId3037" ref="B2612"/>
    <hyperlink r:id="rId3038" ref="B2613"/>
    <hyperlink r:id="rId3039" ref="B2614"/>
    <hyperlink r:id="rId3040" ref="B2615"/>
    <hyperlink r:id="rId3041" ref="B2616"/>
    <hyperlink r:id="rId3042" ref="B2617"/>
    <hyperlink r:id="rId3043" ref="B2618"/>
    <hyperlink r:id="rId3044" ref="B2619"/>
    <hyperlink r:id="rId3045" ref="B2620"/>
    <hyperlink r:id="rId3046" ref="B2621"/>
    <hyperlink r:id="rId3047" ref="B2622"/>
    <hyperlink r:id="rId3048" ref="B2623"/>
    <hyperlink r:id="rId3049" ref="B2624"/>
    <hyperlink r:id="rId3050" ref="B2625"/>
    <hyperlink r:id="rId3051" ref="B2626"/>
    <hyperlink r:id="rId3052" ref="B2627"/>
    <hyperlink r:id="rId3053" ref="B2628"/>
    <hyperlink r:id="rId3054" ref="B2629"/>
    <hyperlink r:id="rId3055" ref="B2630"/>
    <hyperlink r:id="rId3056" ref="B2631"/>
    <hyperlink r:id="rId3057" ref="B2632"/>
    <hyperlink r:id="rId3058" ref="B2633"/>
    <hyperlink r:id="rId3059" ref="B2634"/>
    <hyperlink r:id="rId3060" ref="H2634"/>
    <hyperlink r:id="rId3061" ref="B2635"/>
    <hyperlink r:id="rId3062" ref="B2636"/>
    <hyperlink r:id="rId3063" ref="H2636"/>
    <hyperlink r:id="rId3064" ref="B2637"/>
    <hyperlink r:id="rId3065" ref="H2637"/>
    <hyperlink r:id="rId3066" ref="B2638"/>
    <hyperlink r:id="rId3067" ref="B2639"/>
    <hyperlink r:id="rId3068" ref="H2639"/>
    <hyperlink r:id="rId3069" ref="B2640"/>
    <hyperlink r:id="rId3070" ref="B2641"/>
    <hyperlink r:id="rId3071" ref="B2642"/>
    <hyperlink r:id="rId3072" ref="B2643"/>
    <hyperlink r:id="rId3073" ref="B2644"/>
    <hyperlink r:id="rId3074" ref="B2645"/>
    <hyperlink r:id="rId3075" ref="B2646"/>
    <hyperlink r:id="rId3076" ref="B2647"/>
    <hyperlink r:id="rId3077" ref="H2647"/>
    <hyperlink r:id="rId3078" ref="B2648"/>
    <hyperlink r:id="rId3079" ref="B2649"/>
    <hyperlink r:id="rId3080" ref="B2650"/>
    <hyperlink r:id="rId3081" ref="B2651"/>
    <hyperlink r:id="rId3082" ref="B2652"/>
    <hyperlink r:id="rId3083" ref="B2653"/>
    <hyperlink r:id="rId3084" ref="B2654"/>
    <hyperlink r:id="rId3085" ref="B2655"/>
    <hyperlink r:id="rId3086" ref="B2656"/>
    <hyperlink r:id="rId3087" ref="B2657"/>
    <hyperlink r:id="rId3088" ref="B2658"/>
    <hyperlink r:id="rId3089" ref="B2659"/>
    <hyperlink r:id="rId3090" ref="B2660"/>
    <hyperlink r:id="rId3091" ref="B2661"/>
    <hyperlink r:id="rId3092" ref="B2662"/>
    <hyperlink r:id="rId3093" ref="B2663"/>
    <hyperlink r:id="rId3094" ref="H2663"/>
    <hyperlink r:id="rId3095" ref="B2664"/>
    <hyperlink r:id="rId3096" ref="B2665"/>
    <hyperlink r:id="rId3097" ref="B2666"/>
    <hyperlink r:id="rId3098" ref="B2667"/>
    <hyperlink r:id="rId3099" ref="B2668"/>
    <hyperlink r:id="rId3100" ref="H2668"/>
    <hyperlink r:id="rId3101" ref="B2669"/>
    <hyperlink r:id="rId3102" ref="H2669"/>
    <hyperlink r:id="rId3103" ref="B2670"/>
    <hyperlink r:id="rId3104" ref="B2671"/>
    <hyperlink r:id="rId3105" ref="B2672"/>
    <hyperlink r:id="rId3106" ref="B2673"/>
    <hyperlink r:id="rId3107" ref="H2673"/>
    <hyperlink r:id="rId3108" ref="B2674"/>
    <hyperlink r:id="rId3109" ref="B2675"/>
    <hyperlink r:id="rId3110" ref="B2676"/>
    <hyperlink r:id="rId3111" ref="B2677"/>
    <hyperlink r:id="rId3112" ref="B2678"/>
    <hyperlink r:id="rId3113" ref="H2678"/>
    <hyperlink r:id="rId3114" ref="B2679"/>
    <hyperlink r:id="rId3115" ref="B2680"/>
    <hyperlink r:id="rId3116" ref="B2681"/>
    <hyperlink r:id="rId3117" ref="B2682"/>
    <hyperlink r:id="rId3118" ref="B2683"/>
    <hyperlink r:id="rId3119" ref="B2684"/>
    <hyperlink r:id="rId3120" ref="B2685"/>
    <hyperlink r:id="rId3121" ref="B2686"/>
    <hyperlink r:id="rId3122" ref="B2687"/>
    <hyperlink r:id="rId3123" ref="H2687"/>
    <hyperlink r:id="rId3124" ref="B2688"/>
    <hyperlink r:id="rId3125" ref="B2689"/>
    <hyperlink r:id="rId3126" ref="H2689"/>
    <hyperlink r:id="rId3127" ref="B2690"/>
    <hyperlink r:id="rId3128" ref="B2691"/>
    <hyperlink r:id="rId3129" ref="H2691"/>
    <hyperlink r:id="rId3130" ref="B2692"/>
    <hyperlink r:id="rId3131" ref="B2693"/>
    <hyperlink r:id="rId3132" ref="B2694"/>
    <hyperlink r:id="rId3133" ref="H2694"/>
    <hyperlink r:id="rId3134" ref="B2695"/>
    <hyperlink r:id="rId3135" ref="B2696"/>
    <hyperlink r:id="rId3136" ref="B2697"/>
    <hyperlink r:id="rId3137" ref="B2698"/>
    <hyperlink r:id="rId3138" ref="B2699"/>
    <hyperlink r:id="rId3139" ref="B2700"/>
    <hyperlink r:id="rId3140" ref="H2700"/>
    <hyperlink r:id="rId3141" ref="B2701"/>
    <hyperlink r:id="rId3142" ref="B2702"/>
    <hyperlink r:id="rId3143" ref="B2703"/>
    <hyperlink r:id="rId3144" ref="B2704"/>
    <hyperlink r:id="rId3145" ref="B2705"/>
    <hyperlink r:id="rId3146" ref="B2706"/>
    <hyperlink r:id="rId3147" ref="B2707"/>
    <hyperlink r:id="rId3148" ref="B2708"/>
    <hyperlink r:id="rId3149" ref="B2709"/>
    <hyperlink r:id="rId3150" ref="B2710"/>
    <hyperlink r:id="rId3151" ref="B2711"/>
    <hyperlink r:id="rId3152" ref="B2712"/>
    <hyperlink r:id="rId3153" ref="B2713"/>
    <hyperlink r:id="rId3154" ref="B2714"/>
    <hyperlink r:id="rId3155" ref="B2715"/>
    <hyperlink r:id="rId3156" ref="B2716"/>
    <hyperlink r:id="rId3157" ref="B2717"/>
    <hyperlink r:id="rId3158" ref="H2717"/>
    <hyperlink r:id="rId3159" ref="B2718"/>
    <hyperlink r:id="rId3160" ref="B2719"/>
    <hyperlink r:id="rId3161" ref="B2720"/>
    <hyperlink r:id="rId3162" ref="B2721"/>
    <hyperlink r:id="rId3163" ref="H2721"/>
    <hyperlink r:id="rId3164" ref="B2722"/>
    <hyperlink r:id="rId3165" ref="H2722"/>
    <hyperlink r:id="rId3166" ref="B2723"/>
    <hyperlink r:id="rId3167" ref="B2724"/>
    <hyperlink r:id="rId3168" ref="B2725"/>
    <hyperlink r:id="rId3169" ref="B2726"/>
    <hyperlink r:id="rId3170" ref="B2727"/>
    <hyperlink r:id="rId3171" ref="B2728"/>
    <hyperlink r:id="rId3172" ref="B2729"/>
    <hyperlink r:id="rId3173" ref="B2730"/>
    <hyperlink r:id="rId3174" ref="B2731"/>
    <hyperlink r:id="rId3175" ref="B2732"/>
    <hyperlink r:id="rId3176" ref="B2733"/>
    <hyperlink r:id="rId3177" ref="H2733"/>
    <hyperlink r:id="rId3178" ref="B2734"/>
    <hyperlink r:id="rId3179" ref="B2735"/>
    <hyperlink r:id="rId3180" ref="B2736"/>
    <hyperlink r:id="rId3181" ref="B2737"/>
    <hyperlink r:id="rId3182" ref="B2738"/>
    <hyperlink r:id="rId3183" ref="B2739"/>
    <hyperlink r:id="rId3184" ref="B2740"/>
    <hyperlink r:id="rId3185" ref="B2741"/>
    <hyperlink r:id="rId3186" ref="B2742"/>
    <hyperlink r:id="rId3187" ref="B2743"/>
    <hyperlink r:id="rId3188" ref="B2744"/>
    <hyperlink r:id="rId3189" ref="B2745"/>
    <hyperlink r:id="rId3190" ref="B2746"/>
    <hyperlink r:id="rId3191" ref="B2747"/>
    <hyperlink r:id="rId3192" ref="B2748"/>
    <hyperlink r:id="rId3193" ref="B2749"/>
    <hyperlink r:id="rId3194" ref="B2750"/>
    <hyperlink r:id="rId3195" ref="B2751"/>
    <hyperlink r:id="rId3196" ref="B2752"/>
    <hyperlink r:id="rId3197" ref="B2753"/>
    <hyperlink r:id="rId3198" ref="B2754"/>
    <hyperlink r:id="rId3199" ref="B2755"/>
    <hyperlink r:id="rId3200" ref="B2756"/>
    <hyperlink r:id="rId3201" ref="B2757"/>
    <hyperlink r:id="rId3202" ref="H2757"/>
    <hyperlink r:id="rId3203" ref="B2758"/>
    <hyperlink r:id="rId3204" ref="B2759"/>
    <hyperlink r:id="rId3205" ref="B2760"/>
    <hyperlink r:id="rId3206" ref="B2761"/>
    <hyperlink r:id="rId3207" ref="B2762"/>
    <hyperlink r:id="rId3208" ref="B2763"/>
    <hyperlink r:id="rId3209" ref="B2764"/>
    <hyperlink r:id="rId3210" ref="H2764"/>
    <hyperlink r:id="rId3211" ref="B2765"/>
    <hyperlink r:id="rId3212" ref="B2766"/>
    <hyperlink r:id="rId3213" ref="H2766"/>
    <hyperlink r:id="rId3214" ref="B2767"/>
    <hyperlink r:id="rId3215" ref="B2768"/>
    <hyperlink r:id="rId3216" ref="B2769"/>
    <hyperlink r:id="rId3217" ref="B2770"/>
    <hyperlink r:id="rId3218" ref="B2771"/>
    <hyperlink r:id="rId3219" ref="B2772"/>
    <hyperlink r:id="rId3220" ref="B2773"/>
  </hyperlinks>
  <drawing r:id="rId32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3" max="3" width="26.25"/>
  </cols>
  <sheetData>
    <row r="1">
      <c r="A1" s="2" t="s">
        <v>1</v>
      </c>
      <c r="B1" s="1" t="s">
        <v>2</v>
      </c>
      <c r="C1" s="1" t="s">
        <v>3</v>
      </c>
      <c r="D1" s="1" t="s">
        <v>4</v>
      </c>
      <c r="E1" s="1" t="s">
        <v>5</v>
      </c>
      <c r="F1" s="1" t="s">
        <v>6</v>
      </c>
      <c r="G1" s="1" t="s">
        <v>7</v>
      </c>
      <c r="H1" s="1" t="s">
        <v>8</v>
      </c>
      <c r="I1" s="3"/>
      <c r="J1" s="3"/>
    </row>
    <row r="2">
      <c r="A2" s="4" t="s">
        <v>3637</v>
      </c>
      <c r="B2" s="1" t="s">
        <v>11</v>
      </c>
      <c r="C2" s="1" t="s">
        <v>11</v>
      </c>
      <c r="D2" s="1" t="s">
        <v>11</v>
      </c>
      <c r="E2" s="1" t="s">
        <v>11</v>
      </c>
      <c r="F2" s="1" t="s">
        <v>11</v>
      </c>
      <c r="G2" s="1" t="s">
        <v>11</v>
      </c>
      <c r="H2" s="1" t="s">
        <v>11</v>
      </c>
      <c r="I2" s="3"/>
      <c r="J2" s="3"/>
    </row>
    <row r="3">
      <c r="A3" s="4" t="s">
        <v>5708</v>
      </c>
      <c r="B3" s="1" t="s">
        <v>11</v>
      </c>
      <c r="C3" s="1" t="s">
        <v>11</v>
      </c>
      <c r="D3" s="1" t="s">
        <v>11</v>
      </c>
      <c r="E3" s="1" t="s">
        <v>11</v>
      </c>
      <c r="F3" s="1" t="s">
        <v>11</v>
      </c>
      <c r="G3" s="1" t="s">
        <v>11</v>
      </c>
      <c r="H3" s="1" t="s">
        <v>11</v>
      </c>
      <c r="I3" s="3"/>
      <c r="J3" s="3"/>
    </row>
    <row r="4">
      <c r="A4" s="4" t="s">
        <v>15</v>
      </c>
      <c r="B4" s="1" t="s">
        <v>16</v>
      </c>
      <c r="C4" s="1" t="s">
        <v>17</v>
      </c>
      <c r="D4" s="1" t="s">
        <v>18</v>
      </c>
      <c r="E4" s="1" t="s">
        <v>19</v>
      </c>
      <c r="F4" s="1" t="s">
        <v>11</v>
      </c>
      <c r="G4" s="1" t="s">
        <v>11</v>
      </c>
      <c r="H4" s="1" t="s">
        <v>11</v>
      </c>
      <c r="I4" s="3"/>
      <c r="J4" s="3"/>
    </row>
    <row r="5">
      <c r="A5" s="4" t="s">
        <v>7038</v>
      </c>
      <c r="B5" s="1" t="s">
        <v>11</v>
      </c>
      <c r="C5" s="1" t="s">
        <v>11</v>
      </c>
      <c r="D5" s="1" t="s">
        <v>11</v>
      </c>
      <c r="E5" s="1" t="s">
        <v>11</v>
      </c>
      <c r="F5" s="1" t="s">
        <v>11</v>
      </c>
      <c r="G5" s="1" t="s">
        <v>11</v>
      </c>
      <c r="H5" s="1" t="s">
        <v>11</v>
      </c>
      <c r="I5" s="3"/>
      <c r="J5" s="3"/>
    </row>
    <row r="6">
      <c r="A6" s="4" t="s">
        <v>5229</v>
      </c>
      <c r="B6" s="1" t="s">
        <v>11</v>
      </c>
      <c r="C6" s="1" t="s">
        <v>11</v>
      </c>
      <c r="D6" s="1" t="s">
        <v>11</v>
      </c>
      <c r="E6" s="1" t="s">
        <v>11</v>
      </c>
      <c r="F6" s="1" t="s">
        <v>11</v>
      </c>
      <c r="G6" s="1" t="s">
        <v>11</v>
      </c>
      <c r="H6" s="1" t="s">
        <v>11</v>
      </c>
      <c r="I6" s="3"/>
      <c r="J6" s="3"/>
    </row>
    <row r="7">
      <c r="A7" s="4" t="s">
        <v>25</v>
      </c>
      <c r="B7" s="1" t="s">
        <v>26</v>
      </c>
      <c r="C7" s="1" t="s">
        <v>27</v>
      </c>
      <c r="D7" s="1" t="s">
        <v>28</v>
      </c>
      <c r="E7" s="1" t="s">
        <v>29</v>
      </c>
      <c r="F7" s="1" t="s">
        <v>11</v>
      </c>
      <c r="G7" s="5" t="s">
        <v>30</v>
      </c>
      <c r="H7" s="1" t="s">
        <v>31</v>
      </c>
      <c r="I7" s="3"/>
      <c r="J7" s="3"/>
    </row>
    <row r="8">
      <c r="A8" s="4" t="s">
        <v>1738</v>
      </c>
      <c r="B8" s="1" t="s">
        <v>11</v>
      </c>
      <c r="C8" s="1" t="s">
        <v>11</v>
      </c>
      <c r="D8" s="1" t="s">
        <v>11</v>
      </c>
      <c r="E8" s="1" t="s">
        <v>11</v>
      </c>
      <c r="F8" s="1" t="s">
        <v>11</v>
      </c>
      <c r="G8" s="1" t="s">
        <v>11</v>
      </c>
      <c r="H8" s="1" t="s">
        <v>11</v>
      </c>
      <c r="I8" s="3"/>
      <c r="J8" s="3"/>
    </row>
    <row r="9">
      <c r="A9" s="4" t="s">
        <v>6679</v>
      </c>
      <c r="B9" s="1" t="s">
        <v>11</v>
      </c>
      <c r="C9" s="1" t="s">
        <v>11</v>
      </c>
      <c r="D9" s="1" t="s">
        <v>11</v>
      </c>
      <c r="E9" s="1" t="s">
        <v>11</v>
      </c>
      <c r="F9" s="1" t="s">
        <v>11</v>
      </c>
      <c r="G9" s="1" t="s">
        <v>11</v>
      </c>
      <c r="H9" s="1" t="s">
        <v>11</v>
      </c>
      <c r="I9" s="3"/>
      <c r="J9" s="3"/>
    </row>
    <row r="10">
      <c r="A10" s="4" t="s">
        <v>37</v>
      </c>
      <c r="B10" s="1" t="s">
        <v>38</v>
      </c>
      <c r="C10" s="1" t="s">
        <v>39</v>
      </c>
      <c r="D10" s="1" t="s">
        <v>40</v>
      </c>
      <c r="E10" s="1" t="s">
        <v>41</v>
      </c>
      <c r="F10" s="1" t="s">
        <v>42</v>
      </c>
      <c r="G10" s="1" t="s">
        <v>11</v>
      </c>
      <c r="H10" s="1" t="s">
        <v>43</v>
      </c>
      <c r="I10" s="3"/>
      <c r="J10" s="3"/>
    </row>
    <row r="11">
      <c r="A11" s="4" t="s">
        <v>1809</v>
      </c>
      <c r="B11" s="1" t="s">
        <v>11</v>
      </c>
      <c r="C11" s="1" t="s">
        <v>11</v>
      </c>
      <c r="D11" s="1" t="s">
        <v>11</v>
      </c>
      <c r="E11" s="1" t="s">
        <v>11</v>
      </c>
      <c r="F11" s="1" t="s">
        <v>11</v>
      </c>
      <c r="G11" s="1" t="s">
        <v>11</v>
      </c>
      <c r="H11" s="1" t="s">
        <v>11</v>
      </c>
      <c r="I11" s="3"/>
      <c r="J11" s="3"/>
    </row>
    <row r="12">
      <c r="A12" s="4" t="s">
        <v>47</v>
      </c>
      <c r="B12" s="1" t="s">
        <v>48</v>
      </c>
      <c r="C12" s="1" t="s">
        <v>49</v>
      </c>
      <c r="D12" s="1" t="s">
        <v>50</v>
      </c>
      <c r="E12" s="1" t="s">
        <v>51</v>
      </c>
      <c r="F12" s="1" t="s">
        <v>52</v>
      </c>
      <c r="G12" s="1" t="s">
        <v>11</v>
      </c>
      <c r="H12" s="1" t="s">
        <v>53</v>
      </c>
      <c r="I12" s="3"/>
      <c r="J12" s="3"/>
    </row>
    <row r="13">
      <c r="A13" s="4" t="s">
        <v>55</v>
      </c>
      <c r="B13" s="1" t="s">
        <v>56</v>
      </c>
      <c r="C13" s="1" t="s">
        <v>57</v>
      </c>
      <c r="D13" s="1" t="s">
        <v>58</v>
      </c>
      <c r="E13" s="1" t="s">
        <v>59</v>
      </c>
      <c r="F13" s="1" t="s">
        <v>60</v>
      </c>
      <c r="G13" s="5" t="s">
        <v>61</v>
      </c>
      <c r="H13" s="1" t="s">
        <v>53</v>
      </c>
      <c r="I13" s="3"/>
      <c r="J13" s="3"/>
    </row>
    <row r="14">
      <c r="A14" s="4" t="s">
        <v>63</v>
      </c>
      <c r="B14" s="1" t="s">
        <v>64</v>
      </c>
      <c r="C14" s="1" t="s">
        <v>65</v>
      </c>
      <c r="D14" s="1" t="s">
        <v>66</v>
      </c>
      <c r="E14" s="1" t="s">
        <v>67</v>
      </c>
      <c r="F14" s="1" t="s">
        <v>68</v>
      </c>
      <c r="G14" s="1" t="s">
        <v>11</v>
      </c>
      <c r="H14" s="1" t="s">
        <v>11</v>
      </c>
      <c r="I14" s="3"/>
      <c r="J14" s="3"/>
    </row>
    <row r="15">
      <c r="A15" s="4" t="s">
        <v>3317</v>
      </c>
      <c r="B15" s="1" t="s">
        <v>11</v>
      </c>
      <c r="C15" s="1" t="s">
        <v>11</v>
      </c>
      <c r="D15" s="1" t="s">
        <v>11</v>
      </c>
      <c r="E15" s="1" t="s">
        <v>11</v>
      </c>
      <c r="F15" s="1" t="s">
        <v>11</v>
      </c>
      <c r="G15" s="1" t="s">
        <v>11</v>
      </c>
      <c r="H15" s="1" t="s">
        <v>11</v>
      </c>
      <c r="I15" s="3"/>
      <c r="J15" s="3"/>
    </row>
    <row r="16">
      <c r="A16" s="4" t="s">
        <v>8936</v>
      </c>
      <c r="B16" s="1" t="s">
        <v>11</v>
      </c>
      <c r="C16" s="1" t="s">
        <v>11</v>
      </c>
      <c r="D16" s="1" t="s">
        <v>11</v>
      </c>
      <c r="E16" s="1" t="s">
        <v>11</v>
      </c>
      <c r="F16" s="1" t="s">
        <v>11</v>
      </c>
      <c r="G16" s="1" t="s">
        <v>11</v>
      </c>
      <c r="H16" s="1" t="s">
        <v>11</v>
      </c>
      <c r="I16" s="3"/>
      <c r="J16" s="3"/>
    </row>
    <row r="17">
      <c r="A17" s="4" t="s">
        <v>74</v>
      </c>
      <c r="B17" s="1" t="s">
        <v>75</v>
      </c>
      <c r="C17" s="1" t="s">
        <v>76</v>
      </c>
      <c r="D17" s="1" t="s">
        <v>77</v>
      </c>
      <c r="E17" s="1" t="s">
        <v>78</v>
      </c>
      <c r="F17" s="1" t="s">
        <v>79</v>
      </c>
      <c r="G17" s="1" t="s">
        <v>11</v>
      </c>
      <c r="H17" s="1" t="s">
        <v>80</v>
      </c>
      <c r="I17" s="3"/>
      <c r="J17" s="3"/>
    </row>
    <row r="18">
      <c r="A18" s="4" t="s">
        <v>3849</v>
      </c>
      <c r="B18" s="1" t="s">
        <v>11</v>
      </c>
      <c r="C18" s="1" t="s">
        <v>11</v>
      </c>
      <c r="D18" s="1" t="s">
        <v>11</v>
      </c>
      <c r="E18" s="1" t="s">
        <v>11</v>
      </c>
      <c r="F18" s="1" t="s">
        <v>11</v>
      </c>
      <c r="G18" s="1" t="s">
        <v>11</v>
      </c>
      <c r="H18" s="1" t="s">
        <v>11</v>
      </c>
      <c r="I18" s="3"/>
      <c r="J18" s="3"/>
    </row>
    <row r="19">
      <c r="A19" s="4" t="s">
        <v>3266</v>
      </c>
      <c r="B19" s="1" t="s">
        <v>11</v>
      </c>
      <c r="C19" s="1" t="s">
        <v>11</v>
      </c>
      <c r="D19" s="1" t="s">
        <v>11</v>
      </c>
      <c r="E19" s="1" t="s">
        <v>11</v>
      </c>
      <c r="F19" s="1" t="s">
        <v>11</v>
      </c>
      <c r="G19" s="1" t="s">
        <v>11</v>
      </c>
      <c r="H19" s="1" t="s">
        <v>11</v>
      </c>
      <c r="I19" s="3"/>
      <c r="J19" s="3"/>
    </row>
    <row r="20">
      <c r="A20" s="4" t="s">
        <v>86</v>
      </c>
      <c r="B20" s="1" t="s">
        <v>87</v>
      </c>
      <c r="C20" s="1" t="s">
        <v>88</v>
      </c>
      <c r="D20" s="1" t="s">
        <v>89</v>
      </c>
      <c r="E20" s="1" t="s">
        <v>90</v>
      </c>
      <c r="F20" s="1" t="s">
        <v>11</v>
      </c>
      <c r="G20" s="5" t="s">
        <v>91</v>
      </c>
      <c r="H20" s="1" t="s">
        <v>53</v>
      </c>
      <c r="I20" s="3"/>
      <c r="J20" s="3"/>
    </row>
    <row r="21">
      <c r="A21" s="4" t="s">
        <v>93</v>
      </c>
      <c r="B21" s="1" t="s">
        <v>94</v>
      </c>
      <c r="C21" s="1" t="s">
        <v>95</v>
      </c>
      <c r="D21" s="1" t="s">
        <v>96</v>
      </c>
      <c r="E21" s="1" t="s">
        <v>97</v>
      </c>
      <c r="F21" s="1" t="s">
        <v>11</v>
      </c>
      <c r="G21" s="1" t="s">
        <v>11</v>
      </c>
      <c r="H21" s="1" t="s">
        <v>80</v>
      </c>
      <c r="I21" s="3"/>
      <c r="J21" s="3"/>
    </row>
    <row r="22">
      <c r="A22" s="4" t="s">
        <v>6362</v>
      </c>
      <c r="B22" s="1" t="s">
        <v>11</v>
      </c>
      <c r="C22" s="1" t="s">
        <v>11</v>
      </c>
      <c r="D22" s="1" t="s">
        <v>11</v>
      </c>
      <c r="E22" s="1" t="s">
        <v>11</v>
      </c>
      <c r="F22" s="1" t="s">
        <v>11</v>
      </c>
      <c r="G22" s="1" t="s">
        <v>11</v>
      </c>
      <c r="H22" s="1" t="s">
        <v>11</v>
      </c>
      <c r="I22" s="3"/>
      <c r="J22" s="3"/>
    </row>
    <row r="23">
      <c r="A23" s="4" t="s">
        <v>8769</v>
      </c>
      <c r="B23" s="1" t="s">
        <v>11</v>
      </c>
      <c r="C23" s="1" t="s">
        <v>11</v>
      </c>
      <c r="D23" s="1" t="s">
        <v>11</v>
      </c>
      <c r="E23" s="1" t="s">
        <v>11</v>
      </c>
      <c r="F23" s="1" t="s">
        <v>11</v>
      </c>
      <c r="G23" s="1" t="s">
        <v>11</v>
      </c>
      <c r="H23" s="1" t="s">
        <v>11</v>
      </c>
      <c r="I23" s="3"/>
      <c r="J23" s="3"/>
    </row>
    <row r="24">
      <c r="A24" s="4" t="s">
        <v>1007</v>
      </c>
      <c r="B24" s="1" t="s">
        <v>11</v>
      </c>
      <c r="C24" s="1" t="s">
        <v>11</v>
      </c>
      <c r="D24" s="1" t="s">
        <v>11</v>
      </c>
      <c r="E24" s="1" t="s">
        <v>11</v>
      </c>
      <c r="F24" s="1" t="s">
        <v>11</v>
      </c>
      <c r="G24" s="1" t="s">
        <v>11</v>
      </c>
      <c r="H24" s="1" t="s">
        <v>11</v>
      </c>
      <c r="I24" s="3"/>
      <c r="J24" s="3"/>
    </row>
    <row r="25">
      <c r="A25" s="4" t="s">
        <v>4558</v>
      </c>
      <c r="B25" s="1" t="s">
        <v>11</v>
      </c>
      <c r="C25" s="1" t="s">
        <v>11</v>
      </c>
      <c r="D25" s="1" t="s">
        <v>11</v>
      </c>
      <c r="E25" s="1" t="s">
        <v>11</v>
      </c>
      <c r="F25" s="1" t="s">
        <v>11</v>
      </c>
      <c r="G25" s="1" t="s">
        <v>11</v>
      </c>
      <c r="H25" s="1" t="s">
        <v>11</v>
      </c>
      <c r="I25" s="3"/>
      <c r="J25" s="3"/>
    </row>
    <row r="26">
      <c r="A26" s="4" t="s">
        <v>8184</v>
      </c>
      <c r="B26" s="1" t="s">
        <v>11</v>
      </c>
      <c r="C26" s="1" t="s">
        <v>11</v>
      </c>
      <c r="D26" s="1" t="s">
        <v>11</v>
      </c>
      <c r="E26" s="1" t="s">
        <v>11</v>
      </c>
      <c r="F26" s="1" t="s">
        <v>11</v>
      </c>
      <c r="G26" s="1" t="s">
        <v>11</v>
      </c>
      <c r="H26" s="1" t="s">
        <v>11</v>
      </c>
      <c r="I26" s="3"/>
      <c r="J26" s="3"/>
    </row>
    <row r="27">
      <c r="A27" s="4" t="s">
        <v>6749</v>
      </c>
      <c r="B27" s="1" t="s">
        <v>11</v>
      </c>
      <c r="C27" s="1" t="s">
        <v>11</v>
      </c>
      <c r="D27" s="1" t="s">
        <v>11</v>
      </c>
      <c r="E27" s="1" t="s">
        <v>11</v>
      </c>
      <c r="F27" s="1" t="s">
        <v>11</v>
      </c>
      <c r="G27" s="1" t="s">
        <v>11</v>
      </c>
      <c r="H27" s="1" t="s">
        <v>11</v>
      </c>
      <c r="I27" s="3"/>
      <c r="J27" s="3"/>
    </row>
    <row r="28">
      <c r="A28" s="4" t="s">
        <v>2375</v>
      </c>
      <c r="B28" s="1" t="s">
        <v>11</v>
      </c>
      <c r="C28" s="1" t="s">
        <v>11</v>
      </c>
      <c r="D28" s="1" t="s">
        <v>11</v>
      </c>
      <c r="E28" s="1" t="s">
        <v>11</v>
      </c>
      <c r="F28" s="1" t="s">
        <v>11</v>
      </c>
      <c r="G28" s="1" t="s">
        <v>11</v>
      </c>
      <c r="H28" s="1" t="s">
        <v>11</v>
      </c>
      <c r="I28" s="3"/>
      <c r="J28" s="3"/>
    </row>
    <row r="29">
      <c r="A29" s="4" t="s">
        <v>2417</v>
      </c>
      <c r="B29" s="1" t="s">
        <v>11</v>
      </c>
      <c r="C29" s="1" t="s">
        <v>11</v>
      </c>
      <c r="D29" s="1" t="s">
        <v>11</v>
      </c>
      <c r="E29" s="1" t="s">
        <v>11</v>
      </c>
      <c r="F29" s="1" t="s">
        <v>11</v>
      </c>
      <c r="G29" s="1" t="s">
        <v>11</v>
      </c>
      <c r="H29" s="1" t="s">
        <v>11</v>
      </c>
      <c r="I29" s="3"/>
      <c r="J29" s="3"/>
    </row>
    <row r="30">
      <c r="A30" s="4" t="s">
        <v>115</v>
      </c>
      <c r="B30" s="1" t="s">
        <v>116</v>
      </c>
      <c r="C30" s="3"/>
      <c r="D30" s="3"/>
      <c r="E30" s="3"/>
      <c r="F30" s="1" t="s">
        <v>11</v>
      </c>
      <c r="G30" s="1" t="s">
        <v>11</v>
      </c>
      <c r="H30" s="1" t="s">
        <v>11</v>
      </c>
      <c r="I30" s="3"/>
      <c r="J30" s="3"/>
    </row>
    <row r="31">
      <c r="A31" s="4" t="s">
        <v>3424</v>
      </c>
      <c r="B31" s="1" t="s">
        <v>11</v>
      </c>
      <c r="C31" s="1" t="s">
        <v>11</v>
      </c>
      <c r="D31" s="1" t="s">
        <v>11</v>
      </c>
      <c r="E31" s="1" t="s">
        <v>11</v>
      </c>
      <c r="F31" s="1" t="s">
        <v>11</v>
      </c>
      <c r="G31" s="1" t="s">
        <v>11</v>
      </c>
      <c r="H31" s="1" t="s">
        <v>11</v>
      </c>
      <c r="I31" s="3"/>
      <c r="J31" s="3"/>
    </row>
    <row r="32">
      <c r="A32" s="4" t="s">
        <v>1552</v>
      </c>
      <c r="B32" s="1" t="s">
        <v>11</v>
      </c>
      <c r="C32" s="1" t="s">
        <v>11</v>
      </c>
      <c r="D32" s="1" t="s">
        <v>11</v>
      </c>
      <c r="E32" s="1" t="s">
        <v>11</v>
      </c>
      <c r="F32" s="1" t="s">
        <v>11</v>
      </c>
      <c r="G32" s="1" t="s">
        <v>11</v>
      </c>
      <c r="H32" s="1" t="s">
        <v>11</v>
      </c>
      <c r="I32" s="3"/>
      <c r="J32" s="3"/>
    </row>
    <row r="33">
      <c r="A33" s="4" t="s">
        <v>2793</v>
      </c>
      <c r="B33" s="1" t="s">
        <v>11</v>
      </c>
      <c r="C33" s="1" t="s">
        <v>11</v>
      </c>
      <c r="D33" s="1" t="s">
        <v>11</v>
      </c>
      <c r="E33" s="1" t="s">
        <v>11</v>
      </c>
      <c r="F33" s="1" t="s">
        <v>11</v>
      </c>
      <c r="G33" s="1" t="s">
        <v>11</v>
      </c>
      <c r="H33" s="1" t="s">
        <v>11</v>
      </c>
      <c r="I33" s="3"/>
      <c r="J33" s="3"/>
    </row>
    <row r="34">
      <c r="A34" s="4" t="s">
        <v>9560</v>
      </c>
      <c r="B34" s="1" t="s">
        <v>11</v>
      </c>
      <c r="C34" s="1" t="s">
        <v>11</v>
      </c>
      <c r="D34" s="1" t="s">
        <v>11</v>
      </c>
      <c r="E34" s="1" t="s">
        <v>11</v>
      </c>
      <c r="F34" s="1" t="s">
        <v>11</v>
      </c>
      <c r="G34" s="1" t="s">
        <v>11</v>
      </c>
      <c r="H34" s="1" t="s">
        <v>11</v>
      </c>
      <c r="I34" s="3"/>
      <c r="J34" s="3"/>
    </row>
    <row r="35">
      <c r="A35" s="4" t="s">
        <v>6985</v>
      </c>
      <c r="B35" s="1" t="s">
        <v>11</v>
      </c>
      <c r="C35" s="1" t="s">
        <v>11</v>
      </c>
      <c r="D35" s="1" t="s">
        <v>11</v>
      </c>
      <c r="E35" s="1" t="s">
        <v>11</v>
      </c>
      <c r="F35" s="1" t="s">
        <v>11</v>
      </c>
      <c r="G35" s="1" t="s">
        <v>11</v>
      </c>
      <c r="H35" s="1" t="s">
        <v>11</v>
      </c>
      <c r="I35" s="3"/>
      <c r="J35" s="3"/>
    </row>
    <row r="36">
      <c r="A36" s="4" t="s">
        <v>2334</v>
      </c>
      <c r="B36" s="1" t="s">
        <v>11</v>
      </c>
      <c r="C36" s="1" t="s">
        <v>11</v>
      </c>
      <c r="D36" s="1" t="s">
        <v>11</v>
      </c>
      <c r="E36" s="1" t="s">
        <v>11</v>
      </c>
      <c r="F36" s="1" t="s">
        <v>11</v>
      </c>
      <c r="G36" s="1" t="s">
        <v>11</v>
      </c>
      <c r="H36" s="1" t="s">
        <v>11</v>
      </c>
      <c r="I36" s="3"/>
      <c r="J36" s="3"/>
    </row>
    <row r="37">
      <c r="A37" s="4" t="s">
        <v>4093</v>
      </c>
      <c r="B37" s="1" t="s">
        <v>11</v>
      </c>
      <c r="C37" s="1" t="s">
        <v>11</v>
      </c>
      <c r="D37" s="1" t="s">
        <v>11</v>
      </c>
      <c r="E37" s="1" t="s">
        <v>11</v>
      </c>
      <c r="F37" s="1" t="s">
        <v>11</v>
      </c>
      <c r="G37" s="1" t="s">
        <v>11</v>
      </c>
      <c r="H37" s="1" t="s">
        <v>11</v>
      </c>
      <c r="I37" s="3"/>
      <c r="J37" s="3"/>
    </row>
    <row r="38">
      <c r="A38" s="4" t="s">
        <v>8105</v>
      </c>
      <c r="B38" s="1" t="s">
        <v>11</v>
      </c>
      <c r="C38" s="1" t="s">
        <v>11</v>
      </c>
      <c r="D38" s="1" t="s">
        <v>11</v>
      </c>
      <c r="E38" s="1" t="s">
        <v>11</v>
      </c>
      <c r="F38" s="1" t="s">
        <v>11</v>
      </c>
      <c r="G38" s="1" t="s">
        <v>11</v>
      </c>
      <c r="H38" s="1" t="s">
        <v>11</v>
      </c>
      <c r="I38" s="3"/>
      <c r="J38" s="3"/>
    </row>
    <row r="39">
      <c r="A39" s="4" t="s">
        <v>2730</v>
      </c>
      <c r="B39" s="1" t="s">
        <v>11</v>
      </c>
      <c r="C39" s="1" t="s">
        <v>11</v>
      </c>
      <c r="D39" s="1" t="s">
        <v>11</v>
      </c>
      <c r="E39" s="1" t="s">
        <v>11</v>
      </c>
      <c r="F39" s="1" t="s">
        <v>11</v>
      </c>
      <c r="G39" s="1" t="s">
        <v>11</v>
      </c>
      <c r="H39" s="1" t="s">
        <v>11</v>
      </c>
      <c r="I39" s="3"/>
      <c r="J39" s="3"/>
    </row>
    <row r="40">
      <c r="A40" s="4" t="s">
        <v>9269</v>
      </c>
      <c r="B40" s="1" t="s">
        <v>11</v>
      </c>
      <c r="C40" s="1" t="s">
        <v>11</v>
      </c>
      <c r="D40" s="1" t="s">
        <v>11</v>
      </c>
      <c r="E40" s="1" t="s">
        <v>11</v>
      </c>
      <c r="F40" s="1" t="s">
        <v>11</v>
      </c>
      <c r="G40" s="1" t="s">
        <v>11</v>
      </c>
      <c r="H40" s="1" t="s">
        <v>11</v>
      </c>
      <c r="I40" s="3"/>
      <c r="J40" s="3"/>
    </row>
    <row r="41">
      <c r="A41" s="4" t="s">
        <v>1597</v>
      </c>
      <c r="B41" s="1" t="s">
        <v>11</v>
      </c>
      <c r="C41" s="1" t="s">
        <v>11</v>
      </c>
      <c r="D41" s="1" t="s">
        <v>11</v>
      </c>
      <c r="E41" s="1" t="s">
        <v>11</v>
      </c>
      <c r="F41" s="1" t="s">
        <v>11</v>
      </c>
      <c r="G41" s="1" t="s">
        <v>11</v>
      </c>
      <c r="H41" s="1" t="s">
        <v>11</v>
      </c>
      <c r="I41" s="3"/>
      <c r="J41" s="3"/>
    </row>
    <row r="42">
      <c r="A42" s="4" t="s">
        <v>9199</v>
      </c>
      <c r="B42" s="1" t="s">
        <v>11</v>
      </c>
      <c r="C42" s="1" t="s">
        <v>11</v>
      </c>
      <c r="D42" s="1" t="s">
        <v>11</v>
      </c>
      <c r="E42" s="1" t="s">
        <v>11</v>
      </c>
      <c r="F42" s="1" t="s">
        <v>11</v>
      </c>
      <c r="G42" s="1" t="s">
        <v>11</v>
      </c>
      <c r="H42" s="1" t="s">
        <v>11</v>
      </c>
      <c r="I42" s="3"/>
      <c r="J42" s="3"/>
    </row>
    <row r="43">
      <c r="A43" s="4" t="s">
        <v>5731</v>
      </c>
      <c r="B43" s="1" t="s">
        <v>11</v>
      </c>
      <c r="C43" s="1" t="s">
        <v>11</v>
      </c>
      <c r="D43" s="1" t="s">
        <v>11</v>
      </c>
      <c r="E43" s="1" t="s">
        <v>11</v>
      </c>
      <c r="F43" s="1" t="s">
        <v>11</v>
      </c>
      <c r="G43" s="1" t="s">
        <v>11</v>
      </c>
      <c r="H43" s="1" t="s">
        <v>11</v>
      </c>
      <c r="I43" s="3"/>
      <c r="J43" s="3"/>
    </row>
    <row r="44">
      <c r="A44" s="4" t="s">
        <v>3521</v>
      </c>
      <c r="B44" s="1" t="s">
        <v>11</v>
      </c>
      <c r="C44" s="1" t="s">
        <v>11</v>
      </c>
      <c r="D44" s="1" t="s">
        <v>11</v>
      </c>
      <c r="E44" s="1" t="s">
        <v>11</v>
      </c>
      <c r="F44" s="1" t="s">
        <v>11</v>
      </c>
      <c r="G44" s="1" t="s">
        <v>11</v>
      </c>
      <c r="H44" s="1" t="s">
        <v>11</v>
      </c>
      <c r="I44" s="3"/>
      <c r="J44" s="3"/>
    </row>
    <row r="45">
      <c r="A45" s="4" t="s">
        <v>6028</v>
      </c>
      <c r="B45" s="1" t="s">
        <v>11</v>
      </c>
      <c r="C45" s="1" t="s">
        <v>11</v>
      </c>
      <c r="D45" s="1" t="s">
        <v>11</v>
      </c>
      <c r="E45" s="1" t="s">
        <v>11</v>
      </c>
      <c r="F45" s="1" t="s">
        <v>11</v>
      </c>
      <c r="G45" s="1" t="s">
        <v>11</v>
      </c>
      <c r="H45" s="1" t="s">
        <v>11</v>
      </c>
      <c r="I45" s="3"/>
      <c r="J45" s="3"/>
    </row>
    <row r="46">
      <c r="A46" s="4" t="s">
        <v>148</v>
      </c>
      <c r="B46" s="1" t="s">
        <v>149</v>
      </c>
      <c r="C46" s="1" t="s">
        <v>150</v>
      </c>
      <c r="D46" s="1" t="s">
        <v>151</v>
      </c>
      <c r="E46" s="1" t="s">
        <v>152</v>
      </c>
      <c r="F46" s="1" t="s">
        <v>153</v>
      </c>
      <c r="G46" s="3"/>
      <c r="H46" s="1" t="s">
        <v>154</v>
      </c>
      <c r="I46" s="3"/>
      <c r="J46" s="3"/>
    </row>
    <row r="47">
      <c r="A47" s="4" t="s">
        <v>3264</v>
      </c>
      <c r="B47" s="1" t="s">
        <v>11</v>
      </c>
      <c r="C47" s="1" t="s">
        <v>11</v>
      </c>
      <c r="D47" s="1" t="s">
        <v>11</v>
      </c>
      <c r="E47" s="1" t="s">
        <v>11</v>
      </c>
      <c r="F47" s="1" t="s">
        <v>11</v>
      </c>
      <c r="G47" s="1" t="s">
        <v>11</v>
      </c>
      <c r="H47" s="1" t="s">
        <v>11</v>
      </c>
      <c r="I47" s="3"/>
      <c r="J47" s="3"/>
    </row>
    <row r="48">
      <c r="A48" s="4" t="s">
        <v>6661</v>
      </c>
      <c r="B48" s="1" t="s">
        <v>11</v>
      </c>
      <c r="C48" s="1" t="s">
        <v>11</v>
      </c>
      <c r="D48" s="1" t="s">
        <v>11</v>
      </c>
      <c r="E48" s="1" t="s">
        <v>11</v>
      </c>
      <c r="F48" s="1" t="s">
        <v>11</v>
      </c>
      <c r="G48" s="1" t="s">
        <v>11</v>
      </c>
      <c r="H48" s="1" t="s">
        <v>11</v>
      </c>
      <c r="I48" s="3"/>
      <c r="J48" s="3"/>
    </row>
    <row r="49">
      <c r="A49" s="4" t="s">
        <v>1883</v>
      </c>
      <c r="B49" s="1" t="s">
        <v>11</v>
      </c>
      <c r="C49" s="1" t="s">
        <v>11</v>
      </c>
      <c r="D49" s="1" t="s">
        <v>11</v>
      </c>
      <c r="E49" s="1" t="s">
        <v>11</v>
      </c>
      <c r="F49" s="1" t="s">
        <v>11</v>
      </c>
      <c r="G49" s="1" t="s">
        <v>11</v>
      </c>
      <c r="H49" s="1" t="s">
        <v>11</v>
      </c>
      <c r="I49" s="3"/>
      <c r="J49" s="3"/>
    </row>
    <row r="50">
      <c r="A50" s="4" t="s">
        <v>162</v>
      </c>
      <c r="B50" s="1" t="s">
        <v>163</v>
      </c>
      <c r="C50" s="1" t="s">
        <v>164</v>
      </c>
      <c r="D50" s="1" t="s">
        <v>165</v>
      </c>
      <c r="E50" s="1" t="s">
        <v>166</v>
      </c>
      <c r="F50" s="1" t="s">
        <v>11</v>
      </c>
      <c r="G50" s="5" t="s">
        <v>167</v>
      </c>
      <c r="H50" s="1" t="s">
        <v>80</v>
      </c>
      <c r="I50" s="3"/>
      <c r="J50" s="3"/>
    </row>
    <row r="51">
      <c r="A51" s="4" t="s">
        <v>2152</v>
      </c>
      <c r="B51" s="1" t="s">
        <v>11</v>
      </c>
      <c r="C51" s="1" t="s">
        <v>11</v>
      </c>
      <c r="D51" s="1" t="s">
        <v>11</v>
      </c>
      <c r="E51" s="1" t="s">
        <v>11</v>
      </c>
      <c r="F51" s="1" t="s">
        <v>11</v>
      </c>
      <c r="G51" s="1" t="s">
        <v>11</v>
      </c>
      <c r="H51" s="1" t="s">
        <v>11</v>
      </c>
      <c r="I51" s="3"/>
      <c r="J51" s="3"/>
    </row>
    <row r="52">
      <c r="A52" s="4" t="s">
        <v>1959</v>
      </c>
      <c r="B52" s="1" t="s">
        <v>11</v>
      </c>
      <c r="C52" s="1" t="s">
        <v>11</v>
      </c>
      <c r="D52" s="1" t="s">
        <v>11</v>
      </c>
      <c r="E52" s="1" t="s">
        <v>11</v>
      </c>
      <c r="F52" s="1" t="s">
        <v>11</v>
      </c>
      <c r="G52" s="1" t="s">
        <v>11</v>
      </c>
      <c r="H52" s="1" t="s">
        <v>11</v>
      </c>
      <c r="I52" s="3"/>
      <c r="J52" s="3"/>
    </row>
    <row r="53">
      <c r="A53" s="4" t="s">
        <v>838</v>
      </c>
      <c r="B53" s="1" t="s">
        <v>11</v>
      </c>
      <c r="C53" s="1" t="s">
        <v>11</v>
      </c>
      <c r="D53" s="1" t="s">
        <v>11</v>
      </c>
      <c r="E53" s="1" t="s">
        <v>11</v>
      </c>
      <c r="F53" s="1" t="s">
        <v>11</v>
      </c>
      <c r="G53" s="1" t="s">
        <v>11</v>
      </c>
      <c r="H53" s="1" t="s">
        <v>11</v>
      </c>
      <c r="I53" s="3"/>
      <c r="J53" s="3"/>
    </row>
    <row r="54">
      <c r="A54" s="4" t="s">
        <v>7246</v>
      </c>
      <c r="B54" s="1" t="s">
        <v>11</v>
      </c>
      <c r="C54" s="1" t="s">
        <v>11</v>
      </c>
      <c r="D54" s="1" t="s">
        <v>11</v>
      </c>
      <c r="E54" s="1" t="s">
        <v>11</v>
      </c>
      <c r="F54" s="1" t="s">
        <v>11</v>
      </c>
      <c r="G54" s="1" t="s">
        <v>11</v>
      </c>
      <c r="H54" s="1" t="s">
        <v>11</v>
      </c>
      <c r="I54" s="3"/>
      <c r="J54" s="3"/>
    </row>
    <row r="55">
      <c r="A55" s="4" t="s">
        <v>177</v>
      </c>
      <c r="B55" s="1" t="s">
        <v>178</v>
      </c>
      <c r="C55" s="1" t="s">
        <v>179</v>
      </c>
      <c r="D55" s="1" t="s">
        <v>180</v>
      </c>
      <c r="E55" s="1" t="s">
        <v>181</v>
      </c>
      <c r="F55" s="1" t="s">
        <v>11</v>
      </c>
      <c r="G55" s="5" t="s">
        <v>182</v>
      </c>
      <c r="H55" s="1" t="s">
        <v>183</v>
      </c>
      <c r="I55" s="3"/>
      <c r="J55" s="3"/>
    </row>
    <row r="56">
      <c r="A56" s="4" t="s">
        <v>1942</v>
      </c>
      <c r="B56" s="1" t="s">
        <v>11</v>
      </c>
      <c r="C56" s="1" t="s">
        <v>11</v>
      </c>
      <c r="D56" s="1" t="s">
        <v>11</v>
      </c>
      <c r="E56" s="1" t="s">
        <v>11</v>
      </c>
      <c r="F56" s="1" t="s">
        <v>11</v>
      </c>
      <c r="G56" s="1" t="s">
        <v>11</v>
      </c>
      <c r="H56" s="1" t="s">
        <v>11</v>
      </c>
      <c r="I56" s="3"/>
      <c r="J56" s="3"/>
    </row>
    <row r="57">
      <c r="A57" s="4" t="s">
        <v>4498</v>
      </c>
      <c r="B57" s="1" t="s">
        <v>11</v>
      </c>
      <c r="C57" s="1" t="s">
        <v>11</v>
      </c>
      <c r="D57" s="1" t="s">
        <v>11</v>
      </c>
      <c r="E57" s="1" t="s">
        <v>11</v>
      </c>
      <c r="F57" s="1" t="s">
        <v>11</v>
      </c>
      <c r="G57" s="1" t="s">
        <v>11</v>
      </c>
      <c r="H57" s="1" t="s">
        <v>11</v>
      </c>
      <c r="I57" s="3"/>
      <c r="J57" s="3"/>
    </row>
    <row r="58">
      <c r="A58" s="4" t="s">
        <v>8785</v>
      </c>
      <c r="B58" s="1" t="s">
        <v>11</v>
      </c>
      <c r="C58" s="1" t="s">
        <v>11</v>
      </c>
      <c r="D58" s="1" t="s">
        <v>11</v>
      </c>
      <c r="E58" s="1" t="s">
        <v>11</v>
      </c>
      <c r="F58" s="1" t="s">
        <v>11</v>
      </c>
      <c r="G58" s="1" t="s">
        <v>11</v>
      </c>
      <c r="H58" s="1" t="s">
        <v>11</v>
      </c>
      <c r="I58" s="3"/>
      <c r="J58" s="3"/>
    </row>
    <row r="59">
      <c r="A59" s="4" t="s">
        <v>191</v>
      </c>
      <c r="B59" s="1" t="s">
        <v>192</v>
      </c>
      <c r="C59" s="1" t="s">
        <v>193</v>
      </c>
      <c r="D59" s="1" t="s">
        <v>194</v>
      </c>
      <c r="E59" s="1" t="s">
        <v>195</v>
      </c>
      <c r="F59" s="1" t="s">
        <v>11</v>
      </c>
      <c r="G59" s="5" t="s">
        <v>196</v>
      </c>
      <c r="H59" s="1" t="s">
        <v>183</v>
      </c>
      <c r="I59" s="3"/>
      <c r="J59" s="3"/>
    </row>
    <row r="60">
      <c r="A60" s="4" t="s">
        <v>3336</v>
      </c>
      <c r="B60" s="1" t="s">
        <v>11</v>
      </c>
      <c r="C60" s="1" t="s">
        <v>11</v>
      </c>
      <c r="D60" s="1" t="s">
        <v>11</v>
      </c>
      <c r="E60" s="1" t="s">
        <v>11</v>
      </c>
      <c r="F60" s="1" t="s">
        <v>11</v>
      </c>
      <c r="G60" s="1" t="s">
        <v>11</v>
      </c>
      <c r="H60" s="1" t="s">
        <v>11</v>
      </c>
      <c r="I60" s="3"/>
      <c r="J60" s="3"/>
    </row>
    <row r="61">
      <c r="A61" s="4" t="s">
        <v>1073</v>
      </c>
      <c r="B61" s="1" t="s">
        <v>11</v>
      </c>
      <c r="C61" s="1" t="s">
        <v>11</v>
      </c>
      <c r="D61" s="1" t="s">
        <v>11</v>
      </c>
      <c r="E61" s="1" t="s">
        <v>11</v>
      </c>
      <c r="F61" s="1" t="s">
        <v>11</v>
      </c>
      <c r="G61" s="1" t="s">
        <v>11</v>
      </c>
      <c r="H61" s="1" t="s">
        <v>11</v>
      </c>
      <c r="I61" s="3"/>
      <c r="J61" s="3"/>
    </row>
    <row r="62">
      <c r="A62" s="4" t="s">
        <v>5092</v>
      </c>
      <c r="B62" s="1" t="s">
        <v>11</v>
      </c>
      <c r="C62" s="1" t="s">
        <v>11</v>
      </c>
      <c r="D62" s="1" t="s">
        <v>11</v>
      </c>
      <c r="E62" s="1" t="s">
        <v>11</v>
      </c>
      <c r="F62" s="1" t="s">
        <v>11</v>
      </c>
      <c r="G62" s="1" t="s">
        <v>11</v>
      </c>
      <c r="H62" s="1" t="s">
        <v>11</v>
      </c>
      <c r="I62" s="3"/>
      <c r="J62" s="3"/>
    </row>
    <row r="63">
      <c r="A63" s="4" t="s">
        <v>9209</v>
      </c>
      <c r="B63" s="1" t="s">
        <v>11</v>
      </c>
      <c r="C63" s="1" t="s">
        <v>11</v>
      </c>
      <c r="D63" s="1" t="s">
        <v>11</v>
      </c>
      <c r="E63" s="1" t="s">
        <v>11</v>
      </c>
      <c r="F63" s="1" t="s">
        <v>11</v>
      </c>
      <c r="G63" s="1" t="s">
        <v>11</v>
      </c>
      <c r="H63" s="1" t="s">
        <v>11</v>
      </c>
      <c r="I63" s="3"/>
      <c r="J63" s="3"/>
    </row>
    <row r="64">
      <c r="A64" s="4" t="s">
        <v>206</v>
      </c>
      <c r="B64" s="1" t="s">
        <v>207</v>
      </c>
      <c r="C64" s="1" t="s">
        <v>208</v>
      </c>
      <c r="D64" s="1" t="s">
        <v>209</v>
      </c>
      <c r="E64" s="1" t="s">
        <v>210</v>
      </c>
      <c r="F64" s="1" t="s">
        <v>11</v>
      </c>
      <c r="G64" s="5" t="s">
        <v>211</v>
      </c>
      <c r="H64" s="1" t="s">
        <v>154</v>
      </c>
      <c r="I64" s="3"/>
      <c r="J64" s="3"/>
    </row>
    <row r="65">
      <c r="A65" s="4" t="s">
        <v>3394</v>
      </c>
      <c r="B65" s="1" t="s">
        <v>11</v>
      </c>
      <c r="C65" s="1" t="s">
        <v>11</v>
      </c>
      <c r="D65" s="1" t="s">
        <v>11</v>
      </c>
      <c r="E65" s="1" t="s">
        <v>11</v>
      </c>
      <c r="F65" s="1" t="s">
        <v>11</v>
      </c>
      <c r="G65" s="1" t="s">
        <v>11</v>
      </c>
      <c r="H65" s="1" t="s">
        <v>11</v>
      </c>
      <c r="I65" s="3"/>
      <c r="J65" s="3"/>
    </row>
    <row r="66">
      <c r="A66" s="4" t="s">
        <v>1550</v>
      </c>
      <c r="B66" s="1" t="s">
        <v>11</v>
      </c>
      <c r="C66" s="1" t="s">
        <v>11</v>
      </c>
      <c r="D66" s="1" t="s">
        <v>11</v>
      </c>
      <c r="E66" s="1" t="s">
        <v>11</v>
      </c>
      <c r="F66" s="1" t="s">
        <v>11</v>
      </c>
      <c r="G66" s="1" t="s">
        <v>11</v>
      </c>
      <c r="H66" s="1" t="s">
        <v>11</v>
      </c>
      <c r="I66" s="3"/>
      <c r="J66" s="3"/>
    </row>
    <row r="67">
      <c r="A67" s="4" t="s">
        <v>217</v>
      </c>
      <c r="B67" s="1" t="s">
        <v>218</v>
      </c>
      <c r="C67" s="1" t="s">
        <v>219</v>
      </c>
      <c r="D67" s="1" t="s">
        <v>220</v>
      </c>
      <c r="E67" s="1" t="s">
        <v>221</v>
      </c>
      <c r="F67" s="1" t="s">
        <v>11</v>
      </c>
      <c r="G67" s="5" t="s">
        <v>222</v>
      </c>
      <c r="H67" s="1" t="s">
        <v>53</v>
      </c>
      <c r="I67" s="3"/>
      <c r="J67" s="3"/>
    </row>
    <row r="68">
      <c r="A68" s="4" t="s">
        <v>3566</v>
      </c>
      <c r="B68" s="1" t="s">
        <v>11</v>
      </c>
      <c r="C68" s="1" t="s">
        <v>11</v>
      </c>
      <c r="D68" s="1" t="s">
        <v>11</v>
      </c>
      <c r="E68" s="1" t="s">
        <v>11</v>
      </c>
      <c r="F68" s="1" t="s">
        <v>11</v>
      </c>
      <c r="G68" s="1" t="s">
        <v>11</v>
      </c>
      <c r="H68" s="1" t="s">
        <v>11</v>
      </c>
      <c r="I68" s="3"/>
      <c r="J68" s="3"/>
    </row>
    <row r="69">
      <c r="A69" s="4" t="s">
        <v>276</v>
      </c>
      <c r="B69" s="1" t="s">
        <v>11</v>
      </c>
      <c r="C69" s="1" t="s">
        <v>11</v>
      </c>
      <c r="D69" s="1" t="s">
        <v>11</v>
      </c>
      <c r="E69" s="1" t="s">
        <v>11</v>
      </c>
      <c r="F69" s="1" t="s">
        <v>11</v>
      </c>
      <c r="G69" s="1" t="s">
        <v>11</v>
      </c>
      <c r="H69" s="1" t="s">
        <v>11</v>
      </c>
      <c r="I69" s="3"/>
      <c r="J69" s="3"/>
    </row>
    <row r="70">
      <c r="A70" s="4" t="s">
        <v>2462</v>
      </c>
      <c r="B70" s="1" t="s">
        <v>11</v>
      </c>
      <c r="C70" s="1" t="s">
        <v>11</v>
      </c>
      <c r="D70" s="1" t="s">
        <v>11</v>
      </c>
      <c r="E70" s="1" t="s">
        <v>11</v>
      </c>
      <c r="F70" s="1" t="s">
        <v>11</v>
      </c>
      <c r="G70" s="1" t="s">
        <v>11</v>
      </c>
      <c r="H70" s="1" t="s">
        <v>11</v>
      </c>
      <c r="I70" s="3"/>
      <c r="J70" s="3"/>
    </row>
    <row r="71">
      <c r="A71" s="4" t="s">
        <v>4888</v>
      </c>
      <c r="B71" s="1" t="s">
        <v>11</v>
      </c>
      <c r="C71" s="1" t="s">
        <v>11</v>
      </c>
      <c r="D71" s="1" t="s">
        <v>11</v>
      </c>
      <c r="E71" s="1" t="s">
        <v>11</v>
      </c>
      <c r="F71" s="1" t="s">
        <v>11</v>
      </c>
      <c r="G71" s="1" t="s">
        <v>11</v>
      </c>
      <c r="H71" s="1" t="s">
        <v>11</v>
      </c>
      <c r="I71" s="3"/>
      <c r="J71" s="3"/>
    </row>
    <row r="72">
      <c r="A72" s="4" t="s">
        <v>175</v>
      </c>
      <c r="B72" s="1" t="s">
        <v>11</v>
      </c>
      <c r="C72" s="1" t="s">
        <v>11</v>
      </c>
      <c r="D72" s="1" t="s">
        <v>11</v>
      </c>
      <c r="E72" s="1" t="s">
        <v>11</v>
      </c>
      <c r="F72" s="1" t="s">
        <v>11</v>
      </c>
      <c r="G72" s="1" t="s">
        <v>11</v>
      </c>
      <c r="H72" s="1" t="s">
        <v>11</v>
      </c>
      <c r="I72" s="3"/>
      <c r="J72" s="3"/>
    </row>
    <row r="73">
      <c r="A73" s="4" t="s">
        <v>8452</v>
      </c>
      <c r="B73" s="1" t="s">
        <v>11</v>
      </c>
      <c r="C73" s="1" t="s">
        <v>11</v>
      </c>
      <c r="D73" s="1" t="s">
        <v>11</v>
      </c>
      <c r="E73" s="1" t="s">
        <v>11</v>
      </c>
      <c r="F73" s="1" t="s">
        <v>11</v>
      </c>
      <c r="G73" s="1" t="s">
        <v>11</v>
      </c>
      <c r="H73" s="1" t="s">
        <v>11</v>
      </c>
      <c r="I73" s="3"/>
      <c r="J73" s="3"/>
    </row>
    <row r="74">
      <c r="A74" s="4" t="s">
        <v>2597</v>
      </c>
      <c r="B74" s="1" t="s">
        <v>11</v>
      </c>
      <c r="C74" s="1" t="s">
        <v>11</v>
      </c>
      <c r="D74" s="1" t="s">
        <v>11</v>
      </c>
      <c r="E74" s="1" t="s">
        <v>11</v>
      </c>
      <c r="F74" s="1" t="s">
        <v>11</v>
      </c>
      <c r="G74" s="1" t="s">
        <v>11</v>
      </c>
      <c r="H74" s="1" t="s">
        <v>11</v>
      </c>
      <c r="I74" s="3"/>
      <c r="J74" s="3"/>
    </row>
    <row r="75">
      <c r="A75" s="4" t="s">
        <v>6387</v>
      </c>
      <c r="B75" s="1" t="s">
        <v>11</v>
      </c>
      <c r="C75" s="1" t="s">
        <v>11</v>
      </c>
      <c r="D75" s="1" t="s">
        <v>11</v>
      </c>
      <c r="E75" s="1" t="s">
        <v>11</v>
      </c>
      <c r="F75" s="1" t="s">
        <v>11</v>
      </c>
      <c r="G75" s="1" t="s">
        <v>11</v>
      </c>
      <c r="H75" s="1" t="s">
        <v>11</v>
      </c>
      <c r="I75" s="3"/>
      <c r="J75" s="3"/>
    </row>
    <row r="76">
      <c r="A76" s="4" t="s">
        <v>240</v>
      </c>
      <c r="B76" s="1" t="s">
        <v>241</v>
      </c>
      <c r="C76" s="1" t="s">
        <v>242</v>
      </c>
      <c r="D76" s="1" t="s">
        <v>243</v>
      </c>
      <c r="E76" s="1" t="s">
        <v>244</v>
      </c>
      <c r="F76" s="1" t="s">
        <v>11</v>
      </c>
      <c r="G76" s="5" t="s">
        <v>245</v>
      </c>
      <c r="H76" s="1" t="s">
        <v>53</v>
      </c>
      <c r="I76" s="3"/>
      <c r="J76" s="3"/>
    </row>
    <row r="77">
      <c r="A77" s="4" t="s">
        <v>9265</v>
      </c>
      <c r="B77" s="1" t="s">
        <v>11</v>
      </c>
      <c r="C77" s="1" t="s">
        <v>11</v>
      </c>
      <c r="D77" s="1" t="s">
        <v>11</v>
      </c>
      <c r="E77" s="1" t="s">
        <v>11</v>
      </c>
      <c r="F77" s="1" t="s">
        <v>11</v>
      </c>
      <c r="G77" s="1" t="s">
        <v>11</v>
      </c>
      <c r="H77" s="1" t="s">
        <v>11</v>
      </c>
      <c r="I77" s="3"/>
      <c r="J77" s="3"/>
    </row>
    <row r="78">
      <c r="A78" s="4" t="s">
        <v>1615</v>
      </c>
      <c r="B78" s="1" t="s">
        <v>11</v>
      </c>
      <c r="C78" s="1" t="s">
        <v>11</v>
      </c>
      <c r="D78" s="1" t="s">
        <v>11</v>
      </c>
      <c r="E78" s="1" t="s">
        <v>11</v>
      </c>
      <c r="F78" s="1" t="s">
        <v>11</v>
      </c>
      <c r="G78" s="1" t="s">
        <v>11</v>
      </c>
      <c r="H78" s="1" t="s">
        <v>11</v>
      </c>
      <c r="I78" s="3"/>
      <c r="J78" s="3"/>
    </row>
    <row r="79">
      <c r="A79" s="4" t="s">
        <v>6454</v>
      </c>
      <c r="B79" s="1" t="s">
        <v>11</v>
      </c>
      <c r="C79" s="1" t="s">
        <v>11</v>
      </c>
      <c r="D79" s="1" t="s">
        <v>11</v>
      </c>
      <c r="E79" s="1" t="s">
        <v>11</v>
      </c>
      <c r="F79" s="1" t="s">
        <v>11</v>
      </c>
      <c r="G79" s="1" t="s">
        <v>11</v>
      </c>
      <c r="H79" s="1" t="s">
        <v>11</v>
      </c>
      <c r="I79" s="3"/>
      <c r="J79" s="3"/>
    </row>
    <row r="80">
      <c r="A80" s="4" t="s">
        <v>482</v>
      </c>
      <c r="B80" s="1" t="s">
        <v>11</v>
      </c>
      <c r="C80" s="1" t="s">
        <v>11</v>
      </c>
      <c r="D80" s="1" t="s">
        <v>11</v>
      </c>
      <c r="E80" s="1" t="s">
        <v>11</v>
      </c>
      <c r="F80" s="1" t="s">
        <v>11</v>
      </c>
      <c r="G80" s="1" t="s">
        <v>11</v>
      </c>
      <c r="H80" s="1" t="s">
        <v>11</v>
      </c>
      <c r="I80" s="3"/>
      <c r="J80" s="3"/>
    </row>
    <row r="81">
      <c r="A81" s="4" t="s">
        <v>5094</v>
      </c>
      <c r="B81" s="1" t="s">
        <v>11</v>
      </c>
      <c r="C81" s="1" t="s">
        <v>11</v>
      </c>
      <c r="D81" s="1" t="s">
        <v>11</v>
      </c>
      <c r="E81" s="1" t="s">
        <v>11</v>
      </c>
      <c r="F81" s="1" t="s">
        <v>11</v>
      </c>
      <c r="G81" s="1" t="s">
        <v>11</v>
      </c>
      <c r="H81" s="1" t="s">
        <v>11</v>
      </c>
      <c r="I81" s="3"/>
      <c r="J81" s="3"/>
    </row>
    <row r="82">
      <c r="A82" s="4" t="s">
        <v>789</v>
      </c>
      <c r="B82" s="1" t="s">
        <v>11</v>
      </c>
      <c r="C82" s="1" t="s">
        <v>11</v>
      </c>
      <c r="D82" s="1" t="s">
        <v>11</v>
      </c>
      <c r="E82" s="1" t="s">
        <v>11</v>
      </c>
      <c r="F82" s="1" t="s">
        <v>11</v>
      </c>
      <c r="G82" s="1" t="s">
        <v>11</v>
      </c>
      <c r="H82" s="1" t="s">
        <v>11</v>
      </c>
      <c r="I82" s="3"/>
      <c r="J82" s="3"/>
    </row>
    <row r="83">
      <c r="A83" s="4" t="s">
        <v>6900</v>
      </c>
      <c r="B83" s="1" t="s">
        <v>11</v>
      </c>
      <c r="C83" s="1" t="s">
        <v>11</v>
      </c>
      <c r="D83" s="1" t="s">
        <v>11</v>
      </c>
      <c r="E83" s="1" t="s">
        <v>11</v>
      </c>
      <c r="F83" s="1" t="s">
        <v>11</v>
      </c>
      <c r="G83" s="1" t="s">
        <v>11</v>
      </c>
      <c r="H83" s="1" t="s">
        <v>11</v>
      </c>
      <c r="I83" s="3"/>
      <c r="J83" s="3"/>
    </row>
    <row r="84">
      <c r="A84" s="4" t="s">
        <v>5790</v>
      </c>
      <c r="B84" s="1" t="s">
        <v>11</v>
      </c>
      <c r="C84" s="1" t="s">
        <v>11</v>
      </c>
      <c r="D84" s="1" t="s">
        <v>11</v>
      </c>
      <c r="E84" s="1" t="s">
        <v>11</v>
      </c>
      <c r="F84" s="1" t="s">
        <v>11</v>
      </c>
      <c r="G84" s="1" t="s">
        <v>11</v>
      </c>
      <c r="H84" s="1" t="s">
        <v>11</v>
      </c>
      <c r="I84" s="3"/>
      <c r="J84" s="3"/>
    </row>
    <row r="85">
      <c r="A85" s="4" t="s">
        <v>263</v>
      </c>
      <c r="B85" s="1" t="s">
        <v>264</v>
      </c>
      <c r="C85" s="1" t="s">
        <v>265</v>
      </c>
      <c r="D85" s="1" t="s">
        <v>266</v>
      </c>
      <c r="E85" s="1" t="s">
        <v>267</v>
      </c>
      <c r="F85" s="1" t="s">
        <v>11</v>
      </c>
      <c r="G85" s="5" t="s">
        <v>268</v>
      </c>
      <c r="H85" s="1" t="s">
        <v>31</v>
      </c>
      <c r="I85" s="3"/>
      <c r="J85" s="3"/>
    </row>
    <row r="86">
      <c r="A86" s="4" t="s">
        <v>270</v>
      </c>
      <c r="B86" s="1" t="s">
        <v>271</v>
      </c>
      <c r="C86" s="1" t="s">
        <v>272</v>
      </c>
      <c r="D86" s="1" t="s">
        <v>273</v>
      </c>
      <c r="E86" s="1" t="s">
        <v>274</v>
      </c>
      <c r="F86" s="1" t="s">
        <v>11</v>
      </c>
      <c r="G86" s="1" t="s">
        <v>11</v>
      </c>
      <c r="H86" s="1" t="s">
        <v>80</v>
      </c>
      <c r="I86" s="3"/>
      <c r="J86" s="3"/>
    </row>
    <row r="87">
      <c r="A87" s="4" t="s">
        <v>3396</v>
      </c>
      <c r="B87" s="1" t="s">
        <v>11</v>
      </c>
      <c r="C87" s="1" t="s">
        <v>11</v>
      </c>
      <c r="D87" s="1" t="s">
        <v>11</v>
      </c>
      <c r="E87" s="1" t="s">
        <v>11</v>
      </c>
      <c r="F87" s="1" t="s">
        <v>11</v>
      </c>
      <c r="G87" s="1" t="s">
        <v>11</v>
      </c>
      <c r="H87" s="1" t="s">
        <v>11</v>
      </c>
      <c r="I87" s="3"/>
      <c r="J87" s="3"/>
    </row>
    <row r="88">
      <c r="A88" s="4" t="s">
        <v>278</v>
      </c>
      <c r="B88" s="1" t="s">
        <v>279</v>
      </c>
      <c r="C88" s="3"/>
      <c r="D88" s="3"/>
      <c r="E88" s="3"/>
      <c r="F88" s="1" t="s">
        <v>11</v>
      </c>
      <c r="G88" s="1" t="s">
        <v>11</v>
      </c>
      <c r="H88" s="1" t="s">
        <v>11</v>
      </c>
      <c r="I88" s="3"/>
      <c r="J88" s="3"/>
    </row>
    <row r="89">
      <c r="A89" s="4" t="s">
        <v>2121</v>
      </c>
      <c r="B89" s="1" t="s">
        <v>11</v>
      </c>
      <c r="C89" s="1" t="s">
        <v>11</v>
      </c>
      <c r="D89" s="1" t="s">
        <v>11</v>
      </c>
      <c r="E89" s="1" t="s">
        <v>11</v>
      </c>
      <c r="F89" s="1" t="s">
        <v>11</v>
      </c>
      <c r="G89" s="1" t="s">
        <v>11</v>
      </c>
      <c r="H89" s="1" t="s">
        <v>11</v>
      </c>
      <c r="I89" s="3"/>
      <c r="J89" s="3"/>
    </row>
    <row r="90">
      <c r="A90" s="4" t="s">
        <v>5415</v>
      </c>
      <c r="B90" s="1" t="s">
        <v>11</v>
      </c>
      <c r="C90" s="1" t="s">
        <v>11</v>
      </c>
      <c r="D90" s="1" t="s">
        <v>11</v>
      </c>
      <c r="E90" s="1" t="s">
        <v>11</v>
      </c>
      <c r="F90" s="1" t="s">
        <v>11</v>
      </c>
      <c r="G90" s="1" t="s">
        <v>11</v>
      </c>
      <c r="H90" s="1" t="s">
        <v>11</v>
      </c>
      <c r="I90" s="3"/>
      <c r="J90" s="3"/>
    </row>
    <row r="91">
      <c r="A91" s="4" t="s">
        <v>7386</v>
      </c>
      <c r="B91" s="1" t="s">
        <v>11</v>
      </c>
      <c r="C91" s="1" t="s">
        <v>11</v>
      </c>
      <c r="D91" s="1" t="s">
        <v>11</v>
      </c>
      <c r="E91" s="1" t="s">
        <v>11</v>
      </c>
      <c r="F91" s="1" t="s">
        <v>11</v>
      </c>
      <c r="G91" s="1" t="s">
        <v>11</v>
      </c>
      <c r="H91" s="1" t="s">
        <v>11</v>
      </c>
      <c r="I91" s="3"/>
      <c r="J91" s="3"/>
    </row>
    <row r="92">
      <c r="A92" s="4" t="s">
        <v>8440</v>
      </c>
      <c r="B92" s="1" t="s">
        <v>11</v>
      </c>
      <c r="C92" s="1" t="s">
        <v>11</v>
      </c>
      <c r="D92" s="1" t="s">
        <v>11</v>
      </c>
      <c r="E92" s="1" t="s">
        <v>11</v>
      </c>
      <c r="F92" s="1" t="s">
        <v>11</v>
      </c>
      <c r="G92" s="1" t="s">
        <v>11</v>
      </c>
      <c r="H92" s="1" t="s">
        <v>11</v>
      </c>
      <c r="I92" s="3"/>
      <c r="J92" s="3"/>
    </row>
    <row r="93">
      <c r="A93" s="4" t="s">
        <v>289</v>
      </c>
      <c r="B93" s="1" t="s">
        <v>290</v>
      </c>
      <c r="C93" s="1" t="s">
        <v>291</v>
      </c>
      <c r="D93" s="1" t="s">
        <v>292</v>
      </c>
      <c r="E93" s="1" t="s">
        <v>293</v>
      </c>
      <c r="F93" s="1" t="s">
        <v>11</v>
      </c>
      <c r="G93" s="5" t="s">
        <v>294</v>
      </c>
      <c r="H93" s="1" t="s">
        <v>31</v>
      </c>
      <c r="I93" s="3"/>
      <c r="J93" s="3"/>
    </row>
    <row r="94">
      <c r="A94" s="4" t="s">
        <v>8746</v>
      </c>
      <c r="B94" s="1" t="s">
        <v>11</v>
      </c>
      <c r="C94" s="1" t="s">
        <v>11</v>
      </c>
      <c r="D94" s="1" t="s">
        <v>11</v>
      </c>
      <c r="E94" s="1" t="s">
        <v>11</v>
      </c>
      <c r="F94" s="1" t="s">
        <v>11</v>
      </c>
      <c r="G94" s="1" t="s">
        <v>11</v>
      </c>
      <c r="H94" s="1" t="s">
        <v>11</v>
      </c>
      <c r="I94" s="3"/>
      <c r="J94" s="3"/>
    </row>
    <row r="95">
      <c r="A95" s="4" t="s">
        <v>8027</v>
      </c>
      <c r="B95" s="1" t="s">
        <v>11</v>
      </c>
      <c r="C95" s="1" t="s">
        <v>11</v>
      </c>
      <c r="D95" s="1" t="s">
        <v>11</v>
      </c>
      <c r="E95" s="1" t="s">
        <v>11</v>
      </c>
      <c r="F95" s="1" t="s">
        <v>11</v>
      </c>
      <c r="G95" s="1" t="s">
        <v>11</v>
      </c>
      <c r="H95" s="1" t="s">
        <v>11</v>
      </c>
      <c r="I95" s="3"/>
      <c r="J95" s="3"/>
    </row>
    <row r="96">
      <c r="A96" s="4" t="s">
        <v>4322</v>
      </c>
      <c r="B96" s="1" t="s">
        <v>11</v>
      </c>
      <c r="C96" s="1" t="s">
        <v>11</v>
      </c>
      <c r="D96" s="1" t="s">
        <v>11</v>
      </c>
      <c r="E96" s="1" t="s">
        <v>11</v>
      </c>
      <c r="F96" s="1" t="s">
        <v>11</v>
      </c>
      <c r="G96" s="1" t="s">
        <v>11</v>
      </c>
      <c r="H96" s="1" t="s">
        <v>11</v>
      </c>
      <c r="I96" s="3"/>
      <c r="J96" s="3"/>
    </row>
    <row r="97">
      <c r="A97" s="4" t="s">
        <v>9390</v>
      </c>
      <c r="B97" s="1" t="s">
        <v>11</v>
      </c>
      <c r="C97" s="1" t="s">
        <v>11</v>
      </c>
      <c r="D97" s="1" t="s">
        <v>11</v>
      </c>
      <c r="E97" s="1" t="s">
        <v>11</v>
      </c>
      <c r="F97" s="1" t="s">
        <v>11</v>
      </c>
      <c r="G97" s="1" t="s">
        <v>11</v>
      </c>
      <c r="H97" s="1" t="s">
        <v>11</v>
      </c>
      <c r="I97" s="3"/>
      <c r="J97" s="3"/>
    </row>
    <row r="98">
      <c r="A98" s="4" t="s">
        <v>850</v>
      </c>
      <c r="B98" s="1" t="s">
        <v>11</v>
      </c>
      <c r="C98" s="1" t="s">
        <v>11</v>
      </c>
      <c r="D98" s="1" t="s">
        <v>11</v>
      </c>
      <c r="E98" s="1" t="s">
        <v>11</v>
      </c>
      <c r="F98" s="1" t="s">
        <v>11</v>
      </c>
      <c r="G98" s="1" t="s">
        <v>11</v>
      </c>
      <c r="H98" s="1" t="s">
        <v>11</v>
      </c>
      <c r="I98" s="3"/>
      <c r="J98" s="3"/>
    </row>
    <row r="99">
      <c r="A99" s="4" t="s">
        <v>306</v>
      </c>
      <c r="B99" s="1" t="s">
        <v>307</v>
      </c>
      <c r="C99" s="1" t="s">
        <v>308</v>
      </c>
      <c r="D99" s="1" t="s">
        <v>309</v>
      </c>
      <c r="E99" s="1" t="s">
        <v>310</v>
      </c>
      <c r="F99" s="1" t="s">
        <v>11</v>
      </c>
      <c r="G99" s="5" t="s">
        <v>311</v>
      </c>
      <c r="H99" s="1" t="s">
        <v>312</v>
      </c>
      <c r="I99" s="3"/>
      <c r="J99" s="3"/>
    </row>
    <row r="100">
      <c r="A100" s="4" t="s">
        <v>8638</v>
      </c>
      <c r="B100" s="1" t="s">
        <v>11</v>
      </c>
      <c r="C100" s="1" t="s">
        <v>11</v>
      </c>
      <c r="D100" s="1" t="s">
        <v>11</v>
      </c>
      <c r="E100" s="1" t="s">
        <v>11</v>
      </c>
      <c r="F100" s="1" t="s">
        <v>11</v>
      </c>
      <c r="G100" s="1" t="s">
        <v>11</v>
      </c>
      <c r="H100" s="1" t="s">
        <v>11</v>
      </c>
      <c r="I100" s="3"/>
      <c r="J100" s="3"/>
    </row>
    <row r="101">
      <c r="A101" s="4" t="s">
        <v>316</v>
      </c>
      <c r="B101" s="1" t="s">
        <v>317</v>
      </c>
      <c r="C101" s="1" t="s">
        <v>318</v>
      </c>
      <c r="D101" s="1" t="s">
        <v>319</v>
      </c>
      <c r="E101" s="1" t="s">
        <v>320</v>
      </c>
      <c r="F101" s="1" t="s">
        <v>321</v>
      </c>
      <c r="G101" s="1" t="s">
        <v>11</v>
      </c>
      <c r="H101" s="1" t="s">
        <v>43</v>
      </c>
      <c r="I101" s="3"/>
      <c r="J101" s="3"/>
    </row>
    <row r="102">
      <c r="A102" s="4" t="s">
        <v>323</v>
      </c>
      <c r="B102" s="1" t="s">
        <v>324</v>
      </c>
      <c r="C102" s="1" t="s">
        <v>325</v>
      </c>
      <c r="D102" s="1" t="s">
        <v>326</v>
      </c>
      <c r="E102" s="1" t="s">
        <v>327</v>
      </c>
      <c r="F102" s="1" t="s">
        <v>11</v>
      </c>
      <c r="G102" s="5" t="s">
        <v>328</v>
      </c>
      <c r="H102" s="1" t="s">
        <v>80</v>
      </c>
      <c r="I102" s="3"/>
      <c r="J102" s="3"/>
    </row>
    <row r="103">
      <c r="A103" s="4" t="s">
        <v>5174</v>
      </c>
      <c r="B103" s="1" t="s">
        <v>11</v>
      </c>
      <c r="C103" s="1" t="s">
        <v>11</v>
      </c>
      <c r="D103" s="1" t="s">
        <v>11</v>
      </c>
      <c r="E103" s="1" t="s">
        <v>11</v>
      </c>
      <c r="F103" s="1" t="s">
        <v>11</v>
      </c>
      <c r="G103" s="1" t="s">
        <v>11</v>
      </c>
      <c r="H103" s="1" t="s">
        <v>11</v>
      </c>
      <c r="I103" s="3"/>
      <c r="J103" s="3"/>
    </row>
    <row r="104">
      <c r="A104" s="4" t="s">
        <v>2472</v>
      </c>
      <c r="B104" s="1" t="s">
        <v>11</v>
      </c>
      <c r="C104" s="1" t="s">
        <v>11</v>
      </c>
      <c r="D104" s="1" t="s">
        <v>11</v>
      </c>
      <c r="E104" s="1" t="s">
        <v>11</v>
      </c>
      <c r="F104" s="1" t="s">
        <v>11</v>
      </c>
      <c r="G104" s="1" t="s">
        <v>11</v>
      </c>
      <c r="H104" s="1" t="s">
        <v>11</v>
      </c>
      <c r="I104" s="3"/>
      <c r="J104" s="3"/>
    </row>
    <row r="105">
      <c r="A105" s="4" t="s">
        <v>3556</v>
      </c>
      <c r="B105" s="1" t="s">
        <v>11</v>
      </c>
      <c r="C105" s="1" t="s">
        <v>11</v>
      </c>
      <c r="D105" s="1" t="s">
        <v>11</v>
      </c>
      <c r="E105" s="1" t="s">
        <v>11</v>
      </c>
      <c r="F105" s="1" t="s">
        <v>11</v>
      </c>
      <c r="G105" s="1" t="s">
        <v>11</v>
      </c>
      <c r="H105" s="1" t="s">
        <v>11</v>
      </c>
      <c r="I105" s="3"/>
      <c r="J105" s="3"/>
    </row>
    <row r="106">
      <c r="A106" s="4" t="s">
        <v>336</v>
      </c>
      <c r="B106" s="1" t="s">
        <v>337</v>
      </c>
      <c r="C106" s="1" t="s">
        <v>338</v>
      </c>
      <c r="D106" s="1" t="s">
        <v>339</v>
      </c>
      <c r="E106" s="1" t="s">
        <v>340</v>
      </c>
      <c r="F106" s="1" t="s">
        <v>11</v>
      </c>
      <c r="G106" s="1" t="s">
        <v>11</v>
      </c>
      <c r="H106" s="1" t="s">
        <v>312</v>
      </c>
      <c r="I106" s="3"/>
      <c r="J106" s="3"/>
    </row>
    <row r="107">
      <c r="A107" s="4" t="s">
        <v>4227</v>
      </c>
      <c r="B107" s="1" t="s">
        <v>11</v>
      </c>
      <c r="C107" s="1" t="s">
        <v>11</v>
      </c>
      <c r="D107" s="1" t="s">
        <v>11</v>
      </c>
      <c r="E107" s="1" t="s">
        <v>11</v>
      </c>
      <c r="F107" s="1" t="s">
        <v>11</v>
      </c>
      <c r="G107" s="1" t="s">
        <v>11</v>
      </c>
      <c r="H107" s="1" t="s">
        <v>11</v>
      </c>
      <c r="I107" s="3"/>
      <c r="J107" s="3"/>
    </row>
    <row r="108">
      <c r="A108" s="4" t="s">
        <v>5435</v>
      </c>
      <c r="B108" s="1" t="s">
        <v>11</v>
      </c>
      <c r="C108" s="1" t="s">
        <v>11</v>
      </c>
      <c r="D108" s="1" t="s">
        <v>11</v>
      </c>
      <c r="E108" s="1" t="s">
        <v>11</v>
      </c>
      <c r="F108" s="1" t="s">
        <v>11</v>
      </c>
      <c r="G108" s="1" t="s">
        <v>11</v>
      </c>
      <c r="H108" s="1" t="s">
        <v>11</v>
      </c>
      <c r="I108" s="3"/>
      <c r="J108" s="3"/>
    </row>
    <row r="109">
      <c r="A109" s="4" t="s">
        <v>4125</v>
      </c>
      <c r="B109" s="1" t="s">
        <v>11</v>
      </c>
      <c r="C109" s="1" t="s">
        <v>11</v>
      </c>
      <c r="D109" s="1" t="s">
        <v>11</v>
      </c>
      <c r="E109" s="1" t="s">
        <v>11</v>
      </c>
      <c r="F109" s="1" t="s">
        <v>11</v>
      </c>
      <c r="G109" s="1" t="s">
        <v>11</v>
      </c>
      <c r="H109" s="1" t="s">
        <v>11</v>
      </c>
      <c r="I109" s="3"/>
      <c r="J109" s="3"/>
    </row>
    <row r="110">
      <c r="A110" s="4" t="s">
        <v>348</v>
      </c>
      <c r="B110" s="1" t="s">
        <v>349</v>
      </c>
      <c r="C110" s="1" t="s">
        <v>350</v>
      </c>
      <c r="D110" s="1" t="s">
        <v>351</v>
      </c>
      <c r="E110" s="1" t="s">
        <v>352</v>
      </c>
      <c r="F110" s="1" t="s">
        <v>353</v>
      </c>
      <c r="G110" s="5" t="s">
        <v>354</v>
      </c>
      <c r="H110" s="1" t="s">
        <v>154</v>
      </c>
      <c r="I110" s="3"/>
      <c r="J110" s="3"/>
    </row>
    <row r="111">
      <c r="A111" s="4" t="s">
        <v>356</v>
      </c>
      <c r="B111" s="1" t="s">
        <v>357</v>
      </c>
      <c r="C111" s="1" t="s">
        <v>358</v>
      </c>
      <c r="D111" s="1" t="s">
        <v>359</v>
      </c>
      <c r="E111" s="1" t="s">
        <v>360</v>
      </c>
      <c r="F111" s="1" t="s">
        <v>361</v>
      </c>
      <c r="G111" s="5" t="s">
        <v>362</v>
      </c>
      <c r="H111" s="1" t="s">
        <v>312</v>
      </c>
      <c r="I111" s="3"/>
      <c r="J111" s="3"/>
    </row>
    <row r="112">
      <c r="A112" s="4" t="s">
        <v>5714</v>
      </c>
      <c r="B112" s="1" t="s">
        <v>11</v>
      </c>
      <c r="C112" s="1" t="s">
        <v>11</v>
      </c>
      <c r="D112" s="1" t="s">
        <v>11</v>
      </c>
      <c r="E112" s="1" t="s">
        <v>11</v>
      </c>
      <c r="F112" s="1" t="s">
        <v>11</v>
      </c>
      <c r="G112" s="1" t="s">
        <v>11</v>
      </c>
      <c r="H112" s="1" t="s">
        <v>11</v>
      </c>
      <c r="I112" s="3"/>
      <c r="J112" s="3"/>
    </row>
    <row r="113">
      <c r="A113" s="4" t="s">
        <v>366</v>
      </c>
      <c r="B113" s="1" t="s">
        <v>367</v>
      </c>
      <c r="C113" s="1" t="s">
        <v>368</v>
      </c>
      <c r="D113" s="1" t="s">
        <v>369</v>
      </c>
      <c r="E113" s="1" t="s">
        <v>370</v>
      </c>
      <c r="F113" s="1" t="s">
        <v>11</v>
      </c>
      <c r="G113" s="5" t="s">
        <v>371</v>
      </c>
      <c r="H113" s="1" t="s">
        <v>154</v>
      </c>
      <c r="I113" s="3"/>
      <c r="J113" s="3"/>
    </row>
    <row r="114">
      <c r="A114" s="4" t="s">
        <v>3823</v>
      </c>
      <c r="B114" s="1" t="s">
        <v>11</v>
      </c>
      <c r="C114" s="1" t="s">
        <v>11</v>
      </c>
      <c r="D114" s="1" t="s">
        <v>11</v>
      </c>
      <c r="E114" s="1" t="s">
        <v>11</v>
      </c>
      <c r="F114" s="1" t="s">
        <v>11</v>
      </c>
      <c r="G114" s="1" t="s">
        <v>11</v>
      </c>
      <c r="H114" s="1" t="s">
        <v>11</v>
      </c>
      <c r="I114" s="3"/>
      <c r="J114" s="3"/>
    </row>
    <row r="115">
      <c r="A115" s="4" t="s">
        <v>2482</v>
      </c>
      <c r="B115" s="1" t="s">
        <v>11</v>
      </c>
      <c r="C115" s="1" t="s">
        <v>11</v>
      </c>
      <c r="D115" s="1" t="s">
        <v>11</v>
      </c>
      <c r="E115" s="1" t="s">
        <v>11</v>
      </c>
      <c r="F115" s="1" t="s">
        <v>11</v>
      </c>
      <c r="G115" s="1" t="s">
        <v>11</v>
      </c>
      <c r="H115" s="1" t="s">
        <v>11</v>
      </c>
      <c r="I115" s="3"/>
      <c r="J115" s="3"/>
    </row>
    <row r="116">
      <c r="A116" s="4" t="s">
        <v>377</v>
      </c>
      <c r="B116" s="1" t="s">
        <v>378</v>
      </c>
      <c r="C116" s="1" t="s">
        <v>379</v>
      </c>
      <c r="D116" s="1" t="s">
        <v>380</v>
      </c>
      <c r="E116" s="1" t="s">
        <v>381</v>
      </c>
      <c r="F116" s="1" t="s">
        <v>11</v>
      </c>
      <c r="G116" s="1" t="s">
        <v>11</v>
      </c>
      <c r="H116" s="1" t="s">
        <v>382</v>
      </c>
      <c r="I116" s="3"/>
      <c r="J116" s="3"/>
    </row>
    <row r="117">
      <c r="A117" s="4" t="s">
        <v>384</v>
      </c>
      <c r="B117" s="1" t="s">
        <v>385</v>
      </c>
      <c r="C117" s="1" t="s">
        <v>386</v>
      </c>
      <c r="D117" s="1" t="s">
        <v>387</v>
      </c>
      <c r="E117" s="1" t="s">
        <v>388</v>
      </c>
      <c r="F117" s="1" t="s">
        <v>11</v>
      </c>
      <c r="G117" s="5" t="s">
        <v>389</v>
      </c>
      <c r="H117" s="1" t="s">
        <v>80</v>
      </c>
      <c r="I117" s="3"/>
      <c r="J117" s="3"/>
    </row>
    <row r="118">
      <c r="A118" s="4" t="s">
        <v>993</v>
      </c>
      <c r="B118" s="1" t="s">
        <v>11</v>
      </c>
      <c r="C118" s="1" t="s">
        <v>11</v>
      </c>
      <c r="D118" s="1" t="s">
        <v>11</v>
      </c>
      <c r="E118" s="1" t="s">
        <v>11</v>
      </c>
      <c r="F118" s="1" t="s">
        <v>11</v>
      </c>
      <c r="G118" s="1" t="s">
        <v>11</v>
      </c>
      <c r="H118" s="1" t="s">
        <v>11</v>
      </c>
      <c r="I118" s="3"/>
      <c r="J118" s="3"/>
    </row>
    <row r="119">
      <c r="A119" s="4" t="s">
        <v>6352</v>
      </c>
      <c r="B119" s="1" t="s">
        <v>11</v>
      </c>
      <c r="C119" s="1" t="s">
        <v>11</v>
      </c>
      <c r="D119" s="1" t="s">
        <v>11</v>
      </c>
      <c r="E119" s="1" t="s">
        <v>11</v>
      </c>
      <c r="F119" s="1" t="s">
        <v>11</v>
      </c>
      <c r="G119" s="1" t="s">
        <v>11</v>
      </c>
      <c r="H119" s="1" t="s">
        <v>11</v>
      </c>
      <c r="I119" s="3"/>
      <c r="J119" s="3"/>
    </row>
    <row r="120">
      <c r="A120" s="4" t="s">
        <v>2634</v>
      </c>
      <c r="B120" s="1" t="s">
        <v>11</v>
      </c>
      <c r="C120" s="1" t="s">
        <v>11</v>
      </c>
      <c r="D120" s="1" t="s">
        <v>11</v>
      </c>
      <c r="E120" s="1" t="s">
        <v>11</v>
      </c>
      <c r="F120" s="1" t="s">
        <v>11</v>
      </c>
      <c r="G120" s="1" t="s">
        <v>11</v>
      </c>
      <c r="H120" s="1" t="s">
        <v>11</v>
      </c>
      <c r="I120" s="3"/>
      <c r="J120" s="3"/>
    </row>
    <row r="121">
      <c r="A121" s="4" t="s">
        <v>2911</v>
      </c>
      <c r="B121" s="1" t="s">
        <v>11</v>
      </c>
      <c r="C121" s="1" t="s">
        <v>11</v>
      </c>
      <c r="D121" s="1" t="s">
        <v>11</v>
      </c>
      <c r="E121" s="1" t="s">
        <v>11</v>
      </c>
      <c r="F121" s="1" t="s">
        <v>11</v>
      </c>
      <c r="G121" s="1" t="s">
        <v>11</v>
      </c>
      <c r="H121" s="1" t="s">
        <v>11</v>
      </c>
      <c r="I121" s="3"/>
      <c r="J121" s="3"/>
    </row>
    <row r="122">
      <c r="A122" s="4" t="s">
        <v>8264</v>
      </c>
      <c r="B122" s="1" t="s">
        <v>11</v>
      </c>
      <c r="C122" s="1" t="s">
        <v>11</v>
      </c>
      <c r="D122" s="1" t="s">
        <v>11</v>
      </c>
      <c r="E122" s="1" t="s">
        <v>11</v>
      </c>
      <c r="F122" s="1" t="s">
        <v>11</v>
      </c>
      <c r="G122" s="1" t="s">
        <v>11</v>
      </c>
      <c r="H122" s="1" t="s">
        <v>11</v>
      </c>
      <c r="I122" s="3"/>
      <c r="J122" s="3"/>
    </row>
    <row r="123">
      <c r="A123" s="4" t="s">
        <v>401</v>
      </c>
      <c r="B123" s="1" t="s">
        <v>402</v>
      </c>
      <c r="C123" s="1" t="s">
        <v>403</v>
      </c>
      <c r="D123" s="1" t="s">
        <v>404</v>
      </c>
      <c r="E123" s="1" t="s">
        <v>405</v>
      </c>
      <c r="F123" s="1" t="s">
        <v>406</v>
      </c>
      <c r="G123" s="3"/>
      <c r="H123" s="1" t="s">
        <v>53</v>
      </c>
      <c r="I123" s="3"/>
      <c r="J123" s="3"/>
    </row>
    <row r="124">
      <c r="A124" s="4" t="s">
        <v>6309</v>
      </c>
      <c r="B124" s="1" t="s">
        <v>11</v>
      </c>
      <c r="C124" s="1" t="s">
        <v>11</v>
      </c>
      <c r="D124" s="1" t="s">
        <v>11</v>
      </c>
      <c r="E124" s="1" t="s">
        <v>11</v>
      </c>
      <c r="F124" s="1" t="s">
        <v>11</v>
      </c>
      <c r="G124" s="1" t="s">
        <v>11</v>
      </c>
      <c r="H124" s="1" t="s">
        <v>11</v>
      </c>
      <c r="I124" s="3"/>
      <c r="J124" s="3"/>
    </row>
    <row r="125">
      <c r="A125" s="4" t="s">
        <v>410</v>
      </c>
      <c r="B125" s="1" t="s">
        <v>411</v>
      </c>
      <c r="C125" s="1" t="s">
        <v>412</v>
      </c>
      <c r="D125" s="1" t="s">
        <v>413</v>
      </c>
      <c r="E125" s="1" t="s">
        <v>414</v>
      </c>
      <c r="F125" s="1" t="s">
        <v>415</v>
      </c>
      <c r="G125" s="1" t="s">
        <v>11</v>
      </c>
      <c r="H125" s="1" t="s">
        <v>183</v>
      </c>
      <c r="I125" s="3"/>
      <c r="J125" s="3"/>
    </row>
    <row r="126">
      <c r="A126" s="4" t="s">
        <v>2199</v>
      </c>
      <c r="B126" s="1" t="s">
        <v>11</v>
      </c>
      <c r="C126" s="1" t="s">
        <v>11</v>
      </c>
      <c r="D126" s="1" t="s">
        <v>11</v>
      </c>
      <c r="E126" s="1" t="s">
        <v>11</v>
      </c>
      <c r="F126" s="1" t="s">
        <v>11</v>
      </c>
      <c r="G126" s="1" t="s">
        <v>11</v>
      </c>
      <c r="H126" s="1" t="s">
        <v>11</v>
      </c>
      <c r="I126" s="3"/>
      <c r="J126" s="3"/>
    </row>
    <row r="127">
      <c r="A127" s="4" t="s">
        <v>419</v>
      </c>
      <c r="B127" s="1" t="s">
        <v>420</v>
      </c>
      <c r="C127" s="1" t="s">
        <v>421</v>
      </c>
      <c r="D127" s="1" t="s">
        <v>422</v>
      </c>
      <c r="E127" s="1" t="s">
        <v>423</v>
      </c>
      <c r="F127" s="1" t="s">
        <v>424</v>
      </c>
      <c r="G127" s="1" t="s">
        <v>11</v>
      </c>
      <c r="H127" s="1" t="s">
        <v>80</v>
      </c>
      <c r="I127" s="3"/>
      <c r="J127" s="3"/>
    </row>
    <row r="128">
      <c r="A128" s="4" t="s">
        <v>3172</v>
      </c>
      <c r="B128" s="1" t="s">
        <v>11</v>
      </c>
      <c r="C128" s="1" t="s">
        <v>11</v>
      </c>
      <c r="D128" s="1" t="s">
        <v>11</v>
      </c>
      <c r="E128" s="1" t="s">
        <v>11</v>
      </c>
      <c r="F128" s="1" t="s">
        <v>11</v>
      </c>
      <c r="G128" s="1" t="s">
        <v>11</v>
      </c>
      <c r="H128" s="1" t="s">
        <v>11</v>
      </c>
      <c r="I128" s="3"/>
      <c r="J128" s="3"/>
    </row>
    <row r="129">
      <c r="A129" s="4" t="s">
        <v>8810</v>
      </c>
      <c r="B129" s="1" t="s">
        <v>11</v>
      </c>
      <c r="C129" s="1" t="s">
        <v>11</v>
      </c>
      <c r="D129" s="1" t="s">
        <v>11</v>
      </c>
      <c r="E129" s="1" t="s">
        <v>11</v>
      </c>
      <c r="F129" s="1" t="s">
        <v>11</v>
      </c>
      <c r="G129" s="1" t="s">
        <v>11</v>
      </c>
      <c r="H129" s="1" t="s">
        <v>11</v>
      </c>
      <c r="I129" s="3"/>
      <c r="J129" s="3"/>
    </row>
    <row r="130">
      <c r="A130" s="4" t="s">
        <v>4418</v>
      </c>
      <c r="B130" s="1" t="s">
        <v>11</v>
      </c>
      <c r="C130" s="1" t="s">
        <v>11</v>
      </c>
      <c r="D130" s="1" t="s">
        <v>11</v>
      </c>
      <c r="E130" s="1" t="s">
        <v>11</v>
      </c>
      <c r="F130" s="1" t="s">
        <v>11</v>
      </c>
      <c r="G130" s="1" t="s">
        <v>11</v>
      </c>
      <c r="H130" s="1" t="s">
        <v>11</v>
      </c>
      <c r="I130" s="3"/>
      <c r="J130" s="3"/>
    </row>
    <row r="131">
      <c r="A131" s="4" t="s">
        <v>530</v>
      </c>
      <c r="B131" s="1" t="s">
        <v>11</v>
      </c>
      <c r="C131" s="1" t="s">
        <v>11</v>
      </c>
      <c r="D131" s="1" t="s">
        <v>11</v>
      </c>
      <c r="E131" s="1" t="s">
        <v>11</v>
      </c>
      <c r="F131" s="1" t="s">
        <v>11</v>
      </c>
      <c r="G131" s="1" t="s">
        <v>11</v>
      </c>
      <c r="H131" s="1" t="s">
        <v>11</v>
      </c>
      <c r="I131" s="3"/>
      <c r="J131" s="3"/>
    </row>
    <row r="132">
      <c r="A132" s="4" t="s">
        <v>4485</v>
      </c>
      <c r="B132" s="1" t="s">
        <v>11</v>
      </c>
      <c r="C132" s="1" t="s">
        <v>11</v>
      </c>
      <c r="D132" s="1" t="s">
        <v>11</v>
      </c>
      <c r="E132" s="1" t="s">
        <v>11</v>
      </c>
      <c r="F132" s="1" t="s">
        <v>11</v>
      </c>
      <c r="G132" s="1" t="s">
        <v>11</v>
      </c>
      <c r="H132" s="1" t="s">
        <v>11</v>
      </c>
      <c r="I132" s="3"/>
      <c r="J132" s="3"/>
    </row>
    <row r="133">
      <c r="A133" s="4" t="s">
        <v>8275</v>
      </c>
      <c r="B133" s="1" t="s">
        <v>11</v>
      </c>
      <c r="C133" s="1" t="s">
        <v>11</v>
      </c>
      <c r="D133" s="1" t="s">
        <v>11</v>
      </c>
      <c r="E133" s="1" t="s">
        <v>11</v>
      </c>
      <c r="F133" s="1" t="s">
        <v>11</v>
      </c>
      <c r="G133" s="1" t="s">
        <v>11</v>
      </c>
      <c r="H133" s="1" t="s">
        <v>11</v>
      </c>
      <c r="I133" s="3"/>
      <c r="J133" s="3"/>
    </row>
    <row r="134">
      <c r="A134" s="4" t="s">
        <v>4754</v>
      </c>
      <c r="B134" s="1" t="s">
        <v>11</v>
      </c>
      <c r="C134" s="1" t="s">
        <v>11</v>
      </c>
      <c r="D134" s="1" t="s">
        <v>11</v>
      </c>
      <c r="E134" s="1" t="s">
        <v>11</v>
      </c>
      <c r="F134" s="1" t="s">
        <v>11</v>
      </c>
      <c r="G134" s="1" t="s">
        <v>11</v>
      </c>
      <c r="H134" s="1" t="s">
        <v>11</v>
      </c>
      <c r="I134" s="3"/>
      <c r="J134" s="3"/>
    </row>
    <row r="135">
      <c r="A135" s="4" t="s">
        <v>793</v>
      </c>
      <c r="B135" s="1" t="s">
        <v>11</v>
      </c>
      <c r="C135" s="1" t="s">
        <v>11</v>
      </c>
      <c r="D135" s="1" t="s">
        <v>11</v>
      </c>
      <c r="E135" s="1" t="s">
        <v>11</v>
      </c>
      <c r="F135" s="1" t="s">
        <v>11</v>
      </c>
      <c r="G135" s="1" t="s">
        <v>11</v>
      </c>
      <c r="H135" s="1" t="s">
        <v>11</v>
      </c>
      <c r="I135" s="3"/>
      <c r="J135" s="3"/>
    </row>
    <row r="136">
      <c r="A136" s="4" t="s">
        <v>7314</v>
      </c>
      <c r="B136" s="1" t="s">
        <v>11</v>
      </c>
      <c r="C136" s="1" t="s">
        <v>11</v>
      </c>
      <c r="D136" s="1" t="s">
        <v>11</v>
      </c>
      <c r="E136" s="1" t="s">
        <v>11</v>
      </c>
      <c r="F136" s="1" t="s">
        <v>11</v>
      </c>
      <c r="G136" s="1" t="s">
        <v>11</v>
      </c>
      <c r="H136" s="1" t="s">
        <v>11</v>
      </c>
      <c r="I136" s="3"/>
      <c r="J136" s="3"/>
    </row>
    <row r="137">
      <c r="A137" s="4" t="s">
        <v>444</v>
      </c>
      <c r="B137" s="1" t="s">
        <v>445</v>
      </c>
      <c r="C137" s="1" t="s">
        <v>446</v>
      </c>
      <c r="D137" s="1" t="s">
        <v>447</v>
      </c>
      <c r="E137" s="1" t="s">
        <v>448</v>
      </c>
      <c r="F137" s="1" t="s">
        <v>449</v>
      </c>
      <c r="G137" s="5" t="s">
        <v>450</v>
      </c>
      <c r="H137" s="1" t="s">
        <v>183</v>
      </c>
      <c r="I137" s="3"/>
      <c r="J137" s="3"/>
    </row>
    <row r="138">
      <c r="A138" s="4" t="s">
        <v>452</v>
      </c>
      <c r="B138" s="1" t="s">
        <v>453</v>
      </c>
      <c r="C138" s="1" t="s">
        <v>454</v>
      </c>
      <c r="D138" s="1" t="s">
        <v>455</v>
      </c>
      <c r="E138" s="1" t="s">
        <v>456</v>
      </c>
      <c r="F138" s="1" t="s">
        <v>11</v>
      </c>
      <c r="G138" s="3"/>
      <c r="H138" s="1" t="s">
        <v>53</v>
      </c>
      <c r="I138" s="3"/>
      <c r="J138" s="3"/>
    </row>
    <row r="139">
      <c r="A139" s="4" t="s">
        <v>364</v>
      </c>
      <c r="B139" s="1" t="s">
        <v>11</v>
      </c>
      <c r="C139" s="1" t="s">
        <v>11</v>
      </c>
      <c r="D139" s="1" t="s">
        <v>11</v>
      </c>
      <c r="E139" s="1" t="s">
        <v>11</v>
      </c>
      <c r="F139" s="1" t="s">
        <v>11</v>
      </c>
      <c r="G139" s="1" t="s">
        <v>11</v>
      </c>
      <c r="H139" s="1" t="s">
        <v>11</v>
      </c>
      <c r="I139" s="3"/>
      <c r="J139" s="3"/>
    </row>
    <row r="140">
      <c r="A140" s="4" t="s">
        <v>7529</v>
      </c>
      <c r="B140" s="1" t="s">
        <v>11</v>
      </c>
      <c r="C140" s="1" t="s">
        <v>11</v>
      </c>
      <c r="D140" s="1" t="s">
        <v>11</v>
      </c>
      <c r="E140" s="1" t="s">
        <v>11</v>
      </c>
      <c r="F140" s="1" t="s">
        <v>11</v>
      </c>
      <c r="G140" s="1" t="s">
        <v>11</v>
      </c>
      <c r="H140" s="1" t="s">
        <v>11</v>
      </c>
      <c r="I140" s="3"/>
      <c r="J140" s="3"/>
    </row>
    <row r="141">
      <c r="A141" s="4" t="s">
        <v>462</v>
      </c>
      <c r="B141" s="1" t="s">
        <v>463</v>
      </c>
      <c r="C141" s="1" t="s">
        <v>464</v>
      </c>
      <c r="D141" s="1" t="s">
        <v>465</v>
      </c>
      <c r="E141" s="1" t="s">
        <v>466</v>
      </c>
      <c r="F141" s="1" t="s">
        <v>11</v>
      </c>
      <c r="G141" s="1" t="s">
        <v>11</v>
      </c>
      <c r="H141" s="1" t="s">
        <v>11</v>
      </c>
      <c r="I141" s="3"/>
      <c r="J141" s="3"/>
    </row>
    <row r="142">
      <c r="A142" s="4" t="s">
        <v>1469</v>
      </c>
      <c r="B142" s="1" t="s">
        <v>11</v>
      </c>
      <c r="C142" s="1" t="s">
        <v>11</v>
      </c>
      <c r="D142" s="1" t="s">
        <v>11</v>
      </c>
      <c r="E142" s="1" t="s">
        <v>11</v>
      </c>
      <c r="F142" s="1" t="s">
        <v>11</v>
      </c>
      <c r="G142" s="1" t="s">
        <v>11</v>
      </c>
      <c r="H142" s="1" t="s">
        <v>11</v>
      </c>
      <c r="I142" s="3"/>
      <c r="J142" s="3"/>
    </row>
    <row r="143">
      <c r="A143" s="4" t="s">
        <v>200</v>
      </c>
      <c r="B143" s="1" t="s">
        <v>11</v>
      </c>
      <c r="C143" s="1" t="s">
        <v>11</v>
      </c>
      <c r="D143" s="1" t="s">
        <v>11</v>
      </c>
      <c r="E143" s="1" t="s">
        <v>11</v>
      </c>
      <c r="F143" s="1" t="s">
        <v>11</v>
      </c>
      <c r="G143" s="1" t="s">
        <v>11</v>
      </c>
      <c r="H143" s="1" t="s">
        <v>11</v>
      </c>
      <c r="I143" s="3"/>
      <c r="J143" s="3"/>
    </row>
    <row r="144">
      <c r="A144" s="4" t="s">
        <v>7459</v>
      </c>
      <c r="B144" s="1" t="s">
        <v>11</v>
      </c>
      <c r="C144" s="1" t="s">
        <v>11</v>
      </c>
      <c r="D144" s="1" t="s">
        <v>11</v>
      </c>
      <c r="E144" s="1" t="s">
        <v>11</v>
      </c>
      <c r="F144" s="1" t="s">
        <v>11</v>
      </c>
      <c r="G144" s="1" t="s">
        <v>11</v>
      </c>
      <c r="H144" s="1" t="s">
        <v>11</v>
      </c>
      <c r="I144" s="3"/>
      <c r="J144" s="3"/>
    </row>
    <row r="145">
      <c r="A145" s="4" t="s">
        <v>5292</v>
      </c>
      <c r="B145" s="1" t="s">
        <v>11</v>
      </c>
      <c r="C145" s="1" t="s">
        <v>11</v>
      </c>
      <c r="D145" s="1" t="s">
        <v>11</v>
      </c>
      <c r="E145" s="1" t="s">
        <v>11</v>
      </c>
      <c r="F145" s="1" t="s">
        <v>11</v>
      </c>
      <c r="G145" s="1" t="s">
        <v>11</v>
      </c>
      <c r="H145" s="1" t="s">
        <v>11</v>
      </c>
      <c r="I145" s="3"/>
      <c r="J145" s="3"/>
    </row>
    <row r="146">
      <c r="A146" s="4" t="s">
        <v>2429</v>
      </c>
      <c r="B146" s="1" t="s">
        <v>11</v>
      </c>
      <c r="C146" s="1" t="s">
        <v>11</v>
      </c>
      <c r="D146" s="1" t="s">
        <v>11</v>
      </c>
      <c r="E146" s="1" t="s">
        <v>11</v>
      </c>
      <c r="F146" s="1" t="s">
        <v>11</v>
      </c>
      <c r="G146" s="1" t="s">
        <v>11</v>
      </c>
      <c r="H146" s="1" t="s">
        <v>11</v>
      </c>
      <c r="I146" s="3"/>
      <c r="J146" s="3"/>
    </row>
    <row r="147">
      <c r="A147" s="4" t="s">
        <v>7610</v>
      </c>
      <c r="B147" s="1" t="s">
        <v>11</v>
      </c>
      <c r="C147" s="1" t="s">
        <v>11</v>
      </c>
      <c r="D147" s="1" t="s">
        <v>11</v>
      </c>
      <c r="E147" s="1" t="s">
        <v>11</v>
      </c>
      <c r="F147" s="1" t="s">
        <v>11</v>
      </c>
      <c r="G147" s="1" t="s">
        <v>11</v>
      </c>
      <c r="H147" s="1" t="s">
        <v>11</v>
      </c>
      <c r="I147" s="3"/>
      <c r="J147" s="3"/>
    </row>
    <row r="148">
      <c r="A148" s="4" t="s">
        <v>2779</v>
      </c>
      <c r="B148" s="1" t="s">
        <v>11</v>
      </c>
      <c r="C148" s="1" t="s">
        <v>11</v>
      </c>
      <c r="D148" s="1" t="s">
        <v>11</v>
      </c>
      <c r="E148" s="1" t="s">
        <v>11</v>
      </c>
      <c r="F148" s="1" t="s">
        <v>11</v>
      </c>
      <c r="G148" s="1" t="s">
        <v>11</v>
      </c>
      <c r="H148" s="1" t="s">
        <v>11</v>
      </c>
      <c r="I148" s="3"/>
      <c r="J148" s="3"/>
    </row>
    <row r="149">
      <c r="A149" s="4" t="s">
        <v>2125</v>
      </c>
      <c r="B149" s="1" t="s">
        <v>11</v>
      </c>
      <c r="C149" s="1" t="s">
        <v>11</v>
      </c>
      <c r="D149" s="1" t="s">
        <v>11</v>
      </c>
      <c r="E149" s="1" t="s">
        <v>11</v>
      </c>
      <c r="F149" s="1" t="s">
        <v>11</v>
      </c>
      <c r="G149" s="1" t="s">
        <v>11</v>
      </c>
      <c r="H149" s="1" t="s">
        <v>11</v>
      </c>
      <c r="I149" s="3"/>
      <c r="J149" s="3"/>
    </row>
    <row r="150">
      <c r="A150" s="4" t="s">
        <v>484</v>
      </c>
      <c r="B150" s="1" t="s">
        <v>485</v>
      </c>
      <c r="C150" s="1" t="s">
        <v>486</v>
      </c>
      <c r="D150" s="1" t="s">
        <v>487</v>
      </c>
      <c r="E150" s="1" t="s">
        <v>488</v>
      </c>
      <c r="F150" s="1" t="s">
        <v>489</v>
      </c>
      <c r="G150" s="5" t="s">
        <v>490</v>
      </c>
      <c r="H150" s="1" t="s">
        <v>80</v>
      </c>
      <c r="I150" s="3"/>
      <c r="J150" s="3"/>
    </row>
    <row r="151">
      <c r="A151" s="4" t="s">
        <v>5013</v>
      </c>
      <c r="B151" s="1" t="s">
        <v>11</v>
      </c>
      <c r="C151" s="1" t="s">
        <v>11</v>
      </c>
      <c r="D151" s="1" t="s">
        <v>11</v>
      </c>
      <c r="E151" s="1" t="s">
        <v>11</v>
      </c>
      <c r="F151" s="1" t="s">
        <v>11</v>
      </c>
      <c r="G151" s="1" t="s">
        <v>11</v>
      </c>
      <c r="H151" s="1" t="s">
        <v>11</v>
      </c>
      <c r="I151" s="3"/>
      <c r="J151" s="3"/>
    </row>
    <row r="152">
      <c r="A152" s="4" t="s">
        <v>1462</v>
      </c>
      <c r="B152" s="1" t="s">
        <v>11</v>
      </c>
      <c r="C152" s="1" t="s">
        <v>11</v>
      </c>
      <c r="D152" s="1" t="s">
        <v>11</v>
      </c>
      <c r="E152" s="1" t="s">
        <v>11</v>
      </c>
      <c r="F152" s="1" t="s">
        <v>11</v>
      </c>
      <c r="G152" s="1" t="s">
        <v>11</v>
      </c>
      <c r="H152" s="1" t="s">
        <v>11</v>
      </c>
      <c r="I152" s="3"/>
      <c r="J152" s="3"/>
    </row>
    <row r="153">
      <c r="A153" s="4" t="s">
        <v>9362</v>
      </c>
      <c r="B153" s="1" t="s">
        <v>11</v>
      </c>
      <c r="C153" s="1" t="s">
        <v>11</v>
      </c>
      <c r="D153" s="1" t="s">
        <v>11</v>
      </c>
      <c r="E153" s="1" t="s">
        <v>11</v>
      </c>
      <c r="F153" s="1" t="s">
        <v>11</v>
      </c>
      <c r="G153" s="1" t="s">
        <v>11</v>
      </c>
      <c r="H153" s="1" t="s">
        <v>11</v>
      </c>
      <c r="I153" s="3"/>
      <c r="J153" s="3"/>
    </row>
    <row r="154">
      <c r="A154" s="4" t="s">
        <v>498</v>
      </c>
      <c r="B154" s="1" t="s">
        <v>499</v>
      </c>
      <c r="C154" s="1" t="s">
        <v>500</v>
      </c>
      <c r="D154" s="1" t="s">
        <v>501</v>
      </c>
      <c r="E154" s="1" t="s">
        <v>502</v>
      </c>
      <c r="F154" s="1" t="s">
        <v>11</v>
      </c>
      <c r="G154" s="1" t="s">
        <v>503</v>
      </c>
      <c r="H154" s="1" t="s">
        <v>312</v>
      </c>
      <c r="I154" s="3"/>
      <c r="J154" s="3"/>
    </row>
    <row r="155">
      <c r="A155" s="4" t="s">
        <v>505</v>
      </c>
      <c r="B155" s="1" t="s">
        <v>506</v>
      </c>
      <c r="C155" s="1" t="s">
        <v>507</v>
      </c>
      <c r="D155" s="1" t="s">
        <v>508</v>
      </c>
      <c r="E155" s="1" t="s">
        <v>509</v>
      </c>
      <c r="F155" s="1" t="s">
        <v>510</v>
      </c>
      <c r="G155" s="5" t="s">
        <v>511</v>
      </c>
      <c r="H155" s="1" t="s">
        <v>154</v>
      </c>
      <c r="I155" s="3"/>
      <c r="J155" s="3"/>
    </row>
    <row r="156">
      <c r="A156" s="4" t="s">
        <v>8238</v>
      </c>
      <c r="B156" s="1" t="s">
        <v>11</v>
      </c>
      <c r="C156" s="1" t="s">
        <v>11</v>
      </c>
      <c r="D156" s="1" t="s">
        <v>11</v>
      </c>
      <c r="E156" s="1" t="s">
        <v>11</v>
      </c>
      <c r="F156" s="1" t="s">
        <v>11</v>
      </c>
      <c r="G156" s="1" t="s">
        <v>11</v>
      </c>
      <c r="H156" s="1" t="s">
        <v>11</v>
      </c>
      <c r="I156" s="3"/>
      <c r="J156" s="3"/>
    </row>
    <row r="157">
      <c r="A157" s="4" t="s">
        <v>515</v>
      </c>
      <c r="B157" s="1" t="s">
        <v>516</v>
      </c>
      <c r="C157" s="1" t="s">
        <v>517</v>
      </c>
      <c r="D157" s="1" t="s">
        <v>518</v>
      </c>
      <c r="E157" s="1" t="s">
        <v>519</v>
      </c>
      <c r="F157" s="1" t="s">
        <v>11</v>
      </c>
      <c r="G157" s="3"/>
      <c r="H157" s="1" t="s">
        <v>183</v>
      </c>
      <c r="I157" s="3"/>
      <c r="J157" s="3"/>
    </row>
    <row r="158">
      <c r="A158" s="4" t="s">
        <v>6902</v>
      </c>
      <c r="B158" s="1" t="s">
        <v>11</v>
      </c>
      <c r="C158" s="1" t="s">
        <v>11</v>
      </c>
      <c r="D158" s="1" t="s">
        <v>11</v>
      </c>
      <c r="E158" s="1" t="s">
        <v>11</v>
      </c>
      <c r="F158" s="1" t="s">
        <v>11</v>
      </c>
      <c r="G158" s="1" t="s">
        <v>11</v>
      </c>
      <c r="H158" s="1" t="s">
        <v>11</v>
      </c>
      <c r="I158" s="3"/>
      <c r="J158" s="3"/>
    </row>
    <row r="159">
      <c r="A159" s="4" t="s">
        <v>523</v>
      </c>
      <c r="B159" s="1" t="s">
        <v>524</v>
      </c>
      <c r="C159" s="1" t="s">
        <v>525</v>
      </c>
      <c r="D159" s="1" t="s">
        <v>526</v>
      </c>
      <c r="E159" s="1" t="s">
        <v>527</v>
      </c>
      <c r="F159" s="1" t="s">
        <v>11</v>
      </c>
      <c r="G159" s="5" t="s">
        <v>528</v>
      </c>
      <c r="H159" s="1" t="s">
        <v>80</v>
      </c>
      <c r="I159" s="3"/>
      <c r="J159" s="3"/>
    </row>
    <row r="160">
      <c r="A160" s="4" t="s">
        <v>5168</v>
      </c>
      <c r="B160" s="1" t="s">
        <v>11</v>
      </c>
      <c r="C160" s="1" t="s">
        <v>11</v>
      </c>
      <c r="D160" s="1" t="s">
        <v>11</v>
      </c>
      <c r="E160" s="1" t="s">
        <v>11</v>
      </c>
      <c r="F160" s="1" t="s">
        <v>11</v>
      </c>
      <c r="G160" s="1" t="s">
        <v>11</v>
      </c>
      <c r="H160" s="1" t="s">
        <v>11</v>
      </c>
      <c r="I160" s="3"/>
      <c r="J160" s="3"/>
    </row>
    <row r="161">
      <c r="A161" s="4" t="s">
        <v>7682</v>
      </c>
      <c r="B161" s="1" t="s">
        <v>11</v>
      </c>
      <c r="C161" s="1" t="s">
        <v>11</v>
      </c>
      <c r="D161" s="1" t="s">
        <v>11</v>
      </c>
      <c r="E161" s="1" t="s">
        <v>11</v>
      </c>
      <c r="F161" s="1" t="s">
        <v>11</v>
      </c>
      <c r="G161" s="1" t="s">
        <v>11</v>
      </c>
      <c r="H161" s="1" t="s">
        <v>11</v>
      </c>
      <c r="I161" s="3"/>
      <c r="J161" s="3"/>
    </row>
    <row r="162">
      <c r="A162" s="4" t="s">
        <v>534</v>
      </c>
      <c r="B162" s="1" t="s">
        <v>535</v>
      </c>
      <c r="C162" s="1" t="s">
        <v>536</v>
      </c>
      <c r="D162" s="1" t="s">
        <v>537</v>
      </c>
      <c r="E162" s="1" t="s">
        <v>538</v>
      </c>
      <c r="F162" s="1" t="s">
        <v>11</v>
      </c>
      <c r="G162" s="5" t="s">
        <v>539</v>
      </c>
      <c r="H162" s="1" t="s">
        <v>31</v>
      </c>
      <c r="I162" s="3"/>
      <c r="J162" s="3"/>
    </row>
    <row r="163">
      <c r="A163" s="4" t="s">
        <v>7684</v>
      </c>
      <c r="B163" s="1" t="s">
        <v>11</v>
      </c>
      <c r="C163" s="1" t="s">
        <v>11</v>
      </c>
      <c r="D163" s="1" t="s">
        <v>11</v>
      </c>
      <c r="E163" s="1" t="s">
        <v>11</v>
      </c>
      <c r="F163" s="1" t="s">
        <v>11</v>
      </c>
      <c r="G163" s="1" t="s">
        <v>11</v>
      </c>
      <c r="H163" s="1" t="s">
        <v>11</v>
      </c>
      <c r="I163" s="3"/>
      <c r="J163" s="3"/>
    </row>
    <row r="164">
      <c r="A164" s="4" t="s">
        <v>543</v>
      </c>
      <c r="B164" s="1" t="s">
        <v>544</v>
      </c>
      <c r="C164" s="3"/>
      <c r="D164" s="3"/>
      <c r="E164" s="3"/>
      <c r="F164" s="1" t="s">
        <v>11</v>
      </c>
      <c r="G164" s="1" t="s">
        <v>11</v>
      </c>
      <c r="H164" s="1" t="s">
        <v>11</v>
      </c>
      <c r="I164" s="3"/>
      <c r="J164" s="3"/>
    </row>
    <row r="165">
      <c r="A165" s="4" t="s">
        <v>9315</v>
      </c>
      <c r="B165" s="1" t="s">
        <v>11</v>
      </c>
      <c r="C165" s="1" t="s">
        <v>11</v>
      </c>
      <c r="D165" s="1" t="s">
        <v>11</v>
      </c>
      <c r="E165" s="1" t="s">
        <v>11</v>
      </c>
      <c r="F165" s="1" t="s">
        <v>11</v>
      </c>
      <c r="G165" s="1" t="s">
        <v>11</v>
      </c>
      <c r="H165" s="1" t="s">
        <v>11</v>
      </c>
      <c r="I165" s="3"/>
      <c r="J165" s="3"/>
    </row>
    <row r="166">
      <c r="A166" s="4" t="s">
        <v>5976</v>
      </c>
      <c r="B166" s="1" t="s">
        <v>11</v>
      </c>
      <c r="C166" s="1" t="s">
        <v>11</v>
      </c>
      <c r="D166" s="1" t="s">
        <v>11</v>
      </c>
      <c r="E166" s="1" t="s">
        <v>11</v>
      </c>
      <c r="F166" s="1" t="s">
        <v>11</v>
      </c>
      <c r="G166" s="1" t="s">
        <v>11</v>
      </c>
      <c r="H166" s="1" t="s">
        <v>11</v>
      </c>
      <c r="I166" s="3"/>
      <c r="J166" s="3"/>
    </row>
    <row r="167">
      <c r="A167" s="4" t="s">
        <v>8660</v>
      </c>
      <c r="B167" s="1" t="s">
        <v>11</v>
      </c>
      <c r="C167" s="1" t="s">
        <v>11</v>
      </c>
      <c r="D167" s="1" t="s">
        <v>11</v>
      </c>
      <c r="E167" s="1" t="s">
        <v>11</v>
      </c>
      <c r="F167" s="1" t="s">
        <v>11</v>
      </c>
      <c r="G167" s="1" t="s">
        <v>11</v>
      </c>
      <c r="H167" s="1" t="s">
        <v>11</v>
      </c>
      <c r="I167" s="3"/>
      <c r="J167" s="3"/>
    </row>
    <row r="168">
      <c r="A168" s="4" t="s">
        <v>1275</v>
      </c>
      <c r="B168" s="1" t="s">
        <v>11</v>
      </c>
      <c r="C168" s="1" t="s">
        <v>11</v>
      </c>
      <c r="D168" s="1" t="s">
        <v>11</v>
      </c>
      <c r="E168" s="1" t="s">
        <v>11</v>
      </c>
      <c r="F168" s="1" t="s">
        <v>11</v>
      </c>
      <c r="G168" s="1" t="s">
        <v>11</v>
      </c>
      <c r="H168" s="1" t="s">
        <v>11</v>
      </c>
      <c r="I168" s="3"/>
      <c r="J168" s="3"/>
    </row>
    <row r="169">
      <c r="A169" s="4" t="s">
        <v>554</v>
      </c>
      <c r="B169" s="1" t="s">
        <v>555</v>
      </c>
      <c r="C169" s="1" t="s">
        <v>556</v>
      </c>
      <c r="D169" s="1" t="s">
        <v>557</v>
      </c>
      <c r="E169" s="1" t="s">
        <v>558</v>
      </c>
      <c r="F169" s="1" t="s">
        <v>11</v>
      </c>
      <c r="G169" s="1" t="s">
        <v>559</v>
      </c>
      <c r="H169" s="1" t="s">
        <v>11</v>
      </c>
      <c r="I169" s="3"/>
      <c r="J169" s="3"/>
    </row>
    <row r="170">
      <c r="A170" s="4" t="s">
        <v>3972</v>
      </c>
      <c r="B170" s="1" t="s">
        <v>11</v>
      </c>
      <c r="C170" s="1" t="s">
        <v>11</v>
      </c>
      <c r="D170" s="1" t="s">
        <v>11</v>
      </c>
      <c r="E170" s="1" t="s">
        <v>11</v>
      </c>
      <c r="F170" s="1" t="s">
        <v>11</v>
      </c>
      <c r="G170" s="1" t="s">
        <v>11</v>
      </c>
      <c r="H170" s="1" t="s">
        <v>11</v>
      </c>
      <c r="I170" s="3"/>
      <c r="J170" s="3"/>
    </row>
    <row r="171">
      <c r="A171" s="4" t="s">
        <v>8025</v>
      </c>
      <c r="B171" s="1" t="s">
        <v>11</v>
      </c>
      <c r="C171" s="1" t="s">
        <v>11</v>
      </c>
      <c r="D171" s="1" t="s">
        <v>11</v>
      </c>
      <c r="E171" s="1" t="s">
        <v>11</v>
      </c>
      <c r="F171" s="1" t="s">
        <v>11</v>
      </c>
      <c r="G171" s="1" t="s">
        <v>11</v>
      </c>
      <c r="H171" s="1" t="s">
        <v>11</v>
      </c>
      <c r="I171" s="3"/>
      <c r="J171" s="3"/>
    </row>
    <row r="172">
      <c r="A172" s="4" t="s">
        <v>2045</v>
      </c>
      <c r="B172" s="1" t="s">
        <v>11</v>
      </c>
      <c r="C172" s="1" t="s">
        <v>11</v>
      </c>
      <c r="D172" s="1" t="s">
        <v>11</v>
      </c>
      <c r="E172" s="1" t="s">
        <v>11</v>
      </c>
      <c r="F172" s="1" t="s">
        <v>11</v>
      </c>
      <c r="G172" s="1" t="s">
        <v>11</v>
      </c>
      <c r="H172" s="1" t="s">
        <v>11</v>
      </c>
      <c r="I172" s="3"/>
      <c r="J172" s="3"/>
    </row>
    <row r="173">
      <c r="A173" s="4" t="s">
        <v>567</v>
      </c>
      <c r="B173" s="1" t="s">
        <v>568</v>
      </c>
      <c r="C173" s="1" t="s">
        <v>569</v>
      </c>
      <c r="D173" s="1" t="s">
        <v>570</v>
      </c>
      <c r="E173" s="1" t="s">
        <v>571</v>
      </c>
      <c r="F173" s="1" t="s">
        <v>572</v>
      </c>
      <c r="G173" s="3"/>
      <c r="H173" s="1" t="s">
        <v>31</v>
      </c>
      <c r="I173" s="3"/>
      <c r="J173" s="3"/>
    </row>
    <row r="174">
      <c r="A174" s="4" t="s">
        <v>1662</v>
      </c>
      <c r="B174" s="1" t="s">
        <v>11</v>
      </c>
      <c r="C174" s="1" t="s">
        <v>11</v>
      </c>
      <c r="D174" s="1" t="s">
        <v>11</v>
      </c>
      <c r="E174" s="1" t="s">
        <v>11</v>
      </c>
      <c r="F174" s="1" t="s">
        <v>11</v>
      </c>
      <c r="G174" s="1" t="s">
        <v>11</v>
      </c>
      <c r="H174" s="1" t="s">
        <v>11</v>
      </c>
      <c r="I174" s="3"/>
      <c r="J174" s="3"/>
    </row>
    <row r="175">
      <c r="A175" s="4" t="s">
        <v>995</v>
      </c>
      <c r="B175" s="1" t="s">
        <v>11</v>
      </c>
      <c r="C175" s="1" t="s">
        <v>11</v>
      </c>
      <c r="D175" s="1" t="s">
        <v>11</v>
      </c>
      <c r="E175" s="1" t="s">
        <v>11</v>
      </c>
      <c r="F175" s="1" t="s">
        <v>11</v>
      </c>
      <c r="G175" s="1" t="s">
        <v>11</v>
      </c>
      <c r="H175" s="1" t="s">
        <v>11</v>
      </c>
      <c r="I175" s="3"/>
      <c r="J175" s="3"/>
    </row>
    <row r="176">
      <c r="A176" s="4" t="s">
        <v>578</v>
      </c>
      <c r="B176" s="1" t="s">
        <v>579</v>
      </c>
      <c r="C176" s="1" t="s">
        <v>580</v>
      </c>
      <c r="D176" s="1" t="s">
        <v>581</v>
      </c>
      <c r="E176" s="1" t="s">
        <v>582</v>
      </c>
      <c r="F176" s="1" t="s">
        <v>583</v>
      </c>
      <c r="G176" s="5" t="s">
        <v>584</v>
      </c>
      <c r="H176" s="1" t="s">
        <v>80</v>
      </c>
      <c r="I176" s="3"/>
      <c r="J176" s="3"/>
    </row>
    <row r="177">
      <c r="A177" s="4" t="s">
        <v>586</v>
      </c>
      <c r="B177" s="1" t="s">
        <v>587</v>
      </c>
      <c r="C177" s="1" t="s">
        <v>588</v>
      </c>
      <c r="D177" s="1" t="s">
        <v>589</v>
      </c>
      <c r="E177" s="1" t="s">
        <v>590</v>
      </c>
      <c r="F177" s="1" t="s">
        <v>591</v>
      </c>
      <c r="G177" s="5" t="s">
        <v>592</v>
      </c>
      <c r="H177" s="1" t="s">
        <v>31</v>
      </c>
      <c r="I177" s="3"/>
      <c r="J177" s="3"/>
    </row>
    <row r="178">
      <c r="A178" s="4" t="s">
        <v>9296</v>
      </c>
      <c r="B178" s="1" t="s">
        <v>11</v>
      </c>
      <c r="C178" s="1" t="s">
        <v>11</v>
      </c>
      <c r="D178" s="1" t="s">
        <v>11</v>
      </c>
      <c r="E178" s="1" t="s">
        <v>11</v>
      </c>
      <c r="F178" s="1" t="s">
        <v>11</v>
      </c>
      <c r="G178" s="1" t="s">
        <v>11</v>
      </c>
      <c r="H178" s="1" t="s">
        <v>11</v>
      </c>
      <c r="I178" s="3"/>
      <c r="J178" s="3"/>
    </row>
    <row r="179">
      <c r="A179" s="4" t="s">
        <v>2223</v>
      </c>
      <c r="B179" s="1" t="s">
        <v>11</v>
      </c>
      <c r="C179" s="1" t="s">
        <v>11</v>
      </c>
      <c r="D179" s="1" t="s">
        <v>11</v>
      </c>
      <c r="E179" s="1" t="s">
        <v>11</v>
      </c>
      <c r="F179" s="1" t="s">
        <v>11</v>
      </c>
      <c r="G179" s="1" t="s">
        <v>11</v>
      </c>
      <c r="H179" s="1" t="s">
        <v>11</v>
      </c>
      <c r="I179" s="3"/>
      <c r="J179" s="3"/>
    </row>
    <row r="180">
      <c r="A180" s="4" t="s">
        <v>2214</v>
      </c>
      <c r="B180" s="1" t="s">
        <v>11</v>
      </c>
      <c r="C180" s="1" t="s">
        <v>11</v>
      </c>
      <c r="D180" s="1" t="s">
        <v>11</v>
      </c>
      <c r="E180" s="1" t="s">
        <v>11</v>
      </c>
      <c r="F180" s="1" t="s">
        <v>11</v>
      </c>
      <c r="G180" s="1" t="s">
        <v>11</v>
      </c>
      <c r="H180" s="1" t="s">
        <v>11</v>
      </c>
      <c r="I180" s="3"/>
      <c r="J180" s="3"/>
    </row>
    <row r="181">
      <c r="A181" s="4" t="s">
        <v>725</v>
      </c>
      <c r="B181" s="1" t="s">
        <v>11</v>
      </c>
      <c r="C181" s="1" t="s">
        <v>11</v>
      </c>
      <c r="D181" s="1" t="s">
        <v>11</v>
      </c>
      <c r="E181" s="1" t="s">
        <v>11</v>
      </c>
      <c r="F181" s="1" t="s">
        <v>11</v>
      </c>
      <c r="G181" s="1" t="s">
        <v>11</v>
      </c>
      <c r="H181" s="1" t="s">
        <v>11</v>
      </c>
      <c r="I181" s="3"/>
      <c r="J181" s="3"/>
    </row>
    <row r="182">
      <c r="A182" s="4" t="s">
        <v>602</v>
      </c>
      <c r="B182" s="1" t="s">
        <v>603</v>
      </c>
      <c r="C182" s="1" t="s">
        <v>604</v>
      </c>
      <c r="D182" s="3"/>
      <c r="E182" s="3"/>
      <c r="F182" s="1" t="s">
        <v>11</v>
      </c>
      <c r="G182" s="1" t="s">
        <v>11</v>
      </c>
      <c r="H182" s="1" t="s">
        <v>11</v>
      </c>
      <c r="I182" s="3"/>
      <c r="J182" s="3"/>
    </row>
    <row r="183">
      <c r="A183" s="4" t="s">
        <v>606</v>
      </c>
      <c r="B183" s="1" t="s">
        <v>607</v>
      </c>
      <c r="C183" s="1" t="s">
        <v>608</v>
      </c>
      <c r="D183" s="1" t="s">
        <v>609</v>
      </c>
      <c r="E183" s="1" t="s">
        <v>610</v>
      </c>
      <c r="F183" s="1" t="s">
        <v>11</v>
      </c>
      <c r="G183" s="5" t="s">
        <v>611</v>
      </c>
      <c r="H183" s="1" t="s">
        <v>31</v>
      </c>
      <c r="I183" s="3"/>
      <c r="J183" s="3"/>
    </row>
    <row r="184">
      <c r="A184" s="4" t="s">
        <v>613</v>
      </c>
      <c r="B184" s="1" t="s">
        <v>614</v>
      </c>
      <c r="C184" s="3"/>
      <c r="D184" s="3"/>
      <c r="E184" s="3"/>
      <c r="F184" s="1" t="s">
        <v>11</v>
      </c>
      <c r="G184" s="1" t="s">
        <v>11</v>
      </c>
      <c r="H184" s="1" t="s">
        <v>11</v>
      </c>
      <c r="I184" s="3"/>
      <c r="J184" s="3"/>
    </row>
    <row r="185">
      <c r="A185" s="4" t="s">
        <v>9305</v>
      </c>
      <c r="B185" s="1" t="s">
        <v>11</v>
      </c>
      <c r="C185" s="1" t="s">
        <v>11</v>
      </c>
      <c r="D185" s="1" t="s">
        <v>11</v>
      </c>
      <c r="E185" s="1" t="s">
        <v>11</v>
      </c>
      <c r="F185" s="1" t="s">
        <v>11</v>
      </c>
      <c r="G185" s="1" t="s">
        <v>11</v>
      </c>
      <c r="H185" s="1" t="s">
        <v>11</v>
      </c>
      <c r="I185" s="3"/>
      <c r="J185" s="3"/>
    </row>
    <row r="186">
      <c r="A186" s="4" t="s">
        <v>8996</v>
      </c>
      <c r="B186" s="1" t="s">
        <v>11</v>
      </c>
      <c r="C186" s="1" t="s">
        <v>11</v>
      </c>
      <c r="D186" s="1" t="s">
        <v>11</v>
      </c>
      <c r="E186" s="1" t="s">
        <v>11</v>
      </c>
      <c r="F186" s="1" t="s">
        <v>11</v>
      </c>
      <c r="G186" s="1" t="s">
        <v>11</v>
      </c>
      <c r="H186" s="1" t="s">
        <v>11</v>
      </c>
      <c r="I186" s="3"/>
      <c r="J186" s="3"/>
    </row>
    <row r="187">
      <c r="A187" s="4" t="s">
        <v>342</v>
      </c>
      <c r="B187" s="1" t="s">
        <v>11</v>
      </c>
      <c r="C187" s="1" t="s">
        <v>11</v>
      </c>
      <c r="D187" s="1" t="s">
        <v>11</v>
      </c>
      <c r="E187" s="1" t="s">
        <v>11</v>
      </c>
      <c r="F187" s="1" t="s">
        <v>11</v>
      </c>
      <c r="G187" s="1" t="s">
        <v>11</v>
      </c>
      <c r="H187" s="1" t="s">
        <v>11</v>
      </c>
      <c r="I187" s="3"/>
      <c r="J187" s="3"/>
    </row>
    <row r="188">
      <c r="A188" s="4" t="s">
        <v>8017</v>
      </c>
      <c r="B188" s="1" t="s">
        <v>11</v>
      </c>
      <c r="C188" s="1" t="s">
        <v>11</v>
      </c>
      <c r="D188" s="1" t="s">
        <v>11</v>
      </c>
      <c r="E188" s="1" t="s">
        <v>11</v>
      </c>
      <c r="F188" s="1" t="s">
        <v>11</v>
      </c>
      <c r="G188" s="1" t="s">
        <v>11</v>
      </c>
      <c r="H188" s="1" t="s">
        <v>11</v>
      </c>
      <c r="I188" s="3"/>
      <c r="J188" s="3"/>
    </row>
    <row r="189">
      <c r="A189" s="4" t="s">
        <v>9039</v>
      </c>
      <c r="B189" s="1" t="s">
        <v>11</v>
      </c>
      <c r="C189" s="1" t="s">
        <v>11</v>
      </c>
      <c r="D189" s="1" t="s">
        <v>11</v>
      </c>
      <c r="E189" s="1" t="s">
        <v>11</v>
      </c>
      <c r="F189" s="1" t="s">
        <v>11</v>
      </c>
      <c r="G189" s="1" t="s">
        <v>11</v>
      </c>
      <c r="H189" s="1" t="s">
        <v>11</v>
      </c>
      <c r="I189" s="3"/>
      <c r="J189" s="3"/>
    </row>
    <row r="190">
      <c r="A190" s="4" t="s">
        <v>626</v>
      </c>
      <c r="B190" s="1" t="s">
        <v>627</v>
      </c>
      <c r="C190" s="1" t="s">
        <v>628</v>
      </c>
      <c r="D190" s="1" t="s">
        <v>629</v>
      </c>
      <c r="E190" s="1" t="s">
        <v>630</v>
      </c>
      <c r="F190" s="1" t="s">
        <v>11</v>
      </c>
      <c r="G190" s="5" t="s">
        <v>631</v>
      </c>
      <c r="H190" s="1" t="s">
        <v>80</v>
      </c>
      <c r="I190" s="3"/>
      <c r="J190" s="3"/>
    </row>
    <row r="191">
      <c r="A191" s="4" t="s">
        <v>492</v>
      </c>
      <c r="B191" s="1" t="s">
        <v>11</v>
      </c>
      <c r="C191" s="1" t="s">
        <v>11</v>
      </c>
      <c r="D191" s="1" t="s">
        <v>11</v>
      </c>
      <c r="E191" s="1" t="s">
        <v>11</v>
      </c>
      <c r="F191" s="1" t="s">
        <v>11</v>
      </c>
      <c r="G191" s="1" t="s">
        <v>11</v>
      </c>
      <c r="H191" s="1" t="s">
        <v>11</v>
      </c>
      <c r="I191" s="3"/>
      <c r="J191" s="3"/>
    </row>
    <row r="192">
      <c r="A192" s="4" t="s">
        <v>3996</v>
      </c>
      <c r="B192" s="1" t="s">
        <v>11</v>
      </c>
      <c r="C192" s="1" t="s">
        <v>11</v>
      </c>
      <c r="D192" s="1" t="s">
        <v>11</v>
      </c>
      <c r="E192" s="1" t="s">
        <v>11</v>
      </c>
      <c r="F192" s="1" t="s">
        <v>11</v>
      </c>
      <c r="G192" s="1" t="s">
        <v>11</v>
      </c>
      <c r="H192" s="1" t="s">
        <v>11</v>
      </c>
      <c r="I192" s="3"/>
      <c r="J192" s="3"/>
    </row>
    <row r="193">
      <c r="A193" s="4" t="s">
        <v>521</v>
      </c>
      <c r="B193" s="1" t="s">
        <v>11</v>
      </c>
      <c r="C193" s="1" t="s">
        <v>11</v>
      </c>
      <c r="D193" s="1" t="s">
        <v>11</v>
      </c>
      <c r="E193" s="1" t="s">
        <v>11</v>
      </c>
      <c r="F193" s="1" t="s">
        <v>11</v>
      </c>
      <c r="G193" s="1" t="s">
        <v>11</v>
      </c>
      <c r="H193" s="1" t="s">
        <v>11</v>
      </c>
      <c r="I193" s="3"/>
      <c r="J193" s="3"/>
    </row>
    <row r="194">
      <c r="A194" s="4" t="s">
        <v>8070</v>
      </c>
      <c r="B194" s="1" t="s">
        <v>11</v>
      </c>
      <c r="C194" s="1" t="s">
        <v>11</v>
      </c>
      <c r="D194" s="1" t="s">
        <v>11</v>
      </c>
      <c r="E194" s="1" t="s">
        <v>11</v>
      </c>
      <c r="F194" s="1" t="s">
        <v>11</v>
      </c>
      <c r="G194" s="1" t="s">
        <v>11</v>
      </c>
      <c r="H194" s="1" t="s">
        <v>11</v>
      </c>
      <c r="I194" s="3"/>
      <c r="J194" s="3"/>
    </row>
    <row r="195">
      <c r="A195" s="4" t="s">
        <v>1178</v>
      </c>
      <c r="B195" s="1" t="s">
        <v>11</v>
      </c>
      <c r="C195" s="1" t="s">
        <v>11</v>
      </c>
      <c r="D195" s="1" t="s">
        <v>11</v>
      </c>
      <c r="E195" s="1" t="s">
        <v>11</v>
      </c>
      <c r="F195" s="1" t="s">
        <v>11</v>
      </c>
      <c r="G195" s="1" t="s">
        <v>11</v>
      </c>
      <c r="H195" s="1" t="s">
        <v>11</v>
      </c>
      <c r="I195" s="3"/>
      <c r="J195" s="3"/>
    </row>
    <row r="196">
      <c r="A196" s="4" t="s">
        <v>6823</v>
      </c>
      <c r="B196" s="1" t="s">
        <v>11</v>
      </c>
      <c r="C196" s="1" t="s">
        <v>11</v>
      </c>
      <c r="D196" s="1" t="s">
        <v>11</v>
      </c>
      <c r="E196" s="1" t="s">
        <v>11</v>
      </c>
      <c r="F196" s="1" t="s">
        <v>11</v>
      </c>
      <c r="G196" s="1" t="s">
        <v>11</v>
      </c>
      <c r="H196" s="1" t="s">
        <v>11</v>
      </c>
      <c r="I196" s="3"/>
      <c r="J196" s="3"/>
    </row>
    <row r="197">
      <c r="A197" s="4" t="s">
        <v>7388</v>
      </c>
      <c r="B197" s="1" t="s">
        <v>11</v>
      </c>
      <c r="C197" s="1" t="s">
        <v>11</v>
      </c>
      <c r="D197" s="1" t="s">
        <v>11</v>
      </c>
      <c r="E197" s="1" t="s">
        <v>11</v>
      </c>
      <c r="F197" s="1" t="s">
        <v>11</v>
      </c>
      <c r="G197" s="1" t="s">
        <v>11</v>
      </c>
      <c r="H197" s="1" t="s">
        <v>11</v>
      </c>
      <c r="I197" s="3"/>
      <c r="J197" s="3"/>
    </row>
    <row r="198">
      <c r="A198" s="4" t="s">
        <v>647</v>
      </c>
      <c r="B198" s="1" t="s">
        <v>648</v>
      </c>
      <c r="C198" s="1" t="s">
        <v>649</v>
      </c>
      <c r="D198" s="1" t="s">
        <v>650</v>
      </c>
      <c r="E198" s="1" t="s">
        <v>651</v>
      </c>
      <c r="F198" s="1" t="s">
        <v>652</v>
      </c>
      <c r="G198" s="5" t="s">
        <v>653</v>
      </c>
      <c r="H198" s="1" t="s">
        <v>654</v>
      </c>
      <c r="I198" s="3"/>
      <c r="J198" s="3"/>
    </row>
    <row r="199">
      <c r="A199" s="4" t="s">
        <v>656</v>
      </c>
      <c r="B199" s="1" t="s">
        <v>657</v>
      </c>
      <c r="C199" s="1" t="s">
        <v>658</v>
      </c>
      <c r="D199" s="1" t="s">
        <v>659</v>
      </c>
      <c r="E199" s="1" t="s">
        <v>660</v>
      </c>
      <c r="F199" s="1" t="s">
        <v>11</v>
      </c>
      <c r="G199" s="3"/>
      <c r="H199" s="1" t="s">
        <v>312</v>
      </c>
      <c r="I199" s="3"/>
      <c r="J199" s="3"/>
    </row>
    <row r="200">
      <c r="A200" s="4" t="s">
        <v>662</v>
      </c>
      <c r="B200" s="1" t="s">
        <v>663</v>
      </c>
      <c r="C200" s="1" t="s">
        <v>664</v>
      </c>
      <c r="D200" s="1" t="s">
        <v>665</v>
      </c>
      <c r="E200" s="1" t="s">
        <v>666</v>
      </c>
      <c r="F200" s="1" t="s">
        <v>11</v>
      </c>
      <c r="G200" s="5" t="s">
        <v>667</v>
      </c>
      <c r="H200" s="1" t="s">
        <v>80</v>
      </c>
      <c r="I200" s="3"/>
      <c r="J200" s="3"/>
    </row>
    <row r="201">
      <c r="A201" s="4" t="s">
        <v>2960</v>
      </c>
      <c r="B201" s="1" t="s">
        <v>11</v>
      </c>
      <c r="C201" s="1" t="s">
        <v>11</v>
      </c>
      <c r="D201" s="1" t="s">
        <v>11</v>
      </c>
      <c r="E201" s="1" t="s">
        <v>11</v>
      </c>
      <c r="F201" s="1" t="s">
        <v>11</v>
      </c>
      <c r="G201" s="1" t="s">
        <v>11</v>
      </c>
      <c r="H201" s="1" t="s">
        <v>11</v>
      </c>
      <c r="I201" s="3"/>
      <c r="J201" s="3"/>
    </row>
    <row r="202">
      <c r="A202" s="4" t="s">
        <v>671</v>
      </c>
      <c r="B202" s="1" t="s">
        <v>672</v>
      </c>
      <c r="C202" s="3"/>
      <c r="D202" s="3"/>
      <c r="E202" s="3"/>
      <c r="F202" s="1" t="s">
        <v>11</v>
      </c>
      <c r="G202" s="1" t="s">
        <v>11</v>
      </c>
      <c r="H202" s="1" t="s">
        <v>11</v>
      </c>
      <c r="I202" s="3"/>
      <c r="J202" s="3"/>
    </row>
    <row r="203">
      <c r="A203" s="4" t="s">
        <v>674</v>
      </c>
      <c r="B203" s="1" t="s">
        <v>675</v>
      </c>
      <c r="C203" s="1" t="s">
        <v>676</v>
      </c>
      <c r="D203" s="1" t="s">
        <v>677</v>
      </c>
      <c r="E203" s="1" t="s">
        <v>678</v>
      </c>
      <c r="F203" s="1" t="s">
        <v>11</v>
      </c>
      <c r="G203" s="5" t="s">
        <v>679</v>
      </c>
      <c r="H203" s="1" t="s">
        <v>11</v>
      </c>
      <c r="I203" s="3"/>
      <c r="J203" s="3"/>
    </row>
    <row r="204">
      <c r="A204" s="4" t="s">
        <v>9076</v>
      </c>
      <c r="B204" s="1" t="s">
        <v>11</v>
      </c>
      <c r="C204" s="1" t="s">
        <v>11</v>
      </c>
      <c r="D204" s="1" t="s">
        <v>11</v>
      </c>
      <c r="E204" s="1" t="s">
        <v>11</v>
      </c>
      <c r="F204" s="1" t="s">
        <v>11</v>
      </c>
      <c r="G204" s="1" t="s">
        <v>11</v>
      </c>
      <c r="H204" s="1" t="s">
        <v>11</v>
      </c>
      <c r="I204" s="3"/>
      <c r="J204" s="3"/>
    </row>
    <row r="205">
      <c r="A205" s="4" t="s">
        <v>683</v>
      </c>
      <c r="B205" s="1" t="s">
        <v>684</v>
      </c>
      <c r="C205" s="1" t="s">
        <v>685</v>
      </c>
      <c r="D205" s="1" t="s">
        <v>686</v>
      </c>
      <c r="E205" s="1" t="s">
        <v>687</v>
      </c>
      <c r="F205" s="1" t="s">
        <v>11</v>
      </c>
      <c r="G205" s="5" t="s">
        <v>688</v>
      </c>
      <c r="H205" s="1" t="s">
        <v>31</v>
      </c>
      <c r="I205" s="3"/>
      <c r="J205" s="3"/>
    </row>
    <row r="206">
      <c r="A206" s="4" t="s">
        <v>8664</v>
      </c>
      <c r="B206" s="1" t="s">
        <v>11</v>
      </c>
      <c r="C206" s="1" t="s">
        <v>11</v>
      </c>
      <c r="D206" s="1" t="s">
        <v>11</v>
      </c>
      <c r="E206" s="1" t="s">
        <v>11</v>
      </c>
      <c r="F206" s="1" t="s">
        <v>11</v>
      </c>
      <c r="G206" s="1" t="s">
        <v>11</v>
      </c>
      <c r="H206" s="1" t="s">
        <v>11</v>
      </c>
      <c r="I206" s="3"/>
      <c r="J206" s="3"/>
    </row>
    <row r="207">
      <c r="A207" s="4" t="s">
        <v>692</v>
      </c>
      <c r="B207" s="1" t="s">
        <v>693</v>
      </c>
      <c r="C207" s="1" t="s">
        <v>694</v>
      </c>
      <c r="D207" s="1" t="s">
        <v>695</v>
      </c>
      <c r="E207" s="1" t="s">
        <v>696</v>
      </c>
      <c r="F207" s="1" t="s">
        <v>697</v>
      </c>
      <c r="G207" s="1" t="s">
        <v>11</v>
      </c>
      <c r="H207" s="1" t="s">
        <v>80</v>
      </c>
      <c r="I207" s="3"/>
      <c r="J207" s="3"/>
    </row>
    <row r="208">
      <c r="A208" s="4" t="s">
        <v>699</v>
      </c>
      <c r="B208" s="1" t="s">
        <v>700</v>
      </c>
      <c r="C208" s="1" t="s">
        <v>701</v>
      </c>
      <c r="D208" s="1" t="s">
        <v>702</v>
      </c>
      <c r="E208" s="1" t="s">
        <v>703</v>
      </c>
      <c r="F208" s="1" t="s">
        <v>704</v>
      </c>
      <c r="G208" s="1" t="s">
        <v>11</v>
      </c>
      <c r="H208" s="1" t="s">
        <v>80</v>
      </c>
      <c r="I208" s="3"/>
      <c r="J208" s="3"/>
    </row>
    <row r="209">
      <c r="A209" s="4" t="s">
        <v>706</v>
      </c>
      <c r="B209" s="1" t="s">
        <v>707</v>
      </c>
      <c r="C209" s="1" t="s">
        <v>708</v>
      </c>
      <c r="D209" s="1" t="s">
        <v>709</v>
      </c>
      <c r="E209" s="1" t="s">
        <v>710</v>
      </c>
      <c r="F209" s="1" t="s">
        <v>11</v>
      </c>
      <c r="G209" s="5" t="s">
        <v>711</v>
      </c>
      <c r="H209" s="1" t="s">
        <v>80</v>
      </c>
      <c r="I209" s="3"/>
      <c r="J209" s="3"/>
    </row>
    <row r="210">
      <c r="A210" s="4" t="s">
        <v>9472</v>
      </c>
      <c r="B210" s="1" t="s">
        <v>11</v>
      </c>
      <c r="C210" s="1" t="s">
        <v>11</v>
      </c>
      <c r="D210" s="1" t="s">
        <v>11</v>
      </c>
      <c r="E210" s="1" t="s">
        <v>11</v>
      </c>
      <c r="F210" s="1" t="s">
        <v>11</v>
      </c>
      <c r="G210" s="1" t="s">
        <v>11</v>
      </c>
      <c r="H210" s="1" t="s">
        <v>11</v>
      </c>
      <c r="I210" s="3"/>
      <c r="J210" s="3"/>
    </row>
    <row r="211">
      <c r="A211" s="4" t="s">
        <v>715</v>
      </c>
      <c r="B211" s="1" t="s">
        <v>716</v>
      </c>
      <c r="C211" s="1" t="s">
        <v>717</v>
      </c>
      <c r="D211" s="1" t="s">
        <v>718</v>
      </c>
      <c r="E211" s="1" t="s">
        <v>719</v>
      </c>
      <c r="F211" s="1" t="s">
        <v>11</v>
      </c>
      <c r="G211" s="5" t="s">
        <v>720</v>
      </c>
      <c r="H211" s="1" t="s">
        <v>80</v>
      </c>
      <c r="I211" s="3"/>
      <c r="J211" s="3"/>
    </row>
    <row r="212">
      <c r="A212" s="4" t="s">
        <v>722</v>
      </c>
      <c r="B212" s="1" t="s">
        <v>723</v>
      </c>
      <c r="C212" s="3"/>
      <c r="D212" s="3"/>
      <c r="E212" s="3"/>
      <c r="F212" s="1" t="s">
        <v>11</v>
      </c>
      <c r="G212" s="1" t="s">
        <v>11</v>
      </c>
      <c r="H212" s="1" t="s">
        <v>11</v>
      </c>
      <c r="I212" s="3"/>
      <c r="J212" s="3"/>
    </row>
    <row r="213">
      <c r="A213" s="4" t="s">
        <v>5203</v>
      </c>
      <c r="B213" s="1" t="s">
        <v>11</v>
      </c>
      <c r="C213" s="1" t="s">
        <v>11</v>
      </c>
      <c r="D213" s="1" t="s">
        <v>11</v>
      </c>
      <c r="E213" s="1" t="s">
        <v>11</v>
      </c>
      <c r="F213" s="1" t="s">
        <v>11</v>
      </c>
      <c r="G213" s="1" t="s">
        <v>11</v>
      </c>
      <c r="H213" s="1" t="s">
        <v>11</v>
      </c>
      <c r="I213" s="3"/>
      <c r="J213" s="3"/>
    </row>
    <row r="214">
      <c r="A214" s="4" t="s">
        <v>2543</v>
      </c>
      <c r="B214" s="1" t="s">
        <v>11</v>
      </c>
      <c r="C214" s="1" t="s">
        <v>11</v>
      </c>
      <c r="D214" s="1" t="s">
        <v>11</v>
      </c>
      <c r="E214" s="1" t="s">
        <v>11</v>
      </c>
      <c r="F214" s="1" t="s">
        <v>11</v>
      </c>
      <c r="G214" s="1" t="s">
        <v>11</v>
      </c>
      <c r="H214" s="1" t="s">
        <v>11</v>
      </c>
      <c r="I214" s="3"/>
      <c r="J214" s="3"/>
    </row>
    <row r="215">
      <c r="A215" s="4" t="s">
        <v>729</v>
      </c>
      <c r="B215" s="1" t="s">
        <v>730</v>
      </c>
      <c r="C215" s="1" t="s">
        <v>731</v>
      </c>
      <c r="D215" s="1" t="s">
        <v>732</v>
      </c>
      <c r="E215" s="1" t="s">
        <v>733</v>
      </c>
      <c r="F215" s="1" t="s">
        <v>11</v>
      </c>
      <c r="G215" s="5" t="s">
        <v>734</v>
      </c>
      <c r="H215" s="1" t="s">
        <v>43</v>
      </c>
      <c r="I215" s="3"/>
      <c r="J215" s="3"/>
    </row>
    <row r="216">
      <c r="A216" s="4" t="s">
        <v>4826</v>
      </c>
      <c r="B216" s="1" t="s">
        <v>11</v>
      </c>
      <c r="C216" s="1" t="s">
        <v>11</v>
      </c>
      <c r="D216" s="1" t="s">
        <v>11</v>
      </c>
      <c r="E216" s="1" t="s">
        <v>11</v>
      </c>
      <c r="F216" s="1" t="s">
        <v>11</v>
      </c>
      <c r="G216" s="1" t="s">
        <v>11</v>
      </c>
      <c r="H216" s="1" t="s">
        <v>11</v>
      </c>
      <c r="I216" s="3"/>
      <c r="J216" s="3"/>
    </row>
    <row r="217">
      <c r="A217" s="4" t="s">
        <v>3750</v>
      </c>
      <c r="B217" s="1" t="s">
        <v>11</v>
      </c>
      <c r="C217" s="1" t="s">
        <v>11</v>
      </c>
      <c r="D217" s="1" t="s">
        <v>11</v>
      </c>
      <c r="E217" s="1" t="s">
        <v>11</v>
      </c>
      <c r="F217" s="1" t="s">
        <v>11</v>
      </c>
      <c r="G217" s="1" t="s">
        <v>11</v>
      </c>
      <c r="H217" s="1" t="s">
        <v>11</v>
      </c>
      <c r="I217" s="3"/>
      <c r="J217" s="3"/>
    </row>
    <row r="218">
      <c r="A218" s="4" t="s">
        <v>7825</v>
      </c>
      <c r="B218" s="1" t="s">
        <v>11</v>
      </c>
      <c r="C218" s="1" t="s">
        <v>11</v>
      </c>
      <c r="D218" s="1" t="s">
        <v>11</v>
      </c>
      <c r="E218" s="1" t="s">
        <v>11</v>
      </c>
      <c r="F218" s="1" t="s">
        <v>11</v>
      </c>
      <c r="G218" s="1" t="s">
        <v>11</v>
      </c>
      <c r="H218" s="1" t="s">
        <v>11</v>
      </c>
      <c r="I218" s="3"/>
      <c r="J218" s="3"/>
    </row>
    <row r="219">
      <c r="A219" s="4" t="s">
        <v>4607</v>
      </c>
      <c r="B219" s="1" t="s">
        <v>11</v>
      </c>
      <c r="C219" s="1" t="s">
        <v>11</v>
      </c>
      <c r="D219" s="1" t="s">
        <v>11</v>
      </c>
      <c r="E219" s="1" t="s">
        <v>11</v>
      </c>
      <c r="F219" s="1" t="s">
        <v>11</v>
      </c>
      <c r="G219" s="1" t="s">
        <v>11</v>
      </c>
      <c r="H219" s="1" t="s">
        <v>11</v>
      </c>
      <c r="I219" s="3"/>
      <c r="J219" s="3"/>
    </row>
    <row r="220">
      <c r="A220" s="4" t="s">
        <v>9448</v>
      </c>
      <c r="B220" s="1" t="s">
        <v>11</v>
      </c>
      <c r="C220" s="1" t="s">
        <v>11</v>
      </c>
      <c r="D220" s="1" t="s">
        <v>11</v>
      </c>
      <c r="E220" s="1" t="s">
        <v>11</v>
      </c>
      <c r="F220" s="1" t="s">
        <v>11</v>
      </c>
      <c r="G220" s="1" t="s">
        <v>11</v>
      </c>
      <c r="H220" s="1" t="s">
        <v>11</v>
      </c>
      <c r="I220" s="3"/>
      <c r="J220" s="3"/>
    </row>
    <row r="221">
      <c r="A221" s="4" t="s">
        <v>7844</v>
      </c>
      <c r="B221" s="1" t="s">
        <v>11</v>
      </c>
      <c r="C221" s="1" t="s">
        <v>11</v>
      </c>
      <c r="D221" s="1" t="s">
        <v>11</v>
      </c>
      <c r="E221" s="1" t="s">
        <v>11</v>
      </c>
      <c r="F221" s="1" t="s">
        <v>11</v>
      </c>
      <c r="G221" s="1" t="s">
        <v>11</v>
      </c>
      <c r="H221" s="1" t="s">
        <v>11</v>
      </c>
      <c r="I221" s="3"/>
      <c r="J221" s="3"/>
    </row>
    <row r="222">
      <c r="A222" s="4" t="s">
        <v>1800</v>
      </c>
      <c r="B222" s="1" t="s">
        <v>11</v>
      </c>
      <c r="C222" s="1" t="s">
        <v>11</v>
      </c>
      <c r="D222" s="1" t="s">
        <v>11</v>
      </c>
      <c r="E222" s="1" t="s">
        <v>11</v>
      </c>
      <c r="F222" s="1" t="s">
        <v>11</v>
      </c>
      <c r="G222" s="1" t="s">
        <v>11</v>
      </c>
      <c r="H222" s="1" t="s">
        <v>11</v>
      </c>
      <c r="I222" s="3"/>
      <c r="J222" s="3"/>
    </row>
    <row r="223">
      <c r="A223" s="4" t="s">
        <v>8670</v>
      </c>
      <c r="B223" s="1" t="s">
        <v>11</v>
      </c>
      <c r="C223" s="1" t="s">
        <v>11</v>
      </c>
      <c r="D223" s="1" t="s">
        <v>11</v>
      </c>
      <c r="E223" s="1" t="s">
        <v>11</v>
      </c>
      <c r="F223" s="1" t="s">
        <v>11</v>
      </c>
      <c r="G223" s="1" t="s">
        <v>11</v>
      </c>
      <c r="H223" s="1" t="s">
        <v>11</v>
      </c>
      <c r="I223" s="3"/>
      <c r="J223" s="3"/>
    </row>
    <row r="224">
      <c r="A224" s="4" t="s">
        <v>3375</v>
      </c>
      <c r="B224" s="1" t="s">
        <v>11</v>
      </c>
      <c r="C224" s="1" t="s">
        <v>11</v>
      </c>
      <c r="D224" s="1" t="s">
        <v>11</v>
      </c>
      <c r="E224" s="1" t="s">
        <v>11</v>
      </c>
      <c r="F224" s="1" t="s">
        <v>11</v>
      </c>
      <c r="G224" s="1" t="s">
        <v>11</v>
      </c>
      <c r="H224" s="1" t="s">
        <v>11</v>
      </c>
      <c r="I224" s="3"/>
      <c r="J224" s="3"/>
    </row>
    <row r="225">
      <c r="A225" s="4" t="s">
        <v>9437</v>
      </c>
      <c r="B225" s="1" t="s">
        <v>11</v>
      </c>
      <c r="C225" s="1" t="s">
        <v>11</v>
      </c>
      <c r="D225" s="1" t="s">
        <v>11</v>
      </c>
      <c r="E225" s="1" t="s">
        <v>11</v>
      </c>
      <c r="F225" s="1" t="s">
        <v>11</v>
      </c>
      <c r="G225" s="1" t="s">
        <v>11</v>
      </c>
      <c r="H225" s="1" t="s">
        <v>11</v>
      </c>
      <c r="I225" s="3"/>
      <c r="J225" s="3"/>
    </row>
    <row r="226">
      <c r="A226" s="4" t="s">
        <v>7608</v>
      </c>
      <c r="B226" s="1" t="s">
        <v>11</v>
      </c>
      <c r="C226" s="1" t="s">
        <v>11</v>
      </c>
      <c r="D226" s="1" t="s">
        <v>11</v>
      </c>
      <c r="E226" s="1" t="s">
        <v>11</v>
      </c>
      <c r="F226" s="1" t="s">
        <v>11</v>
      </c>
      <c r="G226" s="1" t="s">
        <v>11</v>
      </c>
      <c r="H226" s="1" t="s">
        <v>11</v>
      </c>
      <c r="I226" s="3"/>
      <c r="J226" s="3"/>
    </row>
    <row r="227">
      <c r="A227" s="4" t="s">
        <v>3253</v>
      </c>
      <c r="B227" s="1" t="s">
        <v>11</v>
      </c>
      <c r="C227" s="1" t="s">
        <v>11</v>
      </c>
      <c r="D227" s="1" t="s">
        <v>11</v>
      </c>
      <c r="E227" s="1" t="s">
        <v>11</v>
      </c>
      <c r="F227" s="1" t="s">
        <v>11</v>
      </c>
      <c r="G227" s="1" t="s">
        <v>11</v>
      </c>
      <c r="H227" s="1" t="s">
        <v>11</v>
      </c>
      <c r="I227" s="3"/>
      <c r="J227" s="3"/>
    </row>
    <row r="228">
      <c r="A228" s="4" t="s">
        <v>6084</v>
      </c>
      <c r="B228" s="1" t="s">
        <v>11</v>
      </c>
      <c r="C228" s="1" t="s">
        <v>11</v>
      </c>
      <c r="D228" s="1" t="s">
        <v>11</v>
      </c>
      <c r="E228" s="1" t="s">
        <v>11</v>
      </c>
      <c r="F228" s="1" t="s">
        <v>11</v>
      </c>
      <c r="G228" s="1" t="s">
        <v>11</v>
      </c>
      <c r="H228" s="1" t="s">
        <v>11</v>
      </c>
      <c r="I228" s="3"/>
      <c r="J228" s="3"/>
    </row>
    <row r="229">
      <c r="A229" s="4" t="s">
        <v>3825</v>
      </c>
      <c r="B229" s="1" t="s">
        <v>11</v>
      </c>
      <c r="C229" s="1" t="s">
        <v>11</v>
      </c>
      <c r="D229" s="1" t="s">
        <v>11</v>
      </c>
      <c r="E229" s="1" t="s">
        <v>11</v>
      </c>
      <c r="F229" s="1" t="s">
        <v>11</v>
      </c>
      <c r="G229" s="1" t="s">
        <v>11</v>
      </c>
      <c r="H229" s="1" t="s">
        <v>11</v>
      </c>
      <c r="I229" s="3"/>
      <c r="J229" s="3"/>
    </row>
    <row r="230">
      <c r="A230" s="4" t="s">
        <v>2561</v>
      </c>
      <c r="B230" s="1" t="s">
        <v>11</v>
      </c>
      <c r="C230" s="1" t="s">
        <v>11</v>
      </c>
      <c r="D230" s="1" t="s">
        <v>11</v>
      </c>
      <c r="E230" s="1" t="s">
        <v>11</v>
      </c>
      <c r="F230" s="1" t="s">
        <v>11</v>
      </c>
      <c r="G230" s="1" t="s">
        <v>11</v>
      </c>
      <c r="H230" s="1" t="s">
        <v>11</v>
      </c>
      <c r="I230" s="3"/>
      <c r="J230" s="3"/>
    </row>
    <row r="231">
      <c r="A231" s="4" t="s">
        <v>1982</v>
      </c>
      <c r="B231" s="1" t="s">
        <v>11</v>
      </c>
      <c r="C231" s="1" t="s">
        <v>11</v>
      </c>
      <c r="D231" s="1" t="s">
        <v>11</v>
      </c>
      <c r="E231" s="1" t="s">
        <v>11</v>
      </c>
      <c r="F231" s="1" t="s">
        <v>11</v>
      </c>
      <c r="G231" s="1" t="s">
        <v>11</v>
      </c>
      <c r="H231" s="1" t="s">
        <v>11</v>
      </c>
      <c r="I231" s="3"/>
      <c r="J231" s="3"/>
    </row>
    <row r="232">
      <c r="A232" s="4" t="s">
        <v>7650</v>
      </c>
      <c r="B232" s="1" t="s">
        <v>11</v>
      </c>
      <c r="C232" s="1" t="s">
        <v>11</v>
      </c>
      <c r="D232" s="1" t="s">
        <v>11</v>
      </c>
      <c r="E232" s="1" t="s">
        <v>11</v>
      </c>
      <c r="F232" s="1" t="s">
        <v>11</v>
      </c>
      <c r="G232" s="1" t="s">
        <v>11</v>
      </c>
      <c r="H232" s="1" t="s">
        <v>11</v>
      </c>
      <c r="I232" s="3"/>
      <c r="J232" s="3"/>
    </row>
    <row r="233">
      <c r="A233" s="4" t="s">
        <v>770</v>
      </c>
      <c r="B233" s="1" t="s">
        <v>771</v>
      </c>
      <c r="C233" s="3"/>
      <c r="D233" s="3"/>
      <c r="E233" s="3"/>
      <c r="F233" s="1" t="s">
        <v>11</v>
      </c>
      <c r="G233" s="1" t="s">
        <v>11</v>
      </c>
      <c r="H233" s="1" t="s">
        <v>11</v>
      </c>
      <c r="I233" s="3"/>
      <c r="J233" s="3"/>
    </row>
    <row r="234">
      <c r="A234" s="4" t="s">
        <v>7835</v>
      </c>
      <c r="B234" s="1" t="s">
        <v>11</v>
      </c>
      <c r="C234" s="1" t="s">
        <v>11</v>
      </c>
      <c r="D234" s="1" t="s">
        <v>11</v>
      </c>
      <c r="E234" s="1" t="s">
        <v>11</v>
      </c>
      <c r="F234" s="1" t="s">
        <v>11</v>
      </c>
      <c r="G234" s="1" t="s">
        <v>11</v>
      </c>
      <c r="H234" s="1" t="s">
        <v>11</v>
      </c>
      <c r="I234" s="3"/>
      <c r="J234" s="3"/>
    </row>
    <row r="235">
      <c r="A235" s="4" t="s">
        <v>775</v>
      </c>
      <c r="B235" s="1" t="s">
        <v>776</v>
      </c>
      <c r="C235" s="1" t="s">
        <v>777</v>
      </c>
      <c r="D235" s="1" t="s">
        <v>778</v>
      </c>
      <c r="E235" s="1" t="s">
        <v>779</v>
      </c>
      <c r="F235" s="1" t="s">
        <v>11</v>
      </c>
      <c r="G235" s="5" t="s">
        <v>780</v>
      </c>
      <c r="H235" s="1" t="s">
        <v>53</v>
      </c>
      <c r="I235" s="3"/>
      <c r="J235" s="3"/>
    </row>
    <row r="236">
      <c r="A236" s="4" t="s">
        <v>782</v>
      </c>
      <c r="B236" s="1" t="s">
        <v>783</v>
      </c>
      <c r="C236" s="1" t="s">
        <v>784</v>
      </c>
      <c r="D236" s="1" t="s">
        <v>785</v>
      </c>
      <c r="E236" s="1" t="s">
        <v>786</v>
      </c>
      <c r="F236" s="1" t="s">
        <v>787</v>
      </c>
      <c r="G236" s="1" t="s">
        <v>11</v>
      </c>
      <c r="H236" s="1" t="s">
        <v>80</v>
      </c>
      <c r="I236" s="3"/>
      <c r="J236" s="3"/>
    </row>
    <row r="237">
      <c r="A237" s="4" t="s">
        <v>2958</v>
      </c>
      <c r="B237" s="1" t="s">
        <v>11</v>
      </c>
      <c r="C237" s="1" t="s">
        <v>11</v>
      </c>
      <c r="D237" s="1" t="s">
        <v>11</v>
      </c>
      <c r="E237" s="1" t="s">
        <v>11</v>
      </c>
      <c r="F237" s="1" t="s">
        <v>11</v>
      </c>
      <c r="G237" s="1" t="s">
        <v>11</v>
      </c>
      <c r="H237" s="1" t="s">
        <v>11</v>
      </c>
      <c r="I237" s="3"/>
      <c r="J237" s="3"/>
    </row>
    <row r="238">
      <c r="A238" s="4" t="s">
        <v>6412</v>
      </c>
      <c r="B238" s="1" t="s">
        <v>11</v>
      </c>
      <c r="C238" s="1" t="s">
        <v>11</v>
      </c>
      <c r="D238" s="1" t="s">
        <v>11</v>
      </c>
      <c r="E238" s="1" t="s">
        <v>11</v>
      </c>
      <c r="F238" s="1" t="s">
        <v>11</v>
      </c>
      <c r="G238" s="1" t="s">
        <v>11</v>
      </c>
      <c r="H238" s="1" t="s">
        <v>11</v>
      </c>
      <c r="I238" s="3"/>
      <c r="J238" s="3"/>
    </row>
    <row r="239">
      <c r="A239" s="4" t="s">
        <v>3574</v>
      </c>
      <c r="B239" s="1" t="s">
        <v>11</v>
      </c>
      <c r="C239" s="1" t="s">
        <v>11</v>
      </c>
      <c r="D239" s="1" t="s">
        <v>11</v>
      </c>
      <c r="E239" s="1" t="s">
        <v>11</v>
      </c>
      <c r="F239" s="1" t="s">
        <v>11</v>
      </c>
      <c r="G239" s="1" t="s">
        <v>11</v>
      </c>
      <c r="H239" s="1" t="s">
        <v>11</v>
      </c>
      <c r="I239" s="3"/>
      <c r="J239" s="3"/>
    </row>
    <row r="240">
      <c r="A240" s="4" t="s">
        <v>1885</v>
      </c>
      <c r="B240" s="1" t="s">
        <v>11</v>
      </c>
      <c r="C240" s="1" t="s">
        <v>11</v>
      </c>
      <c r="D240" s="1" t="s">
        <v>11</v>
      </c>
      <c r="E240" s="1" t="s">
        <v>11</v>
      </c>
      <c r="F240" s="1" t="s">
        <v>11</v>
      </c>
      <c r="G240" s="1" t="s">
        <v>11</v>
      </c>
      <c r="H240" s="1" t="s">
        <v>11</v>
      </c>
      <c r="I240" s="3"/>
      <c r="J240" s="3"/>
    </row>
    <row r="241">
      <c r="A241" s="4" t="s">
        <v>3360</v>
      </c>
      <c r="B241" s="1" t="s">
        <v>11</v>
      </c>
      <c r="C241" s="1" t="s">
        <v>11</v>
      </c>
      <c r="D241" s="1" t="s">
        <v>11</v>
      </c>
      <c r="E241" s="1" t="s">
        <v>11</v>
      </c>
      <c r="F241" s="1" t="s">
        <v>11</v>
      </c>
      <c r="G241" s="1" t="s">
        <v>11</v>
      </c>
      <c r="H241" s="1" t="s">
        <v>11</v>
      </c>
      <c r="I241" s="3"/>
      <c r="J241" s="3"/>
    </row>
    <row r="242">
      <c r="A242" s="4" t="s">
        <v>4296</v>
      </c>
      <c r="B242" s="1" t="s">
        <v>11</v>
      </c>
      <c r="C242" s="1" t="s">
        <v>11</v>
      </c>
      <c r="D242" s="1" t="s">
        <v>11</v>
      </c>
      <c r="E242" s="1" t="s">
        <v>11</v>
      </c>
      <c r="F242" s="1" t="s">
        <v>11</v>
      </c>
      <c r="G242" s="1" t="s">
        <v>11</v>
      </c>
      <c r="H242" s="1" t="s">
        <v>11</v>
      </c>
      <c r="I242" s="3"/>
      <c r="J242" s="3"/>
    </row>
    <row r="243">
      <c r="A243" s="4" t="s">
        <v>624</v>
      </c>
      <c r="B243" s="1" t="s">
        <v>11</v>
      </c>
      <c r="C243" s="1" t="s">
        <v>11</v>
      </c>
      <c r="D243" s="1" t="s">
        <v>11</v>
      </c>
      <c r="E243" s="1" t="s">
        <v>11</v>
      </c>
      <c r="F243" s="1" t="s">
        <v>11</v>
      </c>
      <c r="G243" s="1" t="s">
        <v>11</v>
      </c>
      <c r="H243" s="1" t="s">
        <v>11</v>
      </c>
      <c r="I243" s="3"/>
      <c r="J243" s="3"/>
    </row>
    <row r="244">
      <c r="A244" s="4" t="s">
        <v>803</v>
      </c>
      <c r="B244" s="1" t="s">
        <v>804</v>
      </c>
      <c r="C244" s="1" t="s">
        <v>805</v>
      </c>
      <c r="D244" s="1" t="s">
        <v>806</v>
      </c>
      <c r="E244" s="1" t="s">
        <v>807</v>
      </c>
      <c r="F244" s="1" t="s">
        <v>11</v>
      </c>
      <c r="G244" s="3"/>
      <c r="H244" s="1" t="s">
        <v>80</v>
      </c>
      <c r="I244" s="3"/>
      <c r="J244" s="3"/>
    </row>
    <row r="245">
      <c r="A245" s="4" t="s">
        <v>809</v>
      </c>
      <c r="B245" s="1" t="s">
        <v>810</v>
      </c>
      <c r="C245" s="1" t="s">
        <v>811</v>
      </c>
      <c r="D245" s="1" t="s">
        <v>812</v>
      </c>
      <c r="E245" s="1" t="s">
        <v>813</v>
      </c>
      <c r="F245" s="1" t="s">
        <v>11</v>
      </c>
      <c r="G245" s="5" t="s">
        <v>814</v>
      </c>
      <c r="H245" s="1" t="s">
        <v>31</v>
      </c>
      <c r="I245" s="3"/>
      <c r="J245" s="3"/>
    </row>
    <row r="246">
      <c r="A246" s="4" t="s">
        <v>7963</v>
      </c>
      <c r="B246" s="1" t="s">
        <v>11</v>
      </c>
      <c r="C246" s="1" t="s">
        <v>11</v>
      </c>
      <c r="D246" s="1" t="s">
        <v>11</v>
      </c>
      <c r="E246" s="1" t="s">
        <v>11</v>
      </c>
      <c r="F246" s="1" t="s">
        <v>11</v>
      </c>
      <c r="G246" s="1" t="s">
        <v>11</v>
      </c>
      <c r="H246" s="1" t="s">
        <v>11</v>
      </c>
      <c r="I246" s="3"/>
      <c r="J246" s="3"/>
    </row>
    <row r="247">
      <c r="A247" s="4" t="s">
        <v>818</v>
      </c>
      <c r="B247" s="1" t="s">
        <v>819</v>
      </c>
      <c r="C247" s="1" t="s">
        <v>820</v>
      </c>
      <c r="D247" s="1" t="s">
        <v>821</v>
      </c>
      <c r="E247" s="1" t="s">
        <v>822</v>
      </c>
      <c r="F247" s="1" t="s">
        <v>11</v>
      </c>
      <c r="G247" s="5" t="s">
        <v>823</v>
      </c>
      <c r="H247" s="1" t="s">
        <v>183</v>
      </c>
      <c r="I247" s="3"/>
      <c r="J247" s="3"/>
    </row>
    <row r="248">
      <c r="A248" s="4" t="s">
        <v>825</v>
      </c>
      <c r="B248" s="1" t="s">
        <v>826</v>
      </c>
      <c r="C248" s="3"/>
      <c r="D248" s="3"/>
      <c r="E248" s="3"/>
      <c r="F248" s="1" t="s">
        <v>11</v>
      </c>
      <c r="G248" s="1" t="s">
        <v>11</v>
      </c>
      <c r="H248" s="1" t="s">
        <v>11</v>
      </c>
      <c r="I248" s="3"/>
      <c r="J248" s="3"/>
    </row>
    <row r="249">
      <c r="A249" s="4" t="s">
        <v>9011</v>
      </c>
      <c r="B249" s="1" t="s">
        <v>11</v>
      </c>
      <c r="C249" s="1" t="s">
        <v>11</v>
      </c>
      <c r="D249" s="1" t="s">
        <v>11</v>
      </c>
      <c r="E249" s="1" t="s">
        <v>11</v>
      </c>
      <c r="F249" s="1" t="s">
        <v>11</v>
      </c>
      <c r="G249" s="1" t="s">
        <v>11</v>
      </c>
      <c r="H249" s="1" t="s">
        <v>11</v>
      </c>
      <c r="I249" s="3"/>
      <c r="J249" s="3"/>
    </row>
    <row r="250">
      <c r="A250" s="4" t="s">
        <v>6438</v>
      </c>
      <c r="B250" s="1" t="s">
        <v>11</v>
      </c>
      <c r="C250" s="1" t="s">
        <v>11</v>
      </c>
      <c r="D250" s="1" t="s">
        <v>11</v>
      </c>
      <c r="E250" s="1" t="s">
        <v>11</v>
      </c>
      <c r="F250" s="1" t="s">
        <v>11</v>
      </c>
      <c r="G250" s="1" t="s">
        <v>11</v>
      </c>
      <c r="H250" s="1" t="s">
        <v>11</v>
      </c>
      <c r="I250" s="3"/>
      <c r="J250" s="3"/>
    </row>
    <row r="251">
      <c r="A251" s="4" t="s">
        <v>832</v>
      </c>
      <c r="B251" s="1" t="s">
        <v>833</v>
      </c>
      <c r="C251" s="1" t="s">
        <v>834</v>
      </c>
      <c r="D251" s="1" t="s">
        <v>835</v>
      </c>
      <c r="E251" s="1" t="s">
        <v>836</v>
      </c>
      <c r="F251" s="1" t="s">
        <v>11</v>
      </c>
      <c r="G251" s="3"/>
      <c r="H251" s="1" t="s">
        <v>183</v>
      </c>
      <c r="I251" s="3"/>
      <c r="J251" s="3"/>
    </row>
    <row r="252">
      <c r="A252" s="4" t="s">
        <v>8444</v>
      </c>
      <c r="B252" s="1" t="s">
        <v>11</v>
      </c>
      <c r="C252" s="1" t="s">
        <v>11</v>
      </c>
      <c r="D252" s="1" t="s">
        <v>11</v>
      </c>
      <c r="E252" s="1" t="s">
        <v>11</v>
      </c>
      <c r="F252" s="1" t="s">
        <v>11</v>
      </c>
      <c r="G252" s="1" t="s">
        <v>11</v>
      </c>
      <c r="H252" s="1" t="s">
        <v>11</v>
      </c>
      <c r="I252" s="3"/>
      <c r="J252" s="3"/>
    </row>
    <row r="253">
      <c r="A253" s="4" t="s">
        <v>844</v>
      </c>
      <c r="B253" s="1" t="s">
        <v>11</v>
      </c>
      <c r="C253" s="1" t="s">
        <v>11</v>
      </c>
      <c r="D253" s="1" t="s">
        <v>11</v>
      </c>
      <c r="E253" s="1" t="s">
        <v>11</v>
      </c>
      <c r="F253" s="1" t="s">
        <v>11</v>
      </c>
      <c r="G253" s="1" t="s">
        <v>11</v>
      </c>
      <c r="H253" s="1" t="s">
        <v>11</v>
      </c>
      <c r="I253" s="3"/>
      <c r="J253" s="3"/>
    </row>
    <row r="254">
      <c r="A254" s="4" t="s">
        <v>3364</v>
      </c>
      <c r="B254" s="1" t="s">
        <v>11</v>
      </c>
      <c r="C254" s="1" t="s">
        <v>11</v>
      </c>
      <c r="D254" s="1" t="s">
        <v>11</v>
      </c>
      <c r="E254" s="1" t="s">
        <v>11</v>
      </c>
      <c r="F254" s="1" t="s">
        <v>11</v>
      </c>
      <c r="G254" s="1" t="s">
        <v>11</v>
      </c>
      <c r="H254" s="1" t="s">
        <v>11</v>
      </c>
      <c r="I254" s="3"/>
      <c r="J254" s="3"/>
    </row>
    <row r="255">
      <c r="A255" s="4" t="s">
        <v>4901</v>
      </c>
      <c r="B255" s="1" t="s">
        <v>11</v>
      </c>
      <c r="C255" s="1" t="s">
        <v>11</v>
      </c>
      <c r="D255" s="1" t="s">
        <v>11</v>
      </c>
      <c r="E255" s="1" t="s">
        <v>11</v>
      </c>
      <c r="F255" s="1" t="s">
        <v>11</v>
      </c>
      <c r="G255" s="1" t="s">
        <v>11</v>
      </c>
      <c r="H255" s="1" t="s">
        <v>11</v>
      </c>
      <c r="I255" s="3"/>
      <c r="J255" s="3"/>
    </row>
    <row r="256">
      <c r="A256" s="4" t="s">
        <v>3200</v>
      </c>
      <c r="B256" s="1" t="s">
        <v>11</v>
      </c>
      <c r="C256" s="1" t="s">
        <v>11</v>
      </c>
      <c r="D256" s="1" t="s">
        <v>11</v>
      </c>
      <c r="E256" s="1" t="s">
        <v>11</v>
      </c>
      <c r="F256" s="1" t="s">
        <v>11</v>
      </c>
      <c r="G256" s="1" t="s">
        <v>11</v>
      </c>
      <c r="H256" s="1" t="s">
        <v>11</v>
      </c>
      <c r="I256" s="3"/>
      <c r="J256" s="3"/>
    </row>
    <row r="257">
      <c r="A257" s="4" t="s">
        <v>6873</v>
      </c>
      <c r="B257" s="1" t="s">
        <v>11</v>
      </c>
      <c r="C257" s="1" t="s">
        <v>11</v>
      </c>
      <c r="D257" s="1" t="s">
        <v>11</v>
      </c>
      <c r="E257" s="1" t="s">
        <v>11</v>
      </c>
      <c r="F257" s="1" t="s">
        <v>11</v>
      </c>
      <c r="G257" s="1" t="s">
        <v>11</v>
      </c>
      <c r="H257" s="1" t="s">
        <v>11</v>
      </c>
      <c r="I257" s="3"/>
      <c r="J257" s="3"/>
    </row>
    <row r="258">
      <c r="A258" s="4" t="s">
        <v>9346</v>
      </c>
      <c r="B258" s="1" t="s">
        <v>11</v>
      </c>
      <c r="C258" s="1" t="s">
        <v>11</v>
      </c>
      <c r="D258" s="1" t="s">
        <v>11</v>
      </c>
      <c r="E258" s="1" t="s">
        <v>11</v>
      </c>
      <c r="F258" s="1" t="s">
        <v>11</v>
      </c>
      <c r="G258" s="1" t="s">
        <v>11</v>
      </c>
      <c r="H258" s="1" t="s">
        <v>11</v>
      </c>
      <c r="I258" s="3"/>
      <c r="J258" s="3"/>
    </row>
    <row r="259">
      <c r="A259" s="4" t="s">
        <v>4863</v>
      </c>
      <c r="B259" s="1" t="s">
        <v>11</v>
      </c>
      <c r="C259" s="1" t="s">
        <v>11</v>
      </c>
      <c r="D259" s="1" t="s">
        <v>11</v>
      </c>
      <c r="E259" s="1" t="s">
        <v>11</v>
      </c>
      <c r="F259" s="1" t="s">
        <v>11</v>
      </c>
      <c r="G259" s="1" t="s">
        <v>11</v>
      </c>
      <c r="H259" s="1" t="s">
        <v>11</v>
      </c>
      <c r="I259" s="3"/>
      <c r="J259" s="3"/>
    </row>
    <row r="260">
      <c r="A260" s="4" t="s">
        <v>4609</v>
      </c>
      <c r="B260" s="1" t="s">
        <v>11</v>
      </c>
      <c r="C260" s="1" t="s">
        <v>11</v>
      </c>
      <c r="D260" s="1" t="s">
        <v>11</v>
      </c>
      <c r="E260" s="1" t="s">
        <v>11</v>
      </c>
      <c r="F260" s="1" t="s">
        <v>11</v>
      </c>
      <c r="G260" s="1" t="s">
        <v>11</v>
      </c>
      <c r="H260" s="1" t="s">
        <v>11</v>
      </c>
      <c r="I260" s="3"/>
      <c r="J260" s="3"/>
    </row>
    <row r="261">
      <c r="A261" s="4" t="s">
        <v>856</v>
      </c>
      <c r="B261" s="1" t="s">
        <v>857</v>
      </c>
      <c r="C261" s="1" t="s">
        <v>858</v>
      </c>
      <c r="D261" s="1" t="s">
        <v>859</v>
      </c>
      <c r="E261" s="1" t="s">
        <v>860</v>
      </c>
      <c r="F261" s="1" t="s">
        <v>11</v>
      </c>
      <c r="G261" s="1" t="s">
        <v>11</v>
      </c>
      <c r="H261" s="1" t="s">
        <v>183</v>
      </c>
      <c r="I261" s="3"/>
      <c r="J261" s="3"/>
    </row>
    <row r="262">
      <c r="A262" s="4" t="s">
        <v>2933</v>
      </c>
      <c r="B262" s="1" t="s">
        <v>11</v>
      </c>
      <c r="C262" s="1" t="s">
        <v>11</v>
      </c>
      <c r="D262" s="1" t="s">
        <v>11</v>
      </c>
      <c r="E262" s="1" t="s">
        <v>11</v>
      </c>
      <c r="F262" s="1" t="s">
        <v>11</v>
      </c>
      <c r="G262" s="1" t="s">
        <v>11</v>
      </c>
      <c r="H262" s="1" t="s">
        <v>11</v>
      </c>
      <c r="I262" s="3"/>
      <c r="J262" s="3"/>
    </row>
    <row r="263">
      <c r="A263" s="4" t="s">
        <v>8818</v>
      </c>
      <c r="B263" s="1" t="s">
        <v>11</v>
      </c>
      <c r="C263" s="1" t="s">
        <v>11</v>
      </c>
      <c r="D263" s="1" t="s">
        <v>11</v>
      </c>
      <c r="E263" s="1" t="s">
        <v>11</v>
      </c>
      <c r="F263" s="1" t="s">
        <v>11</v>
      </c>
      <c r="G263" s="1" t="s">
        <v>11</v>
      </c>
      <c r="H263" s="1" t="s">
        <v>11</v>
      </c>
      <c r="I263" s="3"/>
      <c r="J263" s="3"/>
    </row>
    <row r="264">
      <c r="A264" s="4" t="s">
        <v>866</v>
      </c>
      <c r="B264" s="1" t="s">
        <v>867</v>
      </c>
      <c r="C264" s="1" t="s">
        <v>868</v>
      </c>
      <c r="D264" s="1" t="s">
        <v>869</v>
      </c>
      <c r="E264" s="1" t="s">
        <v>870</v>
      </c>
      <c r="F264" s="1" t="s">
        <v>871</v>
      </c>
      <c r="G264" s="1" t="s">
        <v>11</v>
      </c>
      <c r="H264" s="1" t="s">
        <v>53</v>
      </c>
      <c r="I264" s="3"/>
      <c r="J264" s="3"/>
    </row>
    <row r="265">
      <c r="A265" s="4" t="s">
        <v>3525</v>
      </c>
      <c r="B265" s="1" t="s">
        <v>11</v>
      </c>
      <c r="C265" s="1" t="s">
        <v>11</v>
      </c>
      <c r="D265" s="1" t="s">
        <v>11</v>
      </c>
      <c r="E265" s="1" t="s">
        <v>11</v>
      </c>
      <c r="F265" s="1" t="s">
        <v>11</v>
      </c>
      <c r="G265" s="1" t="s">
        <v>11</v>
      </c>
      <c r="H265" s="1" t="s">
        <v>11</v>
      </c>
      <c r="I265" s="3"/>
      <c r="J265" s="3"/>
    </row>
    <row r="266">
      <c r="A266" s="4" t="s">
        <v>4212</v>
      </c>
      <c r="B266" s="1" t="s">
        <v>11</v>
      </c>
      <c r="C266" s="1" t="s">
        <v>11</v>
      </c>
      <c r="D266" s="1" t="s">
        <v>11</v>
      </c>
      <c r="E266" s="1" t="s">
        <v>11</v>
      </c>
      <c r="F266" s="1" t="s">
        <v>11</v>
      </c>
      <c r="G266" s="1" t="s">
        <v>11</v>
      </c>
      <c r="H266" s="1" t="s">
        <v>11</v>
      </c>
      <c r="I266" s="3"/>
      <c r="J266" s="3"/>
    </row>
    <row r="267">
      <c r="A267" s="4" t="s">
        <v>877</v>
      </c>
      <c r="B267" s="1" t="s">
        <v>878</v>
      </c>
      <c r="C267" s="1" t="s">
        <v>879</v>
      </c>
      <c r="D267" s="1" t="s">
        <v>880</v>
      </c>
      <c r="E267" s="1" t="s">
        <v>881</v>
      </c>
      <c r="F267" s="1" t="s">
        <v>11</v>
      </c>
      <c r="G267" s="3"/>
      <c r="H267" s="1" t="s">
        <v>80</v>
      </c>
      <c r="I267" s="3"/>
      <c r="J267" s="3"/>
    </row>
    <row r="268">
      <c r="A268" s="4" t="s">
        <v>7157</v>
      </c>
      <c r="B268" s="1" t="s">
        <v>11</v>
      </c>
      <c r="C268" s="1" t="s">
        <v>11</v>
      </c>
      <c r="D268" s="1" t="s">
        <v>11</v>
      </c>
      <c r="E268" s="1" t="s">
        <v>11</v>
      </c>
      <c r="F268" s="1" t="s">
        <v>11</v>
      </c>
      <c r="G268" s="1" t="s">
        <v>11</v>
      </c>
      <c r="H268" s="1" t="s">
        <v>11</v>
      </c>
      <c r="I268" s="3"/>
      <c r="J268" s="3"/>
    </row>
    <row r="269">
      <c r="A269" s="4" t="s">
        <v>230</v>
      </c>
      <c r="B269" s="1" t="s">
        <v>11</v>
      </c>
      <c r="C269" s="1" t="s">
        <v>11</v>
      </c>
      <c r="D269" s="1" t="s">
        <v>11</v>
      </c>
      <c r="E269" s="1" t="s">
        <v>11</v>
      </c>
      <c r="F269" s="1" t="s">
        <v>11</v>
      </c>
      <c r="G269" s="1" t="s">
        <v>11</v>
      </c>
      <c r="H269" s="1" t="s">
        <v>11</v>
      </c>
      <c r="I269" s="3"/>
      <c r="J269" s="3"/>
    </row>
    <row r="270">
      <c r="A270" s="4" t="s">
        <v>9511</v>
      </c>
      <c r="B270" s="1" t="s">
        <v>11</v>
      </c>
      <c r="C270" s="1" t="s">
        <v>11</v>
      </c>
      <c r="D270" s="1" t="s">
        <v>11</v>
      </c>
      <c r="E270" s="1" t="s">
        <v>11</v>
      </c>
      <c r="F270" s="1" t="s">
        <v>11</v>
      </c>
      <c r="G270" s="1" t="s">
        <v>11</v>
      </c>
      <c r="H270" s="1" t="s">
        <v>11</v>
      </c>
      <c r="I270" s="3"/>
      <c r="J270" s="3"/>
    </row>
    <row r="271">
      <c r="A271" s="4" t="s">
        <v>1961</v>
      </c>
      <c r="B271" s="1" t="s">
        <v>11</v>
      </c>
      <c r="C271" s="1" t="s">
        <v>11</v>
      </c>
      <c r="D271" s="1" t="s">
        <v>11</v>
      </c>
      <c r="E271" s="1" t="s">
        <v>11</v>
      </c>
      <c r="F271" s="1" t="s">
        <v>11</v>
      </c>
      <c r="G271" s="1" t="s">
        <v>11</v>
      </c>
      <c r="H271" s="1" t="s">
        <v>11</v>
      </c>
      <c r="I271" s="3"/>
      <c r="J271" s="3"/>
    </row>
    <row r="272">
      <c r="A272" s="4" t="s">
        <v>2935</v>
      </c>
      <c r="B272" s="1" t="s">
        <v>11</v>
      </c>
      <c r="C272" s="1" t="s">
        <v>11</v>
      </c>
      <c r="D272" s="1" t="s">
        <v>11</v>
      </c>
      <c r="E272" s="1" t="s">
        <v>11</v>
      </c>
      <c r="F272" s="1" t="s">
        <v>11</v>
      </c>
      <c r="G272" s="1" t="s">
        <v>11</v>
      </c>
      <c r="H272" s="1" t="s">
        <v>11</v>
      </c>
      <c r="I272" s="3"/>
      <c r="J272" s="3"/>
    </row>
    <row r="273">
      <c r="A273" s="4" t="s">
        <v>893</v>
      </c>
      <c r="B273" s="1" t="s">
        <v>894</v>
      </c>
      <c r="C273" s="1" t="s">
        <v>895</v>
      </c>
      <c r="D273" s="1" t="s">
        <v>896</v>
      </c>
      <c r="E273" s="1" t="s">
        <v>897</v>
      </c>
      <c r="F273" s="1" t="s">
        <v>898</v>
      </c>
      <c r="G273" s="3"/>
      <c r="H273" s="1" t="s">
        <v>183</v>
      </c>
      <c r="I273" s="3"/>
      <c r="J273" s="3"/>
    </row>
    <row r="274">
      <c r="A274" s="4" t="s">
        <v>2663</v>
      </c>
      <c r="B274" s="1" t="s">
        <v>11</v>
      </c>
      <c r="C274" s="1" t="s">
        <v>11</v>
      </c>
      <c r="D274" s="1" t="s">
        <v>11</v>
      </c>
      <c r="E274" s="1" t="s">
        <v>11</v>
      </c>
      <c r="F274" s="1" t="s">
        <v>11</v>
      </c>
      <c r="G274" s="1" t="s">
        <v>11</v>
      </c>
      <c r="H274" s="1" t="s">
        <v>11</v>
      </c>
      <c r="I274" s="3"/>
      <c r="J274" s="3"/>
    </row>
    <row r="275">
      <c r="A275" s="4" t="s">
        <v>6747</v>
      </c>
      <c r="B275" s="1" t="s">
        <v>11</v>
      </c>
      <c r="C275" s="1" t="s">
        <v>11</v>
      </c>
      <c r="D275" s="1" t="s">
        <v>11</v>
      </c>
      <c r="E275" s="1" t="s">
        <v>11</v>
      </c>
      <c r="F275" s="1" t="s">
        <v>11</v>
      </c>
      <c r="G275" s="1" t="s">
        <v>11</v>
      </c>
      <c r="H275" s="1" t="s">
        <v>11</v>
      </c>
      <c r="I275" s="3"/>
      <c r="J275" s="3"/>
    </row>
    <row r="276">
      <c r="A276" s="4" t="s">
        <v>9495</v>
      </c>
      <c r="B276" s="1" t="s">
        <v>11</v>
      </c>
      <c r="C276" s="1" t="s">
        <v>11</v>
      </c>
      <c r="D276" s="1" t="s">
        <v>11</v>
      </c>
      <c r="E276" s="1" t="s">
        <v>11</v>
      </c>
      <c r="F276" s="1" t="s">
        <v>11</v>
      </c>
      <c r="G276" s="1" t="s">
        <v>11</v>
      </c>
      <c r="H276" s="1" t="s">
        <v>11</v>
      </c>
      <c r="I276" s="3"/>
      <c r="J276" s="3"/>
    </row>
    <row r="277">
      <c r="A277" s="4" t="s">
        <v>906</v>
      </c>
      <c r="B277" s="1" t="s">
        <v>907</v>
      </c>
      <c r="C277" s="1" t="s">
        <v>908</v>
      </c>
      <c r="D277" s="1" t="s">
        <v>909</v>
      </c>
      <c r="E277" s="1" t="s">
        <v>910</v>
      </c>
      <c r="F277" s="1" t="s">
        <v>11</v>
      </c>
      <c r="G277" s="5" t="s">
        <v>911</v>
      </c>
      <c r="H277" s="1" t="s">
        <v>80</v>
      </c>
      <c r="I277" s="3"/>
      <c r="J277" s="3"/>
    </row>
    <row r="278">
      <c r="A278" s="4" t="s">
        <v>1928</v>
      </c>
      <c r="B278" s="1" t="s">
        <v>11</v>
      </c>
      <c r="C278" s="1" t="s">
        <v>11</v>
      </c>
      <c r="D278" s="1" t="s">
        <v>11</v>
      </c>
      <c r="E278" s="1" t="s">
        <v>11</v>
      </c>
      <c r="F278" s="1" t="s">
        <v>11</v>
      </c>
      <c r="G278" s="1" t="s">
        <v>11</v>
      </c>
      <c r="H278" s="1" t="s">
        <v>11</v>
      </c>
      <c r="I278" s="3"/>
      <c r="J278" s="3"/>
    </row>
    <row r="279">
      <c r="A279" s="4" t="s">
        <v>915</v>
      </c>
      <c r="B279" s="1" t="s">
        <v>916</v>
      </c>
      <c r="C279" s="3"/>
      <c r="D279" s="3"/>
      <c r="E279" s="3"/>
      <c r="F279" s="1" t="s">
        <v>11</v>
      </c>
      <c r="G279" s="1" t="s">
        <v>11</v>
      </c>
      <c r="H279" s="1" t="s">
        <v>11</v>
      </c>
      <c r="I279" s="3"/>
      <c r="J279" s="3"/>
    </row>
    <row r="280">
      <c r="A280" s="4" t="s">
        <v>918</v>
      </c>
      <c r="B280" s="1" t="s">
        <v>919</v>
      </c>
      <c r="C280" s="1" t="s">
        <v>920</v>
      </c>
      <c r="D280" s="1" t="s">
        <v>921</v>
      </c>
      <c r="E280" s="1" t="s">
        <v>922</v>
      </c>
      <c r="F280" s="1" t="s">
        <v>11</v>
      </c>
      <c r="G280" s="5" t="s">
        <v>923</v>
      </c>
      <c r="H280" s="1" t="s">
        <v>924</v>
      </c>
      <c r="I280" s="3"/>
      <c r="J280" s="3"/>
    </row>
    <row r="281">
      <c r="A281" s="4" t="s">
        <v>926</v>
      </c>
      <c r="B281" s="1" t="s">
        <v>927</v>
      </c>
      <c r="C281" s="1" t="s">
        <v>928</v>
      </c>
      <c r="D281" s="1" t="s">
        <v>929</v>
      </c>
      <c r="E281" s="1" t="s">
        <v>930</v>
      </c>
      <c r="F281" s="1" t="s">
        <v>11</v>
      </c>
      <c r="G281" s="5" t="s">
        <v>931</v>
      </c>
      <c r="H281" s="1" t="s">
        <v>183</v>
      </c>
      <c r="I281" s="3"/>
      <c r="J281" s="3"/>
    </row>
    <row r="282">
      <c r="A282" s="4" t="s">
        <v>5252</v>
      </c>
      <c r="B282" s="1" t="s">
        <v>11</v>
      </c>
      <c r="C282" s="1" t="s">
        <v>11</v>
      </c>
      <c r="D282" s="1" t="s">
        <v>11</v>
      </c>
      <c r="E282" s="1" t="s">
        <v>11</v>
      </c>
      <c r="F282" s="1" t="s">
        <v>11</v>
      </c>
      <c r="G282" s="1" t="s">
        <v>11</v>
      </c>
      <c r="H282" s="1" t="s">
        <v>11</v>
      </c>
      <c r="I282" s="3"/>
      <c r="J282" s="3"/>
    </row>
    <row r="283">
      <c r="A283" s="4" t="s">
        <v>6795</v>
      </c>
      <c r="B283" s="1" t="s">
        <v>11</v>
      </c>
      <c r="C283" s="1" t="s">
        <v>11</v>
      </c>
      <c r="D283" s="1" t="s">
        <v>11</v>
      </c>
      <c r="E283" s="1" t="s">
        <v>11</v>
      </c>
      <c r="F283" s="1" t="s">
        <v>11</v>
      </c>
      <c r="G283" s="1" t="s">
        <v>11</v>
      </c>
      <c r="H283" s="1" t="s">
        <v>11</v>
      </c>
      <c r="I283" s="3"/>
      <c r="J283" s="3"/>
    </row>
    <row r="284">
      <c r="A284" s="4" t="s">
        <v>3455</v>
      </c>
      <c r="B284" s="1" t="s">
        <v>11</v>
      </c>
      <c r="C284" s="1" t="s">
        <v>11</v>
      </c>
      <c r="D284" s="1" t="s">
        <v>11</v>
      </c>
      <c r="E284" s="1" t="s">
        <v>11</v>
      </c>
      <c r="F284" s="1" t="s">
        <v>11</v>
      </c>
      <c r="G284" s="1" t="s">
        <v>11</v>
      </c>
      <c r="H284" s="1" t="s">
        <v>11</v>
      </c>
      <c r="I284" s="3"/>
      <c r="J284" s="3"/>
    </row>
    <row r="285">
      <c r="A285" s="4" t="s">
        <v>939</v>
      </c>
      <c r="B285" s="1" t="s">
        <v>940</v>
      </c>
      <c r="C285" s="1" t="s">
        <v>941</v>
      </c>
      <c r="D285" s="1" t="s">
        <v>942</v>
      </c>
      <c r="E285" s="1" t="s">
        <v>943</v>
      </c>
      <c r="F285" s="1" t="s">
        <v>944</v>
      </c>
      <c r="G285" s="1" t="s">
        <v>11</v>
      </c>
      <c r="H285" s="1" t="s">
        <v>11</v>
      </c>
      <c r="I285" s="3"/>
      <c r="J285" s="3"/>
    </row>
    <row r="286">
      <c r="A286" s="4" t="s">
        <v>1246</v>
      </c>
      <c r="B286" s="1" t="s">
        <v>11</v>
      </c>
      <c r="C286" s="1" t="s">
        <v>11</v>
      </c>
      <c r="D286" s="1" t="s">
        <v>11</v>
      </c>
      <c r="E286" s="1" t="s">
        <v>11</v>
      </c>
      <c r="F286" s="1" t="s">
        <v>11</v>
      </c>
      <c r="G286" s="1" t="s">
        <v>11</v>
      </c>
      <c r="H286" s="1" t="s">
        <v>11</v>
      </c>
      <c r="I286" s="3"/>
      <c r="J286" s="3"/>
    </row>
    <row r="287">
      <c r="A287" s="4" t="s">
        <v>8478</v>
      </c>
      <c r="B287" s="1" t="s">
        <v>11</v>
      </c>
      <c r="C287" s="1" t="s">
        <v>11</v>
      </c>
      <c r="D287" s="1" t="s">
        <v>11</v>
      </c>
      <c r="E287" s="1" t="s">
        <v>11</v>
      </c>
      <c r="F287" s="1" t="s">
        <v>11</v>
      </c>
      <c r="G287" s="1" t="s">
        <v>11</v>
      </c>
      <c r="H287" s="1" t="s">
        <v>11</v>
      </c>
      <c r="I287" s="3"/>
      <c r="J287" s="3"/>
    </row>
    <row r="288">
      <c r="A288" s="4" t="s">
        <v>950</v>
      </c>
      <c r="B288" s="1" t="s">
        <v>951</v>
      </c>
      <c r="C288" s="1" t="s">
        <v>952</v>
      </c>
      <c r="D288" s="1" t="s">
        <v>953</v>
      </c>
      <c r="E288" s="1" t="s">
        <v>954</v>
      </c>
      <c r="F288" s="1" t="s">
        <v>955</v>
      </c>
      <c r="G288" s="3"/>
      <c r="H288" s="1" t="s">
        <v>154</v>
      </c>
      <c r="I288" s="3"/>
      <c r="J288" s="3"/>
    </row>
    <row r="289">
      <c r="A289" s="4" t="s">
        <v>957</v>
      </c>
      <c r="B289" s="1" t="s">
        <v>958</v>
      </c>
      <c r="C289" s="3"/>
      <c r="D289" s="3"/>
      <c r="E289" s="3"/>
      <c r="F289" s="1" t="s">
        <v>11</v>
      </c>
      <c r="G289" s="1" t="s">
        <v>11</v>
      </c>
      <c r="H289" s="1" t="s">
        <v>11</v>
      </c>
      <c r="I289" s="3"/>
      <c r="J289" s="3"/>
    </row>
    <row r="290">
      <c r="A290" s="4" t="s">
        <v>960</v>
      </c>
      <c r="B290" s="1" t="s">
        <v>961</v>
      </c>
      <c r="C290" s="1" t="s">
        <v>962</v>
      </c>
      <c r="D290" s="1" t="s">
        <v>963</v>
      </c>
      <c r="E290" s="1" t="s">
        <v>964</v>
      </c>
      <c r="F290" s="1" t="s">
        <v>965</v>
      </c>
      <c r="G290" s="1" t="s">
        <v>11</v>
      </c>
      <c r="H290" s="1" t="s">
        <v>183</v>
      </c>
      <c r="I290" s="3"/>
      <c r="J290" s="3"/>
    </row>
    <row r="291">
      <c r="A291" s="4" t="s">
        <v>5247</v>
      </c>
      <c r="B291" s="1" t="s">
        <v>11</v>
      </c>
      <c r="C291" s="1" t="s">
        <v>11</v>
      </c>
      <c r="D291" s="1" t="s">
        <v>11</v>
      </c>
      <c r="E291" s="1" t="s">
        <v>11</v>
      </c>
      <c r="F291" s="1" t="s">
        <v>11</v>
      </c>
      <c r="G291" s="1" t="s">
        <v>11</v>
      </c>
      <c r="H291" s="1" t="s">
        <v>11</v>
      </c>
      <c r="I291" s="3"/>
      <c r="J291" s="3"/>
    </row>
    <row r="292">
      <c r="A292" s="4" t="s">
        <v>1441</v>
      </c>
      <c r="B292" s="1" t="s">
        <v>11</v>
      </c>
      <c r="C292" s="1" t="s">
        <v>11</v>
      </c>
      <c r="D292" s="1" t="s">
        <v>11</v>
      </c>
      <c r="E292" s="1" t="s">
        <v>11</v>
      </c>
      <c r="F292" s="1" t="s">
        <v>11</v>
      </c>
      <c r="G292" s="1" t="s">
        <v>11</v>
      </c>
      <c r="H292" s="1" t="s">
        <v>11</v>
      </c>
      <c r="I292" s="3"/>
      <c r="J292" s="3"/>
    </row>
    <row r="293">
      <c r="A293" s="4" t="s">
        <v>971</v>
      </c>
      <c r="B293" s="1" t="s">
        <v>972</v>
      </c>
      <c r="C293" s="1" t="s">
        <v>973</v>
      </c>
      <c r="D293" s="1" t="s">
        <v>974</v>
      </c>
      <c r="E293" s="1" t="s">
        <v>975</v>
      </c>
      <c r="F293" s="1" t="s">
        <v>976</v>
      </c>
      <c r="G293" s="5" t="s">
        <v>977</v>
      </c>
      <c r="H293" s="1" t="s">
        <v>80</v>
      </c>
      <c r="I293" s="3"/>
      <c r="J293" s="3"/>
    </row>
    <row r="294">
      <c r="A294" s="4" t="s">
        <v>979</v>
      </c>
      <c r="B294" s="1" t="s">
        <v>980</v>
      </c>
      <c r="C294" s="1" t="s">
        <v>981</v>
      </c>
      <c r="D294" s="1" t="s">
        <v>982</v>
      </c>
      <c r="E294" s="1" t="s">
        <v>983</v>
      </c>
      <c r="F294" s="1" t="s">
        <v>984</v>
      </c>
      <c r="G294" s="1" t="s">
        <v>11</v>
      </c>
      <c r="H294" s="1" t="s">
        <v>312</v>
      </c>
      <c r="I294" s="3"/>
      <c r="J294" s="3"/>
    </row>
    <row r="295">
      <c r="A295" s="4" t="s">
        <v>986</v>
      </c>
      <c r="B295" s="1" t="s">
        <v>987</v>
      </c>
      <c r="C295" s="1" t="s">
        <v>988</v>
      </c>
      <c r="D295" s="1" t="s">
        <v>989</v>
      </c>
      <c r="E295" s="1" t="s">
        <v>990</v>
      </c>
      <c r="F295" s="1" t="s">
        <v>11</v>
      </c>
      <c r="G295" s="5" t="s">
        <v>991</v>
      </c>
      <c r="H295" s="1" t="s">
        <v>11</v>
      </c>
      <c r="I295" s="3"/>
      <c r="J295" s="3"/>
    </row>
    <row r="296">
      <c r="A296" s="4" t="s">
        <v>3901</v>
      </c>
      <c r="B296" s="1" t="s">
        <v>11</v>
      </c>
      <c r="C296" s="1" t="s">
        <v>11</v>
      </c>
      <c r="D296" s="1" t="s">
        <v>11</v>
      </c>
      <c r="E296" s="1" t="s">
        <v>11</v>
      </c>
      <c r="F296" s="1" t="s">
        <v>11</v>
      </c>
      <c r="G296" s="1" t="s">
        <v>11</v>
      </c>
      <c r="H296" s="1" t="s">
        <v>11</v>
      </c>
      <c r="I296" s="3"/>
      <c r="J296" s="3"/>
    </row>
    <row r="297">
      <c r="A297" s="4" t="s">
        <v>4134</v>
      </c>
      <c r="B297" s="1" t="s">
        <v>11</v>
      </c>
      <c r="C297" s="1" t="s">
        <v>11</v>
      </c>
      <c r="D297" s="1" t="s">
        <v>11</v>
      </c>
      <c r="E297" s="1" t="s">
        <v>11</v>
      </c>
      <c r="F297" s="1" t="s">
        <v>11</v>
      </c>
      <c r="G297" s="1" t="s">
        <v>11</v>
      </c>
      <c r="H297" s="1" t="s">
        <v>11</v>
      </c>
      <c r="I297" s="3"/>
      <c r="J297" s="3"/>
    </row>
    <row r="298">
      <c r="A298" s="4" t="s">
        <v>4451</v>
      </c>
      <c r="B298" s="1" t="s">
        <v>11</v>
      </c>
      <c r="C298" s="1" t="s">
        <v>11</v>
      </c>
      <c r="D298" s="1" t="s">
        <v>11</v>
      </c>
      <c r="E298" s="1" t="s">
        <v>11</v>
      </c>
      <c r="F298" s="1" t="s">
        <v>11</v>
      </c>
      <c r="G298" s="1" t="s">
        <v>11</v>
      </c>
      <c r="H298" s="1" t="s">
        <v>11</v>
      </c>
      <c r="I298" s="3"/>
      <c r="J298" s="3"/>
    </row>
    <row r="299">
      <c r="A299" s="4" t="s">
        <v>6093</v>
      </c>
      <c r="B299" s="1" t="s">
        <v>11</v>
      </c>
      <c r="C299" s="1" t="s">
        <v>11</v>
      </c>
      <c r="D299" s="1" t="s">
        <v>11</v>
      </c>
      <c r="E299" s="1" t="s">
        <v>11</v>
      </c>
      <c r="F299" s="1" t="s">
        <v>11</v>
      </c>
      <c r="G299" s="1" t="s">
        <v>11</v>
      </c>
      <c r="H299" s="1" t="s">
        <v>11</v>
      </c>
      <c r="I299" s="3"/>
      <c r="J299" s="3"/>
    </row>
    <row r="300">
      <c r="A300" s="4" t="s">
        <v>5455</v>
      </c>
      <c r="B300" s="1" t="s">
        <v>11</v>
      </c>
      <c r="C300" s="1" t="s">
        <v>11</v>
      </c>
      <c r="D300" s="1" t="s">
        <v>11</v>
      </c>
      <c r="E300" s="1" t="s">
        <v>11</v>
      </c>
      <c r="F300" s="1" t="s">
        <v>11</v>
      </c>
      <c r="G300" s="1" t="s">
        <v>11</v>
      </c>
      <c r="H300" s="1" t="s">
        <v>11</v>
      </c>
      <c r="I300" s="3"/>
      <c r="J300" s="3"/>
    </row>
    <row r="301">
      <c r="A301" s="4" t="s">
        <v>432</v>
      </c>
      <c r="B301" s="1" t="s">
        <v>11</v>
      </c>
      <c r="C301" s="1" t="s">
        <v>11</v>
      </c>
      <c r="D301" s="1" t="s">
        <v>11</v>
      </c>
      <c r="E301" s="1" t="s">
        <v>11</v>
      </c>
      <c r="F301" s="1" t="s">
        <v>11</v>
      </c>
      <c r="G301" s="1" t="s">
        <v>11</v>
      </c>
      <c r="H301" s="1" t="s">
        <v>11</v>
      </c>
      <c r="I301" s="3"/>
      <c r="J301" s="3"/>
    </row>
    <row r="302">
      <c r="A302" s="4" t="s">
        <v>5051</v>
      </c>
      <c r="B302" s="1" t="s">
        <v>11</v>
      </c>
      <c r="C302" s="1" t="s">
        <v>11</v>
      </c>
      <c r="D302" s="1" t="s">
        <v>11</v>
      </c>
      <c r="E302" s="1" t="s">
        <v>11</v>
      </c>
      <c r="F302" s="1" t="s">
        <v>11</v>
      </c>
      <c r="G302" s="1" t="s">
        <v>11</v>
      </c>
      <c r="H302" s="1" t="s">
        <v>11</v>
      </c>
      <c r="I302" s="3"/>
      <c r="J302" s="3"/>
    </row>
    <row r="303">
      <c r="A303" s="4" t="s">
        <v>3190</v>
      </c>
      <c r="B303" s="1" t="s">
        <v>11</v>
      </c>
      <c r="C303" s="1" t="s">
        <v>11</v>
      </c>
      <c r="D303" s="1" t="s">
        <v>11</v>
      </c>
      <c r="E303" s="1" t="s">
        <v>11</v>
      </c>
      <c r="F303" s="1" t="s">
        <v>11</v>
      </c>
      <c r="G303" s="1" t="s">
        <v>11</v>
      </c>
      <c r="H303" s="1" t="s">
        <v>11</v>
      </c>
      <c r="I303" s="3"/>
      <c r="J303" s="3"/>
    </row>
    <row r="304">
      <c r="A304" s="4" t="s">
        <v>1009</v>
      </c>
      <c r="B304" s="1" t="s">
        <v>1010</v>
      </c>
      <c r="C304" s="1" t="s">
        <v>1011</v>
      </c>
      <c r="D304" s="1" t="s">
        <v>1012</v>
      </c>
      <c r="E304" s="1" t="s">
        <v>1013</v>
      </c>
      <c r="F304" s="1" t="s">
        <v>1014</v>
      </c>
      <c r="G304" s="3"/>
      <c r="H304" s="1" t="s">
        <v>31</v>
      </c>
      <c r="I304" s="3"/>
      <c r="J304" s="3"/>
    </row>
    <row r="305">
      <c r="A305" s="4" t="s">
        <v>4621</v>
      </c>
      <c r="B305" s="1" t="s">
        <v>11</v>
      </c>
      <c r="C305" s="1" t="s">
        <v>11</v>
      </c>
      <c r="D305" s="1" t="s">
        <v>11</v>
      </c>
      <c r="E305" s="1" t="s">
        <v>11</v>
      </c>
      <c r="F305" s="1" t="s">
        <v>11</v>
      </c>
      <c r="G305" s="1" t="s">
        <v>11</v>
      </c>
      <c r="H305" s="1" t="s">
        <v>11</v>
      </c>
      <c r="I305" s="3"/>
      <c r="J305" s="3"/>
    </row>
    <row r="306">
      <c r="A306" s="4" t="s">
        <v>1018</v>
      </c>
      <c r="B306" s="1" t="s">
        <v>1019</v>
      </c>
      <c r="C306" s="1" t="s">
        <v>1020</v>
      </c>
      <c r="D306" s="1" t="s">
        <v>1021</v>
      </c>
      <c r="E306" s="1" t="s">
        <v>1022</v>
      </c>
      <c r="F306" s="1" t="s">
        <v>11</v>
      </c>
      <c r="G306" s="5" t="s">
        <v>1023</v>
      </c>
      <c r="H306" s="1" t="s">
        <v>53</v>
      </c>
      <c r="I306" s="3"/>
      <c r="J306" s="3"/>
    </row>
    <row r="307">
      <c r="A307" s="4" t="s">
        <v>8860</v>
      </c>
      <c r="B307" s="1" t="s">
        <v>11</v>
      </c>
      <c r="C307" s="1" t="s">
        <v>11</v>
      </c>
      <c r="D307" s="1" t="s">
        <v>11</v>
      </c>
      <c r="E307" s="1" t="s">
        <v>11</v>
      </c>
      <c r="F307" s="1" t="s">
        <v>11</v>
      </c>
      <c r="G307" s="1" t="s">
        <v>11</v>
      </c>
      <c r="H307" s="1" t="s">
        <v>11</v>
      </c>
      <c r="I307" s="3"/>
      <c r="J307" s="3"/>
    </row>
    <row r="308">
      <c r="A308" s="4" t="s">
        <v>2582</v>
      </c>
      <c r="B308" s="1" t="s">
        <v>11</v>
      </c>
      <c r="C308" s="1" t="s">
        <v>11</v>
      </c>
      <c r="D308" s="1" t="s">
        <v>11</v>
      </c>
      <c r="E308" s="1" t="s">
        <v>11</v>
      </c>
      <c r="F308" s="1" t="s">
        <v>11</v>
      </c>
      <c r="G308" s="1" t="s">
        <v>11</v>
      </c>
      <c r="H308" s="1" t="s">
        <v>11</v>
      </c>
      <c r="I308" s="3"/>
      <c r="J308" s="3"/>
    </row>
    <row r="309">
      <c r="A309" s="4" t="s">
        <v>1029</v>
      </c>
      <c r="B309" s="1" t="s">
        <v>1030</v>
      </c>
      <c r="C309" s="1" t="s">
        <v>1031</v>
      </c>
      <c r="D309" s="1" t="s">
        <v>1032</v>
      </c>
      <c r="E309" s="1" t="s">
        <v>1033</v>
      </c>
      <c r="F309" s="1" t="s">
        <v>11</v>
      </c>
      <c r="G309" s="1" t="s">
        <v>11</v>
      </c>
      <c r="H309" s="1" t="s">
        <v>183</v>
      </c>
      <c r="I309" s="3"/>
      <c r="J309" s="3"/>
    </row>
    <row r="310">
      <c r="A310" s="4" t="s">
        <v>1035</v>
      </c>
      <c r="B310" s="1" t="s">
        <v>1036</v>
      </c>
      <c r="C310" s="1" t="s">
        <v>1037</v>
      </c>
      <c r="D310" s="1" t="s">
        <v>1038</v>
      </c>
      <c r="E310" s="1" t="s">
        <v>1039</v>
      </c>
      <c r="F310" s="1" t="s">
        <v>1040</v>
      </c>
      <c r="G310" s="5" t="s">
        <v>1041</v>
      </c>
      <c r="H310" s="1" t="s">
        <v>80</v>
      </c>
      <c r="I310" s="3"/>
      <c r="J310" s="3"/>
    </row>
    <row r="311">
      <c r="A311" s="4" t="s">
        <v>1043</v>
      </c>
      <c r="B311" s="1" t="s">
        <v>1044</v>
      </c>
      <c r="C311" s="1" t="s">
        <v>1045</v>
      </c>
      <c r="D311" s="1" t="s">
        <v>1046</v>
      </c>
      <c r="E311" s="1" t="s">
        <v>1047</v>
      </c>
      <c r="F311" s="1" t="s">
        <v>11</v>
      </c>
      <c r="G311" s="5" t="s">
        <v>1048</v>
      </c>
      <c r="H311" s="1" t="s">
        <v>31</v>
      </c>
      <c r="I311" s="3"/>
      <c r="J311" s="3"/>
    </row>
    <row r="312">
      <c r="A312" s="4" t="s">
        <v>3880</v>
      </c>
      <c r="B312" s="1" t="s">
        <v>11</v>
      </c>
      <c r="C312" s="1" t="s">
        <v>11</v>
      </c>
      <c r="D312" s="1" t="s">
        <v>11</v>
      </c>
      <c r="E312" s="1" t="s">
        <v>11</v>
      </c>
      <c r="F312" s="1" t="s">
        <v>11</v>
      </c>
      <c r="G312" s="1" t="s">
        <v>11</v>
      </c>
      <c r="H312" s="1" t="s">
        <v>11</v>
      </c>
      <c r="I312" s="3"/>
      <c r="J312" s="3"/>
    </row>
    <row r="313">
      <c r="A313" s="4" t="s">
        <v>1052</v>
      </c>
      <c r="B313" s="1" t="s">
        <v>1053</v>
      </c>
      <c r="C313" s="1" t="s">
        <v>1054</v>
      </c>
      <c r="D313" s="1" t="s">
        <v>1055</v>
      </c>
      <c r="E313" s="1" t="s">
        <v>1056</v>
      </c>
      <c r="F313" s="1" t="s">
        <v>11</v>
      </c>
      <c r="G313" s="5" t="s">
        <v>1057</v>
      </c>
      <c r="H313" s="1" t="s">
        <v>183</v>
      </c>
      <c r="I313" s="3"/>
      <c r="J313" s="3"/>
    </row>
    <row r="314">
      <c r="A314" s="4" t="s">
        <v>1059</v>
      </c>
      <c r="B314" s="1" t="s">
        <v>1060</v>
      </c>
      <c r="C314" s="1" t="s">
        <v>1061</v>
      </c>
      <c r="D314" s="1" t="s">
        <v>1062</v>
      </c>
      <c r="E314" s="1" t="s">
        <v>1063</v>
      </c>
      <c r="F314" s="1" t="s">
        <v>1064</v>
      </c>
      <c r="G314" s="5" t="s">
        <v>1065</v>
      </c>
      <c r="H314" s="1" t="s">
        <v>53</v>
      </c>
      <c r="I314" s="3"/>
      <c r="J314" s="3"/>
    </row>
    <row r="315">
      <c r="A315" s="4" t="s">
        <v>548</v>
      </c>
      <c r="B315" s="1" t="s">
        <v>11</v>
      </c>
      <c r="C315" s="1" t="s">
        <v>11</v>
      </c>
      <c r="D315" s="1" t="s">
        <v>11</v>
      </c>
      <c r="E315" s="1" t="s">
        <v>11</v>
      </c>
      <c r="F315" s="1" t="s">
        <v>11</v>
      </c>
      <c r="G315" s="1" t="s">
        <v>11</v>
      </c>
      <c r="H315" s="1" t="s">
        <v>11</v>
      </c>
      <c r="I315" s="3"/>
      <c r="J315" s="3"/>
    </row>
    <row r="316">
      <c r="A316" s="4" t="s">
        <v>2713</v>
      </c>
      <c r="B316" s="1" t="s">
        <v>11</v>
      </c>
      <c r="C316" s="1" t="s">
        <v>11</v>
      </c>
      <c r="D316" s="1" t="s">
        <v>11</v>
      </c>
      <c r="E316" s="1" t="s">
        <v>11</v>
      </c>
      <c r="F316" s="1" t="s">
        <v>11</v>
      </c>
      <c r="G316" s="1" t="s">
        <v>11</v>
      </c>
      <c r="H316" s="1" t="s">
        <v>11</v>
      </c>
      <c r="I316" s="3"/>
      <c r="J316" s="3"/>
    </row>
    <row r="317">
      <c r="A317" s="4" t="s">
        <v>5722</v>
      </c>
      <c r="B317" s="1" t="s">
        <v>11</v>
      </c>
      <c r="C317" s="1" t="s">
        <v>11</v>
      </c>
      <c r="D317" s="1" t="s">
        <v>11</v>
      </c>
      <c r="E317" s="1" t="s">
        <v>11</v>
      </c>
      <c r="F317" s="1" t="s">
        <v>11</v>
      </c>
      <c r="G317" s="1" t="s">
        <v>11</v>
      </c>
      <c r="H317" s="1" t="s">
        <v>11</v>
      </c>
      <c r="I317" s="3"/>
      <c r="J317" s="3"/>
    </row>
    <row r="318">
      <c r="A318" s="4" t="s">
        <v>9093</v>
      </c>
      <c r="B318" s="1" t="s">
        <v>11</v>
      </c>
      <c r="C318" s="1" t="s">
        <v>11</v>
      </c>
      <c r="D318" s="1" t="s">
        <v>11</v>
      </c>
      <c r="E318" s="1" t="s">
        <v>11</v>
      </c>
      <c r="F318" s="1" t="s">
        <v>11</v>
      </c>
      <c r="G318" s="1" t="s">
        <v>11</v>
      </c>
      <c r="H318" s="1" t="s">
        <v>11</v>
      </c>
      <c r="I318" s="3"/>
      <c r="J318" s="3"/>
    </row>
    <row r="319">
      <c r="A319" s="4" t="s">
        <v>1733</v>
      </c>
      <c r="B319" s="1" t="s">
        <v>11</v>
      </c>
      <c r="C319" s="1" t="s">
        <v>11</v>
      </c>
      <c r="D319" s="1" t="s">
        <v>11</v>
      </c>
      <c r="E319" s="1" t="s">
        <v>11</v>
      </c>
      <c r="F319" s="1" t="s">
        <v>11</v>
      </c>
      <c r="G319" s="1" t="s">
        <v>11</v>
      </c>
      <c r="H319" s="1" t="s">
        <v>11</v>
      </c>
      <c r="I319" s="3"/>
      <c r="J319" s="3"/>
    </row>
    <row r="320">
      <c r="A320" s="4" t="s">
        <v>1077</v>
      </c>
      <c r="B320" s="1" t="s">
        <v>1078</v>
      </c>
      <c r="C320" s="1" t="s">
        <v>1079</v>
      </c>
      <c r="D320" s="1" t="s">
        <v>1080</v>
      </c>
      <c r="E320" s="1" t="s">
        <v>1081</v>
      </c>
      <c r="F320" s="1" t="s">
        <v>1082</v>
      </c>
      <c r="G320" s="5" t="s">
        <v>1083</v>
      </c>
      <c r="H320" s="1" t="s">
        <v>183</v>
      </c>
      <c r="I320" s="3"/>
      <c r="J320" s="3"/>
    </row>
    <row r="321">
      <c r="A321" s="4" t="s">
        <v>1085</v>
      </c>
      <c r="B321" s="1" t="s">
        <v>1086</v>
      </c>
      <c r="C321" s="3"/>
      <c r="D321" s="3"/>
      <c r="E321" s="3"/>
      <c r="F321" s="1" t="s">
        <v>11</v>
      </c>
      <c r="G321" s="1" t="s">
        <v>11</v>
      </c>
      <c r="H321" s="1" t="s">
        <v>11</v>
      </c>
      <c r="I321" s="3"/>
      <c r="J321" s="3"/>
    </row>
    <row r="322">
      <c r="A322" s="4" t="s">
        <v>1088</v>
      </c>
      <c r="B322" s="1" t="s">
        <v>1089</v>
      </c>
      <c r="C322" s="1" t="s">
        <v>1090</v>
      </c>
      <c r="D322" s="1" t="s">
        <v>1091</v>
      </c>
      <c r="E322" s="1" t="s">
        <v>1092</v>
      </c>
      <c r="F322" s="1" t="s">
        <v>11</v>
      </c>
      <c r="G322" s="1" t="s">
        <v>11</v>
      </c>
      <c r="H322" s="1" t="s">
        <v>312</v>
      </c>
      <c r="I322" s="3"/>
      <c r="J322" s="3"/>
    </row>
    <row r="323">
      <c r="A323" s="4" t="s">
        <v>3489</v>
      </c>
      <c r="B323" s="1" t="s">
        <v>11</v>
      </c>
      <c r="C323" s="1" t="s">
        <v>11</v>
      </c>
      <c r="D323" s="1" t="s">
        <v>11</v>
      </c>
      <c r="E323" s="1" t="s">
        <v>11</v>
      </c>
      <c r="F323" s="1" t="s">
        <v>11</v>
      </c>
      <c r="G323" s="1" t="s">
        <v>11</v>
      </c>
      <c r="H323" s="1" t="s">
        <v>11</v>
      </c>
      <c r="I323" s="3"/>
      <c r="J323" s="3"/>
    </row>
    <row r="324">
      <c r="A324" s="4" t="s">
        <v>1096</v>
      </c>
      <c r="B324" s="1" t="s">
        <v>1097</v>
      </c>
      <c r="C324" s="1" t="s">
        <v>1098</v>
      </c>
      <c r="D324" s="1" t="s">
        <v>1099</v>
      </c>
      <c r="E324" s="1" t="s">
        <v>1100</v>
      </c>
      <c r="F324" s="1" t="s">
        <v>11</v>
      </c>
      <c r="G324" s="5" t="s">
        <v>1101</v>
      </c>
      <c r="H324" s="1" t="s">
        <v>80</v>
      </c>
      <c r="I324" s="3"/>
      <c r="J324" s="3"/>
    </row>
    <row r="325">
      <c r="A325" s="4" t="s">
        <v>9562</v>
      </c>
      <c r="B325" s="1" t="s">
        <v>11</v>
      </c>
      <c r="C325" s="1" t="s">
        <v>11</v>
      </c>
      <c r="D325" s="1" t="s">
        <v>11</v>
      </c>
      <c r="E325" s="1" t="s">
        <v>11</v>
      </c>
      <c r="F325" s="1" t="s">
        <v>11</v>
      </c>
      <c r="G325" s="1" t="s">
        <v>11</v>
      </c>
      <c r="H325" s="1" t="s">
        <v>11</v>
      </c>
      <c r="I325" s="3"/>
      <c r="J325" s="3"/>
    </row>
    <row r="326">
      <c r="A326" s="4" t="s">
        <v>4265</v>
      </c>
      <c r="B326" s="1" t="s">
        <v>11</v>
      </c>
      <c r="C326" s="1" t="s">
        <v>11</v>
      </c>
      <c r="D326" s="1" t="s">
        <v>11</v>
      </c>
      <c r="E326" s="1" t="s">
        <v>11</v>
      </c>
      <c r="F326" s="1" t="s">
        <v>11</v>
      </c>
      <c r="G326" s="1" t="s">
        <v>11</v>
      </c>
      <c r="H326" s="1" t="s">
        <v>11</v>
      </c>
      <c r="I326" s="3"/>
      <c r="J326" s="3"/>
    </row>
    <row r="327">
      <c r="A327" s="4" t="s">
        <v>1107</v>
      </c>
      <c r="B327" s="1" t="s">
        <v>1108</v>
      </c>
      <c r="C327" s="1" t="s">
        <v>1109</v>
      </c>
      <c r="D327" s="1" t="s">
        <v>1110</v>
      </c>
      <c r="E327" s="1" t="s">
        <v>1111</v>
      </c>
      <c r="F327" s="1" t="s">
        <v>11</v>
      </c>
      <c r="G327" s="1" t="s">
        <v>11</v>
      </c>
      <c r="H327" s="1" t="s">
        <v>80</v>
      </c>
      <c r="I327" s="3"/>
      <c r="J327" s="3"/>
    </row>
    <row r="328">
      <c r="A328" s="4" t="s">
        <v>8406</v>
      </c>
      <c r="B328" s="1" t="s">
        <v>11</v>
      </c>
      <c r="C328" s="1" t="s">
        <v>11</v>
      </c>
      <c r="D328" s="1" t="s">
        <v>11</v>
      </c>
      <c r="E328" s="1" t="s">
        <v>11</v>
      </c>
      <c r="F328" s="1" t="s">
        <v>11</v>
      </c>
      <c r="G328" s="1" t="s">
        <v>11</v>
      </c>
      <c r="H328" s="1" t="s">
        <v>11</v>
      </c>
      <c r="I328" s="3"/>
      <c r="J328" s="3"/>
    </row>
    <row r="329">
      <c r="A329" s="4" t="s">
        <v>1496</v>
      </c>
      <c r="B329" s="1" t="s">
        <v>11</v>
      </c>
      <c r="C329" s="1" t="s">
        <v>11</v>
      </c>
      <c r="D329" s="1" t="s">
        <v>11</v>
      </c>
      <c r="E329" s="1" t="s">
        <v>11</v>
      </c>
      <c r="F329" s="1" t="s">
        <v>11</v>
      </c>
      <c r="G329" s="1" t="s">
        <v>11</v>
      </c>
      <c r="H329" s="1" t="s">
        <v>11</v>
      </c>
      <c r="I329" s="3"/>
      <c r="J329" s="3"/>
    </row>
    <row r="330">
      <c r="A330" s="4" t="s">
        <v>3671</v>
      </c>
      <c r="B330" s="1" t="s">
        <v>11</v>
      </c>
      <c r="C330" s="1" t="s">
        <v>11</v>
      </c>
      <c r="D330" s="1" t="s">
        <v>11</v>
      </c>
      <c r="E330" s="1" t="s">
        <v>11</v>
      </c>
      <c r="F330" s="1" t="s">
        <v>11</v>
      </c>
      <c r="G330" s="1" t="s">
        <v>11</v>
      </c>
      <c r="H330" s="1" t="s">
        <v>11</v>
      </c>
      <c r="I330" s="3"/>
      <c r="J330" s="3"/>
    </row>
    <row r="331">
      <c r="A331" s="4" t="s">
        <v>7058</v>
      </c>
      <c r="B331" s="1" t="s">
        <v>11</v>
      </c>
      <c r="C331" s="1" t="s">
        <v>11</v>
      </c>
      <c r="D331" s="1" t="s">
        <v>11</v>
      </c>
      <c r="E331" s="1" t="s">
        <v>11</v>
      </c>
      <c r="F331" s="1" t="s">
        <v>11</v>
      </c>
      <c r="G331" s="1" t="s">
        <v>11</v>
      </c>
      <c r="H331" s="1" t="s">
        <v>11</v>
      </c>
      <c r="I331" s="3"/>
      <c r="J331" s="3"/>
    </row>
    <row r="332">
      <c r="A332" s="4" t="s">
        <v>2291</v>
      </c>
      <c r="B332" s="1" t="s">
        <v>11</v>
      </c>
      <c r="C332" s="1" t="s">
        <v>11</v>
      </c>
      <c r="D332" s="1" t="s">
        <v>11</v>
      </c>
      <c r="E332" s="1" t="s">
        <v>11</v>
      </c>
      <c r="F332" s="1" t="s">
        <v>11</v>
      </c>
      <c r="G332" s="1" t="s">
        <v>11</v>
      </c>
      <c r="H332" s="1" t="s">
        <v>11</v>
      </c>
      <c r="I332" s="3"/>
      <c r="J332" s="3"/>
    </row>
    <row r="333">
      <c r="A333" s="4" t="s">
        <v>681</v>
      </c>
      <c r="B333" s="1" t="s">
        <v>11</v>
      </c>
      <c r="C333" s="1" t="s">
        <v>11</v>
      </c>
      <c r="D333" s="1" t="s">
        <v>11</v>
      </c>
      <c r="E333" s="1" t="s">
        <v>11</v>
      </c>
      <c r="F333" s="1" t="s">
        <v>11</v>
      </c>
      <c r="G333" s="1" t="s">
        <v>11</v>
      </c>
      <c r="H333" s="1" t="s">
        <v>11</v>
      </c>
      <c r="I333" s="3"/>
      <c r="J333" s="3"/>
    </row>
    <row r="334">
      <c r="A334" s="4" t="s">
        <v>7095</v>
      </c>
      <c r="B334" s="1" t="s">
        <v>11</v>
      </c>
      <c r="C334" s="1" t="s">
        <v>11</v>
      </c>
      <c r="D334" s="1" t="s">
        <v>11</v>
      </c>
      <c r="E334" s="1" t="s">
        <v>11</v>
      </c>
      <c r="F334" s="1" t="s">
        <v>11</v>
      </c>
      <c r="G334" s="1" t="s">
        <v>11</v>
      </c>
      <c r="H334" s="1" t="s">
        <v>11</v>
      </c>
      <c r="I334" s="3"/>
      <c r="J334" s="3"/>
    </row>
    <row r="335">
      <c r="A335" s="4" t="s">
        <v>3968</v>
      </c>
      <c r="B335" s="1" t="s">
        <v>11</v>
      </c>
      <c r="C335" s="1" t="s">
        <v>11</v>
      </c>
      <c r="D335" s="1" t="s">
        <v>11</v>
      </c>
      <c r="E335" s="1" t="s">
        <v>11</v>
      </c>
      <c r="F335" s="1" t="s">
        <v>11</v>
      </c>
      <c r="G335" s="1" t="s">
        <v>11</v>
      </c>
      <c r="H335" s="1" t="s">
        <v>11</v>
      </c>
      <c r="I335" s="3"/>
      <c r="J335" s="3"/>
    </row>
    <row r="336">
      <c r="A336" s="4" t="s">
        <v>395</v>
      </c>
      <c r="B336" s="1" t="s">
        <v>11</v>
      </c>
      <c r="C336" s="1" t="s">
        <v>11</v>
      </c>
      <c r="D336" s="1" t="s">
        <v>11</v>
      </c>
      <c r="E336" s="1" t="s">
        <v>11</v>
      </c>
      <c r="F336" s="1" t="s">
        <v>11</v>
      </c>
      <c r="G336" s="1" t="s">
        <v>11</v>
      </c>
      <c r="H336" s="1" t="s">
        <v>11</v>
      </c>
      <c r="I336" s="3"/>
      <c r="J336" s="3"/>
    </row>
    <row r="337">
      <c r="A337" s="4" t="s">
        <v>7256</v>
      </c>
      <c r="B337" s="1" t="s">
        <v>11</v>
      </c>
      <c r="C337" s="1" t="s">
        <v>11</v>
      </c>
      <c r="D337" s="1" t="s">
        <v>11</v>
      </c>
      <c r="E337" s="1" t="s">
        <v>11</v>
      </c>
      <c r="F337" s="1" t="s">
        <v>11</v>
      </c>
      <c r="G337" s="1" t="s">
        <v>11</v>
      </c>
      <c r="H337" s="1" t="s">
        <v>11</v>
      </c>
      <c r="I337" s="3"/>
      <c r="J337" s="3"/>
    </row>
    <row r="338">
      <c r="A338" s="4" t="s">
        <v>5757</v>
      </c>
      <c r="B338" s="1" t="s">
        <v>11</v>
      </c>
      <c r="C338" s="1" t="s">
        <v>11</v>
      </c>
      <c r="D338" s="1" t="s">
        <v>11</v>
      </c>
      <c r="E338" s="1" t="s">
        <v>11</v>
      </c>
      <c r="F338" s="1" t="s">
        <v>11</v>
      </c>
      <c r="G338" s="1" t="s">
        <v>11</v>
      </c>
      <c r="H338" s="1" t="s">
        <v>11</v>
      </c>
      <c r="I338" s="3"/>
      <c r="J338" s="3"/>
    </row>
    <row r="339">
      <c r="A339" s="4" t="s">
        <v>1649</v>
      </c>
      <c r="B339" s="1" t="s">
        <v>11</v>
      </c>
      <c r="C339" s="1" t="s">
        <v>11</v>
      </c>
      <c r="D339" s="1" t="s">
        <v>11</v>
      </c>
      <c r="E339" s="1" t="s">
        <v>11</v>
      </c>
      <c r="F339" s="1" t="s">
        <v>11</v>
      </c>
      <c r="G339" s="1" t="s">
        <v>11</v>
      </c>
      <c r="H339" s="1" t="s">
        <v>11</v>
      </c>
      <c r="I339" s="3"/>
      <c r="J339" s="3"/>
    </row>
    <row r="340">
      <c r="A340" s="4" t="s">
        <v>9327</v>
      </c>
      <c r="B340" s="1" t="s">
        <v>11</v>
      </c>
      <c r="C340" s="1" t="s">
        <v>11</v>
      </c>
      <c r="D340" s="1" t="s">
        <v>11</v>
      </c>
      <c r="E340" s="1" t="s">
        <v>11</v>
      </c>
      <c r="F340" s="1" t="s">
        <v>11</v>
      </c>
      <c r="G340" s="1" t="s">
        <v>11</v>
      </c>
      <c r="H340" s="1" t="s">
        <v>11</v>
      </c>
      <c r="I340" s="3"/>
      <c r="J340" s="3"/>
    </row>
    <row r="341">
      <c r="A341" s="4" t="s">
        <v>7350</v>
      </c>
      <c r="B341" s="1" t="s">
        <v>11</v>
      </c>
      <c r="C341" s="1" t="s">
        <v>11</v>
      </c>
      <c r="D341" s="1" t="s">
        <v>11</v>
      </c>
      <c r="E341" s="1" t="s">
        <v>11</v>
      </c>
      <c r="F341" s="1" t="s">
        <v>11</v>
      </c>
      <c r="G341" s="1" t="s">
        <v>11</v>
      </c>
      <c r="H341" s="1" t="s">
        <v>11</v>
      </c>
      <c r="I341" s="3"/>
      <c r="J341" s="3"/>
    </row>
    <row r="342">
      <c r="A342" s="4" t="s">
        <v>7270</v>
      </c>
      <c r="B342" s="1" t="s">
        <v>11</v>
      </c>
      <c r="C342" s="1" t="s">
        <v>11</v>
      </c>
      <c r="D342" s="1" t="s">
        <v>11</v>
      </c>
      <c r="E342" s="1" t="s">
        <v>11</v>
      </c>
      <c r="F342" s="1" t="s">
        <v>11</v>
      </c>
      <c r="G342" s="1" t="s">
        <v>11</v>
      </c>
      <c r="H342" s="1" t="s">
        <v>11</v>
      </c>
      <c r="I342" s="3"/>
      <c r="J342" s="3"/>
    </row>
    <row r="343">
      <c r="A343" s="4" t="s">
        <v>2985</v>
      </c>
      <c r="B343" s="1" t="s">
        <v>11</v>
      </c>
      <c r="C343" s="1" t="s">
        <v>11</v>
      </c>
      <c r="D343" s="1" t="s">
        <v>11</v>
      </c>
      <c r="E343" s="1" t="s">
        <v>11</v>
      </c>
      <c r="F343" s="1" t="s">
        <v>11</v>
      </c>
      <c r="G343" s="1" t="s">
        <v>11</v>
      </c>
      <c r="H343" s="1" t="s">
        <v>11</v>
      </c>
      <c r="I343" s="3"/>
      <c r="J343" s="3"/>
    </row>
    <row r="344">
      <c r="A344" s="4" t="s">
        <v>1145</v>
      </c>
      <c r="B344" s="1" t="s">
        <v>1146</v>
      </c>
      <c r="C344" s="1" t="s">
        <v>1147</v>
      </c>
      <c r="D344" s="1" t="s">
        <v>1148</v>
      </c>
      <c r="E344" s="1" t="s">
        <v>1149</v>
      </c>
      <c r="F344" s="1" t="s">
        <v>11</v>
      </c>
      <c r="G344" s="5" t="s">
        <v>1150</v>
      </c>
      <c r="H344" s="1" t="s">
        <v>80</v>
      </c>
      <c r="I344" s="3"/>
      <c r="J344" s="3"/>
    </row>
    <row r="345">
      <c r="A345" s="4" t="s">
        <v>3930</v>
      </c>
      <c r="B345" s="1" t="s">
        <v>11</v>
      </c>
      <c r="C345" s="1" t="s">
        <v>11</v>
      </c>
      <c r="D345" s="1" t="s">
        <v>11</v>
      </c>
      <c r="E345" s="1" t="s">
        <v>11</v>
      </c>
      <c r="F345" s="1" t="s">
        <v>11</v>
      </c>
      <c r="G345" s="1" t="s">
        <v>11</v>
      </c>
      <c r="H345" s="1" t="s">
        <v>11</v>
      </c>
      <c r="I345" s="3"/>
      <c r="J345" s="3"/>
    </row>
    <row r="346">
      <c r="A346" s="4" t="s">
        <v>3033</v>
      </c>
      <c r="B346" s="1" t="s">
        <v>11</v>
      </c>
      <c r="C346" s="1" t="s">
        <v>11</v>
      </c>
      <c r="D346" s="1" t="s">
        <v>11</v>
      </c>
      <c r="E346" s="1" t="s">
        <v>11</v>
      </c>
      <c r="F346" s="1" t="s">
        <v>11</v>
      </c>
      <c r="G346" s="1" t="s">
        <v>11</v>
      </c>
      <c r="H346" s="1" t="s">
        <v>11</v>
      </c>
      <c r="I346" s="3"/>
      <c r="J346" s="3"/>
    </row>
    <row r="347">
      <c r="A347" s="4" t="s">
        <v>1156</v>
      </c>
      <c r="B347" s="1" t="s">
        <v>1157</v>
      </c>
      <c r="C347" s="1" t="s">
        <v>1158</v>
      </c>
      <c r="D347" s="1" t="s">
        <v>1159</v>
      </c>
      <c r="E347" s="1" t="s">
        <v>1160</v>
      </c>
      <c r="F347" s="1" t="s">
        <v>11</v>
      </c>
      <c r="G347" s="1" t="s">
        <v>11</v>
      </c>
      <c r="H347" s="1" t="s">
        <v>80</v>
      </c>
      <c r="I347" s="3"/>
      <c r="J347" s="3"/>
    </row>
    <row r="348">
      <c r="A348" s="4" t="s">
        <v>1162</v>
      </c>
      <c r="B348" s="1" t="s">
        <v>1163</v>
      </c>
      <c r="C348" s="3"/>
      <c r="D348" s="3"/>
      <c r="E348" s="3"/>
      <c r="F348" s="1" t="s">
        <v>11</v>
      </c>
      <c r="G348" s="1" t="s">
        <v>11</v>
      </c>
      <c r="H348" s="1" t="s">
        <v>11</v>
      </c>
      <c r="I348" s="3"/>
      <c r="J348" s="3"/>
    </row>
    <row r="349">
      <c r="A349" s="4" t="s">
        <v>1165</v>
      </c>
      <c r="B349" s="1" t="s">
        <v>1166</v>
      </c>
      <c r="C349" s="1" t="s">
        <v>1167</v>
      </c>
      <c r="D349" s="1" t="s">
        <v>1168</v>
      </c>
      <c r="E349" s="1" t="s">
        <v>1169</v>
      </c>
      <c r="F349" s="1" t="s">
        <v>11</v>
      </c>
      <c r="G349" s="1" t="s">
        <v>11</v>
      </c>
      <c r="H349" s="1" t="s">
        <v>43</v>
      </c>
      <c r="I349" s="3"/>
      <c r="J349" s="3"/>
    </row>
    <row r="350">
      <c r="A350" s="4" t="s">
        <v>1171</v>
      </c>
      <c r="B350" s="1" t="s">
        <v>1172</v>
      </c>
      <c r="C350" s="1" t="s">
        <v>1173</v>
      </c>
      <c r="D350" s="1" t="s">
        <v>1174</v>
      </c>
      <c r="E350" s="1" t="s">
        <v>1175</v>
      </c>
      <c r="F350" s="1" t="s">
        <v>1176</v>
      </c>
      <c r="G350" s="1" t="s">
        <v>11</v>
      </c>
      <c r="H350" s="1" t="s">
        <v>53</v>
      </c>
      <c r="I350" s="3"/>
      <c r="J350" s="3"/>
    </row>
    <row r="351">
      <c r="A351" s="4" t="s">
        <v>5615</v>
      </c>
      <c r="B351" s="1" t="s">
        <v>11</v>
      </c>
      <c r="C351" s="1" t="s">
        <v>11</v>
      </c>
      <c r="D351" s="1" t="s">
        <v>11</v>
      </c>
      <c r="E351" s="1" t="s">
        <v>11</v>
      </c>
      <c r="F351" s="1" t="s">
        <v>11</v>
      </c>
      <c r="G351" s="1" t="s">
        <v>11</v>
      </c>
      <c r="H351" s="1" t="s">
        <v>11</v>
      </c>
      <c r="I351" s="3"/>
      <c r="J351" s="3"/>
    </row>
    <row r="352">
      <c r="A352" s="4" t="s">
        <v>2858</v>
      </c>
      <c r="B352" s="1" t="s">
        <v>11</v>
      </c>
      <c r="C352" s="1" t="s">
        <v>11</v>
      </c>
      <c r="D352" s="1" t="s">
        <v>11</v>
      </c>
      <c r="E352" s="1" t="s">
        <v>11</v>
      </c>
      <c r="F352" s="1" t="s">
        <v>11</v>
      </c>
      <c r="G352" s="1" t="s">
        <v>11</v>
      </c>
      <c r="H352" s="1" t="s">
        <v>11</v>
      </c>
      <c r="I352" s="3"/>
      <c r="J352" s="3"/>
    </row>
    <row r="353">
      <c r="A353" s="4" t="s">
        <v>1182</v>
      </c>
      <c r="B353" s="1" t="s">
        <v>1183</v>
      </c>
      <c r="C353" s="1" t="s">
        <v>1184</v>
      </c>
      <c r="D353" s="1" t="s">
        <v>1185</v>
      </c>
      <c r="E353" s="1" t="s">
        <v>1186</v>
      </c>
      <c r="F353" s="1" t="s">
        <v>11</v>
      </c>
      <c r="G353" s="5" t="s">
        <v>1187</v>
      </c>
      <c r="H353" s="1" t="s">
        <v>31</v>
      </c>
      <c r="I353" s="3"/>
      <c r="J353" s="3"/>
    </row>
    <row r="354">
      <c r="A354" s="4" t="s">
        <v>3813</v>
      </c>
      <c r="B354" s="1" t="s">
        <v>11</v>
      </c>
      <c r="C354" s="1" t="s">
        <v>11</v>
      </c>
      <c r="D354" s="1" t="s">
        <v>11</v>
      </c>
      <c r="E354" s="1" t="s">
        <v>11</v>
      </c>
      <c r="F354" s="1" t="s">
        <v>11</v>
      </c>
      <c r="G354" s="1" t="s">
        <v>11</v>
      </c>
      <c r="H354" s="1" t="s">
        <v>11</v>
      </c>
      <c r="I354" s="3"/>
      <c r="J354" s="3"/>
    </row>
    <row r="355">
      <c r="A355" s="4" t="s">
        <v>6348</v>
      </c>
      <c r="B355" s="1" t="s">
        <v>11</v>
      </c>
      <c r="C355" s="1" t="s">
        <v>11</v>
      </c>
      <c r="D355" s="1" t="s">
        <v>11</v>
      </c>
      <c r="E355" s="1" t="s">
        <v>11</v>
      </c>
      <c r="F355" s="1" t="s">
        <v>11</v>
      </c>
      <c r="G355" s="1" t="s">
        <v>11</v>
      </c>
      <c r="H355" s="1" t="s">
        <v>11</v>
      </c>
      <c r="I355" s="3"/>
      <c r="J355" s="3"/>
    </row>
    <row r="356">
      <c r="A356" s="4" t="s">
        <v>1193</v>
      </c>
      <c r="B356" s="1" t="s">
        <v>1194</v>
      </c>
      <c r="C356" s="1" t="s">
        <v>1195</v>
      </c>
      <c r="D356" s="1" t="s">
        <v>1196</v>
      </c>
      <c r="E356" s="1" t="s">
        <v>1197</v>
      </c>
      <c r="F356" s="1" t="s">
        <v>11</v>
      </c>
      <c r="G356" s="5" t="s">
        <v>1198</v>
      </c>
      <c r="H356" s="1" t="s">
        <v>1199</v>
      </c>
      <c r="I356" s="3"/>
      <c r="J356" s="3"/>
    </row>
    <row r="357">
      <c r="A357" s="4" t="s">
        <v>7298</v>
      </c>
      <c r="B357" s="1" t="s">
        <v>11</v>
      </c>
      <c r="C357" s="1" t="s">
        <v>11</v>
      </c>
      <c r="D357" s="1" t="s">
        <v>11</v>
      </c>
      <c r="E357" s="1" t="s">
        <v>11</v>
      </c>
      <c r="F357" s="1" t="s">
        <v>11</v>
      </c>
      <c r="G357" s="1" t="s">
        <v>11</v>
      </c>
      <c r="H357" s="1" t="s">
        <v>11</v>
      </c>
      <c r="I357" s="3"/>
      <c r="J357" s="3"/>
    </row>
    <row r="358">
      <c r="A358" s="4" t="s">
        <v>8611</v>
      </c>
      <c r="B358" s="1" t="s">
        <v>11</v>
      </c>
      <c r="C358" s="1" t="s">
        <v>11</v>
      </c>
      <c r="D358" s="1" t="s">
        <v>11</v>
      </c>
      <c r="E358" s="1" t="s">
        <v>11</v>
      </c>
      <c r="F358" s="1" t="s">
        <v>11</v>
      </c>
      <c r="G358" s="1" t="s">
        <v>11</v>
      </c>
      <c r="H358" s="1" t="s">
        <v>11</v>
      </c>
      <c r="I358" s="3"/>
      <c r="J358" s="3"/>
    </row>
    <row r="359">
      <c r="A359" s="4" t="s">
        <v>4420</v>
      </c>
      <c r="B359" s="1" t="s">
        <v>11</v>
      </c>
      <c r="C359" s="1" t="s">
        <v>11</v>
      </c>
      <c r="D359" s="1" t="s">
        <v>11</v>
      </c>
      <c r="E359" s="1" t="s">
        <v>11</v>
      </c>
      <c r="F359" s="1" t="s">
        <v>11</v>
      </c>
      <c r="G359" s="1" t="s">
        <v>11</v>
      </c>
      <c r="H359" s="1" t="s">
        <v>11</v>
      </c>
      <c r="I359" s="3"/>
      <c r="J359" s="3"/>
    </row>
    <row r="360">
      <c r="A360" s="4" t="s">
        <v>1207</v>
      </c>
      <c r="B360" s="1" t="s">
        <v>1208</v>
      </c>
      <c r="C360" s="1" t="s">
        <v>1209</v>
      </c>
      <c r="D360" s="1" t="s">
        <v>1210</v>
      </c>
      <c r="E360" s="1" t="s">
        <v>1211</v>
      </c>
      <c r="F360" s="1" t="s">
        <v>11</v>
      </c>
      <c r="G360" s="5" t="s">
        <v>1212</v>
      </c>
      <c r="H360" s="1" t="s">
        <v>312</v>
      </c>
      <c r="I360" s="3"/>
      <c r="J360" s="3"/>
    </row>
    <row r="361">
      <c r="A361" s="4" t="s">
        <v>8779</v>
      </c>
      <c r="B361" s="1" t="s">
        <v>11</v>
      </c>
      <c r="C361" s="1" t="s">
        <v>11</v>
      </c>
      <c r="D361" s="1" t="s">
        <v>11</v>
      </c>
      <c r="E361" s="1" t="s">
        <v>11</v>
      </c>
      <c r="F361" s="1" t="s">
        <v>11</v>
      </c>
      <c r="G361" s="1" t="s">
        <v>11</v>
      </c>
      <c r="H361" s="1" t="s">
        <v>11</v>
      </c>
      <c r="I361" s="3"/>
      <c r="J361" s="3"/>
    </row>
    <row r="362">
      <c r="A362" s="4" t="s">
        <v>440</v>
      </c>
      <c r="B362" s="1" t="s">
        <v>11</v>
      </c>
      <c r="C362" s="1" t="s">
        <v>11</v>
      </c>
      <c r="D362" s="1" t="s">
        <v>11</v>
      </c>
      <c r="E362" s="1" t="s">
        <v>11</v>
      </c>
      <c r="F362" s="1" t="s">
        <v>11</v>
      </c>
      <c r="G362" s="1" t="s">
        <v>11</v>
      </c>
      <c r="H362" s="1" t="s">
        <v>11</v>
      </c>
      <c r="I362" s="3"/>
      <c r="J362" s="3"/>
    </row>
    <row r="363">
      <c r="A363" s="4" t="s">
        <v>5303</v>
      </c>
      <c r="B363" s="1" t="s">
        <v>11</v>
      </c>
      <c r="C363" s="1" t="s">
        <v>11</v>
      </c>
      <c r="D363" s="1" t="s">
        <v>11</v>
      </c>
      <c r="E363" s="1" t="s">
        <v>11</v>
      </c>
      <c r="F363" s="1" t="s">
        <v>11</v>
      </c>
      <c r="G363" s="1" t="s">
        <v>11</v>
      </c>
      <c r="H363" s="1" t="s">
        <v>11</v>
      </c>
      <c r="I363" s="3"/>
      <c r="J363" s="3"/>
    </row>
    <row r="364">
      <c r="A364" s="4" t="s">
        <v>1220</v>
      </c>
      <c r="B364" s="1" t="s">
        <v>1221</v>
      </c>
      <c r="C364" s="1" t="s">
        <v>1222</v>
      </c>
      <c r="D364" s="1" t="s">
        <v>1223</v>
      </c>
      <c r="E364" s="1" t="s">
        <v>1224</v>
      </c>
      <c r="F364" s="1" t="s">
        <v>1225</v>
      </c>
      <c r="G364" s="5" t="s">
        <v>1226</v>
      </c>
      <c r="H364" s="1" t="s">
        <v>154</v>
      </c>
      <c r="I364" s="3"/>
      <c r="J364" s="3"/>
    </row>
    <row r="365">
      <c r="A365" s="4" t="s">
        <v>2661</v>
      </c>
      <c r="B365" s="1" t="s">
        <v>11</v>
      </c>
      <c r="C365" s="1" t="s">
        <v>11</v>
      </c>
      <c r="D365" s="1" t="s">
        <v>11</v>
      </c>
      <c r="E365" s="1" t="s">
        <v>11</v>
      </c>
      <c r="F365" s="1" t="s">
        <v>11</v>
      </c>
      <c r="G365" s="1" t="s">
        <v>11</v>
      </c>
      <c r="H365" s="1" t="s">
        <v>11</v>
      </c>
      <c r="I365" s="3"/>
      <c r="J365" s="3"/>
    </row>
    <row r="366">
      <c r="A366" s="4" t="s">
        <v>1230</v>
      </c>
      <c r="B366" s="1" t="s">
        <v>1231</v>
      </c>
      <c r="C366" s="1" t="s">
        <v>1232</v>
      </c>
      <c r="D366" s="1" t="s">
        <v>1233</v>
      </c>
      <c r="E366" s="1" t="s">
        <v>1234</v>
      </c>
      <c r="F366" s="1" t="s">
        <v>11</v>
      </c>
      <c r="G366" s="5" t="s">
        <v>1235</v>
      </c>
      <c r="H366" s="1" t="s">
        <v>312</v>
      </c>
      <c r="I366" s="3"/>
      <c r="J366" s="3"/>
    </row>
    <row r="367">
      <c r="A367" s="4" t="s">
        <v>1237</v>
      </c>
      <c r="B367" s="1" t="s">
        <v>1238</v>
      </c>
      <c r="C367" s="1" t="s">
        <v>1239</v>
      </c>
      <c r="D367" s="1" t="s">
        <v>1240</v>
      </c>
      <c r="E367" s="1" t="s">
        <v>1241</v>
      </c>
      <c r="F367" s="1" t="s">
        <v>1242</v>
      </c>
      <c r="G367" s="1" t="s">
        <v>11</v>
      </c>
      <c r="H367" s="1" t="s">
        <v>80</v>
      </c>
      <c r="I367" s="3"/>
      <c r="J367" s="3"/>
    </row>
    <row r="368">
      <c r="A368" s="4" t="s">
        <v>4611</v>
      </c>
      <c r="B368" s="1" t="s">
        <v>11</v>
      </c>
      <c r="C368" s="1" t="s">
        <v>11</v>
      </c>
      <c r="D368" s="1" t="s">
        <v>11</v>
      </c>
      <c r="E368" s="1" t="s">
        <v>11</v>
      </c>
      <c r="F368" s="1" t="s">
        <v>11</v>
      </c>
      <c r="G368" s="1" t="s">
        <v>11</v>
      </c>
      <c r="H368" s="1" t="s">
        <v>11</v>
      </c>
      <c r="I368" s="3"/>
      <c r="J368" s="3"/>
    </row>
    <row r="369">
      <c r="A369" s="4" t="s">
        <v>773</v>
      </c>
      <c r="B369" s="1" t="s">
        <v>11</v>
      </c>
      <c r="C369" s="1" t="s">
        <v>11</v>
      </c>
      <c r="D369" s="1" t="s">
        <v>11</v>
      </c>
      <c r="E369" s="1" t="s">
        <v>11</v>
      </c>
      <c r="F369" s="1" t="s">
        <v>11</v>
      </c>
      <c r="G369" s="1" t="s">
        <v>11</v>
      </c>
      <c r="H369" s="1" t="s">
        <v>11</v>
      </c>
      <c r="I369" s="3"/>
      <c r="J369" s="3"/>
    </row>
    <row r="370">
      <c r="A370" s="4" t="s">
        <v>2043</v>
      </c>
      <c r="B370" s="1" t="s">
        <v>11</v>
      </c>
      <c r="C370" s="1" t="s">
        <v>11</v>
      </c>
      <c r="D370" s="1" t="s">
        <v>11</v>
      </c>
      <c r="E370" s="1" t="s">
        <v>11</v>
      </c>
      <c r="F370" s="1" t="s">
        <v>11</v>
      </c>
      <c r="G370" s="1" t="s">
        <v>11</v>
      </c>
      <c r="H370" s="1" t="s">
        <v>11</v>
      </c>
      <c r="I370" s="3"/>
      <c r="J370" s="3"/>
    </row>
    <row r="371">
      <c r="A371" s="4" t="s">
        <v>9538</v>
      </c>
      <c r="B371" s="1" t="s">
        <v>11</v>
      </c>
      <c r="C371" s="1" t="s">
        <v>11</v>
      </c>
      <c r="D371" s="1" t="s">
        <v>11</v>
      </c>
      <c r="E371" s="1" t="s">
        <v>11</v>
      </c>
      <c r="F371" s="1" t="s">
        <v>11</v>
      </c>
      <c r="G371" s="1" t="s">
        <v>11</v>
      </c>
      <c r="H371" s="1" t="s">
        <v>11</v>
      </c>
      <c r="I371" s="3"/>
      <c r="J371" s="3"/>
    </row>
    <row r="372">
      <c r="A372" s="4" t="s">
        <v>5225</v>
      </c>
      <c r="B372" s="1" t="s">
        <v>11</v>
      </c>
      <c r="C372" s="1" t="s">
        <v>11</v>
      </c>
      <c r="D372" s="1" t="s">
        <v>11</v>
      </c>
      <c r="E372" s="1" t="s">
        <v>11</v>
      </c>
      <c r="F372" s="1" t="s">
        <v>11</v>
      </c>
      <c r="G372" s="1" t="s">
        <v>11</v>
      </c>
      <c r="H372" s="1" t="s">
        <v>11</v>
      </c>
      <c r="I372" s="3"/>
      <c r="J372" s="3"/>
    </row>
    <row r="373">
      <c r="A373" s="4" t="s">
        <v>1617</v>
      </c>
      <c r="B373" s="1" t="s">
        <v>11</v>
      </c>
      <c r="C373" s="1" t="s">
        <v>11</v>
      </c>
      <c r="D373" s="1" t="s">
        <v>11</v>
      </c>
      <c r="E373" s="1" t="s">
        <v>11</v>
      </c>
      <c r="F373" s="1" t="s">
        <v>11</v>
      </c>
      <c r="G373" s="1" t="s">
        <v>11</v>
      </c>
      <c r="H373" s="1" t="s">
        <v>11</v>
      </c>
      <c r="I373" s="3"/>
      <c r="J373" s="3"/>
    </row>
    <row r="374">
      <c r="A374" s="4" t="s">
        <v>1256</v>
      </c>
      <c r="B374" s="1" t="s">
        <v>1257</v>
      </c>
      <c r="C374" s="1" t="s">
        <v>1258</v>
      </c>
      <c r="D374" s="1" t="s">
        <v>1259</v>
      </c>
      <c r="E374" s="1" t="s">
        <v>1260</v>
      </c>
      <c r="F374" s="1" t="s">
        <v>11</v>
      </c>
      <c r="G374" s="5" t="s">
        <v>1261</v>
      </c>
      <c r="H374" s="1" t="s">
        <v>312</v>
      </c>
      <c r="I374" s="3"/>
      <c r="J374" s="3"/>
    </row>
    <row r="375">
      <c r="A375" s="4" t="s">
        <v>3052</v>
      </c>
      <c r="B375" s="1" t="s">
        <v>11</v>
      </c>
      <c r="C375" s="1" t="s">
        <v>11</v>
      </c>
      <c r="D375" s="1" t="s">
        <v>11</v>
      </c>
      <c r="E375" s="1" t="s">
        <v>11</v>
      </c>
      <c r="F375" s="1" t="s">
        <v>11</v>
      </c>
      <c r="G375" s="1" t="s">
        <v>11</v>
      </c>
      <c r="H375" s="1" t="s">
        <v>11</v>
      </c>
      <c r="I375" s="3"/>
      <c r="J375" s="3"/>
    </row>
    <row r="376">
      <c r="A376" s="4" t="s">
        <v>1265</v>
      </c>
      <c r="B376" s="1" t="s">
        <v>1266</v>
      </c>
      <c r="C376" s="1" t="s">
        <v>1267</v>
      </c>
      <c r="D376" s="1" t="s">
        <v>1268</v>
      </c>
      <c r="E376" s="1" t="s">
        <v>1269</v>
      </c>
      <c r="F376" s="1" t="s">
        <v>11</v>
      </c>
      <c r="G376" s="1" t="s">
        <v>11</v>
      </c>
      <c r="H376" s="1" t="s">
        <v>382</v>
      </c>
      <c r="I376" s="3"/>
      <c r="J376" s="3"/>
    </row>
    <row r="377">
      <c r="A377" s="4" t="s">
        <v>6389</v>
      </c>
      <c r="B377" s="1" t="s">
        <v>11</v>
      </c>
      <c r="C377" s="1" t="s">
        <v>11</v>
      </c>
      <c r="D377" s="1" t="s">
        <v>11</v>
      </c>
      <c r="E377" s="1" t="s">
        <v>11</v>
      </c>
      <c r="F377" s="1" t="s">
        <v>11</v>
      </c>
      <c r="G377" s="1" t="s">
        <v>11</v>
      </c>
      <c r="H377" s="1" t="s">
        <v>11</v>
      </c>
      <c r="I377" s="3"/>
      <c r="J377" s="3"/>
    </row>
    <row r="378">
      <c r="A378" s="4" t="s">
        <v>3277</v>
      </c>
      <c r="B378" s="1" t="s">
        <v>11</v>
      </c>
      <c r="C378" s="1" t="s">
        <v>11</v>
      </c>
      <c r="D378" s="1" t="s">
        <v>11</v>
      </c>
      <c r="E378" s="1" t="s">
        <v>11</v>
      </c>
      <c r="F378" s="1" t="s">
        <v>11</v>
      </c>
      <c r="G378" s="1" t="s">
        <v>11</v>
      </c>
      <c r="H378" s="1" t="s">
        <v>11</v>
      </c>
      <c r="I378" s="3"/>
      <c r="J378" s="3"/>
    </row>
    <row r="379">
      <c r="A379" s="4" t="s">
        <v>2539</v>
      </c>
      <c r="B379" s="1" t="s">
        <v>11</v>
      </c>
      <c r="C379" s="1" t="s">
        <v>11</v>
      </c>
      <c r="D379" s="1" t="s">
        <v>11</v>
      </c>
      <c r="E379" s="1" t="s">
        <v>11</v>
      </c>
      <c r="F379" s="1" t="s">
        <v>11</v>
      </c>
      <c r="G379" s="1" t="s">
        <v>11</v>
      </c>
      <c r="H379" s="1" t="s">
        <v>11</v>
      </c>
      <c r="I379" s="3"/>
      <c r="J379" s="3"/>
    </row>
    <row r="380">
      <c r="A380" s="4" t="s">
        <v>7230</v>
      </c>
      <c r="B380" s="1" t="s">
        <v>11</v>
      </c>
      <c r="C380" s="1" t="s">
        <v>11</v>
      </c>
      <c r="D380" s="1" t="s">
        <v>11</v>
      </c>
      <c r="E380" s="1" t="s">
        <v>11</v>
      </c>
      <c r="F380" s="1" t="s">
        <v>11</v>
      </c>
      <c r="G380" s="1" t="s">
        <v>11</v>
      </c>
      <c r="H380" s="1" t="s">
        <v>11</v>
      </c>
      <c r="I380" s="3"/>
      <c r="J380" s="3"/>
    </row>
    <row r="381">
      <c r="A381" s="4" t="s">
        <v>1279</v>
      </c>
      <c r="B381" s="1" t="s">
        <v>1280</v>
      </c>
      <c r="C381" s="1" t="s">
        <v>1281</v>
      </c>
      <c r="D381" s="1" t="s">
        <v>1282</v>
      </c>
      <c r="E381" s="1" t="s">
        <v>1283</v>
      </c>
      <c r="F381" s="1" t="s">
        <v>11</v>
      </c>
      <c r="G381" s="3"/>
      <c r="H381" s="1" t="s">
        <v>53</v>
      </c>
      <c r="I381" s="3"/>
      <c r="J381" s="3"/>
    </row>
    <row r="382">
      <c r="A382" s="4" t="s">
        <v>3383</v>
      </c>
      <c r="B382" s="1" t="s">
        <v>11</v>
      </c>
      <c r="C382" s="1" t="s">
        <v>11</v>
      </c>
      <c r="D382" s="1" t="s">
        <v>11</v>
      </c>
      <c r="E382" s="1" t="s">
        <v>11</v>
      </c>
      <c r="F382" s="1" t="s">
        <v>11</v>
      </c>
      <c r="G382" s="1" t="s">
        <v>11</v>
      </c>
      <c r="H382" s="1" t="s">
        <v>11</v>
      </c>
      <c r="I382" s="3"/>
      <c r="J382" s="3"/>
    </row>
    <row r="383">
      <c r="A383" s="4" t="s">
        <v>1287</v>
      </c>
      <c r="B383" s="1" t="s">
        <v>1288</v>
      </c>
      <c r="C383" s="1" t="s">
        <v>1289</v>
      </c>
      <c r="D383" s="1" t="s">
        <v>1290</v>
      </c>
      <c r="E383" s="1" t="s">
        <v>1291</v>
      </c>
      <c r="F383" s="1" t="s">
        <v>1292</v>
      </c>
      <c r="G383" s="1" t="s">
        <v>11</v>
      </c>
      <c r="H383" s="1" t="s">
        <v>183</v>
      </c>
      <c r="I383" s="3"/>
      <c r="J383" s="3"/>
    </row>
    <row r="384">
      <c r="A384" s="4" t="s">
        <v>3934</v>
      </c>
      <c r="B384" s="1" t="s">
        <v>11</v>
      </c>
      <c r="C384" s="1" t="s">
        <v>11</v>
      </c>
      <c r="D384" s="1" t="s">
        <v>11</v>
      </c>
      <c r="E384" s="1" t="s">
        <v>11</v>
      </c>
      <c r="F384" s="1" t="s">
        <v>11</v>
      </c>
      <c r="G384" s="1" t="s">
        <v>11</v>
      </c>
      <c r="H384" s="1" t="s">
        <v>11</v>
      </c>
      <c r="I384" s="3"/>
      <c r="J384" s="3"/>
    </row>
    <row r="385">
      <c r="A385" s="4" t="s">
        <v>1296</v>
      </c>
      <c r="B385" s="1" t="s">
        <v>1297</v>
      </c>
      <c r="C385" s="1" t="s">
        <v>1298</v>
      </c>
      <c r="D385" s="1" t="s">
        <v>1299</v>
      </c>
      <c r="E385" s="1" t="s">
        <v>1300</v>
      </c>
      <c r="F385" s="1" t="s">
        <v>1301</v>
      </c>
      <c r="G385" s="1" t="s">
        <v>11</v>
      </c>
      <c r="H385" s="1" t="s">
        <v>31</v>
      </c>
      <c r="I385" s="3"/>
      <c r="J385" s="3"/>
    </row>
    <row r="386">
      <c r="A386" s="4" t="s">
        <v>1139</v>
      </c>
      <c r="B386" s="1" t="s">
        <v>11</v>
      </c>
      <c r="C386" s="1" t="s">
        <v>11</v>
      </c>
      <c r="D386" s="1" t="s">
        <v>11</v>
      </c>
      <c r="E386" s="1" t="s">
        <v>11</v>
      </c>
      <c r="F386" s="1" t="s">
        <v>11</v>
      </c>
      <c r="G386" s="1" t="s">
        <v>11</v>
      </c>
      <c r="H386" s="1" t="s">
        <v>11</v>
      </c>
      <c r="I386" s="3"/>
      <c r="J386" s="3"/>
    </row>
    <row r="387">
      <c r="A387" s="4" t="s">
        <v>9493</v>
      </c>
      <c r="B387" s="1" t="s">
        <v>11</v>
      </c>
      <c r="C387" s="1" t="s">
        <v>11</v>
      </c>
      <c r="D387" s="1" t="s">
        <v>11</v>
      </c>
      <c r="E387" s="1" t="s">
        <v>11</v>
      </c>
      <c r="F387" s="1" t="s">
        <v>11</v>
      </c>
      <c r="G387" s="1" t="s">
        <v>11</v>
      </c>
      <c r="H387" s="1" t="s">
        <v>11</v>
      </c>
      <c r="I387" s="3"/>
      <c r="J387" s="3"/>
    </row>
    <row r="388">
      <c r="A388" s="4" t="s">
        <v>1307</v>
      </c>
      <c r="B388" s="1" t="s">
        <v>1308</v>
      </c>
      <c r="C388" s="1" t="s">
        <v>1309</v>
      </c>
      <c r="D388" s="1" t="s">
        <v>1310</v>
      </c>
      <c r="E388" s="1" t="s">
        <v>1311</v>
      </c>
      <c r="F388" s="1" t="s">
        <v>11</v>
      </c>
      <c r="G388" s="5" t="s">
        <v>1312</v>
      </c>
      <c r="H388" s="1" t="s">
        <v>312</v>
      </c>
      <c r="I388" s="3"/>
      <c r="J388" s="3"/>
    </row>
    <row r="389">
      <c r="A389" s="4" t="s">
        <v>4645</v>
      </c>
      <c r="B389" s="1" t="s">
        <v>11</v>
      </c>
      <c r="C389" s="1" t="s">
        <v>11</v>
      </c>
      <c r="D389" s="1" t="s">
        <v>11</v>
      </c>
      <c r="E389" s="1" t="s">
        <v>11</v>
      </c>
      <c r="F389" s="1" t="s">
        <v>11</v>
      </c>
      <c r="G389" s="1" t="s">
        <v>11</v>
      </c>
      <c r="H389" s="1" t="s">
        <v>11</v>
      </c>
      <c r="I389" s="3"/>
      <c r="J389" s="3"/>
    </row>
    <row r="390">
      <c r="A390" s="4" t="s">
        <v>1316</v>
      </c>
      <c r="B390" s="1" t="s">
        <v>1317</v>
      </c>
      <c r="C390" s="1" t="s">
        <v>1318</v>
      </c>
      <c r="D390" s="1" t="s">
        <v>1319</v>
      </c>
      <c r="E390" s="1" t="s">
        <v>1320</v>
      </c>
      <c r="F390" s="1" t="s">
        <v>1321</v>
      </c>
      <c r="G390" s="1" t="s">
        <v>11</v>
      </c>
      <c r="H390" s="1" t="s">
        <v>382</v>
      </c>
      <c r="I390" s="3"/>
      <c r="J390" s="3"/>
    </row>
    <row r="391">
      <c r="A391" s="4" t="s">
        <v>1273</v>
      </c>
      <c r="B391" s="1" t="s">
        <v>11</v>
      </c>
      <c r="C391" s="1" t="s">
        <v>11</v>
      </c>
      <c r="D391" s="1" t="s">
        <v>11</v>
      </c>
      <c r="E391" s="1" t="s">
        <v>11</v>
      </c>
      <c r="F391" s="1" t="s">
        <v>11</v>
      </c>
      <c r="G391" s="1" t="s">
        <v>11</v>
      </c>
      <c r="H391" s="1" t="s">
        <v>11</v>
      </c>
      <c r="I391" s="3"/>
      <c r="J391" s="3"/>
    </row>
    <row r="392">
      <c r="A392" s="4" t="s">
        <v>8603</v>
      </c>
      <c r="B392" s="1" t="s">
        <v>11</v>
      </c>
      <c r="C392" s="1" t="s">
        <v>11</v>
      </c>
      <c r="D392" s="1" t="s">
        <v>11</v>
      </c>
      <c r="E392" s="1" t="s">
        <v>11</v>
      </c>
      <c r="F392" s="1" t="s">
        <v>11</v>
      </c>
      <c r="G392" s="1" t="s">
        <v>11</v>
      </c>
      <c r="H392" s="1" t="s">
        <v>11</v>
      </c>
      <c r="I392" s="3"/>
      <c r="J392" s="3"/>
    </row>
    <row r="393">
      <c r="A393" s="4" t="s">
        <v>1327</v>
      </c>
      <c r="B393" s="1" t="s">
        <v>1328</v>
      </c>
      <c r="C393" s="1" t="s">
        <v>1329</v>
      </c>
      <c r="D393" s="1" t="s">
        <v>1330</v>
      </c>
      <c r="E393" s="1" t="s">
        <v>1331</v>
      </c>
      <c r="F393" s="1" t="s">
        <v>11</v>
      </c>
      <c r="G393" s="5" t="s">
        <v>1332</v>
      </c>
      <c r="H393" s="1" t="s">
        <v>31</v>
      </c>
      <c r="I393" s="3"/>
      <c r="J393" s="3"/>
    </row>
    <row r="394">
      <c r="A394" s="4" t="s">
        <v>875</v>
      </c>
      <c r="B394" s="1" t="s">
        <v>11</v>
      </c>
      <c r="C394" s="1" t="s">
        <v>11</v>
      </c>
      <c r="D394" s="1" t="s">
        <v>11</v>
      </c>
      <c r="E394" s="1" t="s">
        <v>11</v>
      </c>
      <c r="F394" s="1" t="s">
        <v>11</v>
      </c>
      <c r="G394" s="1" t="s">
        <v>11</v>
      </c>
      <c r="H394" s="1" t="s">
        <v>11</v>
      </c>
      <c r="I394" s="3"/>
      <c r="J394" s="3"/>
    </row>
    <row r="395">
      <c r="A395" s="4" t="s">
        <v>596</v>
      </c>
      <c r="B395" s="1" t="s">
        <v>11</v>
      </c>
      <c r="C395" s="1" t="s">
        <v>11</v>
      </c>
      <c r="D395" s="1" t="s">
        <v>11</v>
      </c>
      <c r="E395" s="1" t="s">
        <v>11</v>
      </c>
      <c r="F395" s="1" t="s">
        <v>11</v>
      </c>
      <c r="G395" s="1" t="s">
        <v>11</v>
      </c>
      <c r="H395" s="1" t="s">
        <v>11</v>
      </c>
      <c r="I395" s="3"/>
      <c r="J395" s="3"/>
    </row>
    <row r="396">
      <c r="A396" s="4" t="s">
        <v>138</v>
      </c>
      <c r="B396" s="1" t="s">
        <v>11</v>
      </c>
      <c r="C396" s="1" t="s">
        <v>11</v>
      </c>
      <c r="D396" s="1" t="s">
        <v>11</v>
      </c>
      <c r="E396" s="1" t="s">
        <v>11</v>
      </c>
      <c r="F396" s="1" t="s">
        <v>11</v>
      </c>
      <c r="G396" s="1" t="s">
        <v>11</v>
      </c>
      <c r="H396" s="1" t="s">
        <v>11</v>
      </c>
      <c r="I396" s="3"/>
      <c r="J396" s="3"/>
    </row>
    <row r="397">
      <c r="A397" s="4" t="s">
        <v>1340</v>
      </c>
      <c r="B397" s="1" t="s">
        <v>1341</v>
      </c>
      <c r="C397" s="1" t="s">
        <v>1342</v>
      </c>
      <c r="D397" s="1" t="s">
        <v>1343</v>
      </c>
      <c r="E397" s="1" t="s">
        <v>1344</v>
      </c>
      <c r="F397" s="1" t="s">
        <v>11</v>
      </c>
      <c r="G397" s="5" t="s">
        <v>1345</v>
      </c>
      <c r="H397" s="1" t="s">
        <v>80</v>
      </c>
      <c r="I397" s="3"/>
      <c r="J397" s="3"/>
    </row>
    <row r="398">
      <c r="A398" s="4" t="s">
        <v>5398</v>
      </c>
      <c r="B398" s="1" t="s">
        <v>11</v>
      </c>
      <c r="C398" s="1" t="s">
        <v>11</v>
      </c>
      <c r="D398" s="1" t="s">
        <v>11</v>
      </c>
      <c r="E398" s="1" t="s">
        <v>11</v>
      </c>
      <c r="F398" s="1" t="s">
        <v>11</v>
      </c>
      <c r="G398" s="1" t="s">
        <v>11</v>
      </c>
      <c r="H398" s="1" t="s">
        <v>11</v>
      </c>
      <c r="I398" s="3"/>
      <c r="J398" s="3"/>
    </row>
    <row r="399">
      <c r="A399" s="4" t="s">
        <v>1349</v>
      </c>
      <c r="B399" s="1" t="s">
        <v>1350</v>
      </c>
      <c r="C399" s="1" t="s">
        <v>1351</v>
      </c>
      <c r="D399" s="1" t="s">
        <v>1352</v>
      </c>
      <c r="E399" s="1" t="s">
        <v>1353</v>
      </c>
      <c r="F399" s="1" t="s">
        <v>11</v>
      </c>
      <c r="G399" s="3"/>
      <c r="H399" s="1" t="s">
        <v>183</v>
      </c>
      <c r="I399" s="3"/>
      <c r="J399" s="3"/>
    </row>
    <row r="400">
      <c r="A400" s="4" t="s">
        <v>7736</v>
      </c>
      <c r="B400" s="1" t="s">
        <v>11</v>
      </c>
      <c r="C400" s="1" t="s">
        <v>11</v>
      </c>
      <c r="D400" s="1" t="s">
        <v>11</v>
      </c>
      <c r="E400" s="1" t="s">
        <v>11</v>
      </c>
      <c r="F400" s="1" t="s">
        <v>11</v>
      </c>
      <c r="G400" s="1" t="s">
        <v>11</v>
      </c>
      <c r="H400" s="1" t="s">
        <v>11</v>
      </c>
      <c r="I400" s="3"/>
      <c r="J400" s="3"/>
    </row>
    <row r="401">
      <c r="A401" s="4" t="s">
        <v>3168</v>
      </c>
      <c r="B401" s="1" t="s">
        <v>11</v>
      </c>
      <c r="C401" s="1" t="s">
        <v>11</v>
      </c>
      <c r="D401" s="1" t="s">
        <v>11</v>
      </c>
      <c r="E401" s="1" t="s">
        <v>11</v>
      </c>
      <c r="F401" s="1" t="s">
        <v>11</v>
      </c>
      <c r="G401" s="1" t="s">
        <v>11</v>
      </c>
      <c r="H401" s="1" t="s">
        <v>11</v>
      </c>
      <c r="I401" s="3"/>
      <c r="J401" s="3"/>
    </row>
    <row r="402">
      <c r="A402" s="4" t="s">
        <v>2088</v>
      </c>
      <c r="B402" s="1" t="s">
        <v>11</v>
      </c>
      <c r="C402" s="1" t="s">
        <v>11</v>
      </c>
      <c r="D402" s="1" t="s">
        <v>11</v>
      </c>
      <c r="E402" s="1" t="s">
        <v>11</v>
      </c>
      <c r="F402" s="1" t="s">
        <v>11</v>
      </c>
      <c r="G402" s="1" t="s">
        <v>11</v>
      </c>
      <c r="H402" s="1" t="s">
        <v>11</v>
      </c>
      <c r="I402" s="3"/>
      <c r="J402" s="3"/>
    </row>
    <row r="403">
      <c r="A403" s="4" t="s">
        <v>8178</v>
      </c>
      <c r="B403" s="1" t="s">
        <v>11</v>
      </c>
      <c r="C403" s="1" t="s">
        <v>11</v>
      </c>
      <c r="D403" s="1" t="s">
        <v>11</v>
      </c>
      <c r="E403" s="1" t="s">
        <v>11</v>
      </c>
      <c r="F403" s="1" t="s">
        <v>11</v>
      </c>
      <c r="G403" s="1" t="s">
        <v>11</v>
      </c>
      <c r="H403" s="1" t="s">
        <v>11</v>
      </c>
      <c r="I403" s="3"/>
      <c r="J403" s="3"/>
    </row>
    <row r="404">
      <c r="A404" s="4" t="s">
        <v>1423</v>
      </c>
      <c r="B404" s="1" t="s">
        <v>11</v>
      </c>
      <c r="C404" s="1" t="s">
        <v>11</v>
      </c>
      <c r="D404" s="1" t="s">
        <v>11</v>
      </c>
      <c r="E404" s="1" t="s">
        <v>11</v>
      </c>
      <c r="F404" s="1" t="s">
        <v>11</v>
      </c>
      <c r="G404" s="1" t="s">
        <v>11</v>
      </c>
      <c r="H404" s="1" t="s">
        <v>11</v>
      </c>
      <c r="I404" s="3"/>
      <c r="J404" s="3"/>
    </row>
    <row r="405">
      <c r="A405" s="4" t="s">
        <v>4055</v>
      </c>
      <c r="B405" s="1" t="s">
        <v>11</v>
      </c>
      <c r="C405" s="1" t="s">
        <v>11</v>
      </c>
      <c r="D405" s="1" t="s">
        <v>11</v>
      </c>
      <c r="E405" s="1" t="s">
        <v>11</v>
      </c>
      <c r="F405" s="1" t="s">
        <v>11</v>
      </c>
      <c r="G405" s="1" t="s">
        <v>11</v>
      </c>
      <c r="H405" s="1" t="s">
        <v>11</v>
      </c>
      <c r="I405" s="3"/>
      <c r="J405" s="3"/>
    </row>
    <row r="406">
      <c r="A406" s="4" t="s">
        <v>5217</v>
      </c>
      <c r="B406" s="1" t="s">
        <v>11</v>
      </c>
      <c r="C406" s="1" t="s">
        <v>11</v>
      </c>
      <c r="D406" s="1" t="s">
        <v>11</v>
      </c>
      <c r="E406" s="1" t="s">
        <v>11</v>
      </c>
      <c r="F406" s="1" t="s">
        <v>11</v>
      </c>
      <c r="G406" s="1" t="s">
        <v>11</v>
      </c>
      <c r="H406" s="1" t="s">
        <v>11</v>
      </c>
      <c r="I406" s="3"/>
      <c r="J406" s="3"/>
    </row>
    <row r="407">
      <c r="A407" s="4" t="s">
        <v>2158</v>
      </c>
      <c r="B407" s="1" t="s">
        <v>11</v>
      </c>
      <c r="C407" s="1" t="s">
        <v>11</v>
      </c>
      <c r="D407" s="1" t="s">
        <v>11</v>
      </c>
      <c r="E407" s="1" t="s">
        <v>11</v>
      </c>
      <c r="F407" s="1" t="s">
        <v>11</v>
      </c>
      <c r="G407" s="1" t="s">
        <v>11</v>
      </c>
      <c r="H407" s="1" t="s">
        <v>11</v>
      </c>
      <c r="I407" s="3"/>
      <c r="J407" s="3"/>
    </row>
    <row r="408">
      <c r="A408" s="4" t="s">
        <v>8918</v>
      </c>
      <c r="B408" s="1" t="s">
        <v>11</v>
      </c>
      <c r="C408" s="1" t="s">
        <v>11</v>
      </c>
      <c r="D408" s="1" t="s">
        <v>11</v>
      </c>
      <c r="E408" s="1" t="s">
        <v>11</v>
      </c>
      <c r="F408" s="1" t="s">
        <v>11</v>
      </c>
      <c r="G408" s="1" t="s">
        <v>11</v>
      </c>
      <c r="H408" s="1" t="s">
        <v>11</v>
      </c>
      <c r="I408" s="3"/>
      <c r="J408" s="3"/>
    </row>
    <row r="409">
      <c r="A409" s="4" t="s">
        <v>1373</v>
      </c>
      <c r="B409" s="1" t="s">
        <v>1374</v>
      </c>
      <c r="C409" s="1" t="s">
        <v>1375</v>
      </c>
      <c r="D409" s="1" t="s">
        <v>1376</v>
      </c>
      <c r="E409" s="1" t="s">
        <v>1377</v>
      </c>
      <c r="F409" s="1" t="s">
        <v>1378</v>
      </c>
      <c r="G409" s="5" t="s">
        <v>1379</v>
      </c>
      <c r="H409" s="1" t="s">
        <v>80</v>
      </c>
      <c r="I409" s="3"/>
      <c r="J409" s="3"/>
    </row>
    <row r="410">
      <c r="A410" s="4" t="s">
        <v>23</v>
      </c>
      <c r="B410" s="1" t="s">
        <v>11</v>
      </c>
      <c r="C410" s="1" t="s">
        <v>11</v>
      </c>
      <c r="D410" s="1" t="s">
        <v>11</v>
      </c>
      <c r="E410" s="1" t="s">
        <v>11</v>
      </c>
      <c r="F410" s="1" t="s">
        <v>11</v>
      </c>
      <c r="G410" s="1" t="s">
        <v>11</v>
      </c>
      <c r="H410" s="1" t="s">
        <v>11</v>
      </c>
      <c r="I410" s="3"/>
      <c r="J410" s="3"/>
    </row>
    <row r="411">
      <c r="A411" s="4" t="s">
        <v>1383</v>
      </c>
      <c r="B411" s="1" t="s">
        <v>1384</v>
      </c>
      <c r="C411" s="1" t="s">
        <v>1385</v>
      </c>
      <c r="D411" s="1" t="s">
        <v>1386</v>
      </c>
      <c r="E411" s="1" t="s">
        <v>1387</v>
      </c>
      <c r="F411" s="1" t="s">
        <v>1388</v>
      </c>
      <c r="G411" s="5" t="s">
        <v>1389</v>
      </c>
      <c r="H411" s="1" t="s">
        <v>312</v>
      </c>
      <c r="I411" s="3"/>
      <c r="J411" s="3"/>
    </row>
    <row r="412">
      <c r="A412" s="4" t="s">
        <v>3721</v>
      </c>
      <c r="B412" s="1" t="s">
        <v>11</v>
      </c>
      <c r="C412" s="1" t="s">
        <v>11</v>
      </c>
      <c r="D412" s="1" t="s">
        <v>11</v>
      </c>
      <c r="E412" s="1" t="s">
        <v>11</v>
      </c>
      <c r="F412" s="1" t="s">
        <v>11</v>
      </c>
      <c r="G412" s="1" t="s">
        <v>11</v>
      </c>
      <c r="H412" s="1" t="s">
        <v>11</v>
      </c>
      <c r="I412" s="3"/>
      <c r="J412" s="3"/>
    </row>
    <row r="413">
      <c r="A413" s="4" t="s">
        <v>594</v>
      </c>
      <c r="B413" s="1" t="s">
        <v>11</v>
      </c>
      <c r="C413" s="1" t="s">
        <v>11</v>
      </c>
      <c r="D413" s="1" t="s">
        <v>11</v>
      </c>
      <c r="E413" s="1" t="s">
        <v>11</v>
      </c>
      <c r="F413" s="1" t="s">
        <v>11</v>
      </c>
      <c r="G413" s="1" t="s">
        <v>11</v>
      </c>
      <c r="H413" s="1" t="s">
        <v>11</v>
      </c>
      <c r="I413" s="3"/>
      <c r="J413" s="3"/>
    </row>
    <row r="414">
      <c r="A414" s="4" t="s">
        <v>1395</v>
      </c>
      <c r="B414" s="1" t="s">
        <v>1396</v>
      </c>
      <c r="C414" s="1" t="s">
        <v>1397</v>
      </c>
      <c r="D414" s="1" t="s">
        <v>1398</v>
      </c>
      <c r="E414" s="1" t="s">
        <v>1399</v>
      </c>
      <c r="F414" s="1" t="s">
        <v>11</v>
      </c>
      <c r="G414" s="1" t="s">
        <v>1400</v>
      </c>
      <c r="H414" s="1" t="s">
        <v>154</v>
      </c>
      <c r="I414" s="3"/>
      <c r="J414" s="3"/>
    </row>
    <row r="415">
      <c r="A415" s="4" t="s">
        <v>1402</v>
      </c>
      <c r="B415" s="1" t="s">
        <v>1403</v>
      </c>
      <c r="C415" s="1" t="s">
        <v>1404</v>
      </c>
      <c r="D415" s="1" t="s">
        <v>1405</v>
      </c>
      <c r="E415" s="1" t="s">
        <v>1406</v>
      </c>
      <c r="F415" s="1" t="s">
        <v>11</v>
      </c>
      <c r="G415" s="1" t="s">
        <v>1407</v>
      </c>
      <c r="H415" s="1" t="s">
        <v>31</v>
      </c>
      <c r="I415" s="3"/>
      <c r="J415" s="3"/>
    </row>
    <row r="416">
      <c r="A416" s="4" t="s">
        <v>1409</v>
      </c>
      <c r="B416" s="1" t="s">
        <v>1410</v>
      </c>
      <c r="C416" s="1" t="s">
        <v>1411</v>
      </c>
      <c r="D416" s="1" t="s">
        <v>1412</v>
      </c>
      <c r="E416" s="1" t="s">
        <v>1413</v>
      </c>
      <c r="F416" s="1" t="s">
        <v>11</v>
      </c>
      <c r="G416" s="5" t="s">
        <v>1414</v>
      </c>
      <c r="H416" s="1" t="s">
        <v>43</v>
      </c>
      <c r="I416" s="3"/>
      <c r="J416" s="3"/>
    </row>
    <row r="417">
      <c r="A417" s="4" t="s">
        <v>1416</v>
      </c>
      <c r="B417" s="1" t="s">
        <v>1417</v>
      </c>
      <c r="C417" s="3"/>
      <c r="D417" s="3"/>
      <c r="E417" s="3"/>
      <c r="F417" s="1" t="s">
        <v>11</v>
      </c>
      <c r="G417" s="1" t="s">
        <v>11</v>
      </c>
      <c r="H417" s="1" t="s">
        <v>11</v>
      </c>
      <c r="I417" s="3"/>
      <c r="J417" s="3"/>
    </row>
    <row r="418">
      <c r="A418" s="4" t="s">
        <v>4263</v>
      </c>
      <c r="B418" s="1" t="s">
        <v>11</v>
      </c>
      <c r="C418" s="1" t="s">
        <v>11</v>
      </c>
      <c r="D418" s="1" t="s">
        <v>11</v>
      </c>
      <c r="E418" s="1" t="s">
        <v>11</v>
      </c>
      <c r="F418" s="1" t="s">
        <v>11</v>
      </c>
      <c r="G418" s="1" t="s">
        <v>11</v>
      </c>
      <c r="H418" s="1" t="s">
        <v>11</v>
      </c>
      <c r="I418" s="3"/>
      <c r="J418" s="3"/>
    </row>
    <row r="419">
      <c r="A419" s="4" t="s">
        <v>224</v>
      </c>
      <c r="B419" s="1" t="s">
        <v>11</v>
      </c>
      <c r="C419" s="1" t="s">
        <v>11</v>
      </c>
      <c r="D419" s="1" t="s">
        <v>11</v>
      </c>
      <c r="E419" s="1" t="s">
        <v>11</v>
      </c>
      <c r="F419" s="1" t="s">
        <v>11</v>
      </c>
      <c r="G419" s="1" t="s">
        <v>11</v>
      </c>
      <c r="H419" s="1" t="s">
        <v>11</v>
      </c>
      <c r="I419" s="3"/>
      <c r="J419" s="3"/>
    </row>
    <row r="420">
      <c r="A420" s="4" t="s">
        <v>5478</v>
      </c>
      <c r="B420" s="1" t="s">
        <v>11</v>
      </c>
      <c r="C420" s="1" t="s">
        <v>11</v>
      </c>
      <c r="D420" s="1" t="s">
        <v>11</v>
      </c>
      <c r="E420" s="1" t="s">
        <v>11</v>
      </c>
      <c r="F420" s="1" t="s">
        <v>11</v>
      </c>
      <c r="G420" s="1" t="s">
        <v>11</v>
      </c>
      <c r="H420" s="1" t="s">
        <v>11</v>
      </c>
      <c r="I420" s="3"/>
      <c r="J420" s="3"/>
    </row>
    <row r="421">
      <c r="A421" s="4" t="s">
        <v>7401</v>
      </c>
      <c r="B421" s="1" t="s">
        <v>11</v>
      </c>
      <c r="C421" s="1" t="s">
        <v>11</v>
      </c>
      <c r="D421" s="1" t="s">
        <v>11</v>
      </c>
      <c r="E421" s="1" t="s">
        <v>11</v>
      </c>
      <c r="F421" s="1" t="s">
        <v>11</v>
      </c>
      <c r="G421" s="1" t="s">
        <v>11</v>
      </c>
      <c r="H421" s="1" t="s">
        <v>11</v>
      </c>
      <c r="I421" s="3"/>
      <c r="J421" s="3"/>
    </row>
    <row r="422">
      <c r="A422" s="4" t="s">
        <v>1427</v>
      </c>
      <c r="B422" s="1" t="s">
        <v>1428</v>
      </c>
      <c r="C422" s="1" t="s">
        <v>1429</v>
      </c>
      <c r="D422" s="1" t="s">
        <v>1430</v>
      </c>
      <c r="E422" s="1" t="s">
        <v>1431</v>
      </c>
      <c r="F422" s="1" t="s">
        <v>11</v>
      </c>
      <c r="G422" s="5" t="s">
        <v>1432</v>
      </c>
      <c r="H422" s="1" t="s">
        <v>80</v>
      </c>
      <c r="I422" s="3"/>
      <c r="J422" s="3"/>
    </row>
    <row r="423">
      <c r="A423" s="4" t="s">
        <v>1434</v>
      </c>
      <c r="B423" s="1" t="s">
        <v>1435</v>
      </c>
      <c r="C423" s="1" t="s">
        <v>1436</v>
      </c>
      <c r="D423" s="1" t="s">
        <v>1437</v>
      </c>
      <c r="E423" s="1" t="s">
        <v>1438</v>
      </c>
      <c r="F423" s="1" t="s">
        <v>11</v>
      </c>
      <c r="G423" s="5" t="s">
        <v>1439</v>
      </c>
      <c r="H423" s="1" t="s">
        <v>154</v>
      </c>
      <c r="I423" s="3"/>
      <c r="J423" s="3"/>
    </row>
    <row r="424">
      <c r="A424" s="4" t="s">
        <v>7661</v>
      </c>
      <c r="B424" s="1" t="s">
        <v>11</v>
      </c>
      <c r="C424" s="1" t="s">
        <v>11</v>
      </c>
      <c r="D424" s="1" t="s">
        <v>11</v>
      </c>
      <c r="E424" s="1" t="s">
        <v>11</v>
      </c>
      <c r="F424" s="1" t="s">
        <v>11</v>
      </c>
      <c r="G424" s="1" t="s">
        <v>11</v>
      </c>
      <c r="H424" s="1" t="s">
        <v>11</v>
      </c>
      <c r="I424" s="3"/>
      <c r="J424" s="3"/>
    </row>
    <row r="425">
      <c r="A425" s="4" t="s">
        <v>1443</v>
      </c>
      <c r="B425" s="1" t="s">
        <v>1444</v>
      </c>
      <c r="C425" s="1" t="s">
        <v>1445</v>
      </c>
      <c r="D425" s="1" t="s">
        <v>1446</v>
      </c>
      <c r="E425" s="1" t="s">
        <v>1447</v>
      </c>
      <c r="F425" s="1" t="s">
        <v>11</v>
      </c>
      <c r="G425" s="1" t="s">
        <v>11</v>
      </c>
      <c r="H425" s="1" t="s">
        <v>80</v>
      </c>
      <c r="I425" s="3"/>
      <c r="J425" s="3"/>
    </row>
    <row r="426">
      <c r="A426" s="4" t="s">
        <v>2750</v>
      </c>
      <c r="B426" s="1" t="s">
        <v>11</v>
      </c>
      <c r="C426" s="1" t="s">
        <v>11</v>
      </c>
      <c r="D426" s="1" t="s">
        <v>11</v>
      </c>
      <c r="E426" s="1" t="s">
        <v>11</v>
      </c>
      <c r="F426" s="1" t="s">
        <v>11</v>
      </c>
      <c r="G426" s="1" t="s">
        <v>11</v>
      </c>
      <c r="H426" s="1" t="s">
        <v>11</v>
      </c>
      <c r="I426" s="3"/>
      <c r="J426" s="3"/>
    </row>
    <row r="427">
      <c r="A427" s="4" t="s">
        <v>160</v>
      </c>
      <c r="B427" s="1" t="s">
        <v>11</v>
      </c>
      <c r="C427" s="1" t="s">
        <v>11</v>
      </c>
      <c r="D427" s="1" t="s">
        <v>11</v>
      </c>
      <c r="E427" s="1" t="s">
        <v>11</v>
      </c>
      <c r="F427" s="1" t="s">
        <v>11</v>
      </c>
      <c r="G427" s="1" t="s">
        <v>11</v>
      </c>
      <c r="H427" s="1" t="s">
        <v>11</v>
      </c>
      <c r="I427" s="3"/>
      <c r="J427" s="3"/>
    </row>
    <row r="428">
      <c r="A428" s="4" t="s">
        <v>146</v>
      </c>
      <c r="B428" s="1" t="s">
        <v>11</v>
      </c>
      <c r="C428" s="1" t="s">
        <v>11</v>
      </c>
      <c r="D428" s="1" t="s">
        <v>11</v>
      </c>
      <c r="E428" s="1" t="s">
        <v>11</v>
      </c>
      <c r="F428" s="1" t="s">
        <v>11</v>
      </c>
      <c r="G428" s="1" t="s">
        <v>11</v>
      </c>
      <c r="H428" s="1" t="s">
        <v>11</v>
      </c>
      <c r="I428" s="3"/>
      <c r="J428" s="3"/>
    </row>
    <row r="429">
      <c r="A429" s="4" t="s">
        <v>3691</v>
      </c>
      <c r="B429" s="1" t="s">
        <v>11</v>
      </c>
      <c r="C429" s="1" t="s">
        <v>11</v>
      </c>
      <c r="D429" s="1" t="s">
        <v>11</v>
      </c>
      <c r="E429" s="1" t="s">
        <v>11</v>
      </c>
      <c r="F429" s="1" t="s">
        <v>11</v>
      </c>
      <c r="G429" s="1" t="s">
        <v>11</v>
      </c>
      <c r="H429" s="1" t="s">
        <v>11</v>
      </c>
      <c r="I429" s="3"/>
      <c r="J429" s="3"/>
    </row>
    <row r="430">
      <c r="A430" s="4" t="s">
        <v>169</v>
      </c>
      <c r="B430" s="1" t="s">
        <v>11</v>
      </c>
      <c r="C430" s="1" t="s">
        <v>11</v>
      </c>
      <c r="D430" s="1" t="s">
        <v>11</v>
      </c>
      <c r="E430" s="1" t="s">
        <v>11</v>
      </c>
      <c r="F430" s="1" t="s">
        <v>11</v>
      </c>
      <c r="G430" s="1" t="s">
        <v>11</v>
      </c>
      <c r="H430" s="1" t="s">
        <v>11</v>
      </c>
      <c r="I430" s="3"/>
      <c r="J430" s="3"/>
    </row>
    <row r="431">
      <c r="A431" s="4" t="s">
        <v>1459</v>
      </c>
      <c r="B431" s="1" t="s">
        <v>1460</v>
      </c>
      <c r="C431" s="3"/>
      <c r="D431" s="3"/>
      <c r="E431" s="3"/>
      <c r="F431" s="1" t="s">
        <v>11</v>
      </c>
      <c r="G431" s="1" t="s">
        <v>11</v>
      </c>
      <c r="H431" s="1" t="s">
        <v>11</v>
      </c>
      <c r="I431" s="3"/>
      <c r="J431" s="3"/>
    </row>
    <row r="432">
      <c r="A432" s="4" t="s">
        <v>5952</v>
      </c>
      <c r="B432" s="1" t="s">
        <v>11</v>
      </c>
      <c r="C432" s="1" t="s">
        <v>11</v>
      </c>
      <c r="D432" s="1" t="s">
        <v>11</v>
      </c>
      <c r="E432" s="1" t="s">
        <v>11</v>
      </c>
      <c r="F432" s="1" t="s">
        <v>11</v>
      </c>
      <c r="G432" s="1" t="s">
        <v>11</v>
      </c>
      <c r="H432" s="1" t="s">
        <v>11</v>
      </c>
      <c r="I432" s="3"/>
      <c r="J432" s="3"/>
    </row>
    <row r="433">
      <c r="A433" s="4" t="s">
        <v>3286</v>
      </c>
      <c r="B433" s="1" t="s">
        <v>11</v>
      </c>
      <c r="C433" s="1" t="s">
        <v>11</v>
      </c>
      <c r="D433" s="1" t="s">
        <v>11</v>
      </c>
      <c r="E433" s="1" t="s">
        <v>11</v>
      </c>
      <c r="F433" s="1" t="s">
        <v>11</v>
      </c>
      <c r="G433" s="1" t="s">
        <v>11</v>
      </c>
      <c r="H433" s="1" t="s">
        <v>11</v>
      </c>
      <c r="I433" s="3"/>
      <c r="J433" s="3"/>
    </row>
    <row r="434">
      <c r="A434" s="4" t="s">
        <v>1466</v>
      </c>
      <c r="B434" s="1" t="s">
        <v>1467</v>
      </c>
      <c r="C434" s="3"/>
      <c r="D434" s="3"/>
      <c r="E434" s="3"/>
      <c r="F434" s="1" t="s">
        <v>11</v>
      </c>
      <c r="G434" s="1" t="s">
        <v>11</v>
      </c>
      <c r="H434" s="1" t="s">
        <v>11</v>
      </c>
      <c r="I434" s="3"/>
      <c r="J434" s="3"/>
    </row>
    <row r="435">
      <c r="A435" s="4" t="s">
        <v>2075</v>
      </c>
      <c r="B435" s="1" t="s">
        <v>11</v>
      </c>
      <c r="C435" s="1" t="s">
        <v>11</v>
      </c>
      <c r="D435" s="1" t="s">
        <v>11</v>
      </c>
      <c r="E435" s="1" t="s">
        <v>11</v>
      </c>
      <c r="F435" s="1" t="s">
        <v>11</v>
      </c>
      <c r="G435" s="1" t="s">
        <v>11</v>
      </c>
      <c r="H435" s="1" t="s">
        <v>11</v>
      </c>
      <c r="I435" s="3"/>
      <c r="J435" s="3"/>
    </row>
    <row r="436">
      <c r="A436" s="4" t="s">
        <v>1471</v>
      </c>
      <c r="B436" s="1" t="s">
        <v>1472</v>
      </c>
      <c r="C436" s="1" t="s">
        <v>1473</v>
      </c>
      <c r="D436" s="1" t="s">
        <v>1474</v>
      </c>
      <c r="E436" s="1" t="s">
        <v>1475</v>
      </c>
      <c r="F436" s="1" t="s">
        <v>11</v>
      </c>
      <c r="G436" s="5" t="s">
        <v>1476</v>
      </c>
      <c r="H436" s="1" t="s">
        <v>1199</v>
      </c>
      <c r="I436" s="3"/>
      <c r="J436" s="3"/>
    </row>
    <row r="437">
      <c r="A437" s="4" t="s">
        <v>1938</v>
      </c>
      <c r="B437" s="1" t="s">
        <v>11</v>
      </c>
      <c r="C437" s="1" t="s">
        <v>11</v>
      </c>
      <c r="D437" s="1" t="s">
        <v>11</v>
      </c>
      <c r="E437" s="1" t="s">
        <v>11</v>
      </c>
      <c r="F437" s="1" t="s">
        <v>11</v>
      </c>
      <c r="G437" s="1" t="s">
        <v>11</v>
      </c>
      <c r="H437" s="1" t="s">
        <v>11</v>
      </c>
      <c r="I437" s="3"/>
      <c r="J437" s="3"/>
    </row>
    <row r="438">
      <c r="A438" s="4" t="s">
        <v>8998</v>
      </c>
      <c r="B438" s="1" t="s">
        <v>11</v>
      </c>
      <c r="C438" s="1" t="s">
        <v>11</v>
      </c>
      <c r="D438" s="1" t="s">
        <v>11</v>
      </c>
      <c r="E438" s="1" t="s">
        <v>11</v>
      </c>
      <c r="F438" s="1" t="s">
        <v>11</v>
      </c>
      <c r="G438" s="1" t="s">
        <v>11</v>
      </c>
      <c r="H438" s="1" t="s">
        <v>11</v>
      </c>
      <c r="I438" s="3"/>
      <c r="J438" s="3"/>
    </row>
    <row r="439">
      <c r="A439" s="4" t="s">
        <v>2266</v>
      </c>
      <c r="B439" s="1" t="s">
        <v>11</v>
      </c>
      <c r="C439" s="1" t="s">
        <v>11</v>
      </c>
      <c r="D439" s="1" t="s">
        <v>11</v>
      </c>
      <c r="E439" s="1" t="s">
        <v>11</v>
      </c>
      <c r="F439" s="1" t="s">
        <v>11</v>
      </c>
      <c r="G439" s="1" t="s">
        <v>11</v>
      </c>
      <c r="H439" s="1" t="s">
        <v>11</v>
      </c>
      <c r="I439" s="3"/>
      <c r="J439" s="3"/>
    </row>
    <row r="440">
      <c r="A440" s="4" t="s">
        <v>1484</v>
      </c>
      <c r="B440" s="1" t="s">
        <v>1485</v>
      </c>
      <c r="C440" s="1" t="s">
        <v>1486</v>
      </c>
      <c r="D440" s="1" t="s">
        <v>1487</v>
      </c>
      <c r="E440" s="1" t="s">
        <v>1488</v>
      </c>
      <c r="F440" s="1" t="s">
        <v>11</v>
      </c>
      <c r="G440" s="1" t="s">
        <v>11</v>
      </c>
      <c r="H440" s="1" t="s">
        <v>154</v>
      </c>
      <c r="I440" s="3"/>
      <c r="J440" s="3"/>
    </row>
    <row r="441">
      <c r="A441" s="4" t="s">
        <v>4613</v>
      </c>
      <c r="B441" s="1" t="s">
        <v>11</v>
      </c>
      <c r="C441" s="1" t="s">
        <v>11</v>
      </c>
      <c r="D441" s="1" t="s">
        <v>11</v>
      </c>
      <c r="E441" s="1" t="s">
        <v>11</v>
      </c>
      <c r="F441" s="1" t="s">
        <v>11</v>
      </c>
      <c r="G441" s="1" t="s">
        <v>11</v>
      </c>
      <c r="H441" s="1" t="s">
        <v>11</v>
      </c>
      <c r="I441" s="3"/>
      <c r="J441" s="3"/>
    </row>
    <row r="442">
      <c r="A442" s="4" t="s">
        <v>6476</v>
      </c>
      <c r="B442" s="1" t="s">
        <v>11</v>
      </c>
      <c r="C442" s="1" t="s">
        <v>11</v>
      </c>
      <c r="D442" s="1" t="s">
        <v>11</v>
      </c>
      <c r="E442" s="1" t="s">
        <v>11</v>
      </c>
      <c r="F442" s="1" t="s">
        <v>11</v>
      </c>
      <c r="G442" s="1" t="s">
        <v>11</v>
      </c>
      <c r="H442" s="1" t="s">
        <v>11</v>
      </c>
      <c r="I442" s="3"/>
      <c r="J442" s="3"/>
    </row>
    <row r="443">
      <c r="A443" s="4" t="s">
        <v>5895</v>
      </c>
      <c r="B443" s="1" t="s">
        <v>11</v>
      </c>
      <c r="C443" s="1" t="s">
        <v>11</v>
      </c>
      <c r="D443" s="1" t="s">
        <v>11</v>
      </c>
      <c r="E443" s="1" t="s">
        <v>11</v>
      </c>
      <c r="F443" s="1" t="s">
        <v>11</v>
      </c>
      <c r="G443" s="1" t="s">
        <v>11</v>
      </c>
      <c r="H443" s="1" t="s">
        <v>11</v>
      </c>
      <c r="I443" s="3"/>
      <c r="J443" s="3"/>
    </row>
    <row r="444">
      <c r="A444" s="4" t="s">
        <v>7468</v>
      </c>
      <c r="B444" s="1" t="s">
        <v>11</v>
      </c>
      <c r="C444" s="1" t="s">
        <v>11</v>
      </c>
      <c r="D444" s="1" t="s">
        <v>11</v>
      </c>
      <c r="E444" s="1" t="s">
        <v>11</v>
      </c>
      <c r="F444" s="1" t="s">
        <v>11</v>
      </c>
      <c r="G444" s="1" t="s">
        <v>11</v>
      </c>
      <c r="H444" s="1" t="s">
        <v>11</v>
      </c>
      <c r="I444" s="3"/>
      <c r="J444" s="3"/>
    </row>
    <row r="445">
      <c r="A445" s="4" t="s">
        <v>1498</v>
      </c>
      <c r="B445" s="1" t="s">
        <v>1499</v>
      </c>
      <c r="C445" s="1" t="s">
        <v>1500</v>
      </c>
      <c r="D445" s="1" t="s">
        <v>1501</v>
      </c>
      <c r="E445" s="1" t="s">
        <v>1502</v>
      </c>
      <c r="F445" s="1" t="s">
        <v>1503</v>
      </c>
      <c r="G445" s="5" t="s">
        <v>1504</v>
      </c>
      <c r="H445" s="1" t="s">
        <v>31</v>
      </c>
      <c r="I445" s="3"/>
      <c r="J445" s="3"/>
    </row>
    <row r="446">
      <c r="A446" s="4" t="s">
        <v>1506</v>
      </c>
      <c r="B446" s="1" t="s">
        <v>1507</v>
      </c>
      <c r="C446" s="1" t="s">
        <v>1508</v>
      </c>
      <c r="D446" s="1" t="s">
        <v>1509</v>
      </c>
      <c r="E446" s="1" t="s">
        <v>1510</v>
      </c>
      <c r="F446" s="1" t="s">
        <v>11</v>
      </c>
      <c r="G446" s="1" t="s">
        <v>11</v>
      </c>
      <c r="H446" s="1" t="s">
        <v>312</v>
      </c>
      <c r="I446" s="3"/>
      <c r="J446" s="3"/>
    </row>
    <row r="447">
      <c r="A447" s="4" t="s">
        <v>3560</v>
      </c>
      <c r="B447" s="1" t="s">
        <v>11</v>
      </c>
      <c r="C447" s="1" t="s">
        <v>11</v>
      </c>
      <c r="D447" s="1" t="s">
        <v>11</v>
      </c>
      <c r="E447" s="1" t="s">
        <v>11</v>
      </c>
      <c r="F447" s="1" t="s">
        <v>11</v>
      </c>
      <c r="G447" s="1" t="s">
        <v>11</v>
      </c>
      <c r="H447" s="1" t="s">
        <v>11</v>
      </c>
      <c r="I447" s="3"/>
      <c r="J447" s="3"/>
    </row>
    <row r="448">
      <c r="A448" s="4" t="s">
        <v>1731</v>
      </c>
      <c r="B448" s="1" t="s">
        <v>11</v>
      </c>
      <c r="C448" s="1" t="s">
        <v>11</v>
      </c>
      <c r="D448" s="1" t="s">
        <v>11</v>
      </c>
      <c r="E448" s="1" t="s">
        <v>11</v>
      </c>
      <c r="F448" s="1" t="s">
        <v>11</v>
      </c>
      <c r="G448" s="1" t="s">
        <v>11</v>
      </c>
      <c r="H448" s="1" t="s">
        <v>11</v>
      </c>
      <c r="I448" s="3"/>
      <c r="J448" s="3"/>
    </row>
    <row r="449">
      <c r="A449" s="4" t="s">
        <v>2724</v>
      </c>
      <c r="B449" s="1" t="s">
        <v>11</v>
      </c>
      <c r="C449" s="1" t="s">
        <v>11</v>
      </c>
      <c r="D449" s="1" t="s">
        <v>11</v>
      </c>
      <c r="E449" s="1" t="s">
        <v>11</v>
      </c>
      <c r="F449" s="1" t="s">
        <v>11</v>
      </c>
      <c r="G449" s="1" t="s">
        <v>11</v>
      </c>
      <c r="H449" s="1" t="s">
        <v>11</v>
      </c>
      <c r="I449" s="3"/>
      <c r="J449" s="3"/>
    </row>
    <row r="450">
      <c r="A450" s="4" t="s">
        <v>1518</v>
      </c>
      <c r="B450" s="1" t="s">
        <v>1519</v>
      </c>
      <c r="C450" s="1" t="s">
        <v>1520</v>
      </c>
      <c r="D450" s="1" t="s">
        <v>1521</v>
      </c>
      <c r="E450" s="1" t="s">
        <v>1522</v>
      </c>
      <c r="F450" s="1" t="s">
        <v>1523</v>
      </c>
      <c r="G450" s="5" t="s">
        <v>1524</v>
      </c>
      <c r="H450" s="1" t="s">
        <v>924</v>
      </c>
      <c r="I450" s="3"/>
      <c r="J450" s="3"/>
    </row>
    <row r="451">
      <c r="A451" s="4" t="s">
        <v>158</v>
      </c>
      <c r="B451" s="1" t="s">
        <v>11</v>
      </c>
      <c r="C451" s="1" t="s">
        <v>11</v>
      </c>
      <c r="D451" s="1" t="s">
        <v>11</v>
      </c>
      <c r="E451" s="1" t="s">
        <v>11</v>
      </c>
      <c r="F451" s="1" t="s">
        <v>11</v>
      </c>
      <c r="G451" s="1" t="s">
        <v>11</v>
      </c>
      <c r="H451" s="1" t="s">
        <v>11</v>
      </c>
      <c r="I451" s="3"/>
      <c r="J451" s="3"/>
    </row>
    <row r="452">
      <c r="A452" s="4" t="s">
        <v>1528</v>
      </c>
      <c r="B452" s="1" t="s">
        <v>1529</v>
      </c>
      <c r="C452" s="1" t="s">
        <v>1530</v>
      </c>
      <c r="D452" s="1" t="s">
        <v>1531</v>
      </c>
      <c r="E452" s="1" t="s">
        <v>1532</v>
      </c>
      <c r="F452" s="1" t="s">
        <v>1533</v>
      </c>
      <c r="G452" s="5" t="s">
        <v>1534</v>
      </c>
      <c r="H452" s="1" t="s">
        <v>80</v>
      </c>
      <c r="I452" s="3"/>
      <c r="J452" s="3"/>
    </row>
    <row r="453">
      <c r="A453" s="4" t="s">
        <v>1536</v>
      </c>
      <c r="B453" s="1" t="s">
        <v>1537</v>
      </c>
      <c r="C453" s="1" t="s">
        <v>1538</v>
      </c>
      <c r="D453" s="1" t="s">
        <v>1539</v>
      </c>
      <c r="E453" s="1" t="s">
        <v>1540</v>
      </c>
      <c r="F453" s="1" t="s">
        <v>11</v>
      </c>
      <c r="G453" s="1" t="s">
        <v>11</v>
      </c>
      <c r="H453" s="1" t="s">
        <v>31</v>
      </c>
      <c r="I453" s="3"/>
      <c r="J453" s="3"/>
    </row>
    <row r="454">
      <c r="A454" s="4" t="s">
        <v>1542</v>
      </c>
      <c r="B454" s="1" t="s">
        <v>1543</v>
      </c>
      <c r="C454" s="1" t="s">
        <v>1544</v>
      </c>
      <c r="D454" s="1" t="s">
        <v>1545</v>
      </c>
      <c r="E454" s="1" t="s">
        <v>1546</v>
      </c>
      <c r="F454" s="1" t="s">
        <v>1547</v>
      </c>
      <c r="G454" s="5" t="s">
        <v>1548</v>
      </c>
      <c r="H454" s="1" t="s">
        <v>154</v>
      </c>
      <c r="I454" s="3"/>
      <c r="J454" s="3"/>
    </row>
    <row r="455">
      <c r="A455" s="4" t="s">
        <v>9470</v>
      </c>
      <c r="B455" s="1" t="s">
        <v>11</v>
      </c>
      <c r="C455" s="1" t="s">
        <v>11</v>
      </c>
      <c r="D455" s="1" t="s">
        <v>11</v>
      </c>
      <c r="E455" s="1" t="s">
        <v>11</v>
      </c>
      <c r="F455" s="1" t="s">
        <v>11</v>
      </c>
      <c r="G455" s="1" t="s">
        <v>11</v>
      </c>
      <c r="H455" s="1" t="s">
        <v>11</v>
      </c>
      <c r="I455" s="3"/>
      <c r="J455" s="3"/>
    </row>
    <row r="456">
      <c r="A456" s="4" t="s">
        <v>2832</v>
      </c>
      <c r="B456" s="1" t="s">
        <v>11</v>
      </c>
      <c r="C456" s="1" t="s">
        <v>11</v>
      </c>
      <c r="D456" s="1" t="s">
        <v>11</v>
      </c>
      <c r="E456" s="1" t="s">
        <v>11</v>
      </c>
      <c r="F456" s="1" t="s">
        <v>11</v>
      </c>
      <c r="G456" s="1" t="s">
        <v>11</v>
      </c>
      <c r="H456" s="1" t="s">
        <v>11</v>
      </c>
      <c r="I456" s="3"/>
      <c r="J456" s="3"/>
    </row>
    <row r="457">
      <c r="A457" s="4" t="s">
        <v>7887</v>
      </c>
      <c r="B457" s="1" t="s">
        <v>11</v>
      </c>
      <c r="C457" s="1" t="s">
        <v>11</v>
      </c>
      <c r="D457" s="1" t="s">
        <v>11</v>
      </c>
      <c r="E457" s="1" t="s">
        <v>11</v>
      </c>
      <c r="F457" s="1" t="s">
        <v>11</v>
      </c>
      <c r="G457" s="1" t="s">
        <v>11</v>
      </c>
      <c r="H457" s="1" t="s">
        <v>11</v>
      </c>
      <c r="I457" s="3"/>
      <c r="J457" s="3"/>
    </row>
    <row r="458">
      <c r="A458" s="4" t="s">
        <v>1556</v>
      </c>
      <c r="B458" s="1" t="s">
        <v>1557</v>
      </c>
      <c r="C458" s="1" t="s">
        <v>1558</v>
      </c>
      <c r="D458" s="1" t="s">
        <v>1559</v>
      </c>
      <c r="E458" s="1" t="s">
        <v>1560</v>
      </c>
      <c r="F458" s="1" t="s">
        <v>1561</v>
      </c>
      <c r="G458" s="5" t="s">
        <v>1562</v>
      </c>
      <c r="H458" s="1" t="s">
        <v>312</v>
      </c>
      <c r="I458" s="3"/>
      <c r="J458" s="3"/>
    </row>
    <row r="459">
      <c r="A459" s="4" t="s">
        <v>8948</v>
      </c>
      <c r="B459" s="1" t="s">
        <v>11</v>
      </c>
      <c r="C459" s="1" t="s">
        <v>11</v>
      </c>
      <c r="D459" s="1" t="s">
        <v>11</v>
      </c>
      <c r="E459" s="1" t="s">
        <v>11</v>
      </c>
      <c r="F459" s="1" t="s">
        <v>11</v>
      </c>
      <c r="G459" s="1" t="s">
        <v>11</v>
      </c>
      <c r="H459" s="1" t="s">
        <v>11</v>
      </c>
      <c r="I459" s="3"/>
      <c r="J459" s="3"/>
    </row>
    <row r="460">
      <c r="A460" s="4" t="s">
        <v>1566</v>
      </c>
      <c r="B460" s="1" t="s">
        <v>1567</v>
      </c>
      <c r="C460" s="1" t="s">
        <v>1568</v>
      </c>
      <c r="D460" s="1" t="s">
        <v>1569</v>
      </c>
      <c r="E460" s="1" t="s">
        <v>1570</v>
      </c>
      <c r="F460" s="1" t="s">
        <v>11</v>
      </c>
      <c r="G460" s="5" t="s">
        <v>1571</v>
      </c>
      <c r="H460" s="1" t="s">
        <v>924</v>
      </c>
      <c r="I460" s="3"/>
      <c r="J460" s="3"/>
    </row>
    <row r="461">
      <c r="A461" s="4" t="s">
        <v>2808</v>
      </c>
      <c r="B461" s="1" t="s">
        <v>11</v>
      </c>
      <c r="C461" s="1" t="s">
        <v>11</v>
      </c>
      <c r="D461" s="1" t="s">
        <v>11</v>
      </c>
      <c r="E461" s="1" t="s">
        <v>11</v>
      </c>
      <c r="F461" s="1" t="s">
        <v>11</v>
      </c>
      <c r="G461" s="1" t="s">
        <v>11</v>
      </c>
      <c r="H461" s="1" t="s">
        <v>11</v>
      </c>
      <c r="I461" s="3"/>
      <c r="J461" s="3"/>
    </row>
    <row r="462">
      <c r="A462" s="4" t="s">
        <v>4397</v>
      </c>
      <c r="B462" s="1" t="s">
        <v>11</v>
      </c>
      <c r="C462" s="1" t="s">
        <v>11</v>
      </c>
      <c r="D462" s="1" t="s">
        <v>11</v>
      </c>
      <c r="E462" s="1" t="s">
        <v>11</v>
      </c>
      <c r="F462" s="1" t="s">
        <v>11</v>
      </c>
      <c r="G462" s="1" t="s">
        <v>11</v>
      </c>
      <c r="H462" s="1" t="s">
        <v>11</v>
      </c>
      <c r="I462" s="3"/>
      <c r="J462" s="3"/>
    </row>
    <row r="463">
      <c r="A463" s="4" t="s">
        <v>1577</v>
      </c>
      <c r="B463" s="1" t="s">
        <v>1578</v>
      </c>
      <c r="C463" s="1" t="s">
        <v>1579</v>
      </c>
      <c r="D463" s="1" t="s">
        <v>1580</v>
      </c>
      <c r="E463" s="1" t="s">
        <v>1581</v>
      </c>
      <c r="F463" s="1" t="s">
        <v>11</v>
      </c>
      <c r="G463" s="1" t="s">
        <v>11</v>
      </c>
      <c r="H463" s="1" t="s">
        <v>31</v>
      </c>
      <c r="I463" s="3"/>
      <c r="J463" s="3"/>
    </row>
    <row r="464">
      <c r="A464" s="4" t="s">
        <v>1583</v>
      </c>
      <c r="B464" s="1" t="s">
        <v>1584</v>
      </c>
      <c r="C464" s="1" t="s">
        <v>1585</v>
      </c>
      <c r="D464" s="1" t="s">
        <v>1586</v>
      </c>
      <c r="E464" s="1" t="s">
        <v>1587</v>
      </c>
      <c r="F464" s="1" t="s">
        <v>11</v>
      </c>
      <c r="G464" s="5" t="s">
        <v>1588</v>
      </c>
      <c r="H464" s="1" t="s">
        <v>382</v>
      </c>
      <c r="I464" s="3"/>
      <c r="J464" s="3"/>
    </row>
    <row r="465">
      <c r="A465" s="4" t="s">
        <v>3208</v>
      </c>
      <c r="B465" s="1" t="s">
        <v>11</v>
      </c>
      <c r="C465" s="1" t="s">
        <v>11</v>
      </c>
      <c r="D465" s="1" t="s">
        <v>11</v>
      </c>
      <c r="E465" s="1" t="s">
        <v>11</v>
      </c>
      <c r="F465" s="1" t="s">
        <v>11</v>
      </c>
      <c r="G465" s="1" t="s">
        <v>11</v>
      </c>
      <c r="H465" s="1" t="s">
        <v>11</v>
      </c>
      <c r="I465" s="3"/>
      <c r="J465" s="3"/>
    </row>
    <row r="466">
      <c r="A466" s="4" t="s">
        <v>3523</v>
      </c>
      <c r="B466" s="1" t="s">
        <v>11</v>
      </c>
      <c r="C466" s="1" t="s">
        <v>11</v>
      </c>
      <c r="D466" s="1" t="s">
        <v>11</v>
      </c>
      <c r="E466" s="1" t="s">
        <v>11</v>
      </c>
      <c r="F466" s="1" t="s">
        <v>11</v>
      </c>
      <c r="G466" s="1" t="s">
        <v>11</v>
      </c>
      <c r="H466" s="1" t="s">
        <v>11</v>
      </c>
      <c r="I466" s="3"/>
      <c r="J466" s="3"/>
    </row>
    <row r="467">
      <c r="A467" s="4" t="s">
        <v>1594</v>
      </c>
      <c r="B467" s="1" t="s">
        <v>1595</v>
      </c>
      <c r="C467" s="3"/>
      <c r="D467" s="3"/>
      <c r="E467" s="3"/>
      <c r="F467" s="1" t="s">
        <v>11</v>
      </c>
      <c r="G467" s="1" t="s">
        <v>11</v>
      </c>
      <c r="H467" s="1" t="s">
        <v>11</v>
      </c>
      <c r="I467" s="3"/>
      <c r="J467" s="3"/>
    </row>
    <row r="468">
      <c r="A468" s="4" t="s">
        <v>8277</v>
      </c>
      <c r="B468" s="1" t="s">
        <v>11</v>
      </c>
      <c r="C468" s="1" t="s">
        <v>11</v>
      </c>
      <c r="D468" s="1" t="s">
        <v>11</v>
      </c>
      <c r="E468" s="1" t="s">
        <v>11</v>
      </c>
      <c r="F468" s="1" t="s">
        <v>11</v>
      </c>
      <c r="G468" s="1" t="s">
        <v>11</v>
      </c>
      <c r="H468" s="1" t="s">
        <v>11</v>
      </c>
      <c r="I468" s="3"/>
      <c r="J468" s="3"/>
    </row>
    <row r="469">
      <c r="A469" s="4" t="s">
        <v>8166</v>
      </c>
      <c r="B469" s="1" t="s">
        <v>11</v>
      </c>
      <c r="C469" s="1" t="s">
        <v>11</v>
      </c>
      <c r="D469" s="1" t="s">
        <v>11</v>
      </c>
      <c r="E469" s="1" t="s">
        <v>11</v>
      </c>
      <c r="F469" s="1" t="s">
        <v>11</v>
      </c>
      <c r="G469" s="1" t="s">
        <v>11</v>
      </c>
      <c r="H469" s="1" t="s">
        <v>11</v>
      </c>
      <c r="I469" s="3"/>
      <c r="J469" s="3"/>
    </row>
    <row r="470">
      <c r="A470" s="4" t="s">
        <v>3803</v>
      </c>
      <c r="B470" s="1" t="s">
        <v>11</v>
      </c>
      <c r="C470" s="1" t="s">
        <v>11</v>
      </c>
      <c r="D470" s="1" t="s">
        <v>11</v>
      </c>
      <c r="E470" s="1" t="s">
        <v>11</v>
      </c>
      <c r="F470" s="1" t="s">
        <v>11</v>
      </c>
      <c r="G470" s="1" t="s">
        <v>11</v>
      </c>
      <c r="H470" s="1" t="s">
        <v>11</v>
      </c>
      <c r="I470" s="3"/>
      <c r="J470" s="3"/>
    </row>
    <row r="471">
      <c r="A471" s="4" t="s">
        <v>1603</v>
      </c>
      <c r="B471" s="1" t="s">
        <v>1604</v>
      </c>
      <c r="C471" s="1" t="s">
        <v>1605</v>
      </c>
      <c r="D471" s="1" t="s">
        <v>1606</v>
      </c>
      <c r="E471" s="1" t="s">
        <v>1607</v>
      </c>
      <c r="F471" s="1" t="s">
        <v>1608</v>
      </c>
      <c r="G471" s="5" t="s">
        <v>1609</v>
      </c>
      <c r="H471" s="1" t="s">
        <v>53</v>
      </c>
      <c r="I471" s="3"/>
      <c r="J471" s="3"/>
    </row>
    <row r="472">
      <c r="A472" s="4" t="s">
        <v>2494</v>
      </c>
      <c r="B472" s="1" t="s">
        <v>11</v>
      </c>
      <c r="C472" s="1" t="s">
        <v>11</v>
      </c>
      <c r="D472" s="1" t="s">
        <v>11</v>
      </c>
      <c r="E472" s="1" t="s">
        <v>11</v>
      </c>
      <c r="F472" s="1" t="s">
        <v>11</v>
      </c>
      <c r="G472" s="1" t="s">
        <v>11</v>
      </c>
      <c r="H472" s="1" t="s">
        <v>11</v>
      </c>
      <c r="I472" s="3"/>
      <c r="J472" s="3"/>
    </row>
    <row r="473">
      <c r="A473" s="4" t="s">
        <v>5221</v>
      </c>
      <c r="B473" s="1" t="s">
        <v>11</v>
      </c>
      <c r="C473" s="1" t="s">
        <v>11</v>
      </c>
      <c r="D473" s="1" t="s">
        <v>11</v>
      </c>
      <c r="E473" s="1" t="s">
        <v>11</v>
      </c>
      <c r="F473" s="1" t="s">
        <v>11</v>
      </c>
      <c r="G473" s="1" t="s">
        <v>11</v>
      </c>
      <c r="H473" s="1" t="s">
        <v>11</v>
      </c>
      <c r="I473" s="3"/>
      <c r="J473" s="3"/>
    </row>
    <row r="474">
      <c r="A474" s="4" t="s">
        <v>7874</v>
      </c>
      <c r="B474" s="1" t="s">
        <v>11</v>
      </c>
      <c r="C474" s="1" t="s">
        <v>11</v>
      </c>
      <c r="D474" s="1" t="s">
        <v>11</v>
      </c>
      <c r="E474" s="1" t="s">
        <v>11</v>
      </c>
      <c r="F474" s="1" t="s">
        <v>11</v>
      </c>
      <c r="G474" s="1" t="s">
        <v>11</v>
      </c>
      <c r="H474" s="1" t="s">
        <v>11</v>
      </c>
      <c r="I474" s="3"/>
      <c r="J474" s="3"/>
    </row>
    <row r="475">
      <c r="A475" s="4" t="s">
        <v>1653</v>
      </c>
      <c r="B475" s="1" t="s">
        <v>11</v>
      </c>
      <c r="C475" s="1" t="s">
        <v>11</v>
      </c>
      <c r="D475" s="1" t="s">
        <v>11</v>
      </c>
      <c r="E475" s="1" t="s">
        <v>11</v>
      </c>
      <c r="F475" s="1" t="s">
        <v>11</v>
      </c>
      <c r="G475" s="1" t="s">
        <v>11</v>
      </c>
      <c r="H475" s="1" t="s">
        <v>11</v>
      </c>
      <c r="I475" s="3"/>
      <c r="J475" s="3"/>
    </row>
    <row r="476">
      <c r="A476" s="4" t="s">
        <v>2311</v>
      </c>
      <c r="B476" s="1" t="s">
        <v>11</v>
      </c>
      <c r="C476" s="1" t="s">
        <v>11</v>
      </c>
      <c r="D476" s="1" t="s">
        <v>11</v>
      </c>
      <c r="E476" s="1" t="s">
        <v>11</v>
      </c>
      <c r="F476" s="1" t="s">
        <v>11</v>
      </c>
      <c r="G476" s="1" t="s">
        <v>11</v>
      </c>
      <c r="H476" s="1" t="s">
        <v>11</v>
      </c>
      <c r="I476" s="3"/>
      <c r="J476" s="3"/>
    </row>
    <row r="477">
      <c r="A477" s="4" t="s">
        <v>1621</v>
      </c>
      <c r="B477" s="1" t="s">
        <v>1622</v>
      </c>
      <c r="C477" s="1" t="s">
        <v>1623</v>
      </c>
      <c r="D477" s="1" t="s">
        <v>1624</v>
      </c>
      <c r="E477" s="1" t="s">
        <v>1625</v>
      </c>
      <c r="F477" s="1" t="s">
        <v>11</v>
      </c>
      <c r="G477" s="5" t="s">
        <v>1626</v>
      </c>
      <c r="H477" s="1" t="s">
        <v>154</v>
      </c>
      <c r="I477" s="3"/>
      <c r="J477" s="3"/>
    </row>
    <row r="478">
      <c r="A478" s="4" t="s">
        <v>1628</v>
      </c>
      <c r="B478" s="1" t="s">
        <v>1629</v>
      </c>
      <c r="C478" s="1" t="s">
        <v>1630</v>
      </c>
      <c r="D478" s="1" t="s">
        <v>1631</v>
      </c>
      <c r="E478" s="1" t="s">
        <v>1632</v>
      </c>
      <c r="F478" s="1" t="s">
        <v>11</v>
      </c>
      <c r="G478" s="5" t="s">
        <v>1633</v>
      </c>
      <c r="H478" s="1" t="s">
        <v>53</v>
      </c>
      <c r="I478" s="3"/>
      <c r="J478" s="3"/>
    </row>
    <row r="479">
      <c r="A479" s="4" t="s">
        <v>6152</v>
      </c>
      <c r="B479" s="1" t="s">
        <v>11</v>
      </c>
      <c r="C479" s="1" t="s">
        <v>11</v>
      </c>
      <c r="D479" s="1" t="s">
        <v>11</v>
      </c>
      <c r="E479" s="1" t="s">
        <v>11</v>
      </c>
      <c r="F479" s="1" t="s">
        <v>11</v>
      </c>
      <c r="G479" s="1" t="s">
        <v>11</v>
      </c>
      <c r="H479" s="1" t="s">
        <v>11</v>
      </c>
      <c r="I479" s="3"/>
      <c r="J479" s="3"/>
    </row>
    <row r="480">
      <c r="A480" s="4" t="s">
        <v>9505</v>
      </c>
      <c r="B480" s="1" t="s">
        <v>11</v>
      </c>
      <c r="C480" s="1" t="s">
        <v>11</v>
      </c>
      <c r="D480" s="1" t="s">
        <v>11</v>
      </c>
      <c r="E480" s="1" t="s">
        <v>11</v>
      </c>
      <c r="F480" s="1" t="s">
        <v>11</v>
      </c>
      <c r="G480" s="1" t="s">
        <v>11</v>
      </c>
      <c r="H480" s="1" t="s">
        <v>11</v>
      </c>
      <c r="I480" s="3"/>
      <c r="J480" s="3"/>
    </row>
    <row r="481">
      <c r="A481" s="4" t="s">
        <v>3323</v>
      </c>
      <c r="B481" s="1" t="s">
        <v>11</v>
      </c>
      <c r="C481" s="1" t="s">
        <v>11</v>
      </c>
      <c r="D481" s="1" t="s">
        <v>11</v>
      </c>
      <c r="E481" s="1" t="s">
        <v>11</v>
      </c>
      <c r="F481" s="1" t="s">
        <v>11</v>
      </c>
      <c r="G481" s="1" t="s">
        <v>11</v>
      </c>
      <c r="H481" s="1" t="s">
        <v>11</v>
      </c>
      <c r="I481" s="3"/>
      <c r="J481" s="3"/>
    </row>
    <row r="482">
      <c r="A482" s="4" t="s">
        <v>7213</v>
      </c>
      <c r="B482" s="1" t="s">
        <v>11</v>
      </c>
      <c r="C482" s="1" t="s">
        <v>11</v>
      </c>
      <c r="D482" s="1" t="s">
        <v>11</v>
      </c>
      <c r="E482" s="1" t="s">
        <v>11</v>
      </c>
      <c r="F482" s="1" t="s">
        <v>11</v>
      </c>
      <c r="G482" s="1" t="s">
        <v>11</v>
      </c>
      <c r="H482" s="1" t="s">
        <v>11</v>
      </c>
      <c r="I482" s="3"/>
      <c r="J482" s="3"/>
    </row>
    <row r="483">
      <c r="A483" s="4" t="s">
        <v>3700</v>
      </c>
      <c r="B483" s="1" t="s">
        <v>11</v>
      </c>
      <c r="C483" s="1" t="s">
        <v>11</v>
      </c>
      <c r="D483" s="1" t="s">
        <v>11</v>
      </c>
      <c r="E483" s="1" t="s">
        <v>11</v>
      </c>
      <c r="F483" s="1" t="s">
        <v>11</v>
      </c>
      <c r="G483" s="1" t="s">
        <v>11</v>
      </c>
      <c r="H483" s="1" t="s">
        <v>11</v>
      </c>
      <c r="I483" s="3"/>
      <c r="J483" s="3"/>
    </row>
    <row r="484">
      <c r="A484" s="4" t="s">
        <v>5272</v>
      </c>
      <c r="B484" s="1" t="s">
        <v>11</v>
      </c>
      <c r="C484" s="1" t="s">
        <v>11</v>
      </c>
      <c r="D484" s="1" t="s">
        <v>11</v>
      </c>
      <c r="E484" s="1" t="s">
        <v>11</v>
      </c>
      <c r="F484" s="1" t="s">
        <v>11</v>
      </c>
      <c r="G484" s="1" t="s">
        <v>11</v>
      </c>
      <c r="H484" s="1" t="s">
        <v>11</v>
      </c>
      <c r="I484" s="3"/>
      <c r="J484" s="3"/>
    </row>
    <row r="485">
      <c r="A485" s="4" t="s">
        <v>3443</v>
      </c>
      <c r="B485" s="1" t="s">
        <v>11</v>
      </c>
      <c r="C485" s="1" t="s">
        <v>11</v>
      </c>
      <c r="D485" s="1" t="s">
        <v>11</v>
      </c>
      <c r="E485" s="1" t="s">
        <v>11</v>
      </c>
      <c r="F485" s="1" t="s">
        <v>11</v>
      </c>
      <c r="G485" s="1" t="s">
        <v>11</v>
      </c>
      <c r="H485" s="1" t="s">
        <v>11</v>
      </c>
      <c r="I485" s="3"/>
      <c r="J485" s="3"/>
    </row>
    <row r="486">
      <c r="A486" s="4" t="s">
        <v>6979</v>
      </c>
      <c r="B486" s="1" t="s">
        <v>11</v>
      </c>
      <c r="C486" s="1" t="s">
        <v>11</v>
      </c>
      <c r="D486" s="1" t="s">
        <v>11</v>
      </c>
      <c r="E486" s="1" t="s">
        <v>11</v>
      </c>
      <c r="F486" s="1" t="s">
        <v>11</v>
      </c>
      <c r="G486" s="1" t="s">
        <v>11</v>
      </c>
      <c r="H486" s="1" t="s">
        <v>11</v>
      </c>
      <c r="I486" s="3"/>
      <c r="J486" s="3"/>
    </row>
    <row r="487">
      <c r="A487" s="4" t="s">
        <v>9435</v>
      </c>
      <c r="B487" s="1" t="s">
        <v>11</v>
      </c>
      <c r="C487" s="1" t="s">
        <v>11</v>
      </c>
      <c r="D487" s="1" t="s">
        <v>11</v>
      </c>
      <c r="E487" s="1" t="s">
        <v>11</v>
      </c>
      <c r="F487" s="1" t="s">
        <v>11</v>
      </c>
      <c r="G487" s="1" t="s">
        <v>11</v>
      </c>
      <c r="H487" s="1" t="s">
        <v>11</v>
      </c>
      <c r="I487" s="3"/>
      <c r="J487" s="3"/>
    </row>
    <row r="488">
      <c r="A488" s="4" t="s">
        <v>236</v>
      </c>
      <c r="B488" s="1" t="s">
        <v>11</v>
      </c>
      <c r="C488" s="1" t="s">
        <v>11</v>
      </c>
      <c r="D488" s="1" t="s">
        <v>11</v>
      </c>
      <c r="E488" s="1" t="s">
        <v>11</v>
      </c>
      <c r="F488" s="1" t="s">
        <v>11</v>
      </c>
      <c r="G488" s="1" t="s">
        <v>11</v>
      </c>
      <c r="H488" s="1" t="s">
        <v>11</v>
      </c>
      <c r="I488" s="3"/>
      <c r="J488" s="3"/>
    </row>
    <row r="489">
      <c r="A489" s="4" t="s">
        <v>1655</v>
      </c>
      <c r="B489" s="1" t="s">
        <v>1656</v>
      </c>
      <c r="C489" s="1" t="s">
        <v>1657</v>
      </c>
      <c r="D489" s="1" t="s">
        <v>1658</v>
      </c>
      <c r="E489" s="1" t="s">
        <v>1659</v>
      </c>
      <c r="F489" s="1" t="s">
        <v>11</v>
      </c>
      <c r="G489" s="5" t="s">
        <v>1660</v>
      </c>
      <c r="H489" s="1" t="s">
        <v>154</v>
      </c>
      <c r="I489" s="3"/>
      <c r="J489" s="3"/>
    </row>
    <row r="490">
      <c r="A490" s="4" t="s">
        <v>391</v>
      </c>
      <c r="B490" s="1" t="s">
        <v>11</v>
      </c>
      <c r="C490" s="1" t="s">
        <v>11</v>
      </c>
      <c r="D490" s="1" t="s">
        <v>11</v>
      </c>
      <c r="E490" s="1" t="s">
        <v>11</v>
      </c>
      <c r="F490" s="1" t="s">
        <v>11</v>
      </c>
      <c r="G490" s="1" t="s">
        <v>11</v>
      </c>
      <c r="H490" s="1" t="s">
        <v>11</v>
      </c>
      <c r="I490" s="3"/>
      <c r="J490" s="3"/>
    </row>
    <row r="491">
      <c r="A491" s="4" t="s">
        <v>428</v>
      </c>
      <c r="B491" s="1" t="s">
        <v>11</v>
      </c>
      <c r="C491" s="1" t="s">
        <v>11</v>
      </c>
      <c r="D491" s="1" t="s">
        <v>11</v>
      </c>
      <c r="E491" s="1" t="s">
        <v>11</v>
      </c>
      <c r="F491" s="1" t="s">
        <v>11</v>
      </c>
      <c r="G491" s="1" t="s">
        <v>11</v>
      </c>
      <c r="H491" s="1" t="s">
        <v>11</v>
      </c>
      <c r="I491" s="3"/>
      <c r="J491" s="3"/>
    </row>
    <row r="492">
      <c r="A492" s="4" t="s">
        <v>8068</v>
      </c>
      <c r="B492" s="1" t="s">
        <v>11</v>
      </c>
      <c r="C492" s="1" t="s">
        <v>11</v>
      </c>
      <c r="D492" s="1" t="s">
        <v>11</v>
      </c>
      <c r="E492" s="1" t="s">
        <v>11</v>
      </c>
      <c r="F492" s="1" t="s">
        <v>11</v>
      </c>
      <c r="G492" s="1" t="s">
        <v>11</v>
      </c>
      <c r="H492" s="1" t="s">
        <v>11</v>
      </c>
      <c r="I492" s="3"/>
      <c r="J492" s="3"/>
    </row>
    <row r="493">
      <c r="A493" s="4" t="s">
        <v>1668</v>
      </c>
      <c r="B493" s="1" t="s">
        <v>1669</v>
      </c>
      <c r="C493" s="1" t="s">
        <v>1670</v>
      </c>
      <c r="D493" s="1" t="s">
        <v>1671</v>
      </c>
      <c r="E493" s="1" t="s">
        <v>1672</v>
      </c>
      <c r="F493" s="1" t="s">
        <v>11</v>
      </c>
      <c r="G493" s="1" t="s">
        <v>11</v>
      </c>
      <c r="H493" s="1" t="s">
        <v>80</v>
      </c>
      <c r="I493" s="3"/>
      <c r="J493" s="3"/>
    </row>
    <row r="494">
      <c r="A494" s="4" t="s">
        <v>1674</v>
      </c>
      <c r="B494" s="1" t="s">
        <v>1675</v>
      </c>
      <c r="C494" s="1" t="s">
        <v>1676</v>
      </c>
      <c r="D494" s="1" t="s">
        <v>1677</v>
      </c>
      <c r="E494" s="1" t="s">
        <v>1678</v>
      </c>
      <c r="F494" s="1" t="s">
        <v>11</v>
      </c>
      <c r="G494" s="5" t="s">
        <v>1679</v>
      </c>
      <c r="H494" s="1" t="s">
        <v>53</v>
      </c>
      <c r="I494" s="3"/>
      <c r="J494" s="3"/>
    </row>
    <row r="495">
      <c r="A495" s="4" t="s">
        <v>550</v>
      </c>
      <c r="B495" s="1" t="s">
        <v>11</v>
      </c>
      <c r="C495" s="1" t="s">
        <v>11</v>
      </c>
      <c r="D495" s="1" t="s">
        <v>11</v>
      </c>
      <c r="E495" s="1" t="s">
        <v>11</v>
      </c>
      <c r="F495" s="1" t="s">
        <v>11</v>
      </c>
      <c r="G495" s="1" t="s">
        <v>11</v>
      </c>
      <c r="H495" s="1" t="s">
        <v>11</v>
      </c>
      <c r="I495" s="3"/>
      <c r="J495" s="3"/>
    </row>
    <row r="496">
      <c r="A496" s="4" t="s">
        <v>7686</v>
      </c>
      <c r="B496" s="1" t="s">
        <v>11</v>
      </c>
      <c r="C496" s="1" t="s">
        <v>11</v>
      </c>
      <c r="D496" s="1" t="s">
        <v>11</v>
      </c>
      <c r="E496" s="1" t="s">
        <v>11</v>
      </c>
      <c r="F496" s="1" t="s">
        <v>11</v>
      </c>
      <c r="G496" s="1" t="s">
        <v>11</v>
      </c>
      <c r="H496" s="1" t="s">
        <v>11</v>
      </c>
      <c r="I496" s="3"/>
      <c r="J496" s="3"/>
    </row>
    <row r="497">
      <c r="A497" s="4" t="s">
        <v>1685</v>
      </c>
      <c r="B497" s="1" t="s">
        <v>1686</v>
      </c>
      <c r="C497" s="1" t="s">
        <v>1687</v>
      </c>
      <c r="D497" s="1" t="s">
        <v>1688</v>
      </c>
      <c r="E497" s="1" t="s">
        <v>1689</v>
      </c>
      <c r="F497" s="1" t="s">
        <v>1690</v>
      </c>
      <c r="G497" s="5" t="s">
        <v>1691</v>
      </c>
      <c r="H497" s="1" t="s">
        <v>53</v>
      </c>
      <c r="I497" s="3"/>
      <c r="J497" s="3"/>
    </row>
    <row r="498">
      <c r="A498" s="4" t="s">
        <v>5498</v>
      </c>
      <c r="B498" s="1" t="s">
        <v>11</v>
      </c>
      <c r="C498" s="1" t="s">
        <v>11</v>
      </c>
      <c r="D498" s="1" t="s">
        <v>11</v>
      </c>
      <c r="E498" s="1" t="s">
        <v>11</v>
      </c>
      <c r="F498" s="1" t="s">
        <v>11</v>
      </c>
      <c r="G498" s="1" t="s">
        <v>11</v>
      </c>
      <c r="H498" s="1" t="s">
        <v>11</v>
      </c>
      <c r="I498" s="3"/>
      <c r="J498" s="3"/>
    </row>
    <row r="499">
      <c r="A499" s="4" t="s">
        <v>4269</v>
      </c>
      <c r="B499" s="1" t="s">
        <v>11</v>
      </c>
      <c r="C499" s="1" t="s">
        <v>11</v>
      </c>
      <c r="D499" s="1" t="s">
        <v>11</v>
      </c>
      <c r="E499" s="1" t="s">
        <v>11</v>
      </c>
      <c r="F499" s="1" t="s">
        <v>11</v>
      </c>
      <c r="G499" s="1" t="s">
        <v>11</v>
      </c>
      <c r="H499" s="1" t="s">
        <v>11</v>
      </c>
      <c r="I499" s="3"/>
      <c r="J499" s="3"/>
    </row>
    <row r="500">
      <c r="A500" s="4" t="s">
        <v>1697</v>
      </c>
      <c r="B500" s="1" t="s">
        <v>1698</v>
      </c>
      <c r="C500" s="1" t="s">
        <v>1699</v>
      </c>
      <c r="D500" s="1" t="s">
        <v>1700</v>
      </c>
      <c r="E500" s="1" t="s">
        <v>1701</v>
      </c>
      <c r="F500" s="1" t="s">
        <v>11</v>
      </c>
      <c r="G500" s="1" t="s">
        <v>11</v>
      </c>
      <c r="H500" s="1" t="s">
        <v>53</v>
      </c>
      <c r="I500" s="3"/>
      <c r="J500" s="3"/>
    </row>
    <row r="501">
      <c r="A501" s="4" t="s">
        <v>1703</v>
      </c>
      <c r="B501" s="1" t="s">
        <v>1704</v>
      </c>
      <c r="C501" s="1" t="s">
        <v>1705</v>
      </c>
      <c r="D501" s="1" t="s">
        <v>1706</v>
      </c>
      <c r="E501" s="1" t="s">
        <v>1707</v>
      </c>
      <c r="F501" s="1" t="s">
        <v>11</v>
      </c>
      <c r="G501" s="1" t="s">
        <v>11</v>
      </c>
      <c r="H501" s="1" t="s">
        <v>11</v>
      </c>
      <c r="I501" s="3"/>
      <c r="J501" s="3"/>
    </row>
    <row r="502">
      <c r="A502" s="4" t="s">
        <v>1709</v>
      </c>
      <c r="B502" s="1" t="s">
        <v>1710</v>
      </c>
      <c r="C502" s="1" t="s">
        <v>1711</v>
      </c>
      <c r="D502" s="1" t="s">
        <v>1712</v>
      </c>
      <c r="E502" s="1" t="s">
        <v>1713</v>
      </c>
      <c r="F502" s="1" t="s">
        <v>11</v>
      </c>
      <c r="G502" s="1" t="s">
        <v>11</v>
      </c>
      <c r="H502" s="1" t="s">
        <v>183</v>
      </c>
      <c r="I502" s="3"/>
      <c r="J502" s="3"/>
    </row>
    <row r="503">
      <c r="A503" s="4" t="s">
        <v>6416</v>
      </c>
      <c r="B503" s="1" t="s">
        <v>11</v>
      </c>
      <c r="C503" s="1" t="s">
        <v>11</v>
      </c>
      <c r="D503" s="1" t="s">
        <v>11</v>
      </c>
      <c r="E503" s="1" t="s">
        <v>11</v>
      </c>
      <c r="F503" s="1" t="s">
        <v>11</v>
      </c>
      <c r="G503" s="1" t="s">
        <v>11</v>
      </c>
      <c r="H503" s="1" t="s">
        <v>11</v>
      </c>
      <c r="I503" s="3"/>
      <c r="J503" s="3"/>
    </row>
    <row r="504">
      <c r="A504" s="4" t="s">
        <v>4273</v>
      </c>
      <c r="B504" s="1" t="s">
        <v>11</v>
      </c>
      <c r="C504" s="1" t="s">
        <v>11</v>
      </c>
      <c r="D504" s="1" t="s">
        <v>11</v>
      </c>
      <c r="E504" s="1" t="s">
        <v>11</v>
      </c>
      <c r="F504" s="1" t="s">
        <v>11</v>
      </c>
      <c r="G504" s="1" t="s">
        <v>11</v>
      </c>
      <c r="H504" s="1" t="s">
        <v>11</v>
      </c>
      <c r="I504" s="3"/>
      <c r="J504" s="3"/>
    </row>
    <row r="505">
      <c r="A505" s="4" t="s">
        <v>641</v>
      </c>
      <c r="B505" s="1" t="s">
        <v>11</v>
      </c>
      <c r="C505" s="1" t="s">
        <v>11</v>
      </c>
      <c r="D505" s="1" t="s">
        <v>11</v>
      </c>
      <c r="E505" s="1" t="s">
        <v>11</v>
      </c>
      <c r="F505" s="1" t="s">
        <v>11</v>
      </c>
      <c r="G505" s="1" t="s">
        <v>11</v>
      </c>
      <c r="H505" s="1" t="s">
        <v>11</v>
      </c>
      <c r="I505" s="3"/>
      <c r="J505" s="3"/>
    </row>
    <row r="506">
      <c r="A506" s="4" t="s">
        <v>4059</v>
      </c>
      <c r="B506" s="1" t="s">
        <v>11</v>
      </c>
      <c r="C506" s="1" t="s">
        <v>11</v>
      </c>
      <c r="D506" s="1" t="s">
        <v>11</v>
      </c>
      <c r="E506" s="1" t="s">
        <v>11</v>
      </c>
      <c r="F506" s="1" t="s">
        <v>11</v>
      </c>
      <c r="G506" s="1" t="s">
        <v>11</v>
      </c>
      <c r="H506" s="1" t="s">
        <v>11</v>
      </c>
      <c r="I506" s="3"/>
      <c r="J506" s="3"/>
    </row>
    <row r="507">
      <c r="A507" s="4" t="s">
        <v>134</v>
      </c>
      <c r="B507" s="1" t="s">
        <v>11</v>
      </c>
      <c r="C507" s="1" t="s">
        <v>11</v>
      </c>
      <c r="D507" s="1" t="s">
        <v>11</v>
      </c>
      <c r="E507" s="1" t="s">
        <v>11</v>
      </c>
      <c r="F507" s="1" t="s">
        <v>11</v>
      </c>
      <c r="G507" s="1" t="s">
        <v>11</v>
      </c>
      <c r="H507" s="1" t="s">
        <v>11</v>
      </c>
      <c r="I507" s="3"/>
      <c r="J507" s="3"/>
    </row>
    <row r="508">
      <c r="A508" s="4" t="s">
        <v>298</v>
      </c>
      <c r="B508" s="1" t="s">
        <v>11</v>
      </c>
      <c r="C508" s="1" t="s">
        <v>11</v>
      </c>
      <c r="D508" s="1" t="s">
        <v>11</v>
      </c>
      <c r="E508" s="1" t="s">
        <v>11</v>
      </c>
      <c r="F508" s="1" t="s">
        <v>11</v>
      </c>
      <c r="G508" s="1" t="s">
        <v>11</v>
      </c>
      <c r="H508" s="1" t="s">
        <v>11</v>
      </c>
      <c r="I508" s="3"/>
      <c r="J508" s="3"/>
    </row>
    <row r="509">
      <c r="A509" s="4" t="s">
        <v>4892</v>
      </c>
      <c r="B509" s="1" t="s">
        <v>11</v>
      </c>
      <c r="C509" s="1" t="s">
        <v>11</v>
      </c>
      <c r="D509" s="1" t="s">
        <v>11</v>
      </c>
      <c r="E509" s="1" t="s">
        <v>11</v>
      </c>
      <c r="F509" s="1" t="s">
        <v>11</v>
      </c>
      <c r="G509" s="1" t="s">
        <v>11</v>
      </c>
      <c r="H509" s="1" t="s">
        <v>11</v>
      </c>
      <c r="I509" s="3"/>
      <c r="J509" s="3"/>
    </row>
    <row r="510">
      <c r="A510" s="4" t="s">
        <v>5011</v>
      </c>
      <c r="B510" s="1" t="s">
        <v>11</v>
      </c>
      <c r="C510" s="1" t="s">
        <v>11</v>
      </c>
      <c r="D510" s="1" t="s">
        <v>11</v>
      </c>
      <c r="E510" s="1" t="s">
        <v>11</v>
      </c>
      <c r="F510" s="1" t="s">
        <v>11</v>
      </c>
      <c r="G510" s="1" t="s">
        <v>11</v>
      </c>
      <c r="H510" s="1" t="s">
        <v>11</v>
      </c>
      <c r="I510" s="3"/>
      <c r="J510" s="3"/>
    </row>
    <row r="511">
      <c r="A511" s="4" t="s">
        <v>4556</v>
      </c>
      <c r="B511" s="1" t="s">
        <v>11</v>
      </c>
      <c r="C511" s="1" t="s">
        <v>11</v>
      </c>
      <c r="D511" s="1" t="s">
        <v>11</v>
      </c>
      <c r="E511" s="1" t="s">
        <v>11</v>
      </c>
      <c r="F511" s="1" t="s">
        <v>11</v>
      </c>
      <c r="G511" s="1" t="s">
        <v>11</v>
      </c>
      <c r="H511" s="1" t="s">
        <v>11</v>
      </c>
      <c r="I511" s="3"/>
      <c r="J511" s="3"/>
    </row>
    <row r="512">
      <c r="A512" s="4" t="s">
        <v>6170</v>
      </c>
      <c r="B512" s="1" t="s">
        <v>11</v>
      </c>
      <c r="C512" s="1" t="s">
        <v>11</v>
      </c>
      <c r="D512" s="1" t="s">
        <v>11</v>
      </c>
      <c r="E512" s="1" t="s">
        <v>11</v>
      </c>
      <c r="F512" s="1" t="s">
        <v>11</v>
      </c>
      <c r="G512" s="1" t="s">
        <v>11</v>
      </c>
      <c r="H512" s="1" t="s">
        <v>11</v>
      </c>
      <c r="I512" s="3"/>
      <c r="J512" s="3"/>
    </row>
    <row r="513">
      <c r="A513" s="4" t="s">
        <v>1735</v>
      </c>
      <c r="B513" s="1" t="s">
        <v>1736</v>
      </c>
      <c r="C513" s="3"/>
      <c r="D513" s="3"/>
      <c r="E513" s="3"/>
      <c r="F513" s="1" t="s">
        <v>11</v>
      </c>
      <c r="G513" s="1" t="s">
        <v>11</v>
      </c>
      <c r="H513" s="1" t="s">
        <v>11</v>
      </c>
      <c r="I513" s="3"/>
      <c r="J513" s="3"/>
    </row>
    <row r="514">
      <c r="A514" s="4" t="s">
        <v>1637</v>
      </c>
      <c r="B514" s="1" t="s">
        <v>11</v>
      </c>
      <c r="C514" s="1" t="s">
        <v>11</v>
      </c>
      <c r="D514" s="1" t="s">
        <v>11</v>
      </c>
      <c r="E514" s="1" t="s">
        <v>11</v>
      </c>
      <c r="F514" s="1" t="s">
        <v>11</v>
      </c>
      <c r="G514" s="1" t="s">
        <v>11</v>
      </c>
      <c r="H514" s="1" t="s">
        <v>11</v>
      </c>
      <c r="I514" s="3"/>
      <c r="J514" s="3"/>
    </row>
    <row r="515">
      <c r="A515" s="4" t="s">
        <v>1740</v>
      </c>
      <c r="B515" s="1" t="s">
        <v>1741</v>
      </c>
      <c r="C515" s="1" t="s">
        <v>1742</v>
      </c>
      <c r="D515" s="1" t="s">
        <v>1743</v>
      </c>
      <c r="E515" s="1" t="s">
        <v>1744</v>
      </c>
      <c r="F515" s="1" t="s">
        <v>1745</v>
      </c>
      <c r="G515" s="1" t="s">
        <v>11</v>
      </c>
      <c r="H515" s="1" t="s">
        <v>80</v>
      </c>
      <c r="I515" s="3"/>
      <c r="J515" s="3"/>
    </row>
    <row r="516">
      <c r="A516" s="4" t="s">
        <v>1747</v>
      </c>
      <c r="B516" s="1" t="s">
        <v>1748</v>
      </c>
      <c r="C516" s="1" t="s">
        <v>1749</v>
      </c>
      <c r="D516" s="1" t="s">
        <v>1750</v>
      </c>
      <c r="E516" s="1" t="s">
        <v>1283</v>
      </c>
      <c r="F516" s="1" t="s">
        <v>11</v>
      </c>
      <c r="G516" s="5" t="s">
        <v>1751</v>
      </c>
      <c r="H516" s="1" t="s">
        <v>31</v>
      </c>
      <c r="I516" s="3"/>
      <c r="J516" s="3"/>
    </row>
    <row r="517">
      <c r="A517" s="4" t="s">
        <v>7521</v>
      </c>
      <c r="B517" s="1" t="s">
        <v>11</v>
      </c>
      <c r="C517" s="1" t="s">
        <v>11</v>
      </c>
      <c r="D517" s="1" t="s">
        <v>11</v>
      </c>
      <c r="E517" s="1" t="s">
        <v>11</v>
      </c>
      <c r="F517" s="1" t="s">
        <v>11</v>
      </c>
      <c r="G517" s="1" t="s">
        <v>11</v>
      </c>
      <c r="H517" s="1" t="s">
        <v>11</v>
      </c>
      <c r="I517" s="3"/>
      <c r="J517" s="3"/>
    </row>
    <row r="518">
      <c r="A518" s="4" t="s">
        <v>1755</v>
      </c>
      <c r="B518" s="1" t="s">
        <v>1756</v>
      </c>
      <c r="C518" s="1" t="s">
        <v>1757</v>
      </c>
      <c r="D518" s="1" t="s">
        <v>1758</v>
      </c>
      <c r="E518" s="1" t="s">
        <v>1759</v>
      </c>
      <c r="F518" s="1" t="s">
        <v>11</v>
      </c>
      <c r="G518" s="5" t="s">
        <v>1760</v>
      </c>
      <c r="H518" s="1" t="s">
        <v>312</v>
      </c>
      <c r="I518" s="3"/>
      <c r="J518" s="3"/>
    </row>
    <row r="519">
      <c r="A519" s="4" t="s">
        <v>122</v>
      </c>
      <c r="B519" s="1" t="s">
        <v>11</v>
      </c>
      <c r="C519" s="1" t="s">
        <v>11</v>
      </c>
      <c r="D519" s="1" t="s">
        <v>11</v>
      </c>
      <c r="E519" s="1" t="s">
        <v>11</v>
      </c>
      <c r="F519" s="1" t="s">
        <v>11</v>
      </c>
      <c r="G519" s="1" t="s">
        <v>11</v>
      </c>
      <c r="H519" s="1" t="s">
        <v>11</v>
      </c>
      <c r="I519" s="3"/>
      <c r="J519" s="3"/>
    </row>
    <row r="520">
      <c r="A520" s="4" t="s">
        <v>1314</v>
      </c>
      <c r="B520" s="1" t="s">
        <v>11</v>
      </c>
      <c r="C520" s="1" t="s">
        <v>11</v>
      </c>
      <c r="D520" s="1" t="s">
        <v>11</v>
      </c>
      <c r="E520" s="1" t="s">
        <v>11</v>
      </c>
      <c r="F520" s="1" t="s">
        <v>11</v>
      </c>
      <c r="G520" s="1" t="s">
        <v>11</v>
      </c>
      <c r="H520" s="1" t="s">
        <v>11</v>
      </c>
      <c r="I520" s="3"/>
      <c r="J520" s="3"/>
    </row>
    <row r="521">
      <c r="A521" s="4" t="s">
        <v>9292</v>
      </c>
      <c r="B521" s="1" t="s">
        <v>11</v>
      </c>
      <c r="C521" s="1" t="s">
        <v>11</v>
      </c>
      <c r="D521" s="1" t="s">
        <v>11</v>
      </c>
      <c r="E521" s="1" t="s">
        <v>11</v>
      </c>
      <c r="F521" s="1" t="s">
        <v>11</v>
      </c>
      <c r="G521" s="1" t="s">
        <v>11</v>
      </c>
      <c r="H521" s="1" t="s">
        <v>11</v>
      </c>
      <c r="I521" s="3"/>
      <c r="J521" s="3"/>
    </row>
    <row r="522">
      <c r="A522" s="4" t="s">
        <v>1768</v>
      </c>
      <c r="B522" s="1" t="s">
        <v>1769</v>
      </c>
      <c r="C522" s="1" t="s">
        <v>1770</v>
      </c>
      <c r="D522" s="1" t="s">
        <v>1771</v>
      </c>
      <c r="E522" s="1" t="s">
        <v>1772</v>
      </c>
      <c r="F522" s="1" t="s">
        <v>1773</v>
      </c>
      <c r="G522" s="5" t="s">
        <v>1774</v>
      </c>
      <c r="H522" s="1" t="s">
        <v>31</v>
      </c>
      <c r="I522" s="3"/>
      <c r="J522" s="3"/>
    </row>
    <row r="523">
      <c r="A523" s="4" t="s">
        <v>1776</v>
      </c>
      <c r="B523" s="1" t="s">
        <v>1777</v>
      </c>
      <c r="C523" s="1" t="s">
        <v>1778</v>
      </c>
      <c r="D523" s="1" t="s">
        <v>1779</v>
      </c>
      <c r="E523" s="1" t="s">
        <v>1780</v>
      </c>
      <c r="F523" s="1" t="s">
        <v>1781</v>
      </c>
      <c r="G523" s="3"/>
      <c r="H523" s="1" t="s">
        <v>80</v>
      </c>
      <c r="I523" s="3"/>
      <c r="J523" s="3"/>
    </row>
    <row r="524">
      <c r="A524" s="4" t="s">
        <v>1783</v>
      </c>
      <c r="B524" s="1" t="s">
        <v>1784</v>
      </c>
      <c r="C524" s="1" t="s">
        <v>1785</v>
      </c>
      <c r="D524" s="1" t="s">
        <v>1786</v>
      </c>
      <c r="E524" s="1" t="s">
        <v>1787</v>
      </c>
      <c r="F524" s="1" t="s">
        <v>11</v>
      </c>
      <c r="G524" s="5" t="s">
        <v>1788</v>
      </c>
      <c r="H524" s="1" t="s">
        <v>924</v>
      </c>
      <c r="I524" s="3"/>
      <c r="J524" s="3"/>
    </row>
    <row r="525">
      <c r="A525" s="4" t="s">
        <v>4547</v>
      </c>
      <c r="B525" s="1" t="s">
        <v>11</v>
      </c>
      <c r="C525" s="1" t="s">
        <v>11</v>
      </c>
      <c r="D525" s="1" t="s">
        <v>11</v>
      </c>
      <c r="E525" s="1" t="s">
        <v>11</v>
      </c>
      <c r="F525" s="1" t="s">
        <v>11</v>
      </c>
      <c r="G525" s="1" t="s">
        <v>11</v>
      </c>
      <c r="H525" s="1" t="s">
        <v>11</v>
      </c>
      <c r="I525" s="3"/>
      <c r="J525" s="3"/>
    </row>
    <row r="526">
      <c r="A526" s="4" t="s">
        <v>6531</v>
      </c>
      <c r="B526" s="1" t="s">
        <v>11</v>
      </c>
      <c r="C526" s="1" t="s">
        <v>11</v>
      </c>
      <c r="D526" s="1" t="s">
        <v>11</v>
      </c>
      <c r="E526" s="1" t="s">
        <v>11</v>
      </c>
      <c r="F526" s="1" t="s">
        <v>11</v>
      </c>
      <c r="G526" s="1" t="s">
        <v>11</v>
      </c>
      <c r="H526" s="1" t="s">
        <v>11</v>
      </c>
      <c r="I526" s="3"/>
      <c r="J526" s="3"/>
    </row>
    <row r="527">
      <c r="A527" s="4" t="s">
        <v>1664</v>
      </c>
      <c r="B527" s="1" t="s">
        <v>11</v>
      </c>
      <c r="C527" s="1" t="s">
        <v>11</v>
      </c>
      <c r="D527" s="1" t="s">
        <v>11</v>
      </c>
      <c r="E527" s="1" t="s">
        <v>11</v>
      </c>
      <c r="F527" s="1" t="s">
        <v>11</v>
      </c>
      <c r="G527" s="1" t="s">
        <v>11</v>
      </c>
      <c r="H527" s="1" t="s">
        <v>11</v>
      </c>
      <c r="I527" s="3"/>
      <c r="J527" s="3"/>
    </row>
    <row r="528">
      <c r="A528" s="4" t="s">
        <v>5115</v>
      </c>
      <c r="B528" s="1" t="s">
        <v>11</v>
      </c>
      <c r="C528" s="1" t="s">
        <v>11</v>
      </c>
      <c r="D528" s="1" t="s">
        <v>11</v>
      </c>
      <c r="E528" s="1" t="s">
        <v>11</v>
      </c>
      <c r="F528" s="1" t="s">
        <v>11</v>
      </c>
      <c r="G528" s="1" t="s">
        <v>11</v>
      </c>
      <c r="H528" s="1" t="s">
        <v>11</v>
      </c>
      <c r="I528" s="3"/>
      <c r="J528" s="3"/>
    </row>
    <row r="529">
      <c r="A529" s="4" t="s">
        <v>1978</v>
      </c>
      <c r="B529" s="1" t="s">
        <v>11</v>
      </c>
      <c r="C529" s="1" t="s">
        <v>11</v>
      </c>
      <c r="D529" s="1" t="s">
        <v>11</v>
      </c>
      <c r="E529" s="1" t="s">
        <v>11</v>
      </c>
      <c r="F529" s="1" t="s">
        <v>11</v>
      </c>
      <c r="G529" s="1" t="s">
        <v>11</v>
      </c>
      <c r="H529" s="1" t="s">
        <v>11</v>
      </c>
      <c r="I529" s="3"/>
      <c r="J529" s="3"/>
    </row>
    <row r="530">
      <c r="A530" s="4" t="s">
        <v>7692</v>
      </c>
      <c r="B530" s="1" t="s">
        <v>11</v>
      </c>
      <c r="C530" s="1" t="s">
        <v>11</v>
      </c>
      <c r="D530" s="1" t="s">
        <v>11</v>
      </c>
      <c r="E530" s="1" t="s">
        <v>11</v>
      </c>
      <c r="F530" s="1" t="s">
        <v>11</v>
      </c>
      <c r="G530" s="1" t="s">
        <v>11</v>
      </c>
      <c r="H530" s="1" t="s">
        <v>11</v>
      </c>
      <c r="I530" s="3"/>
      <c r="J530" s="3"/>
    </row>
    <row r="531">
      <c r="A531" s="4" t="s">
        <v>6923</v>
      </c>
      <c r="B531" s="1" t="s">
        <v>11</v>
      </c>
      <c r="C531" s="1" t="s">
        <v>11</v>
      </c>
      <c r="D531" s="1" t="s">
        <v>11</v>
      </c>
      <c r="E531" s="1" t="s">
        <v>11</v>
      </c>
      <c r="F531" s="1" t="s">
        <v>11</v>
      </c>
      <c r="G531" s="1" t="s">
        <v>11</v>
      </c>
      <c r="H531" s="1" t="s">
        <v>11</v>
      </c>
      <c r="I531" s="3"/>
      <c r="J531" s="3"/>
    </row>
    <row r="532">
      <c r="A532" s="4" t="s">
        <v>6904</v>
      </c>
      <c r="B532" s="1" t="s">
        <v>11</v>
      </c>
      <c r="C532" s="1" t="s">
        <v>11</v>
      </c>
      <c r="D532" s="1" t="s">
        <v>11</v>
      </c>
      <c r="E532" s="1" t="s">
        <v>11</v>
      </c>
      <c r="F532" s="1" t="s">
        <v>11</v>
      </c>
      <c r="G532" s="1" t="s">
        <v>11</v>
      </c>
      <c r="H532" s="1" t="s">
        <v>11</v>
      </c>
      <c r="I532" s="3"/>
      <c r="J532" s="3"/>
    </row>
    <row r="533">
      <c r="A533" s="4" t="s">
        <v>1806</v>
      </c>
      <c r="B533" s="1" t="s">
        <v>1807</v>
      </c>
      <c r="C533" s="3"/>
      <c r="D533" s="3"/>
      <c r="E533" s="3"/>
      <c r="F533" s="1" t="s">
        <v>11</v>
      </c>
      <c r="G533" s="1" t="s">
        <v>11</v>
      </c>
      <c r="H533" s="1" t="s">
        <v>11</v>
      </c>
      <c r="I533" s="3"/>
      <c r="J533" s="3"/>
    </row>
    <row r="534">
      <c r="A534" s="4" t="s">
        <v>8820</v>
      </c>
      <c r="B534" s="1" t="s">
        <v>11</v>
      </c>
      <c r="C534" s="1" t="s">
        <v>11</v>
      </c>
      <c r="D534" s="1" t="s">
        <v>11</v>
      </c>
      <c r="E534" s="1" t="s">
        <v>11</v>
      </c>
      <c r="F534" s="1" t="s">
        <v>11</v>
      </c>
      <c r="G534" s="1" t="s">
        <v>11</v>
      </c>
      <c r="H534" s="1" t="s">
        <v>11</v>
      </c>
      <c r="I534" s="3"/>
      <c r="J534" s="3"/>
    </row>
    <row r="535">
      <c r="A535" s="4" t="s">
        <v>1421</v>
      </c>
      <c r="B535" s="1" t="s">
        <v>11</v>
      </c>
      <c r="C535" s="1" t="s">
        <v>11</v>
      </c>
      <c r="D535" s="1" t="s">
        <v>11</v>
      </c>
      <c r="E535" s="1" t="s">
        <v>11</v>
      </c>
      <c r="F535" s="1" t="s">
        <v>11</v>
      </c>
      <c r="G535" s="1" t="s">
        <v>11</v>
      </c>
      <c r="H535" s="1" t="s">
        <v>11</v>
      </c>
      <c r="I535" s="3"/>
      <c r="J535" s="3"/>
    </row>
    <row r="536">
      <c r="A536" s="4" t="s">
        <v>4477</v>
      </c>
      <c r="B536" s="1" t="s">
        <v>11</v>
      </c>
      <c r="C536" s="1" t="s">
        <v>11</v>
      </c>
      <c r="D536" s="1" t="s">
        <v>11</v>
      </c>
      <c r="E536" s="1" t="s">
        <v>11</v>
      </c>
      <c r="F536" s="1" t="s">
        <v>11</v>
      </c>
      <c r="G536" s="1" t="s">
        <v>11</v>
      </c>
      <c r="H536" s="1" t="s">
        <v>11</v>
      </c>
      <c r="I536" s="3"/>
      <c r="J536" s="3"/>
    </row>
    <row r="537">
      <c r="A537" s="4" t="s">
        <v>1815</v>
      </c>
      <c r="B537" s="1" t="s">
        <v>1816</v>
      </c>
      <c r="C537" s="3"/>
      <c r="D537" s="3"/>
      <c r="E537" s="3"/>
      <c r="F537" s="1" t="s">
        <v>11</v>
      </c>
      <c r="G537" s="1" t="s">
        <v>11</v>
      </c>
      <c r="H537" s="1" t="s">
        <v>11</v>
      </c>
      <c r="I537" s="3"/>
      <c r="J537" s="3"/>
    </row>
    <row r="538">
      <c r="A538" s="4" t="s">
        <v>4601</v>
      </c>
      <c r="B538" s="1" t="s">
        <v>11</v>
      </c>
      <c r="C538" s="1" t="s">
        <v>11</v>
      </c>
      <c r="D538" s="1" t="s">
        <v>11</v>
      </c>
      <c r="E538" s="1" t="s">
        <v>11</v>
      </c>
      <c r="F538" s="1" t="s">
        <v>11</v>
      </c>
      <c r="G538" s="1" t="s">
        <v>11</v>
      </c>
      <c r="H538" s="1" t="s">
        <v>11</v>
      </c>
      <c r="I538" s="3"/>
      <c r="J538" s="3"/>
    </row>
    <row r="539">
      <c r="A539" s="4" t="s">
        <v>393</v>
      </c>
      <c r="B539" s="1" t="s">
        <v>11</v>
      </c>
      <c r="C539" s="1" t="s">
        <v>11</v>
      </c>
      <c r="D539" s="1" t="s">
        <v>11</v>
      </c>
      <c r="E539" s="1" t="s">
        <v>11</v>
      </c>
      <c r="F539" s="1" t="s">
        <v>11</v>
      </c>
      <c r="G539" s="1" t="s">
        <v>11</v>
      </c>
      <c r="H539" s="1" t="s">
        <v>11</v>
      </c>
      <c r="I539" s="3"/>
      <c r="J539" s="3"/>
    </row>
    <row r="540">
      <c r="A540" s="4" t="s">
        <v>1822</v>
      </c>
      <c r="B540" s="1" t="s">
        <v>1823</v>
      </c>
      <c r="C540" s="1" t="s">
        <v>1824</v>
      </c>
      <c r="D540" s="1" t="s">
        <v>1825</v>
      </c>
      <c r="E540" s="1" t="s">
        <v>1826</v>
      </c>
      <c r="F540" s="1" t="s">
        <v>1827</v>
      </c>
      <c r="G540" s="5" t="s">
        <v>1828</v>
      </c>
      <c r="H540" s="1" t="s">
        <v>183</v>
      </c>
      <c r="I540" s="3"/>
      <c r="J540" s="3"/>
    </row>
    <row r="541">
      <c r="A541" s="4" t="s">
        <v>1830</v>
      </c>
      <c r="B541" s="1" t="s">
        <v>1831</v>
      </c>
      <c r="C541" s="1" t="s">
        <v>1832</v>
      </c>
      <c r="D541" s="1" t="s">
        <v>1833</v>
      </c>
      <c r="E541" s="1" t="s">
        <v>1834</v>
      </c>
      <c r="F541" s="1" t="s">
        <v>11</v>
      </c>
      <c r="G541" s="3"/>
      <c r="H541" s="1" t="s">
        <v>80</v>
      </c>
      <c r="I541" s="3"/>
      <c r="J541" s="3"/>
    </row>
    <row r="542">
      <c r="A542" s="4" t="s">
        <v>2981</v>
      </c>
      <c r="B542" s="1" t="s">
        <v>11</v>
      </c>
      <c r="C542" s="1" t="s">
        <v>11</v>
      </c>
      <c r="D542" s="1" t="s">
        <v>11</v>
      </c>
      <c r="E542" s="1" t="s">
        <v>11</v>
      </c>
      <c r="F542" s="1" t="s">
        <v>11</v>
      </c>
      <c r="G542" s="1" t="s">
        <v>11</v>
      </c>
      <c r="H542" s="1" t="s">
        <v>11</v>
      </c>
      <c r="I542" s="3"/>
      <c r="J542" s="3"/>
    </row>
    <row r="543">
      <c r="A543" s="4" t="s">
        <v>7278</v>
      </c>
      <c r="B543" s="1" t="s">
        <v>11</v>
      </c>
      <c r="C543" s="1" t="s">
        <v>11</v>
      </c>
      <c r="D543" s="1" t="s">
        <v>11</v>
      </c>
      <c r="E543" s="1" t="s">
        <v>11</v>
      </c>
      <c r="F543" s="1" t="s">
        <v>11</v>
      </c>
      <c r="G543" s="1" t="s">
        <v>11</v>
      </c>
      <c r="H543" s="1" t="s">
        <v>11</v>
      </c>
      <c r="I543" s="3"/>
      <c r="J543" s="3"/>
    </row>
    <row r="544">
      <c r="A544" s="4" t="s">
        <v>766</v>
      </c>
      <c r="B544" s="1" t="s">
        <v>11</v>
      </c>
      <c r="C544" s="1" t="s">
        <v>11</v>
      </c>
      <c r="D544" s="1" t="s">
        <v>11</v>
      </c>
      <c r="E544" s="1" t="s">
        <v>11</v>
      </c>
      <c r="F544" s="1" t="s">
        <v>11</v>
      </c>
      <c r="G544" s="1" t="s">
        <v>11</v>
      </c>
      <c r="H544" s="1" t="s">
        <v>11</v>
      </c>
      <c r="I544" s="3"/>
      <c r="J544" s="3"/>
    </row>
    <row r="545">
      <c r="A545" s="4" t="s">
        <v>1842</v>
      </c>
      <c r="B545" s="1" t="s">
        <v>1843</v>
      </c>
      <c r="C545" s="1" t="s">
        <v>1844</v>
      </c>
      <c r="D545" s="1" t="s">
        <v>1845</v>
      </c>
      <c r="E545" s="1" t="s">
        <v>1846</v>
      </c>
      <c r="F545" s="1" t="s">
        <v>1847</v>
      </c>
      <c r="G545" s="5" t="s">
        <v>1848</v>
      </c>
      <c r="H545" s="1" t="s">
        <v>31</v>
      </c>
      <c r="I545" s="3"/>
      <c r="J545" s="3"/>
    </row>
    <row r="546">
      <c r="A546" s="4" t="s">
        <v>9564</v>
      </c>
      <c r="B546" s="1" t="s">
        <v>11</v>
      </c>
      <c r="C546" s="1" t="s">
        <v>11</v>
      </c>
      <c r="D546" s="1" t="s">
        <v>11</v>
      </c>
      <c r="E546" s="1" t="s">
        <v>11</v>
      </c>
      <c r="F546" s="1" t="s">
        <v>11</v>
      </c>
      <c r="G546" s="1" t="s">
        <v>11</v>
      </c>
      <c r="H546" s="1" t="s">
        <v>11</v>
      </c>
      <c r="I546" s="3"/>
      <c r="J546" s="3"/>
    </row>
    <row r="547">
      <c r="A547" s="4" t="s">
        <v>1852</v>
      </c>
      <c r="B547" s="1" t="s">
        <v>1853</v>
      </c>
      <c r="C547" s="1" t="s">
        <v>1854</v>
      </c>
      <c r="D547" s="1" t="s">
        <v>1855</v>
      </c>
      <c r="E547" s="1" t="s">
        <v>1856</v>
      </c>
      <c r="F547" s="1" t="s">
        <v>11</v>
      </c>
      <c r="G547" s="1" t="s">
        <v>11</v>
      </c>
      <c r="H547" s="1" t="s">
        <v>154</v>
      </c>
      <c r="I547" s="3"/>
      <c r="J547" s="3"/>
    </row>
    <row r="548">
      <c r="A548" s="4" t="s">
        <v>7694</v>
      </c>
      <c r="B548" s="1" t="s">
        <v>11</v>
      </c>
      <c r="C548" s="1" t="s">
        <v>11</v>
      </c>
      <c r="D548" s="1" t="s">
        <v>11</v>
      </c>
      <c r="E548" s="1" t="s">
        <v>11</v>
      </c>
      <c r="F548" s="1" t="s">
        <v>11</v>
      </c>
      <c r="G548" s="1" t="s">
        <v>11</v>
      </c>
      <c r="H548" s="1" t="s">
        <v>11</v>
      </c>
      <c r="I548" s="3"/>
      <c r="J548" s="3"/>
    </row>
    <row r="549">
      <c r="A549" s="4" t="s">
        <v>8649</v>
      </c>
      <c r="B549" s="1" t="s">
        <v>11</v>
      </c>
      <c r="C549" s="1" t="s">
        <v>11</v>
      </c>
      <c r="D549" s="1" t="s">
        <v>11</v>
      </c>
      <c r="E549" s="1" t="s">
        <v>11</v>
      </c>
      <c r="F549" s="1" t="s">
        <v>11</v>
      </c>
      <c r="G549" s="1" t="s">
        <v>11</v>
      </c>
      <c r="H549" s="1" t="s">
        <v>11</v>
      </c>
      <c r="I549" s="3"/>
      <c r="J549" s="3"/>
    </row>
    <row r="550">
      <c r="A550" s="4" t="s">
        <v>226</v>
      </c>
      <c r="B550" s="1" t="s">
        <v>11</v>
      </c>
      <c r="C550" s="1" t="s">
        <v>11</v>
      </c>
      <c r="D550" s="1" t="s">
        <v>11</v>
      </c>
      <c r="E550" s="1" t="s">
        <v>11</v>
      </c>
      <c r="F550" s="1" t="s">
        <v>11</v>
      </c>
      <c r="G550" s="1" t="s">
        <v>11</v>
      </c>
      <c r="H550" s="1" t="s">
        <v>11</v>
      </c>
      <c r="I550" s="3"/>
      <c r="J550" s="3"/>
    </row>
    <row r="551">
      <c r="A551" s="4" t="s">
        <v>3004</v>
      </c>
      <c r="B551" s="1" t="s">
        <v>11</v>
      </c>
      <c r="C551" s="1" t="s">
        <v>11</v>
      </c>
      <c r="D551" s="1" t="s">
        <v>11</v>
      </c>
      <c r="E551" s="1" t="s">
        <v>11</v>
      </c>
      <c r="F551" s="1" t="s">
        <v>11</v>
      </c>
      <c r="G551" s="1" t="s">
        <v>11</v>
      </c>
      <c r="H551" s="1" t="s">
        <v>11</v>
      </c>
      <c r="I551" s="3"/>
      <c r="J551" s="3"/>
    </row>
    <row r="552">
      <c r="A552" s="4" t="s">
        <v>126</v>
      </c>
      <c r="B552" s="1" t="s">
        <v>11</v>
      </c>
      <c r="C552" s="1" t="s">
        <v>11</v>
      </c>
      <c r="D552" s="1" t="s">
        <v>11</v>
      </c>
      <c r="E552" s="1" t="s">
        <v>11</v>
      </c>
      <c r="F552" s="1" t="s">
        <v>11</v>
      </c>
      <c r="G552" s="1" t="s">
        <v>11</v>
      </c>
      <c r="H552" s="1" t="s">
        <v>11</v>
      </c>
      <c r="I552" s="3"/>
      <c r="J552" s="3"/>
    </row>
    <row r="553">
      <c r="A553" s="4" t="s">
        <v>1868</v>
      </c>
      <c r="B553" s="1" t="s">
        <v>1869</v>
      </c>
      <c r="C553" s="1" t="s">
        <v>1870</v>
      </c>
      <c r="D553" s="1" t="s">
        <v>1871</v>
      </c>
      <c r="E553" s="1" t="s">
        <v>1872</v>
      </c>
      <c r="F553" s="1" t="s">
        <v>11</v>
      </c>
      <c r="G553" s="1" t="s">
        <v>11</v>
      </c>
      <c r="H553" s="1" t="s">
        <v>154</v>
      </c>
      <c r="I553" s="3"/>
      <c r="J553" s="3"/>
    </row>
    <row r="554">
      <c r="A554" s="4" t="s">
        <v>4869</v>
      </c>
      <c r="B554" s="1" t="s">
        <v>11</v>
      </c>
      <c r="C554" s="1" t="s">
        <v>11</v>
      </c>
      <c r="D554" s="1" t="s">
        <v>11</v>
      </c>
      <c r="E554" s="1" t="s">
        <v>11</v>
      </c>
      <c r="F554" s="1" t="s">
        <v>11</v>
      </c>
      <c r="G554" s="1" t="s">
        <v>11</v>
      </c>
      <c r="H554" s="1" t="s">
        <v>11</v>
      </c>
      <c r="I554" s="3"/>
      <c r="J554" s="3"/>
    </row>
    <row r="555">
      <c r="A555" s="4" t="s">
        <v>8882</v>
      </c>
      <c r="B555" s="1" t="s">
        <v>11</v>
      </c>
      <c r="C555" s="1" t="s">
        <v>11</v>
      </c>
      <c r="D555" s="1" t="s">
        <v>11</v>
      </c>
      <c r="E555" s="1" t="s">
        <v>11</v>
      </c>
      <c r="F555" s="1" t="s">
        <v>11</v>
      </c>
      <c r="G555" s="1" t="s">
        <v>11</v>
      </c>
      <c r="H555" s="1" t="s">
        <v>11</v>
      </c>
      <c r="I555" s="3"/>
      <c r="J555" s="3"/>
    </row>
    <row r="556">
      <c r="A556" s="4" t="s">
        <v>1878</v>
      </c>
      <c r="B556" s="1" t="s">
        <v>1879</v>
      </c>
      <c r="C556" s="3"/>
      <c r="D556" s="3"/>
      <c r="E556" s="3"/>
      <c r="F556" s="1" t="s">
        <v>11</v>
      </c>
      <c r="G556" s="1" t="s">
        <v>11</v>
      </c>
      <c r="H556" s="1" t="s">
        <v>11</v>
      </c>
      <c r="I556" s="3"/>
      <c r="J556" s="3"/>
    </row>
    <row r="557">
      <c r="A557" s="4" t="s">
        <v>4449</v>
      </c>
      <c r="B557" s="1" t="s">
        <v>11</v>
      </c>
      <c r="C557" s="1" t="s">
        <v>11</v>
      </c>
      <c r="D557" s="1" t="s">
        <v>11</v>
      </c>
      <c r="E557" s="1" t="s">
        <v>11</v>
      </c>
      <c r="F557" s="1" t="s">
        <v>11</v>
      </c>
      <c r="G557" s="1" t="s">
        <v>11</v>
      </c>
      <c r="H557" s="1" t="s">
        <v>11</v>
      </c>
      <c r="I557" s="3"/>
      <c r="J557" s="3"/>
    </row>
    <row r="558">
      <c r="A558" s="4" t="s">
        <v>7427</v>
      </c>
      <c r="B558" s="1" t="s">
        <v>11</v>
      </c>
      <c r="C558" s="1" t="s">
        <v>11</v>
      </c>
      <c r="D558" s="1" t="s">
        <v>11</v>
      </c>
      <c r="E558" s="1" t="s">
        <v>11</v>
      </c>
      <c r="F558" s="1" t="s">
        <v>11</v>
      </c>
      <c r="G558" s="1" t="s">
        <v>11</v>
      </c>
      <c r="H558" s="1" t="s">
        <v>11</v>
      </c>
      <c r="I558" s="3"/>
      <c r="J558" s="3"/>
    </row>
    <row r="559">
      <c r="A559" s="4" t="s">
        <v>5978</v>
      </c>
      <c r="B559" s="1" t="s">
        <v>11</v>
      </c>
      <c r="C559" s="1" t="s">
        <v>11</v>
      </c>
      <c r="D559" s="1" t="s">
        <v>11</v>
      </c>
      <c r="E559" s="1" t="s">
        <v>11</v>
      </c>
      <c r="F559" s="1" t="s">
        <v>11</v>
      </c>
      <c r="G559" s="1" t="s">
        <v>11</v>
      </c>
      <c r="H559" s="1" t="s">
        <v>11</v>
      </c>
      <c r="I559" s="3"/>
      <c r="J559" s="3"/>
    </row>
    <row r="560">
      <c r="A560" s="4" t="s">
        <v>1887</v>
      </c>
      <c r="B560" s="1" t="s">
        <v>1888</v>
      </c>
      <c r="C560" s="1" t="s">
        <v>1889</v>
      </c>
      <c r="D560" s="1" t="s">
        <v>1890</v>
      </c>
      <c r="E560" s="1" t="s">
        <v>1891</v>
      </c>
      <c r="F560" s="1" t="s">
        <v>11</v>
      </c>
      <c r="G560" s="5" t="s">
        <v>1892</v>
      </c>
      <c r="H560" s="1" t="s">
        <v>80</v>
      </c>
      <c r="I560" s="3"/>
      <c r="J560" s="3"/>
    </row>
    <row r="561">
      <c r="A561" s="4" t="s">
        <v>1894</v>
      </c>
      <c r="B561" s="1" t="s">
        <v>1895</v>
      </c>
      <c r="C561" s="1" t="s">
        <v>1896</v>
      </c>
      <c r="D561" s="1" t="s">
        <v>1897</v>
      </c>
      <c r="E561" s="1" t="s">
        <v>1898</v>
      </c>
      <c r="F561" s="1" t="s">
        <v>11</v>
      </c>
      <c r="G561" s="1" t="s">
        <v>11</v>
      </c>
      <c r="H561" s="1" t="s">
        <v>31</v>
      </c>
      <c r="I561" s="3"/>
      <c r="J561" s="3"/>
    </row>
    <row r="562">
      <c r="A562" s="4" t="s">
        <v>1900</v>
      </c>
      <c r="B562" s="1" t="s">
        <v>1901</v>
      </c>
      <c r="C562" s="1" t="s">
        <v>1902</v>
      </c>
      <c r="D562" s="1" t="s">
        <v>1903</v>
      </c>
      <c r="E562" s="1" t="s">
        <v>1904</v>
      </c>
      <c r="F562" s="1" t="s">
        <v>11</v>
      </c>
      <c r="G562" s="5" t="s">
        <v>1905</v>
      </c>
      <c r="H562" s="1" t="s">
        <v>80</v>
      </c>
      <c r="I562" s="3"/>
      <c r="J562" s="3"/>
    </row>
    <row r="563">
      <c r="A563" s="4" t="s">
        <v>4599</v>
      </c>
      <c r="B563" s="1" t="s">
        <v>11</v>
      </c>
      <c r="C563" s="1" t="s">
        <v>11</v>
      </c>
      <c r="D563" s="1" t="s">
        <v>11</v>
      </c>
      <c r="E563" s="1" t="s">
        <v>11</v>
      </c>
      <c r="F563" s="1" t="s">
        <v>11</v>
      </c>
      <c r="G563" s="1" t="s">
        <v>11</v>
      </c>
      <c r="H563" s="1" t="s">
        <v>11</v>
      </c>
      <c r="I563" s="3"/>
      <c r="J563" s="3"/>
    </row>
    <row r="564">
      <c r="A564" s="4" t="s">
        <v>7572</v>
      </c>
      <c r="B564" s="1" t="s">
        <v>11</v>
      </c>
      <c r="C564" s="1" t="s">
        <v>11</v>
      </c>
      <c r="D564" s="1" t="s">
        <v>11</v>
      </c>
      <c r="E564" s="1" t="s">
        <v>11</v>
      </c>
      <c r="F564" s="1" t="s">
        <v>11</v>
      </c>
      <c r="G564" s="1" t="s">
        <v>11</v>
      </c>
      <c r="H564" s="1" t="s">
        <v>11</v>
      </c>
      <c r="I564" s="3"/>
      <c r="J564" s="3"/>
    </row>
    <row r="565">
      <c r="A565" s="4" t="s">
        <v>7606</v>
      </c>
      <c r="B565" s="1" t="s">
        <v>11</v>
      </c>
      <c r="C565" s="1" t="s">
        <v>11</v>
      </c>
      <c r="D565" s="1" t="s">
        <v>11</v>
      </c>
      <c r="E565" s="1" t="s">
        <v>11</v>
      </c>
      <c r="F565" s="1" t="s">
        <v>11</v>
      </c>
      <c r="G565" s="1" t="s">
        <v>11</v>
      </c>
      <c r="H565" s="1" t="s">
        <v>11</v>
      </c>
      <c r="I565" s="3"/>
      <c r="J565" s="3"/>
    </row>
    <row r="566">
      <c r="A566" s="4" t="s">
        <v>9181</v>
      </c>
      <c r="B566" s="1" t="s">
        <v>11</v>
      </c>
      <c r="C566" s="1" t="s">
        <v>11</v>
      </c>
      <c r="D566" s="1" t="s">
        <v>11</v>
      </c>
      <c r="E566" s="1" t="s">
        <v>11</v>
      </c>
      <c r="F566" s="1" t="s">
        <v>11</v>
      </c>
      <c r="G566" s="1" t="s">
        <v>11</v>
      </c>
      <c r="H566" s="1" t="s">
        <v>11</v>
      </c>
      <c r="I566" s="3"/>
      <c r="J566" s="3"/>
    </row>
    <row r="567">
      <c r="A567" s="4" t="s">
        <v>5595</v>
      </c>
      <c r="B567" s="1" t="s">
        <v>11</v>
      </c>
      <c r="C567" s="1" t="s">
        <v>11</v>
      </c>
      <c r="D567" s="1" t="s">
        <v>11</v>
      </c>
      <c r="E567" s="1" t="s">
        <v>11</v>
      </c>
      <c r="F567" s="1" t="s">
        <v>11</v>
      </c>
      <c r="G567" s="1" t="s">
        <v>11</v>
      </c>
      <c r="H567" s="1" t="s">
        <v>11</v>
      </c>
      <c r="I567" s="3"/>
      <c r="J567" s="3"/>
    </row>
    <row r="568">
      <c r="A568" s="4" t="s">
        <v>1917</v>
      </c>
      <c r="B568" s="1" t="s">
        <v>1918</v>
      </c>
      <c r="C568" s="3"/>
      <c r="D568" s="3"/>
      <c r="E568" s="3"/>
      <c r="F568" s="1" t="s">
        <v>11</v>
      </c>
      <c r="G568" s="1" t="s">
        <v>11</v>
      </c>
      <c r="H568" s="1" t="s">
        <v>11</v>
      </c>
      <c r="I568" s="3"/>
      <c r="J568" s="3"/>
    </row>
    <row r="569">
      <c r="A569" s="4" t="s">
        <v>1920</v>
      </c>
      <c r="B569" s="1" t="s">
        <v>1921</v>
      </c>
      <c r="C569" s="1" t="s">
        <v>1922</v>
      </c>
      <c r="D569" s="1" t="s">
        <v>1923</v>
      </c>
      <c r="E569" s="1" t="s">
        <v>1924</v>
      </c>
      <c r="F569" s="1" t="s">
        <v>11</v>
      </c>
      <c r="G569" s="1" t="s">
        <v>11</v>
      </c>
      <c r="H569" s="1" t="s">
        <v>80</v>
      </c>
      <c r="I569" s="3"/>
      <c r="J569" s="3"/>
    </row>
    <row r="570">
      <c r="A570" s="4" t="s">
        <v>5690</v>
      </c>
      <c r="B570" s="1" t="s">
        <v>11</v>
      </c>
      <c r="C570" s="1" t="s">
        <v>11</v>
      </c>
      <c r="D570" s="1" t="s">
        <v>11</v>
      </c>
      <c r="E570" s="1" t="s">
        <v>11</v>
      </c>
      <c r="F570" s="1" t="s">
        <v>11</v>
      </c>
      <c r="G570" s="1" t="s">
        <v>11</v>
      </c>
      <c r="H570" s="1" t="s">
        <v>11</v>
      </c>
      <c r="I570" s="3"/>
      <c r="J570" s="3"/>
    </row>
    <row r="571">
      <c r="A571" s="4" t="s">
        <v>3710</v>
      </c>
      <c r="B571" s="1" t="s">
        <v>11</v>
      </c>
      <c r="C571" s="1" t="s">
        <v>11</v>
      </c>
      <c r="D571" s="1" t="s">
        <v>11</v>
      </c>
      <c r="E571" s="1" t="s">
        <v>11</v>
      </c>
      <c r="F571" s="1" t="s">
        <v>11</v>
      </c>
      <c r="G571" s="1" t="s">
        <v>11</v>
      </c>
      <c r="H571" s="1" t="s">
        <v>11</v>
      </c>
      <c r="I571" s="3"/>
      <c r="J571" s="3"/>
    </row>
    <row r="572">
      <c r="A572" s="4" t="s">
        <v>1969</v>
      </c>
      <c r="B572" s="1" t="s">
        <v>11</v>
      </c>
      <c r="C572" s="1" t="s">
        <v>11</v>
      </c>
      <c r="D572" s="1" t="s">
        <v>11</v>
      </c>
      <c r="E572" s="1" t="s">
        <v>11</v>
      </c>
      <c r="F572" s="1" t="s">
        <v>11</v>
      </c>
      <c r="G572" s="1" t="s">
        <v>11</v>
      </c>
      <c r="H572" s="1" t="s">
        <v>11</v>
      </c>
      <c r="I572" s="3"/>
      <c r="J572" s="3"/>
    </row>
    <row r="573">
      <c r="A573" s="4" t="s">
        <v>2897</v>
      </c>
      <c r="B573" s="1" t="s">
        <v>11</v>
      </c>
      <c r="C573" s="1" t="s">
        <v>11</v>
      </c>
      <c r="D573" s="1" t="s">
        <v>11</v>
      </c>
      <c r="E573" s="1" t="s">
        <v>11</v>
      </c>
      <c r="F573" s="1" t="s">
        <v>11</v>
      </c>
      <c r="G573" s="1" t="s">
        <v>11</v>
      </c>
      <c r="H573" s="1" t="s">
        <v>11</v>
      </c>
      <c r="I573" s="3"/>
      <c r="J573" s="3"/>
    </row>
    <row r="574">
      <c r="A574" s="4" t="s">
        <v>9278</v>
      </c>
      <c r="B574" s="1" t="s">
        <v>11</v>
      </c>
      <c r="C574" s="1" t="s">
        <v>11</v>
      </c>
      <c r="D574" s="1" t="s">
        <v>11</v>
      </c>
      <c r="E574" s="1" t="s">
        <v>11</v>
      </c>
      <c r="F574" s="1" t="s">
        <v>11</v>
      </c>
      <c r="G574" s="1" t="s">
        <v>11</v>
      </c>
      <c r="H574" s="1" t="s">
        <v>11</v>
      </c>
      <c r="I574" s="3"/>
      <c r="J574" s="3"/>
    </row>
    <row r="575">
      <c r="A575" s="4" t="s">
        <v>754</v>
      </c>
      <c r="B575" s="1" t="s">
        <v>11</v>
      </c>
      <c r="C575" s="1" t="s">
        <v>11</v>
      </c>
      <c r="D575" s="1" t="s">
        <v>11</v>
      </c>
      <c r="E575" s="1" t="s">
        <v>11</v>
      </c>
      <c r="F575" s="1" t="s">
        <v>11</v>
      </c>
      <c r="G575" s="1" t="s">
        <v>11</v>
      </c>
      <c r="H575" s="1" t="s">
        <v>11</v>
      </c>
      <c r="I575" s="3"/>
      <c r="J575" s="3"/>
    </row>
    <row r="576">
      <c r="A576" s="4" t="s">
        <v>7525</v>
      </c>
      <c r="B576" s="1" t="s">
        <v>11</v>
      </c>
      <c r="C576" s="1" t="s">
        <v>11</v>
      </c>
      <c r="D576" s="1" t="s">
        <v>11</v>
      </c>
      <c r="E576" s="1" t="s">
        <v>11</v>
      </c>
      <c r="F576" s="1" t="s">
        <v>11</v>
      </c>
      <c r="G576" s="1" t="s">
        <v>11</v>
      </c>
      <c r="H576" s="1" t="s">
        <v>11</v>
      </c>
      <c r="I576" s="3"/>
      <c r="J576" s="3"/>
    </row>
    <row r="577">
      <c r="A577" s="4" t="s">
        <v>3587</v>
      </c>
      <c r="B577" s="1" t="s">
        <v>11</v>
      </c>
      <c r="C577" s="1" t="s">
        <v>11</v>
      </c>
      <c r="D577" s="1" t="s">
        <v>11</v>
      </c>
      <c r="E577" s="1" t="s">
        <v>11</v>
      </c>
      <c r="F577" s="1" t="s">
        <v>11</v>
      </c>
      <c r="G577" s="1" t="s">
        <v>11</v>
      </c>
      <c r="H577" s="1" t="s">
        <v>11</v>
      </c>
      <c r="I577" s="3"/>
      <c r="J577" s="3"/>
    </row>
    <row r="578">
      <c r="A578" s="4" t="s">
        <v>5916</v>
      </c>
      <c r="B578" s="1" t="s">
        <v>11</v>
      </c>
      <c r="C578" s="1" t="s">
        <v>11</v>
      </c>
      <c r="D578" s="1" t="s">
        <v>11</v>
      </c>
      <c r="E578" s="1" t="s">
        <v>11</v>
      </c>
      <c r="F578" s="1" t="s">
        <v>11</v>
      </c>
      <c r="G578" s="1" t="s">
        <v>11</v>
      </c>
      <c r="H578" s="1" t="s">
        <v>11</v>
      </c>
      <c r="I578" s="3"/>
      <c r="J578" s="3"/>
    </row>
    <row r="579">
      <c r="A579" s="4" t="s">
        <v>7676</v>
      </c>
      <c r="B579" s="1" t="s">
        <v>11</v>
      </c>
      <c r="C579" s="1" t="s">
        <v>11</v>
      </c>
      <c r="D579" s="1" t="s">
        <v>11</v>
      </c>
      <c r="E579" s="1" t="s">
        <v>11</v>
      </c>
      <c r="F579" s="1" t="s">
        <v>11</v>
      </c>
      <c r="G579" s="1" t="s">
        <v>11</v>
      </c>
      <c r="H579" s="1" t="s">
        <v>11</v>
      </c>
      <c r="I579" s="3"/>
      <c r="J579" s="3"/>
    </row>
    <row r="580">
      <c r="A580" s="4" t="s">
        <v>2201</v>
      </c>
      <c r="B580" s="1" t="s">
        <v>11</v>
      </c>
      <c r="C580" s="1" t="s">
        <v>11</v>
      </c>
      <c r="D580" s="1" t="s">
        <v>11</v>
      </c>
      <c r="E580" s="1" t="s">
        <v>11</v>
      </c>
      <c r="F580" s="1" t="s">
        <v>11</v>
      </c>
      <c r="G580" s="1" t="s">
        <v>11</v>
      </c>
      <c r="H580" s="1" t="s">
        <v>11</v>
      </c>
      <c r="I580" s="3"/>
      <c r="J580" s="3"/>
    </row>
    <row r="581">
      <c r="A581" s="4" t="s">
        <v>830</v>
      </c>
      <c r="B581" s="1" t="s">
        <v>11</v>
      </c>
      <c r="C581" s="1" t="s">
        <v>11</v>
      </c>
      <c r="D581" s="1" t="s">
        <v>11</v>
      </c>
      <c r="E581" s="1" t="s">
        <v>11</v>
      </c>
      <c r="F581" s="1" t="s">
        <v>11</v>
      </c>
      <c r="G581" s="1" t="s">
        <v>11</v>
      </c>
      <c r="H581" s="1" t="s">
        <v>11</v>
      </c>
      <c r="I581" s="3"/>
      <c r="J581" s="3"/>
    </row>
    <row r="582">
      <c r="A582" s="4" t="s">
        <v>4414</v>
      </c>
      <c r="B582" s="1" t="s">
        <v>11</v>
      </c>
      <c r="C582" s="1" t="s">
        <v>11</v>
      </c>
      <c r="D582" s="1" t="s">
        <v>11</v>
      </c>
      <c r="E582" s="1" t="s">
        <v>11</v>
      </c>
      <c r="F582" s="1" t="s">
        <v>11</v>
      </c>
      <c r="G582" s="1" t="s">
        <v>11</v>
      </c>
      <c r="H582" s="1" t="s">
        <v>11</v>
      </c>
      <c r="I582" s="3"/>
      <c r="J582" s="3"/>
    </row>
    <row r="583">
      <c r="A583" s="4" t="s">
        <v>1952</v>
      </c>
      <c r="B583" s="1" t="s">
        <v>1953</v>
      </c>
      <c r="C583" s="1" t="s">
        <v>1954</v>
      </c>
      <c r="D583" s="1" t="s">
        <v>1955</v>
      </c>
      <c r="E583" s="1" t="s">
        <v>1956</v>
      </c>
      <c r="F583" s="1" t="s">
        <v>11</v>
      </c>
      <c r="G583" s="5" t="s">
        <v>1957</v>
      </c>
      <c r="H583" s="1" t="s">
        <v>924</v>
      </c>
      <c r="I583" s="3"/>
      <c r="J583" s="3"/>
    </row>
    <row r="584">
      <c r="A584" s="4" t="s">
        <v>7258</v>
      </c>
      <c r="B584" s="1" t="s">
        <v>11</v>
      </c>
      <c r="C584" s="1" t="s">
        <v>11</v>
      </c>
      <c r="D584" s="1" t="s">
        <v>11</v>
      </c>
      <c r="E584" s="1" t="s">
        <v>11</v>
      </c>
      <c r="F584" s="1" t="s">
        <v>11</v>
      </c>
      <c r="G584" s="1" t="s">
        <v>11</v>
      </c>
      <c r="H584" s="1" t="s">
        <v>11</v>
      </c>
      <c r="I584" s="3"/>
      <c r="J584" s="3"/>
    </row>
    <row r="585">
      <c r="A585" s="4" t="s">
        <v>4275</v>
      </c>
      <c r="B585" s="1" t="s">
        <v>11</v>
      </c>
      <c r="C585" s="1" t="s">
        <v>11</v>
      </c>
      <c r="D585" s="1" t="s">
        <v>11</v>
      </c>
      <c r="E585" s="1" t="s">
        <v>11</v>
      </c>
      <c r="F585" s="1" t="s">
        <v>11</v>
      </c>
      <c r="G585" s="1" t="s">
        <v>11</v>
      </c>
      <c r="H585" s="1" t="s">
        <v>11</v>
      </c>
      <c r="I585" s="3"/>
      <c r="J585" s="3"/>
    </row>
    <row r="586">
      <c r="A586" s="4" t="s">
        <v>8775</v>
      </c>
      <c r="B586" s="1" t="s">
        <v>11</v>
      </c>
      <c r="C586" s="1" t="s">
        <v>11</v>
      </c>
      <c r="D586" s="1" t="s">
        <v>11</v>
      </c>
      <c r="E586" s="1" t="s">
        <v>11</v>
      </c>
      <c r="F586" s="1" t="s">
        <v>11</v>
      </c>
      <c r="G586" s="1" t="s">
        <v>11</v>
      </c>
      <c r="H586" s="1" t="s">
        <v>11</v>
      </c>
      <c r="I586" s="3"/>
      <c r="J586" s="3"/>
    </row>
    <row r="587">
      <c r="A587" s="4" t="s">
        <v>2507</v>
      </c>
      <c r="B587" s="1" t="s">
        <v>11</v>
      </c>
      <c r="C587" s="1" t="s">
        <v>11</v>
      </c>
      <c r="D587" s="1" t="s">
        <v>11</v>
      </c>
      <c r="E587" s="1" t="s">
        <v>11</v>
      </c>
      <c r="F587" s="1" t="s">
        <v>11</v>
      </c>
      <c r="G587" s="1" t="s">
        <v>11</v>
      </c>
      <c r="H587" s="1" t="s">
        <v>11</v>
      </c>
      <c r="I587" s="3"/>
      <c r="J587" s="3"/>
    </row>
    <row r="588">
      <c r="A588" s="4" t="s">
        <v>3334</v>
      </c>
      <c r="B588" s="1" t="s">
        <v>11</v>
      </c>
      <c r="C588" s="1" t="s">
        <v>11</v>
      </c>
      <c r="D588" s="1" t="s">
        <v>11</v>
      </c>
      <c r="E588" s="1" t="s">
        <v>11</v>
      </c>
      <c r="F588" s="1" t="s">
        <v>11</v>
      </c>
      <c r="G588" s="1" t="s">
        <v>11</v>
      </c>
      <c r="H588" s="1" t="s">
        <v>11</v>
      </c>
      <c r="I588" s="3"/>
      <c r="J588" s="3"/>
    </row>
    <row r="589">
      <c r="A589" s="4" t="s">
        <v>4267</v>
      </c>
      <c r="B589" s="1" t="s">
        <v>11</v>
      </c>
      <c r="C589" s="1" t="s">
        <v>11</v>
      </c>
      <c r="D589" s="1" t="s">
        <v>11</v>
      </c>
      <c r="E589" s="1" t="s">
        <v>11</v>
      </c>
      <c r="F589" s="1" t="s">
        <v>11</v>
      </c>
      <c r="G589" s="1" t="s">
        <v>11</v>
      </c>
      <c r="H589" s="1" t="s">
        <v>11</v>
      </c>
      <c r="I589" s="3"/>
      <c r="J589" s="3"/>
    </row>
    <row r="590">
      <c r="A590" s="4" t="s">
        <v>1971</v>
      </c>
      <c r="B590" s="1" t="s">
        <v>1972</v>
      </c>
      <c r="C590" s="1" t="s">
        <v>1973</v>
      </c>
      <c r="D590" s="1" t="s">
        <v>1974</v>
      </c>
      <c r="E590" s="1" t="s">
        <v>1975</v>
      </c>
      <c r="F590" s="1" t="s">
        <v>11</v>
      </c>
      <c r="G590" s="5" t="s">
        <v>1976</v>
      </c>
      <c r="H590" s="1" t="s">
        <v>183</v>
      </c>
      <c r="I590" s="3"/>
      <c r="J590" s="3"/>
    </row>
    <row r="591">
      <c r="A591" s="4" t="s">
        <v>4727</v>
      </c>
      <c r="B591" s="1" t="s">
        <v>11</v>
      </c>
      <c r="C591" s="1" t="s">
        <v>11</v>
      </c>
      <c r="D591" s="1" t="s">
        <v>11</v>
      </c>
      <c r="E591" s="1" t="s">
        <v>11</v>
      </c>
      <c r="F591" s="1" t="s">
        <v>11</v>
      </c>
      <c r="G591" s="1" t="s">
        <v>11</v>
      </c>
      <c r="H591" s="1" t="s">
        <v>11</v>
      </c>
      <c r="I591" s="3"/>
      <c r="J591" s="3"/>
    </row>
    <row r="592">
      <c r="A592" s="4" t="s">
        <v>2505</v>
      </c>
      <c r="B592" s="1" t="s">
        <v>11</v>
      </c>
      <c r="C592" s="1" t="s">
        <v>11</v>
      </c>
      <c r="D592" s="1" t="s">
        <v>11</v>
      </c>
      <c r="E592" s="1" t="s">
        <v>11</v>
      </c>
      <c r="F592" s="1" t="s">
        <v>11</v>
      </c>
      <c r="G592" s="1" t="s">
        <v>11</v>
      </c>
      <c r="H592" s="1" t="s">
        <v>11</v>
      </c>
      <c r="I592" s="3"/>
      <c r="J592" s="3"/>
    </row>
    <row r="593">
      <c r="A593" s="4" t="s">
        <v>6076</v>
      </c>
      <c r="B593" s="1" t="s">
        <v>11</v>
      </c>
      <c r="C593" s="1" t="s">
        <v>11</v>
      </c>
      <c r="D593" s="1" t="s">
        <v>11</v>
      </c>
      <c r="E593" s="1" t="s">
        <v>11</v>
      </c>
      <c r="F593" s="1" t="s">
        <v>11</v>
      </c>
      <c r="G593" s="1" t="s">
        <v>11</v>
      </c>
      <c r="H593" s="1" t="s">
        <v>11</v>
      </c>
      <c r="I593" s="3"/>
      <c r="J593" s="3"/>
    </row>
    <row r="594">
      <c r="A594" s="4" t="s">
        <v>1984</v>
      </c>
      <c r="B594" s="1" t="s">
        <v>1985</v>
      </c>
      <c r="C594" s="1" t="s">
        <v>1986</v>
      </c>
      <c r="D594" s="1" t="s">
        <v>1987</v>
      </c>
      <c r="E594" s="1" t="s">
        <v>1988</v>
      </c>
      <c r="F594" s="1" t="s">
        <v>11</v>
      </c>
      <c r="G594" s="5" t="s">
        <v>1989</v>
      </c>
      <c r="H594" s="1" t="s">
        <v>11</v>
      </c>
      <c r="I594" s="3"/>
      <c r="J594" s="3"/>
    </row>
    <row r="595">
      <c r="A595" s="4" t="s">
        <v>1991</v>
      </c>
      <c r="B595" s="1" t="s">
        <v>1992</v>
      </c>
      <c r="C595" s="1" t="s">
        <v>1993</v>
      </c>
      <c r="D595" s="1" t="s">
        <v>1994</v>
      </c>
      <c r="E595" s="1" t="s">
        <v>1995</v>
      </c>
      <c r="F595" s="1" t="s">
        <v>11</v>
      </c>
      <c r="G595" s="5" t="s">
        <v>1996</v>
      </c>
      <c r="H595" s="1" t="s">
        <v>154</v>
      </c>
      <c r="I595" s="3"/>
      <c r="J595" s="3"/>
    </row>
    <row r="596">
      <c r="A596" s="4" t="s">
        <v>1932</v>
      </c>
      <c r="B596" s="1" t="s">
        <v>11</v>
      </c>
      <c r="C596" s="1" t="s">
        <v>11</v>
      </c>
      <c r="D596" s="1" t="s">
        <v>11</v>
      </c>
      <c r="E596" s="1" t="s">
        <v>11</v>
      </c>
      <c r="F596" s="1" t="s">
        <v>11</v>
      </c>
      <c r="G596" s="1" t="s">
        <v>11</v>
      </c>
      <c r="H596" s="1" t="s">
        <v>11</v>
      </c>
      <c r="I596" s="3"/>
      <c r="J596" s="3"/>
    </row>
    <row r="597">
      <c r="A597" s="4" t="s">
        <v>2000</v>
      </c>
      <c r="B597" s="1" t="s">
        <v>2001</v>
      </c>
      <c r="C597" s="1" t="s">
        <v>2002</v>
      </c>
      <c r="D597" s="1" t="s">
        <v>2003</v>
      </c>
      <c r="E597" s="1" t="s">
        <v>2004</v>
      </c>
      <c r="F597" s="1" t="s">
        <v>2005</v>
      </c>
      <c r="G597" s="5" t="s">
        <v>2006</v>
      </c>
      <c r="H597" s="1" t="s">
        <v>80</v>
      </c>
      <c r="I597" s="3"/>
      <c r="J597" s="3"/>
    </row>
    <row r="598">
      <c r="A598" s="4" t="s">
        <v>8072</v>
      </c>
      <c r="B598" s="1" t="s">
        <v>11</v>
      </c>
      <c r="C598" s="1" t="s">
        <v>11</v>
      </c>
      <c r="D598" s="1" t="s">
        <v>11</v>
      </c>
      <c r="E598" s="1" t="s">
        <v>11</v>
      </c>
      <c r="F598" s="1" t="s">
        <v>11</v>
      </c>
      <c r="G598" s="1" t="s">
        <v>11</v>
      </c>
      <c r="H598" s="1" t="s">
        <v>11</v>
      </c>
      <c r="I598" s="3"/>
      <c r="J598" s="3"/>
    </row>
    <row r="599">
      <c r="A599" s="4" t="s">
        <v>5172</v>
      </c>
      <c r="B599" s="1" t="s">
        <v>11</v>
      </c>
      <c r="C599" s="1" t="s">
        <v>11</v>
      </c>
      <c r="D599" s="1" t="s">
        <v>11</v>
      </c>
      <c r="E599" s="1" t="s">
        <v>11</v>
      </c>
      <c r="F599" s="1" t="s">
        <v>11</v>
      </c>
      <c r="G599" s="1" t="s">
        <v>11</v>
      </c>
      <c r="H599" s="1" t="s">
        <v>11</v>
      </c>
      <c r="I599" s="3"/>
      <c r="J599" s="3"/>
    </row>
    <row r="600">
      <c r="A600" s="4" t="s">
        <v>2012</v>
      </c>
      <c r="B600" s="1" t="s">
        <v>2013</v>
      </c>
      <c r="C600" s="1" t="s">
        <v>2014</v>
      </c>
      <c r="D600" s="1" t="s">
        <v>2015</v>
      </c>
      <c r="E600" s="1" t="s">
        <v>2016</v>
      </c>
      <c r="F600" s="1" t="s">
        <v>11</v>
      </c>
      <c r="G600" s="1" t="s">
        <v>11</v>
      </c>
      <c r="H600" s="1" t="s">
        <v>31</v>
      </c>
      <c r="I600" s="3"/>
      <c r="J600" s="3"/>
    </row>
    <row r="601">
      <c r="A601" s="4" t="s">
        <v>2018</v>
      </c>
      <c r="B601" s="1" t="s">
        <v>2019</v>
      </c>
      <c r="C601" s="1" t="s">
        <v>2020</v>
      </c>
      <c r="D601" s="1" t="s">
        <v>2021</v>
      </c>
      <c r="E601" s="1" t="s">
        <v>2022</v>
      </c>
      <c r="F601" s="1" t="s">
        <v>2023</v>
      </c>
      <c r="G601" s="5" t="s">
        <v>2024</v>
      </c>
      <c r="H601" s="1" t="s">
        <v>53</v>
      </c>
      <c r="I601" s="3"/>
      <c r="J601" s="3"/>
    </row>
    <row r="602">
      <c r="A602" s="4" t="s">
        <v>3517</v>
      </c>
      <c r="B602" s="1" t="s">
        <v>11</v>
      </c>
      <c r="C602" s="1" t="s">
        <v>11</v>
      </c>
      <c r="D602" s="1" t="s">
        <v>11</v>
      </c>
      <c r="E602" s="1" t="s">
        <v>11</v>
      </c>
      <c r="F602" s="1" t="s">
        <v>11</v>
      </c>
      <c r="G602" s="1" t="s">
        <v>11</v>
      </c>
      <c r="H602" s="1" t="s">
        <v>11</v>
      </c>
      <c r="I602" s="3"/>
      <c r="J602" s="3"/>
    </row>
    <row r="603">
      <c r="A603" s="4" t="s">
        <v>1838</v>
      </c>
      <c r="B603" s="1" t="s">
        <v>11</v>
      </c>
      <c r="C603" s="1" t="s">
        <v>11</v>
      </c>
      <c r="D603" s="1" t="s">
        <v>11</v>
      </c>
      <c r="E603" s="1" t="s">
        <v>11</v>
      </c>
      <c r="F603" s="1" t="s">
        <v>11</v>
      </c>
      <c r="G603" s="1" t="s">
        <v>11</v>
      </c>
      <c r="H603" s="1" t="s">
        <v>11</v>
      </c>
      <c r="I603" s="3"/>
      <c r="J603" s="3"/>
    </row>
    <row r="604">
      <c r="A604" s="4" t="s">
        <v>2030</v>
      </c>
      <c r="B604" s="1" t="s">
        <v>2031</v>
      </c>
      <c r="C604" s="1" t="s">
        <v>2032</v>
      </c>
      <c r="D604" s="1" t="s">
        <v>2033</v>
      </c>
      <c r="E604" s="1" t="s">
        <v>2034</v>
      </c>
      <c r="F604" s="1" t="s">
        <v>11</v>
      </c>
      <c r="G604" s="5" t="s">
        <v>2035</v>
      </c>
      <c r="H604" s="1" t="s">
        <v>80</v>
      </c>
      <c r="I604" s="3"/>
      <c r="J604" s="3"/>
    </row>
    <row r="605">
      <c r="A605" s="4" t="s">
        <v>8186</v>
      </c>
      <c r="B605" s="1" t="s">
        <v>11</v>
      </c>
      <c r="C605" s="1" t="s">
        <v>11</v>
      </c>
      <c r="D605" s="1" t="s">
        <v>11</v>
      </c>
      <c r="E605" s="1" t="s">
        <v>11</v>
      </c>
      <c r="F605" s="1" t="s">
        <v>11</v>
      </c>
      <c r="G605" s="1" t="s">
        <v>11</v>
      </c>
      <c r="H605" s="1" t="s">
        <v>11</v>
      </c>
      <c r="I605" s="3"/>
      <c r="J605" s="3"/>
    </row>
    <row r="606">
      <c r="A606" s="4" t="s">
        <v>840</v>
      </c>
      <c r="B606" s="1" t="s">
        <v>11</v>
      </c>
      <c r="C606" s="1" t="s">
        <v>11</v>
      </c>
      <c r="D606" s="1" t="s">
        <v>11</v>
      </c>
      <c r="E606" s="1" t="s">
        <v>11</v>
      </c>
      <c r="F606" s="1" t="s">
        <v>11</v>
      </c>
      <c r="G606" s="1" t="s">
        <v>11</v>
      </c>
      <c r="H606" s="1" t="s">
        <v>11</v>
      </c>
      <c r="I606" s="3"/>
      <c r="J606" s="3"/>
    </row>
    <row r="607">
      <c r="A607" s="4" t="s">
        <v>8496</v>
      </c>
      <c r="B607" s="1" t="s">
        <v>11</v>
      </c>
      <c r="C607" s="1" t="s">
        <v>11</v>
      </c>
      <c r="D607" s="1" t="s">
        <v>11</v>
      </c>
      <c r="E607" s="1" t="s">
        <v>11</v>
      </c>
      <c r="F607" s="1" t="s">
        <v>11</v>
      </c>
      <c r="G607" s="1" t="s">
        <v>11</v>
      </c>
      <c r="H607" s="1" t="s">
        <v>11</v>
      </c>
      <c r="I607" s="3"/>
      <c r="J607" s="3"/>
    </row>
    <row r="608">
      <c r="A608" s="4" t="s">
        <v>3966</v>
      </c>
      <c r="B608" s="1" t="s">
        <v>11</v>
      </c>
      <c r="C608" s="1" t="s">
        <v>11</v>
      </c>
      <c r="D608" s="1" t="s">
        <v>11</v>
      </c>
      <c r="E608" s="1" t="s">
        <v>11</v>
      </c>
      <c r="F608" s="1" t="s">
        <v>11</v>
      </c>
      <c r="G608" s="1" t="s">
        <v>11</v>
      </c>
      <c r="H608" s="1" t="s">
        <v>11</v>
      </c>
      <c r="I608" s="3"/>
      <c r="J608" s="3"/>
    </row>
    <row r="609">
      <c r="A609" s="4" t="s">
        <v>2143</v>
      </c>
      <c r="B609" s="1" t="s">
        <v>11</v>
      </c>
      <c r="C609" s="1" t="s">
        <v>11</v>
      </c>
      <c r="D609" s="1" t="s">
        <v>11</v>
      </c>
      <c r="E609" s="1" t="s">
        <v>11</v>
      </c>
      <c r="F609" s="1" t="s">
        <v>11</v>
      </c>
      <c r="G609" s="1" t="s">
        <v>11</v>
      </c>
      <c r="H609" s="1" t="s">
        <v>11</v>
      </c>
      <c r="I609" s="3"/>
      <c r="J609" s="3"/>
    </row>
    <row r="610">
      <c r="A610" s="4" t="s">
        <v>8423</v>
      </c>
      <c r="B610" s="1" t="s">
        <v>11</v>
      </c>
      <c r="C610" s="1" t="s">
        <v>11</v>
      </c>
      <c r="D610" s="1" t="s">
        <v>11</v>
      </c>
      <c r="E610" s="1" t="s">
        <v>11</v>
      </c>
      <c r="F610" s="1" t="s">
        <v>11</v>
      </c>
      <c r="G610" s="1" t="s">
        <v>11</v>
      </c>
      <c r="H610" s="1" t="s">
        <v>11</v>
      </c>
      <c r="I610" s="3"/>
      <c r="J610" s="3"/>
    </row>
    <row r="611">
      <c r="A611" s="4" t="s">
        <v>9509</v>
      </c>
      <c r="B611" s="1" t="s">
        <v>11</v>
      </c>
      <c r="C611" s="1" t="s">
        <v>11</v>
      </c>
      <c r="D611" s="1" t="s">
        <v>11</v>
      </c>
      <c r="E611" s="1" t="s">
        <v>11</v>
      </c>
      <c r="F611" s="1" t="s">
        <v>11</v>
      </c>
      <c r="G611" s="1" t="s">
        <v>11</v>
      </c>
      <c r="H611" s="1" t="s">
        <v>11</v>
      </c>
      <c r="I611" s="3"/>
      <c r="J611" s="3"/>
    </row>
    <row r="612">
      <c r="A612" s="4" t="s">
        <v>6366</v>
      </c>
      <c r="B612" s="1" t="s">
        <v>11</v>
      </c>
      <c r="C612" s="1" t="s">
        <v>11</v>
      </c>
      <c r="D612" s="1" t="s">
        <v>11</v>
      </c>
      <c r="E612" s="1" t="s">
        <v>11</v>
      </c>
      <c r="F612" s="1" t="s">
        <v>11</v>
      </c>
      <c r="G612" s="1" t="s">
        <v>11</v>
      </c>
      <c r="H612" s="1" t="s">
        <v>11</v>
      </c>
      <c r="I612" s="3"/>
      <c r="J612" s="3"/>
    </row>
    <row r="613">
      <c r="A613" s="4" t="s">
        <v>2053</v>
      </c>
      <c r="B613" s="1" t="s">
        <v>2054</v>
      </c>
      <c r="C613" s="1" t="s">
        <v>2055</v>
      </c>
      <c r="D613" s="1" t="s">
        <v>2056</v>
      </c>
      <c r="E613" s="1" t="s">
        <v>2057</v>
      </c>
      <c r="F613" s="1" t="s">
        <v>11</v>
      </c>
      <c r="G613" s="5" t="s">
        <v>2058</v>
      </c>
      <c r="H613" s="1" t="s">
        <v>43</v>
      </c>
      <c r="I613" s="3"/>
      <c r="J613" s="3"/>
    </row>
    <row r="614">
      <c r="A614" s="4" t="s">
        <v>1554</v>
      </c>
      <c r="B614" s="1" t="s">
        <v>11</v>
      </c>
      <c r="C614" s="1" t="s">
        <v>11</v>
      </c>
      <c r="D614" s="1" t="s">
        <v>11</v>
      </c>
      <c r="E614" s="1" t="s">
        <v>11</v>
      </c>
      <c r="F614" s="1" t="s">
        <v>11</v>
      </c>
      <c r="G614" s="1" t="s">
        <v>11</v>
      </c>
      <c r="H614" s="1" t="s">
        <v>11</v>
      </c>
      <c r="I614" s="3"/>
      <c r="J614" s="3"/>
    </row>
    <row r="615">
      <c r="A615" s="4" t="s">
        <v>5593</v>
      </c>
      <c r="B615" s="1" t="s">
        <v>11</v>
      </c>
      <c r="C615" s="1" t="s">
        <v>11</v>
      </c>
      <c r="D615" s="1" t="s">
        <v>11</v>
      </c>
      <c r="E615" s="1" t="s">
        <v>11</v>
      </c>
      <c r="F615" s="1" t="s">
        <v>11</v>
      </c>
      <c r="G615" s="1" t="s">
        <v>11</v>
      </c>
      <c r="H615" s="1" t="s">
        <v>11</v>
      </c>
      <c r="I615" s="3"/>
      <c r="J615" s="3"/>
    </row>
    <row r="616">
      <c r="A616" s="4" t="s">
        <v>2064</v>
      </c>
      <c r="B616" s="1" t="s">
        <v>2065</v>
      </c>
      <c r="C616" s="1" t="s">
        <v>2066</v>
      </c>
      <c r="D616" s="1" t="s">
        <v>2067</v>
      </c>
      <c r="E616" s="1" t="s">
        <v>2068</v>
      </c>
      <c r="F616" s="1" t="s">
        <v>11</v>
      </c>
      <c r="G616" s="5" t="s">
        <v>2069</v>
      </c>
      <c r="H616" s="1" t="s">
        <v>312</v>
      </c>
      <c r="I616" s="3"/>
      <c r="J616" s="3"/>
    </row>
    <row r="617">
      <c r="A617" s="4" t="s">
        <v>7296</v>
      </c>
      <c r="B617" s="1" t="s">
        <v>11</v>
      </c>
      <c r="C617" s="1" t="s">
        <v>11</v>
      </c>
      <c r="D617" s="1" t="s">
        <v>11</v>
      </c>
      <c r="E617" s="1" t="s">
        <v>11</v>
      </c>
      <c r="F617" s="1" t="s">
        <v>11</v>
      </c>
      <c r="G617" s="1" t="s">
        <v>11</v>
      </c>
      <c r="H617" s="1" t="s">
        <v>11</v>
      </c>
      <c r="I617" s="3"/>
      <c r="J617" s="3"/>
    </row>
    <row r="618">
      <c r="A618" s="4" t="s">
        <v>2283</v>
      </c>
      <c r="B618" s="1" t="s">
        <v>11</v>
      </c>
      <c r="C618" s="1" t="s">
        <v>11</v>
      </c>
      <c r="D618" s="1" t="s">
        <v>11</v>
      </c>
      <c r="E618" s="1" t="s">
        <v>11</v>
      </c>
      <c r="F618" s="1" t="s">
        <v>11</v>
      </c>
      <c r="G618" s="1" t="s">
        <v>11</v>
      </c>
      <c r="H618" s="1" t="s">
        <v>11</v>
      </c>
      <c r="I618" s="3"/>
      <c r="J618" s="3"/>
    </row>
    <row r="619">
      <c r="A619" s="4" t="s">
        <v>2691</v>
      </c>
      <c r="B619" s="1" t="s">
        <v>11</v>
      </c>
      <c r="C619" s="1" t="s">
        <v>11</v>
      </c>
      <c r="D619" s="1" t="s">
        <v>11</v>
      </c>
      <c r="E619" s="1" t="s">
        <v>11</v>
      </c>
      <c r="F619" s="1" t="s">
        <v>11</v>
      </c>
      <c r="G619" s="1" t="s">
        <v>11</v>
      </c>
      <c r="H619" s="1" t="s">
        <v>11</v>
      </c>
      <c r="I619" s="3"/>
      <c r="J619" s="3"/>
    </row>
    <row r="620">
      <c r="A620" s="4" t="s">
        <v>8844</v>
      </c>
      <c r="B620" s="1" t="s">
        <v>11</v>
      </c>
      <c r="C620" s="1" t="s">
        <v>11</v>
      </c>
      <c r="D620" s="1" t="s">
        <v>11</v>
      </c>
      <c r="E620" s="1" t="s">
        <v>11</v>
      </c>
      <c r="F620" s="1" t="s">
        <v>11</v>
      </c>
      <c r="G620" s="1" t="s">
        <v>11</v>
      </c>
      <c r="H620" s="1" t="s">
        <v>11</v>
      </c>
      <c r="I620" s="3"/>
      <c r="J620" s="3"/>
    </row>
    <row r="621">
      <c r="A621" s="4" t="s">
        <v>2079</v>
      </c>
      <c r="B621" s="1" t="s">
        <v>2080</v>
      </c>
      <c r="C621" s="1" t="s">
        <v>2081</v>
      </c>
      <c r="D621" s="1" t="s">
        <v>2082</v>
      </c>
      <c r="E621" s="1" t="s">
        <v>2083</v>
      </c>
      <c r="F621" s="1" t="s">
        <v>11</v>
      </c>
      <c r="G621" s="5" t="s">
        <v>2084</v>
      </c>
      <c r="H621" s="1" t="s">
        <v>43</v>
      </c>
      <c r="I621" s="3"/>
      <c r="J621" s="3"/>
    </row>
    <row r="622">
      <c r="A622" s="4" t="s">
        <v>795</v>
      </c>
      <c r="B622" s="1" t="s">
        <v>11</v>
      </c>
      <c r="C622" s="1" t="s">
        <v>11</v>
      </c>
      <c r="D622" s="1" t="s">
        <v>11</v>
      </c>
      <c r="E622" s="1" t="s">
        <v>11</v>
      </c>
      <c r="F622" s="1" t="s">
        <v>11</v>
      </c>
      <c r="G622" s="1" t="s">
        <v>11</v>
      </c>
      <c r="H622" s="1" t="s">
        <v>11</v>
      </c>
      <c r="I622" s="3"/>
      <c r="J622" s="3"/>
    </row>
    <row r="623">
      <c r="A623" s="4" t="s">
        <v>2975</v>
      </c>
      <c r="B623" s="1" t="s">
        <v>11</v>
      </c>
      <c r="C623" s="1" t="s">
        <v>11</v>
      </c>
      <c r="D623" s="1" t="s">
        <v>11</v>
      </c>
      <c r="E623" s="1" t="s">
        <v>11</v>
      </c>
      <c r="F623" s="1" t="s">
        <v>11</v>
      </c>
      <c r="G623" s="1" t="s">
        <v>11</v>
      </c>
      <c r="H623" s="1" t="s">
        <v>11</v>
      </c>
      <c r="I623" s="3"/>
      <c r="J623" s="3"/>
    </row>
    <row r="624">
      <c r="A624" s="4" t="s">
        <v>3300</v>
      </c>
      <c r="B624" s="1" t="s">
        <v>11</v>
      </c>
      <c r="C624" s="1" t="s">
        <v>11</v>
      </c>
      <c r="D624" s="1" t="s">
        <v>11</v>
      </c>
      <c r="E624" s="1" t="s">
        <v>11</v>
      </c>
      <c r="F624" s="1" t="s">
        <v>11</v>
      </c>
      <c r="G624" s="1" t="s">
        <v>11</v>
      </c>
      <c r="H624" s="1" t="s">
        <v>11</v>
      </c>
      <c r="I624" s="3"/>
      <c r="J624" s="3"/>
    </row>
    <row r="625">
      <c r="A625" s="4" t="s">
        <v>2092</v>
      </c>
      <c r="B625" s="1" t="s">
        <v>2093</v>
      </c>
      <c r="C625" s="1" t="s">
        <v>2094</v>
      </c>
      <c r="D625" s="1" t="s">
        <v>2095</v>
      </c>
      <c r="E625" s="1" t="s">
        <v>2096</v>
      </c>
      <c r="F625" s="1" t="s">
        <v>11</v>
      </c>
      <c r="G625" s="1" t="s">
        <v>11</v>
      </c>
      <c r="H625" s="1" t="s">
        <v>11</v>
      </c>
      <c r="I625" s="3"/>
      <c r="J625" s="3"/>
    </row>
    <row r="626">
      <c r="A626" s="4" t="s">
        <v>4354</v>
      </c>
      <c r="B626" s="1" t="s">
        <v>11</v>
      </c>
      <c r="C626" s="1" t="s">
        <v>11</v>
      </c>
      <c r="D626" s="1" t="s">
        <v>11</v>
      </c>
      <c r="E626" s="1" t="s">
        <v>11</v>
      </c>
      <c r="F626" s="1" t="s">
        <v>11</v>
      </c>
      <c r="G626" s="1" t="s">
        <v>11</v>
      </c>
      <c r="H626" s="1" t="s">
        <v>11</v>
      </c>
      <c r="I626" s="3"/>
      <c r="J626" s="3"/>
    </row>
    <row r="627">
      <c r="A627" s="4" t="s">
        <v>2100</v>
      </c>
      <c r="B627" s="1" t="s">
        <v>2101</v>
      </c>
      <c r="C627" s="1" t="s">
        <v>2102</v>
      </c>
      <c r="D627" s="1" t="s">
        <v>2103</v>
      </c>
      <c r="E627" s="1" t="s">
        <v>2104</v>
      </c>
      <c r="F627" s="1" t="s">
        <v>2105</v>
      </c>
      <c r="G627" s="1" t="s">
        <v>11</v>
      </c>
      <c r="H627" s="1" t="s">
        <v>312</v>
      </c>
      <c r="I627" s="3"/>
      <c r="J627" s="3"/>
    </row>
    <row r="628">
      <c r="A628" s="4" t="s">
        <v>399</v>
      </c>
      <c r="B628" s="1" t="s">
        <v>11</v>
      </c>
      <c r="C628" s="1" t="s">
        <v>11</v>
      </c>
      <c r="D628" s="1" t="s">
        <v>11</v>
      </c>
      <c r="E628" s="1" t="s">
        <v>11</v>
      </c>
      <c r="F628" s="1" t="s">
        <v>11</v>
      </c>
      <c r="G628" s="1" t="s">
        <v>11</v>
      </c>
      <c r="H628" s="1" t="s">
        <v>11</v>
      </c>
      <c r="I628" s="3"/>
      <c r="J628" s="3"/>
    </row>
    <row r="629">
      <c r="A629" s="4" t="s">
        <v>7506</v>
      </c>
      <c r="B629" s="1" t="s">
        <v>11</v>
      </c>
      <c r="C629" s="1" t="s">
        <v>11</v>
      </c>
      <c r="D629" s="1" t="s">
        <v>11</v>
      </c>
      <c r="E629" s="1" t="s">
        <v>11</v>
      </c>
      <c r="F629" s="1" t="s">
        <v>11</v>
      </c>
      <c r="G629" s="1" t="s">
        <v>11</v>
      </c>
      <c r="H629" s="1" t="s">
        <v>11</v>
      </c>
      <c r="I629" s="3"/>
      <c r="J629" s="3"/>
    </row>
    <row r="630">
      <c r="A630" s="4" t="s">
        <v>2111</v>
      </c>
      <c r="B630" s="1" t="s">
        <v>2112</v>
      </c>
      <c r="C630" s="1" t="s">
        <v>2113</v>
      </c>
      <c r="D630" s="1" t="s">
        <v>2114</v>
      </c>
      <c r="E630" s="1" t="s">
        <v>2115</v>
      </c>
      <c r="F630" s="1" t="s">
        <v>2116</v>
      </c>
      <c r="G630" s="5" t="s">
        <v>2117</v>
      </c>
      <c r="H630" s="1" t="s">
        <v>43</v>
      </c>
      <c r="I630" s="3"/>
      <c r="J630" s="3"/>
    </row>
    <row r="631">
      <c r="A631" s="4" t="s">
        <v>4809</v>
      </c>
      <c r="B631" s="1" t="s">
        <v>11</v>
      </c>
      <c r="C631" s="1" t="s">
        <v>11</v>
      </c>
      <c r="D631" s="1" t="s">
        <v>11</v>
      </c>
      <c r="E631" s="1" t="s">
        <v>11</v>
      </c>
      <c r="F631" s="1" t="s">
        <v>11</v>
      </c>
      <c r="G631" s="1" t="s">
        <v>11</v>
      </c>
      <c r="H631" s="1" t="s">
        <v>11</v>
      </c>
      <c r="I631" s="3"/>
      <c r="J631" s="3"/>
    </row>
    <row r="632">
      <c r="A632" s="4" t="s">
        <v>1216</v>
      </c>
      <c r="B632" s="1" t="s">
        <v>11</v>
      </c>
      <c r="C632" s="1" t="s">
        <v>11</v>
      </c>
      <c r="D632" s="1" t="s">
        <v>11</v>
      </c>
      <c r="E632" s="1" t="s">
        <v>11</v>
      </c>
      <c r="F632" s="1" t="s">
        <v>11</v>
      </c>
      <c r="G632" s="1" t="s">
        <v>11</v>
      </c>
      <c r="H632" s="1" t="s">
        <v>11</v>
      </c>
      <c r="I632" s="3"/>
      <c r="J632" s="3"/>
    </row>
    <row r="633">
      <c r="A633" s="4" t="s">
        <v>8672</v>
      </c>
      <c r="B633" s="1" t="s">
        <v>11</v>
      </c>
      <c r="C633" s="1" t="s">
        <v>11</v>
      </c>
      <c r="D633" s="1" t="s">
        <v>11</v>
      </c>
      <c r="E633" s="1" t="s">
        <v>11</v>
      </c>
      <c r="F633" s="1" t="s">
        <v>11</v>
      </c>
      <c r="G633" s="1" t="s">
        <v>11</v>
      </c>
      <c r="H633" s="1" t="s">
        <v>11</v>
      </c>
      <c r="I633" s="3"/>
      <c r="J633" s="3"/>
    </row>
    <row r="634">
      <c r="A634" s="4" t="s">
        <v>5918</v>
      </c>
      <c r="B634" s="1" t="s">
        <v>11</v>
      </c>
      <c r="C634" s="1" t="s">
        <v>11</v>
      </c>
      <c r="D634" s="1" t="s">
        <v>11</v>
      </c>
      <c r="E634" s="1" t="s">
        <v>11</v>
      </c>
      <c r="F634" s="1" t="s">
        <v>11</v>
      </c>
      <c r="G634" s="1" t="s">
        <v>11</v>
      </c>
      <c r="H634" s="1" t="s">
        <v>11</v>
      </c>
      <c r="I634" s="3"/>
      <c r="J634" s="3"/>
    </row>
    <row r="635">
      <c r="A635" s="4" t="s">
        <v>8716</v>
      </c>
      <c r="B635" s="1" t="s">
        <v>11</v>
      </c>
      <c r="C635" s="1" t="s">
        <v>11</v>
      </c>
      <c r="D635" s="1" t="s">
        <v>11</v>
      </c>
      <c r="E635" s="1" t="s">
        <v>11</v>
      </c>
      <c r="F635" s="1" t="s">
        <v>11</v>
      </c>
      <c r="G635" s="1" t="s">
        <v>11</v>
      </c>
      <c r="H635" s="1" t="s">
        <v>11</v>
      </c>
      <c r="I635" s="3"/>
      <c r="J635" s="3"/>
    </row>
    <row r="636">
      <c r="A636" s="4" t="s">
        <v>9207</v>
      </c>
      <c r="B636" s="1" t="s">
        <v>11</v>
      </c>
      <c r="C636" s="1" t="s">
        <v>11</v>
      </c>
      <c r="D636" s="1" t="s">
        <v>11</v>
      </c>
      <c r="E636" s="1" t="s">
        <v>11</v>
      </c>
      <c r="F636" s="1" t="s">
        <v>11</v>
      </c>
      <c r="G636" s="1" t="s">
        <v>11</v>
      </c>
      <c r="H636" s="1" t="s">
        <v>11</v>
      </c>
      <c r="I636" s="3"/>
      <c r="J636" s="3"/>
    </row>
    <row r="637">
      <c r="A637" s="4" t="s">
        <v>2131</v>
      </c>
      <c r="B637" s="1" t="s">
        <v>2132</v>
      </c>
      <c r="C637" s="1" t="s">
        <v>2133</v>
      </c>
      <c r="D637" s="1" t="s">
        <v>2134</v>
      </c>
      <c r="E637" s="1" t="s">
        <v>2135</v>
      </c>
      <c r="F637" s="1" t="s">
        <v>11</v>
      </c>
      <c r="G637" s="1" t="s">
        <v>11</v>
      </c>
      <c r="H637" s="1" t="s">
        <v>43</v>
      </c>
      <c r="I637" s="3"/>
      <c r="J637" s="3"/>
    </row>
    <row r="638">
      <c r="A638" s="4" t="s">
        <v>2137</v>
      </c>
      <c r="B638" s="1" t="s">
        <v>2138</v>
      </c>
      <c r="C638" s="1" t="s">
        <v>2139</v>
      </c>
      <c r="D638" s="1" t="s">
        <v>2140</v>
      </c>
      <c r="E638" s="1" t="s">
        <v>2141</v>
      </c>
      <c r="F638" s="1" t="s">
        <v>11</v>
      </c>
      <c r="G638" s="1" t="s">
        <v>11</v>
      </c>
      <c r="H638" s="1" t="s">
        <v>31</v>
      </c>
      <c r="I638" s="3"/>
      <c r="J638" s="3"/>
    </row>
    <row r="639">
      <c r="A639" s="4" t="s">
        <v>7846</v>
      </c>
      <c r="B639" s="1" t="s">
        <v>11</v>
      </c>
      <c r="C639" s="1" t="s">
        <v>11</v>
      </c>
      <c r="D639" s="1" t="s">
        <v>11</v>
      </c>
      <c r="E639" s="1" t="s">
        <v>11</v>
      </c>
      <c r="F639" s="1" t="s">
        <v>11</v>
      </c>
      <c r="G639" s="1" t="s">
        <v>11</v>
      </c>
      <c r="H639" s="1" t="s">
        <v>11</v>
      </c>
      <c r="I639" s="3"/>
      <c r="J639" s="3"/>
    </row>
    <row r="640">
      <c r="A640" s="4" t="s">
        <v>2145</v>
      </c>
      <c r="B640" s="1" t="s">
        <v>2146</v>
      </c>
      <c r="C640" s="1" t="s">
        <v>2147</v>
      </c>
      <c r="D640" s="1" t="s">
        <v>2148</v>
      </c>
      <c r="E640" s="1" t="s">
        <v>2149</v>
      </c>
      <c r="F640" s="1" t="s">
        <v>2150</v>
      </c>
      <c r="G640" s="1" t="s">
        <v>11</v>
      </c>
      <c r="H640" s="1" t="s">
        <v>53</v>
      </c>
      <c r="I640" s="3"/>
      <c r="J640" s="3"/>
    </row>
    <row r="641">
      <c r="A641" s="4" t="s">
        <v>1876</v>
      </c>
      <c r="B641" s="1" t="s">
        <v>11</v>
      </c>
      <c r="C641" s="1" t="s">
        <v>11</v>
      </c>
      <c r="D641" s="1" t="s">
        <v>11</v>
      </c>
      <c r="E641" s="1" t="s">
        <v>11</v>
      </c>
      <c r="F641" s="1" t="s">
        <v>11</v>
      </c>
      <c r="G641" s="1" t="s">
        <v>11</v>
      </c>
      <c r="H641" s="1" t="s">
        <v>11</v>
      </c>
      <c r="I641" s="3"/>
      <c r="J641" s="3"/>
    </row>
    <row r="642">
      <c r="A642" s="4" t="s">
        <v>1635</v>
      </c>
      <c r="B642" s="1" t="s">
        <v>11</v>
      </c>
      <c r="C642" s="1" t="s">
        <v>11</v>
      </c>
      <c r="D642" s="1" t="s">
        <v>11</v>
      </c>
      <c r="E642" s="1" t="s">
        <v>11</v>
      </c>
      <c r="F642" s="1" t="s">
        <v>11</v>
      </c>
      <c r="G642" s="1" t="s">
        <v>11</v>
      </c>
      <c r="H642" s="1" t="s">
        <v>11</v>
      </c>
      <c r="I642" s="3"/>
      <c r="J642" s="3"/>
    </row>
    <row r="643">
      <c r="A643" s="4" t="s">
        <v>2392</v>
      </c>
      <c r="B643" s="1" t="s">
        <v>11</v>
      </c>
      <c r="C643" s="1" t="s">
        <v>11</v>
      </c>
      <c r="D643" s="1" t="s">
        <v>11</v>
      </c>
      <c r="E643" s="1" t="s">
        <v>11</v>
      </c>
      <c r="F643" s="1" t="s">
        <v>11</v>
      </c>
      <c r="G643" s="1" t="s">
        <v>11</v>
      </c>
      <c r="H643" s="1" t="s">
        <v>11</v>
      </c>
      <c r="I643" s="3"/>
      <c r="J643" s="3"/>
    </row>
    <row r="644">
      <c r="A644" s="4" t="s">
        <v>7547</v>
      </c>
      <c r="B644" s="1" t="s">
        <v>11</v>
      </c>
      <c r="C644" s="1" t="s">
        <v>11</v>
      </c>
      <c r="D644" s="1" t="s">
        <v>11</v>
      </c>
      <c r="E644" s="1" t="s">
        <v>11</v>
      </c>
      <c r="F644" s="1" t="s">
        <v>11</v>
      </c>
      <c r="G644" s="1" t="s">
        <v>11</v>
      </c>
      <c r="H644" s="1" t="s">
        <v>11</v>
      </c>
      <c r="I644" s="3"/>
      <c r="J644" s="3"/>
    </row>
    <row r="645">
      <c r="A645" s="4" t="s">
        <v>2160</v>
      </c>
      <c r="B645" s="1" t="s">
        <v>2161</v>
      </c>
      <c r="C645" s="3"/>
      <c r="D645" s="3"/>
      <c r="E645" s="3"/>
      <c r="F645" s="1" t="s">
        <v>11</v>
      </c>
      <c r="G645" s="1" t="s">
        <v>11</v>
      </c>
      <c r="H645" s="1" t="s">
        <v>11</v>
      </c>
      <c r="I645" s="3"/>
      <c r="J645" s="3"/>
    </row>
    <row r="646">
      <c r="A646" s="4" t="s">
        <v>2163</v>
      </c>
      <c r="B646" s="1" t="s">
        <v>2164</v>
      </c>
      <c r="C646" s="1" t="s">
        <v>2165</v>
      </c>
      <c r="D646" s="1" t="s">
        <v>2166</v>
      </c>
      <c r="E646" s="1" t="s">
        <v>2167</v>
      </c>
      <c r="F646" s="1" t="s">
        <v>11</v>
      </c>
      <c r="G646" s="5" t="s">
        <v>2168</v>
      </c>
      <c r="H646" s="1" t="s">
        <v>80</v>
      </c>
      <c r="I646" s="3"/>
      <c r="J646" s="3"/>
    </row>
    <row r="647">
      <c r="A647" s="4" t="s">
        <v>2170</v>
      </c>
      <c r="B647" s="1" t="s">
        <v>2171</v>
      </c>
      <c r="C647" s="1" t="s">
        <v>2172</v>
      </c>
      <c r="D647" s="1" t="s">
        <v>2173</v>
      </c>
      <c r="E647" s="1" t="s">
        <v>2174</v>
      </c>
      <c r="F647" s="1" t="s">
        <v>2175</v>
      </c>
      <c r="G647" s="1" t="s">
        <v>11</v>
      </c>
      <c r="H647" s="1" t="s">
        <v>154</v>
      </c>
      <c r="I647" s="3"/>
      <c r="J647" s="3"/>
    </row>
    <row r="648">
      <c r="A648" s="4" t="s">
        <v>124</v>
      </c>
      <c r="B648" s="1" t="s">
        <v>11</v>
      </c>
      <c r="C648" s="1" t="s">
        <v>11</v>
      </c>
      <c r="D648" s="1" t="s">
        <v>11</v>
      </c>
      <c r="E648" s="1" t="s">
        <v>11</v>
      </c>
      <c r="F648" s="1" t="s">
        <v>11</v>
      </c>
      <c r="G648" s="1" t="s">
        <v>11</v>
      </c>
      <c r="H648" s="1" t="s">
        <v>11</v>
      </c>
      <c r="I648" s="3"/>
      <c r="J648" s="3"/>
    </row>
    <row r="649">
      <c r="A649" s="4" t="s">
        <v>2179</v>
      </c>
      <c r="B649" s="1" t="s">
        <v>2180</v>
      </c>
      <c r="C649" s="1" t="s">
        <v>2181</v>
      </c>
      <c r="D649" s="1" t="s">
        <v>2182</v>
      </c>
      <c r="E649" s="1" t="s">
        <v>2183</v>
      </c>
      <c r="F649" s="1" t="s">
        <v>2184</v>
      </c>
      <c r="G649" s="1" t="s">
        <v>11</v>
      </c>
      <c r="H649" s="1" t="s">
        <v>312</v>
      </c>
      <c r="I649" s="3"/>
      <c r="J649" s="3"/>
    </row>
    <row r="650">
      <c r="A650" s="4" t="s">
        <v>2186</v>
      </c>
      <c r="B650" s="1" t="s">
        <v>2187</v>
      </c>
      <c r="C650" s="1" t="s">
        <v>2188</v>
      </c>
      <c r="D650" s="1" t="s">
        <v>2189</v>
      </c>
      <c r="E650" s="1" t="s">
        <v>2190</v>
      </c>
      <c r="F650" s="1" t="s">
        <v>11</v>
      </c>
      <c r="G650" s="1" t="s">
        <v>11</v>
      </c>
      <c r="H650" s="1" t="s">
        <v>382</v>
      </c>
      <c r="I650" s="3"/>
      <c r="J650" s="3"/>
    </row>
    <row r="651">
      <c r="A651" s="4" t="s">
        <v>2192</v>
      </c>
      <c r="B651" s="1" t="s">
        <v>2193</v>
      </c>
      <c r="C651" s="1" t="s">
        <v>2194</v>
      </c>
      <c r="D651" s="1" t="s">
        <v>2195</v>
      </c>
      <c r="E651" s="1" t="s">
        <v>2196</v>
      </c>
      <c r="F651" s="1" t="s">
        <v>11</v>
      </c>
      <c r="G651" s="5" t="s">
        <v>2197</v>
      </c>
      <c r="H651" s="1" t="s">
        <v>80</v>
      </c>
      <c r="I651" s="3"/>
      <c r="J651" s="3"/>
    </row>
    <row r="652">
      <c r="A652" s="4" t="s">
        <v>5920</v>
      </c>
      <c r="B652" s="1" t="s">
        <v>11</v>
      </c>
      <c r="C652" s="1" t="s">
        <v>11</v>
      </c>
      <c r="D652" s="1" t="s">
        <v>11</v>
      </c>
      <c r="E652" s="1" t="s">
        <v>11</v>
      </c>
      <c r="F652" s="1" t="s">
        <v>11</v>
      </c>
      <c r="G652" s="1" t="s">
        <v>11</v>
      </c>
      <c r="H652" s="1" t="s">
        <v>11</v>
      </c>
      <c r="I652" s="3"/>
      <c r="J652" s="3"/>
    </row>
    <row r="653">
      <c r="A653" s="4" t="s">
        <v>4865</v>
      </c>
      <c r="B653" s="1" t="s">
        <v>11</v>
      </c>
      <c r="C653" s="1" t="s">
        <v>11</v>
      </c>
      <c r="D653" s="1" t="s">
        <v>11</v>
      </c>
      <c r="E653" s="1" t="s">
        <v>11</v>
      </c>
      <c r="F653" s="1" t="s">
        <v>11</v>
      </c>
      <c r="G653" s="1" t="s">
        <v>11</v>
      </c>
      <c r="H653" s="1" t="s">
        <v>11</v>
      </c>
      <c r="I653" s="3"/>
      <c r="J653" s="3"/>
    </row>
    <row r="654">
      <c r="A654" s="4" t="s">
        <v>2203</v>
      </c>
      <c r="B654" s="1" t="s">
        <v>2204</v>
      </c>
      <c r="C654" s="1" t="s">
        <v>2205</v>
      </c>
      <c r="D654" s="1" t="s">
        <v>2206</v>
      </c>
      <c r="E654" s="1" t="s">
        <v>1283</v>
      </c>
      <c r="F654" s="1" t="s">
        <v>11</v>
      </c>
      <c r="G654" s="1" t="s">
        <v>11</v>
      </c>
      <c r="H654" s="1" t="s">
        <v>154</v>
      </c>
      <c r="I654" s="3"/>
      <c r="J654" s="3"/>
    </row>
    <row r="655">
      <c r="A655" s="4" t="s">
        <v>3338</v>
      </c>
      <c r="B655" s="1" t="s">
        <v>11</v>
      </c>
      <c r="C655" s="1" t="s">
        <v>11</v>
      </c>
      <c r="D655" s="1" t="s">
        <v>11</v>
      </c>
      <c r="E655" s="1" t="s">
        <v>11</v>
      </c>
      <c r="F655" s="1" t="s">
        <v>11</v>
      </c>
      <c r="G655" s="1" t="s">
        <v>11</v>
      </c>
      <c r="H655" s="1" t="s">
        <v>11</v>
      </c>
      <c r="I655" s="3"/>
      <c r="J655" s="3"/>
    </row>
    <row r="656">
      <c r="A656" s="4" t="s">
        <v>1913</v>
      </c>
      <c r="B656" s="1" t="s">
        <v>11</v>
      </c>
      <c r="C656" s="1" t="s">
        <v>11</v>
      </c>
      <c r="D656" s="1" t="s">
        <v>11</v>
      </c>
      <c r="E656" s="1" t="s">
        <v>11</v>
      </c>
      <c r="F656" s="1" t="s">
        <v>11</v>
      </c>
      <c r="G656" s="1" t="s">
        <v>11</v>
      </c>
      <c r="H656" s="1" t="s">
        <v>11</v>
      </c>
      <c r="I656" s="3"/>
      <c r="J656" s="3"/>
    </row>
    <row r="657">
      <c r="A657" s="4" t="s">
        <v>4831</v>
      </c>
      <c r="B657" s="1" t="s">
        <v>11</v>
      </c>
      <c r="C657" s="1" t="s">
        <v>11</v>
      </c>
      <c r="D657" s="1" t="s">
        <v>11</v>
      </c>
      <c r="E657" s="1" t="s">
        <v>11</v>
      </c>
      <c r="F657" s="1" t="s">
        <v>11</v>
      </c>
      <c r="G657" s="1" t="s">
        <v>11</v>
      </c>
      <c r="H657" s="1" t="s">
        <v>11</v>
      </c>
      <c r="I657" s="3"/>
      <c r="J657" s="3"/>
    </row>
    <row r="658">
      <c r="A658" s="4" t="s">
        <v>5105</v>
      </c>
      <c r="B658" s="1" t="s">
        <v>11</v>
      </c>
      <c r="C658" s="1" t="s">
        <v>11</v>
      </c>
      <c r="D658" s="1" t="s">
        <v>11</v>
      </c>
      <c r="E658" s="1" t="s">
        <v>11</v>
      </c>
      <c r="F658" s="1" t="s">
        <v>11</v>
      </c>
      <c r="G658" s="1" t="s">
        <v>11</v>
      </c>
      <c r="H658" s="1" t="s">
        <v>11</v>
      </c>
      <c r="I658" s="3"/>
      <c r="J658" s="3"/>
    </row>
    <row r="659">
      <c r="A659" s="4" t="s">
        <v>2216</v>
      </c>
      <c r="B659" s="1" t="s">
        <v>2217</v>
      </c>
      <c r="C659" s="1" t="s">
        <v>2218</v>
      </c>
      <c r="D659" s="1" t="s">
        <v>2219</v>
      </c>
      <c r="E659" s="1" t="s">
        <v>2220</v>
      </c>
      <c r="F659" s="1" t="s">
        <v>2221</v>
      </c>
      <c r="G659" s="1" t="s">
        <v>11</v>
      </c>
      <c r="H659" s="1" t="s">
        <v>312</v>
      </c>
      <c r="I659" s="3"/>
      <c r="J659" s="3"/>
    </row>
    <row r="660">
      <c r="A660" s="4" t="s">
        <v>9280</v>
      </c>
      <c r="B660" s="1" t="s">
        <v>11</v>
      </c>
      <c r="C660" s="1" t="s">
        <v>11</v>
      </c>
      <c r="D660" s="1" t="s">
        <v>11</v>
      </c>
      <c r="E660" s="1" t="s">
        <v>11</v>
      </c>
      <c r="F660" s="1" t="s">
        <v>11</v>
      </c>
      <c r="G660" s="1" t="s">
        <v>11</v>
      </c>
      <c r="H660" s="1" t="s">
        <v>11</v>
      </c>
      <c r="I660" s="3"/>
      <c r="J660" s="3"/>
    </row>
    <row r="661">
      <c r="A661" s="4" t="s">
        <v>2225</v>
      </c>
      <c r="B661" s="1" t="s">
        <v>2226</v>
      </c>
      <c r="C661" s="1" t="s">
        <v>2227</v>
      </c>
      <c r="D661" s="1" t="s">
        <v>2228</v>
      </c>
      <c r="E661" s="1" t="s">
        <v>2229</v>
      </c>
      <c r="F661" s="1" t="s">
        <v>2230</v>
      </c>
      <c r="G661" s="5" t="s">
        <v>2231</v>
      </c>
      <c r="H661" s="1" t="s">
        <v>80</v>
      </c>
      <c r="I661" s="3"/>
      <c r="J661" s="3"/>
    </row>
    <row r="662">
      <c r="A662" s="4" t="s">
        <v>935</v>
      </c>
      <c r="B662" s="1" t="s">
        <v>11</v>
      </c>
      <c r="C662" s="1" t="s">
        <v>11</v>
      </c>
      <c r="D662" s="1" t="s">
        <v>11</v>
      </c>
      <c r="E662" s="1" t="s">
        <v>11</v>
      </c>
      <c r="F662" s="1" t="s">
        <v>11</v>
      </c>
      <c r="G662" s="1" t="s">
        <v>11</v>
      </c>
      <c r="H662" s="1" t="s">
        <v>11</v>
      </c>
      <c r="I662" s="3"/>
      <c r="J662" s="3"/>
    </row>
    <row r="663">
      <c r="A663" s="4" t="s">
        <v>8304</v>
      </c>
      <c r="B663" s="1" t="s">
        <v>11</v>
      </c>
      <c r="C663" s="1" t="s">
        <v>11</v>
      </c>
      <c r="D663" s="1" t="s">
        <v>11</v>
      </c>
      <c r="E663" s="1" t="s">
        <v>11</v>
      </c>
      <c r="F663" s="1" t="s">
        <v>11</v>
      </c>
      <c r="G663" s="1" t="s">
        <v>11</v>
      </c>
      <c r="H663" s="1" t="s">
        <v>11</v>
      </c>
      <c r="I663" s="3"/>
      <c r="J663" s="3"/>
    </row>
    <row r="664">
      <c r="A664" s="4" t="s">
        <v>2237</v>
      </c>
      <c r="B664" s="1" t="s">
        <v>2238</v>
      </c>
      <c r="C664" s="1" t="s">
        <v>2239</v>
      </c>
      <c r="D664" s="1" t="s">
        <v>2240</v>
      </c>
      <c r="E664" s="1" t="s">
        <v>2241</v>
      </c>
      <c r="F664" s="1" t="s">
        <v>11</v>
      </c>
      <c r="G664" s="3"/>
      <c r="H664" s="1" t="s">
        <v>80</v>
      </c>
      <c r="I664" s="3"/>
      <c r="J664" s="3"/>
    </row>
    <row r="665">
      <c r="A665" s="4" t="s">
        <v>7678</v>
      </c>
      <c r="B665" s="1" t="s">
        <v>11</v>
      </c>
      <c r="C665" s="1" t="s">
        <v>11</v>
      </c>
      <c r="D665" s="1" t="s">
        <v>11</v>
      </c>
      <c r="E665" s="1" t="s">
        <v>11</v>
      </c>
      <c r="F665" s="1" t="s">
        <v>11</v>
      </c>
      <c r="G665" s="1" t="s">
        <v>11</v>
      </c>
      <c r="H665" s="1" t="s">
        <v>11</v>
      </c>
      <c r="I665" s="3"/>
      <c r="J665" s="3"/>
    </row>
    <row r="666">
      <c r="A666" s="4" t="s">
        <v>2245</v>
      </c>
      <c r="B666" s="1" t="s">
        <v>2246</v>
      </c>
      <c r="C666" s="1" t="s">
        <v>2247</v>
      </c>
      <c r="D666" s="1" t="s">
        <v>2248</v>
      </c>
      <c r="E666" s="1" t="s">
        <v>2249</v>
      </c>
      <c r="F666" s="1" t="s">
        <v>11</v>
      </c>
      <c r="G666" s="5" t="s">
        <v>2250</v>
      </c>
      <c r="H666" s="1" t="s">
        <v>924</v>
      </c>
      <c r="I666" s="3"/>
      <c r="J666" s="3"/>
    </row>
    <row r="667">
      <c r="A667" s="4" t="s">
        <v>2252</v>
      </c>
      <c r="B667" s="1" t="s">
        <v>2253</v>
      </c>
      <c r="C667" s="1" t="s">
        <v>2254</v>
      </c>
      <c r="D667" s="1" t="s">
        <v>2255</v>
      </c>
      <c r="E667" s="1" t="s">
        <v>2256</v>
      </c>
      <c r="F667" s="1" t="s">
        <v>11</v>
      </c>
      <c r="G667" s="1" t="s">
        <v>11</v>
      </c>
      <c r="H667" s="1" t="s">
        <v>312</v>
      </c>
      <c r="I667" s="3"/>
      <c r="J667" s="3"/>
    </row>
    <row r="668">
      <c r="A668" s="4" t="s">
        <v>2258</v>
      </c>
      <c r="B668" s="1" t="s">
        <v>2259</v>
      </c>
      <c r="C668" s="1" t="s">
        <v>2260</v>
      </c>
      <c r="D668" s="1" t="s">
        <v>2261</v>
      </c>
      <c r="E668" s="1" t="s">
        <v>2262</v>
      </c>
      <c r="F668" s="1" t="s">
        <v>11</v>
      </c>
      <c r="G668" s="1" t="s">
        <v>11</v>
      </c>
      <c r="H668" s="1" t="s">
        <v>53</v>
      </c>
      <c r="I668" s="3"/>
      <c r="J668" s="3"/>
    </row>
    <row r="669">
      <c r="A669" s="4" t="s">
        <v>472</v>
      </c>
      <c r="B669" s="1" t="s">
        <v>11</v>
      </c>
      <c r="C669" s="1" t="s">
        <v>11</v>
      </c>
      <c r="D669" s="1" t="s">
        <v>11</v>
      </c>
      <c r="E669" s="1" t="s">
        <v>11</v>
      </c>
      <c r="F669" s="1" t="s">
        <v>11</v>
      </c>
      <c r="G669" s="1" t="s">
        <v>11</v>
      </c>
      <c r="H669" s="1" t="s">
        <v>11</v>
      </c>
      <c r="I669" s="3"/>
      <c r="J669" s="3"/>
    </row>
    <row r="670">
      <c r="A670" s="4" t="s">
        <v>3746</v>
      </c>
      <c r="B670" s="1" t="s">
        <v>11</v>
      </c>
      <c r="C670" s="1" t="s">
        <v>11</v>
      </c>
      <c r="D670" s="1" t="s">
        <v>11</v>
      </c>
      <c r="E670" s="1" t="s">
        <v>11</v>
      </c>
      <c r="F670" s="1" t="s">
        <v>11</v>
      </c>
      <c r="G670" s="1" t="s">
        <v>11</v>
      </c>
      <c r="H670" s="1" t="s">
        <v>11</v>
      </c>
      <c r="I670" s="3"/>
      <c r="J670" s="3"/>
    </row>
    <row r="671">
      <c r="A671" s="4" t="s">
        <v>3366</v>
      </c>
      <c r="B671" s="1" t="s">
        <v>11</v>
      </c>
      <c r="C671" s="1" t="s">
        <v>11</v>
      </c>
      <c r="D671" s="1" t="s">
        <v>11</v>
      </c>
      <c r="E671" s="1" t="s">
        <v>11</v>
      </c>
      <c r="F671" s="1" t="s">
        <v>11</v>
      </c>
      <c r="G671" s="1" t="s">
        <v>11</v>
      </c>
      <c r="H671" s="1" t="s">
        <v>11</v>
      </c>
      <c r="I671" s="3"/>
      <c r="J671" s="3"/>
    </row>
    <row r="672">
      <c r="A672" s="4" t="s">
        <v>2270</v>
      </c>
      <c r="B672" s="1" t="s">
        <v>2271</v>
      </c>
      <c r="C672" s="1" t="s">
        <v>2272</v>
      </c>
      <c r="D672" s="1" t="s">
        <v>2273</v>
      </c>
      <c r="E672" s="1" t="s">
        <v>2274</v>
      </c>
      <c r="F672" s="1" t="s">
        <v>2275</v>
      </c>
      <c r="G672" s="3"/>
      <c r="H672" s="1" t="s">
        <v>312</v>
      </c>
      <c r="I672" s="3"/>
      <c r="J672" s="3"/>
    </row>
    <row r="673">
      <c r="A673" s="4" t="s">
        <v>7688</v>
      </c>
      <c r="B673" s="1" t="s">
        <v>11</v>
      </c>
      <c r="C673" s="1" t="s">
        <v>11</v>
      </c>
      <c r="D673" s="1" t="s">
        <v>11</v>
      </c>
      <c r="E673" s="1" t="s">
        <v>11</v>
      </c>
      <c r="F673" s="1" t="s">
        <v>11</v>
      </c>
      <c r="G673" s="1" t="s">
        <v>11</v>
      </c>
      <c r="H673" s="1" t="s">
        <v>11</v>
      </c>
      <c r="I673" s="3"/>
      <c r="J673" s="3"/>
    </row>
    <row r="674">
      <c r="A674" s="4" t="s">
        <v>5301</v>
      </c>
      <c r="B674" s="1" t="s">
        <v>11</v>
      </c>
      <c r="C674" s="1" t="s">
        <v>11</v>
      </c>
      <c r="D674" s="1" t="s">
        <v>11</v>
      </c>
      <c r="E674" s="1" t="s">
        <v>11</v>
      </c>
      <c r="F674" s="1" t="s">
        <v>11</v>
      </c>
      <c r="G674" s="1" t="s">
        <v>11</v>
      </c>
      <c r="H674" s="1" t="s">
        <v>11</v>
      </c>
      <c r="I674" s="3"/>
      <c r="J674" s="3"/>
    </row>
    <row r="675">
      <c r="A675" s="4" t="s">
        <v>2210</v>
      </c>
      <c r="B675" s="1" t="s">
        <v>11</v>
      </c>
      <c r="C675" s="1" t="s">
        <v>11</v>
      </c>
      <c r="D675" s="1" t="s">
        <v>11</v>
      </c>
      <c r="E675" s="1" t="s">
        <v>11</v>
      </c>
      <c r="F675" s="1" t="s">
        <v>11</v>
      </c>
      <c r="G675" s="1" t="s">
        <v>11</v>
      </c>
      <c r="H675" s="1" t="s">
        <v>11</v>
      </c>
      <c r="I675" s="3"/>
      <c r="J675" s="3"/>
    </row>
    <row r="676">
      <c r="A676" s="4" t="s">
        <v>7531</v>
      </c>
      <c r="B676" s="1" t="s">
        <v>11</v>
      </c>
      <c r="C676" s="1" t="s">
        <v>11</v>
      </c>
      <c r="D676" s="1" t="s">
        <v>11</v>
      </c>
      <c r="E676" s="1" t="s">
        <v>11</v>
      </c>
      <c r="F676" s="1" t="s">
        <v>11</v>
      </c>
      <c r="G676" s="1" t="s">
        <v>11</v>
      </c>
      <c r="H676" s="1" t="s">
        <v>11</v>
      </c>
      <c r="I676" s="3"/>
      <c r="J676" s="3"/>
    </row>
    <row r="677">
      <c r="A677" s="4" t="s">
        <v>4387</v>
      </c>
      <c r="B677" s="1" t="s">
        <v>11</v>
      </c>
      <c r="C677" s="1" t="s">
        <v>11</v>
      </c>
      <c r="D677" s="1" t="s">
        <v>11</v>
      </c>
      <c r="E677" s="1" t="s">
        <v>11</v>
      </c>
      <c r="F677" s="1" t="s">
        <v>11</v>
      </c>
      <c r="G677" s="1" t="s">
        <v>11</v>
      </c>
      <c r="H677" s="1" t="s">
        <v>11</v>
      </c>
      <c r="I677" s="3"/>
      <c r="J677" s="3"/>
    </row>
    <row r="678">
      <c r="A678" s="4" t="s">
        <v>8156</v>
      </c>
      <c r="B678" s="1" t="s">
        <v>11</v>
      </c>
      <c r="C678" s="1" t="s">
        <v>11</v>
      </c>
      <c r="D678" s="1" t="s">
        <v>11</v>
      </c>
      <c r="E678" s="1" t="s">
        <v>11</v>
      </c>
      <c r="F678" s="1" t="s">
        <v>11</v>
      </c>
      <c r="G678" s="1" t="s">
        <v>11</v>
      </c>
      <c r="H678" s="1" t="s">
        <v>11</v>
      </c>
      <c r="I678" s="3"/>
      <c r="J678" s="3"/>
    </row>
    <row r="679">
      <c r="A679" s="4" t="s">
        <v>854</v>
      </c>
      <c r="B679" s="1" t="s">
        <v>11</v>
      </c>
      <c r="C679" s="1" t="s">
        <v>11</v>
      </c>
      <c r="D679" s="1" t="s">
        <v>11</v>
      </c>
      <c r="E679" s="1" t="s">
        <v>11</v>
      </c>
      <c r="F679" s="1" t="s">
        <v>11</v>
      </c>
      <c r="G679" s="1" t="s">
        <v>11</v>
      </c>
      <c r="H679" s="1" t="s">
        <v>11</v>
      </c>
      <c r="I679" s="3"/>
      <c r="J679" s="3"/>
    </row>
    <row r="680">
      <c r="A680" s="4" t="s">
        <v>120</v>
      </c>
      <c r="B680" s="1" t="s">
        <v>11</v>
      </c>
      <c r="C680" s="1" t="s">
        <v>11</v>
      </c>
      <c r="D680" s="1" t="s">
        <v>11</v>
      </c>
      <c r="E680" s="1" t="s">
        <v>11</v>
      </c>
      <c r="F680" s="1" t="s">
        <v>11</v>
      </c>
      <c r="G680" s="1" t="s">
        <v>11</v>
      </c>
      <c r="H680" s="1" t="s">
        <v>11</v>
      </c>
      <c r="I680" s="3"/>
      <c r="J680" s="3"/>
    </row>
    <row r="681">
      <c r="A681" s="4" t="s">
        <v>2293</v>
      </c>
      <c r="B681" s="1" t="s">
        <v>2294</v>
      </c>
      <c r="C681" s="1" t="s">
        <v>2295</v>
      </c>
      <c r="D681" s="1" t="s">
        <v>2296</v>
      </c>
      <c r="E681" s="1" t="s">
        <v>2297</v>
      </c>
      <c r="F681" s="1" t="s">
        <v>2175</v>
      </c>
      <c r="G681" s="1" t="s">
        <v>11</v>
      </c>
      <c r="H681" s="1" t="s">
        <v>312</v>
      </c>
      <c r="I681" s="3"/>
      <c r="J681" s="3"/>
    </row>
    <row r="682">
      <c r="A682" s="4" t="s">
        <v>8331</v>
      </c>
      <c r="B682" s="1" t="s">
        <v>11</v>
      </c>
      <c r="C682" s="1" t="s">
        <v>11</v>
      </c>
      <c r="D682" s="1" t="s">
        <v>11</v>
      </c>
      <c r="E682" s="1" t="s">
        <v>11</v>
      </c>
      <c r="F682" s="1" t="s">
        <v>11</v>
      </c>
      <c r="G682" s="1" t="s">
        <v>11</v>
      </c>
      <c r="H682" s="1" t="s">
        <v>11</v>
      </c>
      <c r="I682" s="3"/>
      <c r="J682" s="3"/>
    </row>
    <row r="683">
      <c r="A683" s="4" t="s">
        <v>2301</v>
      </c>
      <c r="B683" s="1" t="s">
        <v>2302</v>
      </c>
      <c r="C683" s="1" t="s">
        <v>2303</v>
      </c>
      <c r="D683" s="1" t="s">
        <v>2304</v>
      </c>
      <c r="E683" s="1" t="s">
        <v>2305</v>
      </c>
      <c r="F683" s="1" t="s">
        <v>2306</v>
      </c>
      <c r="G683" s="5" t="s">
        <v>2307</v>
      </c>
      <c r="H683" s="1" t="s">
        <v>80</v>
      </c>
      <c r="I683" s="3"/>
      <c r="J683" s="3"/>
    </row>
    <row r="684">
      <c r="A684" s="4" t="s">
        <v>2518</v>
      </c>
      <c r="B684" s="1" t="s">
        <v>11</v>
      </c>
      <c r="C684" s="1" t="s">
        <v>11</v>
      </c>
      <c r="D684" s="1" t="s">
        <v>11</v>
      </c>
      <c r="E684" s="1" t="s">
        <v>11</v>
      </c>
      <c r="F684" s="1" t="s">
        <v>11</v>
      </c>
      <c r="G684" s="1" t="s">
        <v>11</v>
      </c>
      <c r="H684" s="1" t="s">
        <v>11</v>
      </c>
      <c r="I684" s="3"/>
      <c r="J684" s="3"/>
    </row>
    <row r="685">
      <c r="A685" s="4" t="s">
        <v>3174</v>
      </c>
      <c r="B685" s="1" t="s">
        <v>11</v>
      </c>
      <c r="C685" s="1" t="s">
        <v>11</v>
      </c>
      <c r="D685" s="1" t="s">
        <v>11</v>
      </c>
      <c r="E685" s="1" t="s">
        <v>11</v>
      </c>
      <c r="F685" s="1" t="s">
        <v>11</v>
      </c>
      <c r="G685" s="1" t="s">
        <v>11</v>
      </c>
      <c r="H685" s="1" t="s">
        <v>11</v>
      </c>
      <c r="I685" s="3"/>
      <c r="J685" s="3"/>
    </row>
    <row r="686">
      <c r="A686" s="4" t="s">
        <v>2915</v>
      </c>
      <c r="B686" s="1" t="s">
        <v>11</v>
      </c>
      <c r="C686" s="1" t="s">
        <v>11</v>
      </c>
      <c r="D686" s="1" t="s">
        <v>11</v>
      </c>
      <c r="E686" s="1" t="s">
        <v>11</v>
      </c>
      <c r="F686" s="1" t="s">
        <v>11</v>
      </c>
      <c r="G686" s="1" t="s">
        <v>11</v>
      </c>
      <c r="H686" s="1" t="s">
        <v>11</v>
      </c>
      <c r="I686" s="3"/>
      <c r="J686" s="3"/>
    </row>
    <row r="687">
      <c r="A687" s="4" t="s">
        <v>2315</v>
      </c>
      <c r="B687" s="1" t="s">
        <v>2316</v>
      </c>
      <c r="C687" s="1" t="s">
        <v>2317</v>
      </c>
      <c r="D687" s="1" t="s">
        <v>2318</v>
      </c>
      <c r="E687" s="1" t="s">
        <v>2319</v>
      </c>
      <c r="F687" s="1" t="s">
        <v>11</v>
      </c>
      <c r="G687" s="1" t="s">
        <v>11</v>
      </c>
      <c r="H687" s="1" t="s">
        <v>80</v>
      </c>
      <c r="I687" s="3"/>
      <c r="J687" s="3"/>
    </row>
    <row r="688">
      <c r="A688" s="4" t="s">
        <v>2321</v>
      </c>
      <c r="B688" s="1" t="s">
        <v>2322</v>
      </c>
      <c r="C688" s="1" t="s">
        <v>2323</v>
      </c>
      <c r="D688" s="1" t="s">
        <v>2324</v>
      </c>
      <c r="E688" s="1" t="s">
        <v>2325</v>
      </c>
      <c r="F688" s="1" t="s">
        <v>11</v>
      </c>
      <c r="G688" s="1" t="s">
        <v>11</v>
      </c>
      <c r="H688" s="1" t="s">
        <v>80</v>
      </c>
      <c r="I688" s="3"/>
      <c r="J688" s="3"/>
    </row>
    <row r="689">
      <c r="A689" s="4" t="s">
        <v>2327</v>
      </c>
      <c r="B689" s="1" t="s">
        <v>2328</v>
      </c>
      <c r="C689" s="1" t="s">
        <v>2329</v>
      </c>
      <c r="D689" s="1" t="s">
        <v>2330</v>
      </c>
      <c r="E689" s="1" t="s">
        <v>2331</v>
      </c>
      <c r="F689" s="1" t="s">
        <v>11</v>
      </c>
      <c r="G689" s="5" t="s">
        <v>2332</v>
      </c>
      <c r="H689" s="1" t="s">
        <v>80</v>
      </c>
      <c r="I689" s="3"/>
      <c r="J689" s="3"/>
    </row>
    <row r="690">
      <c r="A690" s="4" t="s">
        <v>9444</v>
      </c>
      <c r="B690" s="1" t="s">
        <v>11</v>
      </c>
      <c r="C690" s="1" t="s">
        <v>11</v>
      </c>
      <c r="D690" s="1" t="s">
        <v>11</v>
      </c>
      <c r="E690" s="1" t="s">
        <v>11</v>
      </c>
      <c r="F690" s="1" t="s">
        <v>11</v>
      </c>
      <c r="G690" s="1" t="s">
        <v>11</v>
      </c>
      <c r="H690" s="1" t="s">
        <v>11</v>
      </c>
      <c r="I690" s="3"/>
      <c r="J690" s="3"/>
    </row>
    <row r="691">
      <c r="A691" s="4" t="s">
        <v>2336</v>
      </c>
      <c r="B691" s="1" t="s">
        <v>2337</v>
      </c>
      <c r="C691" s="1" t="s">
        <v>2338</v>
      </c>
      <c r="D691" s="1" t="s">
        <v>2339</v>
      </c>
      <c r="E691" s="1" t="s">
        <v>2340</v>
      </c>
      <c r="F691" s="1" t="s">
        <v>11</v>
      </c>
      <c r="G691" s="1" t="s">
        <v>11</v>
      </c>
      <c r="H691" s="1" t="s">
        <v>80</v>
      </c>
      <c r="I691" s="3"/>
      <c r="J691" s="3"/>
    </row>
    <row r="692">
      <c r="A692" s="4" t="s">
        <v>3346</v>
      </c>
      <c r="B692" s="1" t="s">
        <v>11</v>
      </c>
      <c r="C692" s="1" t="s">
        <v>11</v>
      </c>
      <c r="D692" s="1" t="s">
        <v>11</v>
      </c>
      <c r="E692" s="1" t="s">
        <v>11</v>
      </c>
      <c r="F692" s="1" t="s">
        <v>11</v>
      </c>
      <c r="G692" s="1" t="s">
        <v>11</v>
      </c>
      <c r="H692" s="1" t="s">
        <v>11</v>
      </c>
      <c r="I692" s="3"/>
      <c r="J692" s="3"/>
    </row>
    <row r="693">
      <c r="A693" s="4" t="s">
        <v>6185</v>
      </c>
      <c r="B693" s="1" t="s">
        <v>11</v>
      </c>
      <c r="C693" s="1" t="s">
        <v>11</v>
      </c>
      <c r="D693" s="1" t="s">
        <v>11</v>
      </c>
      <c r="E693" s="1" t="s">
        <v>11</v>
      </c>
      <c r="F693" s="1" t="s">
        <v>11</v>
      </c>
      <c r="G693" s="1" t="s">
        <v>11</v>
      </c>
      <c r="H693" s="1" t="s">
        <v>11</v>
      </c>
      <c r="I693" s="3"/>
      <c r="J693" s="3"/>
    </row>
    <row r="694">
      <c r="A694" s="4" t="s">
        <v>2516</v>
      </c>
      <c r="B694" s="1" t="s">
        <v>11</v>
      </c>
      <c r="C694" s="1" t="s">
        <v>11</v>
      </c>
      <c r="D694" s="1" t="s">
        <v>11</v>
      </c>
      <c r="E694" s="1" t="s">
        <v>11</v>
      </c>
      <c r="F694" s="1" t="s">
        <v>11</v>
      </c>
      <c r="G694" s="1" t="s">
        <v>11</v>
      </c>
      <c r="H694" s="1" t="s">
        <v>11</v>
      </c>
      <c r="I694" s="3"/>
      <c r="J694" s="3"/>
    </row>
    <row r="695">
      <c r="A695" s="4" t="s">
        <v>2348</v>
      </c>
      <c r="B695" s="1" t="s">
        <v>2349</v>
      </c>
      <c r="C695" s="1" t="s">
        <v>2350</v>
      </c>
      <c r="D695" s="1" t="s">
        <v>2351</v>
      </c>
      <c r="E695" s="1" t="s">
        <v>2352</v>
      </c>
      <c r="F695" s="1" t="s">
        <v>11</v>
      </c>
      <c r="G695" s="5" t="s">
        <v>2353</v>
      </c>
      <c r="H695" s="1" t="s">
        <v>80</v>
      </c>
      <c r="I695" s="3"/>
      <c r="J695" s="3"/>
    </row>
    <row r="696">
      <c r="A696" s="4" t="s">
        <v>5784</v>
      </c>
      <c r="B696" s="1" t="s">
        <v>11</v>
      </c>
      <c r="C696" s="1" t="s">
        <v>11</v>
      </c>
      <c r="D696" s="1" t="s">
        <v>11</v>
      </c>
      <c r="E696" s="1" t="s">
        <v>11</v>
      </c>
      <c r="F696" s="1" t="s">
        <v>11</v>
      </c>
      <c r="G696" s="1" t="s">
        <v>11</v>
      </c>
      <c r="H696" s="1" t="s">
        <v>11</v>
      </c>
      <c r="I696" s="3"/>
      <c r="J696" s="3"/>
    </row>
    <row r="697">
      <c r="A697" s="4" t="s">
        <v>2357</v>
      </c>
      <c r="B697" s="1" t="s">
        <v>2358</v>
      </c>
      <c r="C697" s="1" t="s">
        <v>2359</v>
      </c>
      <c r="D697" s="1" t="s">
        <v>2360</v>
      </c>
      <c r="E697" s="1" t="s">
        <v>2361</v>
      </c>
      <c r="F697" s="1" t="s">
        <v>11</v>
      </c>
      <c r="G697" s="1" t="s">
        <v>11</v>
      </c>
      <c r="H697" s="1" t="s">
        <v>11</v>
      </c>
      <c r="I697" s="3"/>
      <c r="J697" s="3"/>
    </row>
    <row r="698">
      <c r="A698" s="4" t="s">
        <v>8256</v>
      </c>
      <c r="B698" s="1" t="s">
        <v>11</v>
      </c>
      <c r="C698" s="1" t="s">
        <v>11</v>
      </c>
      <c r="D698" s="1" t="s">
        <v>11</v>
      </c>
      <c r="E698" s="1" t="s">
        <v>11</v>
      </c>
      <c r="F698" s="1" t="s">
        <v>11</v>
      </c>
      <c r="G698" s="1" t="s">
        <v>11</v>
      </c>
      <c r="H698" s="1" t="s">
        <v>11</v>
      </c>
      <c r="I698" s="3"/>
      <c r="J698" s="3"/>
    </row>
    <row r="699">
      <c r="A699" s="4" t="s">
        <v>4735</v>
      </c>
      <c r="B699" s="1" t="s">
        <v>11</v>
      </c>
      <c r="C699" s="1" t="s">
        <v>11</v>
      </c>
      <c r="D699" s="1" t="s">
        <v>11</v>
      </c>
      <c r="E699" s="1" t="s">
        <v>11</v>
      </c>
      <c r="F699" s="1" t="s">
        <v>11</v>
      </c>
      <c r="G699" s="1" t="s">
        <v>11</v>
      </c>
      <c r="H699" s="1" t="s">
        <v>11</v>
      </c>
      <c r="I699" s="3"/>
      <c r="J699" s="3"/>
    </row>
    <row r="700">
      <c r="A700" s="4" t="s">
        <v>9466</v>
      </c>
      <c r="B700" s="1" t="s">
        <v>11</v>
      </c>
      <c r="C700" s="1" t="s">
        <v>11</v>
      </c>
      <c r="D700" s="1" t="s">
        <v>11</v>
      </c>
      <c r="E700" s="1" t="s">
        <v>11</v>
      </c>
      <c r="F700" s="1" t="s">
        <v>11</v>
      </c>
      <c r="G700" s="1" t="s">
        <v>11</v>
      </c>
      <c r="H700" s="1" t="s">
        <v>11</v>
      </c>
      <c r="I700" s="3"/>
      <c r="J700" s="3"/>
    </row>
    <row r="701">
      <c r="A701" s="4" t="s">
        <v>7951</v>
      </c>
      <c r="B701" s="1" t="s">
        <v>11</v>
      </c>
      <c r="C701" s="1" t="s">
        <v>11</v>
      </c>
      <c r="D701" s="1" t="s">
        <v>11</v>
      </c>
      <c r="E701" s="1" t="s">
        <v>11</v>
      </c>
      <c r="F701" s="1" t="s">
        <v>11</v>
      </c>
      <c r="G701" s="1" t="s">
        <v>11</v>
      </c>
      <c r="H701" s="1" t="s">
        <v>11</v>
      </c>
      <c r="I701" s="3"/>
      <c r="J701" s="3"/>
    </row>
    <row r="702">
      <c r="A702" s="4" t="s">
        <v>3100</v>
      </c>
      <c r="B702" s="1" t="s">
        <v>11</v>
      </c>
      <c r="C702" s="1" t="s">
        <v>11</v>
      </c>
      <c r="D702" s="1" t="s">
        <v>11</v>
      </c>
      <c r="E702" s="1" t="s">
        <v>11</v>
      </c>
      <c r="F702" s="1" t="s">
        <v>11</v>
      </c>
      <c r="G702" s="1" t="s">
        <v>11</v>
      </c>
      <c r="H702" s="1" t="s">
        <v>11</v>
      </c>
      <c r="I702" s="3"/>
      <c r="J702" s="3"/>
    </row>
    <row r="703">
      <c r="A703" s="4" t="s">
        <v>7533</v>
      </c>
      <c r="B703" s="1" t="s">
        <v>11</v>
      </c>
      <c r="C703" s="1" t="s">
        <v>11</v>
      </c>
      <c r="D703" s="1" t="s">
        <v>11</v>
      </c>
      <c r="E703" s="1" t="s">
        <v>11</v>
      </c>
      <c r="F703" s="1" t="s">
        <v>11</v>
      </c>
      <c r="G703" s="1" t="s">
        <v>11</v>
      </c>
      <c r="H703" s="1" t="s">
        <v>11</v>
      </c>
      <c r="I703" s="3"/>
      <c r="J703" s="3"/>
    </row>
    <row r="704">
      <c r="A704" s="4" t="s">
        <v>1590</v>
      </c>
      <c r="B704" s="1" t="s">
        <v>11</v>
      </c>
      <c r="C704" s="1" t="s">
        <v>11</v>
      </c>
      <c r="D704" s="1" t="s">
        <v>11</v>
      </c>
      <c r="E704" s="1" t="s">
        <v>11</v>
      </c>
      <c r="F704" s="1" t="s">
        <v>11</v>
      </c>
      <c r="G704" s="1" t="s">
        <v>11</v>
      </c>
      <c r="H704" s="1" t="s">
        <v>11</v>
      </c>
      <c r="I704" s="3"/>
      <c r="J704" s="3"/>
    </row>
    <row r="705">
      <c r="A705" s="4" t="s">
        <v>1915</v>
      </c>
      <c r="B705" s="1" t="s">
        <v>11</v>
      </c>
      <c r="C705" s="1" t="s">
        <v>11</v>
      </c>
      <c r="D705" s="1" t="s">
        <v>11</v>
      </c>
      <c r="E705" s="1" t="s">
        <v>11</v>
      </c>
      <c r="F705" s="1" t="s">
        <v>11</v>
      </c>
      <c r="G705" s="1" t="s">
        <v>11</v>
      </c>
      <c r="H705" s="1" t="s">
        <v>11</v>
      </c>
      <c r="I705" s="3"/>
      <c r="J705" s="3"/>
    </row>
    <row r="706">
      <c r="A706" s="4" t="s">
        <v>3799</v>
      </c>
      <c r="B706" s="1" t="s">
        <v>11</v>
      </c>
      <c r="C706" s="1" t="s">
        <v>11</v>
      </c>
      <c r="D706" s="1" t="s">
        <v>11</v>
      </c>
      <c r="E706" s="1" t="s">
        <v>11</v>
      </c>
      <c r="F706" s="1" t="s">
        <v>11</v>
      </c>
      <c r="G706" s="1" t="s">
        <v>11</v>
      </c>
      <c r="H706" s="1" t="s">
        <v>11</v>
      </c>
      <c r="I706" s="3"/>
      <c r="J706" s="3"/>
    </row>
    <row r="707">
      <c r="A707" s="4" t="s">
        <v>2381</v>
      </c>
      <c r="B707" s="1" t="s">
        <v>2382</v>
      </c>
      <c r="C707" s="1" t="s">
        <v>2383</v>
      </c>
      <c r="D707" s="1" t="s">
        <v>2384</v>
      </c>
      <c r="E707" s="1" t="s">
        <v>2385</v>
      </c>
      <c r="F707" s="1" t="s">
        <v>11</v>
      </c>
      <c r="G707" s="5" t="s">
        <v>2386</v>
      </c>
      <c r="H707" s="1" t="s">
        <v>654</v>
      </c>
      <c r="I707" s="3"/>
      <c r="J707" s="3"/>
    </row>
    <row r="708">
      <c r="A708" s="4" t="s">
        <v>6843</v>
      </c>
      <c r="B708" s="1" t="s">
        <v>11</v>
      </c>
      <c r="C708" s="1" t="s">
        <v>11</v>
      </c>
      <c r="D708" s="1" t="s">
        <v>11</v>
      </c>
      <c r="E708" s="1" t="s">
        <v>11</v>
      </c>
      <c r="F708" s="1" t="s">
        <v>11</v>
      </c>
      <c r="G708" s="1" t="s">
        <v>11</v>
      </c>
      <c r="H708" s="1" t="s">
        <v>11</v>
      </c>
      <c r="I708" s="3"/>
      <c r="J708" s="3"/>
    </row>
    <row r="709">
      <c r="A709" s="4" t="s">
        <v>2728</v>
      </c>
      <c r="B709" s="1" t="s">
        <v>11</v>
      </c>
      <c r="C709" s="1" t="s">
        <v>11</v>
      </c>
      <c r="D709" s="1" t="s">
        <v>11</v>
      </c>
      <c r="E709" s="1" t="s">
        <v>11</v>
      </c>
      <c r="F709" s="1" t="s">
        <v>11</v>
      </c>
      <c r="G709" s="1" t="s">
        <v>11</v>
      </c>
      <c r="H709" s="1" t="s">
        <v>11</v>
      </c>
      <c r="I709" s="3"/>
      <c r="J709" s="3"/>
    </row>
    <row r="710">
      <c r="A710" s="4" t="s">
        <v>1117</v>
      </c>
      <c r="B710" s="1" t="s">
        <v>11</v>
      </c>
      <c r="C710" s="1" t="s">
        <v>11</v>
      </c>
      <c r="D710" s="1" t="s">
        <v>11</v>
      </c>
      <c r="E710" s="1" t="s">
        <v>11</v>
      </c>
      <c r="F710" s="1" t="s">
        <v>11</v>
      </c>
      <c r="G710" s="1" t="s">
        <v>11</v>
      </c>
      <c r="H710" s="1" t="s">
        <v>11</v>
      </c>
      <c r="I710" s="3"/>
      <c r="J710" s="3"/>
    </row>
    <row r="711">
      <c r="A711" s="4" t="s">
        <v>2394</v>
      </c>
      <c r="B711" s="1" t="s">
        <v>2395</v>
      </c>
      <c r="C711" s="1" t="s">
        <v>2396</v>
      </c>
      <c r="D711" s="1" t="s">
        <v>2397</v>
      </c>
      <c r="E711" s="1" t="s">
        <v>2398</v>
      </c>
      <c r="F711" s="1" t="s">
        <v>2399</v>
      </c>
      <c r="G711" s="5" t="s">
        <v>2400</v>
      </c>
      <c r="H711" s="1" t="s">
        <v>154</v>
      </c>
      <c r="I711" s="3"/>
      <c r="J711" s="3"/>
    </row>
    <row r="712">
      <c r="A712" s="4" t="s">
        <v>2402</v>
      </c>
      <c r="B712" s="1" t="s">
        <v>2403</v>
      </c>
      <c r="C712" s="1" t="s">
        <v>2404</v>
      </c>
      <c r="D712" s="1" t="s">
        <v>2405</v>
      </c>
      <c r="E712" s="1" t="s">
        <v>2406</v>
      </c>
      <c r="F712" s="1" t="s">
        <v>2407</v>
      </c>
      <c r="G712" s="1" t="s">
        <v>11</v>
      </c>
      <c r="H712" s="1" t="s">
        <v>183</v>
      </c>
      <c r="I712" s="3"/>
      <c r="J712" s="3"/>
    </row>
    <row r="713">
      <c r="A713" s="4" t="s">
        <v>3029</v>
      </c>
      <c r="B713" s="1" t="s">
        <v>11</v>
      </c>
      <c r="C713" s="1" t="s">
        <v>11</v>
      </c>
      <c r="D713" s="1" t="s">
        <v>11</v>
      </c>
      <c r="E713" s="1" t="s">
        <v>11</v>
      </c>
      <c r="F713" s="1" t="s">
        <v>11</v>
      </c>
      <c r="G713" s="1" t="s">
        <v>11</v>
      </c>
      <c r="H713" s="1" t="s">
        <v>11</v>
      </c>
      <c r="I713" s="3"/>
      <c r="J713" s="3"/>
    </row>
    <row r="714">
      <c r="A714" s="4" t="s">
        <v>2411</v>
      </c>
      <c r="B714" s="1" t="s">
        <v>2412</v>
      </c>
      <c r="C714" s="1" t="s">
        <v>2413</v>
      </c>
      <c r="D714" s="1" t="s">
        <v>2414</v>
      </c>
      <c r="E714" s="1" t="s">
        <v>2415</v>
      </c>
      <c r="F714" s="1" t="s">
        <v>11</v>
      </c>
      <c r="G714" s="1" t="s">
        <v>11</v>
      </c>
      <c r="H714" s="1" t="s">
        <v>80</v>
      </c>
      <c r="I714" s="3"/>
      <c r="J714" s="3"/>
    </row>
    <row r="715">
      <c r="A715" s="4" t="s">
        <v>4173</v>
      </c>
      <c r="B715" s="1" t="s">
        <v>11</v>
      </c>
      <c r="C715" s="1" t="s">
        <v>11</v>
      </c>
      <c r="D715" s="1" t="s">
        <v>11</v>
      </c>
      <c r="E715" s="1" t="s">
        <v>11</v>
      </c>
      <c r="F715" s="1" t="s">
        <v>11</v>
      </c>
      <c r="G715" s="1" t="s">
        <v>11</v>
      </c>
      <c r="H715" s="1" t="s">
        <v>11</v>
      </c>
      <c r="I715" s="3"/>
      <c r="J715" s="3"/>
    </row>
    <row r="716">
      <c r="A716" s="4" t="s">
        <v>251</v>
      </c>
      <c r="B716" s="1" t="s">
        <v>11</v>
      </c>
      <c r="C716" s="1" t="s">
        <v>11</v>
      </c>
      <c r="D716" s="1" t="s">
        <v>11</v>
      </c>
      <c r="E716" s="1" t="s">
        <v>11</v>
      </c>
      <c r="F716" s="1" t="s">
        <v>11</v>
      </c>
      <c r="G716" s="1" t="s">
        <v>11</v>
      </c>
      <c r="H716" s="1" t="s">
        <v>11</v>
      </c>
      <c r="I716" s="3"/>
      <c r="J716" s="3"/>
    </row>
    <row r="717">
      <c r="A717" s="4" t="s">
        <v>2421</v>
      </c>
      <c r="B717" s="1" t="s">
        <v>2422</v>
      </c>
      <c r="C717" s="1" t="s">
        <v>2423</v>
      </c>
      <c r="D717" s="1" t="s">
        <v>2424</v>
      </c>
      <c r="E717" s="1" t="s">
        <v>2425</v>
      </c>
      <c r="F717" s="1" t="s">
        <v>11</v>
      </c>
      <c r="G717" s="1" t="s">
        <v>11</v>
      </c>
      <c r="H717" s="1" t="s">
        <v>80</v>
      </c>
      <c r="I717" s="3"/>
      <c r="J717" s="3"/>
    </row>
    <row r="718">
      <c r="A718" s="4" t="s">
        <v>6322</v>
      </c>
      <c r="B718" s="1" t="s">
        <v>11</v>
      </c>
      <c r="C718" s="1" t="s">
        <v>11</v>
      </c>
      <c r="D718" s="1" t="s">
        <v>11</v>
      </c>
      <c r="E718" s="1" t="s">
        <v>11</v>
      </c>
      <c r="F718" s="1" t="s">
        <v>11</v>
      </c>
      <c r="G718" s="1" t="s">
        <v>11</v>
      </c>
      <c r="H718" s="1" t="s">
        <v>11</v>
      </c>
      <c r="I718" s="3"/>
      <c r="J718" s="3"/>
    </row>
    <row r="719">
      <c r="A719" s="4" t="s">
        <v>8421</v>
      </c>
      <c r="B719" s="1" t="s">
        <v>11</v>
      </c>
      <c r="C719" s="1" t="s">
        <v>11</v>
      </c>
      <c r="D719" s="1" t="s">
        <v>11</v>
      </c>
      <c r="E719" s="1" t="s">
        <v>11</v>
      </c>
      <c r="F719" s="1" t="s">
        <v>11</v>
      </c>
      <c r="G719" s="1" t="s">
        <v>11</v>
      </c>
      <c r="H719" s="1" t="s">
        <v>11</v>
      </c>
      <c r="I719" s="3"/>
      <c r="J719" s="3"/>
    </row>
    <row r="720">
      <c r="A720" s="4" t="s">
        <v>1180</v>
      </c>
      <c r="B720" s="1" t="s">
        <v>11</v>
      </c>
      <c r="C720" s="1" t="s">
        <v>11</v>
      </c>
      <c r="D720" s="1" t="s">
        <v>11</v>
      </c>
      <c r="E720" s="1" t="s">
        <v>11</v>
      </c>
      <c r="F720" s="1" t="s">
        <v>11</v>
      </c>
      <c r="G720" s="1" t="s">
        <v>11</v>
      </c>
      <c r="H720" s="1" t="s">
        <v>11</v>
      </c>
      <c r="I720" s="3"/>
      <c r="J720" s="3"/>
    </row>
    <row r="721">
      <c r="A721" s="4" t="s">
        <v>2433</v>
      </c>
      <c r="B721" s="1" t="s">
        <v>2434</v>
      </c>
      <c r="C721" s="3"/>
      <c r="D721" s="3"/>
      <c r="E721" s="3"/>
      <c r="F721" s="1" t="s">
        <v>11</v>
      </c>
      <c r="G721" s="1" t="s">
        <v>11</v>
      </c>
      <c r="H721" s="1" t="s">
        <v>11</v>
      </c>
      <c r="I721" s="3"/>
      <c r="J721" s="3"/>
    </row>
    <row r="722">
      <c r="A722" s="4" t="s">
        <v>144</v>
      </c>
      <c r="B722" s="1" t="s">
        <v>11</v>
      </c>
      <c r="C722" s="1" t="s">
        <v>11</v>
      </c>
      <c r="D722" s="1" t="s">
        <v>11</v>
      </c>
      <c r="E722" s="1" t="s">
        <v>11</v>
      </c>
      <c r="F722" s="1" t="s">
        <v>11</v>
      </c>
      <c r="G722" s="1" t="s">
        <v>11</v>
      </c>
      <c r="H722" s="1" t="s">
        <v>11</v>
      </c>
      <c r="I722" s="3"/>
      <c r="J722" s="3"/>
    </row>
    <row r="723">
      <c r="A723" s="4" t="s">
        <v>2438</v>
      </c>
      <c r="B723" s="1" t="s">
        <v>2439</v>
      </c>
      <c r="C723" s="1" t="s">
        <v>2440</v>
      </c>
      <c r="D723" s="1" t="s">
        <v>2441</v>
      </c>
      <c r="E723" s="1" t="s">
        <v>2442</v>
      </c>
      <c r="F723" s="1" t="s">
        <v>11</v>
      </c>
      <c r="G723" s="5" t="s">
        <v>2443</v>
      </c>
      <c r="H723" s="1" t="s">
        <v>80</v>
      </c>
      <c r="I723" s="3"/>
      <c r="J723" s="3"/>
    </row>
    <row r="724">
      <c r="A724" s="4" t="s">
        <v>6320</v>
      </c>
      <c r="B724" s="1" t="s">
        <v>11</v>
      </c>
      <c r="C724" s="1" t="s">
        <v>11</v>
      </c>
      <c r="D724" s="1" t="s">
        <v>11</v>
      </c>
      <c r="E724" s="1" t="s">
        <v>11</v>
      </c>
      <c r="F724" s="1" t="s">
        <v>11</v>
      </c>
      <c r="G724" s="1" t="s">
        <v>11</v>
      </c>
      <c r="H724" s="1" t="s">
        <v>11</v>
      </c>
      <c r="I724" s="3"/>
      <c r="J724" s="3"/>
    </row>
    <row r="725">
      <c r="A725" s="4" t="s">
        <v>2447</v>
      </c>
      <c r="B725" s="1" t="s">
        <v>2448</v>
      </c>
      <c r="C725" s="1" t="s">
        <v>2449</v>
      </c>
      <c r="D725" s="1" t="s">
        <v>2450</v>
      </c>
      <c r="E725" s="1" t="s">
        <v>2451</v>
      </c>
      <c r="F725" s="1" t="s">
        <v>11</v>
      </c>
      <c r="G725" s="5" t="s">
        <v>2452</v>
      </c>
      <c r="H725" s="1" t="s">
        <v>53</v>
      </c>
      <c r="I725" s="3"/>
      <c r="J725" s="3"/>
    </row>
    <row r="726">
      <c r="A726" s="4" t="s">
        <v>2454</v>
      </c>
      <c r="B726" s="1" t="s">
        <v>2455</v>
      </c>
      <c r="C726" s="1" t="s">
        <v>2456</v>
      </c>
      <c r="D726" s="1" t="s">
        <v>2457</v>
      </c>
      <c r="E726" s="1" t="s">
        <v>2458</v>
      </c>
      <c r="F726" s="1" t="s">
        <v>11</v>
      </c>
      <c r="G726" s="1" t="s">
        <v>11</v>
      </c>
      <c r="H726" s="1" t="s">
        <v>80</v>
      </c>
      <c r="I726" s="3"/>
      <c r="J726" s="3"/>
    </row>
    <row r="727">
      <c r="A727" s="4" t="s">
        <v>7921</v>
      </c>
      <c r="B727" s="1" t="s">
        <v>11</v>
      </c>
      <c r="C727" s="1" t="s">
        <v>11</v>
      </c>
      <c r="D727" s="1" t="s">
        <v>11</v>
      </c>
      <c r="E727" s="1" t="s">
        <v>11</v>
      </c>
      <c r="F727" s="1" t="s">
        <v>11</v>
      </c>
      <c r="G727" s="1" t="s">
        <v>11</v>
      </c>
      <c r="H727" s="1" t="s">
        <v>11</v>
      </c>
      <c r="I727" s="3"/>
      <c r="J727" s="3"/>
    </row>
    <row r="728">
      <c r="A728" s="4" t="s">
        <v>5688</v>
      </c>
      <c r="B728" s="1" t="s">
        <v>11</v>
      </c>
      <c r="C728" s="1" t="s">
        <v>11</v>
      </c>
      <c r="D728" s="1" t="s">
        <v>11</v>
      </c>
      <c r="E728" s="1" t="s">
        <v>11</v>
      </c>
      <c r="F728" s="1" t="s">
        <v>11</v>
      </c>
      <c r="G728" s="1" t="s">
        <v>11</v>
      </c>
      <c r="H728" s="1" t="s">
        <v>11</v>
      </c>
      <c r="I728" s="3"/>
      <c r="J728" s="3"/>
    </row>
    <row r="729">
      <c r="A729" s="4" t="s">
        <v>2464</v>
      </c>
      <c r="B729" s="1" t="s">
        <v>2465</v>
      </c>
      <c r="C729" s="1" t="s">
        <v>2466</v>
      </c>
      <c r="D729" s="1" t="s">
        <v>2467</v>
      </c>
      <c r="E729" s="1" t="s">
        <v>2468</v>
      </c>
      <c r="F729" s="1" t="s">
        <v>2469</v>
      </c>
      <c r="G729" s="5" t="s">
        <v>2470</v>
      </c>
      <c r="H729" s="1" t="s">
        <v>80</v>
      </c>
      <c r="I729" s="3"/>
      <c r="J729" s="3"/>
    </row>
    <row r="730">
      <c r="A730" s="4" t="s">
        <v>8944</v>
      </c>
      <c r="B730" s="1" t="s">
        <v>11</v>
      </c>
      <c r="C730" s="1" t="s">
        <v>11</v>
      </c>
      <c r="D730" s="1" t="s">
        <v>11</v>
      </c>
      <c r="E730" s="1" t="s">
        <v>11</v>
      </c>
      <c r="F730" s="1" t="s">
        <v>11</v>
      </c>
      <c r="G730" s="1" t="s">
        <v>11</v>
      </c>
      <c r="H730" s="1" t="s">
        <v>11</v>
      </c>
      <c r="I730" s="3"/>
      <c r="J730" s="3"/>
    </row>
    <row r="731">
      <c r="A731" s="4" t="s">
        <v>2474</v>
      </c>
      <c r="B731" s="1" t="s">
        <v>2475</v>
      </c>
      <c r="C731" s="1" t="s">
        <v>2476</v>
      </c>
      <c r="D731" s="1" t="s">
        <v>2477</v>
      </c>
      <c r="E731" s="1" t="s">
        <v>2478</v>
      </c>
      <c r="F731" s="1" t="s">
        <v>11</v>
      </c>
      <c r="G731" s="1" t="s">
        <v>11</v>
      </c>
      <c r="H731" s="1" t="s">
        <v>312</v>
      </c>
      <c r="I731" s="3"/>
      <c r="J731" s="3"/>
    </row>
    <row r="732">
      <c r="A732" s="4" t="s">
        <v>8872</v>
      </c>
      <c r="B732" s="1" t="s">
        <v>11</v>
      </c>
      <c r="C732" s="1" t="s">
        <v>11</v>
      </c>
      <c r="D732" s="1" t="s">
        <v>11</v>
      </c>
      <c r="E732" s="1" t="s">
        <v>11</v>
      </c>
      <c r="F732" s="1" t="s">
        <v>11</v>
      </c>
      <c r="G732" s="1" t="s">
        <v>11</v>
      </c>
      <c r="H732" s="1" t="s">
        <v>11</v>
      </c>
      <c r="I732" s="3"/>
      <c r="J732" s="3"/>
    </row>
    <row r="733">
      <c r="A733" s="4" t="s">
        <v>7390</v>
      </c>
      <c r="B733" s="1" t="s">
        <v>11</v>
      </c>
      <c r="C733" s="1" t="s">
        <v>11</v>
      </c>
      <c r="D733" s="1" t="s">
        <v>11</v>
      </c>
      <c r="E733" s="1" t="s">
        <v>11</v>
      </c>
      <c r="F733" s="1" t="s">
        <v>11</v>
      </c>
      <c r="G733" s="1" t="s">
        <v>11</v>
      </c>
      <c r="H733" s="1" t="s">
        <v>11</v>
      </c>
      <c r="I733" s="3"/>
      <c r="J733" s="3"/>
    </row>
    <row r="734">
      <c r="A734" s="4" t="s">
        <v>2484</v>
      </c>
      <c r="B734" s="1" t="s">
        <v>2485</v>
      </c>
      <c r="C734" s="1" t="s">
        <v>2486</v>
      </c>
      <c r="D734" s="1" t="s">
        <v>2487</v>
      </c>
      <c r="E734" s="1" t="s">
        <v>2488</v>
      </c>
      <c r="F734" s="1" t="s">
        <v>11</v>
      </c>
      <c r="G734" s="3"/>
      <c r="H734" s="1" t="s">
        <v>312</v>
      </c>
      <c r="I734" s="3"/>
      <c r="J734" s="3"/>
    </row>
    <row r="735">
      <c r="A735" s="4" t="s">
        <v>4188</v>
      </c>
      <c r="B735" s="1" t="s">
        <v>11</v>
      </c>
      <c r="C735" s="1" t="s">
        <v>11</v>
      </c>
      <c r="D735" s="1" t="s">
        <v>11</v>
      </c>
      <c r="E735" s="1" t="s">
        <v>11</v>
      </c>
      <c r="F735" s="1" t="s">
        <v>11</v>
      </c>
      <c r="G735" s="1" t="s">
        <v>11</v>
      </c>
      <c r="H735" s="1" t="s">
        <v>11</v>
      </c>
      <c r="I735" s="3"/>
      <c r="J735" s="3"/>
    </row>
    <row r="736">
      <c r="A736" s="4" t="s">
        <v>5589</v>
      </c>
      <c r="B736" s="1" t="s">
        <v>11</v>
      </c>
      <c r="C736" s="1" t="s">
        <v>11</v>
      </c>
      <c r="D736" s="1" t="s">
        <v>11</v>
      </c>
      <c r="E736" s="1" t="s">
        <v>11</v>
      </c>
      <c r="F736" s="1" t="s">
        <v>11</v>
      </c>
      <c r="G736" s="1" t="s">
        <v>11</v>
      </c>
      <c r="H736" s="1" t="s">
        <v>11</v>
      </c>
      <c r="I736" s="3"/>
      <c r="J736" s="3"/>
    </row>
    <row r="737">
      <c r="A737" s="4" t="s">
        <v>639</v>
      </c>
      <c r="B737" s="1" t="s">
        <v>11</v>
      </c>
      <c r="C737" s="1" t="s">
        <v>11</v>
      </c>
      <c r="D737" s="1" t="s">
        <v>11</v>
      </c>
      <c r="E737" s="1" t="s">
        <v>11</v>
      </c>
      <c r="F737" s="1" t="s">
        <v>11</v>
      </c>
      <c r="G737" s="1" t="s">
        <v>11</v>
      </c>
      <c r="H737" s="1" t="s">
        <v>11</v>
      </c>
      <c r="I737" s="3"/>
      <c r="J737" s="3"/>
    </row>
    <row r="738">
      <c r="A738" s="4" t="s">
        <v>2289</v>
      </c>
      <c r="B738" s="1" t="s">
        <v>11</v>
      </c>
      <c r="C738" s="1" t="s">
        <v>11</v>
      </c>
      <c r="D738" s="1" t="s">
        <v>11</v>
      </c>
      <c r="E738" s="1" t="s">
        <v>11</v>
      </c>
      <c r="F738" s="1" t="s">
        <v>11</v>
      </c>
      <c r="G738" s="1" t="s">
        <v>11</v>
      </c>
      <c r="H738" s="1" t="s">
        <v>11</v>
      </c>
      <c r="I738" s="3"/>
      <c r="J738" s="3"/>
    </row>
    <row r="739">
      <c r="A739" s="4" t="s">
        <v>2498</v>
      </c>
      <c r="B739" s="1" t="s">
        <v>2499</v>
      </c>
      <c r="C739" s="1" t="s">
        <v>2500</v>
      </c>
      <c r="D739" s="1" t="s">
        <v>2501</v>
      </c>
      <c r="E739" s="1" t="s">
        <v>2502</v>
      </c>
      <c r="F739" s="1" t="s">
        <v>11</v>
      </c>
      <c r="G739" s="5" t="s">
        <v>2503</v>
      </c>
      <c r="H739" s="1" t="s">
        <v>80</v>
      </c>
      <c r="I739" s="3"/>
      <c r="J739" s="3"/>
    </row>
    <row r="740">
      <c r="A740" s="4" t="s">
        <v>2287</v>
      </c>
      <c r="B740" s="1" t="s">
        <v>11</v>
      </c>
      <c r="C740" s="1" t="s">
        <v>11</v>
      </c>
      <c r="D740" s="1" t="s">
        <v>11</v>
      </c>
      <c r="E740" s="1" t="s">
        <v>11</v>
      </c>
      <c r="F740" s="1" t="s">
        <v>11</v>
      </c>
      <c r="G740" s="1" t="s">
        <v>11</v>
      </c>
      <c r="H740" s="1" t="s">
        <v>11</v>
      </c>
      <c r="I740" s="3"/>
      <c r="J740" s="3"/>
    </row>
    <row r="741">
      <c r="A741" s="4" t="s">
        <v>7999</v>
      </c>
      <c r="B741" s="1" t="s">
        <v>11</v>
      </c>
      <c r="C741" s="1" t="s">
        <v>11</v>
      </c>
      <c r="D741" s="1" t="s">
        <v>11</v>
      </c>
      <c r="E741" s="1" t="s">
        <v>11</v>
      </c>
      <c r="F741" s="1" t="s">
        <v>11</v>
      </c>
      <c r="G741" s="1" t="s">
        <v>11</v>
      </c>
      <c r="H741" s="1" t="s">
        <v>11</v>
      </c>
      <c r="I741" s="3"/>
      <c r="J741" s="3"/>
    </row>
    <row r="742">
      <c r="A742" s="4" t="s">
        <v>2509</v>
      </c>
      <c r="B742" s="1" t="s">
        <v>2510</v>
      </c>
      <c r="C742" s="1" t="s">
        <v>2511</v>
      </c>
      <c r="D742" s="1" t="s">
        <v>2512</v>
      </c>
      <c r="E742" s="1" t="s">
        <v>2513</v>
      </c>
      <c r="F742" s="1" t="s">
        <v>2514</v>
      </c>
      <c r="G742" s="1" t="s">
        <v>11</v>
      </c>
      <c r="H742" s="1" t="s">
        <v>183</v>
      </c>
      <c r="I742" s="3"/>
      <c r="J742" s="3"/>
    </row>
    <row r="743">
      <c r="A743" s="4" t="s">
        <v>3017</v>
      </c>
      <c r="B743" s="1" t="s">
        <v>11</v>
      </c>
      <c r="C743" s="1" t="s">
        <v>11</v>
      </c>
      <c r="D743" s="1" t="s">
        <v>11</v>
      </c>
      <c r="E743" s="1" t="s">
        <v>11</v>
      </c>
      <c r="F743" s="1" t="s">
        <v>11</v>
      </c>
      <c r="G743" s="1" t="s">
        <v>11</v>
      </c>
      <c r="H743" s="1" t="s">
        <v>11</v>
      </c>
      <c r="I743" s="3"/>
      <c r="J743" s="3"/>
    </row>
    <row r="744">
      <c r="A744" s="4" t="s">
        <v>6643</v>
      </c>
      <c r="B744" s="1" t="s">
        <v>11</v>
      </c>
      <c r="C744" s="1" t="s">
        <v>11</v>
      </c>
      <c r="D744" s="1" t="s">
        <v>11</v>
      </c>
      <c r="E744" s="1" t="s">
        <v>11</v>
      </c>
      <c r="F744" s="1" t="s">
        <v>11</v>
      </c>
      <c r="G744" s="1" t="s">
        <v>11</v>
      </c>
      <c r="H744" s="1" t="s">
        <v>11</v>
      </c>
      <c r="I744" s="3"/>
      <c r="J744" s="3"/>
    </row>
    <row r="745">
      <c r="A745" s="4" t="s">
        <v>4790</v>
      </c>
      <c r="B745" s="1" t="s">
        <v>11</v>
      </c>
      <c r="C745" s="1" t="s">
        <v>11</v>
      </c>
      <c r="D745" s="1" t="s">
        <v>11</v>
      </c>
      <c r="E745" s="1" t="s">
        <v>11</v>
      </c>
      <c r="F745" s="1" t="s">
        <v>11</v>
      </c>
      <c r="G745" s="1" t="s">
        <v>11</v>
      </c>
      <c r="H745" s="1" t="s">
        <v>11</v>
      </c>
      <c r="I745" s="3"/>
      <c r="J745" s="3"/>
    </row>
    <row r="746">
      <c r="A746" s="4" t="s">
        <v>2522</v>
      </c>
      <c r="B746" s="1" t="s">
        <v>2523</v>
      </c>
      <c r="C746" s="1" t="s">
        <v>2524</v>
      </c>
      <c r="D746" s="1" t="s">
        <v>2525</v>
      </c>
      <c r="E746" s="1" t="s">
        <v>2526</v>
      </c>
      <c r="F746" s="1" t="s">
        <v>11</v>
      </c>
      <c r="G746" s="5" t="s">
        <v>2527</v>
      </c>
      <c r="H746" s="1" t="s">
        <v>43</v>
      </c>
      <c r="I746" s="3"/>
      <c r="J746" s="3"/>
    </row>
    <row r="747">
      <c r="A747" s="4" t="s">
        <v>4277</v>
      </c>
      <c r="B747" s="1" t="s">
        <v>11</v>
      </c>
      <c r="C747" s="1" t="s">
        <v>11</v>
      </c>
      <c r="D747" s="1" t="s">
        <v>11</v>
      </c>
      <c r="E747" s="1" t="s">
        <v>11</v>
      </c>
      <c r="F747" s="1" t="s">
        <v>11</v>
      </c>
      <c r="G747" s="1" t="s">
        <v>11</v>
      </c>
      <c r="H747" s="1" t="s">
        <v>11</v>
      </c>
      <c r="I747" s="3"/>
      <c r="J747" s="3"/>
    </row>
    <row r="748">
      <c r="A748" s="4" t="s">
        <v>2726</v>
      </c>
      <c r="B748" s="1" t="s">
        <v>11</v>
      </c>
      <c r="C748" s="1" t="s">
        <v>11</v>
      </c>
      <c r="D748" s="1" t="s">
        <v>11</v>
      </c>
      <c r="E748" s="1" t="s">
        <v>11</v>
      </c>
      <c r="F748" s="1" t="s">
        <v>11</v>
      </c>
      <c r="G748" s="1" t="s">
        <v>11</v>
      </c>
      <c r="H748" s="1" t="s">
        <v>11</v>
      </c>
      <c r="I748" s="3"/>
      <c r="J748" s="3"/>
    </row>
    <row r="749">
      <c r="A749" s="4" t="s">
        <v>3035</v>
      </c>
      <c r="B749" s="1" t="s">
        <v>11</v>
      </c>
      <c r="C749" s="1" t="s">
        <v>11</v>
      </c>
      <c r="D749" s="1" t="s">
        <v>11</v>
      </c>
      <c r="E749" s="1" t="s">
        <v>11</v>
      </c>
      <c r="F749" s="1" t="s">
        <v>11</v>
      </c>
      <c r="G749" s="1" t="s">
        <v>11</v>
      </c>
      <c r="H749" s="1" t="s">
        <v>11</v>
      </c>
      <c r="I749" s="3"/>
      <c r="J749" s="3"/>
    </row>
    <row r="750">
      <c r="A750" s="4" t="s">
        <v>2098</v>
      </c>
      <c r="B750" s="1" t="s">
        <v>11</v>
      </c>
      <c r="C750" s="1" t="s">
        <v>11</v>
      </c>
      <c r="D750" s="1" t="s">
        <v>11</v>
      </c>
      <c r="E750" s="1" t="s">
        <v>11</v>
      </c>
      <c r="F750" s="1" t="s">
        <v>11</v>
      </c>
      <c r="G750" s="1" t="s">
        <v>11</v>
      </c>
      <c r="H750" s="1" t="s">
        <v>11</v>
      </c>
      <c r="I750" s="3"/>
      <c r="J750" s="3"/>
    </row>
    <row r="751">
      <c r="A751" s="4" t="s">
        <v>8081</v>
      </c>
      <c r="B751" s="1" t="s">
        <v>11</v>
      </c>
      <c r="C751" s="1" t="s">
        <v>11</v>
      </c>
      <c r="D751" s="1" t="s">
        <v>11</v>
      </c>
      <c r="E751" s="1" t="s">
        <v>11</v>
      </c>
      <c r="F751" s="1" t="s">
        <v>11</v>
      </c>
      <c r="G751" s="1" t="s">
        <v>11</v>
      </c>
      <c r="H751" s="1" t="s">
        <v>11</v>
      </c>
      <c r="I751" s="3"/>
      <c r="J751" s="3"/>
    </row>
    <row r="752">
      <c r="A752" s="4" t="s">
        <v>9228</v>
      </c>
      <c r="B752" s="1" t="s">
        <v>11</v>
      </c>
      <c r="C752" s="1" t="s">
        <v>11</v>
      </c>
      <c r="D752" s="1" t="s">
        <v>11</v>
      </c>
      <c r="E752" s="1" t="s">
        <v>11</v>
      </c>
      <c r="F752" s="1" t="s">
        <v>11</v>
      </c>
      <c r="G752" s="1" t="s">
        <v>11</v>
      </c>
      <c r="H752" s="1" t="s">
        <v>11</v>
      </c>
      <c r="I752" s="3"/>
      <c r="J752" s="3"/>
    </row>
    <row r="753">
      <c r="A753" s="4" t="s">
        <v>7581</v>
      </c>
      <c r="B753" s="1" t="s">
        <v>11</v>
      </c>
      <c r="C753" s="1" t="s">
        <v>11</v>
      </c>
      <c r="D753" s="1" t="s">
        <v>11</v>
      </c>
      <c r="E753" s="1" t="s">
        <v>11</v>
      </c>
      <c r="F753" s="1" t="s">
        <v>11</v>
      </c>
      <c r="G753" s="1" t="s">
        <v>11</v>
      </c>
      <c r="H753" s="1" t="s">
        <v>11</v>
      </c>
      <c r="I753" s="3"/>
      <c r="J753" s="3"/>
    </row>
    <row r="754">
      <c r="A754" s="4" t="s">
        <v>7431</v>
      </c>
      <c r="B754" s="1" t="s">
        <v>11</v>
      </c>
      <c r="C754" s="1" t="s">
        <v>11</v>
      </c>
      <c r="D754" s="1" t="s">
        <v>11</v>
      </c>
      <c r="E754" s="1" t="s">
        <v>11</v>
      </c>
      <c r="F754" s="1" t="s">
        <v>11</v>
      </c>
      <c r="G754" s="1" t="s">
        <v>11</v>
      </c>
      <c r="H754" s="1" t="s">
        <v>11</v>
      </c>
      <c r="I754" s="3"/>
      <c r="J754" s="3"/>
    </row>
    <row r="755">
      <c r="A755" s="4" t="s">
        <v>620</v>
      </c>
      <c r="B755" s="1" t="s">
        <v>11</v>
      </c>
      <c r="C755" s="1" t="s">
        <v>11</v>
      </c>
      <c r="D755" s="1" t="s">
        <v>11</v>
      </c>
      <c r="E755" s="1" t="s">
        <v>11</v>
      </c>
      <c r="F755" s="1" t="s">
        <v>11</v>
      </c>
      <c r="G755" s="1" t="s">
        <v>11</v>
      </c>
      <c r="H755" s="1" t="s">
        <v>11</v>
      </c>
      <c r="I755" s="3"/>
      <c r="J755" s="3"/>
    </row>
    <row r="756">
      <c r="A756" s="4" t="s">
        <v>2547</v>
      </c>
      <c r="B756" s="1" t="s">
        <v>2548</v>
      </c>
      <c r="C756" s="1" t="s">
        <v>2549</v>
      </c>
      <c r="D756" s="1" t="s">
        <v>2550</v>
      </c>
      <c r="E756" s="1" t="s">
        <v>2551</v>
      </c>
      <c r="F756" s="1" t="s">
        <v>11</v>
      </c>
      <c r="G756" s="1" t="s">
        <v>11</v>
      </c>
      <c r="H756" s="1" t="s">
        <v>154</v>
      </c>
      <c r="I756" s="3"/>
      <c r="J756" s="3"/>
    </row>
    <row r="757">
      <c r="A757" s="4" t="s">
        <v>3043</v>
      </c>
      <c r="B757" s="1" t="s">
        <v>11</v>
      </c>
      <c r="C757" s="1" t="s">
        <v>11</v>
      </c>
      <c r="D757" s="1" t="s">
        <v>11</v>
      </c>
      <c r="E757" s="1" t="s">
        <v>11</v>
      </c>
      <c r="F757" s="1" t="s">
        <v>11</v>
      </c>
      <c r="G757" s="1" t="s">
        <v>11</v>
      </c>
      <c r="H757" s="1" t="s">
        <v>11</v>
      </c>
      <c r="I757" s="3"/>
      <c r="J757" s="3"/>
    </row>
    <row r="758">
      <c r="A758" s="4" t="s">
        <v>2555</v>
      </c>
      <c r="B758" s="1" t="s">
        <v>2556</v>
      </c>
      <c r="C758" s="1" t="s">
        <v>2557</v>
      </c>
      <c r="D758" s="1" t="s">
        <v>2558</v>
      </c>
      <c r="E758" s="1" t="s">
        <v>2559</v>
      </c>
      <c r="F758" s="1" t="s">
        <v>11</v>
      </c>
      <c r="G758" s="1" t="s">
        <v>11</v>
      </c>
      <c r="H758" s="1" t="s">
        <v>80</v>
      </c>
      <c r="I758" s="3"/>
      <c r="J758" s="3"/>
    </row>
    <row r="759">
      <c r="A759" s="4" t="s">
        <v>3108</v>
      </c>
      <c r="B759" s="1" t="s">
        <v>11</v>
      </c>
      <c r="C759" s="1" t="s">
        <v>11</v>
      </c>
      <c r="D759" s="1" t="s">
        <v>11</v>
      </c>
      <c r="E759" s="1" t="s">
        <v>11</v>
      </c>
      <c r="F759" s="1" t="s">
        <v>11</v>
      </c>
      <c r="G759" s="1" t="s">
        <v>11</v>
      </c>
      <c r="H759" s="1" t="s">
        <v>11</v>
      </c>
      <c r="I759" s="3"/>
      <c r="J759" s="3"/>
    </row>
    <row r="760">
      <c r="A760" s="4" t="s">
        <v>6254</v>
      </c>
      <c r="B760" s="1" t="s">
        <v>11</v>
      </c>
      <c r="C760" s="1" t="s">
        <v>11</v>
      </c>
      <c r="D760" s="1" t="s">
        <v>11</v>
      </c>
      <c r="E760" s="1" t="s">
        <v>11</v>
      </c>
      <c r="F760" s="1" t="s">
        <v>11</v>
      </c>
      <c r="G760" s="1" t="s">
        <v>11</v>
      </c>
      <c r="H760" s="1" t="s">
        <v>11</v>
      </c>
      <c r="I760" s="3"/>
      <c r="J760" s="3"/>
    </row>
    <row r="761">
      <c r="A761" s="4" t="s">
        <v>2565</v>
      </c>
      <c r="B761" s="1" t="s">
        <v>2566</v>
      </c>
      <c r="C761" s="1" t="s">
        <v>2567</v>
      </c>
      <c r="D761" s="1" t="s">
        <v>2568</v>
      </c>
      <c r="E761" s="1" t="s">
        <v>2569</v>
      </c>
      <c r="F761" s="1" t="s">
        <v>11</v>
      </c>
      <c r="G761" s="3"/>
      <c r="H761" s="1" t="s">
        <v>183</v>
      </c>
      <c r="I761" s="3"/>
      <c r="J761" s="3"/>
    </row>
    <row r="762">
      <c r="A762" s="4" t="s">
        <v>2571</v>
      </c>
      <c r="B762" s="1" t="s">
        <v>2572</v>
      </c>
      <c r="C762" s="1" t="s">
        <v>2573</v>
      </c>
      <c r="D762" s="1" t="s">
        <v>2574</v>
      </c>
      <c r="E762" s="1" t="s">
        <v>2575</v>
      </c>
      <c r="F762" s="1" t="s">
        <v>11</v>
      </c>
      <c r="G762" s="5" t="s">
        <v>2576</v>
      </c>
      <c r="H762" s="1" t="s">
        <v>31</v>
      </c>
      <c r="I762" s="3"/>
      <c r="J762" s="3"/>
    </row>
    <row r="763">
      <c r="A763" s="4" t="s">
        <v>7254</v>
      </c>
      <c r="B763" s="1" t="s">
        <v>11</v>
      </c>
      <c r="C763" s="1" t="s">
        <v>11</v>
      </c>
      <c r="D763" s="1" t="s">
        <v>11</v>
      </c>
      <c r="E763" s="1" t="s">
        <v>11</v>
      </c>
      <c r="F763" s="1" t="s">
        <v>11</v>
      </c>
      <c r="G763" s="1" t="s">
        <v>11</v>
      </c>
      <c r="H763" s="1" t="s">
        <v>11</v>
      </c>
      <c r="I763" s="3"/>
      <c r="J763" s="3"/>
    </row>
    <row r="764">
      <c r="A764" s="4" t="s">
        <v>8691</v>
      </c>
      <c r="B764" s="1" t="s">
        <v>11</v>
      </c>
      <c r="C764" s="1" t="s">
        <v>11</v>
      </c>
      <c r="D764" s="1" t="s">
        <v>11</v>
      </c>
      <c r="E764" s="1" t="s">
        <v>11</v>
      </c>
      <c r="F764" s="1" t="s">
        <v>11</v>
      </c>
      <c r="G764" s="1" t="s">
        <v>11</v>
      </c>
      <c r="H764" s="1" t="s">
        <v>11</v>
      </c>
      <c r="I764" s="3"/>
      <c r="J764" s="3"/>
    </row>
    <row r="765">
      <c r="A765" s="4" t="s">
        <v>4038</v>
      </c>
      <c r="B765" s="1" t="s">
        <v>11</v>
      </c>
      <c r="C765" s="1" t="s">
        <v>11</v>
      </c>
      <c r="D765" s="1" t="s">
        <v>11</v>
      </c>
      <c r="E765" s="1" t="s">
        <v>11</v>
      </c>
      <c r="F765" s="1" t="s">
        <v>11</v>
      </c>
      <c r="G765" s="1" t="s">
        <v>11</v>
      </c>
      <c r="H765" s="1" t="s">
        <v>11</v>
      </c>
      <c r="I765" s="3"/>
      <c r="J765" s="3"/>
    </row>
    <row r="766">
      <c r="A766" s="4" t="s">
        <v>2584</v>
      </c>
      <c r="B766" s="1" t="s">
        <v>2585</v>
      </c>
      <c r="C766" s="1" t="s">
        <v>2586</v>
      </c>
      <c r="D766" s="1" t="s">
        <v>2587</v>
      </c>
      <c r="E766" s="1" t="s">
        <v>2588</v>
      </c>
      <c r="F766" s="1" t="s">
        <v>11</v>
      </c>
      <c r="G766" s="5" t="s">
        <v>2589</v>
      </c>
      <c r="H766" s="1" t="s">
        <v>80</v>
      </c>
      <c r="I766" s="3"/>
      <c r="J766" s="3"/>
    </row>
    <row r="767">
      <c r="A767" s="4" t="s">
        <v>9002</v>
      </c>
      <c r="B767" s="1" t="s">
        <v>11</v>
      </c>
      <c r="C767" s="1" t="s">
        <v>11</v>
      </c>
      <c r="D767" s="1" t="s">
        <v>11</v>
      </c>
      <c r="E767" s="1" t="s">
        <v>11</v>
      </c>
      <c r="F767" s="1" t="s">
        <v>11</v>
      </c>
      <c r="G767" s="1" t="s">
        <v>11</v>
      </c>
      <c r="H767" s="1" t="s">
        <v>11</v>
      </c>
      <c r="I767" s="3"/>
      <c r="J767" s="3"/>
    </row>
    <row r="768">
      <c r="A768" s="4" t="s">
        <v>5402</v>
      </c>
      <c r="B768" s="1" t="s">
        <v>11</v>
      </c>
      <c r="C768" s="1" t="s">
        <v>11</v>
      </c>
      <c r="D768" s="1" t="s">
        <v>11</v>
      </c>
      <c r="E768" s="1" t="s">
        <v>11</v>
      </c>
      <c r="F768" s="1" t="s">
        <v>11</v>
      </c>
      <c r="G768" s="1" t="s">
        <v>11</v>
      </c>
      <c r="H768" s="1" t="s">
        <v>11</v>
      </c>
      <c r="I768" s="3"/>
      <c r="J768" s="3"/>
    </row>
    <row r="769">
      <c r="A769" s="4" t="s">
        <v>9394</v>
      </c>
      <c r="B769" s="1" t="s">
        <v>11</v>
      </c>
      <c r="C769" s="1" t="s">
        <v>11</v>
      </c>
      <c r="D769" s="1" t="s">
        <v>11</v>
      </c>
      <c r="E769" s="1" t="s">
        <v>11</v>
      </c>
      <c r="F769" s="1" t="s">
        <v>11</v>
      </c>
      <c r="G769" s="1" t="s">
        <v>11</v>
      </c>
      <c r="H769" s="1" t="s">
        <v>11</v>
      </c>
      <c r="I769" s="3"/>
      <c r="J769" s="3"/>
    </row>
    <row r="770">
      <c r="A770" s="4" t="s">
        <v>3196</v>
      </c>
      <c r="B770" s="1" t="s">
        <v>11</v>
      </c>
      <c r="C770" s="1" t="s">
        <v>11</v>
      </c>
      <c r="D770" s="1" t="s">
        <v>11</v>
      </c>
      <c r="E770" s="1" t="s">
        <v>11</v>
      </c>
      <c r="F770" s="1" t="s">
        <v>11</v>
      </c>
      <c r="G770" s="1" t="s">
        <v>11</v>
      </c>
      <c r="H770" s="1" t="s">
        <v>11</v>
      </c>
      <c r="I770" s="3"/>
      <c r="J770" s="3"/>
    </row>
    <row r="771">
      <c r="A771" s="4" t="s">
        <v>8617</v>
      </c>
      <c r="B771" s="1" t="s">
        <v>11</v>
      </c>
      <c r="C771" s="1" t="s">
        <v>11</v>
      </c>
      <c r="D771" s="1" t="s">
        <v>11</v>
      </c>
      <c r="E771" s="1" t="s">
        <v>11</v>
      </c>
      <c r="F771" s="1" t="s">
        <v>11</v>
      </c>
      <c r="G771" s="1" t="s">
        <v>11</v>
      </c>
      <c r="H771" s="1" t="s">
        <v>11</v>
      </c>
      <c r="I771" s="3"/>
      <c r="J771" s="3"/>
    </row>
    <row r="772">
      <c r="A772" s="4" t="s">
        <v>9503</v>
      </c>
      <c r="B772" s="1" t="s">
        <v>11</v>
      </c>
      <c r="C772" s="1" t="s">
        <v>11</v>
      </c>
      <c r="D772" s="1" t="s">
        <v>11</v>
      </c>
      <c r="E772" s="1" t="s">
        <v>11</v>
      </c>
      <c r="F772" s="1" t="s">
        <v>11</v>
      </c>
      <c r="G772" s="1" t="s">
        <v>11</v>
      </c>
      <c r="H772" s="1" t="s">
        <v>11</v>
      </c>
      <c r="I772" s="3"/>
      <c r="J772" s="3"/>
    </row>
    <row r="773">
      <c r="A773" s="4" t="s">
        <v>2603</v>
      </c>
      <c r="B773" s="1" t="s">
        <v>2604</v>
      </c>
      <c r="C773" s="1" t="s">
        <v>2605</v>
      </c>
      <c r="D773" s="1" t="s">
        <v>2606</v>
      </c>
      <c r="E773" s="1" t="s">
        <v>2607</v>
      </c>
      <c r="F773" s="1" t="s">
        <v>11</v>
      </c>
      <c r="G773" s="3"/>
      <c r="H773" s="1" t="s">
        <v>11</v>
      </c>
      <c r="I773" s="3"/>
      <c r="J773" s="3"/>
    </row>
    <row r="774">
      <c r="A774" s="4" t="s">
        <v>1811</v>
      </c>
      <c r="B774" s="1" t="s">
        <v>11</v>
      </c>
      <c r="C774" s="1" t="s">
        <v>11</v>
      </c>
      <c r="D774" s="1" t="s">
        <v>11</v>
      </c>
      <c r="E774" s="1" t="s">
        <v>11</v>
      </c>
      <c r="F774" s="1" t="s">
        <v>11</v>
      </c>
      <c r="G774" s="1" t="s">
        <v>11</v>
      </c>
      <c r="H774" s="1" t="s">
        <v>11</v>
      </c>
      <c r="I774" s="3"/>
      <c r="J774" s="3"/>
    </row>
    <row r="775">
      <c r="A775" s="4" t="s">
        <v>6333</v>
      </c>
      <c r="B775" s="1" t="s">
        <v>11</v>
      </c>
      <c r="C775" s="1" t="s">
        <v>11</v>
      </c>
      <c r="D775" s="1" t="s">
        <v>11</v>
      </c>
      <c r="E775" s="1" t="s">
        <v>11</v>
      </c>
      <c r="F775" s="1" t="s">
        <v>11</v>
      </c>
      <c r="G775" s="1" t="s">
        <v>11</v>
      </c>
      <c r="H775" s="1" t="s">
        <v>11</v>
      </c>
      <c r="I775" s="3"/>
      <c r="J775" s="3"/>
    </row>
    <row r="776">
      <c r="A776" s="4" t="s">
        <v>3953</v>
      </c>
      <c r="B776" s="1" t="s">
        <v>11</v>
      </c>
      <c r="C776" s="1" t="s">
        <v>11</v>
      </c>
      <c r="D776" s="1" t="s">
        <v>11</v>
      </c>
      <c r="E776" s="1" t="s">
        <v>11</v>
      </c>
      <c r="F776" s="1" t="s">
        <v>11</v>
      </c>
      <c r="G776" s="1" t="s">
        <v>11</v>
      </c>
      <c r="H776" s="1" t="s">
        <v>11</v>
      </c>
      <c r="I776" s="3"/>
      <c r="J776" s="3"/>
    </row>
    <row r="777">
      <c r="A777" s="4" t="s">
        <v>2615</v>
      </c>
      <c r="B777" s="1" t="s">
        <v>2616</v>
      </c>
      <c r="C777" s="1" t="s">
        <v>2617</v>
      </c>
      <c r="D777" s="1" t="s">
        <v>2618</v>
      </c>
      <c r="E777" s="1" t="s">
        <v>2619</v>
      </c>
      <c r="F777" s="1" t="s">
        <v>11</v>
      </c>
      <c r="G777" s="1" t="s">
        <v>11</v>
      </c>
      <c r="H777" s="1" t="s">
        <v>80</v>
      </c>
      <c r="I777" s="3"/>
      <c r="J777" s="3"/>
    </row>
    <row r="778">
      <c r="A778" s="4" t="s">
        <v>2279</v>
      </c>
      <c r="B778" s="1" t="s">
        <v>11</v>
      </c>
      <c r="C778" s="1" t="s">
        <v>11</v>
      </c>
      <c r="D778" s="1" t="s">
        <v>11</v>
      </c>
      <c r="E778" s="1" t="s">
        <v>11</v>
      </c>
      <c r="F778" s="1" t="s">
        <v>11</v>
      </c>
      <c r="G778" s="1" t="s">
        <v>11</v>
      </c>
      <c r="H778" s="1" t="s">
        <v>11</v>
      </c>
      <c r="I778" s="3"/>
      <c r="J778" s="3"/>
    </row>
    <row r="779">
      <c r="A779" s="4" t="s">
        <v>1864</v>
      </c>
      <c r="B779" s="1" t="s">
        <v>11</v>
      </c>
      <c r="C779" s="1" t="s">
        <v>11</v>
      </c>
      <c r="D779" s="1" t="s">
        <v>11</v>
      </c>
      <c r="E779" s="1" t="s">
        <v>11</v>
      </c>
      <c r="F779" s="1" t="s">
        <v>11</v>
      </c>
      <c r="G779" s="1" t="s">
        <v>11</v>
      </c>
      <c r="H779" s="1" t="s">
        <v>11</v>
      </c>
      <c r="I779" s="3"/>
      <c r="J779" s="3"/>
    </row>
    <row r="780">
      <c r="A780" s="4" t="s">
        <v>2625</v>
      </c>
      <c r="B780" s="1" t="s">
        <v>2626</v>
      </c>
      <c r="C780" s="1" t="s">
        <v>2627</v>
      </c>
      <c r="D780" s="1" t="s">
        <v>2628</v>
      </c>
      <c r="E780" s="1" t="s">
        <v>2629</v>
      </c>
      <c r="F780" s="1" t="s">
        <v>11</v>
      </c>
      <c r="G780" s="5" t="s">
        <v>2630</v>
      </c>
      <c r="H780" s="1" t="s">
        <v>154</v>
      </c>
      <c r="I780" s="3"/>
      <c r="J780" s="3"/>
    </row>
    <row r="781">
      <c r="A781" s="4" t="s">
        <v>1381</v>
      </c>
      <c r="B781" s="1" t="s">
        <v>11</v>
      </c>
      <c r="C781" s="1" t="s">
        <v>11</v>
      </c>
      <c r="D781" s="1" t="s">
        <v>11</v>
      </c>
      <c r="E781" s="1" t="s">
        <v>11</v>
      </c>
      <c r="F781" s="1" t="s">
        <v>11</v>
      </c>
      <c r="G781" s="1" t="s">
        <v>11</v>
      </c>
      <c r="H781" s="1" t="s">
        <v>11</v>
      </c>
      <c r="I781" s="3"/>
      <c r="J781" s="3"/>
    </row>
    <row r="782">
      <c r="A782" s="4" t="s">
        <v>1277</v>
      </c>
      <c r="B782" s="1" t="s">
        <v>11</v>
      </c>
      <c r="C782" s="1" t="s">
        <v>11</v>
      </c>
      <c r="D782" s="1" t="s">
        <v>11</v>
      </c>
      <c r="E782" s="1" t="s">
        <v>11</v>
      </c>
      <c r="F782" s="1" t="s">
        <v>11</v>
      </c>
      <c r="G782" s="1" t="s">
        <v>11</v>
      </c>
      <c r="H782" s="1" t="s">
        <v>11</v>
      </c>
      <c r="I782" s="3"/>
      <c r="J782" s="3"/>
    </row>
    <row r="783">
      <c r="A783" s="4" t="s">
        <v>846</v>
      </c>
      <c r="B783" s="1" t="s">
        <v>11</v>
      </c>
      <c r="C783" s="1" t="s">
        <v>11</v>
      </c>
      <c r="D783" s="1" t="s">
        <v>11</v>
      </c>
      <c r="E783" s="1" t="s">
        <v>11</v>
      </c>
      <c r="F783" s="1" t="s">
        <v>11</v>
      </c>
      <c r="G783" s="1" t="s">
        <v>11</v>
      </c>
      <c r="H783" s="1" t="s">
        <v>11</v>
      </c>
      <c r="I783" s="3"/>
      <c r="J783" s="3"/>
    </row>
    <row r="784">
      <c r="A784" s="4" t="s">
        <v>2638</v>
      </c>
      <c r="B784" s="1" t="s">
        <v>2639</v>
      </c>
      <c r="C784" s="1" t="s">
        <v>2640</v>
      </c>
      <c r="D784" s="1" t="s">
        <v>2641</v>
      </c>
      <c r="E784" s="1" t="s">
        <v>2642</v>
      </c>
      <c r="F784" s="1" t="s">
        <v>11</v>
      </c>
      <c r="G784" s="5" t="s">
        <v>2643</v>
      </c>
      <c r="H784" s="1" t="s">
        <v>80</v>
      </c>
      <c r="I784" s="3"/>
      <c r="J784" s="3"/>
    </row>
    <row r="785">
      <c r="A785" s="4" t="s">
        <v>7519</v>
      </c>
      <c r="B785" s="1" t="s">
        <v>11</v>
      </c>
      <c r="C785" s="1" t="s">
        <v>11</v>
      </c>
      <c r="D785" s="1" t="s">
        <v>11</v>
      </c>
      <c r="E785" s="1" t="s">
        <v>11</v>
      </c>
      <c r="F785" s="1" t="s">
        <v>11</v>
      </c>
      <c r="G785" s="1" t="s">
        <v>11</v>
      </c>
      <c r="H785" s="1" t="s">
        <v>11</v>
      </c>
      <c r="I785" s="3"/>
      <c r="J785" s="3"/>
    </row>
    <row r="786">
      <c r="A786" s="4" t="s">
        <v>2647</v>
      </c>
      <c r="B786" s="1" t="s">
        <v>2648</v>
      </c>
      <c r="C786" s="1" t="s">
        <v>2649</v>
      </c>
      <c r="D786" s="1" t="s">
        <v>2650</v>
      </c>
      <c r="E786" s="1" t="s">
        <v>2651</v>
      </c>
      <c r="F786" s="1" t="s">
        <v>11</v>
      </c>
      <c r="G786" s="1" t="s">
        <v>11</v>
      </c>
      <c r="H786" s="1" t="s">
        <v>924</v>
      </c>
      <c r="I786" s="3"/>
      <c r="J786" s="3"/>
    </row>
    <row r="787">
      <c r="A787" s="4" t="s">
        <v>2653</v>
      </c>
      <c r="B787" s="1" t="s">
        <v>2654</v>
      </c>
      <c r="C787" s="1" t="s">
        <v>2655</v>
      </c>
      <c r="D787" s="1" t="s">
        <v>2656</v>
      </c>
      <c r="E787" s="1" t="s">
        <v>2657</v>
      </c>
      <c r="F787" s="1" t="s">
        <v>11</v>
      </c>
      <c r="G787" s="1" t="s">
        <v>11</v>
      </c>
      <c r="H787" s="1" t="s">
        <v>924</v>
      </c>
      <c r="I787" s="3"/>
      <c r="J787" s="3"/>
    </row>
    <row r="788">
      <c r="A788" s="4" t="s">
        <v>1357</v>
      </c>
      <c r="B788" s="1" t="s">
        <v>11</v>
      </c>
      <c r="C788" s="1" t="s">
        <v>11</v>
      </c>
      <c r="D788" s="1" t="s">
        <v>11</v>
      </c>
      <c r="E788" s="1" t="s">
        <v>11</v>
      </c>
      <c r="F788" s="1" t="s">
        <v>11</v>
      </c>
      <c r="G788" s="1" t="s">
        <v>11</v>
      </c>
      <c r="H788" s="1" t="s">
        <v>11</v>
      </c>
      <c r="I788" s="3"/>
      <c r="J788" s="3"/>
    </row>
    <row r="789">
      <c r="A789" s="4" t="s">
        <v>8292</v>
      </c>
      <c r="B789" s="1" t="s">
        <v>11</v>
      </c>
      <c r="C789" s="1" t="s">
        <v>11</v>
      </c>
      <c r="D789" s="1" t="s">
        <v>11</v>
      </c>
      <c r="E789" s="1" t="s">
        <v>11</v>
      </c>
      <c r="F789" s="1" t="s">
        <v>11</v>
      </c>
      <c r="G789" s="1" t="s">
        <v>11</v>
      </c>
      <c r="H789" s="1" t="s">
        <v>11</v>
      </c>
      <c r="I789" s="3"/>
      <c r="J789" s="3"/>
    </row>
    <row r="790">
      <c r="A790" s="4" t="s">
        <v>8051</v>
      </c>
      <c r="B790" s="1" t="s">
        <v>11</v>
      </c>
      <c r="C790" s="1" t="s">
        <v>11</v>
      </c>
      <c r="D790" s="1" t="s">
        <v>11</v>
      </c>
      <c r="E790" s="1" t="s">
        <v>11</v>
      </c>
      <c r="F790" s="1" t="s">
        <v>11</v>
      </c>
      <c r="G790" s="1" t="s">
        <v>11</v>
      </c>
      <c r="H790" s="1" t="s">
        <v>11</v>
      </c>
      <c r="I790" s="3"/>
      <c r="J790" s="3"/>
    </row>
    <row r="791">
      <c r="A791" s="4" t="s">
        <v>9282</v>
      </c>
      <c r="B791" s="1" t="s">
        <v>11</v>
      </c>
      <c r="C791" s="1" t="s">
        <v>11</v>
      </c>
      <c r="D791" s="1" t="s">
        <v>11</v>
      </c>
      <c r="E791" s="1" t="s">
        <v>11</v>
      </c>
      <c r="F791" s="1" t="s">
        <v>11</v>
      </c>
      <c r="G791" s="1" t="s">
        <v>11</v>
      </c>
      <c r="H791" s="1" t="s">
        <v>11</v>
      </c>
      <c r="I791" s="3"/>
      <c r="J791" s="3"/>
    </row>
    <row r="792">
      <c r="A792" s="4" t="s">
        <v>2667</v>
      </c>
      <c r="B792" s="1" t="s">
        <v>2668</v>
      </c>
      <c r="C792" s="1" t="s">
        <v>2669</v>
      </c>
      <c r="D792" s="1" t="s">
        <v>2670</v>
      </c>
      <c r="E792" s="1" t="s">
        <v>2671</v>
      </c>
      <c r="F792" s="1" t="s">
        <v>2175</v>
      </c>
      <c r="G792" s="1" t="s">
        <v>11</v>
      </c>
      <c r="H792" s="1" t="s">
        <v>312</v>
      </c>
      <c r="I792" s="3"/>
      <c r="J792" s="3"/>
    </row>
    <row r="793">
      <c r="A793" s="4" t="s">
        <v>1075</v>
      </c>
      <c r="B793" s="1" t="s">
        <v>11</v>
      </c>
      <c r="C793" s="1" t="s">
        <v>11</v>
      </c>
      <c r="D793" s="1" t="s">
        <v>11</v>
      </c>
      <c r="E793" s="1" t="s">
        <v>11</v>
      </c>
      <c r="F793" s="1" t="s">
        <v>11</v>
      </c>
      <c r="G793" s="1" t="s">
        <v>11</v>
      </c>
      <c r="H793" s="1" t="s">
        <v>11</v>
      </c>
      <c r="I793" s="3"/>
      <c r="J793" s="3"/>
    </row>
    <row r="794">
      <c r="A794" s="4" t="s">
        <v>2071</v>
      </c>
      <c r="B794" s="1" t="s">
        <v>11</v>
      </c>
      <c r="C794" s="1" t="s">
        <v>11</v>
      </c>
      <c r="D794" s="1" t="s">
        <v>11</v>
      </c>
      <c r="E794" s="1" t="s">
        <v>11</v>
      </c>
      <c r="F794" s="1" t="s">
        <v>11</v>
      </c>
      <c r="G794" s="1" t="s">
        <v>11</v>
      </c>
      <c r="H794" s="1" t="s">
        <v>11</v>
      </c>
      <c r="I794" s="3"/>
      <c r="J794" s="3"/>
    </row>
    <row r="795">
      <c r="A795" s="4" t="s">
        <v>2677</v>
      </c>
      <c r="B795" s="1" t="s">
        <v>2678</v>
      </c>
      <c r="C795" s="1" t="s">
        <v>2679</v>
      </c>
      <c r="D795" s="1" t="s">
        <v>2680</v>
      </c>
      <c r="E795" s="1" t="s">
        <v>2681</v>
      </c>
      <c r="F795" s="1" t="s">
        <v>11</v>
      </c>
      <c r="G795" s="5" t="s">
        <v>2682</v>
      </c>
      <c r="H795" s="1" t="s">
        <v>80</v>
      </c>
      <c r="I795" s="3"/>
      <c r="J795" s="3"/>
    </row>
    <row r="796">
      <c r="A796" s="4" t="s">
        <v>2684</v>
      </c>
      <c r="B796" s="1" t="s">
        <v>2685</v>
      </c>
      <c r="C796" s="1" t="s">
        <v>2686</v>
      </c>
      <c r="D796" s="1" t="s">
        <v>2687</v>
      </c>
      <c r="E796" s="1" t="s">
        <v>2688</v>
      </c>
      <c r="F796" s="1" t="s">
        <v>2175</v>
      </c>
      <c r="G796" s="5" t="s">
        <v>2689</v>
      </c>
      <c r="H796" s="1" t="s">
        <v>80</v>
      </c>
      <c r="I796" s="3"/>
      <c r="J796" s="3"/>
    </row>
    <row r="797">
      <c r="A797" s="4" t="s">
        <v>3708</v>
      </c>
      <c r="B797" s="1" t="s">
        <v>11</v>
      </c>
      <c r="C797" s="1" t="s">
        <v>11</v>
      </c>
      <c r="D797" s="1" t="s">
        <v>11</v>
      </c>
      <c r="E797" s="1" t="s">
        <v>11</v>
      </c>
      <c r="F797" s="1" t="s">
        <v>11</v>
      </c>
      <c r="G797" s="1" t="s">
        <v>11</v>
      </c>
      <c r="H797" s="1" t="s">
        <v>11</v>
      </c>
      <c r="I797" s="3"/>
      <c r="J797" s="3"/>
    </row>
    <row r="798">
      <c r="A798" s="4" t="s">
        <v>2693</v>
      </c>
      <c r="B798" s="1" t="s">
        <v>2694</v>
      </c>
      <c r="C798" s="1" t="s">
        <v>2695</v>
      </c>
      <c r="D798" s="1" t="s">
        <v>2696</v>
      </c>
      <c r="E798" s="1" t="s">
        <v>2697</v>
      </c>
      <c r="F798" s="1" t="s">
        <v>2698</v>
      </c>
      <c r="G798" s="1" t="s">
        <v>11</v>
      </c>
      <c r="H798" s="1" t="s">
        <v>80</v>
      </c>
      <c r="I798" s="3"/>
      <c r="J798" s="3"/>
    </row>
    <row r="799">
      <c r="A799" s="4" t="s">
        <v>2700</v>
      </c>
      <c r="B799" s="1" t="s">
        <v>2701</v>
      </c>
      <c r="C799" s="3"/>
      <c r="D799" s="3"/>
      <c r="E799" s="3"/>
      <c r="F799" s="1" t="s">
        <v>11</v>
      </c>
      <c r="G799" s="1" t="s">
        <v>11</v>
      </c>
      <c r="H799" s="1" t="s">
        <v>11</v>
      </c>
      <c r="I799" s="3"/>
      <c r="J799" s="3"/>
    </row>
    <row r="800">
      <c r="A800" s="4" t="s">
        <v>8240</v>
      </c>
      <c r="B800" s="1" t="s">
        <v>11</v>
      </c>
      <c r="C800" s="1" t="s">
        <v>11</v>
      </c>
      <c r="D800" s="1" t="s">
        <v>11</v>
      </c>
      <c r="E800" s="1" t="s">
        <v>11</v>
      </c>
      <c r="F800" s="1" t="s">
        <v>11</v>
      </c>
      <c r="G800" s="1" t="s">
        <v>11</v>
      </c>
      <c r="H800" s="1" t="s">
        <v>11</v>
      </c>
      <c r="I800" s="3"/>
      <c r="J800" s="3"/>
    </row>
    <row r="801">
      <c r="A801" s="4" t="s">
        <v>1840</v>
      </c>
      <c r="B801" s="1" t="s">
        <v>11</v>
      </c>
      <c r="C801" s="1" t="s">
        <v>11</v>
      </c>
      <c r="D801" s="1" t="s">
        <v>11</v>
      </c>
      <c r="E801" s="1" t="s">
        <v>11</v>
      </c>
      <c r="F801" s="1" t="s">
        <v>11</v>
      </c>
      <c r="G801" s="1" t="s">
        <v>11</v>
      </c>
      <c r="H801" s="1" t="s">
        <v>11</v>
      </c>
      <c r="I801" s="3"/>
      <c r="J801" s="3"/>
    </row>
    <row r="802">
      <c r="A802" s="4" t="s">
        <v>2707</v>
      </c>
      <c r="B802" s="1" t="s">
        <v>2708</v>
      </c>
      <c r="C802" s="1" t="s">
        <v>2709</v>
      </c>
      <c r="D802" s="3"/>
      <c r="E802" s="3"/>
      <c r="F802" s="1" t="s">
        <v>11</v>
      </c>
      <c r="G802" s="1" t="s">
        <v>11</v>
      </c>
      <c r="H802" s="1" t="s">
        <v>11</v>
      </c>
      <c r="I802" s="3"/>
      <c r="J802" s="3"/>
    </row>
    <row r="803">
      <c r="A803" s="4" t="s">
        <v>3237</v>
      </c>
      <c r="B803" s="1" t="s">
        <v>11</v>
      </c>
      <c r="C803" s="1" t="s">
        <v>11</v>
      </c>
      <c r="D803" s="1" t="s">
        <v>11</v>
      </c>
      <c r="E803" s="1" t="s">
        <v>11</v>
      </c>
      <c r="F803" s="1" t="s">
        <v>11</v>
      </c>
      <c r="G803" s="1" t="s">
        <v>11</v>
      </c>
      <c r="H803" s="1" t="s">
        <v>11</v>
      </c>
      <c r="I803" s="3"/>
      <c r="J803" s="3"/>
    </row>
    <row r="804">
      <c r="A804" s="4" t="s">
        <v>7508</v>
      </c>
      <c r="B804" s="1" t="s">
        <v>11</v>
      </c>
      <c r="C804" s="1" t="s">
        <v>11</v>
      </c>
      <c r="D804" s="1" t="s">
        <v>11</v>
      </c>
      <c r="E804" s="1" t="s">
        <v>11</v>
      </c>
      <c r="F804" s="1" t="s">
        <v>11</v>
      </c>
      <c r="G804" s="1" t="s">
        <v>11</v>
      </c>
      <c r="H804" s="1" t="s">
        <v>11</v>
      </c>
      <c r="I804" s="3"/>
      <c r="J804" s="3"/>
    </row>
    <row r="805">
      <c r="A805" s="4" t="s">
        <v>6080</v>
      </c>
      <c r="B805" s="1" t="s">
        <v>11</v>
      </c>
      <c r="C805" s="1" t="s">
        <v>11</v>
      </c>
      <c r="D805" s="1" t="s">
        <v>11</v>
      </c>
      <c r="E805" s="1" t="s">
        <v>11</v>
      </c>
      <c r="F805" s="1" t="s">
        <v>11</v>
      </c>
      <c r="G805" s="1" t="s">
        <v>11</v>
      </c>
      <c r="H805" s="1" t="s">
        <v>11</v>
      </c>
      <c r="I805" s="3"/>
      <c r="J805" s="3"/>
    </row>
    <row r="806">
      <c r="A806" s="4" t="s">
        <v>2717</v>
      </c>
      <c r="B806" s="1" t="s">
        <v>2718</v>
      </c>
      <c r="C806" s="1" t="s">
        <v>2719</v>
      </c>
      <c r="D806" s="1" t="s">
        <v>1386</v>
      </c>
      <c r="E806" s="1" t="s">
        <v>2720</v>
      </c>
      <c r="F806" s="1" t="s">
        <v>2721</v>
      </c>
      <c r="G806" s="5" t="s">
        <v>2722</v>
      </c>
      <c r="H806" s="1" t="s">
        <v>312</v>
      </c>
      <c r="I806" s="3"/>
      <c r="J806" s="3"/>
    </row>
    <row r="807">
      <c r="A807" s="4" t="s">
        <v>1347</v>
      </c>
      <c r="B807" s="1" t="s">
        <v>11</v>
      </c>
      <c r="C807" s="1" t="s">
        <v>11</v>
      </c>
      <c r="D807" s="1" t="s">
        <v>11</v>
      </c>
      <c r="E807" s="1" t="s">
        <v>11</v>
      </c>
      <c r="F807" s="1" t="s">
        <v>11</v>
      </c>
      <c r="G807" s="1" t="s">
        <v>11</v>
      </c>
      <c r="H807" s="1" t="s">
        <v>11</v>
      </c>
      <c r="I807" s="3"/>
      <c r="J807" s="3"/>
    </row>
    <row r="808">
      <c r="A808" s="4" t="s">
        <v>3578</v>
      </c>
      <c r="B808" s="1" t="s">
        <v>11</v>
      </c>
      <c r="C808" s="1" t="s">
        <v>11</v>
      </c>
      <c r="D808" s="1" t="s">
        <v>11</v>
      </c>
      <c r="E808" s="1" t="s">
        <v>11</v>
      </c>
      <c r="F808" s="1" t="s">
        <v>11</v>
      </c>
      <c r="G808" s="1" t="s">
        <v>11</v>
      </c>
      <c r="H808" s="1" t="s">
        <v>11</v>
      </c>
      <c r="I808" s="3"/>
      <c r="J808" s="3"/>
    </row>
    <row r="809">
      <c r="A809" s="4" t="s">
        <v>6879</v>
      </c>
      <c r="B809" s="1" t="s">
        <v>11</v>
      </c>
      <c r="C809" s="1" t="s">
        <v>11</v>
      </c>
      <c r="D809" s="1" t="s">
        <v>11</v>
      </c>
      <c r="E809" s="1" t="s">
        <v>11</v>
      </c>
      <c r="F809" s="1" t="s">
        <v>11</v>
      </c>
      <c r="G809" s="1" t="s">
        <v>11</v>
      </c>
      <c r="H809" s="1" t="s">
        <v>11</v>
      </c>
      <c r="I809" s="3"/>
      <c r="J809" s="3"/>
    </row>
    <row r="810">
      <c r="A810" s="4" t="s">
        <v>7036</v>
      </c>
      <c r="B810" s="1" t="s">
        <v>11</v>
      </c>
      <c r="C810" s="1" t="s">
        <v>11</v>
      </c>
      <c r="D810" s="1" t="s">
        <v>11</v>
      </c>
      <c r="E810" s="1" t="s">
        <v>11</v>
      </c>
      <c r="F810" s="1" t="s">
        <v>11</v>
      </c>
      <c r="G810" s="1" t="s">
        <v>11</v>
      </c>
      <c r="H810" s="1" t="s">
        <v>11</v>
      </c>
      <c r="I810" s="3"/>
      <c r="J810" s="3"/>
    </row>
    <row r="811">
      <c r="A811" s="4" t="s">
        <v>2732</v>
      </c>
      <c r="B811" s="1" t="s">
        <v>2733</v>
      </c>
      <c r="C811" s="1" t="s">
        <v>2734</v>
      </c>
      <c r="D811" s="1" t="s">
        <v>2735</v>
      </c>
      <c r="E811" s="1" t="s">
        <v>2736</v>
      </c>
      <c r="F811" s="1" t="s">
        <v>11</v>
      </c>
      <c r="G811" s="1" t="s">
        <v>11</v>
      </c>
      <c r="H811" s="1" t="s">
        <v>80</v>
      </c>
      <c r="I811" s="3"/>
      <c r="J811" s="3"/>
    </row>
    <row r="812">
      <c r="A812" s="4" t="s">
        <v>2738</v>
      </c>
      <c r="B812" s="1" t="s">
        <v>2739</v>
      </c>
      <c r="C812" s="1" t="s">
        <v>2740</v>
      </c>
      <c r="D812" s="1" t="s">
        <v>2741</v>
      </c>
      <c r="E812" s="1" t="s">
        <v>2742</v>
      </c>
      <c r="F812" s="1" t="s">
        <v>2743</v>
      </c>
      <c r="G812" s="1" t="s">
        <v>11</v>
      </c>
      <c r="H812" s="1" t="s">
        <v>312</v>
      </c>
      <c r="I812" s="3"/>
      <c r="J812" s="3"/>
    </row>
    <row r="813">
      <c r="A813" s="4" t="s">
        <v>2745</v>
      </c>
      <c r="B813" s="1" t="s">
        <v>2746</v>
      </c>
      <c r="C813" s="3"/>
      <c r="D813" s="3"/>
      <c r="E813" s="3"/>
      <c r="F813" s="1" t="s">
        <v>11</v>
      </c>
      <c r="G813" s="1" t="s">
        <v>11</v>
      </c>
      <c r="H813" s="1" t="s">
        <v>11</v>
      </c>
      <c r="I813" s="3"/>
      <c r="J813" s="3"/>
    </row>
    <row r="814">
      <c r="A814" s="4" t="s">
        <v>8706</v>
      </c>
      <c r="B814" s="1" t="s">
        <v>11</v>
      </c>
      <c r="C814" s="1" t="s">
        <v>11</v>
      </c>
      <c r="D814" s="1" t="s">
        <v>11</v>
      </c>
      <c r="E814" s="1" t="s">
        <v>11</v>
      </c>
      <c r="F814" s="1" t="s">
        <v>11</v>
      </c>
      <c r="G814" s="1" t="s">
        <v>11</v>
      </c>
      <c r="H814" s="1" t="s">
        <v>11</v>
      </c>
      <c r="I814" s="3"/>
      <c r="J814" s="3"/>
    </row>
    <row r="815">
      <c r="A815" s="4" t="s">
        <v>8969</v>
      </c>
      <c r="B815" s="1" t="s">
        <v>11</v>
      </c>
      <c r="C815" s="1" t="s">
        <v>11</v>
      </c>
      <c r="D815" s="1" t="s">
        <v>11</v>
      </c>
      <c r="E815" s="1" t="s">
        <v>11</v>
      </c>
      <c r="F815" s="1" t="s">
        <v>11</v>
      </c>
      <c r="G815" s="1" t="s">
        <v>11</v>
      </c>
      <c r="H815" s="1" t="s">
        <v>11</v>
      </c>
      <c r="I815" s="3"/>
      <c r="J815" s="3"/>
    </row>
    <row r="816">
      <c r="A816" s="4" t="s">
        <v>2752</v>
      </c>
      <c r="B816" s="1" t="s">
        <v>2753</v>
      </c>
      <c r="C816" s="1" t="s">
        <v>2754</v>
      </c>
      <c r="D816" s="1" t="s">
        <v>2755</v>
      </c>
      <c r="E816" s="1" t="s">
        <v>2756</v>
      </c>
      <c r="F816" s="1" t="s">
        <v>2757</v>
      </c>
      <c r="G816" s="1" t="s">
        <v>11</v>
      </c>
      <c r="H816" s="1" t="s">
        <v>80</v>
      </c>
      <c r="I816" s="3"/>
      <c r="J816" s="3"/>
    </row>
    <row r="817">
      <c r="A817" s="4" t="s">
        <v>2759</v>
      </c>
      <c r="B817" s="1" t="s">
        <v>2760</v>
      </c>
      <c r="C817" s="1" t="s">
        <v>2761</v>
      </c>
      <c r="D817" s="1" t="s">
        <v>2762</v>
      </c>
      <c r="E817" s="1" t="s">
        <v>2763</v>
      </c>
      <c r="F817" s="1" t="s">
        <v>2764</v>
      </c>
      <c r="G817" s="1" t="s">
        <v>11</v>
      </c>
      <c r="H817" s="1" t="s">
        <v>183</v>
      </c>
      <c r="I817" s="3"/>
      <c r="J817" s="3"/>
    </row>
    <row r="818">
      <c r="A818" s="4" t="s">
        <v>2611</v>
      </c>
      <c r="B818" s="1" t="s">
        <v>11</v>
      </c>
      <c r="C818" s="1" t="s">
        <v>11</v>
      </c>
      <c r="D818" s="1" t="s">
        <v>11</v>
      </c>
      <c r="E818" s="1" t="s">
        <v>11</v>
      </c>
      <c r="F818" s="1" t="s">
        <v>11</v>
      </c>
      <c r="G818" s="1" t="s">
        <v>11</v>
      </c>
      <c r="H818" s="1" t="s">
        <v>11</v>
      </c>
      <c r="I818" s="3"/>
      <c r="J818" s="3"/>
    </row>
    <row r="819">
      <c r="A819" s="4" t="s">
        <v>2768</v>
      </c>
      <c r="B819" s="1" t="s">
        <v>2769</v>
      </c>
      <c r="C819" s="3"/>
      <c r="D819" s="3"/>
      <c r="E819" s="3"/>
      <c r="F819" s="1" t="s">
        <v>11</v>
      </c>
      <c r="G819" s="1" t="s">
        <v>11</v>
      </c>
      <c r="H819" s="1" t="s">
        <v>11</v>
      </c>
      <c r="I819" s="3"/>
      <c r="J819" s="3"/>
    </row>
    <row r="820">
      <c r="A820" s="4" t="s">
        <v>2771</v>
      </c>
      <c r="B820" s="1" t="s">
        <v>2772</v>
      </c>
      <c r="C820" s="1" t="s">
        <v>2773</v>
      </c>
      <c r="D820" s="1" t="s">
        <v>2774</v>
      </c>
      <c r="E820" s="1" t="s">
        <v>2775</v>
      </c>
      <c r="F820" s="1" t="s">
        <v>2776</v>
      </c>
      <c r="G820" s="5" t="s">
        <v>2777</v>
      </c>
      <c r="H820" s="1" t="s">
        <v>53</v>
      </c>
      <c r="I820" s="3"/>
      <c r="J820" s="3"/>
    </row>
    <row r="821">
      <c r="A821" s="4" t="s">
        <v>5800</v>
      </c>
      <c r="B821" s="1" t="s">
        <v>11</v>
      </c>
      <c r="C821" s="1" t="s">
        <v>11</v>
      </c>
      <c r="D821" s="1" t="s">
        <v>11</v>
      </c>
      <c r="E821" s="1" t="s">
        <v>11</v>
      </c>
      <c r="F821" s="1" t="s">
        <v>11</v>
      </c>
      <c r="G821" s="1" t="s">
        <v>11</v>
      </c>
      <c r="H821" s="1" t="s">
        <v>11</v>
      </c>
      <c r="I821" s="3"/>
      <c r="J821" s="3"/>
    </row>
    <row r="822">
      <c r="A822" s="4" t="s">
        <v>9023</v>
      </c>
      <c r="B822" s="1" t="s">
        <v>11</v>
      </c>
      <c r="C822" s="1" t="s">
        <v>11</v>
      </c>
      <c r="D822" s="1" t="s">
        <v>11</v>
      </c>
      <c r="E822" s="1" t="s">
        <v>11</v>
      </c>
      <c r="F822" s="1" t="s">
        <v>11</v>
      </c>
      <c r="G822" s="1" t="s">
        <v>11</v>
      </c>
      <c r="H822" s="1" t="s">
        <v>11</v>
      </c>
      <c r="I822" s="3"/>
      <c r="J822" s="3"/>
    </row>
    <row r="823">
      <c r="A823" s="4" t="s">
        <v>9267</v>
      </c>
      <c r="B823" s="1" t="s">
        <v>11</v>
      </c>
      <c r="C823" s="1" t="s">
        <v>11</v>
      </c>
      <c r="D823" s="1" t="s">
        <v>11</v>
      </c>
      <c r="E823" s="1" t="s">
        <v>11</v>
      </c>
      <c r="F823" s="1" t="s">
        <v>11</v>
      </c>
      <c r="G823" s="1" t="s">
        <v>11</v>
      </c>
      <c r="H823" s="1" t="s">
        <v>11</v>
      </c>
      <c r="I823" s="3"/>
      <c r="J823" s="3"/>
    </row>
    <row r="824">
      <c r="A824" s="4" t="s">
        <v>2785</v>
      </c>
      <c r="B824" s="1" t="s">
        <v>2786</v>
      </c>
      <c r="C824" s="1" t="s">
        <v>2787</v>
      </c>
      <c r="D824" s="1" t="s">
        <v>2788</v>
      </c>
      <c r="E824" s="1" t="s">
        <v>2789</v>
      </c>
      <c r="F824" s="1" t="s">
        <v>11</v>
      </c>
      <c r="G824" s="1" t="s">
        <v>11</v>
      </c>
      <c r="H824" s="1" t="s">
        <v>80</v>
      </c>
      <c r="I824" s="3"/>
      <c r="J824" s="3"/>
    </row>
    <row r="825">
      <c r="A825" s="4" t="s">
        <v>2212</v>
      </c>
      <c r="B825" s="1" t="s">
        <v>11</v>
      </c>
      <c r="C825" s="1" t="s">
        <v>11</v>
      </c>
      <c r="D825" s="1" t="s">
        <v>11</v>
      </c>
      <c r="E825" s="1" t="s">
        <v>11</v>
      </c>
      <c r="F825" s="1" t="s">
        <v>11</v>
      </c>
      <c r="G825" s="1" t="s">
        <v>11</v>
      </c>
      <c r="H825" s="1" t="s">
        <v>11</v>
      </c>
      <c r="I825" s="3"/>
      <c r="J825" s="3"/>
    </row>
    <row r="826">
      <c r="A826" s="4" t="s">
        <v>7331</v>
      </c>
      <c r="B826" s="1" t="s">
        <v>11</v>
      </c>
      <c r="C826" s="1" t="s">
        <v>11</v>
      </c>
      <c r="D826" s="1" t="s">
        <v>11</v>
      </c>
      <c r="E826" s="1" t="s">
        <v>11</v>
      </c>
      <c r="F826" s="1" t="s">
        <v>11</v>
      </c>
      <c r="G826" s="1" t="s">
        <v>11</v>
      </c>
      <c r="H826" s="1" t="s">
        <v>11</v>
      </c>
      <c r="I826" s="3"/>
      <c r="J826" s="3"/>
    </row>
    <row r="827">
      <c r="A827" s="4" t="s">
        <v>2795</v>
      </c>
      <c r="B827" s="1" t="s">
        <v>2796</v>
      </c>
      <c r="C827" s="1" t="s">
        <v>2797</v>
      </c>
      <c r="D827" s="1" t="s">
        <v>2798</v>
      </c>
      <c r="E827" s="1" t="s">
        <v>2799</v>
      </c>
      <c r="F827" s="1" t="s">
        <v>11</v>
      </c>
      <c r="G827" s="1" t="s">
        <v>11</v>
      </c>
      <c r="H827" s="1" t="s">
        <v>31</v>
      </c>
      <c r="I827" s="3"/>
      <c r="J827" s="3"/>
    </row>
    <row r="828">
      <c r="A828" s="4" t="s">
        <v>3572</v>
      </c>
      <c r="B828" s="1" t="s">
        <v>11</v>
      </c>
      <c r="C828" s="1" t="s">
        <v>11</v>
      </c>
      <c r="D828" s="1" t="s">
        <v>11</v>
      </c>
      <c r="E828" s="1" t="s">
        <v>11</v>
      </c>
      <c r="F828" s="1" t="s">
        <v>11</v>
      </c>
      <c r="G828" s="1" t="s">
        <v>11</v>
      </c>
      <c r="H828" s="1" t="s">
        <v>11</v>
      </c>
      <c r="I828" s="3"/>
      <c r="J828" s="3"/>
    </row>
    <row r="829">
      <c r="A829" s="4" t="s">
        <v>2803</v>
      </c>
      <c r="B829" s="1" t="s">
        <v>2804</v>
      </c>
      <c r="C829" s="3"/>
      <c r="D829" s="3"/>
      <c r="E829" s="3"/>
      <c r="F829" s="1" t="s">
        <v>11</v>
      </c>
      <c r="G829" s="1" t="s">
        <v>11</v>
      </c>
      <c r="H829" s="1" t="s">
        <v>11</v>
      </c>
      <c r="I829" s="3"/>
      <c r="J829" s="3"/>
    </row>
    <row r="830">
      <c r="A830" s="4" t="s">
        <v>7329</v>
      </c>
      <c r="B830" s="1" t="s">
        <v>11</v>
      </c>
      <c r="C830" s="1" t="s">
        <v>11</v>
      </c>
      <c r="D830" s="1" t="s">
        <v>11</v>
      </c>
      <c r="E830" s="1" t="s">
        <v>11</v>
      </c>
      <c r="F830" s="1" t="s">
        <v>11</v>
      </c>
      <c r="G830" s="1" t="s">
        <v>11</v>
      </c>
      <c r="H830" s="1" t="s">
        <v>11</v>
      </c>
      <c r="I830" s="3"/>
      <c r="J830" s="3"/>
    </row>
    <row r="831">
      <c r="A831" s="4" t="s">
        <v>2956</v>
      </c>
      <c r="B831" s="1" t="s">
        <v>11</v>
      </c>
      <c r="C831" s="1" t="s">
        <v>11</v>
      </c>
      <c r="D831" s="1" t="s">
        <v>11</v>
      </c>
      <c r="E831" s="1" t="s">
        <v>11</v>
      </c>
      <c r="F831" s="1" t="s">
        <v>11</v>
      </c>
      <c r="G831" s="1" t="s">
        <v>11</v>
      </c>
      <c r="H831" s="1" t="s">
        <v>11</v>
      </c>
      <c r="I831" s="3"/>
      <c r="J831" s="3"/>
    </row>
    <row r="832">
      <c r="A832" s="4" t="s">
        <v>2810</v>
      </c>
      <c r="B832" s="1" t="s">
        <v>2811</v>
      </c>
      <c r="C832" s="1" t="s">
        <v>2812</v>
      </c>
      <c r="D832" s="1" t="s">
        <v>2813</v>
      </c>
      <c r="E832" s="1" t="s">
        <v>2814</v>
      </c>
      <c r="F832" s="1" t="s">
        <v>11</v>
      </c>
      <c r="G832" s="3"/>
      <c r="H832" s="1" t="s">
        <v>183</v>
      </c>
      <c r="I832" s="3"/>
      <c r="J832" s="3"/>
    </row>
    <row r="833">
      <c r="A833" s="4" t="s">
        <v>2816</v>
      </c>
      <c r="B833" s="1" t="s">
        <v>2817</v>
      </c>
      <c r="C833" s="1" t="s">
        <v>2818</v>
      </c>
      <c r="D833" s="1" t="s">
        <v>2819</v>
      </c>
      <c r="E833" s="1" t="s">
        <v>2820</v>
      </c>
      <c r="F833" s="1" t="s">
        <v>11</v>
      </c>
      <c r="G833" s="5" t="s">
        <v>2821</v>
      </c>
      <c r="H833" s="1" t="s">
        <v>53</v>
      </c>
      <c r="I833" s="3"/>
      <c r="J833" s="3"/>
    </row>
    <row r="834">
      <c r="A834" s="4" t="s">
        <v>2823</v>
      </c>
      <c r="B834" s="1" t="s">
        <v>2824</v>
      </c>
      <c r="C834" s="3"/>
      <c r="D834" s="3"/>
      <c r="E834" s="3"/>
      <c r="F834" s="1" t="s">
        <v>11</v>
      </c>
      <c r="G834" s="1" t="s">
        <v>11</v>
      </c>
      <c r="H834" s="1" t="s">
        <v>11</v>
      </c>
      <c r="I834" s="3"/>
      <c r="J834" s="3"/>
    </row>
    <row r="835">
      <c r="A835" s="4" t="s">
        <v>2826</v>
      </c>
      <c r="B835" s="1" t="s">
        <v>2827</v>
      </c>
      <c r="C835" s="1" t="s">
        <v>2828</v>
      </c>
      <c r="D835" s="1" t="s">
        <v>2829</v>
      </c>
      <c r="E835" s="1" t="s">
        <v>2830</v>
      </c>
      <c r="F835" s="1" t="s">
        <v>11</v>
      </c>
      <c r="G835" s="1" t="s">
        <v>11</v>
      </c>
      <c r="H835" s="1" t="s">
        <v>11</v>
      </c>
      <c r="I835" s="3"/>
      <c r="J835" s="3"/>
    </row>
    <row r="836">
      <c r="A836" s="4" t="s">
        <v>8320</v>
      </c>
      <c r="B836" s="1" t="s">
        <v>11</v>
      </c>
      <c r="C836" s="1" t="s">
        <v>11</v>
      </c>
      <c r="D836" s="1" t="s">
        <v>11</v>
      </c>
      <c r="E836" s="1" t="s">
        <v>11</v>
      </c>
      <c r="F836" s="1" t="s">
        <v>11</v>
      </c>
      <c r="G836" s="1" t="s">
        <v>11</v>
      </c>
      <c r="H836" s="1" t="s">
        <v>11</v>
      </c>
      <c r="I836" s="3"/>
      <c r="J836" s="3"/>
    </row>
    <row r="837">
      <c r="A837" s="4" t="s">
        <v>2834</v>
      </c>
      <c r="B837" s="1" t="s">
        <v>2835</v>
      </c>
      <c r="C837" s="3"/>
      <c r="D837" s="3"/>
      <c r="E837" s="3"/>
      <c r="F837" s="1" t="s">
        <v>11</v>
      </c>
      <c r="G837" s="1" t="s">
        <v>11</v>
      </c>
      <c r="H837" s="1" t="s">
        <v>11</v>
      </c>
      <c r="I837" s="3"/>
      <c r="J837" s="3"/>
    </row>
    <row r="838">
      <c r="A838" s="4" t="s">
        <v>9570</v>
      </c>
      <c r="B838" s="1" t="s">
        <v>11</v>
      </c>
      <c r="C838" s="1" t="s">
        <v>11</v>
      </c>
      <c r="D838" s="1" t="s">
        <v>11</v>
      </c>
      <c r="E838" s="1" t="s">
        <v>11</v>
      </c>
      <c r="F838" s="1" t="s">
        <v>11</v>
      </c>
      <c r="G838" s="1" t="s">
        <v>11</v>
      </c>
      <c r="H838" s="1" t="s">
        <v>11</v>
      </c>
      <c r="I838" s="3"/>
      <c r="J838" s="3"/>
    </row>
    <row r="839">
      <c r="A839" s="4" t="s">
        <v>2839</v>
      </c>
      <c r="B839" s="1" t="s">
        <v>2840</v>
      </c>
      <c r="C839" s="1" t="s">
        <v>2841</v>
      </c>
      <c r="D839" s="1" t="s">
        <v>2842</v>
      </c>
      <c r="E839" s="1" t="s">
        <v>2843</v>
      </c>
      <c r="F839" s="1" t="s">
        <v>11</v>
      </c>
      <c r="G839" s="5" t="s">
        <v>2844</v>
      </c>
      <c r="H839" s="1" t="s">
        <v>312</v>
      </c>
      <c r="I839" s="3"/>
      <c r="J839" s="3"/>
    </row>
    <row r="840">
      <c r="A840" s="4" t="s">
        <v>6078</v>
      </c>
      <c r="B840" s="1" t="s">
        <v>11</v>
      </c>
      <c r="C840" s="1" t="s">
        <v>11</v>
      </c>
      <c r="D840" s="1" t="s">
        <v>11</v>
      </c>
      <c r="E840" s="1" t="s">
        <v>11</v>
      </c>
      <c r="F840" s="1" t="s">
        <v>11</v>
      </c>
      <c r="G840" s="1" t="s">
        <v>11</v>
      </c>
      <c r="H840" s="1" t="s">
        <v>11</v>
      </c>
      <c r="I840" s="3"/>
      <c r="J840" s="3"/>
    </row>
    <row r="841">
      <c r="A841" s="4" t="s">
        <v>2848</v>
      </c>
      <c r="B841" s="1" t="s">
        <v>2849</v>
      </c>
      <c r="C841" s="1" t="s">
        <v>2850</v>
      </c>
      <c r="D841" s="1" t="s">
        <v>2851</v>
      </c>
      <c r="E841" s="1" t="s">
        <v>2852</v>
      </c>
      <c r="F841" s="1" t="s">
        <v>2853</v>
      </c>
      <c r="G841" s="5" t="s">
        <v>2854</v>
      </c>
      <c r="H841" s="1" t="s">
        <v>80</v>
      </c>
      <c r="I841" s="3"/>
      <c r="J841" s="3"/>
    </row>
    <row r="842">
      <c r="A842" s="4" t="s">
        <v>3576</v>
      </c>
      <c r="B842" s="1" t="s">
        <v>11</v>
      </c>
      <c r="C842" s="1" t="s">
        <v>11</v>
      </c>
      <c r="D842" s="1" t="s">
        <v>11</v>
      </c>
      <c r="E842" s="1" t="s">
        <v>11</v>
      </c>
      <c r="F842" s="1" t="s">
        <v>11</v>
      </c>
      <c r="G842" s="1" t="s">
        <v>11</v>
      </c>
      <c r="H842" s="1" t="s">
        <v>11</v>
      </c>
      <c r="I842" s="3"/>
      <c r="J842" s="3"/>
    </row>
    <row r="843">
      <c r="A843" s="4" t="s">
        <v>7352</v>
      </c>
      <c r="B843" s="1" t="s">
        <v>11</v>
      </c>
      <c r="C843" s="1" t="s">
        <v>11</v>
      </c>
      <c r="D843" s="1" t="s">
        <v>11</v>
      </c>
      <c r="E843" s="1" t="s">
        <v>11</v>
      </c>
      <c r="F843" s="1" t="s">
        <v>11</v>
      </c>
      <c r="G843" s="1" t="s">
        <v>11</v>
      </c>
      <c r="H843" s="1" t="s">
        <v>11</v>
      </c>
      <c r="I843" s="3"/>
      <c r="J843" s="3"/>
    </row>
    <row r="844">
      <c r="A844" s="4" t="s">
        <v>4929</v>
      </c>
      <c r="B844" s="1" t="s">
        <v>11</v>
      </c>
      <c r="C844" s="1" t="s">
        <v>11</v>
      </c>
      <c r="D844" s="1" t="s">
        <v>11</v>
      </c>
      <c r="E844" s="1" t="s">
        <v>11</v>
      </c>
      <c r="F844" s="1" t="s">
        <v>11</v>
      </c>
      <c r="G844" s="1" t="s">
        <v>11</v>
      </c>
      <c r="H844" s="1" t="s">
        <v>11</v>
      </c>
      <c r="I844" s="3"/>
      <c r="J844" s="3"/>
    </row>
    <row r="845">
      <c r="A845" s="4" t="s">
        <v>7561</v>
      </c>
      <c r="B845" s="1" t="s">
        <v>11</v>
      </c>
      <c r="C845" s="1" t="s">
        <v>11</v>
      </c>
      <c r="D845" s="1" t="s">
        <v>11</v>
      </c>
      <c r="E845" s="1" t="s">
        <v>11</v>
      </c>
      <c r="F845" s="1" t="s">
        <v>11</v>
      </c>
      <c r="G845" s="1" t="s">
        <v>11</v>
      </c>
      <c r="H845" s="1" t="s">
        <v>11</v>
      </c>
      <c r="I845" s="3"/>
      <c r="J845" s="3"/>
    </row>
    <row r="846">
      <c r="A846" s="4" t="s">
        <v>204</v>
      </c>
      <c r="B846" s="1" t="s">
        <v>11</v>
      </c>
      <c r="C846" s="1" t="s">
        <v>11</v>
      </c>
      <c r="D846" s="1" t="s">
        <v>11</v>
      </c>
      <c r="E846" s="1" t="s">
        <v>11</v>
      </c>
      <c r="F846" s="1" t="s">
        <v>11</v>
      </c>
      <c r="G846" s="1" t="s">
        <v>11</v>
      </c>
      <c r="H846" s="1" t="s">
        <v>11</v>
      </c>
      <c r="I846" s="3"/>
      <c r="J846" s="3"/>
    </row>
    <row r="847">
      <c r="A847" s="4" t="s">
        <v>1796</v>
      </c>
      <c r="B847" s="1" t="s">
        <v>11</v>
      </c>
      <c r="C847" s="1" t="s">
        <v>11</v>
      </c>
      <c r="D847" s="1" t="s">
        <v>11</v>
      </c>
      <c r="E847" s="1" t="s">
        <v>11</v>
      </c>
      <c r="F847" s="1" t="s">
        <v>11</v>
      </c>
      <c r="G847" s="1" t="s">
        <v>11</v>
      </c>
      <c r="H847" s="1" t="s">
        <v>11</v>
      </c>
      <c r="I847" s="3"/>
      <c r="J847" s="3"/>
    </row>
    <row r="848">
      <c r="A848" s="4" t="s">
        <v>2868</v>
      </c>
      <c r="B848" s="1" t="s">
        <v>2869</v>
      </c>
      <c r="C848" s="1" t="s">
        <v>2870</v>
      </c>
      <c r="D848" s="1" t="s">
        <v>2871</v>
      </c>
      <c r="E848" s="1" t="s">
        <v>2872</v>
      </c>
      <c r="F848" s="1" t="s">
        <v>11</v>
      </c>
      <c r="G848" s="5" t="s">
        <v>2873</v>
      </c>
      <c r="H848" s="1" t="s">
        <v>80</v>
      </c>
      <c r="I848" s="3"/>
      <c r="J848" s="3"/>
    </row>
    <row r="849">
      <c r="A849" s="4" t="s">
        <v>7537</v>
      </c>
      <c r="B849" s="1" t="s">
        <v>11</v>
      </c>
      <c r="C849" s="1" t="s">
        <v>11</v>
      </c>
      <c r="D849" s="1" t="s">
        <v>11</v>
      </c>
      <c r="E849" s="1" t="s">
        <v>11</v>
      </c>
      <c r="F849" s="1" t="s">
        <v>11</v>
      </c>
      <c r="G849" s="1" t="s">
        <v>11</v>
      </c>
      <c r="H849" s="1" t="s">
        <v>11</v>
      </c>
      <c r="I849" s="3"/>
      <c r="J849" s="3"/>
    </row>
    <row r="850">
      <c r="A850" s="4" t="s">
        <v>2801</v>
      </c>
      <c r="B850" s="1" t="s">
        <v>11</v>
      </c>
      <c r="C850" s="1" t="s">
        <v>11</v>
      </c>
      <c r="D850" s="1" t="s">
        <v>11</v>
      </c>
      <c r="E850" s="1" t="s">
        <v>11</v>
      </c>
      <c r="F850" s="1" t="s">
        <v>11</v>
      </c>
      <c r="G850" s="1" t="s">
        <v>11</v>
      </c>
      <c r="H850" s="1" t="s">
        <v>11</v>
      </c>
      <c r="I850" s="3"/>
      <c r="J850" s="3"/>
    </row>
    <row r="851">
      <c r="A851" s="4" t="s">
        <v>2879</v>
      </c>
      <c r="B851" s="1" t="s">
        <v>2880</v>
      </c>
      <c r="C851" s="1" t="s">
        <v>2881</v>
      </c>
      <c r="D851" s="1" t="s">
        <v>2882</v>
      </c>
      <c r="E851" s="1" t="s">
        <v>2883</v>
      </c>
      <c r="F851" s="1" t="s">
        <v>11</v>
      </c>
      <c r="G851" s="1" t="s">
        <v>11</v>
      </c>
      <c r="H851" s="1" t="s">
        <v>31</v>
      </c>
      <c r="I851" s="3"/>
      <c r="J851" s="3"/>
    </row>
    <row r="852">
      <c r="A852" s="4" t="s">
        <v>1115</v>
      </c>
      <c r="B852" s="1" t="s">
        <v>11</v>
      </c>
      <c r="C852" s="1" t="s">
        <v>11</v>
      </c>
      <c r="D852" s="1" t="s">
        <v>11</v>
      </c>
      <c r="E852" s="1" t="s">
        <v>11</v>
      </c>
      <c r="F852" s="1" t="s">
        <v>11</v>
      </c>
      <c r="G852" s="1" t="s">
        <v>11</v>
      </c>
      <c r="H852" s="1" t="s">
        <v>11</v>
      </c>
      <c r="I852" s="3"/>
      <c r="J852" s="3"/>
    </row>
    <row r="853">
      <c r="A853" s="4" t="s">
        <v>476</v>
      </c>
      <c r="B853" s="1" t="s">
        <v>11</v>
      </c>
      <c r="C853" s="1" t="s">
        <v>11</v>
      </c>
      <c r="D853" s="1" t="s">
        <v>11</v>
      </c>
      <c r="E853" s="1" t="s">
        <v>11</v>
      </c>
      <c r="F853" s="1" t="s">
        <v>11</v>
      </c>
      <c r="G853" s="1" t="s">
        <v>11</v>
      </c>
      <c r="H853" s="1" t="s">
        <v>11</v>
      </c>
      <c r="I853" s="3"/>
      <c r="J853" s="3"/>
    </row>
    <row r="854">
      <c r="A854" s="4" t="s">
        <v>3166</v>
      </c>
      <c r="B854" s="1" t="s">
        <v>11</v>
      </c>
      <c r="C854" s="1" t="s">
        <v>11</v>
      </c>
      <c r="D854" s="1" t="s">
        <v>11</v>
      </c>
      <c r="E854" s="1" t="s">
        <v>11</v>
      </c>
      <c r="F854" s="1" t="s">
        <v>11</v>
      </c>
      <c r="G854" s="1" t="s">
        <v>11</v>
      </c>
      <c r="H854" s="1" t="s">
        <v>11</v>
      </c>
      <c r="I854" s="3"/>
      <c r="J854" s="3"/>
    </row>
    <row r="855">
      <c r="A855" s="4" t="s">
        <v>4778</v>
      </c>
      <c r="B855" s="1" t="s">
        <v>11</v>
      </c>
      <c r="C855" s="1" t="s">
        <v>11</v>
      </c>
      <c r="D855" s="1" t="s">
        <v>11</v>
      </c>
      <c r="E855" s="1" t="s">
        <v>11</v>
      </c>
      <c r="F855" s="1" t="s">
        <v>11</v>
      </c>
      <c r="G855" s="1" t="s">
        <v>11</v>
      </c>
      <c r="H855" s="1" t="s">
        <v>11</v>
      </c>
      <c r="I855" s="3"/>
      <c r="J855" s="3"/>
    </row>
    <row r="856">
      <c r="A856" s="4" t="s">
        <v>5425</v>
      </c>
      <c r="B856" s="1" t="s">
        <v>11</v>
      </c>
      <c r="C856" s="1" t="s">
        <v>11</v>
      </c>
      <c r="D856" s="1" t="s">
        <v>11</v>
      </c>
      <c r="E856" s="1" t="s">
        <v>11</v>
      </c>
      <c r="F856" s="1" t="s">
        <v>11</v>
      </c>
      <c r="G856" s="1" t="s">
        <v>11</v>
      </c>
      <c r="H856" s="1" t="s">
        <v>11</v>
      </c>
      <c r="I856" s="3"/>
      <c r="J856" s="3"/>
    </row>
    <row r="857">
      <c r="A857" s="4" t="s">
        <v>2864</v>
      </c>
      <c r="B857" s="1" t="s">
        <v>11</v>
      </c>
      <c r="C857" s="1" t="s">
        <v>11</v>
      </c>
      <c r="D857" s="1" t="s">
        <v>11</v>
      </c>
      <c r="E857" s="1" t="s">
        <v>11</v>
      </c>
      <c r="F857" s="1" t="s">
        <v>11</v>
      </c>
      <c r="G857" s="1" t="s">
        <v>11</v>
      </c>
      <c r="H857" s="1" t="s">
        <v>11</v>
      </c>
      <c r="I857" s="3"/>
      <c r="J857" s="3"/>
    </row>
    <row r="858">
      <c r="A858" s="4" t="s">
        <v>6921</v>
      </c>
      <c r="B858" s="1" t="s">
        <v>11</v>
      </c>
      <c r="C858" s="1" t="s">
        <v>11</v>
      </c>
      <c r="D858" s="1" t="s">
        <v>11</v>
      </c>
      <c r="E858" s="1" t="s">
        <v>11</v>
      </c>
      <c r="F858" s="1" t="s">
        <v>11</v>
      </c>
      <c r="G858" s="1" t="s">
        <v>11</v>
      </c>
      <c r="H858" s="1" t="s">
        <v>11</v>
      </c>
      <c r="I858" s="3"/>
      <c r="J858" s="3"/>
    </row>
    <row r="859">
      <c r="A859" s="4" t="s">
        <v>1393</v>
      </c>
      <c r="B859" s="1" t="s">
        <v>11</v>
      </c>
      <c r="C859" s="1" t="s">
        <v>11</v>
      </c>
      <c r="D859" s="1" t="s">
        <v>11</v>
      </c>
      <c r="E859" s="1" t="s">
        <v>11</v>
      </c>
      <c r="F859" s="1" t="s">
        <v>11</v>
      </c>
      <c r="G859" s="1" t="s">
        <v>11</v>
      </c>
      <c r="H859" s="1" t="s">
        <v>11</v>
      </c>
      <c r="I859" s="3"/>
      <c r="J859" s="3"/>
    </row>
    <row r="860">
      <c r="A860" s="4" t="s">
        <v>4352</v>
      </c>
      <c r="B860" s="1" t="s">
        <v>11</v>
      </c>
      <c r="C860" s="1" t="s">
        <v>11</v>
      </c>
      <c r="D860" s="1" t="s">
        <v>11</v>
      </c>
      <c r="E860" s="1" t="s">
        <v>11</v>
      </c>
      <c r="F860" s="1" t="s">
        <v>11</v>
      </c>
      <c r="G860" s="1" t="s">
        <v>11</v>
      </c>
      <c r="H860" s="1" t="s">
        <v>11</v>
      </c>
      <c r="I860" s="3"/>
      <c r="J860" s="3"/>
    </row>
    <row r="861">
      <c r="A861" s="4" t="s">
        <v>1639</v>
      </c>
      <c r="B861" s="1" t="s">
        <v>11</v>
      </c>
      <c r="C861" s="1" t="s">
        <v>11</v>
      </c>
      <c r="D861" s="1" t="s">
        <v>11</v>
      </c>
      <c r="E861" s="1" t="s">
        <v>11</v>
      </c>
      <c r="F861" s="1" t="s">
        <v>11</v>
      </c>
      <c r="G861" s="1" t="s">
        <v>11</v>
      </c>
      <c r="H861" s="1" t="s">
        <v>11</v>
      </c>
      <c r="I861" s="3"/>
      <c r="J861" s="3"/>
    </row>
    <row r="862">
      <c r="A862" s="4" t="s">
        <v>8400</v>
      </c>
      <c r="B862" s="1" t="s">
        <v>11</v>
      </c>
      <c r="C862" s="1" t="s">
        <v>11</v>
      </c>
      <c r="D862" s="1" t="s">
        <v>11</v>
      </c>
      <c r="E862" s="1" t="s">
        <v>11</v>
      </c>
      <c r="F862" s="1" t="s">
        <v>11</v>
      </c>
      <c r="G862" s="1" t="s">
        <v>11</v>
      </c>
      <c r="H862" s="1" t="s">
        <v>11</v>
      </c>
      <c r="I862" s="3"/>
      <c r="J862" s="3"/>
    </row>
    <row r="863">
      <c r="A863" s="4" t="s">
        <v>7444</v>
      </c>
      <c r="B863" s="1" t="s">
        <v>11</v>
      </c>
      <c r="C863" s="1" t="s">
        <v>11</v>
      </c>
      <c r="D863" s="1" t="s">
        <v>11</v>
      </c>
      <c r="E863" s="1" t="s">
        <v>11</v>
      </c>
      <c r="F863" s="1" t="s">
        <v>11</v>
      </c>
      <c r="G863" s="1" t="s">
        <v>11</v>
      </c>
      <c r="H863" s="1" t="s">
        <v>11</v>
      </c>
      <c r="I863" s="3"/>
      <c r="J863" s="3"/>
    </row>
    <row r="864">
      <c r="A864" s="4" t="s">
        <v>4631</v>
      </c>
      <c r="B864" s="1" t="s">
        <v>11</v>
      </c>
      <c r="C864" s="1" t="s">
        <v>11</v>
      </c>
      <c r="D864" s="1" t="s">
        <v>11</v>
      </c>
      <c r="E864" s="1" t="s">
        <v>11</v>
      </c>
      <c r="F864" s="1" t="s">
        <v>11</v>
      </c>
      <c r="G864" s="1" t="s">
        <v>11</v>
      </c>
      <c r="H864" s="1" t="s">
        <v>11</v>
      </c>
      <c r="I864" s="3"/>
      <c r="J864" s="3"/>
    </row>
    <row r="865">
      <c r="A865" s="4" t="s">
        <v>7201</v>
      </c>
      <c r="B865" s="1" t="s">
        <v>11</v>
      </c>
      <c r="C865" s="1" t="s">
        <v>11</v>
      </c>
      <c r="D865" s="1" t="s">
        <v>11</v>
      </c>
      <c r="E865" s="1" t="s">
        <v>11</v>
      </c>
      <c r="F865" s="1" t="s">
        <v>11</v>
      </c>
      <c r="G865" s="1" t="s">
        <v>11</v>
      </c>
      <c r="H865" s="1" t="s">
        <v>11</v>
      </c>
      <c r="I865" s="3"/>
      <c r="J865" s="3"/>
    </row>
    <row r="866">
      <c r="A866" s="4" t="s">
        <v>2939</v>
      </c>
      <c r="B866" s="1" t="s">
        <v>11</v>
      </c>
      <c r="C866" s="1" t="s">
        <v>11</v>
      </c>
      <c r="D866" s="1" t="s">
        <v>11</v>
      </c>
      <c r="E866" s="1" t="s">
        <v>11</v>
      </c>
      <c r="F866" s="1" t="s">
        <v>11</v>
      </c>
      <c r="G866" s="1" t="s">
        <v>11</v>
      </c>
      <c r="H866" s="1" t="s">
        <v>11</v>
      </c>
      <c r="I866" s="3"/>
      <c r="J866" s="3"/>
    </row>
    <row r="867">
      <c r="A867" s="4" t="s">
        <v>5453</v>
      </c>
      <c r="B867" s="1" t="s">
        <v>11</v>
      </c>
      <c r="C867" s="1" t="s">
        <v>11</v>
      </c>
      <c r="D867" s="1" t="s">
        <v>11</v>
      </c>
      <c r="E867" s="1" t="s">
        <v>11</v>
      </c>
      <c r="F867" s="1" t="s">
        <v>11</v>
      </c>
      <c r="G867" s="1" t="s">
        <v>11</v>
      </c>
      <c r="H867" s="1" t="s">
        <v>11</v>
      </c>
      <c r="I867" s="3"/>
      <c r="J867" s="3"/>
    </row>
    <row r="868">
      <c r="A868" s="4" t="s">
        <v>2917</v>
      </c>
      <c r="B868" s="1" t="s">
        <v>2918</v>
      </c>
      <c r="C868" s="1" t="s">
        <v>2919</v>
      </c>
      <c r="D868" s="1" t="s">
        <v>2920</v>
      </c>
      <c r="E868" s="1" t="s">
        <v>2921</v>
      </c>
      <c r="F868" s="1" t="s">
        <v>2922</v>
      </c>
      <c r="G868" s="1" t="s">
        <v>11</v>
      </c>
      <c r="H868" s="1" t="s">
        <v>31</v>
      </c>
      <c r="I868" s="3"/>
      <c r="J868" s="3"/>
    </row>
    <row r="869">
      <c r="A869" s="4" t="s">
        <v>3019</v>
      </c>
      <c r="B869" s="1" t="s">
        <v>11</v>
      </c>
      <c r="C869" s="1" t="s">
        <v>11</v>
      </c>
      <c r="D869" s="1" t="s">
        <v>11</v>
      </c>
      <c r="E869" s="1" t="s">
        <v>11</v>
      </c>
      <c r="F869" s="1" t="s">
        <v>11</v>
      </c>
      <c r="G869" s="1" t="s">
        <v>11</v>
      </c>
      <c r="H869" s="1" t="s">
        <v>11</v>
      </c>
      <c r="I869" s="3"/>
      <c r="J869" s="3"/>
    </row>
    <row r="870">
      <c r="A870" s="4" t="s">
        <v>2926</v>
      </c>
      <c r="B870" s="1" t="s">
        <v>2927</v>
      </c>
      <c r="C870" s="1" t="s">
        <v>2928</v>
      </c>
      <c r="D870" s="1" t="s">
        <v>2929</v>
      </c>
      <c r="E870" s="1" t="s">
        <v>2930</v>
      </c>
      <c r="F870" s="1" t="s">
        <v>2931</v>
      </c>
      <c r="G870" s="1" t="s">
        <v>11</v>
      </c>
      <c r="H870" s="1" t="s">
        <v>53</v>
      </c>
      <c r="I870" s="3"/>
      <c r="J870" s="3"/>
    </row>
    <row r="871">
      <c r="A871" s="4" t="s">
        <v>3597</v>
      </c>
      <c r="B871" s="1" t="s">
        <v>11</v>
      </c>
      <c r="C871" s="1" t="s">
        <v>11</v>
      </c>
      <c r="D871" s="1" t="s">
        <v>11</v>
      </c>
      <c r="E871" s="1" t="s">
        <v>11</v>
      </c>
      <c r="F871" s="1" t="s">
        <v>11</v>
      </c>
      <c r="G871" s="1" t="s">
        <v>11</v>
      </c>
      <c r="H871" s="1" t="s">
        <v>11</v>
      </c>
      <c r="I871" s="3"/>
      <c r="J871" s="3"/>
    </row>
    <row r="872">
      <c r="A872" s="4" t="s">
        <v>4148</v>
      </c>
      <c r="B872" s="1" t="s">
        <v>11</v>
      </c>
      <c r="C872" s="1" t="s">
        <v>11</v>
      </c>
      <c r="D872" s="1" t="s">
        <v>11</v>
      </c>
      <c r="E872" s="1" t="s">
        <v>11</v>
      </c>
      <c r="F872" s="1" t="s">
        <v>11</v>
      </c>
      <c r="G872" s="1" t="s">
        <v>11</v>
      </c>
      <c r="H872" s="1" t="s">
        <v>11</v>
      </c>
      <c r="I872" s="3"/>
      <c r="J872" s="3"/>
    </row>
    <row r="873">
      <c r="A873" s="4" t="s">
        <v>9179</v>
      </c>
      <c r="B873" s="1" t="s">
        <v>11</v>
      </c>
      <c r="C873" s="1" t="s">
        <v>11</v>
      </c>
      <c r="D873" s="1" t="s">
        <v>11</v>
      </c>
      <c r="E873" s="1" t="s">
        <v>11</v>
      </c>
      <c r="F873" s="1" t="s">
        <v>11</v>
      </c>
      <c r="G873" s="1" t="s">
        <v>11</v>
      </c>
      <c r="H873" s="1" t="s">
        <v>11</v>
      </c>
      <c r="I873" s="3"/>
      <c r="J873" s="3"/>
    </row>
    <row r="874">
      <c r="A874" s="4" t="s">
        <v>1790</v>
      </c>
      <c r="B874" s="1" t="s">
        <v>11</v>
      </c>
      <c r="C874" s="1" t="s">
        <v>11</v>
      </c>
      <c r="D874" s="1" t="s">
        <v>11</v>
      </c>
      <c r="E874" s="1" t="s">
        <v>11</v>
      </c>
      <c r="F874" s="1" t="s">
        <v>11</v>
      </c>
      <c r="G874" s="1" t="s">
        <v>11</v>
      </c>
      <c r="H874" s="1" t="s">
        <v>11</v>
      </c>
      <c r="I874" s="3"/>
      <c r="J874" s="3"/>
    </row>
    <row r="875">
      <c r="A875" s="4" t="s">
        <v>2941</v>
      </c>
      <c r="B875" s="1" t="s">
        <v>2942</v>
      </c>
      <c r="C875" s="3"/>
      <c r="D875" s="3"/>
      <c r="E875" s="3"/>
      <c r="F875" s="1" t="s">
        <v>11</v>
      </c>
      <c r="G875" s="1" t="s">
        <v>11</v>
      </c>
      <c r="H875" s="1" t="s">
        <v>11</v>
      </c>
      <c r="I875" s="3"/>
      <c r="J875" s="3"/>
    </row>
    <row r="876">
      <c r="A876" s="4" t="s">
        <v>5813</v>
      </c>
      <c r="B876" s="1" t="s">
        <v>11</v>
      </c>
      <c r="C876" s="1" t="s">
        <v>11</v>
      </c>
      <c r="D876" s="1" t="s">
        <v>11</v>
      </c>
      <c r="E876" s="1" t="s">
        <v>11</v>
      </c>
      <c r="F876" s="1" t="s">
        <v>11</v>
      </c>
      <c r="G876" s="1" t="s">
        <v>11</v>
      </c>
      <c r="H876" s="1" t="s">
        <v>11</v>
      </c>
      <c r="I876" s="3"/>
      <c r="J876" s="3"/>
    </row>
    <row r="877">
      <c r="A877" s="4" t="s">
        <v>574</v>
      </c>
      <c r="B877" s="1" t="s">
        <v>11</v>
      </c>
      <c r="C877" s="1" t="s">
        <v>11</v>
      </c>
      <c r="D877" s="1" t="s">
        <v>11</v>
      </c>
      <c r="E877" s="1" t="s">
        <v>11</v>
      </c>
      <c r="F877" s="1" t="s">
        <v>11</v>
      </c>
      <c r="G877" s="1" t="s">
        <v>11</v>
      </c>
      <c r="H877" s="1" t="s">
        <v>11</v>
      </c>
      <c r="I877" s="3"/>
      <c r="J877" s="3"/>
    </row>
    <row r="878">
      <c r="A878" s="4" t="s">
        <v>8607</v>
      </c>
      <c r="B878" s="1" t="s">
        <v>11</v>
      </c>
      <c r="C878" s="1" t="s">
        <v>11</v>
      </c>
      <c r="D878" s="1" t="s">
        <v>11</v>
      </c>
      <c r="E878" s="1" t="s">
        <v>11</v>
      </c>
      <c r="F878" s="1" t="s">
        <v>11</v>
      </c>
      <c r="G878" s="1" t="s">
        <v>11</v>
      </c>
      <c r="H878" s="1" t="s">
        <v>11</v>
      </c>
      <c r="I878" s="3"/>
      <c r="J878" s="3"/>
    </row>
    <row r="879">
      <c r="A879" s="4" t="s">
        <v>1252</v>
      </c>
      <c r="B879" s="1" t="s">
        <v>11</v>
      </c>
      <c r="C879" s="1" t="s">
        <v>11</v>
      </c>
      <c r="D879" s="1" t="s">
        <v>11</v>
      </c>
      <c r="E879" s="1" t="s">
        <v>11</v>
      </c>
      <c r="F879" s="1" t="s">
        <v>11</v>
      </c>
      <c r="G879" s="1" t="s">
        <v>11</v>
      </c>
      <c r="H879" s="1" t="s">
        <v>11</v>
      </c>
      <c r="I879" s="3"/>
      <c r="J879" s="3"/>
    </row>
    <row r="880">
      <c r="A880" s="4" t="s">
        <v>9487</v>
      </c>
      <c r="B880" s="1" t="s">
        <v>11</v>
      </c>
      <c r="C880" s="1" t="s">
        <v>11</v>
      </c>
      <c r="D880" s="1" t="s">
        <v>11</v>
      </c>
      <c r="E880" s="1" t="s">
        <v>11</v>
      </c>
      <c r="F880" s="1" t="s">
        <v>11</v>
      </c>
      <c r="G880" s="1" t="s">
        <v>11</v>
      </c>
      <c r="H880" s="1" t="s">
        <v>11</v>
      </c>
      <c r="I880" s="3"/>
      <c r="J880" s="3"/>
    </row>
    <row r="881">
      <c r="A881" s="4" t="s">
        <v>8605</v>
      </c>
      <c r="B881" s="1" t="s">
        <v>11</v>
      </c>
      <c r="C881" s="1" t="s">
        <v>11</v>
      </c>
      <c r="D881" s="1" t="s">
        <v>11</v>
      </c>
      <c r="E881" s="1" t="s">
        <v>11</v>
      </c>
      <c r="F881" s="1" t="s">
        <v>11</v>
      </c>
      <c r="G881" s="1" t="s">
        <v>11</v>
      </c>
      <c r="H881" s="1" t="s">
        <v>11</v>
      </c>
      <c r="I881" s="3"/>
      <c r="J881" s="3"/>
    </row>
    <row r="882">
      <c r="A882" s="4" t="s">
        <v>6718</v>
      </c>
      <c r="B882" s="1" t="s">
        <v>11</v>
      </c>
      <c r="C882" s="1" t="s">
        <v>11</v>
      </c>
      <c r="D882" s="1" t="s">
        <v>11</v>
      </c>
      <c r="E882" s="1" t="s">
        <v>11</v>
      </c>
      <c r="F882" s="1" t="s">
        <v>11</v>
      </c>
      <c r="G882" s="1" t="s">
        <v>11</v>
      </c>
      <c r="H882" s="1" t="s">
        <v>11</v>
      </c>
      <c r="I882" s="3"/>
      <c r="J882" s="3"/>
    </row>
    <row r="883">
      <c r="A883" s="4" t="s">
        <v>5357</v>
      </c>
      <c r="B883" s="1" t="s">
        <v>11</v>
      </c>
      <c r="C883" s="1" t="s">
        <v>11</v>
      </c>
      <c r="D883" s="1" t="s">
        <v>11</v>
      </c>
      <c r="E883" s="1" t="s">
        <v>11</v>
      </c>
      <c r="F883" s="1" t="s">
        <v>11</v>
      </c>
      <c r="G883" s="1" t="s">
        <v>11</v>
      </c>
      <c r="H883" s="1" t="s">
        <v>11</v>
      </c>
      <c r="I883" s="3"/>
      <c r="J883" s="3"/>
    </row>
    <row r="884">
      <c r="A884" s="4" t="s">
        <v>1693</v>
      </c>
      <c r="B884" s="1" t="s">
        <v>11</v>
      </c>
      <c r="C884" s="1" t="s">
        <v>11</v>
      </c>
      <c r="D884" s="1" t="s">
        <v>11</v>
      </c>
      <c r="E884" s="1" t="s">
        <v>11</v>
      </c>
      <c r="F884" s="1" t="s">
        <v>11</v>
      </c>
      <c r="G884" s="1" t="s">
        <v>11</v>
      </c>
      <c r="H884" s="1" t="s">
        <v>11</v>
      </c>
      <c r="I884" s="3"/>
      <c r="J884" s="3"/>
    </row>
    <row r="885">
      <c r="A885" s="4" t="s">
        <v>2962</v>
      </c>
      <c r="B885" s="1" t="s">
        <v>2963</v>
      </c>
      <c r="C885" s="1" t="s">
        <v>2964</v>
      </c>
      <c r="D885" s="1" t="s">
        <v>2965</v>
      </c>
      <c r="E885" s="1" t="s">
        <v>2966</v>
      </c>
      <c r="F885" s="1" t="s">
        <v>11</v>
      </c>
      <c r="G885" s="1" t="s">
        <v>11</v>
      </c>
      <c r="H885" s="1" t="s">
        <v>53</v>
      </c>
      <c r="I885" s="3"/>
      <c r="J885" s="3"/>
    </row>
    <row r="886">
      <c r="A886" s="4" t="s">
        <v>8744</v>
      </c>
      <c r="B886" s="1" t="s">
        <v>11</v>
      </c>
      <c r="C886" s="1" t="s">
        <v>11</v>
      </c>
      <c r="D886" s="1" t="s">
        <v>11</v>
      </c>
      <c r="E886" s="1" t="s">
        <v>11</v>
      </c>
      <c r="F886" s="1" t="s">
        <v>11</v>
      </c>
      <c r="G886" s="1" t="s">
        <v>11</v>
      </c>
      <c r="H886" s="1" t="s">
        <v>11</v>
      </c>
      <c r="I886" s="3"/>
      <c r="J886" s="3"/>
    </row>
    <row r="887">
      <c r="A887" s="4" t="s">
        <v>2970</v>
      </c>
      <c r="B887" s="1" t="s">
        <v>2971</v>
      </c>
      <c r="C887" s="3"/>
      <c r="D887" s="3"/>
      <c r="E887" s="3"/>
      <c r="F887" s="1" t="s">
        <v>11</v>
      </c>
      <c r="G887" s="1" t="s">
        <v>11</v>
      </c>
      <c r="H887" s="1" t="s">
        <v>11</v>
      </c>
      <c r="I887" s="3"/>
      <c r="J887" s="3"/>
    </row>
    <row r="888">
      <c r="A888" s="4" t="s">
        <v>1862</v>
      </c>
      <c r="B888" s="1" t="s">
        <v>11</v>
      </c>
      <c r="C888" s="1" t="s">
        <v>11</v>
      </c>
      <c r="D888" s="1" t="s">
        <v>11</v>
      </c>
      <c r="E888" s="1" t="s">
        <v>11</v>
      </c>
      <c r="F888" s="1" t="s">
        <v>11</v>
      </c>
      <c r="G888" s="1" t="s">
        <v>11</v>
      </c>
      <c r="H888" s="1" t="s">
        <v>11</v>
      </c>
      <c r="I888" s="3"/>
      <c r="J888" s="3"/>
    </row>
    <row r="889">
      <c r="A889" s="4" t="s">
        <v>2039</v>
      </c>
      <c r="B889" s="1" t="s">
        <v>11</v>
      </c>
      <c r="C889" s="1" t="s">
        <v>11</v>
      </c>
      <c r="D889" s="1" t="s">
        <v>11</v>
      </c>
      <c r="E889" s="1" t="s">
        <v>11</v>
      </c>
      <c r="F889" s="1" t="s">
        <v>11</v>
      </c>
      <c r="G889" s="1" t="s">
        <v>11</v>
      </c>
      <c r="H889" s="1" t="s">
        <v>11</v>
      </c>
      <c r="I889" s="3"/>
      <c r="J889" s="3"/>
    </row>
    <row r="890">
      <c r="A890" s="4" t="s">
        <v>9458</v>
      </c>
      <c r="B890" s="1" t="s">
        <v>11</v>
      </c>
      <c r="C890" s="1" t="s">
        <v>11</v>
      </c>
      <c r="D890" s="1" t="s">
        <v>11</v>
      </c>
      <c r="E890" s="1" t="s">
        <v>11</v>
      </c>
      <c r="F890" s="1" t="s">
        <v>11</v>
      </c>
      <c r="G890" s="1" t="s">
        <v>11</v>
      </c>
      <c r="H890" s="1" t="s">
        <v>11</v>
      </c>
      <c r="I890" s="3"/>
      <c r="J890" s="3"/>
    </row>
    <row r="891">
      <c r="A891" s="4" t="s">
        <v>1820</v>
      </c>
      <c r="B891" s="1" t="s">
        <v>11</v>
      </c>
      <c r="C891" s="1" t="s">
        <v>11</v>
      </c>
      <c r="D891" s="1" t="s">
        <v>11</v>
      </c>
      <c r="E891" s="1" t="s">
        <v>11</v>
      </c>
      <c r="F891" s="1" t="s">
        <v>11</v>
      </c>
      <c r="G891" s="1" t="s">
        <v>11</v>
      </c>
      <c r="H891" s="1" t="s">
        <v>11</v>
      </c>
      <c r="I891" s="3"/>
      <c r="J891" s="3"/>
    </row>
    <row r="892">
      <c r="A892" s="4" t="s">
        <v>8438</v>
      </c>
      <c r="B892" s="1" t="s">
        <v>11</v>
      </c>
      <c r="C892" s="1" t="s">
        <v>11</v>
      </c>
      <c r="D892" s="1" t="s">
        <v>11</v>
      </c>
      <c r="E892" s="1" t="s">
        <v>11</v>
      </c>
      <c r="F892" s="1" t="s">
        <v>11</v>
      </c>
      <c r="G892" s="1" t="s">
        <v>11</v>
      </c>
      <c r="H892" s="1" t="s">
        <v>11</v>
      </c>
      <c r="I892" s="3"/>
      <c r="J892" s="3"/>
    </row>
    <row r="893">
      <c r="A893" s="4" t="s">
        <v>9358</v>
      </c>
      <c r="B893" s="1" t="s">
        <v>11</v>
      </c>
      <c r="C893" s="1" t="s">
        <v>11</v>
      </c>
      <c r="D893" s="1" t="s">
        <v>11</v>
      </c>
      <c r="E893" s="1" t="s">
        <v>11</v>
      </c>
      <c r="F893" s="1" t="s">
        <v>11</v>
      </c>
      <c r="G893" s="1" t="s">
        <v>11</v>
      </c>
      <c r="H893" s="1" t="s">
        <v>11</v>
      </c>
      <c r="I893" s="3"/>
      <c r="J893" s="3"/>
    </row>
    <row r="894">
      <c r="A894" s="4" t="s">
        <v>7226</v>
      </c>
      <c r="B894" s="1" t="s">
        <v>11</v>
      </c>
      <c r="C894" s="1" t="s">
        <v>11</v>
      </c>
      <c r="D894" s="1" t="s">
        <v>11</v>
      </c>
      <c r="E894" s="1" t="s">
        <v>11</v>
      </c>
      <c r="F894" s="1" t="s">
        <v>11</v>
      </c>
      <c r="G894" s="1" t="s">
        <v>11</v>
      </c>
      <c r="H894" s="1" t="s">
        <v>11</v>
      </c>
      <c r="I894" s="3"/>
      <c r="J894" s="3"/>
    </row>
    <row r="895">
      <c r="A895" s="4" t="s">
        <v>2987</v>
      </c>
      <c r="B895" s="1" t="s">
        <v>2988</v>
      </c>
      <c r="C895" s="1" t="s">
        <v>2989</v>
      </c>
      <c r="D895" s="1" t="s">
        <v>2990</v>
      </c>
      <c r="E895" s="1" t="s">
        <v>2991</v>
      </c>
      <c r="F895" s="1" t="s">
        <v>11</v>
      </c>
      <c r="G895" s="5" t="s">
        <v>2992</v>
      </c>
      <c r="H895" s="1" t="s">
        <v>154</v>
      </c>
      <c r="I895" s="3"/>
      <c r="J895" s="3"/>
    </row>
    <row r="896">
      <c r="A896" s="4" t="s">
        <v>2994</v>
      </c>
      <c r="B896" s="1" t="s">
        <v>2995</v>
      </c>
      <c r="C896" s="3"/>
      <c r="D896" s="3"/>
      <c r="E896" s="3"/>
      <c r="F896" s="1" t="s">
        <v>11</v>
      </c>
      <c r="G896" s="1" t="s">
        <v>11</v>
      </c>
      <c r="H896" s="1" t="s">
        <v>11</v>
      </c>
      <c r="I896" s="3"/>
      <c r="J896" s="3"/>
    </row>
    <row r="897">
      <c r="A897" s="4" t="s">
        <v>2997</v>
      </c>
      <c r="B897" s="1" t="s">
        <v>2998</v>
      </c>
      <c r="C897" s="1" t="s">
        <v>2999</v>
      </c>
      <c r="D897" s="1" t="s">
        <v>3000</v>
      </c>
      <c r="E897" s="1" t="s">
        <v>3001</v>
      </c>
      <c r="F897" s="1" t="s">
        <v>11</v>
      </c>
      <c r="G897" s="5" t="s">
        <v>3002</v>
      </c>
      <c r="H897" s="1" t="s">
        <v>154</v>
      </c>
      <c r="I897" s="3"/>
      <c r="J897" s="3"/>
    </row>
    <row r="898">
      <c r="A898" s="4" t="s">
        <v>4416</v>
      </c>
      <c r="B898" s="1" t="s">
        <v>11</v>
      </c>
      <c r="C898" s="1" t="s">
        <v>11</v>
      </c>
      <c r="D898" s="1" t="s">
        <v>11</v>
      </c>
      <c r="E898" s="1" t="s">
        <v>11</v>
      </c>
      <c r="F898" s="1" t="s">
        <v>11</v>
      </c>
      <c r="G898" s="1" t="s">
        <v>11</v>
      </c>
      <c r="H898" s="1" t="s">
        <v>11</v>
      </c>
      <c r="I898" s="3"/>
      <c r="J898" s="3"/>
    </row>
    <row r="899">
      <c r="A899" s="4" t="s">
        <v>3006</v>
      </c>
      <c r="B899" s="1" t="s">
        <v>3007</v>
      </c>
      <c r="C899" s="1" t="s">
        <v>3008</v>
      </c>
      <c r="D899" s="1" t="s">
        <v>3009</v>
      </c>
      <c r="E899" s="1" t="s">
        <v>3010</v>
      </c>
      <c r="F899" s="1" t="s">
        <v>11</v>
      </c>
      <c r="G899" s="5" t="s">
        <v>3011</v>
      </c>
      <c r="H899" s="1" t="s">
        <v>80</v>
      </c>
      <c r="I899" s="3"/>
      <c r="J899" s="3"/>
    </row>
    <row r="900">
      <c r="A900" s="4" t="s">
        <v>8281</v>
      </c>
      <c r="B900" s="1" t="s">
        <v>11</v>
      </c>
      <c r="C900" s="1" t="s">
        <v>11</v>
      </c>
      <c r="D900" s="1" t="s">
        <v>11</v>
      </c>
      <c r="E900" s="1" t="s">
        <v>11</v>
      </c>
      <c r="F900" s="1" t="s">
        <v>11</v>
      </c>
      <c r="G900" s="1" t="s">
        <v>11</v>
      </c>
      <c r="H900" s="1" t="s">
        <v>11</v>
      </c>
      <c r="I900" s="3"/>
      <c r="J900" s="3"/>
    </row>
    <row r="901">
      <c r="A901" s="4" t="s">
        <v>1135</v>
      </c>
      <c r="B901" s="1" t="s">
        <v>11</v>
      </c>
      <c r="C901" s="1" t="s">
        <v>11</v>
      </c>
      <c r="D901" s="1" t="s">
        <v>11</v>
      </c>
      <c r="E901" s="1" t="s">
        <v>11</v>
      </c>
      <c r="F901" s="1" t="s">
        <v>11</v>
      </c>
      <c r="G901" s="1" t="s">
        <v>11</v>
      </c>
      <c r="H901" s="1" t="s">
        <v>11</v>
      </c>
      <c r="I901" s="3"/>
      <c r="J901" s="3"/>
    </row>
    <row r="902">
      <c r="A902" s="4" t="s">
        <v>6541</v>
      </c>
      <c r="B902" s="1" t="s">
        <v>11</v>
      </c>
      <c r="C902" s="1" t="s">
        <v>11</v>
      </c>
      <c r="D902" s="1" t="s">
        <v>11</v>
      </c>
      <c r="E902" s="1" t="s">
        <v>11</v>
      </c>
      <c r="F902" s="1" t="s">
        <v>11</v>
      </c>
      <c r="G902" s="1" t="s">
        <v>11</v>
      </c>
      <c r="H902" s="1" t="s">
        <v>11</v>
      </c>
      <c r="I902" s="3"/>
      <c r="J902" s="3"/>
    </row>
    <row r="903">
      <c r="A903" s="4" t="s">
        <v>4076</v>
      </c>
      <c r="B903" s="1" t="s">
        <v>11</v>
      </c>
      <c r="C903" s="1" t="s">
        <v>11</v>
      </c>
      <c r="D903" s="1" t="s">
        <v>11</v>
      </c>
      <c r="E903" s="1" t="s">
        <v>11</v>
      </c>
      <c r="F903" s="1" t="s">
        <v>11</v>
      </c>
      <c r="G903" s="1" t="s">
        <v>11</v>
      </c>
      <c r="H903" s="1" t="s">
        <v>11</v>
      </c>
      <c r="I903" s="3"/>
      <c r="J903" s="3"/>
    </row>
    <row r="904">
      <c r="A904" s="4" t="s">
        <v>3021</v>
      </c>
      <c r="B904" s="1" t="s">
        <v>3022</v>
      </c>
      <c r="C904" s="1" t="s">
        <v>3023</v>
      </c>
      <c r="D904" s="1" t="s">
        <v>3024</v>
      </c>
      <c r="E904" s="1" t="s">
        <v>3025</v>
      </c>
      <c r="F904" s="1" t="s">
        <v>3026</v>
      </c>
      <c r="G904" s="5" t="s">
        <v>3027</v>
      </c>
      <c r="H904" s="1" t="s">
        <v>43</v>
      </c>
      <c r="I904" s="3"/>
      <c r="J904" s="3"/>
    </row>
    <row r="905">
      <c r="A905" s="4" t="s">
        <v>7659</v>
      </c>
      <c r="B905" s="1" t="s">
        <v>11</v>
      </c>
      <c r="C905" s="1" t="s">
        <v>11</v>
      </c>
      <c r="D905" s="1" t="s">
        <v>11</v>
      </c>
      <c r="E905" s="1" t="s">
        <v>11</v>
      </c>
      <c r="F905" s="1" t="s">
        <v>11</v>
      </c>
      <c r="G905" s="1" t="s">
        <v>11</v>
      </c>
      <c r="H905" s="1" t="s">
        <v>11</v>
      </c>
      <c r="I905" s="3"/>
      <c r="J905" s="3"/>
    </row>
    <row r="906">
      <c r="A906" s="4" t="s">
        <v>4483</v>
      </c>
      <c r="B906" s="1" t="s">
        <v>11</v>
      </c>
      <c r="C906" s="1" t="s">
        <v>11</v>
      </c>
      <c r="D906" s="1" t="s">
        <v>11</v>
      </c>
      <c r="E906" s="1" t="s">
        <v>11</v>
      </c>
      <c r="F906" s="1" t="s">
        <v>11</v>
      </c>
      <c r="G906" s="1" t="s">
        <v>11</v>
      </c>
      <c r="H906" s="1" t="s">
        <v>11</v>
      </c>
      <c r="I906" s="3"/>
      <c r="J906" s="3"/>
    </row>
    <row r="907">
      <c r="A907" s="4" t="s">
        <v>7786</v>
      </c>
      <c r="B907" s="1" t="s">
        <v>11</v>
      </c>
      <c r="C907" s="1" t="s">
        <v>11</v>
      </c>
      <c r="D907" s="1" t="s">
        <v>11</v>
      </c>
      <c r="E907" s="1" t="s">
        <v>11</v>
      </c>
      <c r="F907" s="1" t="s">
        <v>11</v>
      </c>
      <c r="G907" s="1" t="s">
        <v>11</v>
      </c>
      <c r="H907" s="1" t="s">
        <v>11</v>
      </c>
      <c r="I907" s="3"/>
      <c r="J907" s="3"/>
    </row>
    <row r="908">
      <c r="A908" s="4" t="s">
        <v>1965</v>
      </c>
      <c r="B908" s="1" t="s">
        <v>11</v>
      </c>
      <c r="C908" s="1" t="s">
        <v>11</v>
      </c>
      <c r="D908" s="1" t="s">
        <v>11</v>
      </c>
      <c r="E908" s="1" t="s">
        <v>11</v>
      </c>
      <c r="F908" s="1" t="s">
        <v>11</v>
      </c>
      <c r="G908" s="1" t="s">
        <v>11</v>
      </c>
      <c r="H908" s="1" t="s">
        <v>11</v>
      </c>
      <c r="I908" s="3"/>
      <c r="J908" s="3"/>
    </row>
    <row r="909">
      <c r="A909" s="4" t="s">
        <v>3835</v>
      </c>
      <c r="B909" s="1" t="s">
        <v>11</v>
      </c>
      <c r="C909" s="1" t="s">
        <v>11</v>
      </c>
      <c r="D909" s="1" t="s">
        <v>11</v>
      </c>
      <c r="E909" s="1" t="s">
        <v>11</v>
      </c>
      <c r="F909" s="1" t="s">
        <v>11</v>
      </c>
      <c r="G909" s="1" t="s">
        <v>11</v>
      </c>
      <c r="H909" s="1" t="s">
        <v>11</v>
      </c>
      <c r="I909" s="3"/>
      <c r="J909" s="3"/>
    </row>
    <row r="910">
      <c r="A910" s="4" t="s">
        <v>2837</v>
      </c>
      <c r="B910" s="1" t="s">
        <v>11</v>
      </c>
      <c r="C910" s="1" t="s">
        <v>11</v>
      </c>
      <c r="D910" s="1" t="s">
        <v>11</v>
      </c>
      <c r="E910" s="1" t="s">
        <v>11</v>
      </c>
      <c r="F910" s="1" t="s">
        <v>11</v>
      </c>
      <c r="G910" s="1" t="s">
        <v>11</v>
      </c>
      <c r="H910" s="1" t="s">
        <v>11</v>
      </c>
      <c r="I910" s="3"/>
      <c r="J910" s="3"/>
    </row>
    <row r="911">
      <c r="A911" s="4" t="s">
        <v>2977</v>
      </c>
      <c r="B911" s="1" t="s">
        <v>11</v>
      </c>
      <c r="C911" s="1" t="s">
        <v>11</v>
      </c>
      <c r="D911" s="1" t="s">
        <v>11</v>
      </c>
      <c r="E911" s="1" t="s">
        <v>11</v>
      </c>
      <c r="F911" s="1" t="s">
        <v>11</v>
      </c>
      <c r="G911" s="1" t="s">
        <v>11</v>
      </c>
      <c r="H911" s="1" t="s">
        <v>11</v>
      </c>
      <c r="I911" s="3"/>
      <c r="J911" s="3"/>
    </row>
    <row r="912">
      <c r="A912" s="4" t="s">
        <v>8548</v>
      </c>
      <c r="B912" s="1" t="s">
        <v>11</v>
      </c>
      <c r="C912" s="1" t="s">
        <v>11</v>
      </c>
      <c r="D912" s="1" t="s">
        <v>11</v>
      </c>
      <c r="E912" s="1" t="s">
        <v>11</v>
      </c>
      <c r="F912" s="1" t="s">
        <v>11</v>
      </c>
      <c r="G912" s="1" t="s">
        <v>11</v>
      </c>
      <c r="H912" s="1" t="s">
        <v>11</v>
      </c>
      <c r="I912" s="3"/>
      <c r="J912" s="3"/>
    </row>
    <row r="913">
      <c r="A913" s="4" t="s">
        <v>3045</v>
      </c>
      <c r="B913" s="1" t="s">
        <v>3046</v>
      </c>
      <c r="C913" s="1" t="s">
        <v>3047</v>
      </c>
      <c r="D913" s="1" t="s">
        <v>3048</v>
      </c>
      <c r="E913" s="1" t="s">
        <v>3049</v>
      </c>
      <c r="F913" s="1" t="s">
        <v>11</v>
      </c>
      <c r="G913" s="5" t="s">
        <v>3050</v>
      </c>
      <c r="H913" s="1" t="s">
        <v>312</v>
      </c>
      <c r="I913" s="3"/>
      <c r="J913" s="3"/>
    </row>
    <row r="914">
      <c r="A914" s="4" t="s">
        <v>8615</v>
      </c>
      <c r="B914" s="1" t="s">
        <v>11</v>
      </c>
      <c r="C914" s="1" t="s">
        <v>11</v>
      </c>
      <c r="D914" s="1" t="s">
        <v>11</v>
      </c>
      <c r="E914" s="1" t="s">
        <v>11</v>
      </c>
      <c r="F914" s="1" t="s">
        <v>11</v>
      </c>
      <c r="G914" s="1" t="s">
        <v>11</v>
      </c>
      <c r="H914" s="1" t="s">
        <v>11</v>
      </c>
      <c r="I914" s="3"/>
      <c r="J914" s="3"/>
    </row>
    <row r="915">
      <c r="A915" s="4" t="s">
        <v>3054</v>
      </c>
      <c r="B915" s="1" t="s">
        <v>3055</v>
      </c>
      <c r="C915" s="1" t="s">
        <v>3056</v>
      </c>
      <c r="D915" s="1" t="s">
        <v>3057</v>
      </c>
      <c r="E915" s="1" t="s">
        <v>3058</v>
      </c>
      <c r="F915" s="1" t="s">
        <v>11</v>
      </c>
      <c r="G915" s="5" t="s">
        <v>3059</v>
      </c>
      <c r="H915" s="1" t="s">
        <v>183</v>
      </c>
      <c r="I915" s="3"/>
      <c r="J915" s="3"/>
    </row>
    <row r="916">
      <c r="A916" s="4" t="s">
        <v>3061</v>
      </c>
      <c r="B916" s="1" t="s">
        <v>3062</v>
      </c>
      <c r="C916" s="1" t="s">
        <v>3063</v>
      </c>
      <c r="D916" s="1" t="s">
        <v>3064</v>
      </c>
      <c r="E916" s="1" t="s">
        <v>3065</v>
      </c>
      <c r="F916" s="1" t="s">
        <v>11</v>
      </c>
      <c r="G916" s="5" t="s">
        <v>3066</v>
      </c>
      <c r="H916" s="1" t="s">
        <v>382</v>
      </c>
      <c r="I916" s="3"/>
      <c r="J916" s="3"/>
    </row>
    <row r="917">
      <c r="A917" s="4" t="s">
        <v>7429</v>
      </c>
      <c r="B917" s="1" t="s">
        <v>11</v>
      </c>
      <c r="C917" s="1" t="s">
        <v>11</v>
      </c>
      <c r="D917" s="1" t="s">
        <v>11</v>
      </c>
      <c r="E917" s="1" t="s">
        <v>11</v>
      </c>
      <c r="F917" s="1" t="s">
        <v>11</v>
      </c>
      <c r="G917" s="1" t="s">
        <v>11</v>
      </c>
      <c r="H917" s="1" t="s">
        <v>11</v>
      </c>
      <c r="I917" s="3"/>
      <c r="J917" s="3"/>
    </row>
    <row r="918">
      <c r="A918" s="4" t="s">
        <v>3070</v>
      </c>
      <c r="B918" s="1" t="s">
        <v>3071</v>
      </c>
      <c r="C918" s="1" t="s">
        <v>3072</v>
      </c>
      <c r="D918" s="1" t="s">
        <v>3073</v>
      </c>
      <c r="E918" s="1" t="s">
        <v>3074</v>
      </c>
      <c r="F918" s="1" t="s">
        <v>11</v>
      </c>
      <c r="G918" s="5" t="s">
        <v>3075</v>
      </c>
      <c r="H918" s="1" t="s">
        <v>382</v>
      </c>
      <c r="I918" s="3"/>
      <c r="J918" s="3"/>
    </row>
    <row r="919">
      <c r="A919" s="4" t="s">
        <v>3077</v>
      </c>
      <c r="B919" s="1" t="s">
        <v>3078</v>
      </c>
      <c r="C919" s="1" t="s">
        <v>3079</v>
      </c>
      <c r="D919" s="1" t="s">
        <v>3080</v>
      </c>
      <c r="E919" s="1" t="s">
        <v>3081</v>
      </c>
      <c r="F919" s="1" t="s">
        <v>3082</v>
      </c>
      <c r="G919" s="1" t="s">
        <v>3083</v>
      </c>
      <c r="H919" s="1" t="s">
        <v>31</v>
      </c>
      <c r="I919" s="3"/>
      <c r="J919" s="3"/>
    </row>
    <row r="920">
      <c r="A920" s="4" t="s">
        <v>3085</v>
      </c>
      <c r="B920" s="1" t="s">
        <v>3086</v>
      </c>
      <c r="C920" s="1" t="s">
        <v>3087</v>
      </c>
      <c r="D920" s="1" t="s">
        <v>3088</v>
      </c>
      <c r="E920" s="1" t="s">
        <v>3089</v>
      </c>
      <c r="F920" s="1" t="s">
        <v>11</v>
      </c>
      <c r="G920" s="5" t="s">
        <v>3090</v>
      </c>
      <c r="H920" s="1" t="s">
        <v>312</v>
      </c>
      <c r="I920" s="3"/>
      <c r="J920" s="3"/>
    </row>
    <row r="921">
      <c r="A921" s="4" t="s">
        <v>1457</v>
      </c>
      <c r="B921" s="1" t="s">
        <v>11</v>
      </c>
      <c r="C921" s="1" t="s">
        <v>11</v>
      </c>
      <c r="D921" s="1" t="s">
        <v>11</v>
      </c>
      <c r="E921" s="1" t="s">
        <v>11</v>
      </c>
      <c r="F921" s="1" t="s">
        <v>11</v>
      </c>
      <c r="G921" s="1" t="s">
        <v>11</v>
      </c>
      <c r="H921" s="1" t="s">
        <v>11</v>
      </c>
      <c r="I921" s="3"/>
      <c r="J921" s="3"/>
    </row>
    <row r="922">
      <c r="A922" s="4" t="s">
        <v>4615</v>
      </c>
      <c r="B922" s="1" t="s">
        <v>11</v>
      </c>
      <c r="C922" s="1" t="s">
        <v>11</v>
      </c>
      <c r="D922" s="1" t="s">
        <v>11</v>
      </c>
      <c r="E922" s="1" t="s">
        <v>11</v>
      </c>
      <c r="F922" s="1" t="s">
        <v>11</v>
      </c>
      <c r="G922" s="1" t="s">
        <v>11</v>
      </c>
      <c r="H922" s="1" t="s">
        <v>11</v>
      </c>
      <c r="I922" s="3"/>
      <c r="J922" s="3"/>
    </row>
    <row r="923">
      <c r="A923" s="4" t="s">
        <v>1455</v>
      </c>
      <c r="B923" s="1" t="s">
        <v>11</v>
      </c>
      <c r="C923" s="1" t="s">
        <v>11</v>
      </c>
      <c r="D923" s="1" t="s">
        <v>11</v>
      </c>
      <c r="E923" s="1" t="s">
        <v>11</v>
      </c>
      <c r="F923" s="1" t="s">
        <v>11</v>
      </c>
      <c r="G923" s="1" t="s">
        <v>11</v>
      </c>
      <c r="H923" s="1" t="s">
        <v>11</v>
      </c>
      <c r="I923" s="3"/>
      <c r="J923" s="3"/>
    </row>
    <row r="924">
      <c r="A924" s="4" t="s">
        <v>1514</v>
      </c>
      <c r="B924" s="1" t="s">
        <v>11</v>
      </c>
      <c r="C924" s="1" t="s">
        <v>11</v>
      </c>
      <c r="D924" s="1" t="s">
        <v>11</v>
      </c>
      <c r="E924" s="1" t="s">
        <v>11</v>
      </c>
      <c r="F924" s="1" t="s">
        <v>11</v>
      </c>
      <c r="G924" s="1" t="s">
        <v>11</v>
      </c>
      <c r="H924" s="1" t="s">
        <v>11</v>
      </c>
      <c r="I924" s="3"/>
      <c r="J924" s="3"/>
    </row>
    <row r="925">
      <c r="A925" s="4" t="s">
        <v>6797</v>
      </c>
      <c r="B925" s="1" t="s">
        <v>11</v>
      </c>
      <c r="C925" s="1" t="s">
        <v>11</v>
      </c>
      <c r="D925" s="1" t="s">
        <v>11</v>
      </c>
      <c r="E925" s="1" t="s">
        <v>11</v>
      </c>
      <c r="F925" s="1" t="s">
        <v>11</v>
      </c>
      <c r="G925" s="1" t="s">
        <v>11</v>
      </c>
      <c r="H925" s="1" t="s">
        <v>11</v>
      </c>
      <c r="I925" s="3"/>
      <c r="J925" s="3"/>
    </row>
    <row r="926">
      <c r="A926" s="4" t="s">
        <v>3102</v>
      </c>
      <c r="B926" s="1" t="s">
        <v>3103</v>
      </c>
      <c r="C926" s="1" t="s">
        <v>3104</v>
      </c>
      <c r="D926" s="1" t="s">
        <v>3105</v>
      </c>
      <c r="E926" s="1" t="s">
        <v>3106</v>
      </c>
      <c r="F926" s="1" t="s">
        <v>11</v>
      </c>
      <c r="G926" s="1" t="s">
        <v>11</v>
      </c>
      <c r="H926" s="1" t="s">
        <v>31</v>
      </c>
      <c r="I926" s="3"/>
      <c r="J926" s="3"/>
    </row>
    <row r="927">
      <c r="A927" s="4" t="s">
        <v>8662</v>
      </c>
      <c r="B927" s="1" t="s">
        <v>11</v>
      </c>
      <c r="C927" s="1" t="s">
        <v>11</v>
      </c>
      <c r="D927" s="1" t="s">
        <v>11</v>
      </c>
      <c r="E927" s="1" t="s">
        <v>11</v>
      </c>
      <c r="F927" s="1" t="s">
        <v>11</v>
      </c>
      <c r="G927" s="1" t="s">
        <v>11</v>
      </c>
      <c r="H927" s="1" t="s">
        <v>11</v>
      </c>
      <c r="I927" s="3"/>
      <c r="J927" s="3"/>
    </row>
    <row r="928">
      <c r="A928" s="4" t="s">
        <v>6505</v>
      </c>
      <c r="B928" s="1" t="s">
        <v>11</v>
      </c>
      <c r="C928" s="1" t="s">
        <v>11</v>
      </c>
      <c r="D928" s="1" t="s">
        <v>11</v>
      </c>
      <c r="E928" s="1" t="s">
        <v>11</v>
      </c>
      <c r="F928" s="1" t="s">
        <v>11</v>
      </c>
      <c r="G928" s="1" t="s">
        <v>11</v>
      </c>
      <c r="H928" s="1" t="s">
        <v>11</v>
      </c>
      <c r="I928" s="3"/>
      <c r="J928" s="3"/>
    </row>
    <row r="929">
      <c r="A929" s="4" t="s">
        <v>173</v>
      </c>
      <c r="B929" s="1" t="s">
        <v>11</v>
      </c>
      <c r="C929" s="1" t="s">
        <v>11</v>
      </c>
      <c r="D929" s="1" t="s">
        <v>11</v>
      </c>
      <c r="E929" s="1" t="s">
        <v>11</v>
      </c>
      <c r="F929" s="1" t="s">
        <v>11</v>
      </c>
      <c r="G929" s="1" t="s">
        <v>11</v>
      </c>
      <c r="H929" s="1" t="s">
        <v>11</v>
      </c>
      <c r="I929" s="3"/>
      <c r="J929" s="3"/>
    </row>
    <row r="930">
      <c r="A930" s="4" t="s">
        <v>7889</v>
      </c>
      <c r="B930" s="1" t="s">
        <v>11</v>
      </c>
      <c r="C930" s="1" t="s">
        <v>11</v>
      </c>
      <c r="D930" s="1" t="s">
        <v>11</v>
      </c>
      <c r="E930" s="1" t="s">
        <v>11</v>
      </c>
      <c r="F930" s="1" t="s">
        <v>11</v>
      </c>
      <c r="G930" s="1" t="s">
        <v>11</v>
      </c>
      <c r="H930" s="1" t="s">
        <v>11</v>
      </c>
      <c r="I930" s="3"/>
      <c r="J930" s="3"/>
    </row>
    <row r="931">
      <c r="A931" s="4" t="s">
        <v>3116</v>
      </c>
      <c r="B931" s="1" t="s">
        <v>3117</v>
      </c>
      <c r="C931" s="1" t="s">
        <v>3118</v>
      </c>
      <c r="D931" s="1" t="s">
        <v>3119</v>
      </c>
      <c r="E931" s="1" t="s">
        <v>3120</v>
      </c>
      <c r="F931" s="1" t="s">
        <v>3121</v>
      </c>
      <c r="G931" s="5" t="s">
        <v>3122</v>
      </c>
      <c r="H931" s="1" t="s">
        <v>53</v>
      </c>
      <c r="I931" s="3"/>
      <c r="J931" s="3"/>
    </row>
    <row r="932">
      <c r="A932" s="4" t="s">
        <v>8539</v>
      </c>
      <c r="B932" s="1" t="s">
        <v>11</v>
      </c>
      <c r="C932" s="1" t="s">
        <v>11</v>
      </c>
      <c r="D932" s="1" t="s">
        <v>11</v>
      </c>
      <c r="E932" s="1" t="s">
        <v>11</v>
      </c>
      <c r="F932" s="1" t="s">
        <v>11</v>
      </c>
      <c r="G932" s="1" t="s">
        <v>11</v>
      </c>
      <c r="H932" s="1" t="s">
        <v>11</v>
      </c>
      <c r="I932" s="3"/>
      <c r="J932" s="3"/>
    </row>
    <row r="933">
      <c r="A933" s="4" t="s">
        <v>3126</v>
      </c>
      <c r="B933" s="1" t="s">
        <v>3127</v>
      </c>
      <c r="C933" s="1" t="s">
        <v>3128</v>
      </c>
      <c r="D933" s="1" t="s">
        <v>3129</v>
      </c>
      <c r="E933" s="1" t="s">
        <v>3130</v>
      </c>
      <c r="F933" s="1" t="s">
        <v>3131</v>
      </c>
      <c r="G933" s="5" t="s">
        <v>3132</v>
      </c>
      <c r="H933" s="1" t="s">
        <v>31</v>
      </c>
      <c r="I933" s="3"/>
      <c r="J933" s="3"/>
    </row>
    <row r="934">
      <c r="A934" s="4" t="s">
        <v>3134</v>
      </c>
      <c r="B934" s="1" t="s">
        <v>3135</v>
      </c>
      <c r="C934" s="1" t="s">
        <v>3136</v>
      </c>
      <c r="D934" s="1" t="s">
        <v>3137</v>
      </c>
      <c r="E934" s="1" t="s">
        <v>3138</v>
      </c>
      <c r="F934" s="1" t="s">
        <v>3139</v>
      </c>
      <c r="G934" s="3"/>
      <c r="H934" s="1" t="s">
        <v>80</v>
      </c>
      <c r="I934" s="3"/>
      <c r="J934" s="3"/>
    </row>
    <row r="935">
      <c r="A935" s="4" t="s">
        <v>5367</v>
      </c>
      <c r="B935" s="1" t="s">
        <v>11</v>
      </c>
      <c r="C935" s="1" t="s">
        <v>11</v>
      </c>
      <c r="D935" s="1" t="s">
        <v>11</v>
      </c>
      <c r="E935" s="1" t="s">
        <v>11</v>
      </c>
      <c r="F935" s="1" t="s">
        <v>11</v>
      </c>
      <c r="G935" s="1" t="s">
        <v>11</v>
      </c>
      <c r="H935" s="1" t="s">
        <v>11</v>
      </c>
      <c r="I935" s="3"/>
      <c r="J935" s="3"/>
    </row>
    <row r="936">
      <c r="A936" s="4" t="s">
        <v>3143</v>
      </c>
      <c r="B936" s="1" t="s">
        <v>3144</v>
      </c>
      <c r="C936" s="1" t="s">
        <v>3145</v>
      </c>
      <c r="D936" s="1" t="s">
        <v>3146</v>
      </c>
      <c r="E936" s="1" t="s">
        <v>3147</v>
      </c>
      <c r="F936" s="1" t="s">
        <v>11</v>
      </c>
      <c r="G936" s="1" t="s">
        <v>11</v>
      </c>
      <c r="H936" s="1" t="s">
        <v>312</v>
      </c>
      <c r="I936" s="3"/>
      <c r="J936" s="3"/>
    </row>
    <row r="937">
      <c r="A937" s="4" t="s">
        <v>3149</v>
      </c>
      <c r="B937" s="1" t="s">
        <v>3150</v>
      </c>
      <c r="C937" s="1" t="s">
        <v>3151</v>
      </c>
      <c r="D937" s="1" t="s">
        <v>3152</v>
      </c>
      <c r="E937" s="1" t="s">
        <v>3153</v>
      </c>
      <c r="F937" s="1" t="s">
        <v>11</v>
      </c>
      <c r="G937" s="5" t="s">
        <v>3154</v>
      </c>
      <c r="H937" s="1" t="s">
        <v>80</v>
      </c>
      <c r="I937" s="3"/>
      <c r="J937" s="3"/>
    </row>
    <row r="938">
      <c r="A938" s="4" t="s">
        <v>6082</v>
      </c>
      <c r="B938" s="1" t="s">
        <v>11</v>
      </c>
      <c r="C938" s="1" t="s">
        <v>11</v>
      </c>
      <c r="D938" s="1" t="s">
        <v>11</v>
      </c>
      <c r="E938" s="1" t="s">
        <v>11</v>
      </c>
      <c r="F938" s="1" t="s">
        <v>11</v>
      </c>
      <c r="G938" s="1" t="s">
        <v>11</v>
      </c>
      <c r="H938" s="1" t="s">
        <v>11</v>
      </c>
      <c r="I938" s="3"/>
      <c r="J938" s="3"/>
    </row>
    <row r="939">
      <c r="A939" s="4" t="s">
        <v>3158</v>
      </c>
      <c r="B939" s="1" t="s">
        <v>3159</v>
      </c>
      <c r="C939" s="1" t="s">
        <v>3160</v>
      </c>
      <c r="D939" s="1" t="s">
        <v>3161</v>
      </c>
      <c r="E939" s="1" t="s">
        <v>3162</v>
      </c>
      <c r="F939" s="1" t="s">
        <v>11</v>
      </c>
      <c r="G939" s="1" t="s">
        <v>503</v>
      </c>
      <c r="H939" s="1" t="s">
        <v>80</v>
      </c>
      <c r="I939" s="3"/>
      <c r="J939" s="3"/>
    </row>
    <row r="940">
      <c r="A940" s="4" t="s">
        <v>2948</v>
      </c>
      <c r="B940" s="1" t="s">
        <v>11</v>
      </c>
      <c r="C940" s="1" t="s">
        <v>11</v>
      </c>
      <c r="D940" s="1" t="s">
        <v>11</v>
      </c>
      <c r="E940" s="1" t="s">
        <v>11</v>
      </c>
      <c r="F940" s="1" t="s">
        <v>11</v>
      </c>
      <c r="G940" s="1" t="s">
        <v>11</v>
      </c>
      <c r="H940" s="1" t="s">
        <v>11</v>
      </c>
      <c r="I940" s="3"/>
      <c r="J940" s="3"/>
    </row>
    <row r="941">
      <c r="A941" s="4" t="s">
        <v>3039</v>
      </c>
      <c r="B941" s="1" t="s">
        <v>11</v>
      </c>
      <c r="C941" s="1" t="s">
        <v>11</v>
      </c>
      <c r="D941" s="1" t="s">
        <v>11</v>
      </c>
      <c r="E941" s="1" t="s">
        <v>11</v>
      </c>
      <c r="F941" s="1" t="s">
        <v>11</v>
      </c>
      <c r="G941" s="1" t="s">
        <v>11</v>
      </c>
      <c r="H941" s="1" t="s">
        <v>11</v>
      </c>
      <c r="I941" s="3"/>
      <c r="J941" s="3"/>
    </row>
    <row r="942">
      <c r="A942" s="4" t="s">
        <v>35</v>
      </c>
      <c r="B942" s="1" t="s">
        <v>11</v>
      </c>
      <c r="C942" s="1" t="s">
        <v>11</v>
      </c>
      <c r="D942" s="1" t="s">
        <v>11</v>
      </c>
      <c r="E942" s="1" t="s">
        <v>11</v>
      </c>
      <c r="F942" s="1" t="s">
        <v>11</v>
      </c>
      <c r="G942" s="1" t="s">
        <v>11</v>
      </c>
      <c r="H942" s="1" t="s">
        <v>11</v>
      </c>
      <c r="I942" s="3"/>
      <c r="J942" s="3"/>
    </row>
    <row r="943">
      <c r="A943" s="4" t="s">
        <v>9041</v>
      </c>
      <c r="B943" s="1" t="s">
        <v>11</v>
      </c>
      <c r="C943" s="1" t="s">
        <v>11</v>
      </c>
      <c r="D943" s="1" t="s">
        <v>11</v>
      </c>
      <c r="E943" s="1" t="s">
        <v>11</v>
      </c>
      <c r="F943" s="1" t="s">
        <v>11</v>
      </c>
      <c r="G943" s="1" t="s">
        <v>11</v>
      </c>
      <c r="H943" s="1" t="s">
        <v>11</v>
      </c>
      <c r="I943" s="3"/>
      <c r="J943" s="3"/>
    </row>
    <row r="944">
      <c r="A944" s="4" t="s">
        <v>6456</v>
      </c>
      <c r="B944" s="1" t="s">
        <v>11</v>
      </c>
      <c r="C944" s="1" t="s">
        <v>11</v>
      </c>
      <c r="D944" s="1" t="s">
        <v>11</v>
      </c>
      <c r="E944" s="1" t="s">
        <v>11</v>
      </c>
      <c r="F944" s="1" t="s">
        <v>11</v>
      </c>
      <c r="G944" s="1" t="s">
        <v>11</v>
      </c>
      <c r="H944" s="1" t="s">
        <v>11</v>
      </c>
      <c r="I944" s="3"/>
      <c r="J944" s="3"/>
    </row>
    <row r="945">
      <c r="A945" s="4" t="s">
        <v>1285</v>
      </c>
      <c r="B945" s="1" t="s">
        <v>11</v>
      </c>
      <c r="C945" s="1" t="s">
        <v>11</v>
      </c>
      <c r="D945" s="1" t="s">
        <v>11</v>
      </c>
      <c r="E945" s="1" t="s">
        <v>11</v>
      </c>
      <c r="F945" s="1" t="s">
        <v>11</v>
      </c>
      <c r="G945" s="1" t="s">
        <v>11</v>
      </c>
      <c r="H945" s="1" t="s">
        <v>11</v>
      </c>
      <c r="I945" s="3"/>
      <c r="J945" s="3"/>
    </row>
    <row r="946">
      <c r="A946" s="4" t="s">
        <v>3176</v>
      </c>
      <c r="B946" s="1" t="s">
        <v>3177</v>
      </c>
      <c r="C946" s="1" t="s">
        <v>3178</v>
      </c>
      <c r="D946" s="1" t="s">
        <v>3179</v>
      </c>
      <c r="E946" s="1" t="s">
        <v>3180</v>
      </c>
      <c r="F946" s="1" t="s">
        <v>11</v>
      </c>
      <c r="G946" s="1" t="s">
        <v>11</v>
      </c>
      <c r="H946" s="1" t="s">
        <v>154</v>
      </c>
      <c r="I946" s="3"/>
      <c r="J946" s="3"/>
    </row>
    <row r="947">
      <c r="A947" s="4" t="s">
        <v>3182</v>
      </c>
      <c r="B947" s="1" t="s">
        <v>3183</v>
      </c>
      <c r="C947" s="1" t="s">
        <v>3184</v>
      </c>
      <c r="D947" s="1" t="s">
        <v>3185</v>
      </c>
      <c r="E947" s="1" t="s">
        <v>3186</v>
      </c>
      <c r="F947" s="1" t="s">
        <v>3187</v>
      </c>
      <c r="G947" s="5" t="s">
        <v>3188</v>
      </c>
      <c r="H947" s="1" t="s">
        <v>43</v>
      </c>
      <c r="I947" s="3"/>
      <c r="J947" s="3"/>
    </row>
    <row r="948">
      <c r="A948" s="4" t="s">
        <v>5541</v>
      </c>
      <c r="B948" s="1" t="s">
        <v>11</v>
      </c>
      <c r="C948" s="1" t="s">
        <v>11</v>
      </c>
      <c r="D948" s="1" t="s">
        <v>11</v>
      </c>
      <c r="E948" s="1" t="s">
        <v>11</v>
      </c>
      <c r="F948" s="1" t="s">
        <v>11</v>
      </c>
      <c r="G948" s="1" t="s">
        <v>11</v>
      </c>
      <c r="H948" s="1" t="s">
        <v>11</v>
      </c>
      <c r="I948" s="3"/>
      <c r="J948" s="3"/>
    </row>
    <row r="949">
      <c r="A949" s="4" t="s">
        <v>4776</v>
      </c>
      <c r="B949" s="1" t="s">
        <v>11</v>
      </c>
      <c r="C949" s="1" t="s">
        <v>11</v>
      </c>
      <c r="D949" s="1" t="s">
        <v>11</v>
      </c>
      <c r="E949" s="1" t="s">
        <v>11</v>
      </c>
      <c r="F949" s="1" t="s">
        <v>11</v>
      </c>
      <c r="G949" s="1" t="s">
        <v>11</v>
      </c>
      <c r="H949" s="1" t="s">
        <v>11</v>
      </c>
      <c r="I949" s="3"/>
      <c r="J949" s="3"/>
    </row>
    <row r="950">
      <c r="A950" s="4" t="s">
        <v>3262</v>
      </c>
      <c r="B950" s="1" t="s">
        <v>11</v>
      </c>
      <c r="C950" s="1" t="s">
        <v>11</v>
      </c>
      <c r="D950" s="1" t="s">
        <v>11</v>
      </c>
      <c r="E950" s="1" t="s">
        <v>11</v>
      </c>
      <c r="F950" s="1" t="s">
        <v>11</v>
      </c>
      <c r="G950" s="1" t="s">
        <v>11</v>
      </c>
      <c r="H950" s="1" t="s">
        <v>11</v>
      </c>
      <c r="I950" s="3"/>
      <c r="J950" s="3"/>
    </row>
    <row r="951">
      <c r="A951" s="4" t="s">
        <v>2342</v>
      </c>
      <c r="B951" s="1" t="s">
        <v>11</v>
      </c>
      <c r="C951" s="1" t="s">
        <v>11</v>
      </c>
      <c r="D951" s="1" t="s">
        <v>11</v>
      </c>
      <c r="E951" s="1" t="s">
        <v>11</v>
      </c>
      <c r="F951" s="1" t="s">
        <v>11</v>
      </c>
      <c r="G951" s="1" t="s">
        <v>11</v>
      </c>
      <c r="H951" s="1" t="s">
        <v>11</v>
      </c>
      <c r="I951" s="3"/>
      <c r="J951" s="3"/>
    </row>
    <row r="952">
      <c r="A952" s="4" t="s">
        <v>7640</v>
      </c>
      <c r="B952" s="1" t="s">
        <v>11</v>
      </c>
      <c r="C952" s="1" t="s">
        <v>11</v>
      </c>
      <c r="D952" s="1" t="s">
        <v>11</v>
      </c>
      <c r="E952" s="1" t="s">
        <v>11</v>
      </c>
      <c r="F952" s="1" t="s">
        <v>11</v>
      </c>
      <c r="G952" s="1" t="s">
        <v>11</v>
      </c>
      <c r="H952" s="1" t="s">
        <v>11</v>
      </c>
      <c r="I952" s="3"/>
      <c r="J952" s="3"/>
    </row>
    <row r="953">
      <c r="A953" s="4" t="s">
        <v>1944</v>
      </c>
      <c r="B953" s="1" t="s">
        <v>11</v>
      </c>
      <c r="C953" s="1" t="s">
        <v>11</v>
      </c>
      <c r="D953" s="1" t="s">
        <v>11</v>
      </c>
      <c r="E953" s="1" t="s">
        <v>11</v>
      </c>
      <c r="F953" s="1" t="s">
        <v>11</v>
      </c>
      <c r="G953" s="1" t="s">
        <v>11</v>
      </c>
      <c r="H953" s="1" t="s">
        <v>11</v>
      </c>
      <c r="I953" s="3"/>
      <c r="J953" s="3"/>
    </row>
    <row r="954">
      <c r="A954" s="4" t="s">
        <v>8910</v>
      </c>
      <c r="B954" s="1" t="s">
        <v>11</v>
      </c>
      <c r="C954" s="1" t="s">
        <v>11</v>
      </c>
      <c r="D954" s="1" t="s">
        <v>11</v>
      </c>
      <c r="E954" s="1" t="s">
        <v>11</v>
      </c>
      <c r="F954" s="1" t="s">
        <v>11</v>
      </c>
      <c r="G954" s="1" t="s">
        <v>11</v>
      </c>
      <c r="H954" s="1" t="s">
        <v>11</v>
      </c>
      <c r="I954" s="3"/>
      <c r="J954" s="3"/>
    </row>
    <row r="955">
      <c r="A955" s="4" t="s">
        <v>9254</v>
      </c>
      <c r="B955" s="1" t="s">
        <v>11</v>
      </c>
      <c r="C955" s="1" t="s">
        <v>11</v>
      </c>
      <c r="D955" s="1" t="s">
        <v>11</v>
      </c>
      <c r="E955" s="1" t="s">
        <v>11</v>
      </c>
      <c r="F955" s="1" t="s">
        <v>11</v>
      </c>
      <c r="G955" s="1" t="s">
        <v>11</v>
      </c>
      <c r="H955" s="1" t="s">
        <v>11</v>
      </c>
      <c r="I955" s="3"/>
      <c r="J955" s="3"/>
    </row>
    <row r="956">
      <c r="A956" s="4" t="s">
        <v>6758</v>
      </c>
      <c r="B956" s="1" t="s">
        <v>11</v>
      </c>
      <c r="C956" s="1" t="s">
        <v>11</v>
      </c>
      <c r="D956" s="1" t="s">
        <v>11</v>
      </c>
      <c r="E956" s="1" t="s">
        <v>11</v>
      </c>
      <c r="F956" s="1" t="s">
        <v>11</v>
      </c>
      <c r="G956" s="1" t="s">
        <v>11</v>
      </c>
      <c r="H956" s="1" t="s">
        <v>11</v>
      </c>
      <c r="I956" s="3"/>
      <c r="J956" s="3"/>
    </row>
    <row r="957">
      <c r="A957" s="4" t="s">
        <v>283</v>
      </c>
      <c r="B957" s="1" t="s">
        <v>11</v>
      </c>
      <c r="C957" s="1" t="s">
        <v>11</v>
      </c>
      <c r="D957" s="1" t="s">
        <v>11</v>
      </c>
      <c r="E957" s="1" t="s">
        <v>11</v>
      </c>
      <c r="F957" s="1" t="s">
        <v>11</v>
      </c>
      <c r="G957" s="1" t="s">
        <v>11</v>
      </c>
      <c r="H957" s="1" t="s">
        <v>11</v>
      </c>
      <c r="I957" s="3"/>
      <c r="J957" s="3"/>
    </row>
    <row r="958">
      <c r="A958" s="4" t="s">
        <v>598</v>
      </c>
      <c r="B958" s="1" t="s">
        <v>11</v>
      </c>
      <c r="C958" s="1" t="s">
        <v>11</v>
      </c>
      <c r="D958" s="1" t="s">
        <v>11</v>
      </c>
      <c r="E958" s="1" t="s">
        <v>11</v>
      </c>
      <c r="F958" s="1" t="s">
        <v>11</v>
      </c>
      <c r="G958" s="1" t="s">
        <v>11</v>
      </c>
      <c r="H958" s="1" t="s">
        <v>11</v>
      </c>
      <c r="I958" s="3"/>
      <c r="J958" s="3"/>
    </row>
    <row r="959">
      <c r="A959" s="4" t="s">
        <v>3210</v>
      </c>
      <c r="B959" s="1" t="s">
        <v>11</v>
      </c>
      <c r="C959" s="1" t="s">
        <v>11</v>
      </c>
      <c r="D959" s="1" t="s">
        <v>11</v>
      </c>
      <c r="E959" s="1" t="s">
        <v>11</v>
      </c>
      <c r="F959" s="1" t="s">
        <v>11</v>
      </c>
      <c r="G959" s="1" t="s">
        <v>11</v>
      </c>
      <c r="H959" s="1" t="s">
        <v>11</v>
      </c>
      <c r="I959" s="3"/>
      <c r="J959" s="3"/>
    </row>
    <row r="960">
      <c r="A960" s="4" t="s">
        <v>334</v>
      </c>
      <c r="B960" s="1" t="s">
        <v>11</v>
      </c>
      <c r="C960" s="1" t="s">
        <v>11</v>
      </c>
      <c r="D960" s="1" t="s">
        <v>11</v>
      </c>
      <c r="E960" s="1" t="s">
        <v>11</v>
      </c>
      <c r="F960" s="1" t="s">
        <v>11</v>
      </c>
      <c r="G960" s="1" t="s">
        <v>11</v>
      </c>
      <c r="H960" s="1" t="s">
        <v>11</v>
      </c>
      <c r="I960" s="3"/>
      <c r="J960" s="3"/>
    </row>
    <row r="961">
      <c r="A961" s="4" t="s">
        <v>3216</v>
      </c>
      <c r="B961" s="1" t="s">
        <v>3217</v>
      </c>
      <c r="C961" s="1" t="s">
        <v>3218</v>
      </c>
      <c r="D961" s="1" t="s">
        <v>3219</v>
      </c>
      <c r="E961" s="1" t="s">
        <v>3220</v>
      </c>
      <c r="F961" s="1" t="s">
        <v>3221</v>
      </c>
      <c r="G961" s="1" t="s">
        <v>11</v>
      </c>
      <c r="H961" s="1" t="s">
        <v>11</v>
      </c>
      <c r="I961" s="3"/>
      <c r="J961" s="3"/>
    </row>
    <row r="962">
      <c r="A962" s="4" t="s">
        <v>3223</v>
      </c>
      <c r="B962" s="1" t="s">
        <v>3224</v>
      </c>
      <c r="C962" s="1" t="s">
        <v>3225</v>
      </c>
      <c r="D962" s="1" t="s">
        <v>3226</v>
      </c>
      <c r="E962" s="1" t="s">
        <v>3227</v>
      </c>
      <c r="F962" s="1" t="s">
        <v>11</v>
      </c>
      <c r="G962" s="1" t="s">
        <v>11</v>
      </c>
      <c r="H962" s="1" t="s">
        <v>31</v>
      </c>
      <c r="I962" s="3"/>
      <c r="J962" s="3"/>
    </row>
    <row r="963">
      <c r="A963" s="4" t="s">
        <v>5067</v>
      </c>
      <c r="B963" s="1" t="s">
        <v>11</v>
      </c>
      <c r="C963" s="1" t="s">
        <v>11</v>
      </c>
      <c r="D963" s="1" t="s">
        <v>11</v>
      </c>
      <c r="E963" s="1" t="s">
        <v>11</v>
      </c>
      <c r="F963" s="1" t="s">
        <v>11</v>
      </c>
      <c r="G963" s="1" t="s">
        <v>11</v>
      </c>
      <c r="H963" s="1" t="s">
        <v>11</v>
      </c>
      <c r="I963" s="3"/>
      <c r="J963" s="3"/>
    </row>
    <row r="964">
      <c r="A964" s="4" t="s">
        <v>3231</v>
      </c>
      <c r="B964" s="1" t="s">
        <v>3232</v>
      </c>
      <c r="C964" s="1" t="s">
        <v>3233</v>
      </c>
      <c r="D964" s="1" t="s">
        <v>3234</v>
      </c>
      <c r="E964" s="1" t="s">
        <v>3235</v>
      </c>
      <c r="F964" s="1" t="s">
        <v>11</v>
      </c>
      <c r="G964" s="1" t="s">
        <v>11</v>
      </c>
      <c r="H964" s="1" t="s">
        <v>53</v>
      </c>
      <c r="I964" s="3"/>
      <c r="J964" s="3"/>
    </row>
    <row r="965">
      <c r="A965" s="4" t="s">
        <v>7559</v>
      </c>
      <c r="B965" s="1" t="s">
        <v>11</v>
      </c>
      <c r="C965" s="1" t="s">
        <v>11</v>
      </c>
      <c r="D965" s="1" t="s">
        <v>11</v>
      </c>
      <c r="E965" s="1" t="s">
        <v>11</v>
      </c>
      <c r="F965" s="1" t="s">
        <v>11</v>
      </c>
      <c r="G965" s="1" t="s">
        <v>11</v>
      </c>
      <c r="H965" s="1" t="s">
        <v>11</v>
      </c>
      <c r="I965" s="3"/>
      <c r="J965" s="3"/>
    </row>
    <row r="966">
      <c r="A966" s="4" t="s">
        <v>434</v>
      </c>
      <c r="B966" s="1" t="s">
        <v>11</v>
      </c>
      <c r="C966" s="1" t="s">
        <v>11</v>
      </c>
      <c r="D966" s="1" t="s">
        <v>11</v>
      </c>
      <c r="E966" s="1" t="s">
        <v>11</v>
      </c>
      <c r="F966" s="1" t="s">
        <v>11</v>
      </c>
      <c r="G966" s="1" t="s">
        <v>11</v>
      </c>
      <c r="H966" s="1" t="s">
        <v>11</v>
      </c>
      <c r="I966" s="3"/>
      <c r="J966" s="3"/>
    </row>
    <row r="967">
      <c r="A967" s="4" t="s">
        <v>3241</v>
      </c>
      <c r="B967" s="1" t="s">
        <v>3242</v>
      </c>
      <c r="C967" s="1" t="s">
        <v>3243</v>
      </c>
      <c r="D967" s="1" t="s">
        <v>3244</v>
      </c>
      <c r="E967" s="1" t="s">
        <v>3245</v>
      </c>
      <c r="F967" s="1" t="s">
        <v>11</v>
      </c>
      <c r="G967" s="5" t="s">
        <v>3246</v>
      </c>
      <c r="H967" s="1" t="s">
        <v>43</v>
      </c>
      <c r="I967" s="3"/>
      <c r="J967" s="3"/>
    </row>
    <row r="968">
      <c r="A968" s="4" t="s">
        <v>3248</v>
      </c>
      <c r="B968" s="1" t="s">
        <v>3249</v>
      </c>
      <c r="C968" s="3"/>
      <c r="D968" s="3"/>
      <c r="E968" s="3"/>
      <c r="F968" s="1" t="s">
        <v>11</v>
      </c>
      <c r="G968" s="1" t="s">
        <v>11</v>
      </c>
      <c r="H968" s="1" t="s">
        <v>11</v>
      </c>
      <c r="I968" s="3"/>
      <c r="J968" s="3"/>
    </row>
    <row r="969">
      <c r="A969" s="4" t="s">
        <v>4481</v>
      </c>
      <c r="B969" s="1" t="s">
        <v>11</v>
      </c>
      <c r="C969" s="1" t="s">
        <v>11</v>
      </c>
      <c r="D969" s="1" t="s">
        <v>11</v>
      </c>
      <c r="E969" s="1" t="s">
        <v>11</v>
      </c>
      <c r="F969" s="1" t="s">
        <v>11</v>
      </c>
      <c r="G969" s="1" t="s">
        <v>11</v>
      </c>
      <c r="H969" s="1" t="s">
        <v>11</v>
      </c>
      <c r="I969" s="3"/>
      <c r="J969" s="3"/>
    </row>
    <row r="970">
      <c r="A970" s="4" t="s">
        <v>1907</v>
      </c>
      <c r="B970" s="1" t="s">
        <v>11</v>
      </c>
      <c r="C970" s="1" t="s">
        <v>11</v>
      </c>
      <c r="D970" s="1" t="s">
        <v>11</v>
      </c>
      <c r="E970" s="1" t="s">
        <v>11</v>
      </c>
      <c r="F970" s="1" t="s">
        <v>11</v>
      </c>
      <c r="G970" s="1" t="s">
        <v>11</v>
      </c>
      <c r="H970" s="1" t="s">
        <v>11</v>
      </c>
      <c r="I970" s="3"/>
      <c r="J970" s="3"/>
    </row>
    <row r="971">
      <c r="A971" s="4" t="s">
        <v>3255</v>
      </c>
      <c r="B971" s="1" t="s">
        <v>3256</v>
      </c>
      <c r="C971" s="1" t="s">
        <v>3257</v>
      </c>
      <c r="D971" s="1" t="s">
        <v>3258</v>
      </c>
      <c r="E971" s="1" t="s">
        <v>3259</v>
      </c>
      <c r="F971" s="1" t="s">
        <v>11</v>
      </c>
      <c r="G971" s="5" t="s">
        <v>3260</v>
      </c>
      <c r="H971" s="1" t="s">
        <v>80</v>
      </c>
      <c r="I971" s="3"/>
      <c r="J971" s="3"/>
    </row>
    <row r="972">
      <c r="A972" s="4" t="s">
        <v>3212</v>
      </c>
      <c r="B972" s="1" t="s">
        <v>11</v>
      </c>
      <c r="C972" s="1" t="s">
        <v>11</v>
      </c>
      <c r="D972" s="1" t="s">
        <v>11</v>
      </c>
      <c r="E972" s="1" t="s">
        <v>11</v>
      </c>
      <c r="F972" s="1" t="s">
        <v>11</v>
      </c>
      <c r="G972" s="1" t="s">
        <v>11</v>
      </c>
      <c r="H972" s="1" t="s">
        <v>11</v>
      </c>
      <c r="I972" s="3"/>
      <c r="J972" s="3"/>
    </row>
    <row r="973">
      <c r="A973" s="4" t="s">
        <v>4180</v>
      </c>
      <c r="B973" s="1" t="s">
        <v>11</v>
      </c>
      <c r="C973" s="1" t="s">
        <v>11</v>
      </c>
      <c r="D973" s="1" t="s">
        <v>11</v>
      </c>
      <c r="E973" s="1" t="s">
        <v>11</v>
      </c>
      <c r="F973" s="1" t="s">
        <v>11</v>
      </c>
      <c r="G973" s="1" t="s">
        <v>11</v>
      </c>
      <c r="H973" s="1" t="s">
        <v>11</v>
      </c>
      <c r="I973" s="3"/>
      <c r="J973" s="3"/>
    </row>
    <row r="974">
      <c r="A974" s="4" t="s">
        <v>105</v>
      </c>
      <c r="B974" s="1" t="s">
        <v>11</v>
      </c>
      <c r="C974" s="1" t="s">
        <v>11</v>
      </c>
      <c r="D974" s="1" t="s">
        <v>11</v>
      </c>
      <c r="E974" s="1" t="s">
        <v>11</v>
      </c>
      <c r="F974" s="1" t="s">
        <v>11</v>
      </c>
      <c r="G974" s="1" t="s">
        <v>11</v>
      </c>
      <c r="H974" s="1" t="s">
        <v>11</v>
      </c>
      <c r="I974" s="3"/>
      <c r="J974" s="3"/>
    </row>
    <row r="975">
      <c r="A975" s="4" t="s">
        <v>3268</v>
      </c>
      <c r="B975" s="1" t="s">
        <v>3269</v>
      </c>
      <c r="C975" s="1" t="s">
        <v>3270</v>
      </c>
      <c r="D975" s="1" t="s">
        <v>3271</v>
      </c>
      <c r="E975" s="1" t="s">
        <v>3272</v>
      </c>
      <c r="F975" s="1" t="s">
        <v>11</v>
      </c>
      <c r="G975" s="5" t="s">
        <v>3273</v>
      </c>
      <c r="H975" s="1" t="s">
        <v>53</v>
      </c>
      <c r="I975" s="3"/>
      <c r="J975" s="3"/>
    </row>
    <row r="976">
      <c r="A976" s="4" t="s">
        <v>2979</v>
      </c>
      <c r="B976" s="1" t="s">
        <v>11</v>
      </c>
      <c r="C976" s="1" t="s">
        <v>11</v>
      </c>
      <c r="D976" s="1" t="s">
        <v>11</v>
      </c>
      <c r="E976" s="1" t="s">
        <v>11</v>
      </c>
      <c r="F976" s="1" t="s">
        <v>11</v>
      </c>
      <c r="G976" s="1" t="s">
        <v>11</v>
      </c>
      <c r="H976" s="1" t="s">
        <v>11</v>
      </c>
      <c r="I976" s="3"/>
      <c r="J976" s="3"/>
    </row>
    <row r="977">
      <c r="A977" s="4" t="s">
        <v>7535</v>
      </c>
      <c r="B977" s="1" t="s">
        <v>11</v>
      </c>
      <c r="C977" s="1" t="s">
        <v>11</v>
      </c>
      <c r="D977" s="1" t="s">
        <v>11</v>
      </c>
      <c r="E977" s="1" t="s">
        <v>11</v>
      </c>
      <c r="F977" s="1" t="s">
        <v>11</v>
      </c>
      <c r="G977" s="1" t="s">
        <v>11</v>
      </c>
      <c r="H977" s="1" t="s">
        <v>11</v>
      </c>
      <c r="I977" s="3"/>
      <c r="J977" s="3"/>
    </row>
    <row r="978">
      <c r="A978" s="4" t="s">
        <v>3279</v>
      </c>
      <c r="B978" s="1" t="s">
        <v>3280</v>
      </c>
      <c r="C978" s="1" t="s">
        <v>3281</v>
      </c>
      <c r="D978" s="1" t="s">
        <v>3282</v>
      </c>
      <c r="E978" s="1" t="s">
        <v>3283</v>
      </c>
      <c r="F978" s="1" t="s">
        <v>3284</v>
      </c>
      <c r="G978" s="1" t="s">
        <v>11</v>
      </c>
      <c r="H978" s="1" t="s">
        <v>183</v>
      </c>
      <c r="I978" s="3"/>
      <c r="J978" s="3"/>
    </row>
    <row r="979">
      <c r="A979" s="4" t="s">
        <v>5802</v>
      </c>
      <c r="B979" s="1" t="s">
        <v>11</v>
      </c>
      <c r="C979" s="1" t="s">
        <v>11</v>
      </c>
      <c r="D979" s="1" t="s">
        <v>11</v>
      </c>
      <c r="E979" s="1" t="s">
        <v>11</v>
      </c>
      <c r="F979" s="1" t="s">
        <v>11</v>
      </c>
      <c r="G979" s="1" t="s">
        <v>11</v>
      </c>
      <c r="H979" s="1" t="s">
        <v>11</v>
      </c>
      <c r="I979" s="3"/>
      <c r="J979" s="3"/>
    </row>
    <row r="980">
      <c r="A980" s="4" t="s">
        <v>8346</v>
      </c>
      <c r="B980" s="1" t="s">
        <v>11</v>
      </c>
      <c r="C980" s="1" t="s">
        <v>11</v>
      </c>
      <c r="D980" s="1" t="s">
        <v>11</v>
      </c>
      <c r="E980" s="1" t="s">
        <v>11</v>
      </c>
      <c r="F980" s="1" t="s">
        <v>11</v>
      </c>
      <c r="G980" s="1" t="s">
        <v>11</v>
      </c>
      <c r="H980" s="1" t="s">
        <v>11</v>
      </c>
      <c r="I980" s="3"/>
      <c r="J980" s="3"/>
    </row>
    <row r="981">
      <c r="A981" s="4" t="s">
        <v>713</v>
      </c>
      <c r="B981" s="1" t="s">
        <v>11</v>
      </c>
      <c r="C981" s="1" t="s">
        <v>11</v>
      </c>
      <c r="D981" s="1" t="s">
        <v>11</v>
      </c>
      <c r="E981" s="1" t="s">
        <v>11</v>
      </c>
      <c r="F981" s="1" t="s">
        <v>11</v>
      </c>
      <c r="G981" s="1" t="s">
        <v>11</v>
      </c>
      <c r="H981" s="1" t="s">
        <v>11</v>
      </c>
      <c r="I981" s="3"/>
      <c r="J981" s="3"/>
    </row>
    <row r="982">
      <c r="A982" s="4" t="s">
        <v>3292</v>
      </c>
      <c r="B982" s="1" t="s">
        <v>3293</v>
      </c>
      <c r="C982" s="1" t="s">
        <v>3294</v>
      </c>
      <c r="D982" s="1" t="s">
        <v>3295</v>
      </c>
      <c r="E982" s="1" t="s">
        <v>3296</v>
      </c>
      <c r="F982" s="1" t="s">
        <v>3297</v>
      </c>
      <c r="G982" s="1" t="s">
        <v>3298</v>
      </c>
      <c r="H982" s="1" t="s">
        <v>53</v>
      </c>
      <c r="I982" s="3"/>
      <c r="J982" s="3"/>
    </row>
    <row r="983">
      <c r="A983" s="4" t="s">
        <v>10</v>
      </c>
      <c r="B983" s="1" t="s">
        <v>11</v>
      </c>
      <c r="C983" s="1" t="s">
        <v>11</v>
      </c>
      <c r="D983" s="1" t="s">
        <v>11</v>
      </c>
      <c r="E983" s="1" t="s">
        <v>11</v>
      </c>
      <c r="F983" s="1" t="s">
        <v>11</v>
      </c>
      <c r="G983" s="1" t="s">
        <v>11</v>
      </c>
      <c r="H983" s="1" t="s">
        <v>11</v>
      </c>
      <c r="I983" s="3"/>
      <c r="J983" s="3"/>
    </row>
    <row r="984">
      <c r="A984" s="4" t="s">
        <v>6197</v>
      </c>
      <c r="B984" s="1" t="s">
        <v>11</v>
      </c>
      <c r="C984" s="1" t="s">
        <v>11</v>
      </c>
      <c r="D984" s="1" t="s">
        <v>11</v>
      </c>
      <c r="E984" s="1" t="s">
        <v>11</v>
      </c>
      <c r="F984" s="1" t="s">
        <v>11</v>
      </c>
      <c r="G984" s="1" t="s">
        <v>11</v>
      </c>
      <c r="H984" s="1" t="s">
        <v>11</v>
      </c>
      <c r="I984" s="3"/>
      <c r="J984" s="3"/>
    </row>
    <row r="985">
      <c r="A985" s="4" t="s">
        <v>3304</v>
      </c>
      <c r="B985" s="1" t="s">
        <v>3305</v>
      </c>
      <c r="C985" s="1" t="s">
        <v>3306</v>
      </c>
      <c r="D985" s="1" t="s">
        <v>3307</v>
      </c>
      <c r="E985" s="1" t="s">
        <v>3308</v>
      </c>
      <c r="F985" s="1" t="s">
        <v>3309</v>
      </c>
      <c r="G985" s="1" t="s">
        <v>11</v>
      </c>
      <c r="H985" s="1" t="s">
        <v>312</v>
      </c>
      <c r="I985" s="3"/>
      <c r="J985" s="3"/>
    </row>
    <row r="986">
      <c r="A986" s="4" t="s">
        <v>397</v>
      </c>
      <c r="B986" s="1" t="s">
        <v>11</v>
      </c>
      <c r="C986" s="1" t="s">
        <v>11</v>
      </c>
      <c r="D986" s="1" t="s">
        <v>11</v>
      </c>
      <c r="E986" s="1" t="s">
        <v>11</v>
      </c>
      <c r="F986" s="1" t="s">
        <v>11</v>
      </c>
      <c r="G986" s="1" t="s">
        <v>11</v>
      </c>
      <c r="H986" s="1" t="s">
        <v>11</v>
      </c>
      <c r="I986" s="3"/>
      <c r="J986" s="3"/>
    </row>
    <row r="987">
      <c r="A987" s="4" t="s">
        <v>8613</v>
      </c>
      <c r="B987" s="1" t="s">
        <v>11</v>
      </c>
      <c r="C987" s="1" t="s">
        <v>11</v>
      </c>
      <c r="D987" s="1" t="s">
        <v>11</v>
      </c>
      <c r="E987" s="1" t="s">
        <v>11</v>
      </c>
      <c r="F987" s="1" t="s">
        <v>11</v>
      </c>
      <c r="G987" s="1" t="s">
        <v>11</v>
      </c>
      <c r="H987" s="1" t="s">
        <v>11</v>
      </c>
      <c r="I987" s="3"/>
      <c r="J987" s="3"/>
    </row>
    <row r="988">
      <c r="A988" s="4" t="s">
        <v>9211</v>
      </c>
      <c r="B988" s="1" t="s">
        <v>11</v>
      </c>
      <c r="C988" s="1" t="s">
        <v>11</v>
      </c>
      <c r="D988" s="1" t="s">
        <v>11</v>
      </c>
      <c r="E988" s="1" t="s">
        <v>11</v>
      </c>
      <c r="F988" s="1" t="s">
        <v>11</v>
      </c>
      <c r="G988" s="1" t="s">
        <v>11</v>
      </c>
      <c r="H988" s="1" t="s">
        <v>11</v>
      </c>
      <c r="I988" s="3"/>
      <c r="J988" s="3"/>
    </row>
    <row r="989">
      <c r="A989" s="4" t="s">
        <v>6743</v>
      </c>
      <c r="B989" s="1" t="s">
        <v>11</v>
      </c>
      <c r="C989" s="1" t="s">
        <v>11</v>
      </c>
      <c r="D989" s="1" t="s">
        <v>11</v>
      </c>
      <c r="E989" s="1" t="s">
        <v>11</v>
      </c>
      <c r="F989" s="1" t="s">
        <v>11</v>
      </c>
      <c r="G989" s="1" t="s">
        <v>11</v>
      </c>
      <c r="H989" s="1" t="s">
        <v>11</v>
      </c>
      <c r="I989" s="3"/>
      <c r="J989" s="3"/>
    </row>
    <row r="990">
      <c r="A990" s="4" t="s">
        <v>799</v>
      </c>
      <c r="B990" s="1" t="s">
        <v>11</v>
      </c>
      <c r="C990" s="1" t="s">
        <v>11</v>
      </c>
      <c r="D990" s="1" t="s">
        <v>11</v>
      </c>
      <c r="E990" s="1" t="s">
        <v>11</v>
      </c>
      <c r="F990" s="1" t="s">
        <v>11</v>
      </c>
      <c r="G990" s="1" t="s">
        <v>11</v>
      </c>
      <c r="H990" s="1" t="s">
        <v>11</v>
      </c>
      <c r="I990" s="3"/>
      <c r="J990" s="3"/>
    </row>
    <row r="991">
      <c r="A991" s="4" t="s">
        <v>7125</v>
      </c>
      <c r="B991" s="1" t="s">
        <v>11</v>
      </c>
      <c r="C991" s="1" t="s">
        <v>11</v>
      </c>
      <c r="D991" s="1" t="s">
        <v>11</v>
      </c>
      <c r="E991" s="1" t="s">
        <v>11</v>
      </c>
      <c r="F991" s="1" t="s">
        <v>11</v>
      </c>
      <c r="G991" s="1" t="s">
        <v>11</v>
      </c>
      <c r="H991" s="1" t="s">
        <v>11</v>
      </c>
      <c r="I991" s="3"/>
      <c r="J991" s="3"/>
    </row>
    <row r="992">
      <c r="A992" s="4" t="s">
        <v>21</v>
      </c>
      <c r="B992" s="1" t="s">
        <v>11</v>
      </c>
      <c r="C992" s="1" t="s">
        <v>11</v>
      </c>
      <c r="D992" s="1" t="s">
        <v>11</v>
      </c>
      <c r="E992" s="1" t="s">
        <v>11</v>
      </c>
      <c r="F992" s="1" t="s">
        <v>11</v>
      </c>
      <c r="G992" s="1" t="s">
        <v>11</v>
      </c>
      <c r="H992" s="1" t="s">
        <v>11</v>
      </c>
      <c r="I992" s="3"/>
      <c r="J992" s="3"/>
    </row>
    <row r="993">
      <c r="A993" s="4" t="s">
        <v>3325</v>
      </c>
      <c r="B993" s="1" t="s">
        <v>3326</v>
      </c>
      <c r="C993" s="1" t="s">
        <v>3327</v>
      </c>
      <c r="D993" s="1" t="s">
        <v>3328</v>
      </c>
      <c r="E993" s="1" t="s">
        <v>3329</v>
      </c>
      <c r="F993" s="1" t="s">
        <v>11</v>
      </c>
      <c r="G993" s="5" t="s">
        <v>3330</v>
      </c>
      <c r="H993" s="1" t="s">
        <v>80</v>
      </c>
      <c r="I993" s="3"/>
      <c r="J993" s="3"/>
    </row>
    <row r="994">
      <c r="A994" s="4" t="s">
        <v>7348</v>
      </c>
      <c r="B994" s="1" t="s">
        <v>11</v>
      </c>
      <c r="C994" s="1" t="s">
        <v>11</v>
      </c>
      <c r="D994" s="1" t="s">
        <v>11</v>
      </c>
      <c r="E994" s="1" t="s">
        <v>11</v>
      </c>
      <c r="F994" s="1" t="s">
        <v>11</v>
      </c>
      <c r="G994" s="1" t="s">
        <v>11</v>
      </c>
      <c r="H994" s="1" t="s">
        <v>11</v>
      </c>
      <c r="I994" s="3"/>
      <c r="J994" s="3"/>
    </row>
    <row r="995">
      <c r="A995" s="4" t="s">
        <v>1725</v>
      </c>
      <c r="B995" s="1" t="s">
        <v>11</v>
      </c>
      <c r="C995" s="1" t="s">
        <v>11</v>
      </c>
      <c r="D995" s="1" t="s">
        <v>11</v>
      </c>
      <c r="E995" s="1" t="s">
        <v>11</v>
      </c>
      <c r="F995" s="1" t="s">
        <v>11</v>
      </c>
      <c r="G995" s="1" t="s">
        <v>11</v>
      </c>
      <c r="H995" s="1" t="s">
        <v>11</v>
      </c>
      <c r="I995" s="3"/>
      <c r="J995" s="3"/>
    </row>
    <row r="996">
      <c r="A996" s="4" t="s">
        <v>4733</v>
      </c>
      <c r="B996" s="1" t="s">
        <v>11</v>
      </c>
      <c r="C996" s="1" t="s">
        <v>11</v>
      </c>
      <c r="D996" s="1" t="s">
        <v>11</v>
      </c>
      <c r="E996" s="1" t="s">
        <v>11</v>
      </c>
      <c r="F996" s="1" t="s">
        <v>11</v>
      </c>
      <c r="G996" s="1" t="s">
        <v>11</v>
      </c>
      <c r="H996" s="1" t="s">
        <v>11</v>
      </c>
      <c r="I996" s="3"/>
      <c r="J996" s="3"/>
    </row>
    <row r="997">
      <c r="A997" s="4" t="s">
        <v>2010</v>
      </c>
      <c r="B997" s="1" t="s">
        <v>11</v>
      </c>
      <c r="C997" s="1" t="s">
        <v>11</v>
      </c>
      <c r="D997" s="1" t="s">
        <v>11</v>
      </c>
      <c r="E997" s="1" t="s">
        <v>11</v>
      </c>
      <c r="F997" s="1" t="s">
        <v>11</v>
      </c>
      <c r="G997" s="1" t="s">
        <v>11</v>
      </c>
      <c r="H997" s="1" t="s">
        <v>11</v>
      </c>
      <c r="I997" s="3"/>
      <c r="J997" s="3"/>
    </row>
    <row r="998">
      <c r="A998" s="4" t="s">
        <v>889</v>
      </c>
      <c r="B998" s="1" t="s">
        <v>11</v>
      </c>
      <c r="C998" s="1" t="s">
        <v>11</v>
      </c>
      <c r="D998" s="1" t="s">
        <v>11</v>
      </c>
      <c r="E998" s="1" t="s">
        <v>11</v>
      </c>
      <c r="F998" s="1" t="s">
        <v>11</v>
      </c>
      <c r="G998" s="1" t="s">
        <v>11</v>
      </c>
      <c r="H998" s="1" t="s">
        <v>11</v>
      </c>
      <c r="I998" s="3"/>
      <c r="J998" s="3"/>
    </row>
    <row r="999">
      <c r="A999" s="4" t="s">
        <v>3358</v>
      </c>
      <c r="B999" s="1" t="s">
        <v>11</v>
      </c>
      <c r="C999" s="1" t="s">
        <v>11</v>
      </c>
      <c r="D999" s="1" t="s">
        <v>11</v>
      </c>
      <c r="E999" s="1" t="s">
        <v>11</v>
      </c>
      <c r="F999" s="1" t="s">
        <v>11</v>
      </c>
      <c r="G999" s="1" t="s">
        <v>11</v>
      </c>
      <c r="H999" s="1" t="s">
        <v>11</v>
      </c>
      <c r="I999" s="3"/>
      <c r="J999" s="3"/>
    </row>
    <row r="1000">
      <c r="A1000" s="4" t="s">
        <v>4729</v>
      </c>
      <c r="B1000" s="1" t="s">
        <v>11</v>
      </c>
      <c r="C1000" s="1" t="s">
        <v>11</v>
      </c>
      <c r="D1000" s="1" t="s">
        <v>11</v>
      </c>
      <c r="E1000" s="1" t="s">
        <v>11</v>
      </c>
      <c r="F1000" s="1" t="s">
        <v>11</v>
      </c>
      <c r="G1000" s="1" t="s">
        <v>11</v>
      </c>
      <c r="H1000" s="1" t="s">
        <v>11</v>
      </c>
      <c r="I1000" s="3"/>
      <c r="J1000" s="3"/>
    </row>
    <row r="1001">
      <c r="A1001" s="4" t="s">
        <v>1205</v>
      </c>
      <c r="B1001" s="1" t="s">
        <v>11</v>
      </c>
      <c r="C1001" s="1" t="s">
        <v>11</v>
      </c>
      <c r="D1001" s="1" t="s">
        <v>11</v>
      </c>
      <c r="E1001" s="1" t="s">
        <v>11</v>
      </c>
      <c r="F1001" s="1" t="s">
        <v>11</v>
      </c>
      <c r="G1001" s="1" t="s">
        <v>11</v>
      </c>
      <c r="H1001" s="1" t="s">
        <v>11</v>
      </c>
      <c r="I1001" s="3"/>
      <c r="J1001" s="3"/>
    </row>
    <row r="1002">
      <c r="A1002" s="4" t="s">
        <v>3348</v>
      </c>
      <c r="B1002" s="1" t="s">
        <v>3349</v>
      </c>
      <c r="C1002" s="1" t="s">
        <v>3350</v>
      </c>
      <c r="D1002" s="1" t="s">
        <v>3351</v>
      </c>
      <c r="E1002" s="1" t="s">
        <v>3352</v>
      </c>
      <c r="F1002" s="1" t="s">
        <v>3353</v>
      </c>
      <c r="G1002" s="5" t="s">
        <v>3354</v>
      </c>
      <c r="H1002" s="1" t="s">
        <v>80</v>
      </c>
      <c r="I1002" s="3"/>
      <c r="J1002" s="3"/>
    </row>
    <row r="1003">
      <c r="A1003" s="4" t="s">
        <v>2156</v>
      </c>
      <c r="B1003" s="1" t="s">
        <v>11</v>
      </c>
      <c r="C1003" s="1" t="s">
        <v>11</v>
      </c>
      <c r="D1003" s="1" t="s">
        <v>11</v>
      </c>
      <c r="E1003" s="1" t="s">
        <v>11</v>
      </c>
      <c r="F1003" s="1" t="s">
        <v>11</v>
      </c>
      <c r="G1003" s="1" t="s">
        <v>11</v>
      </c>
      <c r="H1003" s="1" t="s">
        <v>11</v>
      </c>
      <c r="I1003" s="3"/>
      <c r="J1003" s="3"/>
    </row>
    <row r="1004">
      <c r="A1004" s="4" t="s">
        <v>3404</v>
      </c>
      <c r="B1004" s="1" t="s">
        <v>11</v>
      </c>
      <c r="C1004" s="1" t="s">
        <v>11</v>
      </c>
      <c r="D1004" s="1" t="s">
        <v>11</v>
      </c>
      <c r="E1004" s="1" t="s">
        <v>11</v>
      </c>
      <c r="F1004" s="1" t="s">
        <v>11</v>
      </c>
      <c r="G1004" s="1" t="s">
        <v>11</v>
      </c>
      <c r="H1004" s="1" t="s">
        <v>11</v>
      </c>
      <c r="I1004" s="3"/>
      <c r="J1004" s="3"/>
    </row>
    <row r="1005">
      <c r="A1005" s="4" t="s">
        <v>2109</v>
      </c>
      <c r="B1005" s="1" t="s">
        <v>11</v>
      </c>
      <c r="C1005" s="1" t="s">
        <v>11</v>
      </c>
      <c r="D1005" s="1" t="s">
        <v>11</v>
      </c>
      <c r="E1005" s="1" t="s">
        <v>11</v>
      </c>
      <c r="F1005" s="1" t="s">
        <v>11</v>
      </c>
      <c r="G1005" s="1" t="s">
        <v>11</v>
      </c>
      <c r="H1005" s="1" t="s">
        <v>11</v>
      </c>
      <c r="I1005" s="3"/>
      <c r="J1005" s="3"/>
    </row>
    <row r="1006">
      <c r="A1006" s="4" t="s">
        <v>9103</v>
      </c>
      <c r="B1006" s="1" t="s">
        <v>11</v>
      </c>
      <c r="C1006" s="1" t="s">
        <v>11</v>
      </c>
      <c r="D1006" s="1" t="s">
        <v>11</v>
      </c>
      <c r="E1006" s="1" t="s">
        <v>11</v>
      </c>
      <c r="F1006" s="1" t="s">
        <v>11</v>
      </c>
      <c r="G1006" s="1" t="s">
        <v>11</v>
      </c>
      <c r="H1006" s="1" t="s">
        <v>11</v>
      </c>
      <c r="I1006" s="3"/>
      <c r="J1006" s="3"/>
    </row>
    <row r="1007">
      <c r="A1007" s="4" t="s">
        <v>1141</v>
      </c>
      <c r="B1007" s="1" t="s">
        <v>11</v>
      </c>
      <c r="C1007" s="1" t="s">
        <v>11</v>
      </c>
      <c r="D1007" s="1" t="s">
        <v>11</v>
      </c>
      <c r="E1007" s="1" t="s">
        <v>11</v>
      </c>
      <c r="F1007" s="1" t="s">
        <v>11</v>
      </c>
      <c r="G1007" s="1" t="s">
        <v>11</v>
      </c>
      <c r="H1007" s="1" t="s">
        <v>11</v>
      </c>
      <c r="I1007" s="3"/>
      <c r="J1007" s="3"/>
    </row>
    <row r="1008">
      <c r="A1008" s="4" t="s">
        <v>4743</v>
      </c>
      <c r="B1008" s="1" t="s">
        <v>11</v>
      </c>
      <c r="C1008" s="1" t="s">
        <v>11</v>
      </c>
      <c r="D1008" s="1" t="s">
        <v>11</v>
      </c>
      <c r="E1008" s="1" t="s">
        <v>11</v>
      </c>
      <c r="F1008" s="1" t="s">
        <v>11</v>
      </c>
      <c r="G1008" s="1" t="s">
        <v>11</v>
      </c>
      <c r="H1008" s="1" t="s">
        <v>11</v>
      </c>
      <c r="I1008" s="3"/>
      <c r="J1008" s="3"/>
    </row>
    <row r="1009">
      <c r="A1009" s="4" t="s">
        <v>3368</v>
      </c>
      <c r="B1009" s="1" t="s">
        <v>3369</v>
      </c>
      <c r="C1009" s="1" t="s">
        <v>3370</v>
      </c>
      <c r="D1009" s="1" t="s">
        <v>3371</v>
      </c>
      <c r="E1009" s="1" t="s">
        <v>3372</v>
      </c>
      <c r="F1009" s="1" t="s">
        <v>11</v>
      </c>
      <c r="G1009" s="5" t="s">
        <v>3373</v>
      </c>
      <c r="H1009" s="1" t="s">
        <v>154</v>
      </c>
      <c r="I1009" s="3"/>
      <c r="J1009" s="3"/>
    </row>
    <row r="1010">
      <c r="A1010" s="4" t="s">
        <v>7872</v>
      </c>
      <c r="B1010" s="1" t="s">
        <v>11</v>
      </c>
      <c r="C1010" s="1" t="s">
        <v>11</v>
      </c>
      <c r="D1010" s="1" t="s">
        <v>11</v>
      </c>
      <c r="E1010" s="1" t="s">
        <v>11</v>
      </c>
      <c r="F1010" s="1" t="s">
        <v>11</v>
      </c>
      <c r="G1010" s="1" t="s">
        <v>11</v>
      </c>
      <c r="H1010" s="1" t="s">
        <v>11</v>
      </c>
      <c r="I1010" s="3"/>
      <c r="J1010" s="3"/>
    </row>
    <row r="1011">
      <c r="A1011" s="4" t="s">
        <v>3377</v>
      </c>
      <c r="B1011" s="1" t="s">
        <v>3378</v>
      </c>
      <c r="C1011" s="1" t="s">
        <v>3379</v>
      </c>
      <c r="D1011" s="1" t="s">
        <v>3380</v>
      </c>
      <c r="E1011" s="1" t="s">
        <v>3381</v>
      </c>
      <c r="F1011" s="1" t="s">
        <v>11</v>
      </c>
      <c r="G1011" s="1" t="s">
        <v>11</v>
      </c>
      <c r="H1011" s="1" t="s">
        <v>312</v>
      </c>
      <c r="I1011" s="3"/>
      <c r="J1011" s="3"/>
    </row>
    <row r="1012">
      <c r="A1012" s="4" t="s">
        <v>3192</v>
      </c>
      <c r="B1012" s="1" t="s">
        <v>11</v>
      </c>
      <c r="C1012" s="1" t="s">
        <v>11</v>
      </c>
      <c r="D1012" s="1" t="s">
        <v>11</v>
      </c>
      <c r="E1012" s="1" t="s">
        <v>11</v>
      </c>
      <c r="F1012" s="1" t="s">
        <v>11</v>
      </c>
      <c r="G1012" s="1" t="s">
        <v>11</v>
      </c>
      <c r="H1012" s="1" t="s">
        <v>11</v>
      </c>
      <c r="I1012" s="3"/>
      <c r="J1012" s="3"/>
    </row>
    <row r="1013">
      <c r="A1013" s="4" t="s">
        <v>3385</v>
      </c>
      <c r="B1013" s="1" t="s">
        <v>3386</v>
      </c>
      <c r="C1013" s="1" t="s">
        <v>3387</v>
      </c>
      <c r="D1013" s="1" t="s">
        <v>3388</v>
      </c>
      <c r="E1013" s="1" t="s">
        <v>3389</v>
      </c>
      <c r="F1013" s="1" t="s">
        <v>11</v>
      </c>
      <c r="G1013" s="5" t="s">
        <v>3390</v>
      </c>
      <c r="H1013" s="1" t="s">
        <v>43</v>
      </c>
      <c r="I1013" s="3"/>
      <c r="J1013" s="3"/>
    </row>
    <row r="1014">
      <c r="A1014" s="4" t="s">
        <v>1719</v>
      </c>
      <c r="B1014" s="1" t="s">
        <v>11</v>
      </c>
      <c r="C1014" s="1" t="s">
        <v>11</v>
      </c>
      <c r="D1014" s="1" t="s">
        <v>11</v>
      </c>
      <c r="E1014" s="1" t="s">
        <v>11</v>
      </c>
      <c r="F1014" s="1" t="s">
        <v>11</v>
      </c>
      <c r="G1014" s="1" t="s">
        <v>11</v>
      </c>
      <c r="H1014" s="1" t="s">
        <v>11</v>
      </c>
      <c r="I1014" s="3"/>
      <c r="J1014" s="3"/>
    </row>
    <row r="1015">
      <c r="A1015" s="4" t="s">
        <v>5317</v>
      </c>
      <c r="B1015" s="1" t="s">
        <v>11</v>
      </c>
      <c r="C1015" s="1" t="s">
        <v>11</v>
      </c>
      <c r="D1015" s="1" t="s">
        <v>11</v>
      </c>
      <c r="E1015" s="1" t="s">
        <v>11</v>
      </c>
      <c r="F1015" s="1" t="s">
        <v>11</v>
      </c>
      <c r="G1015" s="1" t="s">
        <v>11</v>
      </c>
      <c r="H1015" s="1" t="s">
        <v>11</v>
      </c>
      <c r="I1015" s="3"/>
      <c r="J1015" s="3"/>
    </row>
    <row r="1016">
      <c r="A1016" s="4" t="s">
        <v>6549</v>
      </c>
      <c r="B1016" s="1" t="s">
        <v>11</v>
      </c>
      <c r="C1016" s="1" t="s">
        <v>11</v>
      </c>
      <c r="D1016" s="1" t="s">
        <v>11</v>
      </c>
      <c r="E1016" s="1" t="s">
        <v>11</v>
      </c>
      <c r="F1016" s="1" t="s">
        <v>11</v>
      </c>
      <c r="G1016" s="1" t="s">
        <v>11</v>
      </c>
      <c r="H1016" s="1" t="s">
        <v>11</v>
      </c>
      <c r="I1016" s="3"/>
      <c r="J1016" s="3"/>
    </row>
    <row r="1017">
      <c r="A1017" s="4" t="s">
        <v>3398</v>
      </c>
      <c r="B1017" s="1" t="s">
        <v>3399</v>
      </c>
      <c r="C1017" s="1" t="s">
        <v>3400</v>
      </c>
      <c r="D1017" s="1" t="s">
        <v>3401</v>
      </c>
      <c r="E1017" s="1" t="s">
        <v>3402</v>
      </c>
      <c r="F1017" s="1" t="s">
        <v>11</v>
      </c>
      <c r="G1017" s="1" t="s">
        <v>11</v>
      </c>
      <c r="H1017" s="1" t="s">
        <v>31</v>
      </c>
      <c r="I1017" s="3"/>
      <c r="J1017" s="3"/>
    </row>
    <row r="1018">
      <c r="A1018" s="4" t="s">
        <v>4835</v>
      </c>
      <c r="B1018" s="1" t="s">
        <v>11</v>
      </c>
      <c r="C1018" s="1" t="s">
        <v>11</v>
      </c>
      <c r="D1018" s="1" t="s">
        <v>11</v>
      </c>
      <c r="E1018" s="1" t="s">
        <v>11</v>
      </c>
      <c r="F1018" s="1" t="s">
        <v>11</v>
      </c>
      <c r="G1018" s="1" t="s">
        <v>11</v>
      </c>
      <c r="H1018" s="1" t="s">
        <v>11</v>
      </c>
      <c r="I1018" s="3"/>
      <c r="J1018" s="3"/>
    </row>
    <row r="1019">
      <c r="A1019" s="4" t="s">
        <v>3406</v>
      </c>
      <c r="B1019" s="1" t="s">
        <v>3407</v>
      </c>
      <c r="C1019" s="1" t="s">
        <v>3408</v>
      </c>
      <c r="D1019" s="1" t="s">
        <v>3409</v>
      </c>
      <c r="E1019" s="1" t="s">
        <v>3410</v>
      </c>
      <c r="F1019" s="1" t="s">
        <v>3411</v>
      </c>
      <c r="G1019" s="1" t="s">
        <v>11</v>
      </c>
      <c r="H1019" s="1" t="s">
        <v>31</v>
      </c>
      <c r="I1019" s="3"/>
      <c r="J1019" s="3"/>
    </row>
    <row r="1020">
      <c r="A1020" s="4" t="s">
        <v>9205</v>
      </c>
      <c r="B1020" s="1" t="s">
        <v>11</v>
      </c>
      <c r="C1020" s="1" t="s">
        <v>11</v>
      </c>
      <c r="D1020" s="1" t="s">
        <v>11</v>
      </c>
      <c r="E1020" s="1" t="s">
        <v>11</v>
      </c>
      <c r="F1020" s="1" t="s">
        <v>11</v>
      </c>
      <c r="G1020" s="1" t="s">
        <v>11</v>
      </c>
      <c r="H1020" s="1" t="s">
        <v>11</v>
      </c>
      <c r="I1020" s="3"/>
      <c r="J1020" s="3"/>
    </row>
    <row r="1021">
      <c r="A1021" s="4" t="s">
        <v>6962</v>
      </c>
      <c r="B1021" s="1" t="s">
        <v>11</v>
      </c>
      <c r="C1021" s="1" t="s">
        <v>11</v>
      </c>
      <c r="D1021" s="1" t="s">
        <v>11</v>
      </c>
      <c r="E1021" s="1" t="s">
        <v>11</v>
      </c>
      <c r="F1021" s="1" t="s">
        <v>11</v>
      </c>
      <c r="G1021" s="1" t="s">
        <v>11</v>
      </c>
      <c r="H1021" s="1" t="s">
        <v>11</v>
      </c>
      <c r="I1021" s="3"/>
      <c r="J1021" s="3"/>
    </row>
    <row r="1022">
      <c r="A1022" s="4" t="s">
        <v>3417</v>
      </c>
      <c r="B1022" s="1" t="s">
        <v>3418</v>
      </c>
      <c r="C1022" s="1" t="s">
        <v>3419</v>
      </c>
      <c r="D1022" s="1" t="s">
        <v>3420</v>
      </c>
      <c r="E1022" s="1" t="s">
        <v>3421</v>
      </c>
      <c r="F1022" s="1" t="s">
        <v>11</v>
      </c>
      <c r="G1022" s="5" t="s">
        <v>3422</v>
      </c>
      <c r="H1022" s="1" t="s">
        <v>183</v>
      </c>
      <c r="I1022" s="3"/>
      <c r="J1022" s="3"/>
    </row>
    <row r="1023">
      <c r="A1023" s="4" t="s">
        <v>6819</v>
      </c>
      <c r="B1023" s="1" t="s">
        <v>11</v>
      </c>
      <c r="C1023" s="1" t="s">
        <v>11</v>
      </c>
      <c r="D1023" s="1" t="s">
        <v>11</v>
      </c>
      <c r="E1023" s="1" t="s">
        <v>11</v>
      </c>
      <c r="F1023" s="1" t="s">
        <v>11</v>
      </c>
      <c r="G1023" s="1" t="s">
        <v>11</v>
      </c>
      <c r="H1023" s="1" t="s">
        <v>11</v>
      </c>
      <c r="I1023" s="3"/>
      <c r="J1023" s="3"/>
    </row>
    <row r="1024">
      <c r="A1024" s="4" t="s">
        <v>3426</v>
      </c>
      <c r="B1024" s="1" t="s">
        <v>3427</v>
      </c>
      <c r="C1024" s="1" t="s">
        <v>3428</v>
      </c>
      <c r="D1024" s="1" t="s">
        <v>3429</v>
      </c>
      <c r="E1024" s="1" t="s">
        <v>3430</v>
      </c>
      <c r="F1024" s="1" t="s">
        <v>11</v>
      </c>
      <c r="G1024" s="1" t="s">
        <v>11</v>
      </c>
      <c r="H1024" s="1" t="s">
        <v>53</v>
      </c>
      <c r="I1024" s="3"/>
      <c r="J1024" s="3"/>
    </row>
    <row r="1025">
      <c r="A1025" s="4" t="s">
        <v>1683</v>
      </c>
      <c r="B1025" s="1" t="s">
        <v>11</v>
      </c>
      <c r="C1025" s="1" t="s">
        <v>11</v>
      </c>
      <c r="D1025" s="1" t="s">
        <v>11</v>
      </c>
      <c r="E1025" s="1" t="s">
        <v>11</v>
      </c>
      <c r="F1025" s="1" t="s">
        <v>11</v>
      </c>
      <c r="G1025" s="1" t="s">
        <v>11</v>
      </c>
      <c r="H1025" s="1" t="s">
        <v>11</v>
      </c>
      <c r="I1025" s="3"/>
      <c r="J1025" s="3"/>
    </row>
    <row r="1026">
      <c r="A1026" s="4" t="s">
        <v>7980</v>
      </c>
      <c r="B1026" s="1" t="s">
        <v>11</v>
      </c>
      <c r="C1026" s="1" t="s">
        <v>11</v>
      </c>
      <c r="D1026" s="1" t="s">
        <v>11</v>
      </c>
      <c r="E1026" s="1" t="s">
        <v>11</v>
      </c>
      <c r="F1026" s="1" t="s">
        <v>11</v>
      </c>
      <c r="G1026" s="1" t="s">
        <v>11</v>
      </c>
      <c r="H1026" s="1" t="s">
        <v>11</v>
      </c>
      <c r="I1026" s="3"/>
      <c r="J1026" s="3"/>
    </row>
    <row r="1027">
      <c r="A1027" s="4" t="s">
        <v>7777</v>
      </c>
      <c r="B1027" s="1" t="s">
        <v>11</v>
      </c>
      <c r="C1027" s="1" t="s">
        <v>11</v>
      </c>
      <c r="D1027" s="1" t="s">
        <v>11</v>
      </c>
      <c r="E1027" s="1" t="s">
        <v>11</v>
      </c>
      <c r="F1027" s="1" t="s">
        <v>11</v>
      </c>
      <c r="G1027" s="1" t="s">
        <v>11</v>
      </c>
      <c r="H1027" s="1" t="s">
        <v>11</v>
      </c>
      <c r="I1027" s="3"/>
      <c r="J1027" s="3"/>
    </row>
    <row r="1028">
      <c r="A1028" s="4" t="s">
        <v>8683</v>
      </c>
      <c r="B1028" s="1" t="s">
        <v>11</v>
      </c>
      <c r="C1028" s="1" t="s">
        <v>11</v>
      </c>
      <c r="D1028" s="1" t="s">
        <v>11</v>
      </c>
      <c r="E1028" s="1" t="s">
        <v>11</v>
      </c>
      <c r="F1028" s="1" t="s">
        <v>11</v>
      </c>
      <c r="G1028" s="1" t="s">
        <v>11</v>
      </c>
      <c r="H1028" s="1" t="s">
        <v>11</v>
      </c>
      <c r="I1028" s="3"/>
      <c r="J1028" s="3"/>
    </row>
    <row r="1029">
      <c r="A1029" s="4" t="s">
        <v>3440</v>
      </c>
      <c r="B1029" s="1" t="s">
        <v>3441</v>
      </c>
      <c r="C1029" s="3"/>
      <c r="D1029" s="3"/>
      <c r="E1029" s="3"/>
      <c r="F1029" s="1" t="s">
        <v>11</v>
      </c>
      <c r="G1029" s="1" t="s">
        <v>11</v>
      </c>
      <c r="H1029" s="1" t="s">
        <v>11</v>
      </c>
      <c r="I1029" s="3"/>
      <c r="J1029" s="3"/>
    </row>
    <row r="1030">
      <c r="A1030" s="4" t="s">
        <v>8986</v>
      </c>
      <c r="B1030" s="1" t="s">
        <v>11</v>
      </c>
      <c r="C1030" s="1" t="s">
        <v>11</v>
      </c>
      <c r="D1030" s="1" t="s">
        <v>11</v>
      </c>
      <c r="E1030" s="1" t="s">
        <v>11</v>
      </c>
      <c r="F1030" s="1" t="s">
        <v>11</v>
      </c>
      <c r="G1030" s="1" t="s">
        <v>11</v>
      </c>
      <c r="H1030" s="1" t="s">
        <v>11</v>
      </c>
      <c r="I1030" s="3"/>
      <c r="J1030" s="3"/>
    </row>
    <row r="1031">
      <c r="A1031" s="4" t="s">
        <v>1860</v>
      </c>
      <c r="B1031" s="1" t="s">
        <v>11</v>
      </c>
      <c r="C1031" s="1" t="s">
        <v>11</v>
      </c>
      <c r="D1031" s="1" t="s">
        <v>11</v>
      </c>
      <c r="E1031" s="1" t="s">
        <v>11</v>
      </c>
      <c r="F1031" s="1" t="s">
        <v>11</v>
      </c>
      <c r="G1031" s="1" t="s">
        <v>11</v>
      </c>
      <c r="H1031" s="1" t="s">
        <v>11</v>
      </c>
      <c r="I1031" s="3"/>
      <c r="J1031" s="3"/>
    </row>
    <row r="1032">
      <c r="A1032" s="4" t="s">
        <v>3447</v>
      </c>
      <c r="B1032" s="1" t="s">
        <v>3448</v>
      </c>
      <c r="C1032" s="1" t="s">
        <v>3449</v>
      </c>
      <c r="D1032" s="1" t="s">
        <v>3450</v>
      </c>
      <c r="E1032" s="1" t="s">
        <v>3451</v>
      </c>
      <c r="F1032" s="1" t="s">
        <v>3452</v>
      </c>
      <c r="G1032" s="1" t="s">
        <v>3453</v>
      </c>
      <c r="H1032" s="1" t="s">
        <v>1199</v>
      </c>
      <c r="I1032" s="3"/>
      <c r="J1032" s="3"/>
    </row>
    <row r="1033">
      <c r="A1033" s="4" t="s">
        <v>3595</v>
      </c>
      <c r="B1033" s="1" t="s">
        <v>11</v>
      </c>
      <c r="C1033" s="1" t="s">
        <v>11</v>
      </c>
      <c r="D1033" s="1" t="s">
        <v>11</v>
      </c>
      <c r="E1033" s="1" t="s">
        <v>11</v>
      </c>
      <c r="F1033" s="1" t="s">
        <v>11</v>
      </c>
      <c r="G1033" s="1" t="s">
        <v>11</v>
      </c>
      <c r="H1033" s="1" t="s">
        <v>11</v>
      </c>
      <c r="I1033" s="3"/>
      <c r="J1033" s="3"/>
    </row>
    <row r="1034">
      <c r="A1034" s="4" t="s">
        <v>5359</v>
      </c>
      <c r="B1034" s="1" t="s">
        <v>11</v>
      </c>
      <c r="C1034" s="1" t="s">
        <v>11</v>
      </c>
      <c r="D1034" s="1" t="s">
        <v>11</v>
      </c>
      <c r="E1034" s="1" t="s">
        <v>11</v>
      </c>
      <c r="F1034" s="1" t="s">
        <v>11</v>
      </c>
      <c r="G1034" s="1" t="s">
        <v>11</v>
      </c>
      <c r="H1034" s="1" t="s">
        <v>11</v>
      </c>
      <c r="I1034" s="3"/>
      <c r="J1034" s="3"/>
    </row>
    <row r="1035">
      <c r="A1035" s="4" t="s">
        <v>3459</v>
      </c>
      <c r="B1035" s="1" t="s">
        <v>3460</v>
      </c>
      <c r="C1035" s="1" t="s">
        <v>3461</v>
      </c>
      <c r="D1035" s="1" t="s">
        <v>3462</v>
      </c>
      <c r="E1035" s="1" t="s">
        <v>3463</v>
      </c>
      <c r="F1035" s="1" t="s">
        <v>11</v>
      </c>
      <c r="G1035" s="5" t="s">
        <v>3464</v>
      </c>
      <c r="H1035" s="1" t="s">
        <v>43</v>
      </c>
      <c r="I1035" s="3"/>
      <c r="J1035" s="3"/>
    </row>
    <row r="1036">
      <c r="A1036" s="4" t="s">
        <v>6488</v>
      </c>
      <c r="B1036" s="1" t="s">
        <v>11</v>
      </c>
      <c r="C1036" s="1" t="s">
        <v>11</v>
      </c>
      <c r="D1036" s="1" t="s">
        <v>11</v>
      </c>
      <c r="E1036" s="1" t="s">
        <v>11</v>
      </c>
      <c r="F1036" s="1" t="s">
        <v>11</v>
      </c>
      <c r="G1036" s="1" t="s">
        <v>11</v>
      </c>
      <c r="H1036" s="1" t="s">
        <v>11</v>
      </c>
      <c r="I1036" s="3"/>
      <c r="J1036" s="3"/>
    </row>
    <row r="1037">
      <c r="A1037" s="4" t="s">
        <v>4719</v>
      </c>
      <c r="B1037" s="1" t="s">
        <v>11</v>
      </c>
      <c r="C1037" s="1" t="s">
        <v>11</v>
      </c>
      <c r="D1037" s="1" t="s">
        <v>11</v>
      </c>
      <c r="E1037" s="1" t="s">
        <v>11</v>
      </c>
      <c r="F1037" s="1" t="s">
        <v>11</v>
      </c>
      <c r="G1037" s="1" t="s">
        <v>11</v>
      </c>
      <c r="H1037" s="1" t="s">
        <v>11</v>
      </c>
      <c r="I1037" s="3"/>
      <c r="J1037" s="3"/>
    </row>
    <row r="1038">
      <c r="A1038" s="4" t="s">
        <v>3470</v>
      </c>
      <c r="B1038" s="1" t="s">
        <v>3471</v>
      </c>
      <c r="C1038" s="1" t="s">
        <v>3472</v>
      </c>
      <c r="D1038" s="1" t="s">
        <v>3473</v>
      </c>
      <c r="E1038" s="1" t="s">
        <v>3474</v>
      </c>
      <c r="F1038" s="1" t="s">
        <v>11</v>
      </c>
      <c r="G1038" s="5" t="s">
        <v>3475</v>
      </c>
      <c r="H1038" s="1" t="s">
        <v>80</v>
      </c>
      <c r="I1038" s="3"/>
      <c r="J1038" s="3"/>
    </row>
    <row r="1039">
      <c r="A1039" s="4" t="s">
        <v>1127</v>
      </c>
      <c r="B1039" s="1" t="s">
        <v>11</v>
      </c>
      <c r="C1039" s="1" t="s">
        <v>11</v>
      </c>
      <c r="D1039" s="1" t="s">
        <v>11</v>
      </c>
      <c r="E1039" s="1" t="s">
        <v>11</v>
      </c>
      <c r="F1039" s="1" t="s">
        <v>11</v>
      </c>
      <c r="G1039" s="1" t="s">
        <v>11</v>
      </c>
      <c r="H1039" s="1" t="s">
        <v>11</v>
      </c>
      <c r="I1039" s="3"/>
      <c r="J1039" s="3"/>
    </row>
    <row r="1040">
      <c r="A1040" s="4" t="s">
        <v>3479</v>
      </c>
      <c r="B1040" s="1" t="s">
        <v>3480</v>
      </c>
      <c r="C1040" s="1" t="s">
        <v>3481</v>
      </c>
      <c r="D1040" s="1" t="s">
        <v>3482</v>
      </c>
      <c r="E1040" s="1" t="s">
        <v>3483</v>
      </c>
      <c r="F1040" s="1" t="s">
        <v>3484</v>
      </c>
      <c r="G1040" s="5" t="s">
        <v>3485</v>
      </c>
      <c r="H1040" s="1" t="s">
        <v>654</v>
      </c>
      <c r="I1040" s="3"/>
      <c r="J1040" s="3"/>
    </row>
    <row r="1041">
      <c r="A1041" s="4" t="s">
        <v>1813</v>
      </c>
      <c r="B1041" s="1" t="s">
        <v>11</v>
      </c>
      <c r="C1041" s="1" t="s">
        <v>11</v>
      </c>
      <c r="D1041" s="1" t="s">
        <v>11</v>
      </c>
      <c r="E1041" s="1" t="s">
        <v>11</v>
      </c>
      <c r="F1041" s="1" t="s">
        <v>11</v>
      </c>
      <c r="G1041" s="1" t="s">
        <v>11</v>
      </c>
      <c r="H1041" s="1" t="s">
        <v>11</v>
      </c>
      <c r="I1041" s="3"/>
      <c r="J1041" s="3"/>
    </row>
    <row r="1042">
      <c r="A1042" s="4" t="s">
        <v>4150</v>
      </c>
      <c r="B1042" s="1" t="s">
        <v>11</v>
      </c>
      <c r="C1042" s="1" t="s">
        <v>11</v>
      </c>
      <c r="D1042" s="1" t="s">
        <v>11</v>
      </c>
      <c r="E1042" s="1" t="s">
        <v>11</v>
      </c>
      <c r="F1042" s="1" t="s">
        <v>11</v>
      </c>
      <c r="G1042" s="1" t="s">
        <v>11</v>
      </c>
      <c r="H1042" s="1" t="s">
        <v>11</v>
      </c>
      <c r="I1042" s="3"/>
      <c r="J1042" s="3"/>
    </row>
    <row r="1043">
      <c r="A1043" s="4" t="s">
        <v>3487</v>
      </c>
      <c r="B1043" s="1" t="s">
        <v>11</v>
      </c>
      <c r="C1043" s="1" t="s">
        <v>11</v>
      </c>
      <c r="D1043" s="1" t="s">
        <v>11</v>
      </c>
      <c r="E1043" s="1" t="s">
        <v>11</v>
      </c>
      <c r="F1043" s="1" t="s">
        <v>11</v>
      </c>
      <c r="G1043" s="1" t="s">
        <v>11</v>
      </c>
      <c r="H1043" s="1" t="s">
        <v>11</v>
      </c>
      <c r="I1043" s="3"/>
      <c r="J1043" s="3"/>
    </row>
    <row r="1044">
      <c r="A1044" s="4" t="s">
        <v>1881</v>
      </c>
      <c r="B1044" s="1" t="s">
        <v>11</v>
      </c>
      <c r="C1044" s="1" t="s">
        <v>11</v>
      </c>
      <c r="D1044" s="1" t="s">
        <v>11</v>
      </c>
      <c r="E1044" s="1" t="s">
        <v>11</v>
      </c>
      <c r="F1044" s="1" t="s">
        <v>11</v>
      </c>
      <c r="G1044" s="1" t="s">
        <v>11</v>
      </c>
      <c r="H1044" s="1" t="s">
        <v>11</v>
      </c>
      <c r="I1044" s="3"/>
      <c r="J1044" s="3"/>
    </row>
    <row r="1045">
      <c r="A1045" s="4" t="s">
        <v>3495</v>
      </c>
      <c r="B1045" s="1" t="s">
        <v>3496</v>
      </c>
      <c r="C1045" s="3"/>
      <c r="D1045" s="3"/>
      <c r="E1045" s="3"/>
      <c r="F1045" s="1" t="s">
        <v>11</v>
      </c>
      <c r="G1045" s="1" t="s">
        <v>11</v>
      </c>
      <c r="H1045" s="1" t="s">
        <v>11</v>
      </c>
      <c r="I1045" s="3"/>
      <c r="J1045" s="3"/>
    </row>
    <row r="1046">
      <c r="A1046" s="4" t="s">
        <v>3498</v>
      </c>
      <c r="B1046" s="1" t="s">
        <v>3499</v>
      </c>
      <c r="C1046" s="1" t="s">
        <v>3500</v>
      </c>
      <c r="D1046" s="1" t="s">
        <v>3501</v>
      </c>
      <c r="E1046" s="1" t="s">
        <v>3502</v>
      </c>
      <c r="F1046" s="1" t="s">
        <v>11</v>
      </c>
      <c r="G1046" s="1" t="s">
        <v>11</v>
      </c>
      <c r="H1046" s="1" t="s">
        <v>312</v>
      </c>
      <c r="I1046" s="3"/>
      <c r="J1046" s="3"/>
    </row>
    <row r="1047">
      <c r="A1047" s="4" t="s">
        <v>3504</v>
      </c>
      <c r="B1047" s="1" t="s">
        <v>3505</v>
      </c>
      <c r="C1047" s="1" t="s">
        <v>3506</v>
      </c>
      <c r="D1047" s="1" t="s">
        <v>3507</v>
      </c>
      <c r="E1047" s="1" t="s">
        <v>3508</v>
      </c>
      <c r="F1047" s="1" t="s">
        <v>3509</v>
      </c>
      <c r="G1047" s="5" t="s">
        <v>3510</v>
      </c>
      <c r="H1047" s="1" t="s">
        <v>31</v>
      </c>
      <c r="I1047" s="3"/>
      <c r="J1047" s="3"/>
    </row>
    <row r="1048">
      <c r="A1048" s="4" t="s">
        <v>3639</v>
      </c>
      <c r="B1048" s="1" t="s">
        <v>11</v>
      </c>
      <c r="C1048" s="1" t="s">
        <v>11</v>
      </c>
      <c r="D1048" s="1" t="s">
        <v>11</v>
      </c>
      <c r="E1048" s="1" t="s">
        <v>11</v>
      </c>
      <c r="F1048" s="1" t="s">
        <v>11</v>
      </c>
      <c r="G1048" s="1" t="s">
        <v>11</v>
      </c>
      <c r="H1048" s="1" t="s">
        <v>11</v>
      </c>
      <c r="I1048" s="3"/>
      <c r="J1048" s="3"/>
    </row>
    <row r="1049">
      <c r="A1049" s="4" t="s">
        <v>3514</v>
      </c>
      <c r="B1049" s="1" t="s">
        <v>3515</v>
      </c>
      <c r="C1049" s="3"/>
      <c r="D1049" s="3"/>
      <c r="E1049" s="3"/>
      <c r="F1049" s="1" t="s">
        <v>11</v>
      </c>
      <c r="G1049" s="1" t="s">
        <v>11</v>
      </c>
      <c r="H1049" s="1" t="s">
        <v>11</v>
      </c>
      <c r="I1049" s="3"/>
      <c r="J1049" s="3"/>
    </row>
    <row r="1050">
      <c r="A1050" s="4" t="s">
        <v>1003</v>
      </c>
      <c r="B1050" s="1" t="s">
        <v>11</v>
      </c>
      <c r="C1050" s="1" t="s">
        <v>11</v>
      </c>
      <c r="D1050" s="1" t="s">
        <v>11</v>
      </c>
      <c r="E1050" s="1" t="s">
        <v>11</v>
      </c>
      <c r="F1050" s="1" t="s">
        <v>11</v>
      </c>
      <c r="G1050" s="1" t="s">
        <v>11</v>
      </c>
      <c r="H1050" s="1" t="s">
        <v>11</v>
      </c>
      <c r="I1050" s="3"/>
      <c r="J1050" s="3"/>
    </row>
    <row r="1051">
      <c r="A1051" s="4" t="s">
        <v>8131</v>
      </c>
      <c r="B1051" s="1" t="s">
        <v>11</v>
      </c>
      <c r="C1051" s="1" t="s">
        <v>11</v>
      </c>
      <c r="D1051" s="1" t="s">
        <v>11</v>
      </c>
      <c r="E1051" s="1" t="s">
        <v>11</v>
      </c>
      <c r="F1051" s="1" t="s">
        <v>11</v>
      </c>
      <c r="G1051" s="1" t="s">
        <v>11</v>
      </c>
      <c r="H1051" s="1" t="s">
        <v>11</v>
      </c>
      <c r="I1051" s="3"/>
      <c r="J1051" s="3"/>
    </row>
    <row r="1052">
      <c r="A1052" s="4" t="s">
        <v>5769</v>
      </c>
      <c r="B1052" s="1" t="s">
        <v>11</v>
      </c>
      <c r="C1052" s="1" t="s">
        <v>11</v>
      </c>
      <c r="D1052" s="1" t="s">
        <v>11</v>
      </c>
      <c r="E1052" s="1" t="s">
        <v>11</v>
      </c>
      <c r="F1052" s="1" t="s">
        <v>11</v>
      </c>
      <c r="G1052" s="1" t="s">
        <v>11</v>
      </c>
      <c r="H1052" s="1" t="s">
        <v>11</v>
      </c>
      <c r="I1052" s="3"/>
      <c r="J1052" s="3"/>
    </row>
    <row r="1053">
      <c r="A1053" s="4" t="s">
        <v>5788</v>
      </c>
      <c r="B1053" s="1" t="s">
        <v>11</v>
      </c>
      <c r="C1053" s="1" t="s">
        <v>11</v>
      </c>
      <c r="D1053" s="1" t="s">
        <v>11</v>
      </c>
      <c r="E1053" s="1" t="s">
        <v>11</v>
      </c>
      <c r="F1053" s="1" t="s">
        <v>11</v>
      </c>
      <c r="G1053" s="1" t="s">
        <v>11</v>
      </c>
      <c r="H1053" s="1" t="s">
        <v>11</v>
      </c>
      <c r="I1053" s="3"/>
      <c r="J1053" s="3"/>
    </row>
    <row r="1054">
      <c r="A1054" s="4" t="s">
        <v>6741</v>
      </c>
      <c r="B1054" s="1" t="s">
        <v>11</v>
      </c>
      <c r="C1054" s="1" t="s">
        <v>11</v>
      </c>
      <c r="D1054" s="1" t="s">
        <v>11</v>
      </c>
      <c r="E1054" s="1" t="s">
        <v>11</v>
      </c>
      <c r="F1054" s="1" t="s">
        <v>11</v>
      </c>
      <c r="G1054" s="1" t="s">
        <v>11</v>
      </c>
      <c r="H1054" s="1" t="s">
        <v>11</v>
      </c>
      <c r="I1054" s="3"/>
      <c r="J1054" s="3"/>
    </row>
    <row r="1055">
      <c r="A1055" s="4" t="s">
        <v>5404</v>
      </c>
      <c r="B1055" s="1" t="s">
        <v>11</v>
      </c>
      <c r="C1055" s="1" t="s">
        <v>11</v>
      </c>
      <c r="D1055" s="1" t="s">
        <v>11</v>
      </c>
      <c r="E1055" s="1" t="s">
        <v>11</v>
      </c>
      <c r="F1055" s="1" t="s">
        <v>11</v>
      </c>
      <c r="G1055" s="1" t="s">
        <v>11</v>
      </c>
      <c r="H1055" s="1" t="s">
        <v>11</v>
      </c>
      <c r="I1055" s="3"/>
      <c r="J1055" s="3"/>
    </row>
    <row r="1056">
      <c r="A1056" s="4" t="s">
        <v>3529</v>
      </c>
      <c r="B1056" s="1" t="s">
        <v>3530</v>
      </c>
      <c r="C1056" s="1" t="s">
        <v>3531</v>
      </c>
      <c r="D1056" s="1" t="s">
        <v>3532</v>
      </c>
      <c r="E1056" s="1" t="s">
        <v>3533</v>
      </c>
      <c r="F1056" s="1" t="s">
        <v>11</v>
      </c>
      <c r="G1056" s="5" t="s">
        <v>3534</v>
      </c>
      <c r="H1056" s="1" t="s">
        <v>80</v>
      </c>
      <c r="I1056" s="3"/>
      <c r="J1056" s="3"/>
    </row>
    <row r="1057">
      <c r="A1057" s="4" t="s">
        <v>3536</v>
      </c>
      <c r="B1057" s="1" t="s">
        <v>3537</v>
      </c>
      <c r="C1057" s="3"/>
      <c r="D1057" s="3"/>
      <c r="E1057" s="3"/>
      <c r="F1057" s="1" t="s">
        <v>11</v>
      </c>
      <c r="G1057" s="1" t="s">
        <v>11</v>
      </c>
      <c r="H1057" s="1" t="s">
        <v>11</v>
      </c>
      <c r="I1057" s="3"/>
      <c r="J1057" s="3"/>
    </row>
    <row r="1058">
      <c r="A1058" s="4" t="s">
        <v>3539</v>
      </c>
      <c r="B1058" s="1" t="s">
        <v>3540</v>
      </c>
      <c r="C1058" s="1" t="s">
        <v>3541</v>
      </c>
      <c r="D1058" s="1" t="s">
        <v>3542</v>
      </c>
      <c r="E1058" s="1" t="s">
        <v>3543</v>
      </c>
      <c r="F1058" s="1" t="s">
        <v>11</v>
      </c>
      <c r="G1058" s="3"/>
      <c r="H1058" s="1" t="s">
        <v>43</v>
      </c>
      <c r="I1058" s="3"/>
      <c r="J1058" s="3"/>
    </row>
    <row r="1059">
      <c r="A1059" s="4" t="s">
        <v>6995</v>
      </c>
      <c r="B1059" s="1" t="s">
        <v>11</v>
      </c>
      <c r="C1059" s="1" t="s">
        <v>11</v>
      </c>
      <c r="D1059" s="1" t="s">
        <v>11</v>
      </c>
      <c r="E1059" s="1" t="s">
        <v>11</v>
      </c>
      <c r="F1059" s="1" t="s">
        <v>11</v>
      </c>
      <c r="G1059" s="1" t="s">
        <v>11</v>
      </c>
      <c r="H1059" s="1" t="s">
        <v>11</v>
      </c>
      <c r="I1059" s="3"/>
      <c r="J1059" s="3"/>
    </row>
    <row r="1060">
      <c r="A1060" s="4" t="s">
        <v>9433</v>
      </c>
      <c r="B1060" s="1" t="s">
        <v>11</v>
      </c>
      <c r="C1060" s="1" t="s">
        <v>11</v>
      </c>
      <c r="D1060" s="1" t="s">
        <v>11</v>
      </c>
      <c r="E1060" s="1" t="s">
        <v>11</v>
      </c>
      <c r="F1060" s="1" t="s">
        <v>11</v>
      </c>
      <c r="G1060" s="1" t="s">
        <v>11</v>
      </c>
      <c r="H1060" s="1" t="s">
        <v>11</v>
      </c>
      <c r="I1060" s="3"/>
      <c r="J1060" s="3"/>
    </row>
    <row r="1061">
      <c r="A1061" s="4" t="s">
        <v>3549</v>
      </c>
      <c r="B1061" s="1" t="s">
        <v>3550</v>
      </c>
      <c r="C1061" s="1" t="s">
        <v>3551</v>
      </c>
      <c r="D1061" s="1" t="s">
        <v>3552</v>
      </c>
      <c r="E1061" s="1" t="s">
        <v>3553</v>
      </c>
      <c r="F1061" s="1" t="s">
        <v>11</v>
      </c>
      <c r="G1061" s="5" t="s">
        <v>3554</v>
      </c>
      <c r="H1061" s="1" t="s">
        <v>80</v>
      </c>
      <c r="I1061" s="3"/>
      <c r="J1061" s="3"/>
    </row>
    <row r="1062">
      <c r="A1062" s="4" t="s">
        <v>9534</v>
      </c>
      <c r="B1062" s="1" t="s">
        <v>11</v>
      </c>
      <c r="C1062" s="1" t="s">
        <v>11</v>
      </c>
      <c r="D1062" s="1" t="s">
        <v>11</v>
      </c>
      <c r="E1062" s="1" t="s">
        <v>11</v>
      </c>
      <c r="F1062" s="1" t="s">
        <v>11</v>
      </c>
      <c r="G1062" s="1" t="s">
        <v>11</v>
      </c>
      <c r="H1062" s="1" t="s">
        <v>11</v>
      </c>
      <c r="I1062" s="3"/>
      <c r="J1062" s="3"/>
    </row>
    <row r="1063">
      <c r="A1063" s="4" t="s">
        <v>4833</v>
      </c>
      <c r="B1063" s="1" t="s">
        <v>11</v>
      </c>
      <c r="C1063" s="1" t="s">
        <v>11</v>
      </c>
      <c r="D1063" s="1" t="s">
        <v>11</v>
      </c>
      <c r="E1063" s="1" t="s">
        <v>11</v>
      </c>
      <c r="F1063" s="1" t="s">
        <v>11</v>
      </c>
      <c r="G1063" s="1" t="s">
        <v>11</v>
      </c>
      <c r="H1063" s="1" t="s">
        <v>11</v>
      </c>
      <c r="I1063" s="3"/>
      <c r="J1063" s="3"/>
    </row>
    <row r="1064">
      <c r="A1064" s="4" t="s">
        <v>1946</v>
      </c>
      <c r="B1064" s="1" t="s">
        <v>11</v>
      </c>
      <c r="C1064" s="1" t="s">
        <v>11</v>
      </c>
      <c r="D1064" s="1" t="s">
        <v>11</v>
      </c>
      <c r="E1064" s="1" t="s">
        <v>11</v>
      </c>
      <c r="F1064" s="1" t="s">
        <v>11</v>
      </c>
      <c r="G1064" s="1" t="s">
        <v>11</v>
      </c>
      <c r="H1064" s="1" t="s">
        <v>11</v>
      </c>
      <c r="I1064" s="3"/>
      <c r="J1064" s="3"/>
    </row>
    <row r="1065">
      <c r="A1065" s="4" t="s">
        <v>1244</v>
      </c>
      <c r="B1065" s="1" t="s">
        <v>11</v>
      </c>
      <c r="C1065" s="1" t="s">
        <v>11</v>
      </c>
      <c r="D1065" s="1" t="s">
        <v>11</v>
      </c>
      <c r="E1065" s="1" t="s">
        <v>11</v>
      </c>
      <c r="F1065" s="1" t="s">
        <v>11</v>
      </c>
      <c r="G1065" s="1" t="s">
        <v>11</v>
      </c>
      <c r="H1065" s="1" t="s">
        <v>11</v>
      </c>
      <c r="I1065" s="3"/>
      <c r="J1065" s="3"/>
    </row>
    <row r="1066">
      <c r="A1066" s="4" t="s">
        <v>3689</v>
      </c>
      <c r="B1066" s="1" t="s">
        <v>11</v>
      </c>
      <c r="C1066" s="1" t="s">
        <v>11</v>
      </c>
      <c r="D1066" s="1" t="s">
        <v>11</v>
      </c>
      <c r="E1066" s="1" t="s">
        <v>11</v>
      </c>
      <c r="F1066" s="1" t="s">
        <v>11</v>
      </c>
      <c r="G1066" s="1" t="s">
        <v>11</v>
      </c>
      <c r="H1066" s="1" t="s">
        <v>11</v>
      </c>
      <c r="I1066" s="3"/>
      <c r="J1066" s="3"/>
    </row>
    <row r="1067">
      <c r="A1067" s="4" t="s">
        <v>6956</v>
      </c>
      <c r="B1067" s="1" t="s">
        <v>11</v>
      </c>
      <c r="C1067" s="1" t="s">
        <v>11</v>
      </c>
      <c r="D1067" s="1" t="s">
        <v>11</v>
      </c>
      <c r="E1067" s="1" t="s">
        <v>11</v>
      </c>
      <c r="F1067" s="1" t="s">
        <v>11</v>
      </c>
      <c r="G1067" s="1" t="s">
        <v>11</v>
      </c>
      <c r="H1067" s="1" t="s">
        <v>11</v>
      </c>
      <c r="I1067" s="3"/>
      <c r="J1067" s="3"/>
    </row>
    <row r="1068">
      <c r="A1068" s="4" t="s">
        <v>5278</v>
      </c>
      <c r="B1068" s="1" t="s">
        <v>11</v>
      </c>
      <c r="C1068" s="1" t="s">
        <v>11</v>
      </c>
      <c r="D1068" s="1" t="s">
        <v>11</v>
      </c>
      <c r="E1068" s="1" t="s">
        <v>11</v>
      </c>
      <c r="F1068" s="1" t="s">
        <v>11</v>
      </c>
      <c r="G1068" s="1" t="s">
        <v>11</v>
      </c>
      <c r="H1068" s="1" t="s">
        <v>11</v>
      </c>
      <c r="I1068" s="3"/>
      <c r="J1068" s="3"/>
    </row>
    <row r="1069">
      <c r="A1069" s="4" t="s">
        <v>2460</v>
      </c>
      <c r="B1069" s="1" t="s">
        <v>11</v>
      </c>
      <c r="C1069" s="1" t="s">
        <v>11</v>
      </c>
      <c r="D1069" s="1" t="s">
        <v>11</v>
      </c>
      <c r="E1069" s="1" t="s">
        <v>11</v>
      </c>
      <c r="F1069" s="1" t="s">
        <v>11</v>
      </c>
      <c r="G1069" s="1" t="s">
        <v>11</v>
      </c>
      <c r="H1069" s="1" t="s">
        <v>11</v>
      </c>
      <c r="I1069" s="3"/>
      <c r="J1069" s="3"/>
    </row>
    <row r="1070">
      <c r="A1070" s="4" t="s">
        <v>2711</v>
      </c>
      <c r="B1070" s="1" t="s">
        <v>11</v>
      </c>
      <c r="C1070" s="1" t="s">
        <v>11</v>
      </c>
      <c r="D1070" s="1" t="s">
        <v>11</v>
      </c>
      <c r="E1070" s="1" t="s">
        <v>11</v>
      </c>
      <c r="F1070" s="1" t="s">
        <v>11</v>
      </c>
      <c r="G1070" s="1" t="s">
        <v>11</v>
      </c>
      <c r="H1070" s="1" t="s">
        <v>11</v>
      </c>
      <c r="I1070" s="3"/>
      <c r="J1070" s="3"/>
    </row>
    <row r="1071">
      <c r="A1071" s="4" t="s">
        <v>1338</v>
      </c>
      <c r="B1071" s="1" t="s">
        <v>11</v>
      </c>
      <c r="C1071" s="1" t="s">
        <v>11</v>
      </c>
      <c r="D1071" s="1" t="s">
        <v>11</v>
      </c>
      <c r="E1071" s="1" t="s">
        <v>11</v>
      </c>
      <c r="F1071" s="1" t="s">
        <v>11</v>
      </c>
      <c r="G1071" s="1" t="s">
        <v>11</v>
      </c>
      <c r="H1071" s="1" t="s">
        <v>11</v>
      </c>
      <c r="I1071" s="3"/>
      <c r="J1071" s="3"/>
    </row>
    <row r="1072">
      <c r="A1072" s="4" t="s">
        <v>6997</v>
      </c>
      <c r="B1072" s="1" t="s">
        <v>11</v>
      </c>
      <c r="C1072" s="1" t="s">
        <v>11</v>
      </c>
      <c r="D1072" s="1" t="s">
        <v>11</v>
      </c>
      <c r="E1072" s="1" t="s">
        <v>11</v>
      </c>
      <c r="F1072" s="1" t="s">
        <v>11</v>
      </c>
      <c r="G1072" s="1" t="s">
        <v>11</v>
      </c>
      <c r="H1072" s="1" t="s">
        <v>11</v>
      </c>
      <c r="I1072" s="3"/>
      <c r="J1072" s="3"/>
    </row>
    <row r="1073">
      <c r="A1073" s="4" t="s">
        <v>565</v>
      </c>
      <c r="B1073" s="1" t="s">
        <v>11</v>
      </c>
      <c r="C1073" s="1" t="s">
        <v>11</v>
      </c>
      <c r="D1073" s="1" t="s">
        <v>11</v>
      </c>
      <c r="E1073" s="1" t="s">
        <v>11</v>
      </c>
      <c r="F1073" s="1" t="s">
        <v>11</v>
      </c>
      <c r="G1073" s="1" t="s">
        <v>11</v>
      </c>
      <c r="H1073" s="1" t="s">
        <v>11</v>
      </c>
      <c r="I1073" s="3"/>
      <c r="J1073" s="3"/>
    </row>
    <row r="1074">
      <c r="A1074" s="4" t="s">
        <v>3580</v>
      </c>
      <c r="B1074" s="1" t="s">
        <v>3581</v>
      </c>
      <c r="C1074" s="1" t="s">
        <v>3582</v>
      </c>
      <c r="D1074" s="1" t="s">
        <v>3583</v>
      </c>
      <c r="E1074" s="1" t="s">
        <v>1560</v>
      </c>
      <c r="F1074" s="1" t="s">
        <v>1561</v>
      </c>
      <c r="G1074" s="1" t="s">
        <v>11</v>
      </c>
      <c r="H1074" s="1" t="s">
        <v>80</v>
      </c>
      <c r="I1074" s="3"/>
      <c r="J1074" s="3"/>
    </row>
    <row r="1075">
      <c r="A1075" s="4" t="s">
        <v>8113</v>
      </c>
      <c r="B1075" s="1" t="s">
        <v>11</v>
      </c>
      <c r="C1075" s="1" t="s">
        <v>11</v>
      </c>
      <c r="D1075" s="1" t="s">
        <v>11</v>
      </c>
      <c r="E1075" s="1" t="s">
        <v>11</v>
      </c>
      <c r="F1075" s="1" t="s">
        <v>11</v>
      </c>
      <c r="G1075" s="1" t="s">
        <v>11</v>
      </c>
      <c r="H1075" s="1" t="s">
        <v>11</v>
      </c>
      <c r="I1075" s="3"/>
      <c r="J1075" s="3"/>
    </row>
    <row r="1076">
      <c r="A1076" s="4" t="s">
        <v>1355</v>
      </c>
      <c r="B1076" s="1" t="s">
        <v>11</v>
      </c>
      <c r="C1076" s="1" t="s">
        <v>11</v>
      </c>
      <c r="D1076" s="1" t="s">
        <v>11</v>
      </c>
      <c r="E1076" s="1" t="s">
        <v>11</v>
      </c>
      <c r="F1076" s="1" t="s">
        <v>11</v>
      </c>
      <c r="G1076" s="1" t="s">
        <v>11</v>
      </c>
      <c r="H1076" s="1" t="s">
        <v>11</v>
      </c>
      <c r="I1076" s="3"/>
      <c r="J1076" s="3"/>
    </row>
    <row r="1077">
      <c r="A1077" s="4" t="s">
        <v>852</v>
      </c>
      <c r="B1077" s="1" t="s">
        <v>11</v>
      </c>
      <c r="C1077" s="1" t="s">
        <v>11</v>
      </c>
      <c r="D1077" s="1" t="s">
        <v>11</v>
      </c>
      <c r="E1077" s="1" t="s">
        <v>11</v>
      </c>
      <c r="F1077" s="1" t="s">
        <v>11</v>
      </c>
      <c r="G1077" s="1" t="s">
        <v>11</v>
      </c>
      <c r="H1077" s="1" t="s">
        <v>11</v>
      </c>
      <c r="I1077" s="3"/>
      <c r="J1077" s="3"/>
    </row>
    <row r="1078">
      <c r="A1078" s="4" t="s">
        <v>3744</v>
      </c>
      <c r="B1078" s="1" t="s">
        <v>11</v>
      </c>
      <c r="C1078" s="1" t="s">
        <v>11</v>
      </c>
      <c r="D1078" s="1" t="s">
        <v>11</v>
      </c>
      <c r="E1078" s="1" t="s">
        <v>11</v>
      </c>
      <c r="F1078" s="1" t="s">
        <v>11</v>
      </c>
      <c r="G1078" s="1" t="s">
        <v>11</v>
      </c>
      <c r="H1078" s="1" t="s">
        <v>11</v>
      </c>
      <c r="I1078" s="3"/>
      <c r="J1078" s="3"/>
    </row>
    <row r="1079">
      <c r="A1079" s="4" t="s">
        <v>2645</v>
      </c>
      <c r="B1079" s="1" t="s">
        <v>11</v>
      </c>
      <c r="C1079" s="1" t="s">
        <v>11</v>
      </c>
      <c r="D1079" s="1" t="s">
        <v>11</v>
      </c>
      <c r="E1079" s="1" t="s">
        <v>11</v>
      </c>
      <c r="F1079" s="1" t="s">
        <v>11</v>
      </c>
      <c r="G1079" s="1" t="s">
        <v>11</v>
      </c>
      <c r="H1079" s="1" t="s">
        <v>11</v>
      </c>
      <c r="I1079" s="3"/>
      <c r="J1079" s="3"/>
    </row>
    <row r="1080">
      <c r="A1080" s="4" t="s">
        <v>8188</v>
      </c>
      <c r="B1080" s="1" t="s">
        <v>11</v>
      </c>
      <c r="C1080" s="1" t="s">
        <v>11</v>
      </c>
      <c r="D1080" s="1" t="s">
        <v>11</v>
      </c>
      <c r="E1080" s="1" t="s">
        <v>11</v>
      </c>
      <c r="F1080" s="1" t="s">
        <v>11</v>
      </c>
      <c r="G1080" s="1" t="s">
        <v>11</v>
      </c>
      <c r="H1080" s="1" t="s">
        <v>11</v>
      </c>
      <c r="I1080" s="3"/>
      <c r="J1080" s="3"/>
    </row>
    <row r="1081">
      <c r="A1081" s="4" t="s">
        <v>7461</v>
      </c>
      <c r="B1081" s="1" t="s">
        <v>11</v>
      </c>
      <c r="C1081" s="1" t="s">
        <v>11</v>
      </c>
      <c r="D1081" s="1" t="s">
        <v>11</v>
      </c>
      <c r="E1081" s="1" t="s">
        <v>11</v>
      </c>
      <c r="F1081" s="1" t="s">
        <v>11</v>
      </c>
      <c r="G1081" s="1" t="s">
        <v>11</v>
      </c>
      <c r="H1081" s="1" t="s">
        <v>11</v>
      </c>
      <c r="I1081" s="3"/>
      <c r="J1081" s="3"/>
    </row>
    <row r="1082">
      <c r="A1082" s="4" t="s">
        <v>3599</v>
      </c>
      <c r="B1082" s="1" t="s">
        <v>3600</v>
      </c>
      <c r="C1082" s="1" t="s">
        <v>3601</v>
      </c>
      <c r="D1082" s="1" t="s">
        <v>3602</v>
      </c>
      <c r="E1082" s="1" t="s">
        <v>3603</v>
      </c>
      <c r="F1082" s="1" t="s">
        <v>11</v>
      </c>
      <c r="G1082" s="1" t="s">
        <v>11</v>
      </c>
      <c r="H1082" s="1" t="s">
        <v>183</v>
      </c>
      <c r="I1082" s="3"/>
      <c r="J1082" s="3"/>
    </row>
    <row r="1083">
      <c r="A1083" s="4" t="s">
        <v>3477</v>
      </c>
      <c r="B1083" s="1" t="s">
        <v>11</v>
      </c>
      <c r="C1083" s="1" t="s">
        <v>11</v>
      </c>
      <c r="D1083" s="1" t="s">
        <v>11</v>
      </c>
      <c r="E1083" s="1" t="s">
        <v>11</v>
      </c>
      <c r="F1083" s="1" t="s">
        <v>11</v>
      </c>
      <c r="G1083" s="1" t="s">
        <v>11</v>
      </c>
      <c r="H1083" s="1" t="s">
        <v>11</v>
      </c>
      <c r="I1083" s="3"/>
      <c r="J1083" s="3"/>
    </row>
    <row r="1084">
      <c r="A1084" s="4" t="s">
        <v>1067</v>
      </c>
      <c r="B1084" s="1" t="s">
        <v>11</v>
      </c>
      <c r="C1084" s="1" t="s">
        <v>11</v>
      </c>
      <c r="D1084" s="1" t="s">
        <v>11</v>
      </c>
      <c r="E1084" s="1" t="s">
        <v>11</v>
      </c>
      <c r="F1084" s="1" t="s">
        <v>11</v>
      </c>
      <c r="G1084" s="1" t="s">
        <v>11</v>
      </c>
      <c r="H1084" s="1" t="s">
        <v>11</v>
      </c>
      <c r="I1084" s="3"/>
      <c r="J1084" s="3"/>
    </row>
    <row r="1085">
      <c r="A1085" s="4" t="s">
        <v>3609</v>
      </c>
      <c r="B1085" s="1" t="s">
        <v>3610</v>
      </c>
      <c r="C1085" s="1" t="s">
        <v>3611</v>
      </c>
      <c r="D1085" s="1" t="s">
        <v>3612</v>
      </c>
      <c r="E1085" s="1" t="s">
        <v>3613</v>
      </c>
      <c r="F1085" s="1" t="s">
        <v>11</v>
      </c>
      <c r="G1085" s="5" t="s">
        <v>3614</v>
      </c>
      <c r="H1085" s="1" t="s">
        <v>183</v>
      </c>
      <c r="I1085" s="3"/>
      <c r="J1085" s="3"/>
    </row>
    <row r="1086">
      <c r="A1086" s="4" t="s">
        <v>2285</v>
      </c>
      <c r="B1086" s="1" t="s">
        <v>11</v>
      </c>
      <c r="C1086" s="1" t="s">
        <v>11</v>
      </c>
      <c r="D1086" s="1" t="s">
        <v>11</v>
      </c>
      <c r="E1086" s="1" t="s">
        <v>11</v>
      </c>
      <c r="F1086" s="1" t="s">
        <v>11</v>
      </c>
      <c r="G1086" s="1" t="s">
        <v>11</v>
      </c>
      <c r="H1086" s="1" t="s">
        <v>11</v>
      </c>
      <c r="I1086" s="3"/>
      <c r="J1086" s="3"/>
    </row>
    <row r="1087">
      <c r="A1087" s="4" t="s">
        <v>3618</v>
      </c>
      <c r="B1087" s="1" t="s">
        <v>3619</v>
      </c>
      <c r="C1087" s="1" t="s">
        <v>3620</v>
      </c>
      <c r="D1087" s="1" t="s">
        <v>3473</v>
      </c>
      <c r="E1087" s="1" t="s">
        <v>3621</v>
      </c>
      <c r="F1087" s="1" t="s">
        <v>11</v>
      </c>
      <c r="G1087" s="1" t="s">
        <v>11</v>
      </c>
      <c r="H1087" s="1" t="s">
        <v>43</v>
      </c>
      <c r="I1087" s="3"/>
      <c r="J1087" s="3"/>
    </row>
    <row r="1088">
      <c r="A1088" s="4" t="s">
        <v>156</v>
      </c>
      <c r="B1088" s="1" t="s">
        <v>11</v>
      </c>
      <c r="C1088" s="1" t="s">
        <v>11</v>
      </c>
      <c r="D1088" s="1" t="s">
        <v>11</v>
      </c>
      <c r="E1088" s="1" t="s">
        <v>11</v>
      </c>
      <c r="F1088" s="1" t="s">
        <v>11</v>
      </c>
      <c r="G1088" s="1" t="s">
        <v>11</v>
      </c>
      <c r="H1088" s="1" t="s">
        <v>11</v>
      </c>
      <c r="I1088" s="3"/>
      <c r="J1088" s="3"/>
    </row>
    <row r="1089">
      <c r="A1089" s="4" t="s">
        <v>3625</v>
      </c>
      <c r="B1089" s="1" t="s">
        <v>3626</v>
      </c>
      <c r="C1089" s="1" t="s">
        <v>3627</v>
      </c>
      <c r="D1089" s="1" t="s">
        <v>3628</v>
      </c>
      <c r="E1089" s="1" t="s">
        <v>3629</v>
      </c>
      <c r="F1089" s="1" t="s">
        <v>11</v>
      </c>
      <c r="G1089" s="5" t="s">
        <v>3630</v>
      </c>
      <c r="H1089" s="1" t="s">
        <v>183</v>
      </c>
      <c r="I1089" s="3"/>
      <c r="J1089" s="3"/>
    </row>
    <row r="1090">
      <c r="A1090" s="4" t="s">
        <v>3632</v>
      </c>
      <c r="B1090" s="1" t="s">
        <v>3633</v>
      </c>
      <c r="C1090" s="3"/>
      <c r="D1090" s="3"/>
      <c r="E1090" s="3"/>
      <c r="F1090" s="1" t="s">
        <v>11</v>
      </c>
      <c r="G1090" s="1" t="s">
        <v>11</v>
      </c>
      <c r="H1090" s="1" t="s">
        <v>11</v>
      </c>
      <c r="I1090" s="3"/>
      <c r="J1090" s="3"/>
    </row>
    <row r="1091">
      <c r="A1091" s="4" t="s">
        <v>9515</v>
      </c>
      <c r="B1091" s="1" t="s">
        <v>11</v>
      </c>
      <c r="C1091" s="1" t="s">
        <v>11</v>
      </c>
      <c r="D1091" s="1" t="s">
        <v>11</v>
      </c>
      <c r="E1091" s="1" t="s">
        <v>11</v>
      </c>
      <c r="F1091" s="1" t="s">
        <v>11</v>
      </c>
      <c r="G1091" s="1" t="s">
        <v>11</v>
      </c>
      <c r="H1091" s="1" t="s">
        <v>11</v>
      </c>
      <c r="I1091" s="3"/>
      <c r="J1091" s="3"/>
    </row>
    <row r="1092">
      <c r="A1092" s="4" t="s">
        <v>215</v>
      </c>
      <c r="B1092" s="1" t="s">
        <v>11</v>
      </c>
      <c r="C1092" s="1" t="s">
        <v>11</v>
      </c>
      <c r="D1092" s="1" t="s">
        <v>11</v>
      </c>
      <c r="E1092" s="1" t="s">
        <v>11</v>
      </c>
      <c r="F1092" s="1" t="s">
        <v>11</v>
      </c>
      <c r="G1092" s="1" t="s">
        <v>11</v>
      </c>
      <c r="H1092" s="1" t="s">
        <v>11</v>
      </c>
      <c r="I1092" s="3"/>
      <c r="J1092" s="3"/>
    </row>
    <row r="1093">
      <c r="A1093" s="4" t="s">
        <v>1967</v>
      </c>
      <c r="B1093" s="1" t="s">
        <v>11</v>
      </c>
      <c r="C1093" s="1" t="s">
        <v>11</v>
      </c>
      <c r="D1093" s="1" t="s">
        <v>11</v>
      </c>
      <c r="E1093" s="1" t="s">
        <v>11</v>
      </c>
      <c r="F1093" s="1" t="s">
        <v>11</v>
      </c>
      <c r="G1093" s="1" t="s">
        <v>11</v>
      </c>
      <c r="H1093" s="1" t="s">
        <v>11</v>
      </c>
      <c r="I1093" s="3"/>
      <c r="J1093" s="3"/>
    </row>
    <row r="1094">
      <c r="A1094" s="4" t="s">
        <v>7470</v>
      </c>
      <c r="B1094" s="1" t="s">
        <v>11</v>
      </c>
      <c r="C1094" s="1" t="s">
        <v>11</v>
      </c>
      <c r="D1094" s="1" t="s">
        <v>11</v>
      </c>
      <c r="E1094" s="1" t="s">
        <v>11</v>
      </c>
      <c r="F1094" s="1" t="s">
        <v>11</v>
      </c>
      <c r="G1094" s="1" t="s">
        <v>11</v>
      </c>
      <c r="H1094" s="1" t="s">
        <v>11</v>
      </c>
      <c r="I1094" s="3"/>
      <c r="J1094" s="3"/>
    </row>
    <row r="1095">
      <c r="A1095" s="4" t="s">
        <v>3643</v>
      </c>
      <c r="B1095" s="1" t="s">
        <v>3644</v>
      </c>
      <c r="C1095" s="1" t="s">
        <v>3645</v>
      </c>
      <c r="D1095" s="1" t="s">
        <v>3646</v>
      </c>
      <c r="E1095" s="1" t="s">
        <v>3647</v>
      </c>
      <c r="F1095" s="1" t="s">
        <v>11</v>
      </c>
      <c r="G1095" s="3"/>
      <c r="H1095" s="1" t="s">
        <v>1199</v>
      </c>
      <c r="I1095" s="3"/>
      <c r="J1095" s="3"/>
    </row>
    <row r="1096">
      <c r="A1096" s="4" t="s">
        <v>3649</v>
      </c>
      <c r="B1096" s="1" t="s">
        <v>3650</v>
      </c>
      <c r="C1096" s="1" t="s">
        <v>3651</v>
      </c>
      <c r="D1096" s="1" t="s">
        <v>3652</v>
      </c>
      <c r="E1096" s="1" t="s">
        <v>3653</v>
      </c>
      <c r="F1096" s="1" t="s">
        <v>11</v>
      </c>
      <c r="G1096" s="1" t="s">
        <v>11</v>
      </c>
      <c r="H1096" s="1" t="s">
        <v>183</v>
      </c>
      <c r="I1096" s="3"/>
      <c r="J1096" s="3"/>
    </row>
    <row r="1097">
      <c r="A1097" s="4" t="s">
        <v>3655</v>
      </c>
      <c r="B1097" s="1" t="s">
        <v>3656</v>
      </c>
      <c r="C1097" s="1" t="s">
        <v>3657</v>
      </c>
      <c r="D1097" s="1" t="s">
        <v>3658</v>
      </c>
      <c r="E1097" s="1" t="s">
        <v>3659</v>
      </c>
      <c r="F1097" s="1" t="s">
        <v>11</v>
      </c>
      <c r="G1097" s="3"/>
      <c r="H1097" s="1" t="s">
        <v>154</v>
      </c>
      <c r="I1097" s="3"/>
      <c r="J1097" s="3"/>
    </row>
    <row r="1098">
      <c r="A1098" s="4" t="s">
        <v>4455</v>
      </c>
      <c r="B1098" s="1" t="s">
        <v>11</v>
      </c>
      <c r="C1098" s="1" t="s">
        <v>11</v>
      </c>
      <c r="D1098" s="1" t="s">
        <v>11</v>
      </c>
      <c r="E1098" s="1" t="s">
        <v>11</v>
      </c>
      <c r="F1098" s="1" t="s">
        <v>11</v>
      </c>
      <c r="G1098" s="1" t="s">
        <v>11</v>
      </c>
      <c r="H1098" s="1" t="s">
        <v>11</v>
      </c>
      <c r="I1098" s="3"/>
      <c r="J1098" s="3"/>
    </row>
    <row r="1099">
      <c r="A1099" s="4" t="s">
        <v>3663</v>
      </c>
      <c r="B1099" s="1" t="s">
        <v>3664</v>
      </c>
      <c r="C1099" s="1" t="s">
        <v>3665</v>
      </c>
      <c r="D1099" s="1" t="s">
        <v>3666</v>
      </c>
      <c r="E1099" s="1" t="s">
        <v>3667</v>
      </c>
      <c r="F1099" s="1" t="s">
        <v>3668</v>
      </c>
      <c r="G1099" s="5" t="s">
        <v>3669</v>
      </c>
      <c r="H1099" s="1" t="s">
        <v>80</v>
      </c>
      <c r="I1099" s="3"/>
      <c r="J1099" s="3"/>
    </row>
    <row r="1100">
      <c r="A1100" s="4" t="s">
        <v>760</v>
      </c>
      <c r="B1100" s="1" t="s">
        <v>11</v>
      </c>
      <c r="C1100" s="1" t="s">
        <v>11</v>
      </c>
      <c r="D1100" s="1" t="s">
        <v>11</v>
      </c>
      <c r="E1100" s="1" t="s">
        <v>11</v>
      </c>
      <c r="F1100" s="1" t="s">
        <v>11</v>
      </c>
      <c r="G1100" s="1" t="s">
        <v>11</v>
      </c>
      <c r="H1100" s="1" t="s">
        <v>11</v>
      </c>
      <c r="I1100" s="3"/>
      <c r="J1100" s="3"/>
    </row>
    <row r="1101">
      <c r="A1101" s="4" t="s">
        <v>3673</v>
      </c>
      <c r="B1101" s="1" t="s">
        <v>3674</v>
      </c>
      <c r="C1101" s="1" t="s">
        <v>3675</v>
      </c>
      <c r="D1101" s="1" t="s">
        <v>3676</v>
      </c>
      <c r="E1101" s="1" t="s">
        <v>3677</v>
      </c>
      <c r="F1101" s="1" t="s">
        <v>11</v>
      </c>
      <c r="G1101" s="1" t="s">
        <v>11</v>
      </c>
      <c r="H1101" s="1" t="s">
        <v>183</v>
      </c>
      <c r="I1101" s="3"/>
      <c r="J1101" s="3"/>
    </row>
    <row r="1102">
      <c r="A1102" s="4" t="s">
        <v>5878</v>
      </c>
      <c r="B1102" s="1" t="s">
        <v>11</v>
      </c>
      <c r="C1102" s="1" t="s">
        <v>11</v>
      </c>
      <c r="D1102" s="1" t="s">
        <v>11</v>
      </c>
      <c r="E1102" s="1" t="s">
        <v>11</v>
      </c>
      <c r="F1102" s="1" t="s">
        <v>11</v>
      </c>
      <c r="G1102" s="1" t="s">
        <v>11</v>
      </c>
      <c r="H1102" s="1" t="s">
        <v>11</v>
      </c>
      <c r="I1102" s="3"/>
      <c r="J1102" s="3"/>
    </row>
    <row r="1103">
      <c r="A1103" s="4" t="s">
        <v>1850</v>
      </c>
      <c r="B1103" s="1" t="s">
        <v>11</v>
      </c>
      <c r="C1103" s="1" t="s">
        <v>11</v>
      </c>
      <c r="D1103" s="1" t="s">
        <v>11</v>
      </c>
      <c r="E1103" s="1" t="s">
        <v>11</v>
      </c>
      <c r="F1103" s="1" t="s">
        <v>11</v>
      </c>
      <c r="G1103" s="1" t="s">
        <v>11</v>
      </c>
      <c r="H1103" s="1" t="s">
        <v>11</v>
      </c>
      <c r="I1103" s="3"/>
      <c r="J1103" s="3"/>
    </row>
    <row r="1104">
      <c r="A1104" s="4" t="s">
        <v>9230</v>
      </c>
      <c r="B1104" s="1" t="s">
        <v>11</v>
      </c>
      <c r="C1104" s="1" t="s">
        <v>11</v>
      </c>
      <c r="D1104" s="1" t="s">
        <v>11</v>
      </c>
      <c r="E1104" s="1" t="s">
        <v>11</v>
      </c>
      <c r="F1104" s="1" t="s">
        <v>11</v>
      </c>
      <c r="G1104" s="1" t="s">
        <v>11</v>
      </c>
      <c r="H1104" s="1" t="s">
        <v>11</v>
      </c>
      <c r="I1104" s="3"/>
      <c r="J1104" s="3"/>
    </row>
    <row r="1105">
      <c r="A1105" s="4" t="s">
        <v>2531</v>
      </c>
      <c r="B1105" s="1" t="s">
        <v>11</v>
      </c>
      <c r="C1105" s="1" t="s">
        <v>11</v>
      </c>
      <c r="D1105" s="1" t="s">
        <v>11</v>
      </c>
      <c r="E1105" s="1" t="s">
        <v>11</v>
      </c>
      <c r="F1105" s="1" t="s">
        <v>11</v>
      </c>
      <c r="G1105" s="1" t="s">
        <v>11</v>
      </c>
      <c r="H1105" s="1" t="s">
        <v>11</v>
      </c>
      <c r="I1105" s="3"/>
      <c r="J1105" s="3"/>
    </row>
    <row r="1106">
      <c r="A1106" s="4" t="s">
        <v>1482</v>
      </c>
      <c r="B1106" s="1" t="s">
        <v>11</v>
      </c>
      <c r="C1106" s="1" t="s">
        <v>11</v>
      </c>
      <c r="D1106" s="1" t="s">
        <v>11</v>
      </c>
      <c r="E1106" s="1" t="s">
        <v>11</v>
      </c>
      <c r="F1106" s="1" t="s">
        <v>11</v>
      </c>
      <c r="G1106" s="1" t="s">
        <v>11</v>
      </c>
      <c r="H1106" s="1" t="s">
        <v>11</v>
      </c>
      <c r="I1106" s="3"/>
      <c r="J1106" s="3"/>
    </row>
    <row r="1107">
      <c r="A1107" s="4" t="s">
        <v>2233</v>
      </c>
      <c r="B1107" s="1" t="s">
        <v>11</v>
      </c>
      <c r="C1107" s="1" t="s">
        <v>11</v>
      </c>
      <c r="D1107" s="1" t="s">
        <v>11</v>
      </c>
      <c r="E1107" s="1" t="s">
        <v>11</v>
      </c>
      <c r="F1107" s="1" t="s">
        <v>11</v>
      </c>
      <c r="G1107" s="1" t="s">
        <v>11</v>
      </c>
      <c r="H1107" s="1" t="s">
        <v>11</v>
      </c>
      <c r="I1107" s="3"/>
      <c r="J1107" s="3"/>
    </row>
    <row r="1108">
      <c r="A1108" s="4" t="s">
        <v>9064</v>
      </c>
      <c r="B1108" s="1" t="s">
        <v>11</v>
      </c>
      <c r="C1108" s="1" t="s">
        <v>11</v>
      </c>
      <c r="D1108" s="1" t="s">
        <v>11</v>
      </c>
      <c r="E1108" s="1" t="s">
        <v>11</v>
      </c>
      <c r="F1108" s="1" t="s">
        <v>11</v>
      </c>
      <c r="G1108" s="1" t="s">
        <v>11</v>
      </c>
      <c r="H1108" s="1" t="s">
        <v>11</v>
      </c>
      <c r="I1108" s="3"/>
      <c r="J1108" s="3"/>
    </row>
    <row r="1109">
      <c r="A1109" s="4" t="s">
        <v>3693</v>
      </c>
      <c r="B1109" s="1" t="s">
        <v>3694</v>
      </c>
      <c r="C1109" s="1" t="s">
        <v>3695</v>
      </c>
      <c r="D1109" s="1" t="s">
        <v>3696</v>
      </c>
      <c r="E1109" s="1" t="s">
        <v>3697</v>
      </c>
      <c r="F1109" s="1" t="s">
        <v>11</v>
      </c>
      <c r="G1109" s="5" t="s">
        <v>3698</v>
      </c>
      <c r="H1109" s="1" t="s">
        <v>154</v>
      </c>
      <c r="I1109" s="3"/>
      <c r="J1109" s="3"/>
    </row>
    <row r="1110">
      <c r="A1110" s="4" t="s">
        <v>4350</v>
      </c>
      <c r="B1110" s="1" t="s">
        <v>11</v>
      </c>
      <c r="C1110" s="1" t="s">
        <v>11</v>
      </c>
      <c r="D1110" s="1" t="s">
        <v>11</v>
      </c>
      <c r="E1110" s="1" t="s">
        <v>11</v>
      </c>
      <c r="F1110" s="1" t="s">
        <v>11</v>
      </c>
      <c r="G1110" s="1" t="s">
        <v>11</v>
      </c>
      <c r="H1110" s="1" t="s">
        <v>11</v>
      </c>
      <c r="I1110" s="3"/>
      <c r="J1110" s="3"/>
    </row>
    <row r="1111">
      <c r="A1111" s="4" t="s">
        <v>3702</v>
      </c>
      <c r="B1111" s="1" t="s">
        <v>3703</v>
      </c>
      <c r="C1111" s="1" t="s">
        <v>3704</v>
      </c>
      <c r="D1111" s="1" t="s">
        <v>3705</v>
      </c>
      <c r="E1111" s="1" t="s">
        <v>3706</v>
      </c>
      <c r="F1111" s="1" t="s">
        <v>11</v>
      </c>
      <c r="G1111" s="1" t="s">
        <v>11</v>
      </c>
      <c r="H1111" s="1" t="s">
        <v>80</v>
      </c>
      <c r="I1111" s="3"/>
      <c r="J1111" s="3"/>
    </row>
    <row r="1112">
      <c r="A1112" s="4" t="s">
        <v>4807</v>
      </c>
      <c r="B1112" s="1" t="s">
        <v>11</v>
      </c>
      <c r="C1112" s="1" t="s">
        <v>11</v>
      </c>
      <c r="D1112" s="1" t="s">
        <v>11</v>
      </c>
      <c r="E1112" s="1" t="s">
        <v>11</v>
      </c>
      <c r="F1112" s="1" t="s">
        <v>11</v>
      </c>
      <c r="G1112" s="1" t="s">
        <v>11</v>
      </c>
      <c r="H1112" s="1" t="s">
        <v>11</v>
      </c>
      <c r="I1112" s="3"/>
      <c r="J1112" s="3"/>
    </row>
    <row r="1113">
      <c r="A1113" s="4" t="s">
        <v>756</v>
      </c>
      <c r="B1113" s="1" t="s">
        <v>11</v>
      </c>
      <c r="C1113" s="1" t="s">
        <v>11</v>
      </c>
      <c r="D1113" s="1" t="s">
        <v>11</v>
      </c>
      <c r="E1113" s="1" t="s">
        <v>11</v>
      </c>
      <c r="F1113" s="1" t="s">
        <v>11</v>
      </c>
      <c r="G1113" s="1" t="s">
        <v>11</v>
      </c>
      <c r="H1113" s="1" t="s">
        <v>11</v>
      </c>
      <c r="I1113" s="3"/>
      <c r="J1113" s="3"/>
    </row>
    <row r="1114">
      <c r="A1114" s="4" t="s">
        <v>3712</v>
      </c>
      <c r="B1114" s="1" t="s">
        <v>3713</v>
      </c>
      <c r="C1114" s="1" t="s">
        <v>3714</v>
      </c>
      <c r="D1114" s="1" t="s">
        <v>3715</v>
      </c>
      <c r="E1114" s="1" t="s">
        <v>3716</v>
      </c>
      <c r="F1114" s="1" t="s">
        <v>3717</v>
      </c>
      <c r="G1114" s="1" t="s">
        <v>11</v>
      </c>
      <c r="H1114" s="1" t="s">
        <v>31</v>
      </c>
      <c r="I1114" s="3"/>
      <c r="J1114" s="3"/>
    </row>
    <row r="1115">
      <c r="A1115" s="4" t="s">
        <v>5786</v>
      </c>
      <c r="B1115" s="1" t="s">
        <v>11</v>
      </c>
      <c r="C1115" s="1" t="s">
        <v>11</v>
      </c>
      <c r="D1115" s="1" t="s">
        <v>11</v>
      </c>
      <c r="E1115" s="1" t="s">
        <v>11</v>
      </c>
      <c r="F1115" s="1" t="s">
        <v>11</v>
      </c>
      <c r="G1115" s="1" t="s">
        <v>11</v>
      </c>
      <c r="H1115" s="1" t="s">
        <v>11</v>
      </c>
      <c r="I1115" s="3"/>
      <c r="J1115" s="3"/>
    </row>
    <row r="1116">
      <c r="A1116" s="4" t="s">
        <v>8773</v>
      </c>
      <c r="B1116" s="1" t="s">
        <v>11</v>
      </c>
      <c r="C1116" s="1" t="s">
        <v>11</v>
      </c>
      <c r="D1116" s="1" t="s">
        <v>11</v>
      </c>
      <c r="E1116" s="1" t="s">
        <v>11</v>
      </c>
      <c r="F1116" s="1" t="s">
        <v>11</v>
      </c>
      <c r="G1116" s="1" t="s">
        <v>11</v>
      </c>
      <c r="H1116" s="1" t="s">
        <v>11</v>
      </c>
      <c r="I1116" s="3"/>
      <c r="J1116" s="3"/>
    </row>
    <row r="1117">
      <c r="A1117" s="4" t="s">
        <v>3723</v>
      </c>
      <c r="B1117" s="1" t="s">
        <v>3724</v>
      </c>
      <c r="C1117" s="1" t="s">
        <v>3725</v>
      </c>
      <c r="D1117" s="1" t="s">
        <v>3726</v>
      </c>
      <c r="E1117" s="1" t="s">
        <v>3727</v>
      </c>
      <c r="F1117" s="1" t="s">
        <v>3728</v>
      </c>
      <c r="G1117" s="5" t="s">
        <v>3729</v>
      </c>
      <c r="H1117" s="1" t="s">
        <v>53</v>
      </c>
      <c r="I1117" s="3"/>
      <c r="J1117" s="3"/>
    </row>
    <row r="1118">
      <c r="A1118" s="4" t="s">
        <v>3731</v>
      </c>
      <c r="B1118" s="1" t="s">
        <v>3732</v>
      </c>
      <c r="C1118" s="1" t="s">
        <v>3733</v>
      </c>
      <c r="D1118" s="1" t="s">
        <v>3734</v>
      </c>
      <c r="E1118" s="1" t="s">
        <v>3735</v>
      </c>
      <c r="F1118" s="1" t="s">
        <v>11</v>
      </c>
      <c r="G1118" s="5" t="s">
        <v>3736</v>
      </c>
      <c r="H1118" s="1" t="s">
        <v>80</v>
      </c>
      <c r="I1118" s="3"/>
      <c r="J1118" s="3"/>
    </row>
    <row r="1119">
      <c r="A1119" s="4" t="s">
        <v>1926</v>
      </c>
      <c r="B1119" s="1" t="s">
        <v>11</v>
      </c>
      <c r="C1119" s="1" t="s">
        <v>11</v>
      </c>
      <c r="D1119" s="1" t="s">
        <v>11</v>
      </c>
      <c r="E1119" s="1" t="s">
        <v>11</v>
      </c>
      <c r="F1119" s="1" t="s">
        <v>11</v>
      </c>
      <c r="G1119" s="1" t="s">
        <v>11</v>
      </c>
      <c r="H1119" s="1" t="s">
        <v>11</v>
      </c>
      <c r="I1119" s="3"/>
      <c r="J1119" s="3"/>
    </row>
    <row r="1120">
      <c r="A1120" s="4" t="s">
        <v>72</v>
      </c>
      <c r="B1120" s="1" t="s">
        <v>11</v>
      </c>
      <c r="C1120" s="1" t="s">
        <v>11</v>
      </c>
      <c r="D1120" s="1" t="s">
        <v>11</v>
      </c>
      <c r="E1120" s="1" t="s">
        <v>11</v>
      </c>
      <c r="F1120" s="1" t="s">
        <v>11</v>
      </c>
      <c r="G1120" s="1" t="s">
        <v>11</v>
      </c>
      <c r="H1120" s="1" t="s">
        <v>11</v>
      </c>
      <c r="I1120" s="3"/>
      <c r="J1120" s="3"/>
    </row>
    <row r="1121">
      <c r="A1121" s="4" t="s">
        <v>4306</v>
      </c>
      <c r="B1121" s="1" t="s">
        <v>11</v>
      </c>
      <c r="C1121" s="1" t="s">
        <v>11</v>
      </c>
      <c r="D1121" s="1" t="s">
        <v>11</v>
      </c>
      <c r="E1121" s="1" t="s">
        <v>11</v>
      </c>
      <c r="F1121" s="1" t="s">
        <v>11</v>
      </c>
      <c r="G1121" s="1" t="s">
        <v>11</v>
      </c>
      <c r="H1121" s="1" t="s">
        <v>11</v>
      </c>
      <c r="I1121" s="3"/>
      <c r="J1121" s="3"/>
    </row>
    <row r="1122">
      <c r="A1122" s="4" t="s">
        <v>4545</v>
      </c>
      <c r="B1122" s="1" t="s">
        <v>11</v>
      </c>
      <c r="C1122" s="1" t="s">
        <v>11</v>
      </c>
      <c r="D1122" s="1" t="s">
        <v>11</v>
      </c>
      <c r="E1122" s="1" t="s">
        <v>11</v>
      </c>
      <c r="F1122" s="1" t="s">
        <v>11</v>
      </c>
      <c r="G1122" s="1" t="s">
        <v>11</v>
      </c>
      <c r="H1122" s="1" t="s">
        <v>11</v>
      </c>
      <c r="I1122" s="3"/>
      <c r="J1122" s="3"/>
    </row>
    <row r="1123">
      <c r="A1123" s="4" t="s">
        <v>7648</v>
      </c>
      <c r="B1123" s="1" t="s">
        <v>11</v>
      </c>
      <c r="C1123" s="1" t="s">
        <v>11</v>
      </c>
      <c r="D1123" s="1" t="s">
        <v>11</v>
      </c>
      <c r="E1123" s="1" t="s">
        <v>11</v>
      </c>
      <c r="F1123" s="1" t="s">
        <v>11</v>
      </c>
      <c r="G1123" s="1" t="s">
        <v>11</v>
      </c>
      <c r="H1123" s="1" t="s">
        <v>11</v>
      </c>
      <c r="I1123" s="3"/>
      <c r="J1123" s="3"/>
    </row>
    <row r="1124">
      <c r="A1124" s="4" t="s">
        <v>6960</v>
      </c>
      <c r="B1124" s="1" t="s">
        <v>11</v>
      </c>
      <c r="C1124" s="1" t="s">
        <v>11</v>
      </c>
      <c r="D1124" s="1" t="s">
        <v>11</v>
      </c>
      <c r="E1124" s="1" t="s">
        <v>11</v>
      </c>
      <c r="F1124" s="1" t="s">
        <v>11</v>
      </c>
      <c r="G1124" s="1" t="s">
        <v>11</v>
      </c>
      <c r="H1124" s="1" t="s">
        <v>11</v>
      </c>
      <c r="I1124" s="3"/>
      <c r="J1124" s="3"/>
    </row>
    <row r="1125">
      <c r="A1125" s="4" t="s">
        <v>4715</v>
      </c>
      <c r="B1125" s="1" t="s">
        <v>11</v>
      </c>
      <c r="C1125" s="1" t="s">
        <v>11</v>
      </c>
      <c r="D1125" s="1" t="s">
        <v>11</v>
      </c>
      <c r="E1125" s="1" t="s">
        <v>11</v>
      </c>
      <c r="F1125" s="1" t="s">
        <v>11</v>
      </c>
      <c r="G1125" s="1" t="s">
        <v>11</v>
      </c>
      <c r="H1125" s="1" t="s">
        <v>11</v>
      </c>
      <c r="I1125" s="3"/>
      <c r="J1125" s="3"/>
    </row>
    <row r="1126">
      <c r="A1126" s="4" t="s">
        <v>6917</v>
      </c>
      <c r="B1126" s="1" t="s">
        <v>11</v>
      </c>
      <c r="C1126" s="1" t="s">
        <v>11</v>
      </c>
      <c r="D1126" s="1" t="s">
        <v>11</v>
      </c>
      <c r="E1126" s="1" t="s">
        <v>11</v>
      </c>
      <c r="F1126" s="1" t="s">
        <v>11</v>
      </c>
      <c r="G1126" s="1" t="s">
        <v>11</v>
      </c>
      <c r="H1126" s="1" t="s">
        <v>11</v>
      </c>
      <c r="I1126" s="3"/>
      <c r="J1126" s="3"/>
    </row>
    <row r="1127">
      <c r="A1127" s="4" t="s">
        <v>3754</v>
      </c>
      <c r="B1127" s="1" t="s">
        <v>3755</v>
      </c>
      <c r="C1127" s="1" t="s">
        <v>3756</v>
      </c>
      <c r="D1127" s="1" t="s">
        <v>3757</v>
      </c>
      <c r="E1127" s="1" t="s">
        <v>3758</v>
      </c>
      <c r="F1127" s="1" t="s">
        <v>11</v>
      </c>
      <c r="G1127" s="1" t="s">
        <v>503</v>
      </c>
      <c r="H1127" s="1" t="s">
        <v>53</v>
      </c>
      <c r="I1127" s="3"/>
      <c r="J1127" s="3"/>
    </row>
    <row r="1128">
      <c r="A1128" s="4" t="s">
        <v>8057</v>
      </c>
      <c r="B1128" s="1" t="s">
        <v>11</v>
      </c>
      <c r="C1128" s="1" t="s">
        <v>11</v>
      </c>
      <c r="D1128" s="1" t="s">
        <v>11</v>
      </c>
      <c r="E1128" s="1" t="s">
        <v>11</v>
      </c>
      <c r="F1128" s="1" t="s">
        <v>11</v>
      </c>
      <c r="G1128" s="1" t="s">
        <v>11</v>
      </c>
      <c r="H1128" s="1" t="s">
        <v>11</v>
      </c>
      <c r="I1128" s="3"/>
      <c r="J1128" s="3"/>
    </row>
    <row r="1129">
      <c r="A1129" s="4" t="s">
        <v>3762</v>
      </c>
      <c r="B1129" s="1" t="s">
        <v>3763</v>
      </c>
      <c r="C1129" s="1" t="s">
        <v>3764</v>
      </c>
      <c r="D1129" s="1" t="s">
        <v>3765</v>
      </c>
      <c r="E1129" s="1" t="s">
        <v>3766</v>
      </c>
      <c r="F1129" s="1" t="s">
        <v>11</v>
      </c>
      <c r="G1129" s="5" t="s">
        <v>3767</v>
      </c>
      <c r="H1129" s="1" t="s">
        <v>53</v>
      </c>
      <c r="I1129" s="3"/>
      <c r="J1129" s="3"/>
    </row>
    <row r="1130">
      <c r="A1130" s="4" t="s">
        <v>3769</v>
      </c>
      <c r="B1130" s="1" t="s">
        <v>3770</v>
      </c>
      <c r="C1130" s="1" t="s">
        <v>3771</v>
      </c>
      <c r="D1130" s="1" t="s">
        <v>3772</v>
      </c>
      <c r="E1130" s="1" t="s">
        <v>3773</v>
      </c>
      <c r="F1130" s="1" t="s">
        <v>11</v>
      </c>
      <c r="G1130" s="5" t="s">
        <v>3774</v>
      </c>
      <c r="H1130" s="1" t="s">
        <v>154</v>
      </c>
      <c r="I1130" s="3"/>
      <c r="J1130" s="3"/>
    </row>
    <row r="1131">
      <c r="A1131" s="4" t="s">
        <v>3776</v>
      </c>
      <c r="B1131" s="1" t="s">
        <v>3777</v>
      </c>
      <c r="C1131" s="1" t="s">
        <v>3778</v>
      </c>
      <c r="D1131" s="1" t="s">
        <v>3779</v>
      </c>
      <c r="E1131" s="1" t="s">
        <v>3780</v>
      </c>
      <c r="F1131" s="1" t="s">
        <v>11</v>
      </c>
      <c r="G1131" s="5" t="s">
        <v>3781</v>
      </c>
      <c r="H1131" s="1" t="s">
        <v>80</v>
      </c>
      <c r="I1131" s="3"/>
      <c r="J1131" s="3"/>
    </row>
    <row r="1132">
      <c r="A1132" s="4" t="s">
        <v>8498</v>
      </c>
      <c r="B1132" s="1" t="s">
        <v>11</v>
      </c>
      <c r="C1132" s="1" t="s">
        <v>11</v>
      </c>
      <c r="D1132" s="1" t="s">
        <v>11</v>
      </c>
      <c r="E1132" s="1" t="s">
        <v>11</v>
      </c>
      <c r="F1132" s="1" t="s">
        <v>11</v>
      </c>
      <c r="G1132" s="1" t="s">
        <v>11</v>
      </c>
      <c r="H1132" s="1" t="s">
        <v>11</v>
      </c>
      <c r="I1132" s="3"/>
      <c r="J1132" s="3"/>
    </row>
    <row r="1133">
      <c r="A1133" s="4" t="s">
        <v>3785</v>
      </c>
      <c r="B1133" s="1" t="s">
        <v>3786</v>
      </c>
      <c r="C1133" s="1" t="s">
        <v>3787</v>
      </c>
      <c r="D1133" s="1" t="s">
        <v>3788</v>
      </c>
      <c r="E1133" s="1" t="s">
        <v>3789</v>
      </c>
      <c r="F1133" s="1" t="s">
        <v>3790</v>
      </c>
      <c r="G1133" s="5" t="s">
        <v>3791</v>
      </c>
      <c r="H1133" s="1" t="s">
        <v>80</v>
      </c>
      <c r="I1133" s="3"/>
      <c r="J1133" s="3"/>
    </row>
    <row r="1134">
      <c r="A1134" s="4" t="s">
        <v>3793</v>
      </c>
      <c r="B1134" s="1" t="s">
        <v>3794</v>
      </c>
      <c r="C1134" s="1" t="s">
        <v>3795</v>
      </c>
      <c r="D1134" s="1" t="s">
        <v>3796</v>
      </c>
      <c r="E1134" s="1" t="s">
        <v>3797</v>
      </c>
      <c r="F1134" s="1" t="s">
        <v>11</v>
      </c>
      <c r="G1134" s="1" t="s">
        <v>11</v>
      </c>
      <c r="H1134" s="1" t="s">
        <v>80</v>
      </c>
      <c r="I1134" s="3"/>
      <c r="J1134" s="3"/>
    </row>
    <row r="1135">
      <c r="A1135" s="4" t="s">
        <v>8408</v>
      </c>
      <c r="B1135" s="1" t="s">
        <v>11</v>
      </c>
      <c r="C1135" s="1" t="s">
        <v>11</v>
      </c>
      <c r="D1135" s="1" t="s">
        <v>11</v>
      </c>
      <c r="E1135" s="1" t="s">
        <v>11</v>
      </c>
      <c r="F1135" s="1" t="s">
        <v>11</v>
      </c>
      <c r="G1135" s="1" t="s">
        <v>11</v>
      </c>
      <c r="H1135" s="1" t="s">
        <v>11</v>
      </c>
      <c r="I1135" s="3"/>
      <c r="J1135" s="3"/>
    </row>
    <row r="1136">
      <c r="A1136" s="4" t="s">
        <v>6514</v>
      </c>
      <c r="B1136" s="1" t="s">
        <v>11</v>
      </c>
      <c r="C1136" s="1" t="s">
        <v>11</v>
      </c>
      <c r="D1136" s="1" t="s">
        <v>11</v>
      </c>
      <c r="E1136" s="1" t="s">
        <v>11</v>
      </c>
      <c r="F1136" s="1" t="s">
        <v>11</v>
      </c>
      <c r="G1136" s="1" t="s">
        <v>11</v>
      </c>
      <c r="H1136" s="1" t="s">
        <v>11</v>
      </c>
      <c r="I1136" s="3"/>
      <c r="J1136" s="3"/>
    </row>
    <row r="1137">
      <c r="A1137" s="4" t="s">
        <v>4619</v>
      </c>
      <c r="B1137" s="1" t="s">
        <v>11</v>
      </c>
      <c r="C1137" s="1" t="s">
        <v>11</v>
      </c>
      <c r="D1137" s="1" t="s">
        <v>11</v>
      </c>
      <c r="E1137" s="1" t="s">
        <v>11</v>
      </c>
      <c r="F1137" s="1" t="s">
        <v>11</v>
      </c>
      <c r="G1137" s="1" t="s">
        <v>11</v>
      </c>
      <c r="H1137" s="1" t="s">
        <v>11</v>
      </c>
      <c r="I1137" s="3"/>
      <c r="J1137" s="3"/>
    </row>
    <row r="1138">
      <c r="A1138" s="4" t="s">
        <v>3805</v>
      </c>
      <c r="B1138" s="1" t="s">
        <v>3806</v>
      </c>
      <c r="C1138" s="1" t="s">
        <v>3807</v>
      </c>
      <c r="D1138" s="1" t="s">
        <v>3808</v>
      </c>
      <c r="E1138" s="1" t="s">
        <v>3809</v>
      </c>
      <c r="F1138" s="1" t="s">
        <v>11</v>
      </c>
      <c r="G1138" s="1" t="s">
        <v>11</v>
      </c>
      <c r="H1138" s="1" t="s">
        <v>31</v>
      </c>
      <c r="I1138" s="3"/>
      <c r="J1138" s="3"/>
    </row>
    <row r="1139">
      <c r="A1139" s="4" t="s">
        <v>3685</v>
      </c>
      <c r="B1139" s="1" t="s">
        <v>11</v>
      </c>
      <c r="C1139" s="1" t="s">
        <v>11</v>
      </c>
      <c r="D1139" s="1" t="s">
        <v>11</v>
      </c>
      <c r="E1139" s="1" t="s">
        <v>11</v>
      </c>
      <c r="F1139" s="1" t="s">
        <v>11</v>
      </c>
      <c r="G1139" s="1" t="s">
        <v>11</v>
      </c>
      <c r="H1139" s="1" t="s">
        <v>11</v>
      </c>
      <c r="I1139" s="3"/>
      <c r="J1139" s="3"/>
    </row>
    <row r="1140">
      <c r="A1140" s="4" t="s">
        <v>1016</v>
      </c>
      <c r="B1140" s="1" t="s">
        <v>11</v>
      </c>
      <c r="C1140" s="1" t="s">
        <v>11</v>
      </c>
      <c r="D1140" s="1" t="s">
        <v>11</v>
      </c>
      <c r="E1140" s="1" t="s">
        <v>11</v>
      </c>
      <c r="F1140" s="1" t="s">
        <v>11</v>
      </c>
      <c r="G1140" s="1" t="s">
        <v>11</v>
      </c>
      <c r="H1140" s="1" t="s">
        <v>11</v>
      </c>
      <c r="I1140" s="3"/>
      <c r="J1140" s="3"/>
    </row>
    <row r="1141">
      <c r="A1141" s="4" t="s">
        <v>3905</v>
      </c>
      <c r="B1141" s="1" t="s">
        <v>11</v>
      </c>
      <c r="C1141" s="1" t="s">
        <v>11</v>
      </c>
      <c r="D1141" s="1" t="s">
        <v>11</v>
      </c>
      <c r="E1141" s="1" t="s">
        <v>11</v>
      </c>
      <c r="F1141" s="1" t="s">
        <v>11</v>
      </c>
      <c r="G1141" s="1" t="s">
        <v>11</v>
      </c>
      <c r="H1141" s="1" t="s">
        <v>11</v>
      </c>
      <c r="I1141" s="3"/>
      <c r="J1141" s="3"/>
    </row>
    <row r="1142">
      <c r="A1142" s="4" t="s">
        <v>7014</v>
      </c>
      <c r="B1142" s="1" t="s">
        <v>11</v>
      </c>
      <c r="C1142" s="1" t="s">
        <v>11</v>
      </c>
      <c r="D1142" s="1" t="s">
        <v>11</v>
      </c>
      <c r="E1142" s="1" t="s">
        <v>11</v>
      </c>
      <c r="F1142" s="1" t="s">
        <v>11</v>
      </c>
      <c r="G1142" s="1" t="s">
        <v>11</v>
      </c>
      <c r="H1142" s="1" t="s">
        <v>11</v>
      </c>
      <c r="I1142" s="3"/>
      <c r="J1142" s="3"/>
    </row>
    <row r="1143">
      <c r="A1143" s="4" t="s">
        <v>3845</v>
      </c>
      <c r="B1143" s="1" t="s">
        <v>11</v>
      </c>
      <c r="C1143" s="1" t="s">
        <v>11</v>
      </c>
      <c r="D1143" s="1" t="s">
        <v>11</v>
      </c>
      <c r="E1143" s="1" t="s">
        <v>11</v>
      </c>
      <c r="F1143" s="1" t="s">
        <v>11</v>
      </c>
      <c r="G1143" s="1" t="s">
        <v>11</v>
      </c>
      <c r="H1143" s="1" t="s">
        <v>11</v>
      </c>
      <c r="I1143" s="3"/>
      <c r="J1143" s="3"/>
    </row>
    <row r="1144">
      <c r="A1144" s="4" t="s">
        <v>7549</v>
      </c>
      <c r="B1144" s="1" t="s">
        <v>11</v>
      </c>
      <c r="C1144" s="1" t="s">
        <v>11</v>
      </c>
      <c r="D1144" s="1" t="s">
        <v>11</v>
      </c>
      <c r="E1144" s="1" t="s">
        <v>11</v>
      </c>
      <c r="F1144" s="1" t="s">
        <v>11</v>
      </c>
      <c r="G1144" s="1" t="s">
        <v>11</v>
      </c>
      <c r="H1144" s="1" t="s">
        <v>11</v>
      </c>
      <c r="I1144" s="3"/>
      <c r="J1144" s="3"/>
    </row>
    <row r="1145">
      <c r="A1145" s="4" t="s">
        <v>1512</v>
      </c>
      <c r="B1145" s="1" t="s">
        <v>11</v>
      </c>
      <c r="C1145" s="1" t="s">
        <v>11</v>
      </c>
      <c r="D1145" s="1" t="s">
        <v>11</v>
      </c>
      <c r="E1145" s="1" t="s">
        <v>11</v>
      </c>
      <c r="F1145" s="1" t="s">
        <v>11</v>
      </c>
      <c r="G1145" s="1" t="s">
        <v>11</v>
      </c>
      <c r="H1145" s="1" t="s">
        <v>11</v>
      </c>
      <c r="I1145" s="3"/>
      <c r="J1145" s="3"/>
    </row>
    <row r="1146">
      <c r="A1146" s="4" t="s">
        <v>7917</v>
      </c>
      <c r="B1146" s="1" t="s">
        <v>11</v>
      </c>
      <c r="C1146" s="1" t="s">
        <v>11</v>
      </c>
      <c r="D1146" s="1" t="s">
        <v>11</v>
      </c>
      <c r="E1146" s="1" t="s">
        <v>11</v>
      </c>
      <c r="F1146" s="1" t="s">
        <v>11</v>
      </c>
      <c r="G1146" s="1" t="s">
        <v>11</v>
      </c>
      <c r="H1146" s="1" t="s">
        <v>11</v>
      </c>
      <c r="I1146" s="3"/>
      <c r="J1146" s="3"/>
    </row>
    <row r="1147">
      <c r="A1147" s="4" t="s">
        <v>3092</v>
      </c>
      <c r="B1147" s="1" t="s">
        <v>11</v>
      </c>
      <c r="C1147" s="1" t="s">
        <v>11</v>
      </c>
      <c r="D1147" s="1" t="s">
        <v>11</v>
      </c>
      <c r="E1147" s="1" t="s">
        <v>11</v>
      </c>
      <c r="F1147" s="1" t="s">
        <v>11</v>
      </c>
      <c r="G1147" s="1" t="s">
        <v>11</v>
      </c>
      <c r="H1147" s="1" t="s">
        <v>11</v>
      </c>
      <c r="I1147" s="3"/>
      <c r="J1147" s="3"/>
    </row>
    <row r="1148">
      <c r="A1148" s="4" t="s">
        <v>3829</v>
      </c>
      <c r="B1148" s="1" t="s">
        <v>3830</v>
      </c>
      <c r="C1148" s="1" t="s">
        <v>3831</v>
      </c>
      <c r="D1148" s="1" t="s">
        <v>3832</v>
      </c>
      <c r="E1148" s="1" t="s">
        <v>3833</v>
      </c>
      <c r="F1148" s="1" t="s">
        <v>11</v>
      </c>
      <c r="G1148" s="1" t="s">
        <v>11</v>
      </c>
      <c r="H1148" s="1" t="s">
        <v>183</v>
      </c>
      <c r="I1148" s="3"/>
      <c r="J1148" s="3"/>
    </row>
    <row r="1149">
      <c r="A1149" s="4" t="s">
        <v>864</v>
      </c>
      <c r="B1149" s="1" t="s">
        <v>11</v>
      </c>
      <c r="C1149" s="1" t="s">
        <v>11</v>
      </c>
      <c r="D1149" s="1" t="s">
        <v>11</v>
      </c>
      <c r="E1149" s="1" t="s">
        <v>11</v>
      </c>
      <c r="F1149" s="1" t="s">
        <v>11</v>
      </c>
      <c r="G1149" s="1" t="s">
        <v>11</v>
      </c>
      <c r="H1149" s="1" t="s">
        <v>11</v>
      </c>
      <c r="I1149" s="3"/>
      <c r="J1149" s="3"/>
    </row>
    <row r="1150">
      <c r="A1150" s="4" t="s">
        <v>8777</v>
      </c>
      <c r="B1150" s="1" t="s">
        <v>11</v>
      </c>
      <c r="C1150" s="1" t="s">
        <v>11</v>
      </c>
      <c r="D1150" s="1" t="s">
        <v>11</v>
      </c>
      <c r="E1150" s="1" t="s">
        <v>11</v>
      </c>
      <c r="F1150" s="1" t="s">
        <v>11</v>
      </c>
      <c r="G1150" s="1" t="s">
        <v>11</v>
      </c>
      <c r="H1150" s="1" t="s">
        <v>11</v>
      </c>
      <c r="I1150" s="3"/>
      <c r="J1150" s="3"/>
    </row>
    <row r="1151">
      <c r="A1151" s="4" t="s">
        <v>3839</v>
      </c>
      <c r="B1151" s="1" t="s">
        <v>3840</v>
      </c>
      <c r="C1151" s="1" t="s">
        <v>3841</v>
      </c>
      <c r="D1151" s="1" t="s">
        <v>3842</v>
      </c>
      <c r="E1151" s="1" t="s">
        <v>3843</v>
      </c>
      <c r="F1151" s="1" t="s">
        <v>11</v>
      </c>
      <c r="G1151" s="1" t="s">
        <v>11</v>
      </c>
      <c r="H1151" s="1" t="s">
        <v>154</v>
      </c>
      <c r="I1151" s="3"/>
      <c r="J1151" s="3"/>
    </row>
    <row r="1152">
      <c r="A1152" s="4" t="s">
        <v>5227</v>
      </c>
      <c r="B1152" s="1" t="s">
        <v>11</v>
      </c>
      <c r="C1152" s="1" t="s">
        <v>11</v>
      </c>
      <c r="D1152" s="1" t="s">
        <v>11</v>
      </c>
      <c r="E1152" s="1" t="s">
        <v>11</v>
      </c>
      <c r="F1152" s="1" t="s">
        <v>11</v>
      </c>
      <c r="G1152" s="1" t="s">
        <v>11</v>
      </c>
      <c r="H1152" s="1" t="s">
        <v>11</v>
      </c>
      <c r="I1152" s="3"/>
      <c r="J1152" s="3"/>
    </row>
    <row r="1153">
      <c r="A1153" s="4" t="s">
        <v>5828</v>
      </c>
      <c r="B1153" s="1" t="s">
        <v>11</v>
      </c>
      <c r="C1153" s="1" t="s">
        <v>11</v>
      </c>
      <c r="D1153" s="1" t="s">
        <v>11</v>
      </c>
      <c r="E1153" s="1" t="s">
        <v>11</v>
      </c>
      <c r="F1153" s="1" t="s">
        <v>11</v>
      </c>
      <c r="G1153" s="1" t="s">
        <v>11</v>
      </c>
      <c r="H1153" s="1" t="s">
        <v>11</v>
      </c>
      <c r="I1153" s="3"/>
      <c r="J1153" s="3"/>
    </row>
    <row r="1154">
      <c r="A1154" s="4" t="s">
        <v>5706</v>
      </c>
      <c r="B1154" s="1" t="s">
        <v>11</v>
      </c>
      <c r="C1154" s="1" t="s">
        <v>11</v>
      </c>
      <c r="D1154" s="1" t="s">
        <v>11</v>
      </c>
      <c r="E1154" s="1" t="s">
        <v>11</v>
      </c>
      <c r="F1154" s="1" t="s">
        <v>11</v>
      </c>
      <c r="G1154" s="1" t="s">
        <v>11</v>
      </c>
      <c r="H1154" s="1" t="s">
        <v>11</v>
      </c>
      <c r="I1154" s="3"/>
      <c r="J1154" s="3"/>
    </row>
    <row r="1155">
      <c r="A1155" s="4" t="s">
        <v>3851</v>
      </c>
      <c r="B1155" s="1" t="s">
        <v>3852</v>
      </c>
      <c r="C1155" s="1" t="s">
        <v>3853</v>
      </c>
      <c r="D1155" s="1" t="s">
        <v>3854</v>
      </c>
      <c r="E1155" s="1" t="s">
        <v>3855</v>
      </c>
      <c r="F1155" s="1" t="s">
        <v>3856</v>
      </c>
      <c r="G1155" s="1" t="s">
        <v>11</v>
      </c>
      <c r="H1155" s="1" t="s">
        <v>43</v>
      </c>
      <c r="I1155" s="3"/>
      <c r="J1155" s="3"/>
    </row>
    <row r="1156">
      <c r="A1156" s="4" t="s">
        <v>1425</v>
      </c>
      <c r="B1156" s="1" t="s">
        <v>11</v>
      </c>
      <c r="C1156" s="1" t="s">
        <v>11</v>
      </c>
      <c r="D1156" s="1" t="s">
        <v>11</v>
      </c>
      <c r="E1156" s="1" t="s">
        <v>11</v>
      </c>
      <c r="F1156" s="1" t="s">
        <v>11</v>
      </c>
      <c r="G1156" s="1" t="s">
        <v>11</v>
      </c>
      <c r="H1156" s="1" t="s">
        <v>11</v>
      </c>
      <c r="I1156" s="3"/>
      <c r="J1156" s="3"/>
    </row>
    <row r="1157">
      <c r="A1157" s="4" t="s">
        <v>3860</v>
      </c>
      <c r="B1157" s="1" t="s">
        <v>3861</v>
      </c>
      <c r="C1157" s="1" t="s">
        <v>3862</v>
      </c>
      <c r="D1157" s="1" t="s">
        <v>3863</v>
      </c>
      <c r="E1157" s="1" t="s">
        <v>3864</v>
      </c>
      <c r="F1157" s="1" t="s">
        <v>11</v>
      </c>
      <c r="G1157" s="5" t="s">
        <v>3865</v>
      </c>
      <c r="H1157" s="1" t="s">
        <v>43</v>
      </c>
      <c r="I1157" s="3"/>
      <c r="J1157" s="3"/>
    </row>
    <row r="1158">
      <c r="A1158" s="4" t="s">
        <v>3867</v>
      </c>
      <c r="B1158" s="1" t="s">
        <v>3868</v>
      </c>
      <c r="C1158" s="3"/>
      <c r="D1158" s="3"/>
      <c r="E1158" s="3"/>
      <c r="F1158" s="1" t="s">
        <v>11</v>
      </c>
      <c r="G1158" s="1" t="s">
        <v>11</v>
      </c>
      <c r="H1158" s="1" t="s">
        <v>11</v>
      </c>
      <c r="I1158" s="3"/>
      <c r="J1158" s="3"/>
    </row>
    <row r="1159">
      <c r="A1159" s="4" t="s">
        <v>3870</v>
      </c>
      <c r="B1159" s="1" t="s">
        <v>3871</v>
      </c>
      <c r="C1159" s="1" t="s">
        <v>3872</v>
      </c>
      <c r="D1159" s="1" t="s">
        <v>3873</v>
      </c>
      <c r="E1159" s="1" t="s">
        <v>3874</v>
      </c>
      <c r="F1159" s="1" t="s">
        <v>3875</v>
      </c>
      <c r="G1159" s="5" t="s">
        <v>3876</v>
      </c>
      <c r="H1159" s="1" t="s">
        <v>183</v>
      </c>
      <c r="I1159" s="3"/>
      <c r="J1159" s="3"/>
    </row>
    <row r="1160">
      <c r="A1160" s="4" t="s">
        <v>1858</v>
      </c>
      <c r="B1160" s="1" t="s">
        <v>11</v>
      </c>
      <c r="C1160" s="1" t="s">
        <v>11</v>
      </c>
      <c r="D1160" s="1" t="s">
        <v>11</v>
      </c>
      <c r="E1160" s="1" t="s">
        <v>11</v>
      </c>
      <c r="F1160" s="1" t="s">
        <v>11</v>
      </c>
      <c r="G1160" s="1" t="s">
        <v>11</v>
      </c>
      <c r="H1160" s="1" t="s">
        <v>11</v>
      </c>
      <c r="I1160" s="3"/>
      <c r="J1160" s="3"/>
    </row>
    <row r="1161">
      <c r="A1161" s="4" t="s">
        <v>2553</v>
      </c>
      <c r="B1161" s="1" t="s">
        <v>11</v>
      </c>
      <c r="C1161" s="1" t="s">
        <v>11</v>
      </c>
      <c r="D1161" s="1" t="s">
        <v>11</v>
      </c>
      <c r="E1161" s="1" t="s">
        <v>11</v>
      </c>
      <c r="F1161" s="1" t="s">
        <v>11</v>
      </c>
      <c r="G1161" s="1" t="s">
        <v>11</v>
      </c>
      <c r="H1161" s="1" t="s">
        <v>11</v>
      </c>
      <c r="I1161" s="3"/>
      <c r="J1161" s="3"/>
    </row>
    <row r="1162">
      <c r="A1162" s="4" t="s">
        <v>3340</v>
      </c>
      <c r="B1162" s="1" t="s">
        <v>11</v>
      </c>
      <c r="C1162" s="1" t="s">
        <v>11</v>
      </c>
      <c r="D1162" s="1" t="s">
        <v>11</v>
      </c>
      <c r="E1162" s="1" t="s">
        <v>11</v>
      </c>
      <c r="F1162" s="1" t="s">
        <v>11</v>
      </c>
      <c r="G1162" s="1" t="s">
        <v>11</v>
      </c>
      <c r="H1162" s="1" t="s">
        <v>11</v>
      </c>
      <c r="I1162" s="3"/>
      <c r="J1162" s="3"/>
    </row>
    <row r="1163">
      <c r="A1163" s="4" t="s">
        <v>3884</v>
      </c>
      <c r="B1163" s="1" t="s">
        <v>3885</v>
      </c>
      <c r="C1163" s="1" t="s">
        <v>3886</v>
      </c>
      <c r="D1163" s="1" t="s">
        <v>3887</v>
      </c>
      <c r="E1163" s="1" t="s">
        <v>3888</v>
      </c>
      <c r="F1163" s="1" t="s">
        <v>11</v>
      </c>
      <c r="G1163" s="5" t="s">
        <v>3889</v>
      </c>
      <c r="H1163" s="1" t="s">
        <v>312</v>
      </c>
      <c r="I1163" s="3"/>
      <c r="J1163" s="3"/>
    </row>
    <row r="1164">
      <c r="A1164" s="4" t="s">
        <v>3170</v>
      </c>
      <c r="B1164" s="1" t="s">
        <v>11</v>
      </c>
      <c r="C1164" s="1" t="s">
        <v>11</v>
      </c>
      <c r="D1164" s="1" t="s">
        <v>11</v>
      </c>
      <c r="E1164" s="1" t="s">
        <v>11</v>
      </c>
      <c r="F1164" s="1" t="s">
        <v>11</v>
      </c>
      <c r="G1164" s="1" t="s">
        <v>11</v>
      </c>
      <c r="H1164" s="1" t="s">
        <v>11</v>
      </c>
      <c r="I1164" s="3"/>
      <c r="J1164" s="3"/>
    </row>
    <row r="1165">
      <c r="A1165" s="4" t="s">
        <v>3893</v>
      </c>
      <c r="B1165" s="1" t="s">
        <v>3894</v>
      </c>
      <c r="C1165" s="1" t="s">
        <v>3895</v>
      </c>
      <c r="D1165" s="1" t="s">
        <v>3896</v>
      </c>
      <c r="E1165" s="1" t="s">
        <v>3897</v>
      </c>
      <c r="F1165" s="1" t="s">
        <v>3898</v>
      </c>
      <c r="G1165" s="5" t="s">
        <v>3899</v>
      </c>
      <c r="H1165" s="1" t="s">
        <v>80</v>
      </c>
      <c r="I1165" s="3"/>
      <c r="J1165" s="3"/>
    </row>
    <row r="1166">
      <c r="A1166" s="4" t="s">
        <v>6522</v>
      </c>
      <c r="B1166" s="1" t="s">
        <v>11</v>
      </c>
      <c r="C1166" s="1" t="s">
        <v>11</v>
      </c>
      <c r="D1166" s="1" t="s">
        <v>11</v>
      </c>
      <c r="E1166" s="1" t="s">
        <v>11</v>
      </c>
      <c r="F1166" s="1" t="s">
        <v>11</v>
      </c>
      <c r="G1166" s="1" t="s">
        <v>11</v>
      </c>
      <c r="H1166" s="1" t="s">
        <v>11</v>
      </c>
      <c r="I1166" s="3"/>
      <c r="J1166" s="3"/>
    </row>
    <row r="1167">
      <c r="A1167" s="4" t="s">
        <v>3760</v>
      </c>
      <c r="B1167" s="1" t="s">
        <v>11</v>
      </c>
      <c r="C1167" s="1" t="s">
        <v>11</v>
      </c>
      <c r="D1167" s="1" t="s">
        <v>11</v>
      </c>
      <c r="E1167" s="1" t="s">
        <v>11</v>
      </c>
      <c r="F1167" s="1" t="s">
        <v>11</v>
      </c>
      <c r="G1167" s="1" t="s">
        <v>11</v>
      </c>
      <c r="H1167" s="1" t="s">
        <v>11</v>
      </c>
      <c r="I1167" s="3"/>
      <c r="J1167" s="3"/>
    </row>
    <row r="1168">
      <c r="A1168" s="4" t="s">
        <v>9095</v>
      </c>
      <c r="B1168" s="1" t="s">
        <v>11</v>
      </c>
      <c r="C1168" s="1" t="s">
        <v>11</v>
      </c>
      <c r="D1168" s="1" t="s">
        <v>11</v>
      </c>
      <c r="E1168" s="1" t="s">
        <v>11</v>
      </c>
      <c r="F1168" s="1" t="s">
        <v>11</v>
      </c>
      <c r="G1168" s="1" t="s">
        <v>11</v>
      </c>
      <c r="H1168" s="1" t="s">
        <v>11</v>
      </c>
      <c r="I1168" s="3"/>
      <c r="J1168" s="3"/>
    </row>
    <row r="1169">
      <c r="A1169" s="4" t="s">
        <v>3907</v>
      </c>
      <c r="B1169" s="1" t="s">
        <v>3908</v>
      </c>
      <c r="C1169" s="1" t="s">
        <v>3909</v>
      </c>
      <c r="D1169" s="1" t="s">
        <v>3910</v>
      </c>
      <c r="E1169" s="1" t="s">
        <v>3911</v>
      </c>
      <c r="F1169" s="1" t="s">
        <v>11</v>
      </c>
      <c r="G1169" s="1" t="s">
        <v>11</v>
      </c>
      <c r="H1169" s="1" t="s">
        <v>924</v>
      </c>
      <c r="I1169" s="3"/>
      <c r="J1169" s="3"/>
    </row>
    <row r="1170">
      <c r="A1170" s="4" t="s">
        <v>3913</v>
      </c>
      <c r="B1170" s="1" t="s">
        <v>3914</v>
      </c>
      <c r="C1170" s="1" t="s">
        <v>3915</v>
      </c>
      <c r="D1170" s="1" t="s">
        <v>3916</v>
      </c>
      <c r="E1170" s="1" t="s">
        <v>3917</v>
      </c>
      <c r="F1170" s="1" t="s">
        <v>11</v>
      </c>
      <c r="G1170" s="1" t="s">
        <v>11</v>
      </c>
      <c r="H1170" s="1" t="s">
        <v>183</v>
      </c>
      <c r="I1170" s="3"/>
      <c r="J1170" s="3"/>
    </row>
    <row r="1171">
      <c r="A1171" s="4" t="s">
        <v>828</v>
      </c>
      <c r="B1171" s="1" t="s">
        <v>11</v>
      </c>
      <c r="C1171" s="1" t="s">
        <v>11</v>
      </c>
      <c r="D1171" s="1" t="s">
        <v>11</v>
      </c>
      <c r="E1171" s="1" t="s">
        <v>11</v>
      </c>
      <c r="F1171" s="1" t="s">
        <v>11</v>
      </c>
      <c r="G1171" s="1" t="s">
        <v>11</v>
      </c>
      <c r="H1171" s="1" t="s">
        <v>11</v>
      </c>
      <c r="I1171" s="3"/>
      <c r="J1171" s="3"/>
    </row>
    <row r="1172">
      <c r="A1172" s="4" t="s">
        <v>7300</v>
      </c>
      <c r="B1172" s="1" t="s">
        <v>11</v>
      </c>
      <c r="C1172" s="1" t="s">
        <v>11</v>
      </c>
      <c r="D1172" s="1" t="s">
        <v>11</v>
      </c>
      <c r="E1172" s="1" t="s">
        <v>11</v>
      </c>
      <c r="F1172" s="1" t="s">
        <v>11</v>
      </c>
      <c r="G1172" s="1" t="s">
        <v>11</v>
      </c>
      <c r="H1172" s="1" t="s">
        <v>11</v>
      </c>
      <c r="I1172" s="3"/>
      <c r="J1172" s="3"/>
    </row>
    <row r="1173">
      <c r="A1173" s="4" t="s">
        <v>3923</v>
      </c>
      <c r="B1173" s="1" t="s">
        <v>3924</v>
      </c>
      <c r="C1173" s="1" t="s">
        <v>3925</v>
      </c>
      <c r="D1173" s="1" t="s">
        <v>3926</v>
      </c>
      <c r="E1173" s="1" t="s">
        <v>3927</v>
      </c>
      <c r="F1173" s="1" t="s">
        <v>3928</v>
      </c>
      <c r="G1173" s="1" t="s">
        <v>11</v>
      </c>
      <c r="H1173" s="1" t="s">
        <v>53</v>
      </c>
      <c r="I1173" s="3"/>
      <c r="J1173" s="3"/>
    </row>
    <row r="1174">
      <c r="A1174" s="4" t="s">
        <v>2062</v>
      </c>
      <c r="B1174" s="1" t="s">
        <v>11</v>
      </c>
      <c r="C1174" s="1" t="s">
        <v>11</v>
      </c>
      <c r="D1174" s="1" t="s">
        <v>11</v>
      </c>
      <c r="E1174" s="1" t="s">
        <v>11</v>
      </c>
      <c r="F1174" s="1" t="s">
        <v>11</v>
      </c>
      <c r="G1174" s="1" t="s">
        <v>11</v>
      </c>
      <c r="H1174" s="1" t="s">
        <v>11</v>
      </c>
      <c r="I1174" s="3"/>
      <c r="J1174" s="3"/>
    </row>
    <row r="1175">
      <c r="A1175" s="4" t="s">
        <v>5153</v>
      </c>
      <c r="B1175" s="1" t="s">
        <v>11</v>
      </c>
      <c r="C1175" s="1" t="s">
        <v>11</v>
      </c>
      <c r="D1175" s="1" t="s">
        <v>11</v>
      </c>
      <c r="E1175" s="1" t="s">
        <v>11</v>
      </c>
      <c r="F1175" s="1" t="s">
        <v>11</v>
      </c>
      <c r="G1175" s="1" t="s">
        <v>11</v>
      </c>
      <c r="H1175" s="1" t="s">
        <v>11</v>
      </c>
      <c r="I1175" s="3"/>
      <c r="J1175" s="3"/>
    </row>
    <row r="1176">
      <c r="A1176" s="4" t="s">
        <v>1154</v>
      </c>
      <c r="B1176" s="1" t="s">
        <v>11</v>
      </c>
      <c r="C1176" s="1" t="s">
        <v>11</v>
      </c>
      <c r="D1176" s="1" t="s">
        <v>11</v>
      </c>
      <c r="E1176" s="1" t="s">
        <v>11</v>
      </c>
      <c r="F1176" s="1" t="s">
        <v>11</v>
      </c>
      <c r="G1176" s="1" t="s">
        <v>11</v>
      </c>
      <c r="H1176" s="1" t="s">
        <v>11</v>
      </c>
      <c r="I1176" s="3"/>
      <c r="J1176" s="3"/>
    </row>
    <row r="1177">
      <c r="A1177" s="4" t="s">
        <v>3936</v>
      </c>
      <c r="B1177" s="1" t="s">
        <v>3937</v>
      </c>
      <c r="C1177" s="1" t="s">
        <v>3938</v>
      </c>
      <c r="D1177" s="1" t="s">
        <v>3939</v>
      </c>
      <c r="E1177" s="1" t="s">
        <v>3940</v>
      </c>
      <c r="F1177" s="1" t="s">
        <v>11</v>
      </c>
      <c r="G1177" s="5" t="s">
        <v>3941</v>
      </c>
      <c r="H1177" s="1" t="s">
        <v>80</v>
      </c>
      <c r="I1177" s="3"/>
      <c r="J1177" s="3"/>
    </row>
    <row r="1178">
      <c r="A1178" s="4" t="s">
        <v>3943</v>
      </c>
      <c r="B1178" s="1" t="s">
        <v>3944</v>
      </c>
      <c r="C1178" s="1" t="s">
        <v>3945</v>
      </c>
      <c r="D1178" s="1" t="s">
        <v>3946</v>
      </c>
      <c r="E1178" s="1" t="s">
        <v>3947</v>
      </c>
      <c r="F1178" s="1" t="s">
        <v>11</v>
      </c>
      <c r="G1178" s="1" t="s">
        <v>11</v>
      </c>
      <c r="H1178" s="1" t="s">
        <v>183</v>
      </c>
      <c r="I1178" s="3"/>
      <c r="J1178" s="3"/>
    </row>
    <row r="1179">
      <c r="A1179" s="4" t="s">
        <v>9497</v>
      </c>
      <c r="B1179" s="1" t="s">
        <v>11</v>
      </c>
      <c r="C1179" s="1" t="s">
        <v>11</v>
      </c>
      <c r="D1179" s="1" t="s">
        <v>11</v>
      </c>
      <c r="E1179" s="1" t="s">
        <v>11</v>
      </c>
      <c r="F1179" s="1" t="s">
        <v>11</v>
      </c>
      <c r="G1179" s="1" t="s">
        <v>11</v>
      </c>
      <c r="H1179" s="1" t="s">
        <v>11</v>
      </c>
      <c r="I1179" s="3"/>
      <c r="J1179" s="3"/>
    </row>
    <row r="1180">
      <c r="A1180" s="4" t="s">
        <v>8391</v>
      </c>
      <c r="B1180" s="1" t="s">
        <v>11</v>
      </c>
      <c r="C1180" s="1" t="s">
        <v>11</v>
      </c>
      <c r="D1180" s="1" t="s">
        <v>11</v>
      </c>
      <c r="E1180" s="1" t="s">
        <v>11</v>
      </c>
      <c r="F1180" s="1" t="s">
        <v>11</v>
      </c>
      <c r="G1180" s="1" t="s">
        <v>11</v>
      </c>
      <c r="H1180" s="1" t="s">
        <v>11</v>
      </c>
      <c r="I1180" s="3"/>
      <c r="J1180" s="3"/>
    </row>
    <row r="1181">
      <c r="A1181" s="4" t="s">
        <v>7416</v>
      </c>
      <c r="B1181" s="1" t="s">
        <v>11</v>
      </c>
      <c r="C1181" s="1" t="s">
        <v>11</v>
      </c>
      <c r="D1181" s="1" t="s">
        <v>11</v>
      </c>
      <c r="E1181" s="1" t="s">
        <v>11</v>
      </c>
      <c r="F1181" s="1" t="s">
        <v>11</v>
      </c>
      <c r="G1181" s="1" t="s">
        <v>11</v>
      </c>
      <c r="H1181" s="1" t="s">
        <v>11</v>
      </c>
      <c r="I1181" s="3"/>
      <c r="J1181" s="3"/>
    </row>
    <row r="1182">
      <c r="A1182" s="4" t="s">
        <v>8601</v>
      </c>
      <c r="B1182" s="1" t="s">
        <v>11</v>
      </c>
      <c r="C1182" s="1" t="s">
        <v>11</v>
      </c>
      <c r="D1182" s="1" t="s">
        <v>11</v>
      </c>
      <c r="E1182" s="1" t="s">
        <v>11</v>
      </c>
      <c r="F1182" s="1" t="s">
        <v>11</v>
      </c>
      <c r="G1182" s="1" t="s">
        <v>11</v>
      </c>
      <c r="H1182" s="1" t="s">
        <v>11</v>
      </c>
      <c r="I1182" s="3"/>
      <c r="J1182" s="3"/>
    </row>
    <row r="1183">
      <c r="A1183" s="4" t="s">
        <v>6859</v>
      </c>
      <c r="B1183" s="1" t="s">
        <v>11</v>
      </c>
      <c r="C1183" s="1" t="s">
        <v>11</v>
      </c>
      <c r="D1183" s="1" t="s">
        <v>11</v>
      </c>
      <c r="E1183" s="1" t="s">
        <v>11</v>
      </c>
      <c r="F1183" s="1" t="s">
        <v>11</v>
      </c>
      <c r="G1183" s="1" t="s">
        <v>11</v>
      </c>
      <c r="H1183" s="1" t="s">
        <v>11</v>
      </c>
      <c r="I1183" s="3"/>
      <c r="J1183" s="3"/>
    </row>
    <row r="1184">
      <c r="A1184" s="4" t="s">
        <v>3959</v>
      </c>
      <c r="B1184" s="1" t="s">
        <v>3960</v>
      </c>
      <c r="C1184" s="1" t="s">
        <v>3961</v>
      </c>
      <c r="D1184" s="1" t="s">
        <v>3962</v>
      </c>
      <c r="E1184" s="1" t="s">
        <v>3963</v>
      </c>
      <c r="F1184" s="1" t="s">
        <v>11</v>
      </c>
      <c r="G1184" s="5" t="s">
        <v>3964</v>
      </c>
      <c r="H1184" s="1" t="s">
        <v>154</v>
      </c>
      <c r="I1184" s="3"/>
      <c r="J1184" s="3"/>
    </row>
    <row r="1185">
      <c r="A1185" s="4" t="s">
        <v>1305</v>
      </c>
      <c r="B1185" s="1" t="s">
        <v>11</v>
      </c>
      <c r="C1185" s="1" t="s">
        <v>11</v>
      </c>
      <c r="D1185" s="1" t="s">
        <v>11</v>
      </c>
      <c r="E1185" s="1" t="s">
        <v>11</v>
      </c>
      <c r="F1185" s="1" t="s">
        <v>11</v>
      </c>
      <c r="G1185" s="1" t="s">
        <v>11</v>
      </c>
      <c r="H1185" s="1" t="s">
        <v>11</v>
      </c>
      <c r="I1185" s="3"/>
      <c r="J1185" s="3"/>
    </row>
    <row r="1186">
      <c r="A1186" s="4" t="s">
        <v>5103</v>
      </c>
      <c r="B1186" s="1" t="s">
        <v>11</v>
      </c>
      <c r="C1186" s="1" t="s">
        <v>11</v>
      </c>
      <c r="D1186" s="1" t="s">
        <v>11</v>
      </c>
      <c r="E1186" s="1" t="s">
        <v>11</v>
      </c>
      <c r="F1186" s="1" t="s">
        <v>11</v>
      </c>
      <c r="G1186" s="1" t="s">
        <v>11</v>
      </c>
      <c r="H1186" s="1" t="s">
        <v>11</v>
      </c>
      <c r="I1186" s="3"/>
      <c r="J1186" s="3"/>
    </row>
    <row r="1187">
      <c r="A1187" s="4" t="s">
        <v>9568</v>
      </c>
      <c r="B1187" s="1" t="s">
        <v>11</v>
      </c>
      <c r="C1187" s="1" t="s">
        <v>11</v>
      </c>
      <c r="D1187" s="1" t="s">
        <v>11</v>
      </c>
      <c r="E1187" s="1" t="s">
        <v>11</v>
      </c>
      <c r="F1187" s="1" t="s">
        <v>11</v>
      </c>
      <c r="G1187" s="1" t="s">
        <v>11</v>
      </c>
      <c r="H1187" s="1" t="s">
        <v>11</v>
      </c>
      <c r="I1187" s="3"/>
      <c r="J1187" s="3"/>
    </row>
    <row r="1188">
      <c r="A1188" s="4" t="s">
        <v>6777</v>
      </c>
      <c r="B1188" s="1" t="s">
        <v>11</v>
      </c>
      <c r="C1188" s="1" t="s">
        <v>11</v>
      </c>
      <c r="D1188" s="1" t="s">
        <v>11</v>
      </c>
      <c r="E1188" s="1" t="s">
        <v>11</v>
      </c>
      <c r="F1188" s="1" t="s">
        <v>11</v>
      </c>
      <c r="G1188" s="1" t="s">
        <v>11</v>
      </c>
      <c r="H1188" s="1" t="s">
        <v>11</v>
      </c>
      <c r="I1188" s="3"/>
      <c r="J1188" s="3"/>
    </row>
    <row r="1189">
      <c r="A1189" s="4" t="s">
        <v>3974</v>
      </c>
      <c r="B1189" s="1" t="s">
        <v>3975</v>
      </c>
      <c r="C1189" s="1" t="s">
        <v>3976</v>
      </c>
      <c r="D1189" s="1" t="s">
        <v>3977</v>
      </c>
      <c r="E1189" s="1" t="s">
        <v>3978</v>
      </c>
      <c r="F1189" s="1" t="s">
        <v>3979</v>
      </c>
      <c r="G1189" s="5" t="s">
        <v>3980</v>
      </c>
      <c r="H1189" s="1" t="s">
        <v>80</v>
      </c>
      <c r="I1189" s="3"/>
      <c r="J1189" s="3"/>
    </row>
    <row r="1190">
      <c r="A1190" s="4" t="s">
        <v>3982</v>
      </c>
      <c r="B1190" s="1" t="s">
        <v>3983</v>
      </c>
      <c r="C1190" s="1" t="s">
        <v>3984</v>
      </c>
      <c r="D1190" s="1" t="s">
        <v>3985</v>
      </c>
      <c r="E1190" s="1" t="s">
        <v>3986</v>
      </c>
      <c r="F1190" s="1" t="s">
        <v>11</v>
      </c>
      <c r="G1190" s="5" t="s">
        <v>3987</v>
      </c>
      <c r="H1190" s="1" t="s">
        <v>53</v>
      </c>
      <c r="I1190" s="3"/>
      <c r="J1190" s="3"/>
    </row>
    <row r="1191">
      <c r="A1191" s="4" t="s">
        <v>3989</v>
      </c>
      <c r="B1191" s="1" t="s">
        <v>3990</v>
      </c>
      <c r="C1191" s="1" t="s">
        <v>3991</v>
      </c>
      <c r="D1191" s="1" t="s">
        <v>3992</v>
      </c>
      <c r="E1191" s="1" t="s">
        <v>3993</v>
      </c>
      <c r="F1191" s="1" t="s">
        <v>11</v>
      </c>
      <c r="G1191" s="5" t="s">
        <v>3994</v>
      </c>
      <c r="H1191" s="1" t="s">
        <v>312</v>
      </c>
      <c r="I1191" s="3"/>
      <c r="J1191" s="3"/>
    </row>
    <row r="1192">
      <c r="A1192" s="4" t="s">
        <v>6324</v>
      </c>
      <c r="B1192" s="1" t="s">
        <v>11</v>
      </c>
      <c r="C1192" s="1" t="s">
        <v>11</v>
      </c>
      <c r="D1192" s="1" t="s">
        <v>11</v>
      </c>
      <c r="E1192" s="1" t="s">
        <v>11</v>
      </c>
      <c r="F1192" s="1" t="s">
        <v>11</v>
      </c>
      <c r="G1192" s="1" t="s">
        <v>11</v>
      </c>
      <c r="H1192" s="1" t="s">
        <v>11</v>
      </c>
      <c r="I1192" s="3"/>
      <c r="J1192" s="3"/>
    </row>
    <row r="1193">
      <c r="A1193" s="4" t="s">
        <v>3998</v>
      </c>
      <c r="B1193" s="1" t="s">
        <v>3999</v>
      </c>
      <c r="C1193" s="3"/>
      <c r="D1193" s="3"/>
      <c r="E1193" s="3"/>
      <c r="F1193" s="1" t="s">
        <v>11</v>
      </c>
      <c r="G1193" s="1" t="s">
        <v>11</v>
      </c>
      <c r="H1193" s="1" t="s">
        <v>11</v>
      </c>
      <c r="I1193" s="3"/>
      <c r="J1193" s="3"/>
    </row>
    <row r="1194">
      <c r="A1194" s="4" t="s">
        <v>6801</v>
      </c>
      <c r="B1194" s="1" t="s">
        <v>11</v>
      </c>
      <c r="C1194" s="1" t="s">
        <v>11</v>
      </c>
      <c r="D1194" s="1" t="s">
        <v>11</v>
      </c>
      <c r="E1194" s="1" t="s">
        <v>11</v>
      </c>
      <c r="F1194" s="1" t="s">
        <v>11</v>
      </c>
      <c r="G1194" s="1" t="s">
        <v>11</v>
      </c>
      <c r="H1194" s="1" t="s">
        <v>11</v>
      </c>
      <c r="I1194" s="3"/>
      <c r="J1194" s="3"/>
    </row>
    <row r="1195">
      <c r="A1195" s="4" t="s">
        <v>8647</v>
      </c>
      <c r="B1195" s="1" t="s">
        <v>11</v>
      </c>
      <c r="C1195" s="1" t="s">
        <v>11</v>
      </c>
      <c r="D1195" s="1" t="s">
        <v>11</v>
      </c>
      <c r="E1195" s="1" t="s">
        <v>11</v>
      </c>
      <c r="F1195" s="1" t="s">
        <v>11</v>
      </c>
      <c r="G1195" s="1" t="s">
        <v>11</v>
      </c>
      <c r="H1195" s="1" t="s">
        <v>11</v>
      </c>
      <c r="I1195" s="3"/>
      <c r="J1195" s="3"/>
    </row>
    <row r="1196">
      <c r="A1196" s="4" t="s">
        <v>9348</v>
      </c>
      <c r="B1196" s="1" t="s">
        <v>11</v>
      </c>
      <c r="C1196" s="1" t="s">
        <v>11</v>
      </c>
      <c r="D1196" s="1" t="s">
        <v>11</v>
      </c>
      <c r="E1196" s="1" t="s">
        <v>11</v>
      </c>
      <c r="F1196" s="1" t="s">
        <v>11</v>
      </c>
      <c r="G1196" s="1" t="s">
        <v>11</v>
      </c>
      <c r="H1196" s="1" t="s">
        <v>11</v>
      </c>
      <c r="I1196" s="3"/>
      <c r="J1196" s="3"/>
    </row>
    <row r="1197">
      <c r="A1197" s="4" t="s">
        <v>4007</v>
      </c>
      <c r="B1197" s="1" t="s">
        <v>4008</v>
      </c>
      <c r="C1197" s="1" t="s">
        <v>4009</v>
      </c>
      <c r="D1197" s="1" t="s">
        <v>4010</v>
      </c>
      <c r="E1197" s="1" t="s">
        <v>4011</v>
      </c>
      <c r="F1197" s="1" t="s">
        <v>11</v>
      </c>
      <c r="G1197" s="1" t="s">
        <v>11</v>
      </c>
      <c r="H1197" s="1" t="s">
        <v>154</v>
      </c>
      <c r="I1197" s="3"/>
      <c r="J1197" s="3"/>
    </row>
    <row r="1198">
      <c r="A1198" s="4" t="s">
        <v>9099</v>
      </c>
      <c r="B1198" s="1" t="s">
        <v>11</v>
      </c>
      <c r="C1198" s="1" t="s">
        <v>11</v>
      </c>
      <c r="D1198" s="1" t="s">
        <v>11</v>
      </c>
      <c r="E1198" s="1" t="s">
        <v>11</v>
      </c>
      <c r="F1198" s="1" t="s">
        <v>11</v>
      </c>
      <c r="G1198" s="1" t="s">
        <v>11</v>
      </c>
      <c r="H1198" s="1" t="s">
        <v>11</v>
      </c>
      <c r="I1198" s="3"/>
      <c r="J1198" s="3"/>
    </row>
    <row r="1199">
      <c r="A1199" s="4" t="s">
        <v>4015</v>
      </c>
      <c r="B1199" s="1" t="s">
        <v>4016</v>
      </c>
      <c r="C1199" s="1" t="s">
        <v>4017</v>
      </c>
      <c r="D1199" s="1" t="s">
        <v>4018</v>
      </c>
      <c r="E1199" s="1" t="s">
        <v>4019</v>
      </c>
      <c r="F1199" s="1" t="s">
        <v>11</v>
      </c>
      <c r="G1199" s="5" t="s">
        <v>4020</v>
      </c>
      <c r="H1199" s="1" t="s">
        <v>183</v>
      </c>
      <c r="I1199" s="3"/>
      <c r="J1199" s="3"/>
    </row>
    <row r="1200">
      <c r="A1200" s="4" t="s">
        <v>4022</v>
      </c>
      <c r="B1200" s="1" t="s">
        <v>4023</v>
      </c>
      <c r="C1200" s="1" t="s">
        <v>4024</v>
      </c>
      <c r="D1200" s="1" t="s">
        <v>4025</v>
      </c>
      <c r="E1200" s="1" t="s">
        <v>4026</v>
      </c>
      <c r="F1200" s="1" t="s">
        <v>4027</v>
      </c>
      <c r="G1200" s="5" t="s">
        <v>4028</v>
      </c>
      <c r="H1200" s="1" t="s">
        <v>154</v>
      </c>
      <c r="I1200" s="3"/>
      <c r="J1200" s="3"/>
    </row>
    <row r="1201">
      <c r="A1201" s="4" t="s">
        <v>4030</v>
      </c>
      <c r="B1201" s="1" t="s">
        <v>4031</v>
      </c>
      <c r="C1201" s="1" t="s">
        <v>4032</v>
      </c>
      <c r="D1201" s="1" t="s">
        <v>4033</v>
      </c>
      <c r="E1201" s="1" t="s">
        <v>4034</v>
      </c>
      <c r="F1201" s="1" t="s">
        <v>4035</v>
      </c>
      <c r="G1201" s="5" t="s">
        <v>4036</v>
      </c>
      <c r="H1201" s="1" t="s">
        <v>80</v>
      </c>
      <c r="I1201" s="3"/>
      <c r="J1201" s="3"/>
    </row>
    <row r="1202">
      <c r="A1202" s="4" t="s">
        <v>9536</v>
      </c>
      <c r="B1202" s="1" t="s">
        <v>11</v>
      </c>
      <c r="C1202" s="1" t="s">
        <v>11</v>
      </c>
      <c r="D1202" s="1" t="s">
        <v>11</v>
      </c>
      <c r="E1202" s="1" t="s">
        <v>11</v>
      </c>
      <c r="F1202" s="1" t="s">
        <v>11</v>
      </c>
      <c r="G1202" s="1" t="s">
        <v>11</v>
      </c>
      <c r="H1202" s="1" t="s">
        <v>11</v>
      </c>
      <c r="I1202" s="3"/>
      <c r="J1202" s="3"/>
    </row>
    <row r="1203">
      <c r="A1203" s="4" t="s">
        <v>4040</v>
      </c>
      <c r="B1203" s="1" t="s">
        <v>4041</v>
      </c>
      <c r="C1203" s="1" t="s">
        <v>4042</v>
      </c>
      <c r="D1203" s="1" t="s">
        <v>4043</v>
      </c>
      <c r="E1203" s="1" t="s">
        <v>4044</v>
      </c>
      <c r="F1203" s="1" t="s">
        <v>11</v>
      </c>
      <c r="G1203" s="5" t="s">
        <v>4045</v>
      </c>
      <c r="H1203" s="1" t="s">
        <v>382</v>
      </c>
      <c r="I1203" s="3"/>
      <c r="J1203" s="3"/>
    </row>
    <row r="1204">
      <c r="A1204" s="4" t="s">
        <v>4047</v>
      </c>
      <c r="B1204" s="1" t="s">
        <v>4048</v>
      </c>
      <c r="C1204" s="1" t="s">
        <v>4049</v>
      </c>
      <c r="D1204" s="1" t="s">
        <v>4050</v>
      </c>
      <c r="E1204" s="1" t="s">
        <v>4051</v>
      </c>
      <c r="F1204" s="1" t="s">
        <v>4052</v>
      </c>
      <c r="G1204" s="5" t="s">
        <v>4053</v>
      </c>
      <c r="H1204" s="1" t="s">
        <v>31</v>
      </c>
      <c r="I1204" s="3"/>
      <c r="J1204" s="3"/>
    </row>
    <row r="1205">
      <c r="A1205" s="4" t="s">
        <v>7919</v>
      </c>
      <c r="B1205" s="1" t="s">
        <v>11</v>
      </c>
      <c r="C1205" s="1" t="s">
        <v>11</v>
      </c>
      <c r="D1205" s="1" t="s">
        <v>11</v>
      </c>
      <c r="E1205" s="1" t="s">
        <v>11</v>
      </c>
      <c r="F1205" s="1" t="s">
        <v>11</v>
      </c>
      <c r="G1205" s="1" t="s">
        <v>11</v>
      </c>
      <c r="H1205" s="1" t="s">
        <v>11</v>
      </c>
      <c r="I1205" s="3"/>
      <c r="J1205" s="3"/>
    </row>
    <row r="1206">
      <c r="A1206" s="4" t="s">
        <v>2154</v>
      </c>
      <c r="B1206" s="1" t="s">
        <v>11</v>
      </c>
      <c r="C1206" s="1" t="s">
        <v>11</v>
      </c>
      <c r="D1206" s="1" t="s">
        <v>11</v>
      </c>
      <c r="E1206" s="1" t="s">
        <v>11</v>
      </c>
      <c r="F1206" s="1" t="s">
        <v>11</v>
      </c>
      <c r="G1206" s="1" t="s">
        <v>11</v>
      </c>
      <c r="H1206" s="1" t="s">
        <v>11</v>
      </c>
      <c r="I1206" s="3"/>
      <c r="J1206" s="3"/>
    </row>
    <row r="1207">
      <c r="A1207" s="4" t="s">
        <v>7568</v>
      </c>
      <c r="B1207" s="1" t="s">
        <v>11</v>
      </c>
      <c r="C1207" s="1" t="s">
        <v>11</v>
      </c>
      <c r="D1207" s="1" t="s">
        <v>11</v>
      </c>
      <c r="E1207" s="1" t="s">
        <v>11</v>
      </c>
      <c r="F1207" s="1" t="s">
        <v>11</v>
      </c>
      <c r="G1207" s="1" t="s">
        <v>11</v>
      </c>
      <c r="H1207" s="1" t="s">
        <v>11</v>
      </c>
      <c r="I1207" s="3"/>
      <c r="J1207" s="3"/>
    </row>
    <row r="1208">
      <c r="A1208" s="4" t="s">
        <v>2299</v>
      </c>
      <c r="B1208" s="1" t="s">
        <v>11</v>
      </c>
      <c r="C1208" s="1" t="s">
        <v>11</v>
      </c>
      <c r="D1208" s="1" t="s">
        <v>11</v>
      </c>
      <c r="E1208" s="1" t="s">
        <v>11</v>
      </c>
      <c r="F1208" s="1" t="s">
        <v>11</v>
      </c>
      <c r="G1208" s="1" t="s">
        <v>11</v>
      </c>
      <c r="H1208" s="1" t="s">
        <v>11</v>
      </c>
      <c r="I1208" s="3"/>
      <c r="J1208" s="3"/>
    </row>
    <row r="1209">
      <c r="A1209" s="4" t="s">
        <v>4063</v>
      </c>
      <c r="B1209" s="1" t="s">
        <v>4064</v>
      </c>
      <c r="C1209" s="1" t="s">
        <v>4065</v>
      </c>
      <c r="D1209" s="1" t="s">
        <v>4066</v>
      </c>
      <c r="E1209" s="1" t="s">
        <v>4067</v>
      </c>
      <c r="F1209" s="1" t="s">
        <v>11</v>
      </c>
      <c r="G1209" s="3"/>
      <c r="H1209" s="1" t="s">
        <v>80</v>
      </c>
      <c r="I1209" s="3"/>
      <c r="J1209" s="3"/>
    </row>
    <row r="1210">
      <c r="A1210" s="4" t="s">
        <v>4069</v>
      </c>
      <c r="B1210" s="1" t="s">
        <v>4070</v>
      </c>
      <c r="C1210" s="1" t="s">
        <v>4071</v>
      </c>
      <c r="D1210" s="1" t="s">
        <v>4072</v>
      </c>
      <c r="E1210" s="1" t="s">
        <v>4073</v>
      </c>
      <c r="F1210" s="1" t="s">
        <v>4074</v>
      </c>
      <c r="G1210" s="1" t="s">
        <v>11</v>
      </c>
      <c r="H1210" s="1" t="s">
        <v>43</v>
      </c>
      <c r="I1210" s="3"/>
      <c r="J1210" s="3"/>
    </row>
    <row r="1211">
      <c r="A1211" s="4" t="s">
        <v>2703</v>
      </c>
      <c r="B1211" s="1" t="s">
        <v>11</v>
      </c>
      <c r="C1211" s="1" t="s">
        <v>11</v>
      </c>
      <c r="D1211" s="1" t="s">
        <v>11</v>
      </c>
      <c r="E1211" s="1" t="s">
        <v>11</v>
      </c>
      <c r="F1211" s="1" t="s">
        <v>11</v>
      </c>
      <c r="G1211" s="1" t="s">
        <v>11</v>
      </c>
      <c r="H1211" s="1" t="s">
        <v>11</v>
      </c>
      <c r="I1211" s="3"/>
      <c r="J1211" s="3"/>
    </row>
    <row r="1212">
      <c r="A1212" s="4" t="s">
        <v>4078</v>
      </c>
      <c r="B1212" s="1" t="s">
        <v>4079</v>
      </c>
      <c r="C1212" s="1" t="s">
        <v>4080</v>
      </c>
      <c r="D1212" s="1" t="s">
        <v>4081</v>
      </c>
      <c r="E1212" s="1" t="s">
        <v>4082</v>
      </c>
      <c r="F1212" s="1" t="s">
        <v>11</v>
      </c>
      <c r="G1212" s="5" t="s">
        <v>4083</v>
      </c>
      <c r="H1212" s="1" t="s">
        <v>382</v>
      </c>
      <c r="I1212" s="3"/>
      <c r="J1212" s="3"/>
    </row>
    <row r="1213">
      <c r="A1213" s="4" t="s">
        <v>4085</v>
      </c>
      <c r="B1213" s="1" t="s">
        <v>4086</v>
      </c>
      <c r="C1213" s="1" t="s">
        <v>4087</v>
      </c>
      <c r="D1213" s="1" t="s">
        <v>4088</v>
      </c>
      <c r="E1213" s="1" t="s">
        <v>4089</v>
      </c>
      <c r="F1213" s="1" t="s">
        <v>11</v>
      </c>
      <c r="G1213" s="1" t="s">
        <v>11</v>
      </c>
      <c r="H1213" s="1" t="s">
        <v>312</v>
      </c>
      <c r="I1213" s="3"/>
      <c r="J1213" s="3"/>
    </row>
    <row r="1214">
      <c r="A1214" s="4" t="s">
        <v>1359</v>
      </c>
      <c r="B1214" s="1" t="s">
        <v>11</v>
      </c>
      <c r="C1214" s="1" t="s">
        <v>11</v>
      </c>
      <c r="D1214" s="1" t="s">
        <v>11</v>
      </c>
      <c r="E1214" s="1" t="s">
        <v>11</v>
      </c>
      <c r="F1214" s="1" t="s">
        <v>11</v>
      </c>
      <c r="G1214" s="1" t="s">
        <v>11</v>
      </c>
      <c r="H1214" s="1" t="s">
        <v>11</v>
      </c>
      <c r="I1214" s="3"/>
      <c r="J1214" s="3"/>
    </row>
    <row r="1215">
      <c r="A1215" s="4" t="s">
        <v>6543</v>
      </c>
      <c r="B1215" s="1" t="s">
        <v>11</v>
      </c>
      <c r="C1215" s="1" t="s">
        <v>11</v>
      </c>
      <c r="D1215" s="1" t="s">
        <v>11</v>
      </c>
      <c r="E1215" s="1" t="s">
        <v>11</v>
      </c>
      <c r="F1215" s="1" t="s">
        <v>11</v>
      </c>
      <c r="G1215" s="1" t="s">
        <v>11</v>
      </c>
      <c r="H1215" s="1" t="s">
        <v>11</v>
      </c>
      <c r="I1215" s="3"/>
      <c r="J1215" s="3"/>
    </row>
    <row r="1216">
      <c r="A1216" s="4" t="s">
        <v>4095</v>
      </c>
      <c r="B1216" s="1" t="s">
        <v>4096</v>
      </c>
      <c r="C1216" s="1" t="s">
        <v>4097</v>
      </c>
      <c r="D1216" s="1" t="s">
        <v>4098</v>
      </c>
      <c r="E1216" s="1" t="s">
        <v>4099</v>
      </c>
      <c r="F1216" s="1" t="s">
        <v>4100</v>
      </c>
      <c r="G1216" s="1" t="s">
        <v>11</v>
      </c>
      <c r="H1216" s="1" t="s">
        <v>31</v>
      </c>
      <c r="I1216" s="3"/>
      <c r="J1216" s="3"/>
    </row>
    <row r="1217">
      <c r="A1217" s="4" t="s">
        <v>4102</v>
      </c>
      <c r="B1217" s="1" t="s">
        <v>4103</v>
      </c>
      <c r="C1217" s="1" t="s">
        <v>4104</v>
      </c>
      <c r="D1217" s="1" t="s">
        <v>4105</v>
      </c>
      <c r="E1217" s="1" t="s">
        <v>4106</v>
      </c>
      <c r="F1217" s="1" t="s">
        <v>11</v>
      </c>
      <c r="G1217" s="5" t="s">
        <v>4107</v>
      </c>
      <c r="H1217" s="1" t="s">
        <v>654</v>
      </c>
      <c r="I1217" s="3"/>
      <c r="J1217" s="3"/>
    </row>
    <row r="1218">
      <c r="A1218" s="4" t="s">
        <v>4109</v>
      </c>
      <c r="B1218" s="1" t="s">
        <v>4110</v>
      </c>
      <c r="C1218" s="1" t="s">
        <v>4111</v>
      </c>
      <c r="D1218" s="1" t="s">
        <v>4112</v>
      </c>
      <c r="E1218" s="1" t="s">
        <v>4113</v>
      </c>
      <c r="F1218" s="1" t="s">
        <v>11</v>
      </c>
      <c r="G1218" s="5" t="s">
        <v>4114</v>
      </c>
      <c r="H1218" s="1" t="s">
        <v>80</v>
      </c>
      <c r="I1218" s="3"/>
      <c r="J1218" s="3"/>
    </row>
    <row r="1219">
      <c r="A1219" s="4" t="s">
        <v>5170</v>
      </c>
      <c r="B1219" s="1" t="s">
        <v>11</v>
      </c>
      <c r="C1219" s="1" t="s">
        <v>11</v>
      </c>
      <c r="D1219" s="1" t="s">
        <v>11</v>
      </c>
      <c r="E1219" s="1" t="s">
        <v>11</v>
      </c>
      <c r="F1219" s="1" t="s">
        <v>11</v>
      </c>
      <c r="G1219" s="1" t="s">
        <v>11</v>
      </c>
      <c r="H1219" s="1" t="s">
        <v>11</v>
      </c>
      <c r="I1219" s="3"/>
      <c r="J1219" s="3"/>
    </row>
    <row r="1220">
      <c r="A1220" s="4" t="s">
        <v>4118</v>
      </c>
      <c r="B1220" s="1" t="s">
        <v>4119</v>
      </c>
      <c r="C1220" s="1" t="s">
        <v>4120</v>
      </c>
      <c r="D1220" s="1" t="s">
        <v>4121</v>
      </c>
      <c r="E1220" s="1" t="s">
        <v>4122</v>
      </c>
      <c r="F1220" s="1" t="s">
        <v>4123</v>
      </c>
      <c r="G1220" s="1" t="s">
        <v>11</v>
      </c>
      <c r="H1220" s="1" t="s">
        <v>80</v>
      </c>
      <c r="I1220" s="3"/>
      <c r="J1220" s="3"/>
    </row>
    <row r="1221">
      <c r="A1221" s="4" t="s">
        <v>8460</v>
      </c>
      <c r="B1221" s="1" t="s">
        <v>11</v>
      </c>
      <c r="C1221" s="1" t="s">
        <v>11</v>
      </c>
      <c r="D1221" s="1" t="s">
        <v>11</v>
      </c>
      <c r="E1221" s="1" t="s">
        <v>11</v>
      </c>
      <c r="F1221" s="1" t="s">
        <v>11</v>
      </c>
      <c r="G1221" s="1" t="s">
        <v>11</v>
      </c>
      <c r="H1221" s="1" t="s">
        <v>11</v>
      </c>
      <c r="I1221" s="3"/>
      <c r="J1221" s="3"/>
    </row>
    <row r="1222">
      <c r="A1222" s="4" t="s">
        <v>4127</v>
      </c>
      <c r="B1222" s="1" t="s">
        <v>4128</v>
      </c>
      <c r="C1222" s="1" t="s">
        <v>4129</v>
      </c>
      <c r="D1222" s="1" t="s">
        <v>4130</v>
      </c>
      <c r="E1222" s="1" t="s">
        <v>4131</v>
      </c>
      <c r="F1222" s="1" t="s">
        <v>11</v>
      </c>
      <c r="G1222" s="5" t="s">
        <v>4132</v>
      </c>
      <c r="H1222" s="1" t="s">
        <v>31</v>
      </c>
      <c r="I1222" s="3"/>
      <c r="J1222" s="3"/>
    </row>
    <row r="1223">
      <c r="A1223" s="4" t="s">
        <v>5984</v>
      </c>
      <c r="B1223" s="1" t="s">
        <v>11</v>
      </c>
      <c r="C1223" s="1" t="s">
        <v>11</v>
      </c>
      <c r="D1223" s="1" t="s">
        <v>11</v>
      </c>
      <c r="E1223" s="1" t="s">
        <v>11</v>
      </c>
      <c r="F1223" s="1" t="s">
        <v>11</v>
      </c>
      <c r="G1223" s="1" t="s">
        <v>11</v>
      </c>
      <c r="H1223" s="1" t="s">
        <v>11</v>
      </c>
      <c r="I1223" s="3"/>
      <c r="J1223" s="3"/>
    </row>
    <row r="1224">
      <c r="A1224" s="4" t="s">
        <v>4136</v>
      </c>
      <c r="B1224" s="1" t="s">
        <v>4137</v>
      </c>
      <c r="C1224" s="1" t="s">
        <v>4138</v>
      </c>
      <c r="D1224" s="1" t="s">
        <v>4139</v>
      </c>
      <c r="E1224" s="1" t="s">
        <v>4140</v>
      </c>
      <c r="F1224" s="1" t="s">
        <v>4141</v>
      </c>
      <c r="G1224" s="5" t="s">
        <v>4142</v>
      </c>
      <c r="H1224" s="1" t="s">
        <v>31</v>
      </c>
      <c r="I1224" s="3"/>
      <c r="J1224" s="3"/>
    </row>
    <row r="1225">
      <c r="A1225" s="4" t="s">
        <v>7384</v>
      </c>
      <c r="B1225" s="1" t="s">
        <v>11</v>
      </c>
      <c r="C1225" s="1" t="s">
        <v>11</v>
      </c>
      <c r="D1225" s="1" t="s">
        <v>11</v>
      </c>
      <c r="E1225" s="1" t="s">
        <v>11</v>
      </c>
      <c r="F1225" s="1" t="s">
        <v>11</v>
      </c>
      <c r="G1225" s="1" t="s">
        <v>11</v>
      </c>
      <c r="H1225" s="1" t="s">
        <v>11</v>
      </c>
      <c r="I1225" s="3"/>
      <c r="J1225" s="3"/>
    </row>
    <row r="1226">
      <c r="A1226" s="4" t="s">
        <v>8980</v>
      </c>
      <c r="B1226" s="1" t="s">
        <v>11</v>
      </c>
      <c r="C1226" s="1" t="s">
        <v>11</v>
      </c>
      <c r="D1226" s="1" t="s">
        <v>11</v>
      </c>
      <c r="E1226" s="1" t="s">
        <v>11</v>
      </c>
      <c r="F1226" s="1" t="s">
        <v>11</v>
      </c>
      <c r="G1226" s="1" t="s">
        <v>11</v>
      </c>
      <c r="H1226" s="1" t="s">
        <v>11</v>
      </c>
      <c r="I1226" s="3"/>
      <c r="J1226" s="3"/>
    </row>
    <row r="1227">
      <c r="A1227" s="4" t="s">
        <v>8342</v>
      </c>
      <c r="B1227" s="1" t="s">
        <v>11</v>
      </c>
      <c r="C1227" s="1" t="s">
        <v>11</v>
      </c>
      <c r="D1227" s="1" t="s">
        <v>11</v>
      </c>
      <c r="E1227" s="1" t="s">
        <v>11</v>
      </c>
      <c r="F1227" s="1" t="s">
        <v>11</v>
      </c>
      <c r="G1227" s="1" t="s">
        <v>11</v>
      </c>
      <c r="H1227" s="1" t="s">
        <v>11</v>
      </c>
      <c r="I1227" s="3"/>
      <c r="J1227" s="3"/>
    </row>
    <row r="1228">
      <c r="A1228" s="4" t="s">
        <v>764</v>
      </c>
      <c r="B1228" s="1" t="s">
        <v>11</v>
      </c>
      <c r="C1228" s="1" t="s">
        <v>11</v>
      </c>
      <c r="D1228" s="1" t="s">
        <v>11</v>
      </c>
      <c r="E1228" s="1" t="s">
        <v>11</v>
      </c>
      <c r="F1228" s="1" t="s">
        <v>11</v>
      </c>
      <c r="G1228" s="1" t="s">
        <v>11</v>
      </c>
      <c r="H1228" s="1" t="s">
        <v>11</v>
      </c>
      <c r="I1228" s="3"/>
      <c r="J1228" s="3"/>
    </row>
    <row r="1229">
      <c r="A1229" s="4" t="s">
        <v>4152</v>
      </c>
      <c r="B1229" s="1" t="s">
        <v>4153</v>
      </c>
      <c r="C1229" s="1" t="s">
        <v>4154</v>
      </c>
      <c r="D1229" s="1" t="s">
        <v>4155</v>
      </c>
      <c r="E1229" s="1" t="s">
        <v>4156</v>
      </c>
      <c r="F1229" s="1" t="s">
        <v>11</v>
      </c>
      <c r="G1229" s="5" t="s">
        <v>4157</v>
      </c>
      <c r="H1229" s="1" t="s">
        <v>382</v>
      </c>
      <c r="I1229" s="3"/>
      <c r="J1229" s="3"/>
    </row>
    <row r="1230">
      <c r="A1230" s="4" t="s">
        <v>1294</v>
      </c>
      <c r="B1230" s="1" t="s">
        <v>11</v>
      </c>
      <c r="C1230" s="1" t="s">
        <v>11</v>
      </c>
      <c r="D1230" s="1" t="s">
        <v>11</v>
      </c>
      <c r="E1230" s="1" t="s">
        <v>11</v>
      </c>
      <c r="F1230" s="1" t="s">
        <v>11</v>
      </c>
      <c r="G1230" s="1" t="s">
        <v>11</v>
      </c>
      <c r="H1230" s="1" t="s">
        <v>11</v>
      </c>
      <c r="I1230" s="3"/>
      <c r="J1230" s="3"/>
    </row>
    <row r="1231">
      <c r="A1231" s="4" t="s">
        <v>4161</v>
      </c>
      <c r="B1231" s="1" t="s">
        <v>4162</v>
      </c>
      <c r="C1231" s="3"/>
      <c r="D1231" s="3"/>
      <c r="E1231" s="3"/>
      <c r="F1231" s="1" t="s">
        <v>11</v>
      </c>
      <c r="G1231" s="1" t="s">
        <v>11</v>
      </c>
      <c r="H1231" s="1" t="s">
        <v>11</v>
      </c>
      <c r="I1231" s="3"/>
      <c r="J1231" s="3"/>
    </row>
    <row r="1232">
      <c r="A1232" s="4" t="s">
        <v>4164</v>
      </c>
      <c r="B1232" s="1" t="s">
        <v>4165</v>
      </c>
      <c r="C1232" s="3"/>
      <c r="D1232" s="3"/>
      <c r="E1232" s="3"/>
      <c r="F1232" s="1" t="s">
        <v>11</v>
      </c>
      <c r="G1232" s="1" t="s">
        <v>11</v>
      </c>
      <c r="H1232" s="1" t="s">
        <v>11</v>
      </c>
      <c r="I1232" s="3"/>
      <c r="J1232" s="3"/>
    </row>
    <row r="1233">
      <c r="A1233" s="4" t="s">
        <v>9370</v>
      </c>
      <c r="B1233" s="1" t="s">
        <v>11</v>
      </c>
      <c r="C1233" s="1" t="s">
        <v>11</v>
      </c>
      <c r="D1233" s="1" t="s">
        <v>11</v>
      </c>
      <c r="E1233" s="1" t="s">
        <v>11</v>
      </c>
      <c r="F1233" s="1" t="s">
        <v>11</v>
      </c>
      <c r="G1233" s="1" t="s">
        <v>11</v>
      </c>
      <c r="H1233" s="1" t="s">
        <v>11</v>
      </c>
      <c r="I1233" s="3"/>
      <c r="J1233" s="3"/>
    </row>
    <row r="1234">
      <c r="A1234" s="4" t="s">
        <v>513</v>
      </c>
      <c r="B1234" s="1" t="s">
        <v>11</v>
      </c>
      <c r="C1234" s="1" t="s">
        <v>11</v>
      </c>
      <c r="D1234" s="1" t="s">
        <v>11</v>
      </c>
      <c r="E1234" s="1" t="s">
        <v>11</v>
      </c>
      <c r="F1234" s="1" t="s">
        <v>11</v>
      </c>
      <c r="G1234" s="1" t="s">
        <v>11</v>
      </c>
      <c r="H1234" s="1" t="s">
        <v>11</v>
      </c>
      <c r="I1234" s="3"/>
      <c r="J1234" s="3"/>
    </row>
    <row r="1235">
      <c r="A1235" s="4" t="s">
        <v>9325</v>
      </c>
      <c r="B1235" s="1" t="s">
        <v>11</v>
      </c>
      <c r="C1235" s="1" t="s">
        <v>11</v>
      </c>
      <c r="D1235" s="1" t="s">
        <v>11</v>
      </c>
      <c r="E1235" s="1" t="s">
        <v>11</v>
      </c>
      <c r="F1235" s="1" t="s">
        <v>11</v>
      </c>
      <c r="G1235" s="1" t="s">
        <v>11</v>
      </c>
      <c r="H1235" s="1" t="s">
        <v>11</v>
      </c>
      <c r="I1235" s="3"/>
      <c r="J1235" s="3"/>
    </row>
    <row r="1236">
      <c r="A1236" s="4" t="s">
        <v>7062</v>
      </c>
      <c r="B1236" s="1" t="s">
        <v>11</v>
      </c>
      <c r="C1236" s="1" t="s">
        <v>11</v>
      </c>
      <c r="D1236" s="1" t="s">
        <v>11</v>
      </c>
      <c r="E1236" s="1" t="s">
        <v>11</v>
      </c>
      <c r="F1236" s="1" t="s">
        <v>11</v>
      </c>
      <c r="G1236" s="1" t="s">
        <v>11</v>
      </c>
      <c r="H1236" s="1" t="s">
        <v>11</v>
      </c>
      <c r="I1236" s="3"/>
      <c r="J1236" s="3"/>
    </row>
    <row r="1237">
      <c r="A1237" s="4" t="s">
        <v>4175</v>
      </c>
      <c r="B1237" s="1" t="s">
        <v>4176</v>
      </c>
      <c r="C1237" s="3"/>
      <c r="D1237" s="3"/>
      <c r="E1237" s="3"/>
      <c r="F1237" s="1" t="s">
        <v>11</v>
      </c>
      <c r="G1237" s="1" t="s">
        <v>11</v>
      </c>
      <c r="H1237" s="1" t="s">
        <v>11</v>
      </c>
      <c r="I1237" s="3"/>
      <c r="J1237" s="3"/>
    </row>
    <row r="1238">
      <c r="A1238" s="4" t="s">
        <v>5904</v>
      </c>
      <c r="B1238" s="1" t="s">
        <v>11</v>
      </c>
      <c r="C1238" s="1" t="s">
        <v>11</v>
      </c>
      <c r="D1238" s="1" t="s">
        <v>11</v>
      </c>
      <c r="E1238" s="1" t="s">
        <v>11</v>
      </c>
      <c r="F1238" s="1" t="s">
        <v>11</v>
      </c>
      <c r="G1238" s="1" t="s">
        <v>11</v>
      </c>
      <c r="H1238" s="1" t="s">
        <v>11</v>
      </c>
      <c r="I1238" s="3"/>
      <c r="J1238" s="3"/>
    </row>
    <row r="1239">
      <c r="A1239" s="4" t="s">
        <v>9027</v>
      </c>
      <c r="B1239" s="1" t="s">
        <v>11</v>
      </c>
      <c r="C1239" s="1" t="s">
        <v>11</v>
      </c>
      <c r="D1239" s="1" t="s">
        <v>11</v>
      </c>
      <c r="E1239" s="1" t="s">
        <v>11</v>
      </c>
      <c r="F1239" s="1" t="s">
        <v>11</v>
      </c>
      <c r="G1239" s="1" t="s">
        <v>11</v>
      </c>
      <c r="H1239" s="1" t="s">
        <v>11</v>
      </c>
      <c r="I1239" s="3"/>
      <c r="J1239" s="3"/>
    </row>
    <row r="1240">
      <c r="A1240" s="4" t="s">
        <v>4182</v>
      </c>
      <c r="B1240" s="1" t="s">
        <v>4183</v>
      </c>
      <c r="C1240" s="1" t="s">
        <v>4184</v>
      </c>
      <c r="D1240" s="1" t="s">
        <v>4185</v>
      </c>
      <c r="E1240" s="1" t="s">
        <v>4186</v>
      </c>
      <c r="F1240" s="1" t="s">
        <v>11</v>
      </c>
      <c r="G1240" s="1" t="s">
        <v>11</v>
      </c>
      <c r="H1240" s="1" t="s">
        <v>80</v>
      </c>
      <c r="I1240" s="3"/>
      <c r="J1240" s="3"/>
    </row>
    <row r="1241">
      <c r="A1241" s="4" t="s">
        <v>1729</v>
      </c>
      <c r="B1241" s="1" t="s">
        <v>11</v>
      </c>
      <c r="C1241" s="1" t="s">
        <v>11</v>
      </c>
      <c r="D1241" s="1" t="s">
        <v>11</v>
      </c>
      <c r="E1241" s="1" t="s">
        <v>11</v>
      </c>
      <c r="F1241" s="1" t="s">
        <v>11</v>
      </c>
      <c r="G1241" s="1" t="s">
        <v>11</v>
      </c>
      <c r="H1241" s="1" t="s">
        <v>11</v>
      </c>
      <c r="I1241" s="3"/>
      <c r="J1241" s="3"/>
    </row>
    <row r="1242">
      <c r="A1242" s="4" t="s">
        <v>3436</v>
      </c>
      <c r="B1242" s="1" t="s">
        <v>11</v>
      </c>
      <c r="C1242" s="1" t="s">
        <v>11</v>
      </c>
      <c r="D1242" s="1" t="s">
        <v>11</v>
      </c>
      <c r="E1242" s="1" t="s">
        <v>11</v>
      </c>
      <c r="F1242" s="1" t="s">
        <v>11</v>
      </c>
      <c r="G1242" s="1" t="s">
        <v>11</v>
      </c>
      <c r="H1242" s="1" t="s">
        <v>11</v>
      </c>
      <c r="I1242" s="3"/>
      <c r="J1242" s="3"/>
    </row>
    <row r="1243">
      <c r="A1243" s="4" t="s">
        <v>3847</v>
      </c>
      <c r="B1243" s="1" t="s">
        <v>11</v>
      </c>
      <c r="C1243" s="1" t="s">
        <v>11</v>
      </c>
      <c r="D1243" s="1" t="s">
        <v>11</v>
      </c>
      <c r="E1243" s="1" t="s">
        <v>11</v>
      </c>
      <c r="F1243" s="1" t="s">
        <v>11</v>
      </c>
      <c r="G1243" s="1" t="s">
        <v>11</v>
      </c>
      <c r="H1243" s="1" t="s">
        <v>11</v>
      </c>
      <c r="I1243" s="3"/>
      <c r="J1243" s="3"/>
    </row>
    <row r="1244">
      <c r="A1244" s="4" t="s">
        <v>4194</v>
      </c>
      <c r="B1244" s="1" t="s">
        <v>4195</v>
      </c>
      <c r="C1244" s="3"/>
      <c r="D1244" s="3"/>
      <c r="E1244" s="3"/>
      <c r="F1244" s="1" t="s">
        <v>11</v>
      </c>
      <c r="G1244" s="1" t="s">
        <v>11</v>
      </c>
      <c r="H1244" s="1" t="s">
        <v>11</v>
      </c>
      <c r="I1244" s="3"/>
      <c r="J1244" s="3"/>
    </row>
    <row r="1245">
      <c r="A1245" s="4" t="s">
        <v>5712</v>
      </c>
      <c r="B1245" s="1" t="s">
        <v>11</v>
      </c>
      <c r="C1245" s="1" t="s">
        <v>11</v>
      </c>
      <c r="D1245" s="1" t="s">
        <v>11</v>
      </c>
      <c r="E1245" s="1" t="s">
        <v>11</v>
      </c>
      <c r="F1245" s="1" t="s">
        <v>11</v>
      </c>
      <c r="G1245" s="1" t="s">
        <v>11</v>
      </c>
      <c r="H1245" s="1" t="s">
        <v>11</v>
      </c>
      <c r="I1245" s="3"/>
      <c r="J1245" s="3"/>
    </row>
    <row r="1246">
      <c r="A1246" s="4" t="s">
        <v>4199</v>
      </c>
      <c r="B1246" s="1" t="s">
        <v>4200</v>
      </c>
      <c r="C1246" s="1" t="s">
        <v>4201</v>
      </c>
      <c r="D1246" s="1" t="s">
        <v>557</v>
      </c>
      <c r="E1246" s="1" t="s">
        <v>4202</v>
      </c>
      <c r="F1246" s="1" t="s">
        <v>4203</v>
      </c>
      <c r="G1246" s="1" t="s">
        <v>11</v>
      </c>
      <c r="H1246" s="1" t="s">
        <v>43</v>
      </c>
      <c r="I1246" s="3"/>
      <c r="J1246" s="3"/>
    </row>
    <row r="1247">
      <c r="A1247" s="4" t="s">
        <v>4205</v>
      </c>
      <c r="B1247" s="1" t="s">
        <v>4206</v>
      </c>
      <c r="C1247" s="3"/>
      <c r="D1247" s="3"/>
      <c r="E1247" s="3"/>
      <c r="F1247" s="1" t="s">
        <v>11</v>
      </c>
      <c r="G1247" s="1" t="s">
        <v>11</v>
      </c>
      <c r="H1247" s="1" t="s">
        <v>11</v>
      </c>
      <c r="I1247" s="3"/>
      <c r="J1247" s="3"/>
    </row>
    <row r="1248">
      <c r="A1248" s="4" t="s">
        <v>5421</v>
      </c>
      <c r="B1248" s="1" t="s">
        <v>11</v>
      </c>
      <c r="C1248" s="1" t="s">
        <v>11</v>
      </c>
      <c r="D1248" s="1" t="s">
        <v>11</v>
      </c>
      <c r="E1248" s="1" t="s">
        <v>11</v>
      </c>
      <c r="F1248" s="1" t="s">
        <v>11</v>
      </c>
      <c r="G1248" s="1" t="s">
        <v>11</v>
      </c>
      <c r="H1248" s="1" t="s">
        <v>11</v>
      </c>
      <c r="I1248" s="3"/>
      <c r="J1248" s="3"/>
    </row>
    <row r="1249">
      <c r="A1249" s="4" t="s">
        <v>6896</v>
      </c>
      <c r="B1249" s="1" t="s">
        <v>11</v>
      </c>
      <c r="C1249" s="1" t="s">
        <v>11</v>
      </c>
      <c r="D1249" s="1" t="s">
        <v>11</v>
      </c>
      <c r="E1249" s="1" t="s">
        <v>11</v>
      </c>
      <c r="F1249" s="1" t="s">
        <v>11</v>
      </c>
      <c r="G1249" s="1" t="s">
        <v>11</v>
      </c>
      <c r="H1249" s="1" t="s">
        <v>11</v>
      </c>
      <c r="I1249" s="3"/>
      <c r="J1249" s="3"/>
    </row>
    <row r="1250">
      <c r="A1250" s="4" t="s">
        <v>8674</v>
      </c>
      <c r="B1250" s="1" t="s">
        <v>11</v>
      </c>
      <c r="C1250" s="1" t="s">
        <v>11</v>
      </c>
      <c r="D1250" s="1" t="s">
        <v>11</v>
      </c>
      <c r="E1250" s="1" t="s">
        <v>11</v>
      </c>
      <c r="F1250" s="1" t="s">
        <v>11</v>
      </c>
      <c r="G1250" s="1" t="s">
        <v>11</v>
      </c>
      <c r="H1250" s="1" t="s">
        <v>11</v>
      </c>
      <c r="I1250" s="3"/>
      <c r="J1250" s="3"/>
    </row>
    <row r="1251">
      <c r="A1251" s="4" t="s">
        <v>5746</v>
      </c>
      <c r="B1251" s="1" t="s">
        <v>11</v>
      </c>
      <c r="C1251" s="1" t="s">
        <v>11</v>
      </c>
      <c r="D1251" s="1" t="s">
        <v>11</v>
      </c>
      <c r="E1251" s="1" t="s">
        <v>11</v>
      </c>
      <c r="F1251" s="1" t="s">
        <v>11</v>
      </c>
      <c r="G1251" s="1" t="s">
        <v>11</v>
      </c>
      <c r="H1251" s="1" t="s">
        <v>11</v>
      </c>
      <c r="I1251" s="3"/>
      <c r="J1251" s="3"/>
    </row>
    <row r="1252">
      <c r="A1252" s="4" t="s">
        <v>9197</v>
      </c>
      <c r="B1252" s="1" t="s">
        <v>11</v>
      </c>
      <c r="C1252" s="1" t="s">
        <v>11</v>
      </c>
      <c r="D1252" s="1" t="s">
        <v>11</v>
      </c>
      <c r="E1252" s="1" t="s">
        <v>11</v>
      </c>
      <c r="F1252" s="1" t="s">
        <v>11</v>
      </c>
      <c r="G1252" s="1" t="s">
        <v>11</v>
      </c>
      <c r="H1252" s="1" t="s">
        <v>11</v>
      </c>
      <c r="I1252" s="3"/>
      <c r="J1252" s="3"/>
    </row>
    <row r="1253">
      <c r="A1253" s="4" t="s">
        <v>4218</v>
      </c>
      <c r="B1253" s="1" t="s">
        <v>4219</v>
      </c>
      <c r="C1253" s="1" t="s">
        <v>4220</v>
      </c>
      <c r="D1253" s="1" t="s">
        <v>4221</v>
      </c>
      <c r="E1253" s="1" t="s">
        <v>4222</v>
      </c>
      <c r="F1253" s="1" t="s">
        <v>11</v>
      </c>
      <c r="G1253" s="5" t="s">
        <v>4223</v>
      </c>
      <c r="H1253" s="1" t="s">
        <v>924</v>
      </c>
      <c r="I1253" s="3"/>
      <c r="J1253" s="3"/>
    </row>
    <row r="1254">
      <c r="A1254" s="4" t="s">
        <v>6465</v>
      </c>
      <c r="B1254" s="1" t="s">
        <v>11</v>
      </c>
      <c r="C1254" s="1" t="s">
        <v>11</v>
      </c>
      <c r="D1254" s="1" t="s">
        <v>11</v>
      </c>
      <c r="E1254" s="1" t="s">
        <v>11</v>
      </c>
      <c r="F1254" s="1" t="s">
        <v>11</v>
      </c>
      <c r="G1254" s="1" t="s">
        <v>11</v>
      </c>
      <c r="H1254" s="1" t="s">
        <v>11</v>
      </c>
      <c r="I1254" s="3"/>
      <c r="J1254" s="3"/>
    </row>
    <row r="1255">
      <c r="A1255" s="4" t="s">
        <v>2783</v>
      </c>
      <c r="B1255" s="1" t="s">
        <v>11</v>
      </c>
      <c r="C1255" s="1" t="s">
        <v>11</v>
      </c>
      <c r="D1255" s="1" t="s">
        <v>11</v>
      </c>
      <c r="E1255" s="1" t="s">
        <v>11</v>
      </c>
      <c r="F1255" s="1" t="s">
        <v>11</v>
      </c>
      <c r="G1255" s="1" t="s">
        <v>11</v>
      </c>
      <c r="H1255" s="1" t="s">
        <v>11</v>
      </c>
      <c r="I1255" s="3"/>
      <c r="J1255" s="3"/>
    </row>
    <row r="1256">
      <c r="A1256" s="4" t="s">
        <v>4229</v>
      </c>
      <c r="B1256" s="1" t="s">
        <v>4230</v>
      </c>
      <c r="C1256" s="1" t="s">
        <v>4231</v>
      </c>
      <c r="D1256" s="1" t="s">
        <v>4232</v>
      </c>
      <c r="E1256" s="1" t="s">
        <v>4233</v>
      </c>
      <c r="F1256" s="1" t="s">
        <v>4234</v>
      </c>
      <c r="G1256" s="5" t="s">
        <v>4235</v>
      </c>
      <c r="H1256" s="1" t="s">
        <v>80</v>
      </c>
      <c r="I1256" s="3"/>
      <c r="J1256" s="3"/>
    </row>
    <row r="1257">
      <c r="A1257" s="4" t="s">
        <v>5516</v>
      </c>
      <c r="B1257" s="1" t="s">
        <v>11</v>
      </c>
      <c r="C1257" s="1" t="s">
        <v>11</v>
      </c>
      <c r="D1257" s="1" t="s">
        <v>11</v>
      </c>
      <c r="E1257" s="1" t="s">
        <v>11</v>
      </c>
      <c r="F1257" s="1" t="s">
        <v>11</v>
      </c>
      <c r="G1257" s="1" t="s">
        <v>11</v>
      </c>
      <c r="H1257" s="1" t="s">
        <v>11</v>
      </c>
      <c r="I1257" s="3"/>
      <c r="J1257" s="3"/>
    </row>
    <row r="1258">
      <c r="A1258" s="4" t="s">
        <v>946</v>
      </c>
      <c r="B1258" s="1" t="s">
        <v>11</v>
      </c>
      <c r="C1258" s="1" t="s">
        <v>11</v>
      </c>
      <c r="D1258" s="1" t="s">
        <v>11</v>
      </c>
      <c r="E1258" s="1" t="s">
        <v>11</v>
      </c>
      <c r="F1258" s="1" t="s">
        <v>11</v>
      </c>
      <c r="G1258" s="1" t="s">
        <v>11</v>
      </c>
      <c r="H1258" s="1" t="s">
        <v>11</v>
      </c>
      <c r="I1258" s="3"/>
      <c r="J1258" s="3"/>
    </row>
    <row r="1259">
      <c r="A1259" s="4" t="s">
        <v>4241</v>
      </c>
      <c r="B1259" s="1" t="s">
        <v>4242</v>
      </c>
      <c r="C1259" s="1" t="s">
        <v>4243</v>
      </c>
      <c r="D1259" s="3"/>
      <c r="E1259" s="3"/>
      <c r="F1259" s="1" t="s">
        <v>11</v>
      </c>
      <c r="G1259" s="1" t="s">
        <v>11</v>
      </c>
      <c r="H1259" s="1" t="s">
        <v>11</v>
      </c>
      <c r="I1259" s="3"/>
      <c r="J1259" s="3"/>
    </row>
    <row r="1260">
      <c r="A1260" s="4" t="s">
        <v>4245</v>
      </c>
      <c r="B1260" s="1" t="s">
        <v>4246</v>
      </c>
      <c r="C1260" s="1" t="s">
        <v>4247</v>
      </c>
      <c r="D1260" s="1" t="s">
        <v>4248</v>
      </c>
      <c r="E1260" s="1" t="s">
        <v>4249</v>
      </c>
      <c r="F1260" s="1" t="s">
        <v>11</v>
      </c>
      <c r="G1260" s="5" t="s">
        <v>4250</v>
      </c>
      <c r="H1260" s="1" t="s">
        <v>382</v>
      </c>
      <c r="I1260" s="3"/>
      <c r="J1260" s="3"/>
    </row>
    <row r="1261">
      <c r="A1261" s="4" t="s">
        <v>2954</v>
      </c>
      <c r="B1261" s="1" t="s">
        <v>11</v>
      </c>
      <c r="C1261" s="1" t="s">
        <v>11</v>
      </c>
      <c r="D1261" s="1" t="s">
        <v>11</v>
      </c>
      <c r="E1261" s="1" t="s">
        <v>11</v>
      </c>
      <c r="F1261" s="1" t="s">
        <v>11</v>
      </c>
      <c r="G1261" s="1" t="s">
        <v>11</v>
      </c>
      <c r="H1261" s="1" t="s">
        <v>11</v>
      </c>
      <c r="I1261" s="3"/>
      <c r="J1261" s="3"/>
    </row>
    <row r="1262">
      <c r="A1262" s="4" t="s">
        <v>4254</v>
      </c>
      <c r="B1262" s="1" t="s">
        <v>4255</v>
      </c>
      <c r="C1262" s="1" t="s">
        <v>4256</v>
      </c>
      <c r="D1262" s="1" t="s">
        <v>4257</v>
      </c>
      <c r="E1262" s="1" t="s">
        <v>4258</v>
      </c>
      <c r="F1262" s="1" t="s">
        <v>11</v>
      </c>
      <c r="G1262" s="5" t="s">
        <v>4259</v>
      </c>
      <c r="H1262" s="1" t="s">
        <v>80</v>
      </c>
      <c r="I1262" s="3"/>
      <c r="J1262" s="3"/>
    </row>
    <row r="1263">
      <c r="A1263" s="4" t="s">
        <v>8252</v>
      </c>
      <c r="B1263" s="1" t="s">
        <v>11</v>
      </c>
      <c r="C1263" s="1" t="s">
        <v>11</v>
      </c>
      <c r="D1263" s="1" t="s">
        <v>11</v>
      </c>
      <c r="E1263" s="1" t="s">
        <v>11</v>
      </c>
      <c r="F1263" s="1" t="s">
        <v>11</v>
      </c>
      <c r="G1263" s="1" t="s">
        <v>11</v>
      </c>
      <c r="H1263" s="1" t="s">
        <v>11</v>
      </c>
      <c r="I1263" s="3"/>
      <c r="J1263" s="3"/>
    </row>
    <row r="1264">
      <c r="A1264" s="4" t="s">
        <v>8001</v>
      </c>
      <c r="B1264" s="1" t="s">
        <v>11</v>
      </c>
      <c r="C1264" s="1" t="s">
        <v>11</v>
      </c>
      <c r="D1264" s="1" t="s">
        <v>11</v>
      </c>
      <c r="E1264" s="1" t="s">
        <v>11</v>
      </c>
      <c r="F1264" s="1" t="s">
        <v>11</v>
      </c>
      <c r="G1264" s="1" t="s">
        <v>11</v>
      </c>
      <c r="H1264" s="1" t="s">
        <v>11</v>
      </c>
      <c r="I1264" s="3"/>
      <c r="J1264" s="3"/>
    </row>
    <row r="1265">
      <c r="A1265" s="4" t="s">
        <v>2591</v>
      </c>
      <c r="B1265" s="1" t="s">
        <v>11</v>
      </c>
      <c r="C1265" s="1" t="s">
        <v>11</v>
      </c>
      <c r="D1265" s="1" t="s">
        <v>11</v>
      </c>
      <c r="E1265" s="1" t="s">
        <v>11</v>
      </c>
      <c r="F1265" s="1" t="s">
        <v>11</v>
      </c>
      <c r="G1265" s="1" t="s">
        <v>11</v>
      </c>
      <c r="H1265" s="1" t="s">
        <v>11</v>
      </c>
      <c r="I1265" s="3"/>
      <c r="J1265" s="3"/>
    </row>
    <row r="1266">
      <c r="A1266" s="4" t="s">
        <v>4192</v>
      </c>
      <c r="B1266" s="1" t="s">
        <v>11</v>
      </c>
      <c r="C1266" s="1" t="s">
        <v>11</v>
      </c>
      <c r="D1266" s="1" t="s">
        <v>11</v>
      </c>
      <c r="E1266" s="1" t="s">
        <v>11</v>
      </c>
      <c r="F1266" s="1" t="s">
        <v>11</v>
      </c>
      <c r="G1266" s="1" t="s">
        <v>11</v>
      </c>
      <c r="H1266" s="1" t="s">
        <v>11</v>
      </c>
      <c r="I1266" s="3"/>
      <c r="J1266" s="3"/>
    </row>
    <row r="1267">
      <c r="A1267" s="4" t="s">
        <v>6268</v>
      </c>
      <c r="B1267" s="1" t="s">
        <v>11</v>
      </c>
      <c r="C1267" s="1" t="s">
        <v>11</v>
      </c>
      <c r="D1267" s="1" t="s">
        <v>11</v>
      </c>
      <c r="E1267" s="1" t="s">
        <v>11</v>
      </c>
      <c r="F1267" s="1" t="s">
        <v>11</v>
      </c>
      <c r="G1267" s="1" t="s">
        <v>11</v>
      </c>
      <c r="H1267" s="1" t="s">
        <v>11</v>
      </c>
      <c r="I1267" s="3"/>
      <c r="J1267" s="3"/>
    </row>
    <row r="1268">
      <c r="A1268" s="4" t="s">
        <v>4603</v>
      </c>
      <c r="B1268" s="1" t="s">
        <v>11</v>
      </c>
      <c r="C1268" s="1" t="s">
        <v>11</v>
      </c>
      <c r="D1268" s="1" t="s">
        <v>11</v>
      </c>
      <c r="E1268" s="1" t="s">
        <v>11</v>
      </c>
      <c r="F1268" s="1" t="s">
        <v>11</v>
      </c>
      <c r="G1268" s="1" t="s">
        <v>11</v>
      </c>
      <c r="H1268" s="1" t="s">
        <v>11</v>
      </c>
      <c r="I1268" s="3"/>
      <c r="J1268" s="3"/>
    </row>
    <row r="1269">
      <c r="A1269" s="4" t="s">
        <v>4935</v>
      </c>
      <c r="B1269" s="1" t="s">
        <v>11</v>
      </c>
      <c r="C1269" s="1" t="s">
        <v>11</v>
      </c>
      <c r="D1269" s="1" t="s">
        <v>11</v>
      </c>
      <c r="E1269" s="1" t="s">
        <v>11</v>
      </c>
      <c r="F1269" s="1" t="s">
        <v>11</v>
      </c>
      <c r="G1269" s="1" t="s">
        <v>11</v>
      </c>
      <c r="H1269" s="1" t="s">
        <v>11</v>
      </c>
      <c r="I1269" s="3"/>
      <c r="J1269" s="3"/>
    </row>
    <row r="1270">
      <c r="A1270" s="4" t="s">
        <v>8283</v>
      </c>
      <c r="B1270" s="1" t="s">
        <v>11</v>
      </c>
      <c r="C1270" s="1" t="s">
        <v>11</v>
      </c>
      <c r="D1270" s="1" t="s">
        <v>11</v>
      </c>
      <c r="E1270" s="1" t="s">
        <v>11</v>
      </c>
      <c r="F1270" s="1" t="s">
        <v>11</v>
      </c>
      <c r="G1270" s="1" t="s">
        <v>11</v>
      </c>
      <c r="H1270" s="1" t="s">
        <v>11</v>
      </c>
      <c r="I1270" s="3"/>
      <c r="J1270" s="3"/>
    </row>
    <row r="1271">
      <c r="A1271" s="4" t="s">
        <v>5748</v>
      </c>
      <c r="B1271" s="1" t="s">
        <v>11</v>
      </c>
      <c r="C1271" s="1" t="s">
        <v>11</v>
      </c>
      <c r="D1271" s="1" t="s">
        <v>11</v>
      </c>
      <c r="E1271" s="1" t="s">
        <v>11</v>
      </c>
      <c r="F1271" s="1" t="s">
        <v>11</v>
      </c>
      <c r="G1271" s="1" t="s">
        <v>11</v>
      </c>
      <c r="H1271" s="1" t="s">
        <v>11</v>
      </c>
      <c r="I1271" s="3"/>
      <c r="J1271" s="3"/>
    </row>
    <row r="1272">
      <c r="A1272" s="4" t="s">
        <v>7743</v>
      </c>
      <c r="B1272" s="1" t="s">
        <v>11</v>
      </c>
      <c r="C1272" s="1" t="s">
        <v>11</v>
      </c>
      <c r="D1272" s="1" t="s">
        <v>11</v>
      </c>
      <c r="E1272" s="1" t="s">
        <v>11</v>
      </c>
      <c r="F1272" s="1" t="s">
        <v>11</v>
      </c>
      <c r="G1272" s="1" t="s">
        <v>11</v>
      </c>
      <c r="H1272" s="1" t="s">
        <v>11</v>
      </c>
      <c r="I1272" s="3"/>
      <c r="J1272" s="3"/>
    </row>
    <row r="1273">
      <c r="A1273" s="4" t="s">
        <v>746</v>
      </c>
      <c r="B1273" s="1" t="s">
        <v>11</v>
      </c>
      <c r="C1273" s="1" t="s">
        <v>11</v>
      </c>
      <c r="D1273" s="1" t="s">
        <v>11</v>
      </c>
      <c r="E1273" s="1" t="s">
        <v>11</v>
      </c>
      <c r="F1273" s="1" t="s">
        <v>11</v>
      </c>
      <c r="G1273" s="1" t="s">
        <v>11</v>
      </c>
      <c r="H1273" s="1" t="s">
        <v>11</v>
      </c>
      <c r="I1273" s="3"/>
      <c r="J1273" s="3"/>
    </row>
    <row r="1274">
      <c r="A1274" s="4" t="s">
        <v>7026</v>
      </c>
      <c r="B1274" s="1" t="s">
        <v>11</v>
      </c>
      <c r="C1274" s="1" t="s">
        <v>11</v>
      </c>
      <c r="D1274" s="1" t="s">
        <v>11</v>
      </c>
      <c r="E1274" s="1" t="s">
        <v>11</v>
      </c>
      <c r="F1274" s="1" t="s">
        <v>11</v>
      </c>
      <c r="G1274" s="1" t="s">
        <v>11</v>
      </c>
      <c r="H1274" s="1" t="s">
        <v>11</v>
      </c>
      <c r="I1274" s="3"/>
      <c r="J1274" s="3"/>
    </row>
    <row r="1275">
      <c r="A1275" s="4" t="s">
        <v>4285</v>
      </c>
      <c r="B1275" s="1" t="s">
        <v>4286</v>
      </c>
      <c r="C1275" s="1" t="s">
        <v>4287</v>
      </c>
      <c r="D1275" s="1" t="s">
        <v>4288</v>
      </c>
      <c r="E1275" s="1" t="s">
        <v>4289</v>
      </c>
      <c r="F1275" s="1" t="s">
        <v>4290</v>
      </c>
      <c r="G1275" s="1" t="s">
        <v>11</v>
      </c>
      <c r="H1275" s="1" t="s">
        <v>43</v>
      </c>
      <c r="I1275" s="3"/>
      <c r="J1275" s="3"/>
    </row>
    <row r="1276">
      <c r="A1276" s="4" t="s">
        <v>300</v>
      </c>
      <c r="B1276" s="1" t="s">
        <v>11</v>
      </c>
      <c r="C1276" s="1" t="s">
        <v>11</v>
      </c>
      <c r="D1276" s="1" t="s">
        <v>11</v>
      </c>
      <c r="E1276" s="1" t="s">
        <v>11</v>
      </c>
      <c r="F1276" s="1" t="s">
        <v>11</v>
      </c>
      <c r="G1276" s="1" t="s">
        <v>11</v>
      </c>
      <c r="H1276" s="1" t="s">
        <v>11</v>
      </c>
      <c r="I1276" s="3"/>
      <c r="J1276" s="3"/>
    </row>
    <row r="1277">
      <c r="A1277" s="4" t="s">
        <v>6745</v>
      </c>
      <c r="B1277" s="1" t="s">
        <v>11</v>
      </c>
      <c r="C1277" s="1" t="s">
        <v>11</v>
      </c>
      <c r="D1277" s="1" t="s">
        <v>11</v>
      </c>
      <c r="E1277" s="1" t="s">
        <v>11</v>
      </c>
      <c r="F1277" s="1" t="s">
        <v>11</v>
      </c>
      <c r="G1277" s="1" t="s">
        <v>11</v>
      </c>
      <c r="H1277" s="1" t="s">
        <v>11</v>
      </c>
      <c r="I1277" s="3"/>
      <c r="J1277" s="3"/>
    </row>
    <row r="1278">
      <c r="A1278" s="4" t="s">
        <v>7883</v>
      </c>
      <c r="B1278" s="1" t="s">
        <v>11</v>
      </c>
      <c r="C1278" s="1" t="s">
        <v>11</v>
      </c>
      <c r="D1278" s="1" t="s">
        <v>11</v>
      </c>
      <c r="E1278" s="1" t="s">
        <v>11</v>
      </c>
      <c r="F1278" s="1" t="s">
        <v>11</v>
      </c>
      <c r="G1278" s="1" t="s">
        <v>11</v>
      </c>
      <c r="H1278" s="1" t="s">
        <v>11</v>
      </c>
      <c r="I1278" s="3"/>
      <c r="J1278" s="3"/>
    </row>
    <row r="1279">
      <c r="A1279" s="4" t="s">
        <v>8216</v>
      </c>
      <c r="B1279" s="1" t="s">
        <v>11</v>
      </c>
      <c r="C1279" s="1" t="s">
        <v>11</v>
      </c>
      <c r="D1279" s="1" t="s">
        <v>11</v>
      </c>
      <c r="E1279" s="1" t="s">
        <v>11</v>
      </c>
      <c r="F1279" s="1" t="s">
        <v>11</v>
      </c>
      <c r="G1279" s="1" t="s">
        <v>11</v>
      </c>
      <c r="H1279" s="1" t="s">
        <v>11</v>
      </c>
      <c r="I1279" s="3"/>
      <c r="J1279" s="3"/>
    </row>
    <row r="1280">
      <c r="A1280" s="4" t="s">
        <v>4300</v>
      </c>
      <c r="B1280" s="1" t="s">
        <v>4301</v>
      </c>
      <c r="C1280" s="1" t="s">
        <v>4302</v>
      </c>
      <c r="D1280" s="1" t="s">
        <v>4303</v>
      </c>
      <c r="E1280" s="1" t="s">
        <v>4304</v>
      </c>
      <c r="F1280" s="1" t="s">
        <v>11</v>
      </c>
      <c r="G1280" s="1" t="s">
        <v>11</v>
      </c>
      <c r="H1280" s="1" t="s">
        <v>183</v>
      </c>
      <c r="I1280" s="3"/>
      <c r="J1280" s="3"/>
    </row>
    <row r="1281">
      <c r="A1281" s="4" t="s">
        <v>9068</v>
      </c>
      <c r="B1281" s="1" t="s">
        <v>11</v>
      </c>
      <c r="C1281" s="1" t="s">
        <v>11</v>
      </c>
      <c r="D1281" s="1" t="s">
        <v>11</v>
      </c>
      <c r="E1281" s="1" t="s">
        <v>11</v>
      </c>
      <c r="F1281" s="1" t="s">
        <v>11</v>
      </c>
      <c r="G1281" s="1" t="s">
        <v>11</v>
      </c>
      <c r="H1281" s="1" t="s">
        <v>11</v>
      </c>
      <c r="I1281" s="3"/>
      <c r="J1281" s="3"/>
    </row>
    <row r="1282">
      <c r="A1282" s="4" t="s">
        <v>4308</v>
      </c>
      <c r="B1282" s="1" t="s">
        <v>4309</v>
      </c>
      <c r="C1282" s="1" t="s">
        <v>4310</v>
      </c>
      <c r="D1282" s="1" t="s">
        <v>4311</v>
      </c>
      <c r="E1282" s="1" t="s">
        <v>4312</v>
      </c>
      <c r="F1282" s="1" t="s">
        <v>4313</v>
      </c>
      <c r="G1282" s="1" t="s">
        <v>11</v>
      </c>
      <c r="H1282" s="1" t="s">
        <v>11</v>
      </c>
      <c r="I1282" s="3"/>
      <c r="J1282" s="3"/>
    </row>
    <row r="1283">
      <c r="A1283" s="4" t="s">
        <v>4315</v>
      </c>
      <c r="B1283" s="1" t="s">
        <v>4316</v>
      </c>
      <c r="C1283" s="1" t="s">
        <v>4317</v>
      </c>
      <c r="D1283" s="1" t="s">
        <v>4318</v>
      </c>
      <c r="E1283" s="1" t="s">
        <v>4319</v>
      </c>
      <c r="F1283" s="1" t="s">
        <v>4320</v>
      </c>
      <c r="G1283" s="1" t="s">
        <v>11</v>
      </c>
      <c r="H1283" s="1" t="s">
        <v>80</v>
      </c>
      <c r="I1283" s="3"/>
      <c r="J1283" s="3"/>
    </row>
    <row r="1284">
      <c r="A1284" s="4" t="s">
        <v>1336</v>
      </c>
      <c r="B1284" s="1" t="s">
        <v>11</v>
      </c>
      <c r="C1284" s="1" t="s">
        <v>11</v>
      </c>
      <c r="D1284" s="1" t="s">
        <v>11</v>
      </c>
      <c r="E1284" s="1" t="s">
        <v>11</v>
      </c>
      <c r="F1284" s="1" t="s">
        <v>11</v>
      </c>
      <c r="G1284" s="1" t="s">
        <v>11</v>
      </c>
      <c r="H1284" s="1" t="s">
        <v>11</v>
      </c>
      <c r="I1284" s="3"/>
      <c r="J1284" s="3"/>
    </row>
    <row r="1285">
      <c r="A1285" s="4" t="s">
        <v>4324</v>
      </c>
      <c r="B1285" s="1" t="s">
        <v>4325</v>
      </c>
      <c r="C1285" s="1" t="s">
        <v>4326</v>
      </c>
      <c r="D1285" s="1" t="s">
        <v>4327</v>
      </c>
      <c r="E1285" s="1" t="s">
        <v>4328</v>
      </c>
      <c r="F1285" s="1" t="s">
        <v>11</v>
      </c>
      <c r="G1285" s="1" t="s">
        <v>11</v>
      </c>
      <c r="H1285" s="1" t="s">
        <v>53</v>
      </c>
      <c r="I1285" s="3"/>
      <c r="J1285" s="3"/>
    </row>
    <row r="1286">
      <c r="A1286" s="4" t="s">
        <v>4330</v>
      </c>
      <c r="B1286" s="1" t="s">
        <v>4331</v>
      </c>
      <c r="C1286" s="1" t="s">
        <v>4332</v>
      </c>
      <c r="D1286" s="1" t="s">
        <v>4333</v>
      </c>
      <c r="E1286" s="1" t="s">
        <v>4334</v>
      </c>
      <c r="F1286" s="1" t="s">
        <v>11</v>
      </c>
      <c r="G1286" s="5" t="s">
        <v>4335</v>
      </c>
      <c r="H1286" s="1" t="s">
        <v>80</v>
      </c>
      <c r="I1286" s="3"/>
      <c r="J1286" s="3"/>
    </row>
    <row r="1287">
      <c r="A1287" s="4" t="s">
        <v>6350</v>
      </c>
      <c r="B1287" s="1" t="s">
        <v>11</v>
      </c>
      <c r="C1287" s="1" t="s">
        <v>11</v>
      </c>
      <c r="D1287" s="1" t="s">
        <v>11</v>
      </c>
      <c r="E1287" s="1" t="s">
        <v>11</v>
      </c>
      <c r="F1287" s="1" t="s">
        <v>11</v>
      </c>
      <c r="G1287" s="1" t="s">
        <v>11</v>
      </c>
      <c r="H1287" s="1" t="s">
        <v>11</v>
      </c>
      <c r="I1287" s="3"/>
      <c r="J1287" s="3"/>
    </row>
    <row r="1288">
      <c r="A1288" s="4" t="s">
        <v>4339</v>
      </c>
      <c r="B1288" s="1" t="s">
        <v>4340</v>
      </c>
      <c r="C1288" s="3"/>
      <c r="D1288" s="3"/>
      <c r="E1288" s="3"/>
      <c r="F1288" s="1" t="s">
        <v>11</v>
      </c>
      <c r="G1288" s="1" t="s">
        <v>11</v>
      </c>
      <c r="H1288" s="1" t="s">
        <v>11</v>
      </c>
      <c r="I1288" s="3"/>
      <c r="J1288" s="3"/>
    </row>
    <row r="1289">
      <c r="A1289" s="4" t="s">
        <v>4342</v>
      </c>
      <c r="B1289" s="1" t="s">
        <v>4343</v>
      </c>
      <c r="C1289" s="1" t="s">
        <v>4344</v>
      </c>
      <c r="D1289" s="1" t="s">
        <v>4345</v>
      </c>
      <c r="E1289" s="1" t="s">
        <v>4346</v>
      </c>
      <c r="F1289" s="1" t="s">
        <v>4347</v>
      </c>
      <c r="G1289" s="5" t="s">
        <v>4348</v>
      </c>
      <c r="H1289" s="1" t="s">
        <v>80</v>
      </c>
      <c r="I1289" s="3"/>
      <c r="J1289" s="3"/>
    </row>
    <row r="1290">
      <c r="A1290" s="4" t="s">
        <v>4705</v>
      </c>
      <c r="B1290" s="1" t="s">
        <v>11</v>
      </c>
      <c r="C1290" s="1" t="s">
        <v>11</v>
      </c>
      <c r="D1290" s="1" t="s">
        <v>11</v>
      </c>
      <c r="E1290" s="1" t="s">
        <v>11</v>
      </c>
      <c r="F1290" s="1" t="s">
        <v>11</v>
      </c>
      <c r="G1290" s="1" t="s">
        <v>11</v>
      </c>
      <c r="H1290" s="1" t="s">
        <v>11</v>
      </c>
      <c r="I1290" s="3"/>
      <c r="J1290" s="3"/>
    </row>
    <row r="1291">
      <c r="A1291" s="4" t="s">
        <v>6067</v>
      </c>
      <c r="B1291" s="1" t="s">
        <v>11</v>
      </c>
      <c r="C1291" s="1" t="s">
        <v>11</v>
      </c>
      <c r="D1291" s="1" t="s">
        <v>11</v>
      </c>
      <c r="E1291" s="1" t="s">
        <v>11</v>
      </c>
      <c r="F1291" s="1" t="s">
        <v>11</v>
      </c>
      <c r="G1291" s="1" t="s">
        <v>11</v>
      </c>
      <c r="H1291" s="1" t="s">
        <v>11</v>
      </c>
      <c r="I1291" s="3"/>
      <c r="J1291" s="3"/>
    </row>
    <row r="1292">
      <c r="A1292" s="4" t="s">
        <v>9232</v>
      </c>
      <c r="B1292" s="1" t="s">
        <v>11</v>
      </c>
      <c r="C1292" s="1" t="s">
        <v>11</v>
      </c>
      <c r="D1292" s="1" t="s">
        <v>11</v>
      </c>
      <c r="E1292" s="1" t="s">
        <v>11</v>
      </c>
      <c r="F1292" s="1" t="s">
        <v>11</v>
      </c>
      <c r="G1292" s="1" t="s">
        <v>11</v>
      </c>
      <c r="H1292" s="1" t="s">
        <v>11</v>
      </c>
      <c r="I1292" s="3"/>
      <c r="J1292" s="3"/>
    </row>
    <row r="1293">
      <c r="A1293" s="4" t="s">
        <v>4356</v>
      </c>
      <c r="B1293" s="1" t="s">
        <v>4357</v>
      </c>
      <c r="C1293" s="1" t="s">
        <v>4358</v>
      </c>
      <c r="D1293" s="1" t="s">
        <v>4359</v>
      </c>
      <c r="E1293" s="1" t="s">
        <v>1283</v>
      </c>
      <c r="F1293" s="1" t="s">
        <v>4360</v>
      </c>
      <c r="G1293" s="1" t="s">
        <v>11</v>
      </c>
      <c r="H1293" s="1" t="s">
        <v>80</v>
      </c>
      <c r="I1293" s="3"/>
      <c r="J1293" s="3"/>
    </row>
    <row r="1294">
      <c r="A1294" s="4" t="s">
        <v>6707</v>
      </c>
      <c r="B1294" s="1" t="s">
        <v>11</v>
      </c>
      <c r="C1294" s="1" t="s">
        <v>11</v>
      </c>
      <c r="D1294" s="1" t="s">
        <v>11</v>
      </c>
      <c r="E1294" s="1" t="s">
        <v>11</v>
      </c>
      <c r="F1294" s="1" t="s">
        <v>11</v>
      </c>
      <c r="G1294" s="1" t="s">
        <v>11</v>
      </c>
      <c r="H1294" s="1" t="s">
        <v>11</v>
      </c>
      <c r="I1294" s="3"/>
      <c r="J1294" s="3"/>
    </row>
    <row r="1295">
      <c r="A1295" s="4" t="s">
        <v>7816</v>
      </c>
      <c r="B1295" s="1" t="s">
        <v>11</v>
      </c>
      <c r="C1295" s="1" t="s">
        <v>11</v>
      </c>
      <c r="D1295" s="1" t="s">
        <v>11</v>
      </c>
      <c r="E1295" s="1" t="s">
        <v>11</v>
      </c>
      <c r="F1295" s="1" t="s">
        <v>11</v>
      </c>
      <c r="G1295" s="1" t="s">
        <v>11</v>
      </c>
      <c r="H1295" s="1" t="s">
        <v>11</v>
      </c>
      <c r="I1295" s="3"/>
      <c r="J1295" s="3"/>
    </row>
    <row r="1296">
      <c r="A1296" s="4" t="s">
        <v>4366</v>
      </c>
      <c r="B1296" s="1" t="s">
        <v>4367</v>
      </c>
      <c r="C1296" s="1" t="s">
        <v>4368</v>
      </c>
      <c r="D1296" s="1" t="s">
        <v>4369</v>
      </c>
      <c r="E1296" s="1" t="s">
        <v>4370</v>
      </c>
      <c r="F1296" s="1" t="s">
        <v>11</v>
      </c>
      <c r="G1296" s="3"/>
      <c r="H1296" s="1" t="s">
        <v>80</v>
      </c>
      <c r="I1296" s="3"/>
      <c r="J1296" s="3"/>
    </row>
    <row r="1297">
      <c r="A1297" s="4" t="s">
        <v>4372</v>
      </c>
      <c r="B1297" s="1" t="s">
        <v>4373</v>
      </c>
      <c r="C1297" s="1" t="s">
        <v>4374</v>
      </c>
      <c r="D1297" s="1" t="s">
        <v>4375</v>
      </c>
      <c r="E1297" s="1" t="s">
        <v>4376</v>
      </c>
      <c r="F1297" s="1" t="s">
        <v>11</v>
      </c>
      <c r="G1297" s="1" t="s">
        <v>11</v>
      </c>
      <c r="H1297" s="1" t="s">
        <v>11</v>
      </c>
      <c r="I1297" s="3"/>
      <c r="J1297" s="3"/>
    </row>
    <row r="1298">
      <c r="A1298" s="4" t="s">
        <v>4378</v>
      </c>
      <c r="B1298" s="1" t="s">
        <v>4379</v>
      </c>
      <c r="C1298" s="3"/>
      <c r="D1298" s="3"/>
      <c r="E1298" s="3"/>
      <c r="F1298" s="1" t="s">
        <v>11</v>
      </c>
      <c r="G1298" s="1" t="s">
        <v>11</v>
      </c>
      <c r="H1298" s="1" t="s">
        <v>11</v>
      </c>
      <c r="I1298" s="3"/>
      <c r="J1298" s="3"/>
    </row>
    <row r="1299">
      <c r="A1299" s="4" t="s">
        <v>4381</v>
      </c>
      <c r="B1299" s="1" t="s">
        <v>4382</v>
      </c>
      <c r="C1299" s="1" t="s">
        <v>4383</v>
      </c>
      <c r="D1299" s="1" t="s">
        <v>4384</v>
      </c>
      <c r="E1299" s="1" t="s">
        <v>4385</v>
      </c>
      <c r="F1299" s="1" t="s">
        <v>11</v>
      </c>
      <c r="G1299" s="3"/>
      <c r="H1299" s="1" t="s">
        <v>382</v>
      </c>
      <c r="I1299" s="3"/>
      <c r="J1299" s="3"/>
    </row>
    <row r="1300">
      <c r="A1300" s="4" t="s">
        <v>5710</v>
      </c>
      <c r="B1300" s="1" t="s">
        <v>11</v>
      </c>
      <c r="C1300" s="1" t="s">
        <v>11</v>
      </c>
      <c r="D1300" s="1" t="s">
        <v>11</v>
      </c>
      <c r="E1300" s="1" t="s">
        <v>11</v>
      </c>
      <c r="F1300" s="1" t="s">
        <v>11</v>
      </c>
      <c r="G1300" s="1" t="s">
        <v>11</v>
      </c>
      <c r="H1300" s="1" t="s">
        <v>11</v>
      </c>
      <c r="I1300" s="3"/>
      <c r="J1300" s="3"/>
    </row>
    <row r="1301">
      <c r="A1301" s="4" t="s">
        <v>4389</v>
      </c>
      <c r="B1301" s="1" t="s">
        <v>4390</v>
      </c>
      <c r="C1301" s="1" t="s">
        <v>4391</v>
      </c>
      <c r="D1301" s="1" t="s">
        <v>4392</v>
      </c>
      <c r="E1301" s="1" t="s">
        <v>4393</v>
      </c>
      <c r="F1301" s="1" t="s">
        <v>4394</v>
      </c>
      <c r="G1301" s="5" t="s">
        <v>4395</v>
      </c>
      <c r="H1301" s="1" t="s">
        <v>80</v>
      </c>
      <c r="I1301" s="3"/>
      <c r="J1301" s="3"/>
    </row>
    <row r="1302">
      <c r="A1302" s="4" t="s">
        <v>4061</v>
      </c>
      <c r="B1302" s="1" t="s">
        <v>11</v>
      </c>
      <c r="C1302" s="1" t="s">
        <v>11</v>
      </c>
      <c r="D1302" s="1" t="s">
        <v>11</v>
      </c>
      <c r="E1302" s="1" t="s">
        <v>11</v>
      </c>
      <c r="F1302" s="1" t="s">
        <v>11</v>
      </c>
      <c r="G1302" s="1" t="s">
        <v>11</v>
      </c>
      <c r="H1302" s="1" t="s">
        <v>11</v>
      </c>
      <c r="I1302" s="3"/>
      <c r="J1302" s="3"/>
    </row>
    <row r="1303">
      <c r="A1303" s="4" t="s">
        <v>4399</v>
      </c>
      <c r="B1303" s="1" t="s">
        <v>4400</v>
      </c>
      <c r="C1303" s="1" t="s">
        <v>4401</v>
      </c>
      <c r="D1303" s="1" t="s">
        <v>4402</v>
      </c>
      <c r="E1303" s="1" t="s">
        <v>4403</v>
      </c>
      <c r="F1303" s="1" t="s">
        <v>11</v>
      </c>
      <c r="G1303" s="5" t="s">
        <v>4404</v>
      </c>
      <c r="H1303" s="1" t="s">
        <v>183</v>
      </c>
      <c r="I1303" s="3"/>
      <c r="J1303" s="3"/>
    </row>
    <row r="1304">
      <c r="A1304" s="4" t="s">
        <v>4406</v>
      </c>
      <c r="B1304" s="1" t="s">
        <v>4407</v>
      </c>
      <c r="C1304" s="1" t="s">
        <v>4408</v>
      </c>
      <c r="D1304" s="1" t="s">
        <v>4409</v>
      </c>
      <c r="E1304" s="1" t="s">
        <v>4410</v>
      </c>
      <c r="F1304" s="1" t="s">
        <v>4411</v>
      </c>
      <c r="G1304" s="5" t="s">
        <v>4412</v>
      </c>
      <c r="H1304" s="1" t="s">
        <v>154</v>
      </c>
      <c r="I1304" s="3"/>
      <c r="J1304" s="3"/>
    </row>
    <row r="1305">
      <c r="A1305" s="4" t="s">
        <v>7523</v>
      </c>
      <c r="B1305" s="1" t="s">
        <v>11</v>
      </c>
      <c r="C1305" s="1" t="s">
        <v>11</v>
      </c>
      <c r="D1305" s="1" t="s">
        <v>11</v>
      </c>
      <c r="E1305" s="1" t="s">
        <v>11</v>
      </c>
      <c r="F1305" s="1" t="s">
        <v>11</v>
      </c>
      <c r="G1305" s="1" t="s">
        <v>11</v>
      </c>
      <c r="H1305" s="1" t="s">
        <v>11</v>
      </c>
      <c r="I1305" s="3"/>
      <c r="J1305" s="3"/>
    </row>
    <row r="1306">
      <c r="A1306" s="4" t="s">
        <v>3457</v>
      </c>
      <c r="B1306" s="1" t="s">
        <v>11</v>
      </c>
      <c r="C1306" s="1" t="s">
        <v>11</v>
      </c>
      <c r="D1306" s="1" t="s">
        <v>11</v>
      </c>
      <c r="E1306" s="1" t="s">
        <v>11</v>
      </c>
      <c r="F1306" s="1" t="s">
        <v>11</v>
      </c>
      <c r="G1306" s="1" t="s">
        <v>11</v>
      </c>
      <c r="H1306" s="1" t="s">
        <v>11</v>
      </c>
      <c r="I1306" s="3"/>
      <c r="J1306" s="3"/>
    </row>
    <row r="1307">
      <c r="A1307" s="4" t="s">
        <v>1133</v>
      </c>
      <c r="B1307" s="1" t="s">
        <v>11</v>
      </c>
      <c r="C1307" s="1" t="s">
        <v>11</v>
      </c>
      <c r="D1307" s="1" t="s">
        <v>11</v>
      </c>
      <c r="E1307" s="1" t="s">
        <v>11</v>
      </c>
      <c r="F1307" s="1" t="s">
        <v>11</v>
      </c>
      <c r="G1307" s="1" t="s">
        <v>11</v>
      </c>
      <c r="H1307" s="1" t="s">
        <v>11</v>
      </c>
      <c r="I1307" s="3"/>
      <c r="J1307" s="3"/>
    </row>
    <row r="1308">
      <c r="A1308" s="4" t="s">
        <v>3491</v>
      </c>
      <c r="B1308" s="1" t="s">
        <v>11</v>
      </c>
      <c r="C1308" s="1" t="s">
        <v>11</v>
      </c>
      <c r="D1308" s="1" t="s">
        <v>11</v>
      </c>
      <c r="E1308" s="1" t="s">
        <v>11</v>
      </c>
      <c r="F1308" s="1" t="s">
        <v>11</v>
      </c>
      <c r="G1308" s="1" t="s">
        <v>11</v>
      </c>
      <c r="H1308" s="1" t="s">
        <v>11</v>
      </c>
      <c r="I1308" s="3"/>
      <c r="J1308" s="3"/>
    </row>
    <row r="1309">
      <c r="A1309" s="4" t="s">
        <v>4422</v>
      </c>
      <c r="B1309" s="1" t="s">
        <v>4423</v>
      </c>
      <c r="C1309" s="1" t="s">
        <v>4424</v>
      </c>
      <c r="D1309" s="1" t="s">
        <v>4425</v>
      </c>
      <c r="E1309" s="1" t="s">
        <v>4426</v>
      </c>
      <c r="F1309" s="1" t="s">
        <v>4427</v>
      </c>
      <c r="G1309" s="1" t="s">
        <v>11</v>
      </c>
      <c r="H1309" s="1" t="s">
        <v>80</v>
      </c>
      <c r="I1309" s="3"/>
      <c r="J1309" s="3"/>
    </row>
    <row r="1310">
      <c r="A1310" s="4" t="s">
        <v>4239</v>
      </c>
      <c r="B1310" s="1" t="s">
        <v>11</v>
      </c>
      <c r="C1310" s="1" t="s">
        <v>11</v>
      </c>
      <c r="D1310" s="1" t="s">
        <v>11</v>
      </c>
      <c r="E1310" s="1" t="s">
        <v>11</v>
      </c>
      <c r="F1310" s="1" t="s">
        <v>11</v>
      </c>
      <c r="G1310" s="1" t="s">
        <v>11</v>
      </c>
      <c r="H1310" s="1" t="s">
        <v>11</v>
      </c>
      <c r="I1310" s="3"/>
      <c r="J1310" s="3"/>
    </row>
    <row r="1311">
      <c r="A1311" s="4" t="s">
        <v>561</v>
      </c>
      <c r="B1311" s="1" t="s">
        <v>11</v>
      </c>
      <c r="C1311" s="1" t="s">
        <v>11</v>
      </c>
      <c r="D1311" s="1" t="s">
        <v>11</v>
      </c>
      <c r="E1311" s="1" t="s">
        <v>11</v>
      </c>
      <c r="F1311" s="1" t="s">
        <v>11</v>
      </c>
      <c r="G1311" s="1" t="s">
        <v>11</v>
      </c>
      <c r="H1311" s="1" t="s">
        <v>11</v>
      </c>
      <c r="I1311" s="3"/>
      <c r="J1311" s="3"/>
    </row>
    <row r="1312">
      <c r="A1312" s="4" t="s">
        <v>4433</v>
      </c>
      <c r="B1312" s="1" t="s">
        <v>4434</v>
      </c>
      <c r="C1312" s="1" t="s">
        <v>4435</v>
      </c>
      <c r="D1312" s="1" t="s">
        <v>4436</v>
      </c>
      <c r="E1312" s="1" t="s">
        <v>4437</v>
      </c>
      <c r="F1312" s="1" t="s">
        <v>11</v>
      </c>
      <c r="G1312" s="5" t="s">
        <v>4438</v>
      </c>
      <c r="H1312" s="1" t="s">
        <v>312</v>
      </c>
      <c r="I1312" s="3"/>
      <c r="J1312" s="3"/>
    </row>
    <row r="1313">
      <c r="A1313" s="4" t="s">
        <v>478</v>
      </c>
      <c r="B1313" s="1" t="s">
        <v>11</v>
      </c>
      <c r="C1313" s="1" t="s">
        <v>11</v>
      </c>
      <c r="D1313" s="1" t="s">
        <v>11</v>
      </c>
      <c r="E1313" s="1" t="s">
        <v>11</v>
      </c>
      <c r="F1313" s="1" t="s">
        <v>11</v>
      </c>
      <c r="G1313" s="1" t="s">
        <v>11</v>
      </c>
      <c r="H1313" s="1" t="s">
        <v>11</v>
      </c>
      <c r="I1313" s="3"/>
      <c r="J1313" s="3"/>
    </row>
    <row r="1314">
      <c r="A1314" s="4" t="s">
        <v>4442</v>
      </c>
      <c r="B1314" s="1" t="s">
        <v>4443</v>
      </c>
      <c r="C1314" s="1" t="s">
        <v>4444</v>
      </c>
      <c r="D1314" s="1" t="s">
        <v>4445</v>
      </c>
      <c r="E1314" s="1" t="s">
        <v>4446</v>
      </c>
      <c r="F1314" s="1" t="s">
        <v>4447</v>
      </c>
      <c r="G1314" s="1" t="s">
        <v>11</v>
      </c>
      <c r="H1314" s="1" t="s">
        <v>312</v>
      </c>
      <c r="I1314" s="3"/>
      <c r="J1314" s="3"/>
    </row>
    <row r="1315">
      <c r="A1315" s="4" t="s">
        <v>8190</v>
      </c>
      <c r="B1315" s="1" t="s">
        <v>11</v>
      </c>
      <c r="C1315" s="1" t="s">
        <v>11</v>
      </c>
      <c r="D1315" s="1" t="s">
        <v>11</v>
      </c>
      <c r="E1315" s="1" t="s">
        <v>11</v>
      </c>
      <c r="F1315" s="1" t="s">
        <v>11</v>
      </c>
      <c r="G1315" s="1" t="s">
        <v>11</v>
      </c>
      <c r="H1315" s="1" t="s">
        <v>11</v>
      </c>
      <c r="I1315" s="3"/>
      <c r="J1315" s="3"/>
    </row>
    <row r="1316">
      <c r="A1316" s="4" t="s">
        <v>1453</v>
      </c>
      <c r="B1316" s="1" t="s">
        <v>11</v>
      </c>
      <c r="C1316" s="1" t="s">
        <v>11</v>
      </c>
      <c r="D1316" s="1" t="s">
        <v>11</v>
      </c>
      <c r="E1316" s="1" t="s">
        <v>11</v>
      </c>
      <c r="F1316" s="1" t="s">
        <v>11</v>
      </c>
      <c r="G1316" s="1" t="s">
        <v>11</v>
      </c>
      <c r="H1316" s="1" t="s">
        <v>11</v>
      </c>
      <c r="I1316" s="3"/>
      <c r="J1316" s="3"/>
    </row>
    <row r="1317">
      <c r="A1317" s="4" t="s">
        <v>2909</v>
      </c>
      <c r="B1317" s="1" t="s">
        <v>11</v>
      </c>
      <c r="C1317" s="1" t="s">
        <v>11</v>
      </c>
      <c r="D1317" s="1" t="s">
        <v>11</v>
      </c>
      <c r="E1317" s="1" t="s">
        <v>11</v>
      </c>
      <c r="F1317" s="1" t="s">
        <v>11</v>
      </c>
      <c r="G1317" s="1" t="s">
        <v>11</v>
      </c>
      <c r="H1317" s="1" t="s">
        <v>11</v>
      </c>
      <c r="I1317" s="3"/>
      <c r="J1317" s="3"/>
    </row>
    <row r="1318">
      <c r="A1318" s="4" t="s">
        <v>8262</v>
      </c>
      <c r="B1318" s="1" t="s">
        <v>11</v>
      </c>
      <c r="C1318" s="1" t="s">
        <v>11</v>
      </c>
      <c r="D1318" s="1" t="s">
        <v>11</v>
      </c>
      <c r="E1318" s="1" t="s">
        <v>11</v>
      </c>
      <c r="F1318" s="1" t="s">
        <v>11</v>
      </c>
      <c r="G1318" s="1" t="s">
        <v>11</v>
      </c>
      <c r="H1318" s="1" t="s">
        <v>11</v>
      </c>
      <c r="I1318" s="3"/>
      <c r="J1318" s="3"/>
    </row>
    <row r="1319">
      <c r="A1319" s="4" t="s">
        <v>5263</v>
      </c>
      <c r="B1319" s="1" t="s">
        <v>11</v>
      </c>
      <c r="C1319" s="1" t="s">
        <v>11</v>
      </c>
      <c r="D1319" s="1" t="s">
        <v>11</v>
      </c>
      <c r="E1319" s="1" t="s">
        <v>11</v>
      </c>
      <c r="F1319" s="1" t="s">
        <v>11</v>
      </c>
      <c r="G1319" s="1" t="s">
        <v>11</v>
      </c>
      <c r="H1319" s="1" t="s">
        <v>11</v>
      </c>
      <c r="I1319" s="3"/>
      <c r="J1319" s="3"/>
    </row>
    <row r="1320">
      <c r="A1320" s="4" t="s">
        <v>4459</v>
      </c>
      <c r="B1320" s="1" t="s">
        <v>4460</v>
      </c>
      <c r="C1320" s="1" t="s">
        <v>4461</v>
      </c>
      <c r="D1320" s="1" t="s">
        <v>4462</v>
      </c>
      <c r="E1320" s="1" t="s">
        <v>4463</v>
      </c>
      <c r="F1320" s="1" t="s">
        <v>4464</v>
      </c>
      <c r="G1320" s="5" t="s">
        <v>4465</v>
      </c>
      <c r="H1320" s="1" t="s">
        <v>80</v>
      </c>
      <c r="I1320" s="3"/>
      <c r="J1320" s="3"/>
    </row>
    <row r="1321">
      <c r="A1321" s="4" t="s">
        <v>4467</v>
      </c>
      <c r="B1321" s="1" t="s">
        <v>4468</v>
      </c>
      <c r="C1321" s="1" t="s">
        <v>4469</v>
      </c>
      <c r="D1321" s="1" t="s">
        <v>4470</v>
      </c>
      <c r="E1321" s="1" t="s">
        <v>4471</v>
      </c>
      <c r="F1321" s="1" t="s">
        <v>11</v>
      </c>
      <c r="G1321" s="3"/>
      <c r="H1321" s="1" t="s">
        <v>183</v>
      </c>
      <c r="I1321" s="3"/>
      <c r="J1321" s="3"/>
    </row>
    <row r="1322">
      <c r="A1322" s="4" t="s">
        <v>816</v>
      </c>
      <c r="B1322" s="1" t="s">
        <v>11</v>
      </c>
      <c r="C1322" s="1" t="s">
        <v>11</v>
      </c>
      <c r="D1322" s="1" t="s">
        <v>11</v>
      </c>
      <c r="E1322" s="1" t="s">
        <v>11</v>
      </c>
      <c r="F1322" s="1" t="s">
        <v>11</v>
      </c>
      <c r="G1322" s="1" t="s">
        <v>11</v>
      </c>
      <c r="H1322" s="1" t="s">
        <v>11</v>
      </c>
      <c r="I1322" s="3"/>
      <c r="J1322" s="3"/>
    </row>
    <row r="1323">
      <c r="A1323" s="4" t="s">
        <v>6547</v>
      </c>
      <c r="B1323" s="1" t="s">
        <v>11</v>
      </c>
      <c r="C1323" s="1" t="s">
        <v>11</v>
      </c>
      <c r="D1323" s="1" t="s">
        <v>11</v>
      </c>
      <c r="E1323" s="1" t="s">
        <v>11</v>
      </c>
      <c r="F1323" s="1" t="s">
        <v>11</v>
      </c>
      <c r="G1323" s="1" t="s">
        <v>11</v>
      </c>
      <c r="H1323" s="1" t="s">
        <v>11</v>
      </c>
      <c r="I1323" s="3"/>
      <c r="J1323" s="3"/>
    </row>
    <row r="1324">
      <c r="A1324" s="4" t="s">
        <v>1105</v>
      </c>
      <c r="B1324" s="1" t="s">
        <v>11</v>
      </c>
      <c r="C1324" s="1" t="s">
        <v>11</v>
      </c>
      <c r="D1324" s="1" t="s">
        <v>11</v>
      </c>
      <c r="E1324" s="1" t="s">
        <v>11</v>
      </c>
      <c r="F1324" s="1" t="s">
        <v>11</v>
      </c>
      <c r="G1324" s="1" t="s">
        <v>11</v>
      </c>
      <c r="H1324" s="1" t="s">
        <v>11</v>
      </c>
      <c r="I1324" s="3"/>
      <c r="J1324" s="3"/>
    </row>
    <row r="1325">
      <c r="A1325" s="4" t="s">
        <v>1137</v>
      </c>
      <c r="B1325" s="1" t="s">
        <v>11</v>
      </c>
      <c r="C1325" s="1" t="s">
        <v>11</v>
      </c>
      <c r="D1325" s="1" t="s">
        <v>11</v>
      </c>
      <c r="E1325" s="1" t="s">
        <v>11</v>
      </c>
      <c r="F1325" s="1" t="s">
        <v>11</v>
      </c>
      <c r="G1325" s="1" t="s">
        <v>11</v>
      </c>
      <c r="H1325" s="1" t="s">
        <v>11</v>
      </c>
      <c r="I1325" s="3"/>
      <c r="J1325" s="3"/>
    </row>
    <row r="1326">
      <c r="A1326" s="4" t="s">
        <v>1866</v>
      </c>
      <c r="B1326" s="1" t="s">
        <v>11</v>
      </c>
      <c r="C1326" s="1" t="s">
        <v>11</v>
      </c>
      <c r="D1326" s="1" t="s">
        <v>11</v>
      </c>
      <c r="E1326" s="1" t="s">
        <v>11</v>
      </c>
      <c r="F1326" s="1" t="s">
        <v>11</v>
      </c>
      <c r="G1326" s="1" t="s">
        <v>11</v>
      </c>
      <c r="H1326" s="1" t="s">
        <v>11</v>
      </c>
      <c r="I1326" s="3"/>
      <c r="J1326" s="3"/>
    </row>
    <row r="1327">
      <c r="A1327" s="4" t="s">
        <v>9080</v>
      </c>
      <c r="B1327" s="1" t="s">
        <v>11</v>
      </c>
      <c r="C1327" s="1" t="s">
        <v>11</v>
      </c>
      <c r="D1327" s="1" t="s">
        <v>11</v>
      </c>
      <c r="E1327" s="1" t="s">
        <v>11</v>
      </c>
      <c r="F1327" s="1" t="s">
        <v>11</v>
      </c>
      <c r="G1327" s="1" t="s">
        <v>11</v>
      </c>
      <c r="H1327" s="1" t="s">
        <v>11</v>
      </c>
      <c r="I1327" s="3"/>
      <c r="J1327" s="3"/>
    </row>
    <row r="1328">
      <c r="A1328" s="4" t="s">
        <v>7767</v>
      </c>
      <c r="B1328" s="1" t="s">
        <v>11</v>
      </c>
      <c r="C1328" s="1" t="s">
        <v>11</v>
      </c>
      <c r="D1328" s="1" t="s">
        <v>11</v>
      </c>
      <c r="E1328" s="1" t="s">
        <v>11</v>
      </c>
      <c r="F1328" s="1" t="s">
        <v>11</v>
      </c>
      <c r="G1328" s="1" t="s">
        <v>11</v>
      </c>
      <c r="H1328" s="1" t="s">
        <v>11</v>
      </c>
      <c r="I1328" s="3"/>
      <c r="J1328" s="3"/>
    </row>
    <row r="1329">
      <c r="A1329" s="4" t="s">
        <v>4487</v>
      </c>
      <c r="B1329" s="1" t="s">
        <v>4488</v>
      </c>
      <c r="C1329" s="1" t="s">
        <v>4489</v>
      </c>
      <c r="D1329" s="1" t="s">
        <v>4490</v>
      </c>
      <c r="E1329" s="1" t="s">
        <v>4491</v>
      </c>
      <c r="F1329" s="1" t="s">
        <v>11</v>
      </c>
      <c r="G1329" s="5" t="s">
        <v>4492</v>
      </c>
      <c r="H1329" s="1" t="s">
        <v>53</v>
      </c>
      <c r="I1329" s="3"/>
      <c r="J1329" s="3"/>
    </row>
    <row r="1330">
      <c r="A1330" s="4" t="s">
        <v>4697</v>
      </c>
      <c r="B1330" s="1" t="s">
        <v>11</v>
      </c>
      <c r="C1330" s="1" t="s">
        <v>11</v>
      </c>
      <c r="D1330" s="1" t="s">
        <v>11</v>
      </c>
      <c r="E1330" s="1" t="s">
        <v>11</v>
      </c>
      <c r="F1330" s="1" t="s">
        <v>11</v>
      </c>
      <c r="G1330" s="1" t="s">
        <v>11</v>
      </c>
      <c r="H1330" s="1" t="s">
        <v>11</v>
      </c>
      <c r="I1330" s="3"/>
      <c r="J1330" s="3"/>
    </row>
    <row r="1331">
      <c r="A1331" s="4" t="s">
        <v>3415</v>
      </c>
      <c r="B1331" s="1" t="s">
        <v>11</v>
      </c>
      <c r="C1331" s="1" t="s">
        <v>11</v>
      </c>
      <c r="D1331" s="1" t="s">
        <v>11</v>
      </c>
      <c r="E1331" s="1" t="s">
        <v>11</v>
      </c>
      <c r="F1331" s="1" t="s">
        <v>11</v>
      </c>
      <c r="G1331" s="1" t="s">
        <v>11</v>
      </c>
      <c r="H1331" s="1" t="s">
        <v>11</v>
      </c>
      <c r="I1331" s="3"/>
      <c r="J1331" s="3"/>
    </row>
    <row r="1332">
      <c r="A1332" s="4" t="s">
        <v>3445</v>
      </c>
      <c r="B1332" s="1" t="s">
        <v>11</v>
      </c>
      <c r="C1332" s="1" t="s">
        <v>11</v>
      </c>
      <c r="D1332" s="1" t="s">
        <v>11</v>
      </c>
      <c r="E1332" s="1" t="s">
        <v>11</v>
      </c>
      <c r="F1332" s="1" t="s">
        <v>11</v>
      </c>
      <c r="G1332" s="1" t="s">
        <v>11</v>
      </c>
      <c r="H1332" s="1" t="s">
        <v>11</v>
      </c>
      <c r="I1332" s="3"/>
      <c r="J1332" s="3"/>
    </row>
    <row r="1333">
      <c r="A1333" s="4" t="s">
        <v>2623</v>
      </c>
      <c r="B1333" s="1" t="s">
        <v>11</v>
      </c>
      <c r="C1333" s="1" t="s">
        <v>11</v>
      </c>
      <c r="D1333" s="1" t="s">
        <v>11</v>
      </c>
      <c r="E1333" s="1" t="s">
        <v>11</v>
      </c>
      <c r="F1333" s="1" t="s">
        <v>11</v>
      </c>
      <c r="G1333" s="1" t="s">
        <v>11</v>
      </c>
      <c r="H1333" s="1" t="s">
        <v>11</v>
      </c>
      <c r="I1333" s="3"/>
      <c r="J1333" s="3"/>
    </row>
    <row r="1334">
      <c r="A1334" s="4" t="s">
        <v>4502</v>
      </c>
      <c r="B1334" s="1" t="s">
        <v>4503</v>
      </c>
      <c r="C1334" s="1" t="s">
        <v>4504</v>
      </c>
      <c r="D1334" s="1" t="s">
        <v>4505</v>
      </c>
      <c r="E1334" s="1" t="s">
        <v>4506</v>
      </c>
      <c r="F1334" s="1" t="s">
        <v>11</v>
      </c>
      <c r="G1334" s="5" t="s">
        <v>4507</v>
      </c>
      <c r="H1334" s="1" t="s">
        <v>31</v>
      </c>
      <c r="I1334" s="3"/>
      <c r="J1334" s="3"/>
    </row>
    <row r="1335">
      <c r="A1335" s="4" t="s">
        <v>4509</v>
      </c>
      <c r="B1335" s="1" t="s">
        <v>4510</v>
      </c>
      <c r="C1335" s="1" t="s">
        <v>4511</v>
      </c>
      <c r="D1335" s="1" t="s">
        <v>4512</v>
      </c>
      <c r="E1335" s="1" t="s">
        <v>4513</v>
      </c>
      <c r="F1335" s="1" t="s">
        <v>2175</v>
      </c>
      <c r="G1335" s="5" t="s">
        <v>2689</v>
      </c>
      <c r="H1335" s="1" t="s">
        <v>312</v>
      </c>
      <c r="I1335" s="3"/>
      <c r="J1335" s="3"/>
    </row>
    <row r="1336">
      <c r="A1336" s="4" t="s">
        <v>4515</v>
      </c>
      <c r="B1336" s="1" t="s">
        <v>4516</v>
      </c>
      <c r="C1336" s="1" t="s">
        <v>4517</v>
      </c>
      <c r="D1336" s="1" t="s">
        <v>4518</v>
      </c>
      <c r="E1336" s="1" t="s">
        <v>4519</v>
      </c>
      <c r="F1336" s="1" t="s">
        <v>11</v>
      </c>
      <c r="G1336" s="5" t="s">
        <v>4520</v>
      </c>
      <c r="H1336" s="1" t="s">
        <v>183</v>
      </c>
      <c r="I1336" s="3"/>
      <c r="J1336" s="3"/>
    </row>
    <row r="1337">
      <c r="A1337" s="4" t="s">
        <v>4522</v>
      </c>
      <c r="B1337" s="1" t="s">
        <v>4523</v>
      </c>
      <c r="C1337" s="1" t="s">
        <v>4524</v>
      </c>
      <c r="D1337" s="1" t="s">
        <v>4525</v>
      </c>
      <c r="E1337" s="1" t="s">
        <v>4526</v>
      </c>
      <c r="F1337" s="1" t="s">
        <v>11</v>
      </c>
      <c r="G1337" s="5" t="s">
        <v>4527</v>
      </c>
      <c r="H1337" s="1" t="s">
        <v>80</v>
      </c>
      <c r="I1337" s="3"/>
      <c r="J1337" s="3"/>
    </row>
    <row r="1338">
      <c r="A1338" s="4" t="s">
        <v>9364</v>
      </c>
      <c r="B1338" s="1" t="s">
        <v>11</v>
      </c>
      <c r="C1338" s="1" t="s">
        <v>11</v>
      </c>
      <c r="D1338" s="1" t="s">
        <v>11</v>
      </c>
      <c r="E1338" s="1" t="s">
        <v>11</v>
      </c>
      <c r="F1338" s="1" t="s">
        <v>11</v>
      </c>
      <c r="G1338" s="1" t="s">
        <v>11</v>
      </c>
      <c r="H1338" s="1" t="s">
        <v>11</v>
      </c>
      <c r="I1338" s="3"/>
      <c r="J1338" s="3"/>
    </row>
    <row r="1339">
      <c r="A1339" s="4" t="s">
        <v>8971</v>
      </c>
      <c r="B1339" s="1" t="s">
        <v>11</v>
      </c>
      <c r="C1339" s="1" t="s">
        <v>11</v>
      </c>
      <c r="D1339" s="1" t="s">
        <v>11</v>
      </c>
      <c r="E1339" s="1" t="s">
        <v>11</v>
      </c>
      <c r="F1339" s="1" t="s">
        <v>11</v>
      </c>
      <c r="G1339" s="1" t="s">
        <v>11</v>
      </c>
      <c r="H1339" s="1" t="s">
        <v>11</v>
      </c>
      <c r="I1339" s="3"/>
      <c r="J1339" s="3"/>
    </row>
    <row r="1340">
      <c r="A1340" s="4" t="s">
        <v>2913</v>
      </c>
      <c r="B1340" s="1" t="s">
        <v>11</v>
      </c>
      <c r="C1340" s="1" t="s">
        <v>11</v>
      </c>
      <c r="D1340" s="1" t="s">
        <v>11</v>
      </c>
      <c r="E1340" s="1" t="s">
        <v>11</v>
      </c>
      <c r="F1340" s="1" t="s">
        <v>11</v>
      </c>
      <c r="G1340" s="1" t="s">
        <v>11</v>
      </c>
      <c r="H1340" s="1" t="s">
        <v>11</v>
      </c>
      <c r="I1340" s="3"/>
      <c r="J1340" s="3"/>
    </row>
    <row r="1341">
      <c r="A1341" s="4" t="s">
        <v>7690</v>
      </c>
      <c r="B1341" s="1" t="s">
        <v>11</v>
      </c>
      <c r="C1341" s="1" t="s">
        <v>11</v>
      </c>
      <c r="D1341" s="1" t="s">
        <v>11</v>
      </c>
      <c r="E1341" s="1" t="s">
        <v>11</v>
      </c>
      <c r="F1341" s="1" t="s">
        <v>11</v>
      </c>
      <c r="G1341" s="1" t="s">
        <v>11</v>
      </c>
      <c r="H1341" s="1" t="s">
        <v>11</v>
      </c>
      <c r="I1341" s="3"/>
      <c r="J1341" s="3"/>
    </row>
    <row r="1342">
      <c r="A1342" s="4" t="s">
        <v>4537</v>
      </c>
      <c r="B1342" s="1" t="s">
        <v>4538</v>
      </c>
      <c r="C1342" s="1" t="s">
        <v>4539</v>
      </c>
      <c r="D1342" s="1" t="s">
        <v>4540</v>
      </c>
      <c r="E1342" s="1" t="s">
        <v>4541</v>
      </c>
      <c r="F1342" s="1" t="s">
        <v>11</v>
      </c>
      <c r="G1342" s="1" t="s">
        <v>11</v>
      </c>
      <c r="H1342" s="1" t="s">
        <v>80</v>
      </c>
      <c r="I1342" s="3"/>
      <c r="J1342" s="3"/>
    </row>
    <row r="1343">
      <c r="A1343" s="4" t="s">
        <v>2895</v>
      </c>
      <c r="B1343" s="1" t="s">
        <v>11</v>
      </c>
      <c r="C1343" s="1" t="s">
        <v>11</v>
      </c>
      <c r="D1343" s="1" t="s">
        <v>11</v>
      </c>
      <c r="E1343" s="1" t="s">
        <v>11</v>
      </c>
      <c r="F1343" s="1" t="s">
        <v>11</v>
      </c>
      <c r="G1343" s="1" t="s">
        <v>11</v>
      </c>
      <c r="H1343" s="1" t="s">
        <v>11</v>
      </c>
      <c r="I1343" s="3"/>
      <c r="J1343" s="3"/>
    </row>
    <row r="1344">
      <c r="A1344" s="4" t="s">
        <v>7756</v>
      </c>
      <c r="B1344" s="1" t="s">
        <v>11</v>
      </c>
      <c r="C1344" s="1" t="s">
        <v>11</v>
      </c>
      <c r="D1344" s="1" t="s">
        <v>11</v>
      </c>
      <c r="E1344" s="1" t="s">
        <v>11</v>
      </c>
      <c r="F1344" s="1" t="s">
        <v>11</v>
      </c>
      <c r="G1344" s="1" t="s">
        <v>11</v>
      </c>
      <c r="H1344" s="1" t="s">
        <v>11</v>
      </c>
      <c r="I1344" s="3"/>
      <c r="J1344" s="3"/>
    </row>
    <row r="1345">
      <c r="A1345" s="4" t="s">
        <v>1647</v>
      </c>
      <c r="B1345" s="1" t="s">
        <v>11</v>
      </c>
      <c r="C1345" s="1" t="s">
        <v>11</v>
      </c>
      <c r="D1345" s="1" t="s">
        <v>11</v>
      </c>
      <c r="E1345" s="1" t="s">
        <v>11</v>
      </c>
      <c r="F1345" s="1" t="s">
        <v>11</v>
      </c>
      <c r="G1345" s="1" t="s">
        <v>11</v>
      </c>
      <c r="H1345" s="1" t="s">
        <v>11</v>
      </c>
      <c r="I1345" s="3"/>
      <c r="J1345" s="3"/>
    </row>
    <row r="1346">
      <c r="A1346" s="4" t="s">
        <v>4549</v>
      </c>
      <c r="B1346" s="1" t="s">
        <v>4550</v>
      </c>
      <c r="C1346" s="1" t="s">
        <v>4551</v>
      </c>
      <c r="D1346" s="1" t="s">
        <v>4552</v>
      </c>
      <c r="E1346" s="1" t="s">
        <v>4553</v>
      </c>
      <c r="F1346" s="1" t="s">
        <v>11</v>
      </c>
      <c r="G1346" s="5" t="s">
        <v>4554</v>
      </c>
      <c r="H1346" s="1" t="s">
        <v>80</v>
      </c>
      <c r="I1346" s="3"/>
      <c r="J1346" s="3"/>
    </row>
    <row r="1347">
      <c r="A1347" s="4" t="s">
        <v>3623</v>
      </c>
      <c r="B1347" s="1" t="s">
        <v>11</v>
      </c>
      <c r="C1347" s="1" t="s">
        <v>11</v>
      </c>
      <c r="D1347" s="1" t="s">
        <v>11</v>
      </c>
      <c r="E1347" s="1" t="s">
        <v>11</v>
      </c>
      <c r="F1347" s="1" t="s">
        <v>11</v>
      </c>
      <c r="G1347" s="1" t="s">
        <v>11</v>
      </c>
      <c r="H1347" s="1" t="s">
        <v>11</v>
      </c>
      <c r="I1347" s="3"/>
      <c r="J1347" s="3"/>
    </row>
    <row r="1348">
      <c r="A1348" s="4" t="s">
        <v>862</v>
      </c>
      <c r="B1348" s="1" t="s">
        <v>11</v>
      </c>
      <c r="C1348" s="1" t="s">
        <v>11</v>
      </c>
      <c r="D1348" s="1" t="s">
        <v>11</v>
      </c>
      <c r="E1348" s="1" t="s">
        <v>11</v>
      </c>
      <c r="F1348" s="1" t="s">
        <v>11</v>
      </c>
      <c r="G1348" s="1" t="s">
        <v>11</v>
      </c>
      <c r="H1348" s="1" t="s">
        <v>11</v>
      </c>
      <c r="I1348" s="3"/>
      <c r="J1348" s="3"/>
    </row>
    <row r="1349">
      <c r="A1349" s="4" t="s">
        <v>4560</v>
      </c>
      <c r="B1349" s="1" t="s">
        <v>4561</v>
      </c>
      <c r="C1349" s="3"/>
      <c r="D1349" s="3"/>
      <c r="E1349" s="3"/>
      <c r="F1349" s="1" t="s">
        <v>11</v>
      </c>
      <c r="G1349" s="1" t="s">
        <v>11</v>
      </c>
      <c r="H1349" s="1" t="s">
        <v>11</v>
      </c>
      <c r="I1349" s="3"/>
      <c r="J1349" s="3"/>
    </row>
    <row r="1350">
      <c r="A1350" s="4" t="s">
        <v>4563</v>
      </c>
      <c r="B1350" s="1" t="s">
        <v>4564</v>
      </c>
      <c r="C1350" s="1" t="s">
        <v>4565</v>
      </c>
      <c r="D1350" s="1" t="s">
        <v>4566</v>
      </c>
      <c r="E1350" s="1" t="s">
        <v>4567</v>
      </c>
      <c r="F1350" s="1" t="s">
        <v>4568</v>
      </c>
      <c r="G1350" s="1" t="s">
        <v>11</v>
      </c>
      <c r="H1350" s="1" t="s">
        <v>1199</v>
      </c>
      <c r="I1350" s="3"/>
      <c r="J1350" s="3"/>
    </row>
    <row r="1351">
      <c r="A1351" s="4" t="s">
        <v>6168</v>
      </c>
      <c r="B1351" s="1" t="s">
        <v>11</v>
      </c>
      <c r="C1351" s="1" t="s">
        <v>11</v>
      </c>
      <c r="D1351" s="1" t="s">
        <v>11</v>
      </c>
      <c r="E1351" s="1" t="s">
        <v>11</v>
      </c>
      <c r="F1351" s="1" t="s">
        <v>11</v>
      </c>
      <c r="G1351" s="1" t="s">
        <v>11</v>
      </c>
      <c r="H1351" s="1" t="s">
        <v>11</v>
      </c>
      <c r="I1351" s="3"/>
      <c r="J1351" s="3"/>
    </row>
    <row r="1352">
      <c r="A1352" s="4" t="s">
        <v>4572</v>
      </c>
      <c r="B1352" s="1" t="s">
        <v>4573</v>
      </c>
      <c r="C1352" s="1" t="s">
        <v>4574</v>
      </c>
      <c r="D1352" s="1" t="s">
        <v>4575</v>
      </c>
      <c r="E1352" s="1" t="s">
        <v>4576</v>
      </c>
      <c r="F1352" s="1" t="s">
        <v>4577</v>
      </c>
      <c r="G1352" s="5" t="s">
        <v>4578</v>
      </c>
      <c r="H1352" s="1" t="s">
        <v>80</v>
      </c>
      <c r="I1352" s="3"/>
      <c r="J1352" s="3"/>
    </row>
    <row r="1353">
      <c r="A1353" s="4" t="s">
        <v>4580</v>
      </c>
      <c r="B1353" s="1" t="s">
        <v>4581</v>
      </c>
      <c r="C1353" s="1" t="s">
        <v>4582</v>
      </c>
      <c r="D1353" s="1" t="s">
        <v>4583</v>
      </c>
      <c r="E1353" s="1" t="s">
        <v>4584</v>
      </c>
      <c r="F1353" s="1" t="s">
        <v>11</v>
      </c>
      <c r="G1353" s="5" t="s">
        <v>4585</v>
      </c>
      <c r="H1353" s="1" t="s">
        <v>80</v>
      </c>
      <c r="I1353" s="3"/>
      <c r="J1353" s="3"/>
    </row>
    <row r="1354">
      <c r="A1354" s="4" t="s">
        <v>4587</v>
      </c>
      <c r="B1354" s="1" t="s">
        <v>4588</v>
      </c>
      <c r="C1354" s="1" t="s">
        <v>4589</v>
      </c>
      <c r="D1354" s="1" t="s">
        <v>4590</v>
      </c>
      <c r="E1354" s="1" t="s">
        <v>2991</v>
      </c>
      <c r="F1354" s="1" t="s">
        <v>11</v>
      </c>
      <c r="G1354" s="5" t="s">
        <v>4591</v>
      </c>
      <c r="H1354" s="1" t="s">
        <v>382</v>
      </c>
      <c r="I1354" s="3"/>
      <c r="J1354" s="3"/>
    </row>
    <row r="1355">
      <c r="A1355" s="4" t="s">
        <v>4364</v>
      </c>
      <c r="B1355" s="1" t="s">
        <v>11</v>
      </c>
      <c r="C1355" s="1" t="s">
        <v>11</v>
      </c>
      <c r="D1355" s="1" t="s">
        <v>11</v>
      </c>
      <c r="E1355" s="1" t="s">
        <v>11</v>
      </c>
      <c r="F1355" s="1" t="s">
        <v>11</v>
      </c>
      <c r="G1355" s="1" t="s">
        <v>11</v>
      </c>
      <c r="H1355" s="1" t="s">
        <v>11</v>
      </c>
      <c r="I1355" s="3"/>
      <c r="J1355" s="3"/>
    </row>
    <row r="1356">
      <c r="A1356" s="4" t="s">
        <v>5241</v>
      </c>
      <c r="B1356" s="1" t="s">
        <v>11</v>
      </c>
      <c r="C1356" s="1" t="s">
        <v>11</v>
      </c>
      <c r="D1356" s="1" t="s">
        <v>11</v>
      </c>
      <c r="E1356" s="1" t="s">
        <v>11</v>
      </c>
      <c r="F1356" s="1" t="s">
        <v>11</v>
      </c>
      <c r="G1356" s="1" t="s">
        <v>11</v>
      </c>
      <c r="H1356" s="1" t="s">
        <v>11</v>
      </c>
      <c r="I1356" s="3"/>
      <c r="J1356" s="3"/>
    </row>
    <row r="1357">
      <c r="A1357" s="4" t="s">
        <v>1934</v>
      </c>
      <c r="B1357" s="1" t="s">
        <v>11</v>
      </c>
      <c r="C1357" s="1" t="s">
        <v>11</v>
      </c>
      <c r="D1357" s="1" t="s">
        <v>11</v>
      </c>
      <c r="E1357" s="1" t="s">
        <v>11</v>
      </c>
      <c r="F1357" s="1" t="s">
        <v>11</v>
      </c>
      <c r="G1357" s="1" t="s">
        <v>11</v>
      </c>
      <c r="H1357" s="1" t="s">
        <v>11</v>
      </c>
      <c r="I1357" s="3"/>
      <c r="J1357" s="3"/>
    </row>
    <row r="1358">
      <c r="A1358" s="4" t="s">
        <v>6951</v>
      </c>
      <c r="B1358" s="1" t="s">
        <v>11</v>
      </c>
      <c r="C1358" s="1" t="s">
        <v>11</v>
      </c>
      <c r="D1358" s="1" t="s">
        <v>11</v>
      </c>
      <c r="E1358" s="1" t="s">
        <v>11</v>
      </c>
      <c r="F1358" s="1" t="s">
        <v>11</v>
      </c>
      <c r="G1358" s="1" t="s">
        <v>11</v>
      </c>
      <c r="H1358" s="1" t="s">
        <v>11</v>
      </c>
      <c r="I1358" s="3"/>
      <c r="J1358" s="3"/>
    </row>
    <row r="1359">
      <c r="A1359" s="4" t="s">
        <v>3817</v>
      </c>
      <c r="B1359" s="1" t="s">
        <v>11</v>
      </c>
      <c r="C1359" s="1" t="s">
        <v>11</v>
      </c>
      <c r="D1359" s="1" t="s">
        <v>11</v>
      </c>
      <c r="E1359" s="1" t="s">
        <v>11</v>
      </c>
      <c r="F1359" s="1" t="s">
        <v>11</v>
      </c>
      <c r="G1359" s="1" t="s">
        <v>11</v>
      </c>
      <c r="H1359" s="1" t="s">
        <v>11</v>
      </c>
      <c r="I1359" s="3"/>
      <c r="J1359" s="3"/>
    </row>
    <row r="1360">
      <c r="A1360" s="4" t="s">
        <v>3752</v>
      </c>
      <c r="B1360" s="1" t="s">
        <v>11</v>
      </c>
      <c r="C1360" s="1" t="s">
        <v>11</v>
      </c>
      <c r="D1360" s="1" t="s">
        <v>11</v>
      </c>
      <c r="E1360" s="1" t="s">
        <v>11</v>
      </c>
      <c r="F1360" s="1" t="s">
        <v>11</v>
      </c>
      <c r="G1360" s="1" t="s">
        <v>11</v>
      </c>
      <c r="H1360" s="1" t="s">
        <v>11</v>
      </c>
      <c r="I1360" s="3"/>
      <c r="J1360" s="3"/>
    </row>
    <row r="1361">
      <c r="A1361" s="4" t="s">
        <v>3290</v>
      </c>
      <c r="B1361" s="1" t="s">
        <v>11</v>
      </c>
      <c r="C1361" s="1" t="s">
        <v>11</v>
      </c>
      <c r="D1361" s="1" t="s">
        <v>11</v>
      </c>
      <c r="E1361" s="1" t="s">
        <v>11</v>
      </c>
      <c r="F1361" s="1" t="s">
        <v>11</v>
      </c>
      <c r="G1361" s="1" t="s">
        <v>11</v>
      </c>
      <c r="H1361" s="1" t="s">
        <v>11</v>
      </c>
      <c r="I1361" s="3"/>
      <c r="J1361" s="3"/>
    </row>
    <row r="1362">
      <c r="A1362" s="4" t="s">
        <v>3970</v>
      </c>
      <c r="B1362" s="1" t="s">
        <v>11</v>
      </c>
      <c r="C1362" s="1" t="s">
        <v>11</v>
      </c>
      <c r="D1362" s="1" t="s">
        <v>11</v>
      </c>
      <c r="E1362" s="1" t="s">
        <v>11</v>
      </c>
      <c r="F1362" s="1" t="s">
        <v>11</v>
      </c>
      <c r="G1362" s="1" t="s">
        <v>11</v>
      </c>
      <c r="H1362" s="1" t="s">
        <v>11</v>
      </c>
      <c r="I1362" s="3"/>
      <c r="J1362" s="3"/>
    </row>
    <row r="1363">
      <c r="A1363" s="4" t="s">
        <v>4001</v>
      </c>
      <c r="B1363" s="1" t="s">
        <v>11</v>
      </c>
      <c r="C1363" s="1" t="s">
        <v>11</v>
      </c>
      <c r="D1363" s="1" t="s">
        <v>11</v>
      </c>
      <c r="E1363" s="1" t="s">
        <v>11</v>
      </c>
      <c r="F1363" s="1" t="s">
        <v>11</v>
      </c>
      <c r="G1363" s="1" t="s">
        <v>11</v>
      </c>
      <c r="H1363" s="1" t="s">
        <v>11</v>
      </c>
      <c r="I1363" s="3"/>
      <c r="J1363" s="3"/>
    </row>
    <row r="1364">
      <c r="A1364" s="4" t="s">
        <v>7287</v>
      </c>
      <c r="B1364" s="1" t="s">
        <v>11</v>
      </c>
      <c r="C1364" s="1" t="s">
        <v>11</v>
      </c>
      <c r="D1364" s="1" t="s">
        <v>11</v>
      </c>
      <c r="E1364" s="1" t="s">
        <v>11</v>
      </c>
      <c r="F1364" s="1" t="s">
        <v>11</v>
      </c>
      <c r="G1364" s="1" t="s">
        <v>11</v>
      </c>
      <c r="H1364" s="1" t="s">
        <v>11</v>
      </c>
      <c r="I1364" s="3"/>
      <c r="J1364" s="3"/>
    </row>
    <row r="1365">
      <c r="A1365" s="4" t="s">
        <v>2659</v>
      </c>
      <c r="B1365" s="1" t="s">
        <v>11</v>
      </c>
      <c r="C1365" s="1" t="s">
        <v>11</v>
      </c>
      <c r="D1365" s="1" t="s">
        <v>11</v>
      </c>
      <c r="E1365" s="1" t="s">
        <v>11</v>
      </c>
      <c r="F1365" s="1" t="s">
        <v>11</v>
      </c>
      <c r="G1365" s="1" t="s">
        <v>11</v>
      </c>
      <c r="H1365" s="1" t="s">
        <v>11</v>
      </c>
      <c r="I1365" s="3"/>
      <c r="J1365" s="3"/>
    </row>
    <row r="1366">
      <c r="A1366" s="4" t="s">
        <v>4713</v>
      </c>
      <c r="B1366" s="1" t="s">
        <v>11</v>
      </c>
      <c r="C1366" s="1" t="s">
        <v>11</v>
      </c>
      <c r="D1366" s="1" t="s">
        <v>11</v>
      </c>
      <c r="E1366" s="1" t="s">
        <v>11</v>
      </c>
      <c r="F1366" s="1" t="s">
        <v>11</v>
      </c>
      <c r="G1366" s="1" t="s">
        <v>11</v>
      </c>
      <c r="H1366" s="1" t="s">
        <v>11</v>
      </c>
      <c r="I1366" s="3"/>
      <c r="J1366" s="3"/>
    </row>
    <row r="1367">
      <c r="A1367" s="4" t="s">
        <v>3096</v>
      </c>
      <c r="B1367" s="1" t="s">
        <v>11</v>
      </c>
      <c r="C1367" s="1" t="s">
        <v>11</v>
      </c>
      <c r="D1367" s="1" t="s">
        <v>11</v>
      </c>
      <c r="E1367" s="1" t="s">
        <v>11</v>
      </c>
      <c r="F1367" s="1" t="s">
        <v>11</v>
      </c>
      <c r="G1367" s="1" t="s">
        <v>11</v>
      </c>
      <c r="H1367" s="1" t="s">
        <v>11</v>
      </c>
      <c r="I1367" s="3"/>
      <c r="J1367" s="3"/>
    </row>
    <row r="1368">
      <c r="A1368" s="4" t="s">
        <v>4496</v>
      </c>
      <c r="B1368" s="1" t="s">
        <v>11</v>
      </c>
      <c r="C1368" s="1" t="s">
        <v>11</v>
      </c>
      <c r="D1368" s="1" t="s">
        <v>11</v>
      </c>
      <c r="E1368" s="1" t="s">
        <v>11</v>
      </c>
      <c r="F1368" s="1" t="s">
        <v>11</v>
      </c>
      <c r="G1368" s="1" t="s">
        <v>11</v>
      </c>
      <c r="H1368" s="1" t="s">
        <v>11</v>
      </c>
      <c r="I1368" s="3"/>
      <c r="J1368" s="3"/>
    </row>
    <row r="1369">
      <c r="A1369" s="4" t="s">
        <v>3519</v>
      </c>
      <c r="B1369" s="1" t="s">
        <v>11</v>
      </c>
      <c r="C1369" s="1" t="s">
        <v>11</v>
      </c>
      <c r="D1369" s="1" t="s">
        <v>11</v>
      </c>
      <c r="E1369" s="1" t="s">
        <v>11</v>
      </c>
      <c r="F1369" s="1" t="s">
        <v>11</v>
      </c>
      <c r="G1369" s="1" t="s">
        <v>11</v>
      </c>
      <c r="H1369" s="1" t="s">
        <v>11</v>
      </c>
      <c r="I1369" s="3"/>
      <c r="J1369" s="3"/>
    </row>
    <row r="1370">
      <c r="A1370" s="4" t="s">
        <v>1681</v>
      </c>
      <c r="B1370" s="1" t="s">
        <v>11</v>
      </c>
      <c r="C1370" s="1" t="s">
        <v>11</v>
      </c>
      <c r="D1370" s="1" t="s">
        <v>11</v>
      </c>
      <c r="E1370" s="1" t="s">
        <v>11</v>
      </c>
      <c r="F1370" s="1" t="s">
        <v>11</v>
      </c>
      <c r="G1370" s="1" t="s">
        <v>11</v>
      </c>
      <c r="H1370" s="1" t="s">
        <v>11</v>
      </c>
      <c r="I1370" s="3"/>
      <c r="J1370" s="3"/>
    </row>
    <row r="1371">
      <c r="A1371" s="4" t="s">
        <v>4625</v>
      </c>
      <c r="B1371" s="1" t="s">
        <v>4626</v>
      </c>
      <c r="C1371" s="1" t="s">
        <v>4627</v>
      </c>
      <c r="D1371" s="1" t="s">
        <v>4628</v>
      </c>
      <c r="E1371" s="1" t="s">
        <v>4629</v>
      </c>
      <c r="F1371" s="1" t="s">
        <v>11</v>
      </c>
      <c r="G1371" s="3"/>
      <c r="H1371" s="1" t="s">
        <v>312</v>
      </c>
      <c r="I1371" s="3"/>
      <c r="J1371" s="3"/>
    </row>
    <row r="1372">
      <c r="A1372" s="4" t="s">
        <v>234</v>
      </c>
      <c r="B1372" s="1" t="s">
        <v>11</v>
      </c>
      <c r="C1372" s="1" t="s">
        <v>11</v>
      </c>
      <c r="D1372" s="1" t="s">
        <v>11</v>
      </c>
      <c r="E1372" s="1" t="s">
        <v>11</v>
      </c>
      <c r="F1372" s="1" t="s">
        <v>11</v>
      </c>
      <c r="G1372" s="1" t="s">
        <v>11</v>
      </c>
      <c r="H1372" s="1" t="s">
        <v>11</v>
      </c>
      <c r="I1372" s="3"/>
      <c r="J1372" s="3"/>
    </row>
    <row r="1373">
      <c r="A1373" s="4" t="s">
        <v>4633</v>
      </c>
      <c r="B1373" s="1" t="s">
        <v>4634</v>
      </c>
      <c r="C1373" s="3"/>
      <c r="D1373" s="3"/>
      <c r="E1373" s="3"/>
      <c r="F1373" s="1" t="s">
        <v>11</v>
      </c>
      <c r="G1373" s="1" t="s">
        <v>11</v>
      </c>
      <c r="H1373" s="1" t="s">
        <v>11</v>
      </c>
      <c r="I1373" s="3"/>
      <c r="J1373" s="3"/>
    </row>
    <row r="1374">
      <c r="A1374" s="4" t="s">
        <v>4636</v>
      </c>
      <c r="B1374" s="1" t="s">
        <v>4637</v>
      </c>
      <c r="C1374" s="1" t="s">
        <v>4638</v>
      </c>
      <c r="D1374" s="1" t="s">
        <v>4639</v>
      </c>
      <c r="E1374" s="1" t="s">
        <v>4640</v>
      </c>
      <c r="F1374" s="1" t="s">
        <v>11</v>
      </c>
      <c r="G1374" s="5" t="s">
        <v>4641</v>
      </c>
      <c r="H1374" s="1" t="s">
        <v>80</v>
      </c>
      <c r="I1374" s="3"/>
      <c r="J1374" s="3"/>
    </row>
    <row r="1375">
      <c r="A1375" s="4" t="s">
        <v>2715</v>
      </c>
      <c r="B1375" s="1" t="s">
        <v>11</v>
      </c>
      <c r="C1375" s="1" t="s">
        <v>11</v>
      </c>
      <c r="D1375" s="1" t="s">
        <v>11</v>
      </c>
      <c r="E1375" s="1" t="s">
        <v>11</v>
      </c>
      <c r="F1375" s="1" t="s">
        <v>11</v>
      </c>
      <c r="G1375" s="1" t="s">
        <v>11</v>
      </c>
      <c r="H1375" s="1" t="s">
        <v>11</v>
      </c>
      <c r="I1375" s="3"/>
      <c r="J1375" s="3"/>
    </row>
    <row r="1376">
      <c r="A1376" s="4" t="s">
        <v>1753</v>
      </c>
      <c r="B1376" s="1" t="s">
        <v>11</v>
      </c>
      <c r="C1376" s="1" t="s">
        <v>11</v>
      </c>
      <c r="D1376" s="1" t="s">
        <v>11</v>
      </c>
      <c r="E1376" s="1" t="s">
        <v>11</v>
      </c>
      <c r="F1376" s="1" t="s">
        <v>11</v>
      </c>
      <c r="G1376" s="1" t="s">
        <v>11</v>
      </c>
      <c r="H1376" s="1" t="s">
        <v>11</v>
      </c>
      <c r="I1376" s="3"/>
      <c r="J1376" s="3"/>
    </row>
    <row r="1377">
      <c r="A1377" s="4" t="s">
        <v>4647</v>
      </c>
      <c r="B1377" s="1" t="s">
        <v>4648</v>
      </c>
      <c r="C1377" s="1" t="s">
        <v>4649</v>
      </c>
      <c r="D1377" s="1" t="s">
        <v>4650</v>
      </c>
      <c r="E1377" s="1" t="s">
        <v>4651</v>
      </c>
      <c r="F1377" s="1" t="s">
        <v>4652</v>
      </c>
      <c r="G1377" s="5" t="s">
        <v>4653</v>
      </c>
      <c r="H1377" s="1" t="s">
        <v>80</v>
      </c>
      <c r="I1377" s="3"/>
      <c r="J1377" s="3"/>
    </row>
    <row r="1378">
      <c r="A1378" s="4" t="s">
        <v>552</v>
      </c>
      <c r="B1378" s="1" t="s">
        <v>11</v>
      </c>
      <c r="C1378" s="1" t="s">
        <v>11</v>
      </c>
      <c r="D1378" s="1" t="s">
        <v>11</v>
      </c>
      <c r="E1378" s="1" t="s">
        <v>11</v>
      </c>
      <c r="F1378" s="1" t="s">
        <v>11</v>
      </c>
      <c r="G1378" s="1" t="s">
        <v>11</v>
      </c>
      <c r="H1378" s="1" t="s">
        <v>11</v>
      </c>
      <c r="I1378" s="3"/>
      <c r="J1378" s="3"/>
    </row>
    <row r="1379">
      <c r="A1379" s="4" t="s">
        <v>4657</v>
      </c>
      <c r="B1379" s="1" t="s">
        <v>4658</v>
      </c>
      <c r="C1379" s="1" t="s">
        <v>4659</v>
      </c>
      <c r="D1379" s="1" t="s">
        <v>4660</v>
      </c>
      <c r="E1379" s="1" t="s">
        <v>4661</v>
      </c>
      <c r="F1379" s="1" t="s">
        <v>11</v>
      </c>
      <c r="G1379" s="5" t="s">
        <v>4662</v>
      </c>
      <c r="H1379" s="1" t="s">
        <v>53</v>
      </c>
      <c r="I1379" s="3"/>
      <c r="J1379" s="3"/>
    </row>
    <row r="1380">
      <c r="A1380" s="4" t="s">
        <v>4664</v>
      </c>
      <c r="B1380" s="1" t="s">
        <v>4665</v>
      </c>
      <c r="C1380" s="3"/>
      <c r="D1380" s="3"/>
      <c r="E1380" s="3"/>
      <c r="F1380" s="1" t="s">
        <v>11</v>
      </c>
      <c r="G1380" s="1" t="s">
        <v>11</v>
      </c>
      <c r="H1380" s="1" t="s">
        <v>11</v>
      </c>
      <c r="I1380" s="3"/>
      <c r="J1380" s="3"/>
    </row>
    <row r="1381">
      <c r="A1381" s="4" t="s">
        <v>4667</v>
      </c>
      <c r="B1381" s="1" t="s">
        <v>4668</v>
      </c>
      <c r="C1381" s="1" t="s">
        <v>4669</v>
      </c>
      <c r="D1381" s="1" t="s">
        <v>4670</v>
      </c>
      <c r="E1381" s="1" t="s">
        <v>4671</v>
      </c>
      <c r="F1381" s="1" t="s">
        <v>4672</v>
      </c>
      <c r="G1381" s="1" t="s">
        <v>11</v>
      </c>
      <c r="H1381" s="1" t="s">
        <v>312</v>
      </c>
      <c r="I1381" s="3"/>
      <c r="J1381" s="3"/>
    </row>
    <row r="1382">
      <c r="A1382" s="4" t="s">
        <v>4674</v>
      </c>
      <c r="B1382" s="1" t="s">
        <v>4675</v>
      </c>
      <c r="C1382" s="1" t="s">
        <v>4676</v>
      </c>
      <c r="D1382" s="1" t="s">
        <v>4677</v>
      </c>
      <c r="E1382" s="1" t="s">
        <v>4678</v>
      </c>
      <c r="F1382" s="1" t="s">
        <v>11</v>
      </c>
      <c r="G1382" s="1" t="s">
        <v>11</v>
      </c>
      <c r="H1382" s="1" t="s">
        <v>924</v>
      </c>
      <c r="I1382" s="3"/>
      <c r="J1382" s="3"/>
    </row>
    <row r="1383">
      <c r="A1383" s="4" t="s">
        <v>4680</v>
      </c>
      <c r="B1383" s="1" t="s">
        <v>4681</v>
      </c>
      <c r="C1383" s="1" t="s">
        <v>4682</v>
      </c>
      <c r="D1383" s="1" t="s">
        <v>4683</v>
      </c>
      <c r="E1383" s="1" t="s">
        <v>4684</v>
      </c>
      <c r="F1383" s="1" t="s">
        <v>11</v>
      </c>
      <c r="G1383" s="5" t="s">
        <v>4685</v>
      </c>
      <c r="H1383" s="1" t="s">
        <v>31</v>
      </c>
      <c r="I1383" s="3"/>
      <c r="J1383" s="3"/>
    </row>
    <row r="1384">
      <c r="A1384" s="4" t="s">
        <v>7629</v>
      </c>
      <c r="B1384" s="1" t="s">
        <v>11</v>
      </c>
      <c r="C1384" s="1" t="s">
        <v>11</v>
      </c>
      <c r="D1384" s="1" t="s">
        <v>11</v>
      </c>
      <c r="E1384" s="1" t="s">
        <v>11</v>
      </c>
      <c r="F1384" s="1" t="s">
        <v>11</v>
      </c>
      <c r="G1384" s="1" t="s">
        <v>11</v>
      </c>
      <c r="H1384" s="1" t="s">
        <v>11</v>
      </c>
      <c r="I1384" s="3"/>
      <c r="J1384" s="3"/>
    </row>
    <row r="1385">
      <c r="A1385" s="4" t="s">
        <v>4689</v>
      </c>
      <c r="B1385" s="1" t="s">
        <v>4690</v>
      </c>
      <c r="C1385" s="1" t="s">
        <v>4691</v>
      </c>
      <c r="D1385" s="1" t="s">
        <v>4692</v>
      </c>
      <c r="E1385" s="1" t="s">
        <v>4693</v>
      </c>
      <c r="F1385" s="1" t="s">
        <v>4694</v>
      </c>
      <c r="G1385" s="5" t="s">
        <v>4695</v>
      </c>
      <c r="H1385" s="1" t="s">
        <v>312</v>
      </c>
      <c r="I1385" s="3"/>
      <c r="J1385" s="3"/>
    </row>
    <row r="1386">
      <c r="A1386" s="4" t="s">
        <v>4294</v>
      </c>
      <c r="B1386" s="1" t="s">
        <v>11</v>
      </c>
      <c r="C1386" s="1" t="s">
        <v>11</v>
      </c>
      <c r="D1386" s="1" t="s">
        <v>11</v>
      </c>
      <c r="E1386" s="1" t="s">
        <v>11</v>
      </c>
      <c r="F1386" s="1" t="s">
        <v>11</v>
      </c>
      <c r="G1386" s="1" t="s">
        <v>11</v>
      </c>
      <c r="H1386" s="1" t="s">
        <v>11</v>
      </c>
      <c r="I1386" s="3"/>
      <c r="J1386" s="3"/>
    </row>
    <row r="1387">
      <c r="A1387" s="4" t="s">
        <v>8578</v>
      </c>
      <c r="B1387" s="1" t="s">
        <v>11</v>
      </c>
      <c r="C1387" s="1" t="s">
        <v>11</v>
      </c>
      <c r="D1387" s="1" t="s">
        <v>11</v>
      </c>
      <c r="E1387" s="1" t="s">
        <v>11</v>
      </c>
      <c r="F1387" s="1" t="s">
        <v>11</v>
      </c>
      <c r="G1387" s="1" t="s">
        <v>11</v>
      </c>
      <c r="H1387" s="1" t="s">
        <v>11</v>
      </c>
      <c r="I1387" s="3"/>
      <c r="J1387" s="3"/>
    </row>
    <row r="1388">
      <c r="A1388" s="4" t="s">
        <v>2208</v>
      </c>
      <c r="B1388" s="1" t="s">
        <v>11</v>
      </c>
      <c r="C1388" s="1" t="s">
        <v>11</v>
      </c>
      <c r="D1388" s="1" t="s">
        <v>11</v>
      </c>
      <c r="E1388" s="1" t="s">
        <v>11</v>
      </c>
      <c r="F1388" s="1" t="s">
        <v>11</v>
      </c>
      <c r="G1388" s="1" t="s">
        <v>11</v>
      </c>
      <c r="H1388" s="1" t="s">
        <v>11</v>
      </c>
      <c r="I1388" s="3"/>
      <c r="J1388" s="3"/>
    </row>
    <row r="1389">
      <c r="A1389" s="4" t="s">
        <v>2675</v>
      </c>
      <c r="B1389" s="1" t="s">
        <v>11</v>
      </c>
      <c r="C1389" s="1" t="s">
        <v>11</v>
      </c>
      <c r="D1389" s="1" t="s">
        <v>11</v>
      </c>
      <c r="E1389" s="1" t="s">
        <v>11</v>
      </c>
      <c r="F1389" s="1" t="s">
        <v>11</v>
      </c>
      <c r="G1389" s="1" t="s">
        <v>11</v>
      </c>
      <c r="H1389" s="1" t="s">
        <v>11</v>
      </c>
      <c r="I1389" s="3"/>
      <c r="J1389" s="3"/>
    </row>
    <row r="1390">
      <c r="A1390" s="4" t="s">
        <v>3302</v>
      </c>
      <c r="B1390" s="1" t="s">
        <v>11</v>
      </c>
      <c r="C1390" s="1" t="s">
        <v>11</v>
      </c>
      <c r="D1390" s="1" t="s">
        <v>11</v>
      </c>
      <c r="E1390" s="1" t="s">
        <v>11</v>
      </c>
      <c r="F1390" s="1" t="s">
        <v>11</v>
      </c>
      <c r="G1390" s="1" t="s">
        <v>11</v>
      </c>
      <c r="H1390" s="1" t="s">
        <v>11</v>
      </c>
      <c r="I1390" s="3"/>
      <c r="J1390" s="3"/>
    </row>
    <row r="1391">
      <c r="A1391" s="4" t="s">
        <v>2905</v>
      </c>
      <c r="B1391" s="1" t="s">
        <v>11</v>
      </c>
      <c r="C1391" s="1" t="s">
        <v>11</v>
      </c>
      <c r="D1391" s="1" t="s">
        <v>11</v>
      </c>
      <c r="E1391" s="1" t="s">
        <v>11</v>
      </c>
      <c r="F1391" s="1" t="s">
        <v>11</v>
      </c>
      <c r="G1391" s="1" t="s">
        <v>11</v>
      </c>
      <c r="H1391" s="1" t="s">
        <v>11</v>
      </c>
      <c r="I1391" s="3"/>
      <c r="J1391" s="3"/>
    </row>
    <row r="1392">
      <c r="A1392" s="4" t="s">
        <v>2862</v>
      </c>
      <c r="B1392" s="1" t="s">
        <v>11</v>
      </c>
      <c r="C1392" s="1" t="s">
        <v>11</v>
      </c>
      <c r="D1392" s="1" t="s">
        <v>11</v>
      </c>
      <c r="E1392" s="1" t="s">
        <v>11</v>
      </c>
      <c r="F1392" s="1" t="s">
        <v>11</v>
      </c>
      <c r="G1392" s="1" t="s">
        <v>11</v>
      </c>
      <c r="H1392" s="1" t="s">
        <v>11</v>
      </c>
      <c r="I1392" s="3"/>
      <c r="J1392" s="3"/>
    </row>
    <row r="1393">
      <c r="A1393" s="4" t="s">
        <v>9177</v>
      </c>
      <c r="B1393" s="1" t="s">
        <v>11</v>
      </c>
      <c r="C1393" s="1" t="s">
        <v>11</v>
      </c>
      <c r="D1393" s="1" t="s">
        <v>11</v>
      </c>
      <c r="E1393" s="1" t="s">
        <v>11</v>
      </c>
      <c r="F1393" s="1" t="s">
        <v>11</v>
      </c>
      <c r="G1393" s="1" t="s">
        <v>11</v>
      </c>
      <c r="H1393" s="1" t="s">
        <v>11</v>
      </c>
      <c r="I1393" s="3"/>
      <c r="J1393" s="3"/>
    </row>
    <row r="1394">
      <c r="A1394" s="4" t="s">
        <v>1129</v>
      </c>
      <c r="B1394" s="1" t="s">
        <v>11</v>
      </c>
      <c r="C1394" s="1" t="s">
        <v>11</v>
      </c>
      <c r="D1394" s="1" t="s">
        <v>11</v>
      </c>
      <c r="E1394" s="1" t="s">
        <v>11</v>
      </c>
      <c r="F1394" s="1" t="s">
        <v>11</v>
      </c>
      <c r="G1394" s="1" t="s">
        <v>11</v>
      </c>
      <c r="H1394" s="1" t="s">
        <v>11</v>
      </c>
      <c r="I1394" s="3"/>
      <c r="J1394" s="3"/>
    </row>
    <row r="1395">
      <c r="A1395" s="4" t="s">
        <v>9037</v>
      </c>
      <c r="B1395" s="1" t="s">
        <v>11</v>
      </c>
      <c r="C1395" s="1" t="s">
        <v>11</v>
      </c>
      <c r="D1395" s="1" t="s">
        <v>11</v>
      </c>
      <c r="E1395" s="1" t="s">
        <v>11</v>
      </c>
      <c r="F1395" s="1" t="s">
        <v>11</v>
      </c>
      <c r="G1395" s="1" t="s">
        <v>11</v>
      </c>
      <c r="H1395" s="1" t="s">
        <v>11</v>
      </c>
      <c r="I1395" s="3"/>
      <c r="J1395" s="3"/>
    </row>
    <row r="1396">
      <c r="A1396" s="4" t="s">
        <v>8176</v>
      </c>
      <c r="B1396" s="1" t="s">
        <v>11</v>
      </c>
      <c r="C1396" s="1" t="s">
        <v>11</v>
      </c>
      <c r="D1396" s="1" t="s">
        <v>11</v>
      </c>
      <c r="E1396" s="1" t="s">
        <v>11</v>
      </c>
      <c r="F1396" s="1" t="s">
        <v>11</v>
      </c>
      <c r="G1396" s="1" t="s">
        <v>11</v>
      </c>
      <c r="H1396" s="1" t="s">
        <v>11</v>
      </c>
      <c r="I1396" s="3"/>
      <c r="J1396" s="3"/>
    </row>
    <row r="1397">
      <c r="A1397" s="4" t="s">
        <v>8059</v>
      </c>
      <c r="B1397" s="1" t="s">
        <v>11</v>
      </c>
      <c r="C1397" s="1" t="s">
        <v>11</v>
      </c>
      <c r="D1397" s="1" t="s">
        <v>11</v>
      </c>
      <c r="E1397" s="1" t="s">
        <v>11</v>
      </c>
      <c r="F1397" s="1" t="s">
        <v>11</v>
      </c>
      <c r="G1397" s="1" t="s">
        <v>11</v>
      </c>
      <c r="H1397" s="1" t="s">
        <v>11</v>
      </c>
      <c r="I1397" s="3"/>
      <c r="J1397" s="3"/>
    </row>
    <row r="1398">
      <c r="A1398" s="4" t="s">
        <v>4721</v>
      </c>
      <c r="B1398" s="1" t="s">
        <v>4722</v>
      </c>
      <c r="C1398" s="1" t="s">
        <v>4723</v>
      </c>
      <c r="D1398" s="1" t="s">
        <v>4724</v>
      </c>
      <c r="E1398" s="1" t="s">
        <v>4725</v>
      </c>
      <c r="F1398" s="1" t="s">
        <v>2175</v>
      </c>
      <c r="G1398" s="1" t="s">
        <v>11</v>
      </c>
      <c r="H1398" s="1" t="s">
        <v>312</v>
      </c>
      <c r="I1398" s="3"/>
      <c r="J1398" s="3"/>
    </row>
    <row r="1399">
      <c r="A1399" s="4" t="s">
        <v>6156</v>
      </c>
      <c r="B1399" s="1" t="s">
        <v>11</v>
      </c>
      <c r="C1399" s="1" t="s">
        <v>11</v>
      </c>
      <c r="D1399" s="1" t="s">
        <v>11</v>
      </c>
      <c r="E1399" s="1" t="s">
        <v>11</v>
      </c>
      <c r="F1399" s="1" t="s">
        <v>11</v>
      </c>
      <c r="G1399" s="1" t="s">
        <v>11</v>
      </c>
      <c r="H1399" s="1" t="s">
        <v>11</v>
      </c>
      <c r="I1399" s="3"/>
      <c r="J1399" s="3"/>
    </row>
    <row r="1400">
      <c r="A1400" s="4" t="s">
        <v>7457</v>
      </c>
      <c r="B1400" s="1" t="s">
        <v>11</v>
      </c>
      <c r="C1400" s="1" t="s">
        <v>11</v>
      </c>
      <c r="D1400" s="1" t="s">
        <v>11</v>
      </c>
      <c r="E1400" s="1" t="s">
        <v>11</v>
      </c>
      <c r="F1400" s="1" t="s">
        <v>11</v>
      </c>
      <c r="G1400" s="1" t="s">
        <v>11</v>
      </c>
      <c r="H1400" s="1" t="s">
        <v>11</v>
      </c>
      <c r="I1400" s="3"/>
      <c r="J1400" s="3"/>
    </row>
    <row r="1401">
      <c r="A1401" s="4" t="s">
        <v>5178</v>
      </c>
      <c r="B1401" s="1" t="s">
        <v>11</v>
      </c>
      <c r="C1401" s="1" t="s">
        <v>11</v>
      </c>
      <c r="D1401" s="1" t="s">
        <v>11</v>
      </c>
      <c r="E1401" s="1" t="s">
        <v>11</v>
      </c>
      <c r="F1401" s="1" t="s">
        <v>11</v>
      </c>
      <c r="G1401" s="1" t="s">
        <v>11</v>
      </c>
      <c r="H1401" s="1" t="s">
        <v>11</v>
      </c>
      <c r="I1401" s="3"/>
      <c r="J1401" s="3"/>
    </row>
    <row r="1402">
      <c r="A1402" s="4" t="s">
        <v>1794</v>
      </c>
      <c r="B1402" s="1" t="s">
        <v>11</v>
      </c>
      <c r="C1402" s="1" t="s">
        <v>11</v>
      </c>
      <c r="D1402" s="1" t="s">
        <v>11</v>
      </c>
      <c r="E1402" s="1" t="s">
        <v>11</v>
      </c>
      <c r="F1402" s="1" t="s">
        <v>11</v>
      </c>
      <c r="G1402" s="1" t="s">
        <v>11</v>
      </c>
      <c r="H1402" s="1" t="s">
        <v>11</v>
      </c>
      <c r="I1402" s="3"/>
      <c r="J1402" s="3"/>
    </row>
    <row r="1403">
      <c r="A1403" s="4" t="s">
        <v>4169</v>
      </c>
      <c r="B1403" s="1" t="s">
        <v>11</v>
      </c>
      <c r="C1403" s="1" t="s">
        <v>11</v>
      </c>
      <c r="D1403" s="1" t="s">
        <v>11</v>
      </c>
      <c r="E1403" s="1" t="s">
        <v>11</v>
      </c>
      <c r="F1403" s="1" t="s">
        <v>11</v>
      </c>
      <c r="G1403" s="1" t="s">
        <v>11</v>
      </c>
      <c r="H1403" s="1" t="s">
        <v>11</v>
      </c>
      <c r="I1403" s="3"/>
      <c r="J1403" s="3"/>
    </row>
    <row r="1404">
      <c r="A1404" s="4" t="s">
        <v>4737</v>
      </c>
      <c r="B1404" s="1" t="s">
        <v>4738</v>
      </c>
      <c r="C1404" s="1" t="s">
        <v>4739</v>
      </c>
      <c r="D1404" s="1" t="s">
        <v>4740</v>
      </c>
      <c r="E1404" s="1" t="s">
        <v>4741</v>
      </c>
      <c r="F1404" s="1" t="s">
        <v>11</v>
      </c>
      <c r="G1404" s="1" t="s">
        <v>11</v>
      </c>
      <c r="H1404" s="1" t="s">
        <v>31</v>
      </c>
      <c r="I1404" s="3"/>
      <c r="J1404" s="3"/>
    </row>
    <row r="1405">
      <c r="A1405" s="4" t="s">
        <v>5563</v>
      </c>
      <c r="B1405" s="1" t="s">
        <v>11</v>
      </c>
      <c r="C1405" s="1" t="s">
        <v>11</v>
      </c>
      <c r="D1405" s="1" t="s">
        <v>11</v>
      </c>
      <c r="E1405" s="1" t="s">
        <v>11</v>
      </c>
      <c r="F1405" s="1" t="s">
        <v>11</v>
      </c>
      <c r="G1405" s="1" t="s">
        <v>11</v>
      </c>
      <c r="H1405" s="1" t="s">
        <v>11</v>
      </c>
      <c r="I1405" s="3"/>
      <c r="J1405" s="3"/>
    </row>
    <row r="1406">
      <c r="A1406" s="4" t="s">
        <v>1228</v>
      </c>
      <c r="B1406" s="1" t="s">
        <v>11</v>
      </c>
      <c r="C1406" s="1" t="s">
        <v>11</v>
      </c>
      <c r="D1406" s="1" t="s">
        <v>11</v>
      </c>
      <c r="E1406" s="1" t="s">
        <v>11</v>
      </c>
      <c r="F1406" s="1" t="s">
        <v>11</v>
      </c>
      <c r="G1406" s="1" t="s">
        <v>11</v>
      </c>
      <c r="H1406" s="1" t="s">
        <v>11</v>
      </c>
      <c r="I1406" s="3"/>
      <c r="J1406" s="3"/>
    </row>
    <row r="1407">
      <c r="A1407" s="4" t="s">
        <v>1419</v>
      </c>
      <c r="B1407" s="1" t="s">
        <v>11</v>
      </c>
      <c r="C1407" s="1" t="s">
        <v>11</v>
      </c>
      <c r="D1407" s="1" t="s">
        <v>11</v>
      </c>
      <c r="E1407" s="1" t="s">
        <v>11</v>
      </c>
      <c r="F1407" s="1" t="s">
        <v>11</v>
      </c>
      <c r="G1407" s="1" t="s">
        <v>11</v>
      </c>
      <c r="H1407" s="1" t="s">
        <v>11</v>
      </c>
      <c r="I1407" s="3"/>
      <c r="J1407" s="3"/>
    </row>
    <row r="1408">
      <c r="A1408" s="4" t="s">
        <v>4749</v>
      </c>
      <c r="B1408" s="1" t="s">
        <v>4750</v>
      </c>
      <c r="C1408" s="3"/>
      <c r="D1408" s="3"/>
      <c r="E1408" s="3"/>
      <c r="F1408" s="1" t="s">
        <v>11</v>
      </c>
      <c r="G1408" s="1" t="s">
        <v>11</v>
      </c>
      <c r="H1408" s="1" t="s">
        <v>11</v>
      </c>
      <c r="I1408" s="3"/>
      <c r="J1408" s="3"/>
    </row>
    <row r="1409">
      <c r="A1409" s="4" t="s">
        <v>768</v>
      </c>
      <c r="B1409" s="1" t="s">
        <v>11</v>
      </c>
      <c r="C1409" s="1" t="s">
        <v>11</v>
      </c>
      <c r="D1409" s="1" t="s">
        <v>11</v>
      </c>
      <c r="E1409" s="1" t="s">
        <v>11</v>
      </c>
      <c r="F1409" s="1" t="s">
        <v>11</v>
      </c>
      <c r="G1409" s="1" t="s">
        <v>11</v>
      </c>
      <c r="H1409" s="1" t="s">
        <v>11</v>
      </c>
      <c r="I1409" s="3"/>
      <c r="J1409" s="3"/>
    </row>
    <row r="1410">
      <c r="A1410" s="4" t="s">
        <v>3545</v>
      </c>
      <c r="B1410" s="1" t="s">
        <v>11</v>
      </c>
      <c r="C1410" s="1" t="s">
        <v>11</v>
      </c>
      <c r="D1410" s="1" t="s">
        <v>11</v>
      </c>
      <c r="E1410" s="1" t="s">
        <v>11</v>
      </c>
      <c r="F1410" s="1" t="s">
        <v>11</v>
      </c>
      <c r="G1410" s="1" t="s">
        <v>11</v>
      </c>
      <c r="H1410" s="1" t="s">
        <v>11</v>
      </c>
      <c r="I1410" s="3"/>
      <c r="J1410" s="3"/>
    </row>
    <row r="1411">
      <c r="A1411" s="4" t="s">
        <v>7268</v>
      </c>
      <c r="B1411" s="1" t="s">
        <v>11</v>
      </c>
      <c r="C1411" s="1" t="s">
        <v>11</v>
      </c>
      <c r="D1411" s="1" t="s">
        <v>11</v>
      </c>
      <c r="E1411" s="1" t="s">
        <v>11</v>
      </c>
      <c r="F1411" s="1" t="s">
        <v>11</v>
      </c>
      <c r="G1411" s="1" t="s">
        <v>11</v>
      </c>
      <c r="H1411" s="1" t="s">
        <v>11</v>
      </c>
      <c r="I1411" s="3"/>
      <c r="J1411" s="3"/>
    </row>
    <row r="1412">
      <c r="A1412" s="4" t="s">
        <v>2952</v>
      </c>
      <c r="B1412" s="1" t="s">
        <v>11</v>
      </c>
      <c r="C1412" s="1" t="s">
        <v>11</v>
      </c>
      <c r="D1412" s="1" t="s">
        <v>11</v>
      </c>
      <c r="E1412" s="1" t="s">
        <v>11</v>
      </c>
      <c r="F1412" s="1" t="s">
        <v>11</v>
      </c>
      <c r="G1412" s="1" t="s">
        <v>11</v>
      </c>
      <c r="H1412" s="1" t="s">
        <v>11</v>
      </c>
      <c r="I1412" s="3"/>
      <c r="J1412" s="3"/>
    </row>
    <row r="1413">
      <c r="A1413" s="4" t="s">
        <v>4760</v>
      </c>
      <c r="B1413" s="1" t="s">
        <v>4761</v>
      </c>
      <c r="C1413" s="1" t="s">
        <v>4762</v>
      </c>
      <c r="D1413" s="1" t="s">
        <v>4763</v>
      </c>
      <c r="E1413" s="1" t="s">
        <v>4764</v>
      </c>
      <c r="F1413" s="1" t="s">
        <v>4765</v>
      </c>
      <c r="G1413" s="5" t="s">
        <v>4766</v>
      </c>
      <c r="H1413" s="1" t="s">
        <v>53</v>
      </c>
      <c r="I1413" s="3"/>
      <c r="J1413" s="3"/>
    </row>
    <row r="1414">
      <c r="A1414" s="4" t="s">
        <v>4298</v>
      </c>
      <c r="B1414" s="1" t="s">
        <v>11</v>
      </c>
      <c r="C1414" s="1" t="s">
        <v>11</v>
      </c>
      <c r="D1414" s="1" t="s">
        <v>11</v>
      </c>
      <c r="E1414" s="1" t="s">
        <v>11</v>
      </c>
      <c r="F1414" s="1" t="s">
        <v>11</v>
      </c>
      <c r="G1414" s="1" t="s">
        <v>11</v>
      </c>
      <c r="H1414" s="1" t="s">
        <v>11</v>
      </c>
      <c r="I1414" s="3"/>
      <c r="J1414" s="3"/>
    </row>
    <row r="1415">
      <c r="A1415" s="4" t="s">
        <v>4770</v>
      </c>
      <c r="B1415" s="1" t="s">
        <v>4771</v>
      </c>
      <c r="C1415" s="1" t="s">
        <v>4772</v>
      </c>
      <c r="D1415" s="1" t="s">
        <v>629</v>
      </c>
      <c r="E1415" s="1" t="s">
        <v>630</v>
      </c>
      <c r="F1415" s="1" t="s">
        <v>11</v>
      </c>
      <c r="G1415" s="5" t="s">
        <v>631</v>
      </c>
      <c r="H1415" s="1" t="s">
        <v>80</v>
      </c>
      <c r="I1415" s="3"/>
      <c r="J1415" s="3"/>
    </row>
    <row r="1416">
      <c r="A1416" s="4" t="s">
        <v>9360</v>
      </c>
      <c r="B1416" s="1" t="s">
        <v>11</v>
      </c>
      <c r="C1416" s="1" t="s">
        <v>11</v>
      </c>
      <c r="D1416" s="1" t="s">
        <v>11</v>
      </c>
      <c r="E1416" s="1" t="s">
        <v>11</v>
      </c>
      <c r="F1416" s="1" t="s">
        <v>11</v>
      </c>
      <c r="G1416" s="1" t="s">
        <v>11</v>
      </c>
      <c r="H1416" s="1" t="s">
        <v>11</v>
      </c>
      <c r="I1416" s="3"/>
      <c r="J1416" s="3"/>
    </row>
    <row r="1417">
      <c r="A1417" s="4" t="s">
        <v>408</v>
      </c>
      <c r="B1417" s="1" t="s">
        <v>11</v>
      </c>
      <c r="C1417" s="1" t="s">
        <v>11</v>
      </c>
      <c r="D1417" s="1" t="s">
        <v>11</v>
      </c>
      <c r="E1417" s="1" t="s">
        <v>11</v>
      </c>
      <c r="F1417" s="1" t="s">
        <v>11</v>
      </c>
      <c r="G1417" s="1" t="s">
        <v>11</v>
      </c>
      <c r="H1417" s="1" t="s">
        <v>11</v>
      </c>
      <c r="I1417" s="3"/>
      <c r="J1417" s="3"/>
    </row>
    <row r="1418">
      <c r="A1418" s="4" t="s">
        <v>5274</v>
      </c>
      <c r="B1418" s="1" t="s">
        <v>11</v>
      </c>
      <c r="C1418" s="1" t="s">
        <v>11</v>
      </c>
      <c r="D1418" s="1" t="s">
        <v>11</v>
      </c>
      <c r="E1418" s="1" t="s">
        <v>11</v>
      </c>
      <c r="F1418" s="1" t="s">
        <v>11</v>
      </c>
      <c r="G1418" s="1" t="s">
        <v>11</v>
      </c>
      <c r="H1418" s="1" t="s">
        <v>11</v>
      </c>
      <c r="I1418" s="3"/>
      <c r="J1418" s="3"/>
    </row>
    <row r="1419">
      <c r="A1419" s="4" t="s">
        <v>4780</v>
      </c>
      <c r="B1419" s="1" t="s">
        <v>4781</v>
      </c>
      <c r="C1419" s="1" t="s">
        <v>4782</v>
      </c>
      <c r="D1419" s="1" t="s">
        <v>4783</v>
      </c>
      <c r="E1419" s="1" t="s">
        <v>4784</v>
      </c>
      <c r="F1419" s="1" t="s">
        <v>11</v>
      </c>
      <c r="G1419" s="1" t="s">
        <v>11</v>
      </c>
      <c r="H1419" s="1" t="s">
        <v>31</v>
      </c>
      <c r="I1419" s="3"/>
      <c r="J1419" s="3"/>
    </row>
    <row r="1420">
      <c r="A1420" s="4" t="s">
        <v>3468</v>
      </c>
      <c r="B1420" s="1" t="s">
        <v>11</v>
      </c>
      <c r="C1420" s="1" t="s">
        <v>11</v>
      </c>
      <c r="D1420" s="1" t="s">
        <v>11</v>
      </c>
      <c r="E1420" s="1" t="s">
        <v>11</v>
      </c>
      <c r="F1420" s="1" t="s">
        <v>11</v>
      </c>
      <c r="G1420" s="1" t="s">
        <v>11</v>
      </c>
      <c r="H1420" s="1" t="s">
        <v>11</v>
      </c>
      <c r="I1420" s="3"/>
      <c r="J1420" s="3"/>
    </row>
    <row r="1421">
      <c r="A1421" s="4" t="s">
        <v>187</v>
      </c>
      <c r="B1421" s="1" t="s">
        <v>11</v>
      </c>
      <c r="C1421" s="1" t="s">
        <v>11</v>
      </c>
      <c r="D1421" s="1" t="s">
        <v>11</v>
      </c>
      <c r="E1421" s="1" t="s">
        <v>11</v>
      </c>
      <c r="F1421" s="1" t="s">
        <v>11</v>
      </c>
      <c r="G1421" s="1" t="s">
        <v>11</v>
      </c>
      <c r="H1421" s="1" t="s">
        <v>11</v>
      </c>
      <c r="I1421" s="3"/>
      <c r="J1421" s="3"/>
    </row>
    <row r="1422">
      <c r="A1422" s="4" t="s">
        <v>8527</v>
      </c>
      <c r="B1422" s="1" t="s">
        <v>11</v>
      </c>
      <c r="C1422" s="1" t="s">
        <v>11</v>
      </c>
      <c r="D1422" s="1" t="s">
        <v>11</v>
      </c>
      <c r="E1422" s="1" t="s">
        <v>11</v>
      </c>
      <c r="F1422" s="1" t="s">
        <v>11</v>
      </c>
      <c r="G1422" s="1" t="s">
        <v>11</v>
      </c>
      <c r="H1422" s="1" t="s">
        <v>11</v>
      </c>
      <c r="I1422" s="3"/>
      <c r="J1422" s="3"/>
    </row>
    <row r="1423">
      <c r="A1423" s="4" t="s">
        <v>4792</v>
      </c>
      <c r="B1423" s="1" t="s">
        <v>4793</v>
      </c>
      <c r="C1423" s="1" t="s">
        <v>4794</v>
      </c>
      <c r="D1423" s="1" t="s">
        <v>4795</v>
      </c>
      <c r="E1423" s="1" t="s">
        <v>4796</v>
      </c>
      <c r="F1423" s="1" t="s">
        <v>11</v>
      </c>
      <c r="G1423" s="5" t="s">
        <v>4797</v>
      </c>
      <c r="H1423" s="1" t="s">
        <v>53</v>
      </c>
      <c r="I1423" s="3"/>
      <c r="J1423" s="3"/>
    </row>
    <row r="1424">
      <c r="A1424" s="4" t="s">
        <v>4799</v>
      </c>
      <c r="B1424" s="1" t="s">
        <v>4800</v>
      </c>
      <c r="C1424" s="1" t="s">
        <v>4801</v>
      </c>
      <c r="D1424" s="1" t="s">
        <v>4802</v>
      </c>
      <c r="E1424" s="1" t="s">
        <v>4803</v>
      </c>
      <c r="F1424" s="1" t="s">
        <v>11</v>
      </c>
      <c r="G1424" s="3"/>
      <c r="H1424" s="1" t="s">
        <v>80</v>
      </c>
      <c r="I1424" s="3"/>
      <c r="J1424" s="3"/>
    </row>
    <row r="1425">
      <c r="A1425" s="4" t="s">
        <v>3356</v>
      </c>
      <c r="B1425" s="1" t="s">
        <v>11</v>
      </c>
      <c r="C1425" s="1" t="s">
        <v>11</v>
      </c>
      <c r="D1425" s="1" t="s">
        <v>11</v>
      </c>
      <c r="E1425" s="1" t="s">
        <v>11</v>
      </c>
      <c r="F1425" s="1" t="s">
        <v>11</v>
      </c>
      <c r="G1425" s="1" t="s">
        <v>11</v>
      </c>
      <c r="H1425" s="1" t="s">
        <v>11</v>
      </c>
      <c r="I1425" s="3"/>
      <c r="J1425" s="3"/>
    </row>
    <row r="1426">
      <c r="A1426" s="4" t="s">
        <v>4473</v>
      </c>
      <c r="B1426" s="1" t="s">
        <v>11</v>
      </c>
      <c r="C1426" s="1" t="s">
        <v>11</v>
      </c>
      <c r="D1426" s="1" t="s">
        <v>11</v>
      </c>
      <c r="E1426" s="1" t="s">
        <v>11</v>
      </c>
      <c r="F1426" s="1" t="s">
        <v>11</v>
      </c>
      <c r="G1426" s="1" t="s">
        <v>11</v>
      </c>
      <c r="H1426" s="1" t="s">
        <v>11</v>
      </c>
      <c r="I1426" s="3"/>
      <c r="J1426" s="3"/>
    </row>
    <row r="1427">
      <c r="A1427" s="4" t="s">
        <v>532</v>
      </c>
      <c r="B1427" s="1" t="s">
        <v>11</v>
      </c>
      <c r="C1427" s="1" t="s">
        <v>11</v>
      </c>
      <c r="D1427" s="1" t="s">
        <v>11</v>
      </c>
      <c r="E1427" s="1" t="s">
        <v>11</v>
      </c>
      <c r="F1427" s="1" t="s">
        <v>11</v>
      </c>
      <c r="G1427" s="1" t="s">
        <v>11</v>
      </c>
      <c r="H1427" s="1" t="s">
        <v>11</v>
      </c>
      <c r="I1427" s="3"/>
      <c r="J1427" s="3"/>
    </row>
    <row r="1428">
      <c r="A1428" s="4" t="s">
        <v>3041</v>
      </c>
      <c r="B1428" s="1" t="s">
        <v>11</v>
      </c>
      <c r="C1428" s="1" t="s">
        <v>11</v>
      </c>
      <c r="D1428" s="1" t="s">
        <v>11</v>
      </c>
      <c r="E1428" s="1" t="s">
        <v>11</v>
      </c>
      <c r="F1428" s="1" t="s">
        <v>11</v>
      </c>
      <c r="G1428" s="1" t="s">
        <v>11</v>
      </c>
      <c r="H1428" s="1" t="s">
        <v>11</v>
      </c>
      <c r="I1428" s="3"/>
      <c r="J1428" s="3"/>
    </row>
    <row r="1429">
      <c r="A1429" s="4" t="s">
        <v>2950</v>
      </c>
      <c r="B1429" s="1" t="s">
        <v>11</v>
      </c>
      <c r="C1429" s="1" t="s">
        <v>11</v>
      </c>
      <c r="D1429" s="1" t="s">
        <v>11</v>
      </c>
      <c r="E1429" s="1" t="s">
        <v>11</v>
      </c>
      <c r="F1429" s="1" t="s">
        <v>11</v>
      </c>
      <c r="G1429" s="1" t="s">
        <v>11</v>
      </c>
      <c r="H1429" s="1" t="s">
        <v>11</v>
      </c>
      <c r="I1429" s="3"/>
      <c r="J1429" s="3"/>
    </row>
    <row r="1430">
      <c r="A1430" s="4" t="s">
        <v>3315</v>
      </c>
      <c r="B1430" s="1" t="s">
        <v>11</v>
      </c>
      <c r="C1430" s="1" t="s">
        <v>11</v>
      </c>
      <c r="D1430" s="1" t="s">
        <v>11</v>
      </c>
      <c r="E1430" s="1" t="s">
        <v>11</v>
      </c>
      <c r="F1430" s="1" t="s">
        <v>11</v>
      </c>
      <c r="G1430" s="1" t="s">
        <v>11</v>
      </c>
      <c r="H1430" s="1" t="s">
        <v>11</v>
      </c>
      <c r="I1430" s="3"/>
      <c r="J1430" s="3"/>
    </row>
    <row r="1431">
      <c r="A1431" s="4" t="s">
        <v>4880</v>
      </c>
      <c r="B1431" s="1" t="s">
        <v>11</v>
      </c>
      <c r="C1431" s="1" t="s">
        <v>11</v>
      </c>
      <c r="D1431" s="1" t="s">
        <v>11</v>
      </c>
      <c r="E1431" s="1" t="s">
        <v>11</v>
      </c>
      <c r="F1431" s="1" t="s">
        <v>11</v>
      </c>
      <c r="G1431" s="1" t="s">
        <v>11</v>
      </c>
      <c r="H1431" s="1" t="s">
        <v>11</v>
      </c>
      <c r="I1431" s="3"/>
      <c r="J1431" s="3"/>
    </row>
    <row r="1432">
      <c r="A1432" s="4" t="s">
        <v>7982</v>
      </c>
      <c r="B1432" s="1" t="s">
        <v>11</v>
      </c>
      <c r="C1432" s="1" t="s">
        <v>11</v>
      </c>
      <c r="D1432" s="1" t="s">
        <v>11</v>
      </c>
      <c r="E1432" s="1" t="s">
        <v>11</v>
      </c>
      <c r="F1432" s="1" t="s">
        <v>11</v>
      </c>
      <c r="G1432" s="1" t="s">
        <v>11</v>
      </c>
      <c r="H1432" s="1" t="s">
        <v>11</v>
      </c>
      <c r="I1432" s="3"/>
      <c r="J1432" s="3"/>
    </row>
    <row r="1433">
      <c r="A1433" s="4" t="s">
        <v>4821</v>
      </c>
      <c r="B1433" s="1" t="s">
        <v>4822</v>
      </c>
      <c r="C1433" s="1" t="s">
        <v>4823</v>
      </c>
      <c r="D1433" s="1" t="s">
        <v>4824</v>
      </c>
      <c r="E1433" s="3"/>
      <c r="F1433" s="1" t="s">
        <v>11</v>
      </c>
      <c r="G1433" s="1" t="s">
        <v>11</v>
      </c>
      <c r="H1433" s="1" t="s">
        <v>11</v>
      </c>
      <c r="I1433" s="3"/>
      <c r="J1433" s="3"/>
    </row>
    <row r="1434">
      <c r="A1434" s="4" t="s">
        <v>9226</v>
      </c>
      <c r="B1434" s="1" t="s">
        <v>11</v>
      </c>
      <c r="C1434" s="1" t="s">
        <v>11</v>
      </c>
      <c r="D1434" s="1" t="s">
        <v>11</v>
      </c>
      <c r="E1434" s="1" t="s">
        <v>11</v>
      </c>
      <c r="F1434" s="1" t="s">
        <v>11</v>
      </c>
      <c r="G1434" s="1" t="s">
        <v>11</v>
      </c>
      <c r="H1434" s="1" t="s">
        <v>11</v>
      </c>
      <c r="I1434" s="3"/>
      <c r="J1434" s="3"/>
    </row>
    <row r="1435">
      <c r="A1435" s="4" t="s">
        <v>4828</v>
      </c>
      <c r="B1435" s="1" t="s">
        <v>4829</v>
      </c>
      <c r="C1435" s="3"/>
      <c r="D1435" s="3"/>
      <c r="E1435" s="3"/>
      <c r="F1435" s="1" t="s">
        <v>11</v>
      </c>
      <c r="G1435" s="1" t="s">
        <v>11</v>
      </c>
      <c r="H1435" s="1" t="s">
        <v>11</v>
      </c>
      <c r="I1435" s="3"/>
      <c r="J1435" s="3"/>
    </row>
    <row r="1436">
      <c r="A1436" s="4" t="s">
        <v>4159</v>
      </c>
      <c r="B1436" s="1" t="s">
        <v>11</v>
      </c>
      <c r="C1436" s="1" t="s">
        <v>11</v>
      </c>
      <c r="D1436" s="1" t="s">
        <v>11</v>
      </c>
      <c r="E1436" s="1" t="s">
        <v>11</v>
      </c>
      <c r="F1436" s="1" t="s">
        <v>11</v>
      </c>
      <c r="G1436" s="1" t="s">
        <v>11</v>
      </c>
      <c r="H1436" s="1" t="s">
        <v>11</v>
      </c>
      <c r="I1436" s="3"/>
      <c r="J1436" s="3"/>
    </row>
    <row r="1437">
      <c r="A1437" s="4" t="s">
        <v>1526</v>
      </c>
      <c r="B1437" s="1" t="s">
        <v>11</v>
      </c>
      <c r="C1437" s="1" t="s">
        <v>11</v>
      </c>
      <c r="D1437" s="1" t="s">
        <v>11</v>
      </c>
      <c r="E1437" s="1" t="s">
        <v>11</v>
      </c>
      <c r="F1437" s="1" t="s">
        <v>11</v>
      </c>
      <c r="G1437" s="1" t="s">
        <v>11</v>
      </c>
      <c r="H1437" s="1" t="s">
        <v>11</v>
      </c>
      <c r="I1437" s="3"/>
      <c r="J1437" s="3"/>
    </row>
    <row r="1438">
      <c r="A1438" s="4" t="s">
        <v>5083</v>
      </c>
      <c r="B1438" s="1" t="s">
        <v>11</v>
      </c>
      <c r="C1438" s="1" t="s">
        <v>11</v>
      </c>
      <c r="D1438" s="1" t="s">
        <v>11</v>
      </c>
      <c r="E1438" s="1" t="s">
        <v>11</v>
      </c>
      <c r="F1438" s="1" t="s">
        <v>11</v>
      </c>
      <c r="G1438" s="1" t="s">
        <v>11</v>
      </c>
      <c r="H1438" s="1" t="s">
        <v>11</v>
      </c>
      <c r="I1438" s="3"/>
      <c r="J1438" s="3"/>
    </row>
    <row r="1439">
      <c r="A1439" s="4" t="s">
        <v>4837</v>
      </c>
      <c r="B1439" s="1" t="s">
        <v>4838</v>
      </c>
      <c r="C1439" s="1" t="s">
        <v>4839</v>
      </c>
      <c r="D1439" s="1" t="s">
        <v>4840</v>
      </c>
      <c r="E1439" s="1" t="s">
        <v>4841</v>
      </c>
      <c r="F1439" s="1" t="s">
        <v>11</v>
      </c>
      <c r="G1439" s="5" t="s">
        <v>4842</v>
      </c>
      <c r="H1439" s="1" t="s">
        <v>31</v>
      </c>
      <c r="I1439" s="3"/>
      <c r="J1439" s="3"/>
    </row>
    <row r="1440">
      <c r="A1440" s="4" t="s">
        <v>2119</v>
      </c>
      <c r="B1440" s="1" t="s">
        <v>11</v>
      </c>
      <c r="C1440" s="1" t="s">
        <v>11</v>
      </c>
      <c r="D1440" s="1" t="s">
        <v>11</v>
      </c>
      <c r="E1440" s="1" t="s">
        <v>11</v>
      </c>
      <c r="F1440" s="1" t="s">
        <v>11</v>
      </c>
      <c r="G1440" s="1" t="s">
        <v>11</v>
      </c>
      <c r="H1440" s="1" t="s">
        <v>11</v>
      </c>
      <c r="I1440" s="3"/>
      <c r="J1440" s="3"/>
    </row>
    <row r="1441">
      <c r="A1441" s="4" t="s">
        <v>9409</v>
      </c>
      <c r="B1441" s="1" t="s">
        <v>11</v>
      </c>
      <c r="C1441" s="1" t="s">
        <v>11</v>
      </c>
      <c r="D1441" s="1" t="s">
        <v>11</v>
      </c>
      <c r="E1441" s="1" t="s">
        <v>11</v>
      </c>
      <c r="F1441" s="1" t="s">
        <v>11</v>
      </c>
      <c r="G1441" s="1" t="s">
        <v>11</v>
      </c>
      <c r="H1441" s="1" t="s">
        <v>11</v>
      </c>
      <c r="I1441" s="3"/>
      <c r="J1441" s="3"/>
    </row>
    <row r="1442">
      <c r="A1442" s="4" t="s">
        <v>4848</v>
      </c>
      <c r="B1442" s="1" t="s">
        <v>4849</v>
      </c>
      <c r="C1442" s="1" t="s">
        <v>4850</v>
      </c>
      <c r="D1442" s="1" t="s">
        <v>4851</v>
      </c>
      <c r="E1442" s="1" t="s">
        <v>4852</v>
      </c>
      <c r="F1442" s="1" t="s">
        <v>11</v>
      </c>
      <c r="G1442" s="5" t="s">
        <v>4853</v>
      </c>
      <c r="H1442" s="1" t="s">
        <v>31</v>
      </c>
      <c r="I1442" s="3"/>
      <c r="J1442" s="3"/>
    </row>
    <row r="1443">
      <c r="A1443" s="4" t="s">
        <v>1119</v>
      </c>
      <c r="B1443" s="1" t="s">
        <v>11</v>
      </c>
      <c r="C1443" s="1" t="s">
        <v>11</v>
      </c>
      <c r="D1443" s="1" t="s">
        <v>11</v>
      </c>
      <c r="E1443" s="1" t="s">
        <v>11</v>
      </c>
      <c r="F1443" s="1" t="s">
        <v>11</v>
      </c>
      <c r="G1443" s="1" t="s">
        <v>11</v>
      </c>
      <c r="H1443" s="1" t="s">
        <v>11</v>
      </c>
      <c r="I1443" s="3"/>
      <c r="J1443" s="3"/>
    </row>
    <row r="1444">
      <c r="A1444" s="4" t="s">
        <v>4857</v>
      </c>
      <c r="B1444" s="1" t="s">
        <v>4858</v>
      </c>
      <c r="C1444" s="1" t="s">
        <v>4859</v>
      </c>
      <c r="D1444" s="1" t="s">
        <v>4860</v>
      </c>
      <c r="E1444" s="1" t="s">
        <v>4861</v>
      </c>
      <c r="F1444" s="1" t="s">
        <v>11</v>
      </c>
      <c r="G1444" s="1" t="s">
        <v>11</v>
      </c>
      <c r="H1444" s="1" t="s">
        <v>154</v>
      </c>
      <c r="I1444" s="3"/>
      <c r="J1444" s="3"/>
    </row>
    <row r="1445">
      <c r="A1445" s="4" t="s">
        <v>1666</v>
      </c>
      <c r="B1445" s="1" t="s">
        <v>11</v>
      </c>
      <c r="C1445" s="1" t="s">
        <v>11</v>
      </c>
      <c r="D1445" s="1" t="s">
        <v>11</v>
      </c>
      <c r="E1445" s="1" t="s">
        <v>11</v>
      </c>
      <c r="F1445" s="1" t="s">
        <v>11</v>
      </c>
      <c r="G1445" s="1" t="s">
        <v>11</v>
      </c>
      <c r="H1445" s="1" t="s">
        <v>11</v>
      </c>
      <c r="I1445" s="3"/>
      <c r="J1445" s="3"/>
    </row>
    <row r="1446">
      <c r="A1446" s="4" t="s">
        <v>7885</v>
      </c>
      <c r="B1446" s="1" t="s">
        <v>11</v>
      </c>
      <c r="C1446" s="1" t="s">
        <v>11</v>
      </c>
      <c r="D1446" s="1" t="s">
        <v>11</v>
      </c>
      <c r="E1446" s="1" t="s">
        <v>11</v>
      </c>
      <c r="F1446" s="1" t="s">
        <v>11</v>
      </c>
      <c r="G1446" s="1" t="s">
        <v>11</v>
      </c>
      <c r="H1446" s="1" t="s">
        <v>11</v>
      </c>
      <c r="I1446" s="3"/>
      <c r="J1446" s="3"/>
    </row>
    <row r="1447">
      <c r="A1447" s="4" t="s">
        <v>8781</v>
      </c>
      <c r="B1447" s="1" t="s">
        <v>11</v>
      </c>
      <c r="C1447" s="1" t="s">
        <v>11</v>
      </c>
      <c r="D1447" s="1" t="s">
        <v>11</v>
      </c>
      <c r="E1447" s="1" t="s">
        <v>11</v>
      </c>
      <c r="F1447" s="1" t="s">
        <v>11</v>
      </c>
      <c r="G1447" s="1" t="s">
        <v>11</v>
      </c>
      <c r="H1447" s="1" t="s">
        <v>11</v>
      </c>
      <c r="I1447" s="3"/>
      <c r="J1447" s="3"/>
    </row>
    <row r="1448">
      <c r="A1448" s="4" t="s">
        <v>740</v>
      </c>
      <c r="B1448" s="1" t="s">
        <v>11</v>
      </c>
      <c r="C1448" s="1" t="s">
        <v>11</v>
      </c>
      <c r="D1448" s="1" t="s">
        <v>11</v>
      </c>
      <c r="E1448" s="1" t="s">
        <v>11</v>
      </c>
      <c r="F1448" s="1" t="s">
        <v>11</v>
      </c>
      <c r="G1448" s="1" t="s">
        <v>11</v>
      </c>
      <c r="H1448" s="1" t="s">
        <v>11</v>
      </c>
      <c r="I1448" s="3"/>
      <c r="J1448" s="3"/>
    </row>
    <row r="1449">
      <c r="A1449" s="4" t="s">
        <v>1762</v>
      </c>
      <c r="B1449" s="1" t="s">
        <v>11</v>
      </c>
      <c r="C1449" s="1" t="s">
        <v>11</v>
      </c>
      <c r="D1449" s="1" t="s">
        <v>11</v>
      </c>
      <c r="E1449" s="1" t="s">
        <v>11</v>
      </c>
      <c r="F1449" s="1" t="s">
        <v>11</v>
      </c>
      <c r="G1449" s="1" t="s">
        <v>11</v>
      </c>
      <c r="H1449" s="1" t="s">
        <v>11</v>
      </c>
      <c r="I1449" s="3"/>
      <c r="J1449" s="3"/>
    </row>
    <row r="1450">
      <c r="A1450" s="4" t="s">
        <v>4873</v>
      </c>
      <c r="B1450" s="1" t="s">
        <v>4874</v>
      </c>
      <c r="C1450" s="1" t="s">
        <v>4875</v>
      </c>
      <c r="D1450" s="1" t="s">
        <v>4876</v>
      </c>
      <c r="E1450" s="1" t="s">
        <v>4877</v>
      </c>
      <c r="F1450" s="1" t="s">
        <v>4878</v>
      </c>
      <c r="G1450" s="1" t="s">
        <v>11</v>
      </c>
      <c r="H1450" s="1" t="s">
        <v>53</v>
      </c>
      <c r="I1450" s="3"/>
      <c r="J1450" s="3"/>
    </row>
    <row r="1451">
      <c r="A1451" s="4" t="s">
        <v>2580</v>
      </c>
      <c r="B1451" s="1" t="s">
        <v>11</v>
      </c>
      <c r="C1451" s="1" t="s">
        <v>11</v>
      </c>
      <c r="D1451" s="1" t="s">
        <v>11</v>
      </c>
      <c r="E1451" s="1" t="s">
        <v>11</v>
      </c>
      <c r="F1451" s="1" t="s">
        <v>11</v>
      </c>
      <c r="G1451" s="1" t="s">
        <v>11</v>
      </c>
      <c r="H1451" s="1" t="s">
        <v>11</v>
      </c>
      <c r="I1451" s="3"/>
      <c r="J1451" s="3"/>
    </row>
    <row r="1452">
      <c r="A1452" s="4" t="s">
        <v>1516</v>
      </c>
      <c r="B1452" s="1" t="s">
        <v>11</v>
      </c>
      <c r="C1452" s="1" t="s">
        <v>11</v>
      </c>
      <c r="D1452" s="1" t="s">
        <v>11</v>
      </c>
      <c r="E1452" s="1" t="s">
        <v>11</v>
      </c>
      <c r="F1452" s="1" t="s">
        <v>11</v>
      </c>
      <c r="G1452" s="1" t="s">
        <v>11</v>
      </c>
      <c r="H1452" s="1" t="s">
        <v>11</v>
      </c>
      <c r="I1452" s="3"/>
      <c r="J1452" s="3"/>
    </row>
    <row r="1453">
      <c r="A1453" s="4" t="s">
        <v>8344</v>
      </c>
      <c r="B1453" s="1" t="s">
        <v>11</v>
      </c>
      <c r="C1453" s="1" t="s">
        <v>11</v>
      </c>
      <c r="D1453" s="1" t="s">
        <v>11</v>
      </c>
      <c r="E1453" s="1" t="s">
        <v>11</v>
      </c>
      <c r="F1453" s="1" t="s">
        <v>11</v>
      </c>
      <c r="G1453" s="1" t="s">
        <v>11</v>
      </c>
      <c r="H1453" s="1" t="s">
        <v>11</v>
      </c>
      <c r="I1453" s="3"/>
      <c r="J1453" s="3"/>
    </row>
    <row r="1454">
      <c r="A1454" s="4" t="s">
        <v>2480</v>
      </c>
      <c r="B1454" s="1" t="s">
        <v>11</v>
      </c>
      <c r="C1454" s="1" t="s">
        <v>11</v>
      </c>
      <c r="D1454" s="1" t="s">
        <v>11</v>
      </c>
      <c r="E1454" s="1" t="s">
        <v>11</v>
      </c>
      <c r="F1454" s="1" t="s">
        <v>11</v>
      </c>
      <c r="G1454" s="1" t="s">
        <v>11</v>
      </c>
      <c r="H1454" s="1" t="s">
        <v>11</v>
      </c>
      <c r="I1454" s="3"/>
      <c r="J1454" s="3"/>
    </row>
    <row r="1455">
      <c r="A1455" s="4" t="s">
        <v>2177</v>
      </c>
      <c r="B1455" s="1" t="s">
        <v>11</v>
      </c>
      <c r="C1455" s="1" t="s">
        <v>11</v>
      </c>
      <c r="D1455" s="1" t="s">
        <v>11</v>
      </c>
      <c r="E1455" s="1" t="s">
        <v>11</v>
      </c>
      <c r="F1455" s="1" t="s">
        <v>11</v>
      </c>
      <c r="G1455" s="1" t="s">
        <v>11</v>
      </c>
      <c r="H1455" s="1" t="s">
        <v>11</v>
      </c>
      <c r="I1455" s="3"/>
      <c r="J1455" s="3"/>
    </row>
    <row r="1456">
      <c r="A1456" s="4" t="s">
        <v>8934</v>
      </c>
      <c r="B1456" s="1" t="s">
        <v>11</v>
      </c>
      <c r="C1456" s="1" t="s">
        <v>11</v>
      </c>
      <c r="D1456" s="1" t="s">
        <v>11</v>
      </c>
      <c r="E1456" s="1" t="s">
        <v>11</v>
      </c>
      <c r="F1456" s="1" t="s">
        <v>11</v>
      </c>
      <c r="G1456" s="1" t="s">
        <v>11</v>
      </c>
      <c r="H1456" s="1" t="s">
        <v>11</v>
      </c>
      <c r="I1456" s="3"/>
      <c r="J1456" s="3"/>
    </row>
    <row r="1457">
      <c r="A1457" s="4" t="s">
        <v>5780</v>
      </c>
      <c r="B1457" s="1" t="s">
        <v>11</v>
      </c>
      <c r="C1457" s="1" t="s">
        <v>11</v>
      </c>
      <c r="D1457" s="1" t="s">
        <v>11</v>
      </c>
      <c r="E1457" s="1" t="s">
        <v>11</v>
      </c>
      <c r="F1457" s="1" t="s">
        <v>11</v>
      </c>
      <c r="G1457" s="1" t="s">
        <v>11</v>
      </c>
      <c r="H1457" s="1" t="s">
        <v>11</v>
      </c>
      <c r="I1457" s="3"/>
      <c r="J1457" s="3"/>
    </row>
    <row r="1458">
      <c r="A1458" s="4" t="s">
        <v>4894</v>
      </c>
      <c r="B1458" s="1" t="s">
        <v>4895</v>
      </c>
      <c r="C1458" s="1" t="s">
        <v>4896</v>
      </c>
      <c r="D1458" s="1" t="s">
        <v>4897</v>
      </c>
      <c r="E1458" s="1" t="s">
        <v>4898</v>
      </c>
      <c r="F1458" s="1" t="s">
        <v>11</v>
      </c>
      <c r="G1458" s="5" t="s">
        <v>4899</v>
      </c>
      <c r="H1458" s="1" t="s">
        <v>80</v>
      </c>
      <c r="I1458" s="3"/>
      <c r="J1458" s="3"/>
    </row>
    <row r="1459">
      <c r="A1459" s="4" t="s">
        <v>8668</v>
      </c>
      <c r="B1459" s="1" t="s">
        <v>11</v>
      </c>
      <c r="C1459" s="1" t="s">
        <v>11</v>
      </c>
      <c r="D1459" s="1" t="s">
        <v>11</v>
      </c>
      <c r="E1459" s="1" t="s">
        <v>11</v>
      </c>
      <c r="F1459" s="1" t="s">
        <v>11</v>
      </c>
      <c r="G1459" s="1" t="s">
        <v>11</v>
      </c>
      <c r="H1459" s="1" t="s">
        <v>11</v>
      </c>
      <c r="I1459" s="3"/>
      <c r="J1459" s="3"/>
    </row>
    <row r="1460">
      <c r="A1460" s="4" t="s">
        <v>4903</v>
      </c>
      <c r="B1460" s="1" t="s">
        <v>4904</v>
      </c>
      <c r="C1460" s="1" t="s">
        <v>4905</v>
      </c>
      <c r="D1460" s="1" t="s">
        <v>4906</v>
      </c>
      <c r="E1460" s="1" t="s">
        <v>4907</v>
      </c>
      <c r="F1460" s="1" t="s">
        <v>11</v>
      </c>
      <c r="G1460" s="1" t="s">
        <v>11</v>
      </c>
      <c r="H1460" s="1" t="s">
        <v>183</v>
      </c>
      <c r="I1460" s="3"/>
      <c r="J1460" s="3"/>
    </row>
    <row r="1461">
      <c r="A1461" s="4" t="s">
        <v>2766</v>
      </c>
      <c r="B1461" s="1" t="s">
        <v>11</v>
      </c>
      <c r="C1461" s="1" t="s">
        <v>11</v>
      </c>
      <c r="D1461" s="1" t="s">
        <v>11</v>
      </c>
      <c r="E1461" s="1" t="s">
        <v>11</v>
      </c>
      <c r="F1461" s="1" t="s">
        <v>11</v>
      </c>
      <c r="G1461" s="1" t="s">
        <v>11</v>
      </c>
      <c r="H1461" s="1" t="s">
        <v>11</v>
      </c>
      <c r="I1461" s="3"/>
      <c r="J1461" s="3"/>
    </row>
    <row r="1462">
      <c r="A1462" s="4" t="s">
        <v>4911</v>
      </c>
      <c r="B1462" s="1" t="s">
        <v>4912</v>
      </c>
      <c r="C1462" s="1" t="s">
        <v>4913</v>
      </c>
      <c r="D1462" s="1" t="s">
        <v>4914</v>
      </c>
      <c r="E1462" s="1" t="s">
        <v>4915</v>
      </c>
      <c r="F1462" s="1" t="s">
        <v>11</v>
      </c>
      <c r="G1462" s="5" t="s">
        <v>4916</v>
      </c>
      <c r="H1462" s="1" t="s">
        <v>80</v>
      </c>
      <c r="I1462" s="3"/>
      <c r="J1462" s="3"/>
    </row>
    <row r="1463">
      <c r="A1463" s="4" t="s">
        <v>4747</v>
      </c>
      <c r="B1463" s="1" t="s">
        <v>11</v>
      </c>
      <c r="C1463" s="1" t="s">
        <v>11</v>
      </c>
      <c r="D1463" s="1" t="s">
        <v>11</v>
      </c>
      <c r="E1463" s="1" t="s">
        <v>11</v>
      </c>
      <c r="F1463" s="1" t="s">
        <v>11</v>
      </c>
      <c r="G1463" s="1" t="s">
        <v>11</v>
      </c>
      <c r="H1463" s="1" t="s">
        <v>11</v>
      </c>
      <c r="I1463" s="3"/>
      <c r="J1463" s="3"/>
    </row>
    <row r="1464">
      <c r="A1464" s="4" t="s">
        <v>4920</v>
      </c>
      <c r="B1464" s="1" t="s">
        <v>4921</v>
      </c>
      <c r="C1464" s="1" t="s">
        <v>4922</v>
      </c>
      <c r="D1464" s="1" t="s">
        <v>4923</v>
      </c>
      <c r="E1464" s="1" t="s">
        <v>4924</v>
      </c>
      <c r="F1464" s="1" t="s">
        <v>11</v>
      </c>
      <c r="G1464" s="5" t="s">
        <v>4925</v>
      </c>
      <c r="H1464" s="1" t="s">
        <v>924</v>
      </c>
      <c r="I1464" s="3"/>
      <c r="J1464" s="3"/>
    </row>
    <row r="1465">
      <c r="A1465" s="4" t="s">
        <v>5417</v>
      </c>
      <c r="B1465" s="1" t="s">
        <v>11</v>
      </c>
      <c r="C1465" s="1" t="s">
        <v>11</v>
      </c>
      <c r="D1465" s="1" t="s">
        <v>11</v>
      </c>
      <c r="E1465" s="1" t="s">
        <v>11</v>
      </c>
      <c r="F1465" s="1" t="s">
        <v>11</v>
      </c>
      <c r="G1465" s="1" t="s">
        <v>11</v>
      </c>
      <c r="H1465" s="1" t="s">
        <v>11</v>
      </c>
      <c r="I1465" s="3"/>
      <c r="J1465" s="3"/>
    </row>
    <row r="1466">
      <c r="A1466" s="4" t="s">
        <v>281</v>
      </c>
      <c r="B1466" s="1" t="s">
        <v>11</v>
      </c>
      <c r="C1466" s="1" t="s">
        <v>11</v>
      </c>
      <c r="D1466" s="1" t="s">
        <v>11</v>
      </c>
      <c r="E1466" s="1" t="s">
        <v>11</v>
      </c>
      <c r="F1466" s="1" t="s">
        <v>11</v>
      </c>
      <c r="G1466" s="1" t="s">
        <v>11</v>
      </c>
      <c r="H1466" s="1" t="s">
        <v>11</v>
      </c>
      <c r="I1466" s="3"/>
      <c r="J1466" s="3"/>
    </row>
    <row r="1467">
      <c r="A1467" s="4" t="s">
        <v>7024</v>
      </c>
      <c r="B1467" s="1" t="s">
        <v>11</v>
      </c>
      <c r="C1467" s="1" t="s">
        <v>11</v>
      </c>
      <c r="D1467" s="1" t="s">
        <v>11</v>
      </c>
      <c r="E1467" s="1" t="s">
        <v>11</v>
      </c>
      <c r="F1467" s="1" t="s">
        <v>11</v>
      </c>
      <c r="G1467" s="1" t="s">
        <v>11</v>
      </c>
      <c r="H1467" s="1" t="s">
        <v>11</v>
      </c>
      <c r="I1467" s="3"/>
      <c r="J1467" s="3"/>
    </row>
    <row r="1468">
      <c r="A1468" s="4" t="s">
        <v>6821</v>
      </c>
      <c r="B1468" s="1" t="s">
        <v>11</v>
      </c>
      <c r="C1468" s="1" t="s">
        <v>11</v>
      </c>
      <c r="D1468" s="1" t="s">
        <v>11</v>
      </c>
      <c r="E1468" s="1" t="s">
        <v>11</v>
      </c>
      <c r="F1468" s="1" t="s">
        <v>11</v>
      </c>
      <c r="G1468" s="1" t="s">
        <v>11</v>
      </c>
      <c r="H1468" s="1" t="s">
        <v>11</v>
      </c>
      <c r="I1468" s="3"/>
      <c r="J1468" s="3"/>
    </row>
    <row r="1469">
      <c r="A1469" s="4" t="s">
        <v>9108</v>
      </c>
      <c r="B1469" s="1" t="s">
        <v>11</v>
      </c>
      <c r="C1469" s="1" t="s">
        <v>11</v>
      </c>
      <c r="D1469" s="1" t="s">
        <v>11</v>
      </c>
      <c r="E1469" s="1" t="s">
        <v>11</v>
      </c>
      <c r="F1469" s="1" t="s">
        <v>11</v>
      </c>
      <c r="G1469" s="1" t="s">
        <v>11</v>
      </c>
      <c r="H1469" s="1" t="s">
        <v>11</v>
      </c>
      <c r="I1469" s="3"/>
      <c r="J1469" s="3"/>
    </row>
    <row r="1470">
      <c r="A1470" s="4" t="s">
        <v>4937</v>
      </c>
      <c r="B1470" s="1" t="s">
        <v>4938</v>
      </c>
      <c r="C1470" s="1" t="s">
        <v>4939</v>
      </c>
      <c r="D1470" s="1" t="s">
        <v>4940</v>
      </c>
      <c r="E1470" s="1" t="s">
        <v>4941</v>
      </c>
      <c r="F1470" s="1" t="s">
        <v>11</v>
      </c>
      <c r="G1470" s="1" t="s">
        <v>11</v>
      </c>
      <c r="H1470" s="1" t="s">
        <v>53</v>
      </c>
      <c r="I1470" s="3"/>
      <c r="J1470" s="3"/>
    </row>
    <row r="1471">
      <c r="A1471" s="4" t="s">
        <v>4943</v>
      </c>
      <c r="B1471" s="1" t="s">
        <v>4944</v>
      </c>
      <c r="C1471" s="1" t="s">
        <v>4945</v>
      </c>
      <c r="D1471" s="1" t="s">
        <v>4946</v>
      </c>
      <c r="E1471" s="1" t="s">
        <v>4947</v>
      </c>
      <c r="F1471" s="1" t="s">
        <v>11</v>
      </c>
      <c r="G1471" s="5" t="s">
        <v>4948</v>
      </c>
      <c r="H1471" s="1" t="s">
        <v>53</v>
      </c>
      <c r="I1471" s="3"/>
      <c r="J1471" s="3"/>
    </row>
    <row r="1472">
      <c r="A1472" s="4" t="s">
        <v>4950</v>
      </c>
      <c r="B1472" s="1" t="s">
        <v>4951</v>
      </c>
      <c r="C1472" s="1" t="s">
        <v>4952</v>
      </c>
      <c r="D1472" s="1" t="s">
        <v>4953</v>
      </c>
      <c r="E1472" s="1" t="s">
        <v>4954</v>
      </c>
      <c r="F1472" s="1" t="s">
        <v>11</v>
      </c>
      <c r="G1472" s="5" t="s">
        <v>4955</v>
      </c>
      <c r="H1472" s="1" t="s">
        <v>80</v>
      </c>
      <c r="I1472" s="3"/>
      <c r="J1472" s="3"/>
    </row>
    <row r="1473">
      <c r="A1473" s="4" t="s">
        <v>4957</v>
      </c>
      <c r="B1473" s="1" t="s">
        <v>4958</v>
      </c>
      <c r="C1473" s="1" t="s">
        <v>4959</v>
      </c>
      <c r="D1473" s="1" t="s">
        <v>4960</v>
      </c>
      <c r="E1473" s="1" t="s">
        <v>4961</v>
      </c>
      <c r="F1473" s="1" t="s">
        <v>11</v>
      </c>
      <c r="G1473" s="1" t="s">
        <v>11</v>
      </c>
      <c r="H1473" s="1" t="s">
        <v>183</v>
      </c>
      <c r="I1473" s="3"/>
      <c r="J1473" s="3"/>
    </row>
    <row r="1474">
      <c r="A1474" s="4" t="s">
        <v>4963</v>
      </c>
      <c r="B1474" s="1" t="s">
        <v>4964</v>
      </c>
      <c r="C1474" s="1" t="s">
        <v>4965</v>
      </c>
      <c r="D1474" s="1" t="s">
        <v>4966</v>
      </c>
      <c r="E1474" s="1" t="s">
        <v>4967</v>
      </c>
      <c r="F1474" s="1" t="s">
        <v>11</v>
      </c>
      <c r="G1474" s="3"/>
      <c r="H1474" s="1" t="s">
        <v>154</v>
      </c>
      <c r="I1474" s="3"/>
      <c r="J1474" s="3"/>
    </row>
    <row r="1475">
      <c r="A1475" s="4" t="s">
        <v>8712</v>
      </c>
      <c r="B1475" s="1" t="s">
        <v>11</v>
      </c>
      <c r="C1475" s="1" t="s">
        <v>11</v>
      </c>
      <c r="D1475" s="1" t="s">
        <v>11</v>
      </c>
      <c r="E1475" s="1" t="s">
        <v>11</v>
      </c>
      <c r="F1475" s="1" t="s">
        <v>11</v>
      </c>
      <c r="G1475" s="1" t="s">
        <v>11</v>
      </c>
      <c r="H1475" s="1" t="s">
        <v>11</v>
      </c>
      <c r="I1475" s="3"/>
      <c r="J1475" s="3"/>
    </row>
    <row r="1476">
      <c r="A1476" s="4" t="s">
        <v>4971</v>
      </c>
      <c r="B1476" s="1" t="s">
        <v>4972</v>
      </c>
      <c r="C1476" s="1" t="s">
        <v>4973</v>
      </c>
      <c r="D1476" s="1" t="s">
        <v>4974</v>
      </c>
      <c r="E1476" s="1" t="s">
        <v>4975</v>
      </c>
      <c r="F1476" s="1" t="s">
        <v>11</v>
      </c>
      <c r="G1476" s="1" t="s">
        <v>11</v>
      </c>
      <c r="H1476" s="1" t="s">
        <v>154</v>
      </c>
      <c r="I1476" s="3"/>
      <c r="J1476" s="3"/>
    </row>
    <row r="1477">
      <c r="A1477" s="4" t="s">
        <v>1123</v>
      </c>
      <c r="B1477" s="1" t="s">
        <v>11</v>
      </c>
      <c r="C1477" s="1" t="s">
        <v>11</v>
      </c>
      <c r="D1477" s="1" t="s">
        <v>11</v>
      </c>
      <c r="E1477" s="1" t="s">
        <v>11</v>
      </c>
      <c r="F1477" s="1" t="s">
        <v>11</v>
      </c>
      <c r="G1477" s="1" t="s">
        <v>11</v>
      </c>
      <c r="H1477" s="1" t="s">
        <v>11</v>
      </c>
      <c r="I1477" s="3"/>
      <c r="J1477" s="3"/>
    </row>
    <row r="1478">
      <c r="A1478" s="4" t="s">
        <v>4979</v>
      </c>
      <c r="B1478" s="1" t="s">
        <v>4980</v>
      </c>
      <c r="C1478" s="1" t="s">
        <v>4981</v>
      </c>
      <c r="D1478" s="1" t="s">
        <v>4982</v>
      </c>
      <c r="E1478" s="1" t="s">
        <v>4983</v>
      </c>
      <c r="F1478" s="1" t="s">
        <v>11</v>
      </c>
      <c r="G1478" s="1" t="s">
        <v>11</v>
      </c>
      <c r="H1478" s="1" t="s">
        <v>80</v>
      </c>
      <c r="I1478" s="3"/>
      <c r="J1478" s="3"/>
    </row>
    <row r="1479">
      <c r="A1479" s="4" t="s">
        <v>4985</v>
      </c>
      <c r="B1479" s="1" t="s">
        <v>4986</v>
      </c>
      <c r="C1479" s="1" t="s">
        <v>4987</v>
      </c>
      <c r="D1479" s="1" t="s">
        <v>4988</v>
      </c>
      <c r="E1479" s="1" t="s">
        <v>4989</v>
      </c>
      <c r="F1479" s="1" t="s">
        <v>11</v>
      </c>
      <c r="G1479" s="5" t="s">
        <v>4990</v>
      </c>
      <c r="H1479" s="1" t="s">
        <v>654</v>
      </c>
      <c r="I1479" s="3"/>
      <c r="J1479" s="3"/>
    </row>
    <row r="1480">
      <c r="A1480" s="4" t="s">
        <v>4992</v>
      </c>
      <c r="B1480" s="1" t="s">
        <v>4993</v>
      </c>
      <c r="C1480" s="1" t="s">
        <v>4994</v>
      </c>
      <c r="D1480" s="1" t="s">
        <v>4995</v>
      </c>
      <c r="E1480" s="1" t="s">
        <v>4996</v>
      </c>
      <c r="F1480" s="1" t="s">
        <v>11</v>
      </c>
      <c r="G1480" s="5" t="s">
        <v>4997</v>
      </c>
      <c r="H1480" s="1" t="s">
        <v>80</v>
      </c>
      <c r="I1480" s="3"/>
      <c r="J1480" s="3"/>
    </row>
    <row r="1481">
      <c r="A1481" s="4" t="s">
        <v>3616</v>
      </c>
      <c r="B1481" s="1" t="s">
        <v>11</v>
      </c>
      <c r="C1481" s="1" t="s">
        <v>11</v>
      </c>
      <c r="D1481" s="1" t="s">
        <v>11</v>
      </c>
      <c r="E1481" s="1" t="s">
        <v>11</v>
      </c>
      <c r="F1481" s="1" t="s">
        <v>11</v>
      </c>
      <c r="G1481" s="1" t="s">
        <v>11</v>
      </c>
      <c r="H1481" s="1" t="s">
        <v>11</v>
      </c>
      <c r="I1481" s="3"/>
      <c r="J1481" s="3"/>
    </row>
    <row r="1482">
      <c r="A1482" s="4" t="s">
        <v>8765</v>
      </c>
      <c r="B1482" s="1" t="s">
        <v>11</v>
      </c>
      <c r="C1482" s="1" t="s">
        <v>11</v>
      </c>
      <c r="D1482" s="1" t="s">
        <v>11</v>
      </c>
      <c r="E1482" s="1" t="s">
        <v>11</v>
      </c>
      <c r="F1482" s="1" t="s">
        <v>11</v>
      </c>
      <c r="G1482" s="1" t="s">
        <v>11</v>
      </c>
      <c r="H1482" s="1" t="s">
        <v>11</v>
      </c>
      <c r="I1482" s="3"/>
      <c r="J1482" s="3"/>
    </row>
    <row r="1483">
      <c r="A1483" s="4" t="s">
        <v>5003</v>
      </c>
      <c r="B1483" s="1" t="s">
        <v>5004</v>
      </c>
      <c r="C1483" s="1" t="s">
        <v>5005</v>
      </c>
      <c r="D1483" s="1" t="s">
        <v>5006</v>
      </c>
      <c r="E1483" s="1" t="s">
        <v>5007</v>
      </c>
      <c r="F1483" s="1" t="s">
        <v>11</v>
      </c>
      <c r="G1483" s="1" t="s">
        <v>11</v>
      </c>
      <c r="H1483" s="1" t="s">
        <v>924</v>
      </c>
      <c r="I1483" s="3"/>
      <c r="J1483" s="3"/>
    </row>
    <row r="1484">
      <c r="A1484" s="4" t="s">
        <v>2636</v>
      </c>
      <c r="B1484" s="1" t="s">
        <v>11</v>
      </c>
      <c r="C1484" s="1" t="s">
        <v>11</v>
      </c>
      <c r="D1484" s="1" t="s">
        <v>11</v>
      </c>
      <c r="E1484" s="1" t="s">
        <v>11</v>
      </c>
      <c r="F1484" s="1" t="s">
        <v>11</v>
      </c>
      <c r="G1484" s="1" t="s">
        <v>11</v>
      </c>
      <c r="H1484" s="1" t="s">
        <v>11</v>
      </c>
      <c r="I1484" s="3"/>
      <c r="J1484" s="3"/>
    </row>
    <row r="1485">
      <c r="A1485" s="4" t="s">
        <v>417</v>
      </c>
      <c r="B1485" s="1" t="s">
        <v>11</v>
      </c>
      <c r="C1485" s="1" t="s">
        <v>11</v>
      </c>
      <c r="D1485" s="1" t="s">
        <v>11</v>
      </c>
      <c r="E1485" s="1" t="s">
        <v>11</v>
      </c>
      <c r="F1485" s="1" t="s">
        <v>11</v>
      </c>
      <c r="G1485" s="1" t="s">
        <v>11</v>
      </c>
      <c r="H1485" s="1" t="s">
        <v>11</v>
      </c>
      <c r="I1485" s="3"/>
      <c r="J1485" s="3"/>
    </row>
    <row r="1486">
      <c r="A1486" s="4" t="s">
        <v>5968</v>
      </c>
      <c r="B1486" s="1" t="s">
        <v>11</v>
      </c>
      <c r="C1486" s="1" t="s">
        <v>11</v>
      </c>
      <c r="D1486" s="1" t="s">
        <v>11</v>
      </c>
      <c r="E1486" s="1" t="s">
        <v>11</v>
      </c>
      <c r="F1486" s="1" t="s">
        <v>11</v>
      </c>
      <c r="G1486" s="1" t="s">
        <v>11</v>
      </c>
      <c r="H1486" s="1" t="s">
        <v>11</v>
      </c>
      <c r="I1486" s="3"/>
      <c r="J1486" s="3"/>
    </row>
    <row r="1487">
      <c r="A1487" s="4" t="s">
        <v>4815</v>
      </c>
      <c r="B1487" s="1" t="s">
        <v>11</v>
      </c>
      <c r="C1487" s="1" t="s">
        <v>11</v>
      </c>
      <c r="D1487" s="1" t="s">
        <v>11</v>
      </c>
      <c r="E1487" s="1" t="s">
        <v>11</v>
      </c>
      <c r="F1487" s="1" t="s">
        <v>11</v>
      </c>
      <c r="G1487" s="1" t="s">
        <v>11</v>
      </c>
      <c r="H1487" s="1" t="s">
        <v>11</v>
      </c>
      <c r="I1487" s="3"/>
      <c r="J1487" s="3"/>
    </row>
    <row r="1488">
      <c r="A1488" s="4" t="s">
        <v>3641</v>
      </c>
      <c r="B1488" s="1" t="s">
        <v>11</v>
      </c>
      <c r="C1488" s="1" t="s">
        <v>11</v>
      </c>
      <c r="D1488" s="1" t="s">
        <v>11</v>
      </c>
      <c r="E1488" s="1" t="s">
        <v>11</v>
      </c>
      <c r="F1488" s="1" t="s">
        <v>11</v>
      </c>
      <c r="G1488" s="1" t="s">
        <v>11</v>
      </c>
      <c r="H1488" s="1" t="s">
        <v>11</v>
      </c>
      <c r="I1488" s="3"/>
      <c r="J1488" s="3"/>
    </row>
    <row r="1489">
      <c r="A1489" s="4" t="s">
        <v>1361</v>
      </c>
      <c r="B1489" s="1" t="s">
        <v>11</v>
      </c>
      <c r="C1489" s="1" t="s">
        <v>11</v>
      </c>
      <c r="D1489" s="1" t="s">
        <v>11</v>
      </c>
      <c r="E1489" s="1" t="s">
        <v>11</v>
      </c>
      <c r="F1489" s="1" t="s">
        <v>11</v>
      </c>
      <c r="G1489" s="1" t="s">
        <v>11</v>
      </c>
      <c r="H1489" s="1" t="s">
        <v>11</v>
      </c>
      <c r="I1489" s="3"/>
      <c r="J1489" s="3"/>
    </row>
    <row r="1490">
      <c r="A1490" s="4" t="s">
        <v>9013</v>
      </c>
      <c r="B1490" s="1" t="s">
        <v>11</v>
      </c>
      <c r="C1490" s="1" t="s">
        <v>11</v>
      </c>
      <c r="D1490" s="1" t="s">
        <v>11</v>
      </c>
      <c r="E1490" s="1" t="s">
        <v>11</v>
      </c>
      <c r="F1490" s="1" t="s">
        <v>11</v>
      </c>
      <c r="G1490" s="1" t="s">
        <v>11</v>
      </c>
      <c r="H1490" s="1" t="s">
        <v>11</v>
      </c>
      <c r="I1490" s="3"/>
      <c r="J1490" s="3"/>
    </row>
    <row r="1491">
      <c r="A1491" s="4" t="s">
        <v>1695</v>
      </c>
      <c r="B1491" s="1" t="s">
        <v>11</v>
      </c>
      <c r="C1491" s="1" t="s">
        <v>11</v>
      </c>
      <c r="D1491" s="1" t="s">
        <v>11</v>
      </c>
      <c r="E1491" s="1" t="s">
        <v>11</v>
      </c>
      <c r="F1491" s="1" t="s">
        <v>11</v>
      </c>
      <c r="G1491" s="1" t="s">
        <v>11</v>
      </c>
      <c r="H1491" s="1" t="s">
        <v>11</v>
      </c>
      <c r="I1491" s="3"/>
      <c r="J1491" s="3"/>
    </row>
    <row r="1492">
      <c r="A1492" s="4" t="s">
        <v>5025</v>
      </c>
      <c r="B1492" s="1" t="s">
        <v>5026</v>
      </c>
      <c r="C1492" s="1" t="s">
        <v>5027</v>
      </c>
      <c r="D1492" s="1" t="s">
        <v>5028</v>
      </c>
      <c r="E1492" s="1" t="s">
        <v>5029</v>
      </c>
      <c r="F1492" s="1" t="s">
        <v>11</v>
      </c>
      <c r="G1492" s="5" t="s">
        <v>5030</v>
      </c>
      <c r="H1492" s="1" t="s">
        <v>924</v>
      </c>
      <c r="I1492" s="3"/>
      <c r="J1492" s="3"/>
    </row>
    <row r="1493">
      <c r="A1493" s="4" t="s">
        <v>5032</v>
      </c>
      <c r="B1493" s="1" t="s">
        <v>5033</v>
      </c>
      <c r="C1493" s="3"/>
      <c r="D1493" s="3"/>
      <c r="E1493" s="3"/>
      <c r="F1493" s="1" t="s">
        <v>11</v>
      </c>
      <c r="G1493" s="1" t="s">
        <v>11</v>
      </c>
      <c r="H1493" s="1" t="s">
        <v>11</v>
      </c>
      <c r="I1493" s="3"/>
      <c r="J1493" s="3"/>
    </row>
    <row r="1494">
      <c r="A1494" s="4" t="s">
        <v>5035</v>
      </c>
      <c r="B1494" s="1" t="s">
        <v>5036</v>
      </c>
      <c r="C1494" s="1" t="s">
        <v>5037</v>
      </c>
      <c r="D1494" s="1" t="s">
        <v>5038</v>
      </c>
      <c r="E1494" s="1" t="s">
        <v>5039</v>
      </c>
      <c r="F1494" s="1" t="s">
        <v>11</v>
      </c>
      <c r="G1494" s="3"/>
      <c r="H1494" s="1" t="s">
        <v>80</v>
      </c>
      <c r="I1494" s="3"/>
      <c r="J1494" s="3"/>
    </row>
    <row r="1495">
      <c r="A1495" s="4" t="s">
        <v>9074</v>
      </c>
      <c r="B1495" s="1" t="s">
        <v>11</v>
      </c>
      <c r="C1495" s="1" t="s">
        <v>11</v>
      </c>
      <c r="D1495" s="1" t="s">
        <v>11</v>
      </c>
      <c r="E1495" s="1" t="s">
        <v>11</v>
      </c>
      <c r="F1495" s="1" t="s">
        <v>11</v>
      </c>
      <c r="G1495" s="1" t="s">
        <v>11</v>
      </c>
      <c r="H1495" s="1" t="s">
        <v>11</v>
      </c>
      <c r="I1495" s="3"/>
      <c r="J1495" s="3"/>
    </row>
    <row r="1496">
      <c r="A1496" s="4" t="s">
        <v>5043</v>
      </c>
      <c r="B1496" s="1" t="s">
        <v>5044</v>
      </c>
      <c r="C1496" s="1" t="s">
        <v>5045</v>
      </c>
      <c r="D1496" s="1" t="s">
        <v>5046</v>
      </c>
      <c r="E1496" s="1" t="s">
        <v>5047</v>
      </c>
      <c r="F1496" s="1" t="s">
        <v>5048</v>
      </c>
      <c r="G1496" s="5" t="s">
        <v>5049</v>
      </c>
      <c r="H1496" s="1" t="s">
        <v>53</v>
      </c>
      <c r="I1496" s="3"/>
      <c r="J1496" s="3"/>
    </row>
    <row r="1497">
      <c r="A1497" s="4" t="s">
        <v>9532</v>
      </c>
      <c r="B1497" s="1" t="s">
        <v>11</v>
      </c>
      <c r="C1497" s="1" t="s">
        <v>11</v>
      </c>
      <c r="D1497" s="1" t="s">
        <v>11</v>
      </c>
      <c r="E1497" s="1" t="s">
        <v>11</v>
      </c>
      <c r="F1497" s="1" t="s">
        <v>11</v>
      </c>
      <c r="G1497" s="1" t="s">
        <v>11</v>
      </c>
      <c r="H1497" s="1" t="s">
        <v>11</v>
      </c>
      <c r="I1497" s="3"/>
      <c r="J1497" s="3"/>
    </row>
    <row r="1498">
      <c r="A1498" s="4" t="s">
        <v>5053</v>
      </c>
      <c r="B1498" s="1" t="s">
        <v>5054</v>
      </c>
      <c r="C1498" s="1" t="s">
        <v>5055</v>
      </c>
      <c r="D1498" s="1" t="s">
        <v>5056</v>
      </c>
      <c r="E1498" s="1" t="s">
        <v>5057</v>
      </c>
      <c r="F1498" s="1" t="s">
        <v>11</v>
      </c>
      <c r="G1498" s="5" t="s">
        <v>5058</v>
      </c>
      <c r="H1498" s="1" t="s">
        <v>382</v>
      </c>
      <c r="I1498" s="3"/>
      <c r="J1498" s="3"/>
    </row>
    <row r="1499">
      <c r="A1499" s="4" t="s">
        <v>5060</v>
      </c>
      <c r="B1499" s="1" t="s">
        <v>5061</v>
      </c>
      <c r="C1499" s="1" t="s">
        <v>5062</v>
      </c>
      <c r="D1499" s="1" t="s">
        <v>5063</v>
      </c>
      <c r="E1499" s="1" t="s">
        <v>5064</v>
      </c>
      <c r="F1499" s="1" t="s">
        <v>11</v>
      </c>
      <c r="G1499" s="5" t="s">
        <v>5065</v>
      </c>
      <c r="H1499" s="1" t="s">
        <v>183</v>
      </c>
      <c r="I1499" s="3"/>
      <c r="J1499" s="3"/>
    </row>
    <row r="1500">
      <c r="A1500" s="4" t="s">
        <v>6925</v>
      </c>
      <c r="B1500" s="1" t="s">
        <v>11</v>
      </c>
      <c r="C1500" s="1" t="s">
        <v>11</v>
      </c>
      <c r="D1500" s="1" t="s">
        <v>11</v>
      </c>
      <c r="E1500" s="1" t="s">
        <v>11</v>
      </c>
      <c r="F1500" s="1" t="s">
        <v>11</v>
      </c>
      <c r="G1500" s="1" t="s">
        <v>11</v>
      </c>
      <c r="H1500" s="1" t="s">
        <v>11</v>
      </c>
      <c r="I1500" s="3"/>
      <c r="J1500" s="3"/>
    </row>
    <row r="1501">
      <c r="A1501" s="4" t="s">
        <v>1094</v>
      </c>
      <c r="B1501" s="1" t="s">
        <v>11</v>
      </c>
      <c r="C1501" s="1" t="s">
        <v>11</v>
      </c>
      <c r="D1501" s="1" t="s">
        <v>11</v>
      </c>
      <c r="E1501" s="1" t="s">
        <v>11</v>
      </c>
      <c r="F1501" s="1" t="s">
        <v>11</v>
      </c>
      <c r="G1501" s="1" t="s">
        <v>11</v>
      </c>
      <c r="H1501" s="1" t="s">
        <v>11</v>
      </c>
      <c r="I1501" s="3"/>
      <c r="J1501" s="3"/>
    </row>
    <row r="1502">
      <c r="A1502" s="4" t="s">
        <v>4190</v>
      </c>
      <c r="B1502" s="1" t="s">
        <v>11</v>
      </c>
      <c r="C1502" s="1" t="s">
        <v>11</v>
      </c>
      <c r="D1502" s="1" t="s">
        <v>11</v>
      </c>
      <c r="E1502" s="1" t="s">
        <v>11</v>
      </c>
      <c r="F1502" s="1" t="s">
        <v>11</v>
      </c>
      <c r="G1502" s="1" t="s">
        <v>11</v>
      </c>
      <c r="H1502" s="1" t="s">
        <v>11</v>
      </c>
      <c r="I1502" s="3"/>
      <c r="J1502" s="3"/>
    </row>
    <row r="1503">
      <c r="A1503" s="4" t="s">
        <v>5073</v>
      </c>
      <c r="B1503" s="1" t="s">
        <v>5074</v>
      </c>
      <c r="C1503" s="1" t="s">
        <v>5075</v>
      </c>
      <c r="D1503" s="1" t="s">
        <v>5076</v>
      </c>
      <c r="E1503" s="1" t="s">
        <v>5077</v>
      </c>
      <c r="F1503" s="1" t="s">
        <v>11</v>
      </c>
      <c r="G1503" s="1" t="s">
        <v>11</v>
      </c>
      <c r="H1503" s="1" t="s">
        <v>43</v>
      </c>
      <c r="I1503" s="3"/>
      <c r="J1503" s="3"/>
    </row>
    <row r="1504">
      <c r="A1504" s="4" t="s">
        <v>4933</v>
      </c>
      <c r="B1504" s="1" t="s">
        <v>11</v>
      </c>
      <c r="C1504" s="1" t="s">
        <v>11</v>
      </c>
      <c r="D1504" s="1" t="s">
        <v>11</v>
      </c>
      <c r="E1504" s="1" t="s">
        <v>11</v>
      </c>
      <c r="F1504" s="1" t="s">
        <v>11</v>
      </c>
      <c r="G1504" s="1" t="s">
        <v>11</v>
      </c>
      <c r="H1504" s="1" t="s">
        <v>11</v>
      </c>
      <c r="I1504" s="3"/>
      <c r="J1504" s="3"/>
    </row>
    <row r="1505">
      <c r="A1505" s="4" t="s">
        <v>2535</v>
      </c>
      <c r="B1505" s="1" t="s">
        <v>11</v>
      </c>
      <c r="C1505" s="1" t="s">
        <v>11</v>
      </c>
      <c r="D1505" s="1" t="s">
        <v>11</v>
      </c>
      <c r="E1505" s="1" t="s">
        <v>11</v>
      </c>
      <c r="F1505" s="1" t="s">
        <v>11</v>
      </c>
      <c r="G1505" s="1" t="s">
        <v>11</v>
      </c>
      <c r="H1505" s="1" t="s">
        <v>11</v>
      </c>
      <c r="I1505" s="3"/>
      <c r="J1505" s="3"/>
    </row>
    <row r="1506">
      <c r="A1506" s="4" t="s">
        <v>9203</v>
      </c>
      <c r="B1506" s="1" t="s">
        <v>11</v>
      </c>
      <c r="C1506" s="1" t="s">
        <v>11</v>
      </c>
      <c r="D1506" s="1" t="s">
        <v>11</v>
      </c>
      <c r="E1506" s="1" t="s">
        <v>11</v>
      </c>
      <c r="F1506" s="1" t="s">
        <v>11</v>
      </c>
      <c r="G1506" s="1" t="s">
        <v>11</v>
      </c>
      <c r="H1506" s="1" t="s">
        <v>11</v>
      </c>
      <c r="I1506" s="3"/>
      <c r="J1506" s="3"/>
    </row>
    <row r="1507">
      <c r="A1507" s="4" t="s">
        <v>5085</v>
      </c>
      <c r="B1507" s="1" t="s">
        <v>5086</v>
      </c>
      <c r="C1507" s="1" t="s">
        <v>5087</v>
      </c>
      <c r="D1507" s="1" t="s">
        <v>5088</v>
      </c>
      <c r="E1507" s="1" t="s">
        <v>5089</v>
      </c>
      <c r="F1507" s="1" t="s">
        <v>11</v>
      </c>
      <c r="G1507" s="5" t="s">
        <v>5090</v>
      </c>
      <c r="H1507" s="1" t="s">
        <v>31</v>
      </c>
      <c r="I1507" s="3"/>
      <c r="J1507" s="3"/>
    </row>
    <row r="1508">
      <c r="A1508" s="4" t="s">
        <v>8053</v>
      </c>
      <c r="B1508" s="1" t="s">
        <v>11</v>
      </c>
      <c r="C1508" s="1" t="s">
        <v>11</v>
      </c>
      <c r="D1508" s="1" t="s">
        <v>11</v>
      </c>
      <c r="E1508" s="1" t="s">
        <v>11</v>
      </c>
      <c r="F1508" s="1" t="s">
        <v>11</v>
      </c>
      <c r="G1508" s="1" t="s">
        <v>11</v>
      </c>
      <c r="H1508" s="1" t="s">
        <v>11</v>
      </c>
      <c r="I1508" s="3"/>
      <c r="J1508" s="3"/>
    </row>
    <row r="1509">
      <c r="A1509" s="4" t="s">
        <v>1334</v>
      </c>
      <c r="B1509" s="1" t="s">
        <v>11</v>
      </c>
      <c r="C1509" s="1" t="s">
        <v>11</v>
      </c>
      <c r="D1509" s="1" t="s">
        <v>11</v>
      </c>
      <c r="E1509" s="1" t="s">
        <v>11</v>
      </c>
      <c r="F1509" s="1" t="s">
        <v>11</v>
      </c>
      <c r="G1509" s="1" t="s">
        <v>11</v>
      </c>
      <c r="H1509" s="1" t="s">
        <v>11</v>
      </c>
      <c r="I1509" s="3"/>
      <c r="J1509" s="3"/>
    </row>
    <row r="1510">
      <c r="A1510" s="4" t="s">
        <v>5096</v>
      </c>
      <c r="B1510" s="1" t="s">
        <v>5097</v>
      </c>
      <c r="C1510" s="1" t="s">
        <v>5098</v>
      </c>
      <c r="D1510" s="1" t="s">
        <v>5099</v>
      </c>
      <c r="E1510" s="1" t="s">
        <v>5100</v>
      </c>
      <c r="F1510" s="1" t="s">
        <v>11</v>
      </c>
      <c r="G1510" s="5" t="s">
        <v>5101</v>
      </c>
      <c r="H1510" s="1" t="s">
        <v>80</v>
      </c>
      <c r="I1510" s="3"/>
      <c r="J1510" s="3"/>
    </row>
    <row r="1511">
      <c r="A1511" s="4" t="s">
        <v>744</v>
      </c>
      <c r="B1511" s="1" t="s">
        <v>11</v>
      </c>
      <c r="C1511" s="1" t="s">
        <v>11</v>
      </c>
      <c r="D1511" s="1" t="s">
        <v>11</v>
      </c>
      <c r="E1511" s="1" t="s">
        <v>11</v>
      </c>
      <c r="F1511" s="1" t="s">
        <v>11</v>
      </c>
      <c r="G1511" s="1" t="s">
        <v>11</v>
      </c>
      <c r="H1511" s="1" t="s">
        <v>11</v>
      </c>
      <c r="I1511" s="3"/>
      <c r="J1511" s="3"/>
    </row>
    <row r="1512">
      <c r="A1512" s="4" t="s">
        <v>4431</v>
      </c>
      <c r="B1512" s="1" t="s">
        <v>11</v>
      </c>
      <c r="C1512" s="1" t="s">
        <v>11</v>
      </c>
      <c r="D1512" s="1" t="s">
        <v>11</v>
      </c>
      <c r="E1512" s="1" t="s">
        <v>11</v>
      </c>
      <c r="F1512" s="1" t="s">
        <v>11</v>
      </c>
      <c r="G1512" s="1" t="s">
        <v>11</v>
      </c>
      <c r="H1512" s="1" t="s">
        <v>11</v>
      </c>
      <c r="I1512" s="3"/>
      <c r="J1512" s="3"/>
    </row>
    <row r="1513">
      <c r="A1513" s="4" t="s">
        <v>2899</v>
      </c>
      <c r="B1513" s="1" t="s">
        <v>11</v>
      </c>
      <c r="C1513" s="1" t="s">
        <v>11</v>
      </c>
      <c r="D1513" s="1" t="s">
        <v>11</v>
      </c>
      <c r="E1513" s="1" t="s">
        <v>11</v>
      </c>
      <c r="F1513" s="1" t="s">
        <v>11</v>
      </c>
      <c r="G1513" s="1" t="s">
        <v>11</v>
      </c>
      <c r="H1513" s="1" t="s">
        <v>11</v>
      </c>
      <c r="I1513" s="3"/>
      <c r="J1513" s="3"/>
    </row>
    <row r="1514">
      <c r="A1514" s="4" t="s">
        <v>5245</v>
      </c>
      <c r="B1514" s="1" t="s">
        <v>11</v>
      </c>
      <c r="C1514" s="1" t="s">
        <v>11</v>
      </c>
      <c r="D1514" s="1" t="s">
        <v>11</v>
      </c>
      <c r="E1514" s="1" t="s">
        <v>11</v>
      </c>
      <c r="F1514" s="1" t="s">
        <v>11</v>
      </c>
      <c r="G1514" s="1" t="s">
        <v>11</v>
      </c>
      <c r="H1514" s="1" t="s">
        <v>11</v>
      </c>
      <c r="I1514" s="3"/>
      <c r="J1514" s="3"/>
    </row>
    <row r="1515">
      <c r="A1515" s="4" t="s">
        <v>6046</v>
      </c>
      <c r="B1515" s="1" t="s">
        <v>11</v>
      </c>
      <c r="C1515" s="1" t="s">
        <v>11</v>
      </c>
      <c r="D1515" s="1" t="s">
        <v>11</v>
      </c>
      <c r="E1515" s="1" t="s">
        <v>11</v>
      </c>
      <c r="F1515" s="1" t="s">
        <v>11</v>
      </c>
      <c r="G1515" s="1" t="s">
        <v>11</v>
      </c>
      <c r="H1515" s="1" t="s">
        <v>11</v>
      </c>
      <c r="I1515" s="3"/>
      <c r="J1515" s="3"/>
    </row>
    <row r="1516">
      <c r="A1516" s="4" t="s">
        <v>8244</v>
      </c>
      <c r="B1516" s="1" t="s">
        <v>11</v>
      </c>
      <c r="C1516" s="1" t="s">
        <v>11</v>
      </c>
      <c r="D1516" s="1" t="s">
        <v>11</v>
      </c>
      <c r="E1516" s="1" t="s">
        <v>11</v>
      </c>
      <c r="F1516" s="1" t="s">
        <v>11</v>
      </c>
      <c r="G1516" s="1" t="s">
        <v>11</v>
      </c>
      <c r="H1516" s="1" t="s">
        <v>11</v>
      </c>
      <c r="I1516" s="3"/>
      <c r="J1516" s="3"/>
    </row>
    <row r="1517">
      <c r="A1517" s="4" t="s">
        <v>5574</v>
      </c>
      <c r="B1517" s="1" t="s">
        <v>11</v>
      </c>
      <c r="C1517" s="1" t="s">
        <v>11</v>
      </c>
      <c r="D1517" s="1" t="s">
        <v>11</v>
      </c>
      <c r="E1517" s="1" t="s">
        <v>11</v>
      </c>
      <c r="F1517" s="1" t="s">
        <v>11</v>
      </c>
      <c r="G1517" s="1" t="s">
        <v>11</v>
      </c>
      <c r="H1517" s="1" t="s">
        <v>11</v>
      </c>
      <c r="I1517" s="3"/>
      <c r="J1517" s="3"/>
    </row>
    <row r="1518">
      <c r="A1518" s="4" t="s">
        <v>5117</v>
      </c>
      <c r="B1518" s="1" t="s">
        <v>5118</v>
      </c>
      <c r="C1518" s="1" t="s">
        <v>5119</v>
      </c>
      <c r="D1518" s="1" t="s">
        <v>5120</v>
      </c>
      <c r="E1518" s="1" t="s">
        <v>5121</v>
      </c>
      <c r="F1518" s="1" t="s">
        <v>11</v>
      </c>
      <c r="G1518" s="5" t="s">
        <v>5122</v>
      </c>
      <c r="H1518" s="1" t="s">
        <v>53</v>
      </c>
      <c r="I1518" s="3"/>
      <c r="J1518" s="3"/>
    </row>
    <row r="1519">
      <c r="A1519" s="4" t="s">
        <v>5124</v>
      </c>
      <c r="B1519" s="1" t="s">
        <v>5125</v>
      </c>
      <c r="C1519" s="1" t="s">
        <v>5126</v>
      </c>
      <c r="D1519" s="1" t="s">
        <v>5127</v>
      </c>
      <c r="E1519" s="1" t="s">
        <v>5128</v>
      </c>
      <c r="F1519" s="1" t="s">
        <v>5129</v>
      </c>
      <c r="G1519" s="1" t="s">
        <v>11</v>
      </c>
      <c r="H1519" s="1" t="s">
        <v>312</v>
      </c>
      <c r="I1519" s="3"/>
      <c r="J1519" s="3"/>
    </row>
    <row r="1520">
      <c r="A1520" s="4" t="s">
        <v>5131</v>
      </c>
      <c r="B1520" s="1" t="s">
        <v>5132</v>
      </c>
      <c r="C1520" s="1" t="s">
        <v>5133</v>
      </c>
      <c r="D1520" s="1" t="s">
        <v>5134</v>
      </c>
      <c r="E1520" s="1" t="s">
        <v>5135</v>
      </c>
      <c r="F1520" s="1" t="s">
        <v>5136</v>
      </c>
      <c r="G1520" s="1" t="s">
        <v>11</v>
      </c>
      <c r="H1520" s="1" t="s">
        <v>53</v>
      </c>
      <c r="I1520" s="3"/>
      <c r="J1520" s="3"/>
    </row>
    <row r="1521">
      <c r="A1521" s="4" t="s">
        <v>5138</v>
      </c>
      <c r="B1521" s="1" t="s">
        <v>5139</v>
      </c>
      <c r="C1521" s="1" t="s">
        <v>5140</v>
      </c>
      <c r="D1521" s="1" t="s">
        <v>5141</v>
      </c>
      <c r="E1521" s="1" t="s">
        <v>5142</v>
      </c>
      <c r="F1521" s="1" t="s">
        <v>2175</v>
      </c>
      <c r="G1521" s="5" t="s">
        <v>2689</v>
      </c>
      <c r="H1521" s="1" t="s">
        <v>312</v>
      </c>
      <c r="I1521" s="3"/>
      <c r="J1521" s="3"/>
    </row>
    <row r="1522">
      <c r="A1522" s="4" t="s">
        <v>3593</v>
      </c>
      <c r="B1522" s="1" t="s">
        <v>11</v>
      </c>
      <c r="C1522" s="1" t="s">
        <v>11</v>
      </c>
      <c r="D1522" s="1" t="s">
        <v>11</v>
      </c>
      <c r="E1522" s="1" t="s">
        <v>11</v>
      </c>
      <c r="F1522" s="1" t="s">
        <v>11</v>
      </c>
      <c r="G1522" s="1" t="s">
        <v>11</v>
      </c>
      <c r="H1522" s="1" t="s">
        <v>11</v>
      </c>
      <c r="I1522" s="3"/>
      <c r="J1522" s="3"/>
    </row>
    <row r="1523">
      <c r="A1523" s="4" t="s">
        <v>5146</v>
      </c>
      <c r="B1523" s="1" t="s">
        <v>5147</v>
      </c>
      <c r="C1523" s="1" t="s">
        <v>5148</v>
      </c>
      <c r="D1523" s="1" t="s">
        <v>5149</v>
      </c>
      <c r="E1523" s="1" t="s">
        <v>5150</v>
      </c>
      <c r="F1523" s="1" t="s">
        <v>11</v>
      </c>
      <c r="G1523" s="5" t="s">
        <v>5151</v>
      </c>
      <c r="H1523" s="1" t="s">
        <v>80</v>
      </c>
      <c r="I1523" s="3"/>
      <c r="J1523" s="3"/>
    </row>
    <row r="1524">
      <c r="A1524" s="4" t="s">
        <v>2856</v>
      </c>
      <c r="B1524" s="1" t="s">
        <v>11</v>
      </c>
      <c r="C1524" s="1" t="s">
        <v>11</v>
      </c>
      <c r="D1524" s="1" t="s">
        <v>11</v>
      </c>
      <c r="E1524" s="1" t="s">
        <v>11</v>
      </c>
      <c r="F1524" s="1" t="s">
        <v>11</v>
      </c>
      <c r="G1524" s="1" t="s">
        <v>11</v>
      </c>
      <c r="H1524" s="1" t="s">
        <v>11</v>
      </c>
      <c r="I1524" s="3"/>
      <c r="J1524" s="3"/>
    </row>
    <row r="1525">
      <c r="A1525" s="4" t="s">
        <v>5155</v>
      </c>
      <c r="B1525" s="1" t="s">
        <v>5156</v>
      </c>
      <c r="C1525" s="1" t="s">
        <v>5157</v>
      </c>
      <c r="D1525" s="1" t="s">
        <v>5158</v>
      </c>
      <c r="E1525" s="1" t="s">
        <v>5159</v>
      </c>
      <c r="F1525" s="1" t="s">
        <v>11</v>
      </c>
      <c r="G1525" s="1" t="s">
        <v>11</v>
      </c>
      <c r="H1525" s="1" t="s">
        <v>183</v>
      </c>
      <c r="I1525" s="3"/>
      <c r="J1525" s="3"/>
    </row>
    <row r="1526">
      <c r="A1526" s="4" t="s">
        <v>5161</v>
      </c>
      <c r="B1526" s="1" t="s">
        <v>5162</v>
      </c>
      <c r="C1526" s="1" t="s">
        <v>5163</v>
      </c>
      <c r="D1526" s="1" t="s">
        <v>5164</v>
      </c>
      <c r="E1526" s="1" t="s">
        <v>5165</v>
      </c>
      <c r="F1526" s="1" t="s">
        <v>11</v>
      </c>
      <c r="G1526" s="5" t="s">
        <v>5166</v>
      </c>
      <c r="H1526" s="1" t="s">
        <v>80</v>
      </c>
      <c r="I1526" s="3"/>
      <c r="J1526" s="3"/>
    </row>
    <row r="1527">
      <c r="A1527" s="4" t="s">
        <v>3891</v>
      </c>
      <c r="B1527" s="1" t="s">
        <v>11</v>
      </c>
      <c r="C1527" s="1" t="s">
        <v>11</v>
      </c>
      <c r="D1527" s="1" t="s">
        <v>11</v>
      </c>
      <c r="E1527" s="1" t="s">
        <v>11</v>
      </c>
      <c r="F1527" s="1" t="s">
        <v>11</v>
      </c>
      <c r="G1527" s="1" t="s">
        <v>11</v>
      </c>
      <c r="H1527" s="1" t="s">
        <v>11</v>
      </c>
      <c r="I1527" s="3"/>
      <c r="J1527" s="3"/>
    </row>
    <row r="1528">
      <c r="A1528" s="4" t="s">
        <v>762</v>
      </c>
      <c r="B1528" s="1" t="s">
        <v>11</v>
      </c>
      <c r="C1528" s="1" t="s">
        <v>11</v>
      </c>
      <c r="D1528" s="1" t="s">
        <v>11</v>
      </c>
      <c r="E1528" s="1" t="s">
        <v>11</v>
      </c>
      <c r="F1528" s="1" t="s">
        <v>11</v>
      </c>
      <c r="G1528" s="1" t="s">
        <v>11</v>
      </c>
      <c r="H1528" s="1" t="s">
        <v>11</v>
      </c>
      <c r="I1528" s="3"/>
      <c r="J1528" s="3"/>
    </row>
    <row r="1529">
      <c r="A1529" s="4" t="s">
        <v>474</v>
      </c>
      <c r="B1529" s="1" t="s">
        <v>11</v>
      </c>
      <c r="C1529" s="1" t="s">
        <v>11</v>
      </c>
      <c r="D1529" s="1" t="s">
        <v>11</v>
      </c>
      <c r="E1529" s="1" t="s">
        <v>11</v>
      </c>
      <c r="F1529" s="1" t="s">
        <v>11</v>
      </c>
      <c r="G1529" s="1" t="s">
        <v>11</v>
      </c>
      <c r="H1529" s="1" t="s">
        <v>11</v>
      </c>
      <c r="I1529" s="3"/>
      <c r="J1529" s="3"/>
    </row>
    <row r="1530">
      <c r="A1530" s="4" t="s">
        <v>4570</v>
      </c>
      <c r="B1530" s="1" t="s">
        <v>11</v>
      </c>
      <c r="C1530" s="1" t="s">
        <v>11</v>
      </c>
      <c r="D1530" s="1" t="s">
        <v>11</v>
      </c>
      <c r="E1530" s="1" t="s">
        <v>11</v>
      </c>
      <c r="F1530" s="1" t="s">
        <v>11</v>
      </c>
      <c r="G1530" s="1" t="s">
        <v>11</v>
      </c>
      <c r="H1530" s="1" t="s">
        <v>11</v>
      </c>
      <c r="I1530" s="3"/>
      <c r="J1530" s="3"/>
    </row>
    <row r="1531">
      <c r="A1531" s="4" t="s">
        <v>6766</v>
      </c>
      <c r="B1531" s="1" t="s">
        <v>11</v>
      </c>
      <c r="C1531" s="1" t="s">
        <v>11</v>
      </c>
      <c r="D1531" s="1" t="s">
        <v>11</v>
      </c>
      <c r="E1531" s="1" t="s">
        <v>11</v>
      </c>
      <c r="F1531" s="1" t="s">
        <v>11</v>
      </c>
      <c r="G1531" s="1" t="s">
        <v>11</v>
      </c>
      <c r="H1531" s="1" t="s">
        <v>11</v>
      </c>
      <c r="I1531" s="3"/>
      <c r="J1531" s="3"/>
    </row>
    <row r="1532">
      <c r="A1532" s="4" t="s">
        <v>5081</v>
      </c>
      <c r="B1532" s="1" t="s">
        <v>11</v>
      </c>
      <c r="C1532" s="1" t="s">
        <v>11</v>
      </c>
      <c r="D1532" s="1" t="s">
        <v>11</v>
      </c>
      <c r="E1532" s="1" t="s">
        <v>11</v>
      </c>
      <c r="F1532" s="1" t="s">
        <v>11</v>
      </c>
      <c r="G1532" s="1" t="s">
        <v>11</v>
      </c>
      <c r="H1532" s="1" t="s">
        <v>11</v>
      </c>
      <c r="I1532" s="3"/>
      <c r="J1532" s="3"/>
    </row>
    <row r="1533">
      <c r="A1533" s="4" t="s">
        <v>5180</v>
      </c>
      <c r="B1533" s="1" t="s">
        <v>5181</v>
      </c>
      <c r="C1533" s="1" t="s">
        <v>5182</v>
      </c>
      <c r="D1533" s="1" t="s">
        <v>5183</v>
      </c>
      <c r="E1533" s="1" t="s">
        <v>5184</v>
      </c>
      <c r="F1533" s="1" t="s">
        <v>11</v>
      </c>
      <c r="G1533" s="5" t="s">
        <v>5185</v>
      </c>
      <c r="H1533" s="1" t="s">
        <v>80</v>
      </c>
      <c r="I1533" s="3"/>
      <c r="J1533" s="3"/>
    </row>
    <row r="1534">
      <c r="A1534" s="4" t="s">
        <v>5187</v>
      </c>
      <c r="B1534" s="1" t="s">
        <v>5188</v>
      </c>
      <c r="C1534" s="1" t="s">
        <v>5189</v>
      </c>
      <c r="D1534" s="1" t="s">
        <v>5190</v>
      </c>
      <c r="E1534" s="1" t="s">
        <v>5191</v>
      </c>
      <c r="F1534" s="1" t="s">
        <v>11</v>
      </c>
      <c r="G1534" s="5" t="s">
        <v>5192</v>
      </c>
      <c r="H1534" s="1" t="s">
        <v>80</v>
      </c>
      <c r="I1534" s="3"/>
      <c r="J1534" s="3"/>
    </row>
    <row r="1535">
      <c r="A1535" s="4" t="s">
        <v>5194</v>
      </c>
      <c r="B1535" s="1" t="s">
        <v>5195</v>
      </c>
      <c r="C1535" s="1" t="s">
        <v>5196</v>
      </c>
      <c r="D1535" s="1" t="s">
        <v>5197</v>
      </c>
      <c r="E1535" s="1" t="s">
        <v>5198</v>
      </c>
      <c r="F1535" s="1" t="s">
        <v>11</v>
      </c>
      <c r="G1535" s="5" t="s">
        <v>5199</v>
      </c>
      <c r="H1535" s="1" t="s">
        <v>80</v>
      </c>
      <c r="I1535" s="3"/>
      <c r="J1535" s="3"/>
    </row>
    <row r="1536">
      <c r="A1536" s="4" t="s">
        <v>2791</v>
      </c>
      <c r="B1536" s="1" t="s">
        <v>11</v>
      </c>
      <c r="C1536" s="1" t="s">
        <v>11</v>
      </c>
      <c r="D1536" s="1" t="s">
        <v>11</v>
      </c>
      <c r="E1536" s="1" t="s">
        <v>11</v>
      </c>
      <c r="F1536" s="1" t="s">
        <v>11</v>
      </c>
      <c r="G1536" s="1" t="s">
        <v>11</v>
      </c>
      <c r="H1536" s="1" t="s">
        <v>11</v>
      </c>
      <c r="I1536" s="3"/>
      <c r="J1536" s="3"/>
    </row>
    <row r="1537">
      <c r="A1537" s="4" t="s">
        <v>9151</v>
      </c>
      <c r="B1537" s="1" t="s">
        <v>11</v>
      </c>
      <c r="C1537" s="1" t="s">
        <v>11</v>
      </c>
      <c r="D1537" s="1" t="s">
        <v>11</v>
      </c>
      <c r="E1537" s="1" t="s">
        <v>11</v>
      </c>
      <c r="F1537" s="1" t="s">
        <v>11</v>
      </c>
      <c r="G1537" s="1" t="s">
        <v>11</v>
      </c>
      <c r="H1537" s="1" t="s">
        <v>11</v>
      </c>
      <c r="I1537" s="3"/>
      <c r="J1537" s="3"/>
    </row>
    <row r="1538">
      <c r="A1538" s="4" t="s">
        <v>5205</v>
      </c>
      <c r="B1538" s="1" t="s">
        <v>5206</v>
      </c>
      <c r="C1538" s="1" t="s">
        <v>5207</v>
      </c>
      <c r="D1538" s="1" t="s">
        <v>5208</v>
      </c>
      <c r="E1538" s="1" t="s">
        <v>5209</v>
      </c>
      <c r="F1538" s="1" t="s">
        <v>5210</v>
      </c>
      <c r="G1538" s="3"/>
      <c r="H1538" s="1" t="s">
        <v>924</v>
      </c>
      <c r="I1538" s="3"/>
      <c r="J1538" s="3"/>
    </row>
    <row r="1539">
      <c r="A1539" s="4" t="s">
        <v>5212</v>
      </c>
      <c r="B1539" s="1" t="s">
        <v>5213</v>
      </c>
      <c r="C1539" s="3"/>
      <c r="D1539" s="3"/>
      <c r="E1539" s="3"/>
      <c r="F1539" s="1" t="s">
        <v>11</v>
      </c>
      <c r="G1539" s="1" t="s">
        <v>11</v>
      </c>
      <c r="H1539" s="1" t="s">
        <v>11</v>
      </c>
      <c r="I1539" s="3"/>
      <c r="J1539" s="3"/>
    </row>
    <row r="1540">
      <c r="A1540" s="4" t="s">
        <v>1005</v>
      </c>
      <c r="B1540" s="1" t="s">
        <v>11</v>
      </c>
      <c r="C1540" s="1" t="s">
        <v>11</v>
      </c>
      <c r="D1540" s="1" t="s">
        <v>11</v>
      </c>
      <c r="E1540" s="1" t="s">
        <v>11</v>
      </c>
      <c r="F1540" s="1" t="s">
        <v>11</v>
      </c>
      <c r="G1540" s="1" t="s">
        <v>11</v>
      </c>
      <c r="H1540" s="1" t="s">
        <v>11</v>
      </c>
      <c r="I1540" s="3"/>
      <c r="J1540" s="3"/>
    </row>
    <row r="1541">
      <c r="A1541" s="4" t="s">
        <v>1611</v>
      </c>
      <c r="B1541" s="1" t="s">
        <v>11</v>
      </c>
      <c r="C1541" s="1" t="s">
        <v>11</v>
      </c>
      <c r="D1541" s="1" t="s">
        <v>11</v>
      </c>
      <c r="E1541" s="1" t="s">
        <v>11</v>
      </c>
      <c r="F1541" s="1" t="s">
        <v>11</v>
      </c>
      <c r="G1541" s="1" t="s">
        <v>11</v>
      </c>
      <c r="H1541" s="1" t="s">
        <v>11</v>
      </c>
      <c r="I1541" s="3"/>
      <c r="J1541" s="3"/>
    </row>
    <row r="1542">
      <c r="A1542" s="4" t="s">
        <v>7644</v>
      </c>
      <c r="B1542" s="1" t="s">
        <v>11</v>
      </c>
      <c r="C1542" s="1" t="s">
        <v>11</v>
      </c>
      <c r="D1542" s="1" t="s">
        <v>11</v>
      </c>
      <c r="E1542" s="1" t="s">
        <v>11</v>
      </c>
      <c r="F1542" s="1" t="s">
        <v>11</v>
      </c>
      <c r="G1542" s="1" t="s">
        <v>11</v>
      </c>
      <c r="H1542" s="1" t="s">
        <v>11</v>
      </c>
      <c r="I1542" s="3"/>
      <c r="J1542" s="3"/>
    </row>
    <row r="1543">
      <c r="A1543" s="4" t="s">
        <v>3547</v>
      </c>
      <c r="B1543" s="1" t="s">
        <v>11</v>
      </c>
      <c r="C1543" s="1" t="s">
        <v>11</v>
      </c>
      <c r="D1543" s="1" t="s">
        <v>11</v>
      </c>
      <c r="E1543" s="1" t="s">
        <v>11</v>
      </c>
      <c r="F1543" s="1" t="s">
        <v>11</v>
      </c>
      <c r="G1543" s="1" t="s">
        <v>11</v>
      </c>
      <c r="H1543" s="1" t="s">
        <v>11</v>
      </c>
      <c r="I1543" s="3"/>
      <c r="J1543" s="3"/>
    </row>
    <row r="1544">
      <c r="A1544" s="4" t="s">
        <v>4701</v>
      </c>
      <c r="B1544" s="1" t="s">
        <v>11</v>
      </c>
      <c r="C1544" s="1" t="s">
        <v>11</v>
      </c>
      <c r="D1544" s="1" t="s">
        <v>11</v>
      </c>
      <c r="E1544" s="1" t="s">
        <v>11</v>
      </c>
      <c r="F1544" s="1" t="s">
        <v>11</v>
      </c>
      <c r="G1544" s="1" t="s">
        <v>11</v>
      </c>
      <c r="H1544" s="1" t="s">
        <v>11</v>
      </c>
      <c r="I1544" s="3"/>
      <c r="J1544" s="3"/>
    </row>
    <row r="1545">
      <c r="A1545" s="4" t="s">
        <v>3275</v>
      </c>
      <c r="B1545" s="1" t="s">
        <v>11</v>
      </c>
      <c r="C1545" s="1" t="s">
        <v>11</v>
      </c>
      <c r="D1545" s="1" t="s">
        <v>11</v>
      </c>
      <c r="E1545" s="1" t="s">
        <v>11</v>
      </c>
      <c r="F1545" s="1" t="s">
        <v>11</v>
      </c>
      <c r="G1545" s="1" t="s">
        <v>11</v>
      </c>
      <c r="H1545" s="1" t="s">
        <v>11</v>
      </c>
      <c r="I1545" s="3"/>
      <c r="J1545" s="3"/>
    </row>
    <row r="1546">
      <c r="A1546" s="4" t="s">
        <v>4146</v>
      </c>
      <c r="B1546" s="1" t="s">
        <v>11</v>
      </c>
      <c r="C1546" s="1" t="s">
        <v>11</v>
      </c>
      <c r="D1546" s="1" t="s">
        <v>11</v>
      </c>
      <c r="E1546" s="1" t="s">
        <v>11</v>
      </c>
      <c r="F1546" s="1" t="s">
        <v>11</v>
      </c>
      <c r="G1546" s="1" t="s">
        <v>11</v>
      </c>
      <c r="H1546" s="1" t="s">
        <v>11</v>
      </c>
      <c r="I1546" s="3"/>
      <c r="J1546" s="3"/>
    </row>
    <row r="1547">
      <c r="A1547" s="4" t="s">
        <v>2545</v>
      </c>
      <c r="B1547" s="1" t="s">
        <v>11</v>
      </c>
      <c r="C1547" s="1" t="s">
        <v>11</v>
      </c>
      <c r="D1547" s="1" t="s">
        <v>11</v>
      </c>
      <c r="E1547" s="1" t="s">
        <v>11</v>
      </c>
      <c r="F1547" s="1" t="s">
        <v>11</v>
      </c>
      <c r="G1547" s="1" t="s">
        <v>11</v>
      </c>
      <c r="H1547" s="1" t="s">
        <v>11</v>
      </c>
      <c r="I1547" s="3"/>
      <c r="J1547" s="3"/>
    </row>
    <row r="1548">
      <c r="A1548" s="4" t="s">
        <v>5231</v>
      </c>
      <c r="B1548" s="1" t="s">
        <v>5232</v>
      </c>
      <c r="C1548" s="1" t="s">
        <v>5233</v>
      </c>
      <c r="D1548" s="1" t="s">
        <v>5234</v>
      </c>
      <c r="E1548" s="1" t="s">
        <v>5235</v>
      </c>
      <c r="F1548" s="1" t="s">
        <v>11</v>
      </c>
      <c r="G1548" s="1" t="s">
        <v>11</v>
      </c>
      <c r="H1548" s="1" t="s">
        <v>80</v>
      </c>
      <c r="I1548" s="3"/>
      <c r="J1548" s="3"/>
    </row>
    <row r="1549">
      <c r="A1549" s="4" t="s">
        <v>4813</v>
      </c>
      <c r="B1549" s="1" t="s">
        <v>11</v>
      </c>
      <c r="C1549" s="1" t="s">
        <v>11</v>
      </c>
      <c r="D1549" s="1" t="s">
        <v>11</v>
      </c>
      <c r="E1549" s="1" t="s">
        <v>11</v>
      </c>
      <c r="F1549" s="1" t="s">
        <v>11</v>
      </c>
      <c r="G1549" s="1" t="s">
        <v>11</v>
      </c>
      <c r="H1549" s="1" t="s">
        <v>11</v>
      </c>
      <c r="I1549" s="3"/>
      <c r="J1549" s="3"/>
    </row>
    <row r="1550">
      <c r="A1550" s="4" t="s">
        <v>3801</v>
      </c>
      <c r="B1550" s="1" t="s">
        <v>11</v>
      </c>
      <c r="C1550" s="1" t="s">
        <v>11</v>
      </c>
      <c r="D1550" s="1" t="s">
        <v>11</v>
      </c>
      <c r="E1550" s="1" t="s">
        <v>11</v>
      </c>
      <c r="F1550" s="1" t="s">
        <v>11</v>
      </c>
      <c r="G1550" s="1" t="s">
        <v>11</v>
      </c>
      <c r="H1550" s="1" t="s">
        <v>11</v>
      </c>
      <c r="I1550" s="3"/>
      <c r="J1550" s="3"/>
    </row>
    <row r="1551">
      <c r="A1551" s="4" t="s">
        <v>185</v>
      </c>
      <c r="B1551" s="1" t="s">
        <v>11</v>
      </c>
      <c r="C1551" s="1" t="s">
        <v>11</v>
      </c>
      <c r="D1551" s="1" t="s">
        <v>11</v>
      </c>
      <c r="E1551" s="1" t="s">
        <v>11</v>
      </c>
      <c r="F1551" s="1" t="s">
        <v>11</v>
      </c>
      <c r="G1551" s="1" t="s">
        <v>11</v>
      </c>
      <c r="H1551" s="1" t="s">
        <v>11</v>
      </c>
      <c r="I1551" s="3"/>
      <c r="J1551" s="3"/>
    </row>
    <row r="1552">
      <c r="A1552" s="4" t="s">
        <v>7680</v>
      </c>
      <c r="B1552" s="1" t="s">
        <v>11</v>
      </c>
      <c r="C1552" s="1" t="s">
        <v>11</v>
      </c>
      <c r="D1552" s="1" t="s">
        <v>11</v>
      </c>
      <c r="E1552" s="1" t="s">
        <v>11</v>
      </c>
      <c r="F1552" s="1" t="s">
        <v>11</v>
      </c>
      <c r="G1552" s="1" t="s">
        <v>11</v>
      </c>
      <c r="H1552" s="1" t="s">
        <v>11</v>
      </c>
      <c r="I1552" s="3"/>
      <c r="J1552" s="3"/>
    </row>
    <row r="1553">
      <c r="A1553" s="4" t="s">
        <v>4918</v>
      </c>
      <c r="B1553" s="1" t="s">
        <v>11</v>
      </c>
      <c r="C1553" s="1" t="s">
        <v>11</v>
      </c>
      <c r="D1553" s="1" t="s">
        <v>11</v>
      </c>
      <c r="E1553" s="1" t="s">
        <v>11</v>
      </c>
      <c r="F1553" s="1" t="s">
        <v>11</v>
      </c>
      <c r="G1553" s="1" t="s">
        <v>11</v>
      </c>
      <c r="H1553" s="1" t="s">
        <v>11</v>
      </c>
      <c r="I1553" s="3"/>
      <c r="J1553" s="3"/>
    </row>
    <row r="1554">
      <c r="A1554" s="4" t="s">
        <v>5931</v>
      </c>
      <c r="B1554" s="1" t="s">
        <v>11</v>
      </c>
      <c r="C1554" s="1" t="s">
        <v>11</v>
      </c>
      <c r="D1554" s="1" t="s">
        <v>11</v>
      </c>
      <c r="E1554" s="1" t="s">
        <v>11</v>
      </c>
      <c r="F1554" s="1" t="s">
        <v>11</v>
      </c>
      <c r="G1554" s="1" t="s">
        <v>11</v>
      </c>
      <c r="H1554" s="1" t="s">
        <v>11</v>
      </c>
      <c r="I1554" s="3"/>
      <c r="J1554" s="3"/>
    </row>
    <row r="1555">
      <c r="A1555" s="4" t="s">
        <v>5249</v>
      </c>
      <c r="B1555" s="1" t="s">
        <v>5250</v>
      </c>
      <c r="C1555" s="3"/>
      <c r="D1555" s="3"/>
      <c r="E1555" s="3"/>
      <c r="F1555" s="1" t="s">
        <v>11</v>
      </c>
      <c r="G1555" s="1" t="s">
        <v>11</v>
      </c>
      <c r="H1555" s="1" t="s">
        <v>11</v>
      </c>
      <c r="I1555" s="3"/>
      <c r="J1555" s="3"/>
    </row>
    <row r="1556">
      <c r="A1556" s="4" t="s">
        <v>5826</v>
      </c>
      <c r="B1556" s="1" t="s">
        <v>11</v>
      </c>
      <c r="C1556" s="1" t="s">
        <v>11</v>
      </c>
      <c r="D1556" s="1" t="s">
        <v>11</v>
      </c>
      <c r="E1556" s="1" t="s">
        <v>11</v>
      </c>
      <c r="F1556" s="1" t="s">
        <v>11</v>
      </c>
      <c r="G1556" s="1" t="s">
        <v>11</v>
      </c>
      <c r="H1556" s="1" t="s">
        <v>11</v>
      </c>
      <c r="I1556" s="3"/>
      <c r="J1556" s="3"/>
    </row>
    <row r="1557">
      <c r="A1557" s="4" t="s">
        <v>5254</v>
      </c>
      <c r="B1557" s="1" t="s">
        <v>5255</v>
      </c>
      <c r="C1557" s="1" t="s">
        <v>5256</v>
      </c>
      <c r="D1557" s="1" t="s">
        <v>5257</v>
      </c>
      <c r="E1557" s="1" t="s">
        <v>5258</v>
      </c>
      <c r="F1557" s="1" t="s">
        <v>5259</v>
      </c>
      <c r="G1557" s="3"/>
      <c r="H1557" s="1" t="s">
        <v>31</v>
      </c>
      <c r="I1557" s="3"/>
      <c r="J1557" s="3"/>
    </row>
    <row r="1558">
      <c r="A1558" s="4" t="s">
        <v>9101</v>
      </c>
      <c r="B1558" s="1" t="s">
        <v>11</v>
      </c>
      <c r="C1558" s="1" t="s">
        <v>11</v>
      </c>
      <c r="D1558" s="1" t="s">
        <v>11</v>
      </c>
      <c r="E1558" s="1" t="s">
        <v>11</v>
      </c>
      <c r="F1558" s="1" t="s">
        <v>11</v>
      </c>
      <c r="G1558" s="1" t="s">
        <v>11</v>
      </c>
      <c r="H1558" s="1" t="s">
        <v>11</v>
      </c>
      <c r="I1558" s="3"/>
      <c r="J1558" s="3"/>
    </row>
    <row r="1559">
      <c r="A1559" s="4" t="s">
        <v>5363</v>
      </c>
      <c r="B1559" s="1" t="s">
        <v>11</v>
      </c>
      <c r="C1559" s="1" t="s">
        <v>11</v>
      </c>
      <c r="D1559" s="1" t="s">
        <v>11</v>
      </c>
      <c r="E1559" s="1" t="s">
        <v>11</v>
      </c>
      <c r="F1559" s="1" t="s">
        <v>11</v>
      </c>
      <c r="G1559" s="1" t="s">
        <v>11</v>
      </c>
      <c r="H1559" s="1" t="s">
        <v>11</v>
      </c>
      <c r="I1559" s="3"/>
      <c r="J1559" s="3"/>
    </row>
    <row r="1560">
      <c r="A1560" s="4" t="s">
        <v>5265</v>
      </c>
      <c r="B1560" s="1" t="s">
        <v>5266</v>
      </c>
      <c r="C1560" s="1" t="s">
        <v>5267</v>
      </c>
      <c r="D1560" s="1" t="s">
        <v>5268</v>
      </c>
      <c r="E1560" s="1" t="s">
        <v>5269</v>
      </c>
      <c r="F1560" s="1" t="s">
        <v>11</v>
      </c>
      <c r="G1560" s="5" t="s">
        <v>5270</v>
      </c>
      <c r="H1560" s="1" t="s">
        <v>31</v>
      </c>
      <c r="I1560" s="3"/>
      <c r="J1560" s="3"/>
    </row>
    <row r="1561">
      <c r="A1561" s="4" t="s">
        <v>6877</v>
      </c>
      <c r="B1561" s="1" t="s">
        <v>11</v>
      </c>
      <c r="C1561" s="1" t="s">
        <v>11</v>
      </c>
      <c r="D1561" s="1" t="s">
        <v>11</v>
      </c>
      <c r="E1561" s="1" t="s">
        <v>11</v>
      </c>
      <c r="F1561" s="1" t="s">
        <v>11</v>
      </c>
      <c r="G1561" s="1" t="s">
        <v>11</v>
      </c>
      <c r="H1561" s="1" t="s">
        <v>11</v>
      </c>
      <c r="I1561" s="3"/>
      <c r="J1561" s="3"/>
    </row>
    <row r="1562">
      <c r="A1562" s="4" t="s">
        <v>438</v>
      </c>
      <c r="B1562" s="1" t="s">
        <v>11</v>
      </c>
      <c r="C1562" s="1" t="s">
        <v>11</v>
      </c>
      <c r="D1562" s="1" t="s">
        <v>11</v>
      </c>
      <c r="E1562" s="1" t="s">
        <v>11</v>
      </c>
      <c r="F1562" s="1" t="s">
        <v>11</v>
      </c>
      <c r="G1562" s="1" t="s">
        <v>11</v>
      </c>
      <c r="H1562" s="1" t="s">
        <v>11</v>
      </c>
      <c r="I1562" s="3"/>
      <c r="J1562" s="3"/>
    </row>
    <row r="1563">
      <c r="A1563" s="4" t="s">
        <v>7729</v>
      </c>
      <c r="B1563" s="1" t="s">
        <v>11</v>
      </c>
      <c r="C1563" s="1" t="s">
        <v>11</v>
      </c>
      <c r="D1563" s="1" t="s">
        <v>11</v>
      </c>
      <c r="E1563" s="1" t="s">
        <v>11</v>
      </c>
      <c r="F1563" s="1" t="s">
        <v>11</v>
      </c>
      <c r="G1563" s="1" t="s">
        <v>11</v>
      </c>
      <c r="H1563" s="1" t="s">
        <v>11</v>
      </c>
      <c r="I1563" s="3"/>
      <c r="J1563" s="3"/>
    </row>
    <row r="1564">
      <c r="A1564" s="4" t="s">
        <v>1494</v>
      </c>
      <c r="B1564" s="1" t="s">
        <v>11</v>
      </c>
      <c r="C1564" s="1" t="s">
        <v>11</v>
      </c>
      <c r="D1564" s="1" t="s">
        <v>11</v>
      </c>
      <c r="E1564" s="1" t="s">
        <v>11</v>
      </c>
      <c r="F1564" s="1" t="s">
        <v>11</v>
      </c>
      <c r="G1564" s="1" t="s">
        <v>11</v>
      </c>
      <c r="H1564" s="1" t="s">
        <v>11</v>
      </c>
      <c r="I1564" s="3"/>
      <c r="J1564" s="3"/>
    </row>
    <row r="1565">
      <c r="A1565" s="4" t="s">
        <v>5280</v>
      </c>
      <c r="B1565" s="1" t="s">
        <v>5281</v>
      </c>
      <c r="C1565" s="1" t="s">
        <v>5282</v>
      </c>
      <c r="D1565" s="1" t="s">
        <v>5283</v>
      </c>
      <c r="E1565" s="1" t="s">
        <v>5284</v>
      </c>
      <c r="F1565" s="1" t="s">
        <v>5285</v>
      </c>
      <c r="G1565" s="1" t="s">
        <v>11</v>
      </c>
      <c r="H1565" s="1" t="s">
        <v>154</v>
      </c>
      <c r="I1565" s="3"/>
      <c r="J1565" s="3"/>
    </row>
    <row r="1566">
      <c r="A1566" s="4" t="s">
        <v>5287</v>
      </c>
      <c r="B1566" s="1" t="s">
        <v>5288</v>
      </c>
      <c r="C1566" s="3"/>
      <c r="D1566" s="3"/>
      <c r="E1566" s="3"/>
      <c r="F1566" s="1" t="s">
        <v>11</v>
      </c>
      <c r="G1566" s="1" t="s">
        <v>11</v>
      </c>
      <c r="H1566" s="1" t="s">
        <v>11</v>
      </c>
      <c r="I1566" s="3"/>
      <c r="J1566" s="3"/>
    </row>
    <row r="1567">
      <c r="A1567" s="4" t="s">
        <v>1001</v>
      </c>
      <c r="B1567" s="1" t="s">
        <v>11</v>
      </c>
      <c r="C1567" s="1" t="s">
        <v>11</v>
      </c>
      <c r="D1567" s="1" t="s">
        <v>11</v>
      </c>
      <c r="E1567" s="1" t="s">
        <v>11</v>
      </c>
      <c r="F1567" s="1" t="s">
        <v>11</v>
      </c>
      <c r="G1567" s="1" t="s">
        <v>11</v>
      </c>
      <c r="H1567" s="1" t="s">
        <v>11</v>
      </c>
      <c r="I1567" s="3"/>
      <c r="J1567" s="3"/>
    </row>
    <row r="1568">
      <c r="A1568" s="4" t="s">
        <v>6709</v>
      </c>
      <c r="B1568" s="1" t="s">
        <v>11</v>
      </c>
      <c r="C1568" s="1" t="s">
        <v>11</v>
      </c>
      <c r="D1568" s="1" t="s">
        <v>11</v>
      </c>
      <c r="E1568" s="1" t="s">
        <v>11</v>
      </c>
      <c r="F1568" s="1" t="s">
        <v>11</v>
      </c>
      <c r="G1568" s="1" t="s">
        <v>11</v>
      </c>
      <c r="H1568" s="1" t="s">
        <v>11</v>
      </c>
      <c r="I1568" s="3"/>
      <c r="J1568" s="3"/>
    </row>
    <row r="1569">
      <c r="A1569" s="4" t="s">
        <v>5294</v>
      </c>
      <c r="B1569" s="1" t="s">
        <v>5295</v>
      </c>
      <c r="C1569" s="1" t="s">
        <v>5296</v>
      </c>
      <c r="D1569" s="1" t="s">
        <v>5297</v>
      </c>
      <c r="E1569" s="1" t="s">
        <v>5298</v>
      </c>
      <c r="F1569" s="1" t="s">
        <v>11</v>
      </c>
      <c r="G1569" s="5" t="s">
        <v>5299</v>
      </c>
      <c r="H1569" s="1" t="s">
        <v>31</v>
      </c>
      <c r="I1569" s="3"/>
      <c r="J1569" s="3"/>
    </row>
    <row r="1570">
      <c r="A1570" s="4" t="s">
        <v>2595</v>
      </c>
      <c r="B1570" s="1" t="s">
        <v>11</v>
      </c>
      <c r="C1570" s="1" t="s">
        <v>11</v>
      </c>
      <c r="D1570" s="1" t="s">
        <v>11</v>
      </c>
      <c r="E1570" s="1" t="s">
        <v>11</v>
      </c>
      <c r="F1570" s="1" t="s">
        <v>11</v>
      </c>
      <c r="G1570" s="1" t="s">
        <v>11</v>
      </c>
      <c r="H1570" s="1" t="s">
        <v>11</v>
      </c>
      <c r="I1570" s="3"/>
      <c r="J1570" s="3"/>
    </row>
    <row r="1571">
      <c r="A1571" s="4" t="s">
        <v>3094</v>
      </c>
      <c r="B1571" s="1" t="s">
        <v>11</v>
      </c>
      <c r="C1571" s="1" t="s">
        <v>11</v>
      </c>
      <c r="D1571" s="1" t="s">
        <v>11</v>
      </c>
      <c r="E1571" s="1" t="s">
        <v>11</v>
      </c>
      <c r="F1571" s="1" t="s">
        <v>11</v>
      </c>
      <c r="G1571" s="1" t="s">
        <v>11</v>
      </c>
      <c r="H1571" s="1" t="s">
        <v>11</v>
      </c>
      <c r="I1571" s="3"/>
      <c r="J1571" s="3"/>
    </row>
    <row r="1572">
      <c r="A1572" s="4" t="s">
        <v>5305</v>
      </c>
      <c r="B1572" s="1" t="s">
        <v>5306</v>
      </c>
      <c r="C1572" s="1" t="s">
        <v>5307</v>
      </c>
      <c r="D1572" s="1" t="s">
        <v>5308</v>
      </c>
      <c r="E1572" s="1" t="s">
        <v>5309</v>
      </c>
      <c r="F1572" s="1" t="s">
        <v>11</v>
      </c>
      <c r="G1572" s="1" t="s">
        <v>11</v>
      </c>
      <c r="H1572" s="1" t="s">
        <v>80</v>
      </c>
      <c r="I1572" s="3"/>
      <c r="J1572" s="3"/>
    </row>
    <row r="1573">
      <c r="A1573" s="4" t="s">
        <v>5311</v>
      </c>
      <c r="B1573" s="1" t="s">
        <v>5312</v>
      </c>
      <c r="C1573" s="1" t="s">
        <v>5313</v>
      </c>
      <c r="D1573" s="1" t="s">
        <v>5314</v>
      </c>
      <c r="E1573" s="1" t="s">
        <v>5315</v>
      </c>
      <c r="F1573" s="1" t="s">
        <v>11</v>
      </c>
      <c r="G1573" s="3"/>
      <c r="H1573" s="1" t="s">
        <v>31</v>
      </c>
      <c r="I1573" s="3"/>
      <c r="J1573" s="3"/>
    </row>
    <row r="1574">
      <c r="A1574" s="4" t="s">
        <v>8357</v>
      </c>
      <c r="B1574" s="1" t="s">
        <v>11</v>
      </c>
      <c r="C1574" s="1" t="s">
        <v>11</v>
      </c>
      <c r="D1574" s="1" t="s">
        <v>11</v>
      </c>
      <c r="E1574" s="1" t="s">
        <v>11</v>
      </c>
      <c r="F1574" s="1" t="s">
        <v>11</v>
      </c>
      <c r="G1574" s="1" t="s">
        <v>11</v>
      </c>
      <c r="H1574" s="1" t="s">
        <v>11</v>
      </c>
      <c r="I1574" s="3"/>
      <c r="J1574" s="3"/>
    </row>
    <row r="1575">
      <c r="A1575" s="4" t="s">
        <v>5319</v>
      </c>
      <c r="B1575" s="1" t="s">
        <v>5320</v>
      </c>
      <c r="C1575" s="1" t="s">
        <v>5321</v>
      </c>
      <c r="D1575" s="1" t="s">
        <v>5322</v>
      </c>
      <c r="E1575" s="1" t="s">
        <v>5323</v>
      </c>
      <c r="F1575" s="1" t="s">
        <v>11</v>
      </c>
      <c r="G1575" s="5" t="s">
        <v>5324</v>
      </c>
      <c r="H1575" s="1" t="s">
        <v>80</v>
      </c>
      <c r="I1575" s="3"/>
      <c r="J1575" s="3"/>
    </row>
    <row r="1576">
      <c r="A1576" s="4" t="s">
        <v>5326</v>
      </c>
      <c r="B1576" s="1" t="s">
        <v>5327</v>
      </c>
      <c r="C1576" s="1" t="s">
        <v>5328</v>
      </c>
      <c r="D1576" s="1" t="s">
        <v>5329</v>
      </c>
      <c r="E1576" s="1" t="s">
        <v>5330</v>
      </c>
      <c r="F1576" s="1" t="s">
        <v>11</v>
      </c>
      <c r="G1576" s="1" t="s">
        <v>11</v>
      </c>
      <c r="H1576" s="1" t="s">
        <v>53</v>
      </c>
      <c r="I1576" s="3"/>
      <c r="J1576" s="3"/>
    </row>
    <row r="1577">
      <c r="A1577" s="4" t="s">
        <v>9572</v>
      </c>
      <c r="B1577" s="1" t="s">
        <v>11</v>
      </c>
      <c r="C1577" s="1" t="s">
        <v>11</v>
      </c>
      <c r="D1577" s="1" t="s">
        <v>11</v>
      </c>
      <c r="E1577" s="1" t="s">
        <v>11</v>
      </c>
      <c r="F1577" s="1" t="s">
        <v>11</v>
      </c>
      <c r="G1577" s="1" t="s">
        <v>11</v>
      </c>
      <c r="H1577" s="1" t="s">
        <v>11</v>
      </c>
      <c r="I1577" s="3"/>
      <c r="J1577" s="3"/>
    </row>
    <row r="1578">
      <c r="A1578" s="4" t="s">
        <v>5334</v>
      </c>
      <c r="B1578" s="1" t="s">
        <v>5335</v>
      </c>
      <c r="C1578" s="1" t="s">
        <v>5336</v>
      </c>
      <c r="D1578" s="1" t="s">
        <v>5337</v>
      </c>
      <c r="E1578" s="1" t="s">
        <v>5338</v>
      </c>
      <c r="F1578" s="1" t="s">
        <v>5339</v>
      </c>
      <c r="G1578" s="5" t="s">
        <v>5340</v>
      </c>
      <c r="H1578" s="1" t="s">
        <v>53</v>
      </c>
      <c r="I1578" s="3"/>
      <c r="J1578" s="3"/>
    </row>
    <row r="1579">
      <c r="A1579" s="4" t="s">
        <v>5342</v>
      </c>
      <c r="B1579" s="1" t="s">
        <v>5343</v>
      </c>
      <c r="C1579" s="1" t="s">
        <v>5344</v>
      </c>
      <c r="D1579" s="3"/>
      <c r="E1579" s="3"/>
      <c r="F1579" s="1" t="s">
        <v>5345</v>
      </c>
      <c r="G1579" s="1" t="s">
        <v>11</v>
      </c>
      <c r="H1579" s="1" t="s">
        <v>11</v>
      </c>
      <c r="I1579" s="3"/>
      <c r="J1579" s="3"/>
    </row>
    <row r="1580">
      <c r="A1580" s="4" t="s">
        <v>8718</v>
      </c>
      <c r="B1580" s="1" t="s">
        <v>11</v>
      </c>
      <c r="C1580" s="1" t="s">
        <v>11</v>
      </c>
      <c r="D1580" s="1" t="s">
        <v>11</v>
      </c>
      <c r="E1580" s="1" t="s">
        <v>11</v>
      </c>
      <c r="F1580" s="1" t="s">
        <v>11</v>
      </c>
      <c r="G1580" s="1" t="s">
        <v>11</v>
      </c>
      <c r="H1580" s="1" t="s">
        <v>11</v>
      </c>
      <c r="I1580" s="3"/>
      <c r="J1580" s="3"/>
    </row>
    <row r="1581">
      <c r="A1581" s="4" t="s">
        <v>5349</v>
      </c>
      <c r="B1581" s="1" t="s">
        <v>5350</v>
      </c>
      <c r="C1581" s="1" t="s">
        <v>5351</v>
      </c>
      <c r="D1581" s="1" t="s">
        <v>5352</v>
      </c>
      <c r="E1581" s="1" t="s">
        <v>5353</v>
      </c>
      <c r="F1581" s="1" t="s">
        <v>5354</v>
      </c>
      <c r="G1581" s="5" t="s">
        <v>5355</v>
      </c>
      <c r="H1581" s="1" t="s">
        <v>31</v>
      </c>
      <c r="I1581" s="3"/>
      <c r="J1581" s="3"/>
    </row>
    <row r="1582">
      <c r="A1582" s="4" t="s">
        <v>3858</v>
      </c>
      <c r="B1582" s="1" t="s">
        <v>11</v>
      </c>
      <c r="C1582" s="1" t="s">
        <v>11</v>
      </c>
      <c r="D1582" s="1" t="s">
        <v>11</v>
      </c>
      <c r="E1582" s="1" t="s">
        <v>11</v>
      </c>
      <c r="F1582" s="1" t="s">
        <v>11</v>
      </c>
      <c r="G1582" s="1" t="s">
        <v>11</v>
      </c>
      <c r="H1582" s="1" t="s">
        <v>11</v>
      </c>
      <c r="I1582" s="3"/>
      <c r="J1582" s="3"/>
    </row>
    <row r="1583">
      <c r="A1583" s="4" t="s">
        <v>2355</v>
      </c>
      <c r="B1583" s="1" t="s">
        <v>11</v>
      </c>
      <c r="C1583" s="1" t="s">
        <v>11</v>
      </c>
      <c r="D1583" s="1" t="s">
        <v>11</v>
      </c>
      <c r="E1583" s="1" t="s">
        <v>11</v>
      </c>
      <c r="F1583" s="1" t="s">
        <v>11</v>
      </c>
      <c r="G1583" s="1" t="s">
        <v>11</v>
      </c>
      <c r="H1583" s="1" t="s">
        <v>11</v>
      </c>
      <c r="I1583" s="3"/>
      <c r="J1583" s="3"/>
    </row>
    <row r="1584">
      <c r="A1584" s="4" t="s">
        <v>1599</v>
      </c>
      <c r="B1584" s="1" t="s">
        <v>11</v>
      </c>
      <c r="C1584" s="1" t="s">
        <v>11</v>
      </c>
      <c r="D1584" s="1" t="s">
        <v>11</v>
      </c>
      <c r="E1584" s="1" t="s">
        <v>11</v>
      </c>
      <c r="F1584" s="1" t="s">
        <v>11</v>
      </c>
      <c r="G1584" s="1" t="s">
        <v>11</v>
      </c>
      <c r="H1584" s="1" t="s">
        <v>11</v>
      </c>
      <c r="I1584" s="3"/>
      <c r="J1584" s="3"/>
    </row>
    <row r="1585">
      <c r="A1585" s="4" t="s">
        <v>426</v>
      </c>
      <c r="B1585" s="1" t="s">
        <v>11</v>
      </c>
      <c r="C1585" s="1" t="s">
        <v>11</v>
      </c>
      <c r="D1585" s="1" t="s">
        <v>11</v>
      </c>
      <c r="E1585" s="1" t="s">
        <v>11</v>
      </c>
      <c r="F1585" s="1" t="s">
        <v>11</v>
      </c>
      <c r="G1585" s="1" t="s">
        <v>11</v>
      </c>
      <c r="H1585" s="1" t="s">
        <v>11</v>
      </c>
      <c r="I1585" s="3"/>
      <c r="J1585" s="3"/>
    </row>
    <row r="1586">
      <c r="A1586" s="4" t="s">
        <v>1152</v>
      </c>
      <c r="B1586" s="1" t="s">
        <v>11</v>
      </c>
      <c r="C1586" s="1" t="s">
        <v>11</v>
      </c>
      <c r="D1586" s="1" t="s">
        <v>11</v>
      </c>
      <c r="E1586" s="1" t="s">
        <v>11</v>
      </c>
      <c r="F1586" s="1" t="s">
        <v>11</v>
      </c>
      <c r="G1586" s="1" t="s">
        <v>11</v>
      </c>
      <c r="H1586" s="1" t="s">
        <v>11</v>
      </c>
      <c r="I1586" s="3"/>
      <c r="J1586" s="3"/>
    </row>
    <row r="1587">
      <c r="A1587" s="4" t="s">
        <v>2049</v>
      </c>
      <c r="B1587" s="1" t="s">
        <v>11</v>
      </c>
      <c r="C1587" s="1" t="s">
        <v>11</v>
      </c>
      <c r="D1587" s="1" t="s">
        <v>11</v>
      </c>
      <c r="E1587" s="1" t="s">
        <v>11</v>
      </c>
      <c r="F1587" s="1" t="s">
        <v>11</v>
      </c>
      <c r="G1587" s="1" t="s">
        <v>11</v>
      </c>
      <c r="H1587" s="1" t="s">
        <v>11</v>
      </c>
      <c r="I1587" s="3"/>
      <c r="J1587" s="3"/>
    </row>
    <row r="1588">
      <c r="A1588" s="4" t="s">
        <v>5369</v>
      </c>
      <c r="B1588" s="1" t="s">
        <v>5370</v>
      </c>
      <c r="C1588" s="1" t="s">
        <v>5371</v>
      </c>
      <c r="D1588" s="1" t="s">
        <v>5372</v>
      </c>
      <c r="E1588" s="1" t="s">
        <v>5373</v>
      </c>
      <c r="F1588" s="1" t="s">
        <v>11</v>
      </c>
      <c r="G1588" s="5" t="s">
        <v>5374</v>
      </c>
      <c r="H1588" s="1" t="s">
        <v>80</v>
      </c>
      <c r="I1588" s="3"/>
      <c r="J1588" s="3"/>
    </row>
    <row r="1589">
      <c r="A1589" s="4" t="s">
        <v>2601</v>
      </c>
      <c r="B1589" s="1" t="s">
        <v>11</v>
      </c>
      <c r="C1589" s="1" t="s">
        <v>11</v>
      </c>
      <c r="D1589" s="1" t="s">
        <v>11</v>
      </c>
      <c r="E1589" s="1" t="s">
        <v>11</v>
      </c>
      <c r="F1589" s="1" t="s">
        <v>11</v>
      </c>
      <c r="G1589" s="1" t="s">
        <v>11</v>
      </c>
      <c r="H1589" s="1" t="s">
        <v>11</v>
      </c>
      <c r="I1589" s="3"/>
      <c r="J1589" s="3"/>
    </row>
    <row r="1590">
      <c r="A1590" s="4" t="s">
        <v>5378</v>
      </c>
      <c r="B1590" s="1" t="s">
        <v>5379</v>
      </c>
      <c r="C1590" s="1" t="s">
        <v>5380</v>
      </c>
      <c r="D1590" s="1" t="s">
        <v>5381</v>
      </c>
      <c r="E1590" s="1" t="s">
        <v>5382</v>
      </c>
      <c r="F1590" s="1" t="s">
        <v>11</v>
      </c>
      <c r="G1590" s="5" t="s">
        <v>5383</v>
      </c>
      <c r="H1590" s="1" t="s">
        <v>80</v>
      </c>
      <c r="I1590" s="3"/>
      <c r="J1590" s="3"/>
    </row>
    <row r="1591">
      <c r="A1591" s="4" t="s">
        <v>4605</v>
      </c>
      <c r="B1591" s="1" t="s">
        <v>11</v>
      </c>
      <c r="C1591" s="1" t="s">
        <v>11</v>
      </c>
      <c r="D1591" s="1" t="s">
        <v>11</v>
      </c>
      <c r="E1591" s="1" t="s">
        <v>11</v>
      </c>
      <c r="F1591" s="1" t="s">
        <v>11</v>
      </c>
      <c r="G1591" s="1" t="s">
        <v>11</v>
      </c>
      <c r="H1591" s="1" t="s">
        <v>11</v>
      </c>
      <c r="I1591" s="3"/>
      <c r="J1591" s="3"/>
    </row>
    <row r="1592">
      <c r="A1592" s="4" t="s">
        <v>5387</v>
      </c>
      <c r="B1592" s="1" t="s">
        <v>5388</v>
      </c>
      <c r="C1592" s="3"/>
      <c r="D1592" s="3"/>
      <c r="E1592" s="3"/>
      <c r="F1592" s="1" t="s">
        <v>11</v>
      </c>
      <c r="G1592" s="1" t="s">
        <v>11</v>
      </c>
      <c r="H1592" s="1" t="s">
        <v>11</v>
      </c>
      <c r="I1592" s="3"/>
      <c r="J1592" s="3"/>
    </row>
    <row r="1593">
      <c r="A1593" s="4" t="s">
        <v>9524</v>
      </c>
      <c r="B1593" s="1" t="s">
        <v>11</v>
      </c>
      <c r="C1593" s="1" t="s">
        <v>11</v>
      </c>
      <c r="D1593" s="1" t="s">
        <v>11</v>
      </c>
      <c r="E1593" s="1" t="s">
        <v>11</v>
      </c>
      <c r="F1593" s="1" t="s">
        <v>11</v>
      </c>
      <c r="G1593" s="1" t="s">
        <v>11</v>
      </c>
      <c r="H1593" s="1" t="s">
        <v>11</v>
      </c>
      <c r="I1593" s="3"/>
      <c r="J1593" s="3"/>
    </row>
    <row r="1594">
      <c r="A1594" s="4" t="s">
        <v>7354</v>
      </c>
      <c r="B1594" s="1" t="s">
        <v>11</v>
      </c>
      <c r="C1594" s="1" t="s">
        <v>11</v>
      </c>
      <c r="D1594" s="1" t="s">
        <v>11</v>
      </c>
      <c r="E1594" s="1" t="s">
        <v>11</v>
      </c>
      <c r="F1594" s="1" t="s">
        <v>11</v>
      </c>
      <c r="G1594" s="1" t="s">
        <v>11</v>
      </c>
      <c r="H1594" s="1" t="s">
        <v>11</v>
      </c>
      <c r="I1594" s="3"/>
      <c r="J1594" s="3"/>
    </row>
    <row r="1595">
      <c r="A1595" s="4" t="s">
        <v>8593</v>
      </c>
      <c r="B1595" s="1" t="s">
        <v>11</v>
      </c>
      <c r="C1595" s="1" t="s">
        <v>11</v>
      </c>
      <c r="D1595" s="1" t="s">
        <v>11</v>
      </c>
      <c r="E1595" s="1" t="s">
        <v>11</v>
      </c>
      <c r="F1595" s="1" t="s">
        <v>11</v>
      </c>
      <c r="G1595" s="1" t="s">
        <v>11</v>
      </c>
      <c r="H1595" s="1" t="s">
        <v>11</v>
      </c>
      <c r="I1595" s="3"/>
      <c r="J1595" s="3"/>
    </row>
    <row r="1596">
      <c r="A1596" s="4" t="s">
        <v>5392</v>
      </c>
      <c r="B1596" s="1" t="s">
        <v>11</v>
      </c>
      <c r="C1596" s="1" t="s">
        <v>11</v>
      </c>
      <c r="D1596" s="1" t="s">
        <v>11</v>
      </c>
      <c r="E1596" s="1" t="s">
        <v>11</v>
      </c>
      <c r="F1596" s="1" t="s">
        <v>11</v>
      </c>
      <c r="G1596" s="1" t="s">
        <v>11</v>
      </c>
      <c r="H1596" s="1" t="s">
        <v>11</v>
      </c>
      <c r="I1596" s="3"/>
      <c r="J1596" s="3"/>
    </row>
    <row r="1597">
      <c r="A1597" s="4" t="s">
        <v>4116</v>
      </c>
      <c r="B1597" s="1" t="s">
        <v>11</v>
      </c>
      <c r="C1597" s="1" t="s">
        <v>11</v>
      </c>
      <c r="D1597" s="1" t="s">
        <v>11</v>
      </c>
      <c r="E1597" s="1" t="s">
        <v>11</v>
      </c>
      <c r="F1597" s="1" t="s">
        <v>11</v>
      </c>
      <c r="G1597" s="1" t="s">
        <v>11</v>
      </c>
      <c r="H1597" s="1" t="s">
        <v>11</v>
      </c>
      <c r="I1597" s="3"/>
      <c r="J1597" s="3"/>
    </row>
    <row r="1598">
      <c r="A1598" s="4" t="s">
        <v>7627</v>
      </c>
      <c r="B1598" s="1" t="s">
        <v>11</v>
      </c>
      <c r="C1598" s="1" t="s">
        <v>11</v>
      </c>
      <c r="D1598" s="1" t="s">
        <v>11</v>
      </c>
      <c r="E1598" s="1" t="s">
        <v>11</v>
      </c>
      <c r="F1598" s="1" t="s">
        <v>11</v>
      </c>
      <c r="G1598" s="1" t="s">
        <v>11</v>
      </c>
      <c r="H1598" s="1" t="s">
        <v>11</v>
      </c>
      <c r="I1598" s="3"/>
      <c r="J1598" s="3"/>
    </row>
    <row r="1599">
      <c r="A1599" s="4" t="s">
        <v>6927</v>
      </c>
      <c r="B1599" s="1" t="s">
        <v>11</v>
      </c>
      <c r="C1599" s="1" t="s">
        <v>11</v>
      </c>
      <c r="D1599" s="1" t="s">
        <v>11</v>
      </c>
      <c r="E1599" s="1" t="s">
        <v>11</v>
      </c>
      <c r="F1599" s="1" t="s">
        <v>11</v>
      </c>
      <c r="G1599" s="1" t="s">
        <v>11</v>
      </c>
      <c r="H1599" s="1" t="s">
        <v>11</v>
      </c>
      <c r="I1599" s="3"/>
      <c r="J1599" s="3"/>
    </row>
    <row r="1600">
      <c r="A1600" s="4" t="s">
        <v>3562</v>
      </c>
      <c r="B1600" s="1" t="s">
        <v>11</v>
      </c>
      <c r="C1600" s="1" t="s">
        <v>11</v>
      </c>
      <c r="D1600" s="1" t="s">
        <v>11</v>
      </c>
      <c r="E1600" s="1" t="s">
        <v>11</v>
      </c>
      <c r="F1600" s="1" t="s">
        <v>11</v>
      </c>
      <c r="G1600" s="1" t="s">
        <v>11</v>
      </c>
      <c r="H1600" s="1" t="s">
        <v>11</v>
      </c>
      <c r="I1600" s="3"/>
      <c r="J1600" s="3"/>
    </row>
    <row r="1601">
      <c r="A1601" s="4" t="s">
        <v>5406</v>
      </c>
      <c r="B1601" s="1" t="s">
        <v>5407</v>
      </c>
      <c r="C1601" s="1" t="s">
        <v>5408</v>
      </c>
      <c r="D1601" s="1" t="s">
        <v>5409</v>
      </c>
      <c r="E1601" s="1" t="s">
        <v>5410</v>
      </c>
      <c r="F1601" s="1" t="s">
        <v>11</v>
      </c>
      <c r="G1601" s="5" t="s">
        <v>5411</v>
      </c>
      <c r="H1601" s="1" t="s">
        <v>53</v>
      </c>
      <c r="I1601" s="3"/>
      <c r="J1601" s="3"/>
    </row>
    <row r="1602">
      <c r="A1602" s="4" t="s">
        <v>2578</v>
      </c>
      <c r="B1602" s="1" t="s">
        <v>11</v>
      </c>
      <c r="C1602" s="1" t="s">
        <v>11</v>
      </c>
      <c r="D1602" s="1" t="s">
        <v>11</v>
      </c>
      <c r="E1602" s="1" t="s">
        <v>11</v>
      </c>
      <c r="F1602" s="1" t="s">
        <v>11</v>
      </c>
      <c r="G1602" s="1" t="s">
        <v>11</v>
      </c>
      <c r="H1602" s="1" t="s">
        <v>11</v>
      </c>
      <c r="I1602" s="3"/>
      <c r="J1602" s="3"/>
    </row>
    <row r="1603">
      <c r="A1603" s="4" t="s">
        <v>8984</v>
      </c>
      <c r="B1603" s="1" t="s">
        <v>11</v>
      </c>
      <c r="C1603" s="1" t="s">
        <v>11</v>
      </c>
      <c r="D1603" s="1" t="s">
        <v>11</v>
      </c>
      <c r="E1603" s="1" t="s">
        <v>11</v>
      </c>
      <c r="F1603" s="1" t="s">
        <v>11</v>
      </c>
      <c r="G1603" s="1" t="s">
        <v>11</v>
      </c>
      <c r="H1603" s="1" t="s">
        <v>11</v>
      </c>
      <c r="I1603" s="3"/>
      <c r="J1603" s="3"/>
    </row>
    <row r="1604">
      <c r="A1604" s="4" t="s">
        <v>4167</v>
      </c>
      <c r="B1604" s="1" t="s">
        <v>11</v>
      </c>
      <c r="C1604" s="1" t="s">
        <v>11</v>
      </c>
      <c r="D1604" s="1" t="s">
        <v>11</v>
      </c>
      <c r="E1604" s="1" t="s">
        <v>11</v>
      </c>
      <c r="F1604" s="1" t="s">
        <v>11</v>
      </c>
      <c r="G1604" s="1" t="s">
        <v>11</v>
      </c>
      <c r="H1604" s="1" t="s">
        <v>11</v>
      </c>
      <c r="I1604" s="3"/>
      <c r="J1604" s="3"/>
    </row>
    <row r="1605">
      <c r="A1605" s="4" t="s">
        <v>5796</v>
      </c>
      <c r="B1605" s="1" t="s">
        <v>11</v>
      </c>
      <c r="C1605" s="1" t="s">
        <v>11</v>
      </c>
      <c r="D1605" s="1" t="s">
        <v>11</v>
      </c>
      <c r="E1605" s="1" t="s">
        <v>11</v>
      </c>
      <c r="F1605" s="1" t="s">
        <v>11</v>
      </c>
      <c r="G1605" s="1" t="s">
        <v>11</v>
      </c>
      <c r="H1605" s="1" t="s">
        <v>11</v>
      </c>
      <c r="I1605" s="3"/>
      <c r="J1605" s="3"/>
    </row>
    <row r="1606">
      <c r="A1606" s="4" t="s">
        <v>130</v>
      </c>
      <c r="B1606" s="1" t="s">
        <v>11</v>
      </c>
      <c r="C1606" s="1" t="s">
        <v>11</v>
      </c>
      <c r="D1606" s="1" t="s">
        <v>11</v>
      </c>
      <c r="E1606" s="1" t="s">
        <v>11</v>
      </c>
      <c r="F1606" s="1" t="s">
        <v>11</v>
      </c>
      <c r="G1606" s="1" t="s">
        <v>11</v>
      </c>
      <c r="H1606" s="1" t="s">
        <v>11</v>
      </c>
      <c r="I1606" s="3"/>
      <c r="J1606" s="3"/>
    </row>
    <row r="1607">
      <c r="A1607" s="4" t="s">
        <v>5782</v>
      </c>
      <c r="B1607" s="1" t="s">
        <v>11</v>
      </c>
      <c r="C1607" s="1" t="s">
        <v>11</v>
      </c>
      <c r="D1607" s="1" t="s">
        <v>11</v>
      </c>
      <c r="E1607" s="1" t="s">
        <v>11</v>
      </c>
      <c r="F1607" s="1" t="s">
        <v>11</v>
      </c>
      <c r="G1607" s="1" t="s">
        <v>11</v>
      </c>
      <c r="H1607" s="1" t="s">
        <v>11</v>
      </c>
      <c r="I1607" s="3"/>
      <c r="J1607" s="3"/>
    </row>
    <row r="1608">
      <c r="A1608" s="4" t="s">
        <v>8580</v>
      </c>
      <c r="B1608" s="1" t="s">
        <v>11</v>
      </c>
      <c r="C1608" s="1" t="s">
        <v>11</v>
      </c>
      <c r="D1608" s="1" t="s">
        <v>11</v>
      </c>
      <c r="E1608" s="1" t="s">
        <v>11</v>
      </c>
      <c r="F1608" s="1" t="s">
        <v>11</v>
      </c>
      <c r="G1608" s="1" t="s">
        <v>11</v>
      </c>
      <c r="H1608" s="1" t="s">
        <v>11</v>
      </c>
      <c r="I1608" s="3"/>
      <c r="J1608" s="3"/>
    </row>
    <row r="1609">
      <c r="A1609" s="4" t="s">
        <v>5427</v>
      </c>
      <c r="B1609" s="1" t="s">
        <v>5428</v>
      </c>
      <c r="C1609" s="1" t="s">
        <v>5429</v>
      </c>
      <c r="D1609" s="1" t="s">
        <v>5430</v>
      </c>
      <c r="E1609" s="1" t="s">
        <v>5431</v>
      </c>
      <c r="F1609" s="1" t="s">
        <v>11</v>
      </c>
      <c r="G1609" s="1" t="s">
        <v>11</v>
      </c>
      <c r="H1609" s="1" t="s">
        <v>53</v>
      </c>
      <c r="I1609" s="3"/>
      <c r="J1609" s="3"/>
    </row>
    <row r="1610">
      <c r="A1610" s="4" t="s">
        <v>136</v>
      </c>
      <c r="B1610" s="1" t="s">
        <v>11</v>
      </c>
      <c r="C1610" s="1" t="s">
        <v>11</v>
      </c>
      <c r="D1610" s="1" t="s">
        <v>11</v>
      </c>
      <c r="E1610" s="1" t="s">
        <v>11</v>
      </c>
      <c r="F1610" s="1" t="s">
        <v>11</v>
      </c>
      <c r="G1610" s="1" t="s">
        <v>11</v>
      </c>
      <c r="H1610" s="1" t="s">
        <v>11</v>
      </c>
      <c r="I1610" s="3"/>
      <c r="J1610" s="3"/>
    </row>
    <row r="1611">
      <c r="A1611" s="4" t="s">
        <v>8729</v>
      </c>
      <c r="B1611" s="1" t="s">
        <v>11</v>
      </c>
      <c r="C1611" s="1" t="s">
        <v>11</v>
      </c>
      <c r="D1611" s="1" t="s">
        <v>11</v>
      </c>
      <c r="E1611" s="1" t="s">
        <v>11</v>
      </c>
      <c r="F1611" s="1" t="s">
        <v>11</v>
      </c>
      <c r="G1611" s="1" t="s">
        <v>11</v>
      </c>
      <c r="H1611" s="1" t="s">
        <v>11</v>
      </c>
      <c r="I1611" s="3"/>
      <c r="J1611" s="3"/>
    </row>
    <row r="1612">
      <c r="A1612" s="4" t="s">
        <v>7412</v>
      </c>
      <c r="B1612" s="1" t="s">
        <v>11</v>
      </c>
      <c r="C1612" s="1" t="s">
        <v>11</v>
      </c>
      <c r="D1612" s="1" t="s">
        <v>11</v>
      </c>
      <c r="E1612" s="1" t="s">
        <v>11</v>
      </c>
      <c r="F1612" s="1" t="s">
        <v>11</v>
      </c>
      <c r="G1612" s="1" t="s">
        <v>11</v>
      </c>
      <c r="H1612" s="1" t="s">
        <v>11</v>
      </c>
      <c r="I1612" s="3"/>
      <c r="J1612" s="3"/>
    </row>
    <row r="1613">
      <c r="A1613" s="4" t="s">
        <v>5439</v>
      </c>
      <c r="B1613" s="1" t="s">
        <v>5440</v>
      </c>
      <c r="C1613" s="1" t="s">
        <v>5441</v>
      </c>
      <c r="D1613" s="1" t="s">
        <v>5442</v>
      </c>
      <c r="E1613" s="1" t="s">
        <v>5443</v>
      </c>
      <c r="F1613" s="1" t="s">
        <v>11</v>
      </c>
      <c r="G1613" s="5" t="s">
        <v>5444</v>
      </c>
      <c r="H1613" s="1" t="s">
        <v>654</v>
      </c>
      <c r="I1613" s="3"/>
      <c r="J1613" s="3"/>
    </row>
    <row r="1614">
      <c r="A1614" s="4" t="s">
        <v>5446</v>
      </c>
      <c r="B1614" s="1" t="s">
        <v>5447</v>
      </c>
      <c r="C1614" s="1" t="s">
        <v>5448</v>
      </c>
      <c r="D1614" s="1" t="s">
        <v>5449</v>
      </c>
      <c r="E1614" s="1" t="s">
        <v>5450</v>
      </c>
      <c r="F1614" s="1" t="s">
        <v>11</v>
      </c>
      <c r="G1614" s="5" t="s">
        <v>5451</v>
      </c>
      <c r="H1614" s="1" t="s">
        <v>80</v>
      </c>
      <c r="I1614" s="3"/>
      <c r="J1614" s="3"/>
    </row>
    <row r="1615">
      <c r="A1615" s="4" t="s">
        <v>1573</v>
      </c>
      <c r="B1615" s="1" t="s">
        <v>11</v>
      </c>
      <c r="C1615" s="1" t="s">
        <v>11</v>
      </c>
      <c r="D1615" s="1" t="s">
        <v>11</v>
      </c>
      <c r="E1615" s="1" t="s">
        <v>11</v>
      </c>
      <c r="F1615" s="1" t="s">
        <v>11</v>
      </c>
      <c r="G1615" s="1" t="s">
        <v>11</v>
      </c>
      <c r="H1615" s="1" t="s">
        <v>11</v>
      </c>
      <c r="I1615" s="3"/>
      <c r="J1615" s="3"/>
    </row>
    <row r="1616">
      <c r="A1616" s="4" t="s">
        <v>2390</v>
      </c>
      <c r="B1616" s="1" t="s">
        <v>11</v>
      </c>
      <c r="C1616" s="1" t="s">
        <v>11</v>
      </c>
      <c r="D1616" s="1" t="s">
        <v>11</v>
      </c>
      <c r="E1616" s="1" t="s">
        <v>11</v>
      </c>
      <c r="F1616" s="1" t="s">
        <v>11</v>
      </c>
      <c r="G1616" s="1" t="s">
        <v>11</v>
      </c>
      <c r="H1616" s="1" t="s">
        <v>11</v>
      </c>
      <c r="I1616" s="3"/>
      <c r="J1616" s="3"/>
    </row>
    <row r="1617">
      <c r="A1617" s="4" t="s">
        <v>5457</v>
      </c>
      <c r="B1617" s="1" t="s">
        <v>5458</v>
      </c>
      <c r="C1617" s="1" t="s">
        <v>5459</v>
      </c>
      <c r="D1617" s="1" t="s">
        <v>5460</v>
      </c>
      <c r="E1617" s="1" t="s">
        <v>5461</v>
      </c>
      <c r="F1617" s="1" t="s">
        <v>5462</v>
      </c>
      <c r="G1617" s="5" t="s">
        <v>5463</v>
      </c>
      <c r="H1617" s="1" t="s">
        <v>43</v>
      </c>
      <c r="I1617" s="3"/>
      <c r="J1617" s="3"/>
    </row>
    <row r="1618">
      <c r="A1618" s="4" t="s">
        <v>5465</v>
      </c>
      <c r="B1618" s="1" t="s">
        <v>5466</v>
      </c>
      <c r="C1618" s="3"/>
      <c r="D1618" s="3"/>
      <c r="E1618" s="3"/>
      <c r="F1618" s="1" t="s">
        <v>11</v>
      </c>
      <c r="G1618" s="1" t="s">
        <v>11</v>
      </c>
      <c r="H1618" s="1" t="s">
        <v>11</v>
      </c>
      <c r="I1618" s="3"/>
      <c r="J1618" s="3"/>
    </row>
    <row r="1619">
      <c r="A1619" s="4" t="s">
        <v>5468</v>
      </c>
      <c r="B1619" s="1" t="s">
        <v>5469</v>
      </c>
      <c r="C1619" s="1" t="s">
        <v>5470</v>
      </c>
      <c r="D1619" s="1" t="s">
        <v>5471</v>
      </c>
      <c r="E1619" s="1" t="s">
        <v>5472</v>
      </c>
      <c r="F1619" s="1" t="s">
        <v>5473</v>
      </c>
      <c r="G1619" s="5" t="s">
        <v>5474</v>
      </c>
      <c r="H1619" s="1" t="s">
        <v>80</v>
      </c>
      <c r="I1619" s="3"/>
      <c r="J1619" s="3"/>
    </row>
    <row r="1620">
      <c r="A1620" s="4" t="s">
        <v>1025</v>
      </c>
      <c r="B1620" s="1" t="s">
        <v>11</v>
      </c>
      <c r="C1620" s="1" t="s">
        <v>11</v>
      </c>
      <c r="D1620" s="1" t="s">
        <v>11</v>
      </c>
      <c r="E1620" s="1" t="s">
        <v>11</v>
      </c>
      <c r="F1620" s="1" t="s">
        <v>11</v>
      </c>
      <c r="G1620" s="1" t="s">
        <v>11</v>
      </c>
      <c r="H1620" s="1" t="s">
        <v>11</v>
      </c>
      <c r="I1620" s="3"/>
      <c r="J1620" s="3"/>
    </row>
    <row r="1621">
      <c r="A1621" s="4" t="s">
        <v>1564</v>
      </c>
      <c r="B1621" s="1" t="s">
        <v>11</v>
      </c>
      <c r="C1621" s="1" t="s">
        <v>11</v>
      </c>
      <c r="D1621" s="1" t="s">
        <v>11</v>
      </c>
      <c r="E1621" s="1" t="s">
        <v>11</v>
      </c>
      <c r="F1621" s="1" t="s">
        <v>11</v>
      </c>
      <c r="G1621" s="1" t="s">
        <v>11</v>
      </c>
      <c r="H1621" s="1" t="s">
        <v>11</v>
      </c>
      <c r="I1621" s="3"/>
      <c r="J1621" s="3"/>
    </row>
    <row r="1622">
      <c r="A1622" s="4" t="s">
        <v>5219</v>
      </c>
      <c r="B1622" s="1" t="s">
        <v>11</v>
      </c>
      <c r="C1622" s="1" t="s">
        <v>11</v>
      </c>
      <c r="D1622" s="1" t="s">
        <v>11</v>
      </c>
      <c r="E1622" s="1" t="s">
        <v>11</v>
      </c>
      <c r="F1622" s="1" t="s">
        <v>11</v>
      </c>
      <c r="G1622" s="1" t="s">
        <v>11</v>
      </c>
      <c r="H1622" s="1" t="s">
        <v>11</v>
      </c>
      <c r="I1622" s="3"/>
      <c r="J1622" s="3"/>
    </row>
    <row r="1623">
      <c r="A1623" s="4" t="s">
        <v>6256</v>
      </c>
      <c r="B1623" s="1" t="s">
        <v>11</v>
      </c>
      <c r="C1623" s="1" t="s">
        <v>11</v>
      </c>
      <c r="D1623" s="1" t="s">
        <v>11</v>
      </c>
      <c r="E1623" s="1" t="s">
        <v>11</v>
      </c>
      <c r="F1623" s="1" t="s">
        <v>11</v>
      </c>
      <c r="G1623" s="1" t="s">
        <v>11</v>
      </c>
      <c r="H1623" s="1" t="s">
        <v>11</v>
      </c>
      <c r="I1623" s="3"/>
      <c r="J1623" s="3"/>
    </row>
    <row r="1624">
      <c r="A1624" s="4" t="s">
        <v>5484</v>
      </c>
      <c r="B1624" s="1" t="s">
        <v>5485</v>
      </c>
      <c r="C1624" s="1" t="s">
        <v>5486</v>
      </c>
      <c r="D1624" s="1" t="s">
        <v>5487</v>
      </c>
      <c r="E1624" s="1" t="s">
        <v>5488</v>
      </c>
      <c r="F1624" s="1" t="s">
        <v>11</v>
      </c>
      <c r="G1624" s="5" t="s">
        <v>5489</v>
      </c>
      <c r="H1624" s="1" t="s">
        <v>80</v>
      </c>
      <c r="I1624" s="3"/>
      <c r="J1624" s="3"/>
    </row>
    <row r="1625">
      <c r="A1625" s="4" t="s">
        <v>5491</v>
      </c>
      <c r="B1625" s="1" t="s">
        <v>5492</v>
      </c>
      <c r="C1625" s="1" t="s">
        <v>5493</v>
      </c>
      <c r="D1625" s="1" t="s">
        <v>5494</v>
      </c>
      <c r="E1625" s="1" t="s">
        <v>5495</v>
      </c>
      <c r="F1625" s="1" t="s">
        <v>11</v>
      </c>
      <c r="G1625" s="5" t="s">
        <v>5496</v>
      </c>
      <c r="H1625" s="1" t="s">
        <v>53</v>
      </c>
      <c r="I1625" s="3"/>
      <c r="J1625" s="3"/>
    </row>
    <row r="1626">
      <c r="A1626" s="4" t="s">
        <v>8808</v>
      </c>
      <c r="B1626" s="1" t="s">
        <v>11</v>
      </c>
      <c r="C1626" s="1" t="s">
        <v>11</v>
      </c>
      <c r="D1626" s="1" t="s">
        <v>11</v>
      </c>
      <c r="E1626" s="1" t="s">
        <v>11</v>
      </c>
      <c r="F1626" s="1" t="s">
        <v>11</v>
      </c>
      <c r="G1626" s="1" t="s">
        <v>11</v>
      </c>
      <c r="H1626" s="1" t="s">
        <v>11</v>
      </c>
      <c r="I1626" s="3"/>
      <c r="J1626" s="3"/>
    </row>
    <row r="1627">
      <c r="A1627" s="4" t="s">
        <v>4788</v>
      </c>
      <c r="B1627" s="1" t="s">
        <v>11</v>
      </c>
      <c r="C1627" s="1" t="s">
        <v>11</v>
      </c>
      <c r="D1627" s="1" t="s">
        <v>11</v>
      </c>
      <c r="E1627" s="1" t="s">
        <v>11</v>
      </c>
      <c r="F1627" s="1" t="s">
        <v>11</v>
      </c>
      <c r="G1627" s="1" t="s">
        <v>11</v>
      </c>
      <c r="H1627" s="1" t="s">
        <v>11</v>
      </c>
      <c r="I1627" s="3"/>
      <c r="J1627" s="3"/>
    </row>
    <row r="1628">
      <c r="A1628" s="4" t="s">
        <v>5365</v>
      </c>
      <c r="B1628" s="1" t="s">
        <v>11</v>
      </c>
      <c r="C1628" s="1" t="s">
        <v>11</v>
      </c>
      <c r="D1628" s="1" t="s">
        <v>11</v>
      </c>
      <c r="E1628" s="1" t="s">
        <v>11</v>
      </c>
      <c r="F1628" s="1" t="s">
        <v>11</v>
      </c>
      <c r="G1628" s="1" t="s">
        <v>11</v>
      </c>
      <c r="H1628" s="1" t="s">
        <v>11</v>
      </c>
      <c r="I1628" s="3"/>
      <c r="J1628" s="3"/>
    </row>
    <row r="1629">
      <c r="A1629" s="4" t="s">
        <v>2344</v>
      </c>
      <c r="B1629" s="1" t="s">
        <v>11</v>
      </c>
      <c r="C1629" s="1" t="s">
        <v>11</v>
      </c>
      <c r="D1629" s="1" t="s">
        <v>11</v>
      </c>
      <c r="E1629" s="1" t="s">
        <v>11</v>
      </c>
      <c r="F1629" s="1" t="s">
        <v>11</v>
      </c>
      <c r="G1629" s="1" t="s">
        <v>11</v>
      </c>
      <c r="H1629" s="1" t="s">
        <v>11</v>
      </c>
      <c r="I1629" s="3"/>
      <c r="J1629" s="3"/>
    </row>
    <row r="1630">
      <c r="A1630" s="4" t="s">
        <v>6381</v>
      </c>
      <c r="B1630" s="1" t="s">
        <v>11</v>
      </c>
      <c r="C1630" s="1" t="s">
        <v>11</v>
      </c>
      <c r="D1630" s="1" t="s">
        <v>11</v>
      </c>
      <c r="E1630" s="1" t="s">
        <v>11</v>
      </c>
      <c r="F1630" s="1" t="s">
        <v>11</v>
      </c>
      <c r="G1630" s="1" t="s">
        <v>11</v>
      </c>
      <c r="H1630" s="1" t="s">
        <v>11</v>
      </c>
      <c r="I1630" s="3"/>
      <c r="J1630" s="3"/>
    </row>
    <row r="1631">
      <c r="A1631" s="4" t="s">
        <v>5508</v>
      </c>
      <c r="B1631" s="1" t="s">
        <v>5509</v>
      </c>
      <c r="C1631" s="1" t="s">
        <v>5510</v>
      </c>
      <c r="D1631" s="1" t="s">
        <v>5511</v>
      </c>
      <c r="E1631" s="1" t="s">
        <v>5512</v>
      </c>
      <c r="F1631" s="1" t="s">
        <v>5513</v>
      </c>
      <c r="G1631" s="5" t="s">
        <v>5514</v>
      </c>
      <c r="H1631" s="1" t="s">
        <v>183</v>
      </c>
      <c r="I1631" s="3"/>
      <c r="J1631" s="3"/>
    </row>
    <row r="1632">
      <c r="A1632" s="4" t="s">
        <v>4091</v>
      </c>
      <c r="B1632" s="1" t="s">
        <v>11</v>
      </c>
      <c r="C1632" s="1" t="s">
        <v>11</v>
      </c>
      <c r="D1632" s="1" t="s">
        <v>11</v>
      </c>
      <c r="E1632" s="1" t="s">
        <v>11</v>
      </c>
      <c r="F1632" s="1" t="s">
        <v>11</v>
      </c>
      <c r="G1632" s="1" t="s">
        <v>11</v>
      </c>
      <c r="H1632" s="1" t="s">
        <v>11</v>
      </c>
      <c r="I1632" s="3"/>
      <c r="J1632" s="3"/>
    </row>
    <row r="1633">
      <c r="A1633" s="4" t="s">
        <v>5518</v>
      </c>
      <c r="B1633" s="1" t="s">
        <v>5519</v>
      </c>
      <c r="C1633" s="1" t="s">
        <v>5520</v>
      </c>
      <c r="D1633" s="1" t="s">
        <v>5521</v>
      </c>
      <c r="E1633" s="1" t="s">
        <v>5522</v>
      </c>
      <c r="F1633" s="1" t="s">
        <v>11</v>
      </c>
      <c r="G1633" s="5" t="s">
        <v>5523</v>
      </c>
      <c r="H1633" s="1" t="s">
        <v>80</v>
      </c>
      <c r="I1633" s="3"/>
      <c r="J1633" s="3"/>
    </row>
    <row r="1634">
      <c r="A1634" s="4" t="s">
        <v>9501</v>
      </c>
      <c r="B1634" s="1" t="s">
        <v>11</v>
      </c>
      <c r="C1634" s="1" t="s">
        <v>11</v>
      </c>
      <c r="D1634" s="1" t="s">
        <v>11</v>
      </c>
      <c r="E1634" s="1" t="s">
        <v>11</v>
      </c>
      <c r="F1634" s="1" t="s">
        <v>11</v>
      </c>
      <c r="G1634" s="1" t="s">
        <v>11</v>
      </c>
      <c r="H1634" s="1" t="s">
        <v>11</v>
      </c>
      <c r="I1634" s="3"/>
      <c r="J1634" s="3"/>
    </row>
    <row r="1635">
      <c r="A1635" s="4" t="s">
        <v>5527</v>
      </c>
      <c r="B1635" s="1" t="s">
        <v>5528</v>
      </c>
      <c r="C1635" s="1" t="s">
        <v>5529</v>
      </c>
      <c r="D1635" s="1" t="s">
        <v>5530</v>
      </c>
      <c r="E1635" s="1" t="s">
        <v>5531</v>
      </c>
      <c r="F1635" s="1" t="s">
        <v>11</v>
      </c>
      <c r="G1635" s="5" t="s">
        <v>5532</v>
      </c>
      <c r="H1635" s="1" t="s">
        <v>80</v>
      </c>
      <c r="I1635" s="3"/>
      <c r="J1635" s="3"/>
    </row>
    <row r="1636">
      <c r="A1636" s="4" t="s">
        <v>5534</v>
      </c>
      <c r="B1636" s="1" t="s">
        <v>5535</v>
      </c>
      <c r="C1636" s="1" t="s">
        <v>5536</v>
      </c>
      <c r="D1636" s="1" t="s">
        <v>5537</v>
      </c>
      <c r="E1636" s="1" t="s">
        <v>5538</v>
      </c>
      <c r="F1636" s="1" t="s">
        <v>5539</v>
      </c>
      <c r="G1636" s="1" t="s">
        <v>11</v>
      </c>
      <c r="H1636" s="1" t="s">
        <v>312</v>
      </c>
      <c r="I1636" s="3"/>
      <c r="J1636" s="3"/>
    </row>
    <row r="1637">
      <c r="A1637" s="4" t="s">
        <v>3342</v>
      </c>
      <c r="B1637" s="1" t="s">
        <v>11</v>
      </c>
      <c r="C1637" s="1" t="s">
        <v>11</v>
      </c>
      <c r="D1637" s="1" t="s">
        <v>11</v>
      </c>
      <c r="E1637" s="1" t="s">
        <v>11</v>
      </c>
      <c r="F1637" s="1" t="s">
        <v>11</v>
      </c>
      <c r="G1637" s="1" t="s">
        <v>11</v>
      </c>
      <c r="H1637" s="1" t="s">
        <v>11</v>
      </c>
      <c r="I1637" s="3"/>
      <c r="J1637" s="3"/>
    </row>
    <row r="1638">
      <c r="A1638" s="4" t="s">
        <v>5543</v>
      </c>
      <c r="B1638" s="1" t="s">
        <v>5544</v>
      </c>
      <c r="C1638" s="1" t="s">
        <v>5545</v>
      </c>
      <c r="D1638" s="1" t="s">
        <v>5546</v>
      </c>
      <c r="E1638" s="1" t="s">
        <v>5547</v>
      </c>
      <c r="F1638" s="1" t="s">
        <v>5548</v>
      </c>
      <c r="G1638" s="5" t="s">
        <v>5549</v>
      </c>
      <c r="H1638" s="1" t="s">
        <v>154</v>
      </c>
      <c r="I1638" s="3"/>
      <c r="J1638" s="3"/>
    </row>
    <row r="1639">
      <c r="A1639" s="4" t="s">
        <v>5551</v>
      </c>
      <c r="B1639" s="1" t="s">
        <v>5552</v>
      </c>
      <c r="C1639" s="1" t="s">
        <v>5553</v>
      </c>
      <c r="D1639" s="1" t="s">
        <v>5554</v>
      </c>
      <c r="E1639" s="1" t="s">
        <v>5555</v>
      </c>
      <c r="F1639" s="1" t="s">
        <v>5556</v>
      </c>
      <c r="G1639" s="5" t="s">
        <v>5557</v>
      </c>
      <c r="H1639" s="1" t="s">
        <v>80</v>
      </c>
      <c r="I1639" s="3"/>
      <c r="J1639" s="3"/>
    </row>
    <row r="1640">
      <c r="A1640" s="4" t="s">
        <v>1391</v>
      </c>
      <c r="B1640" s="1" t="s">
        <v>11</v>
      </c>
      <c r="C1640" s="1" t="s">
        <v>11</v>
      </c>
      <c r="D1640" s="1" t="s">
        <v>11</v>
      </c>
      <c r="E1640" s="1" t="s">
        <v>11</v>
      </c>
      <c r="F1640" s="1" t="s">
        <v>11</v>
      </c>
      <c r="G1640" s="1" t="s">
        <v>11</v>
      </c>
      <c r="H1640" s="1" t="s">
        <v>11</v>
      </c>
      <c r="I1640" s="3"/>
      <c r="J1640" s="3"/>
    </row>
    <row r="1641">
      <c r="A1641" s="4" t="s">
        <v>7747</v>
      </c>
      <c r="B1641" s="1" t="s">
        <v>11</v>
      </c>
      <c r="C1641" s="1" t="s">
        <v>11</v>
      </c>
      <c r="D1641" s="1" t="s">
        <v>11</v>
      </c>
      <c r="E1641" s="1" t="s">
        <v>11</v>
      </c>
      <c r="F1641" s="1" t="s">
        <v>11</v>
      </c>
      <c r="G1641" s="1" t="s">
        <v>11</v>
      </c>
      <c r="H1641" s="1" t="s">
        <v>11</v>
      </c>
      <c r="I1641" s="3"/>
      <c r="J1641" s="3"/>
    </row>
    <row r="1642">
      <c r="A1642" s="4" t="s">
        <v>6645</v>
      </c>
      <c r="B1642" s="1" t="s">
        <v>11</v>
      </c>
      <c r="C1642" s="1" t="s">
        <v>11</v>
      </c>
      <c r="D1642" s="1" t="s">
        <v>11</v>
      </c>
      <c r="E1642" s="1" t="s">
        <v>11</v>
      </c>
      <c r="F1642" s="1" t="s">
        <v>11</v>
      </c>
      <c r="G1642" s="1" t="s">
        <v>11</v>
      </c>
      <c r="H1642" s="1" t="s">
        <v>11</v>
      </c>
      <c r="I1642" s="3"/>
      <c r="J1642" s="3"/>
    </row>
    <row r="1643">
      <c r="A1643" s="4" t="s">
        <v>373</v>
      </c>
      <c r="B1643" s="1" t="s">
        <v>11</v>
      </c>
      <c r="C1643" s="1" t="s">
        <v>11</v>
      </c>
      <c r="D1643" s="1" t="s">
        <v>11</v>
      </c>
      <c r="E1643" s="1" t="s">
        <v>11</v>
      </c>
      <c r="F1643" s="1" t="s">
        <v>11</v>
      </c>
      <c r="G1643" s="1" t="s">
        <v>11</v>
      </c>
      <c r="H1643" s="1" t="s">
        <v>11</v>
      </c>
      <c r="I1643" s="3"/>
      <c r="J1643" s="3"/>
    </row>
    <row r="1644">
      <c r="A1644" s="4" t="s">
        <v>5567</v>
      </c>
      <c r="B1644" s="1" t="s">
        <v>5568</v>
      </c>
      <c r="C1644" s="1" t="s">
        <v>5569</v>
      </c>
      <c r="D1644" s="1" t="s">
        <v>5570</v>
      </c>
      <c r="E1644" s="1" t="s">
        <v>5571</v>
      </c>
      <c r="F1644" s="1" t="s">
        <v>11</v>
      </c>
      <c r="G1644" s="5" t="s">
        <v>5572</v>
      </c>
      <c r="H1644" s="1" t="s">
        <v>154</v>
      </c>
      <c r="I1644" s="3"/>
      <c r="J1644" s="3"/>
    </row>
    <row r="1645">
      <c r="A1645" s="4" t="s">
        <v>1940</v>
      </c>
      <c r="B1645" s="1" t="s">
        <v>11</v>
      </c>
      <c r="C1645" s="1" t="s">
        <v>11</v>
      </c>
      <c r="D1645" s="1" t="s">
        <v>11</v>
      </c>
      <c r="E1645" s="1" t="s">
        <v>11</v>
      </c>
      <c r="F1645" s="1" t="s">
        <v>11</v>
      </c>
      <c r="G1645" s="1" t="s">
        <v>11</v>
      </c>
      <c r="H1645" s="1" t="s">
        <v>11</v>
      </c>
      <c r="I1645" s="3"/>
      <c r="J1645" s="3"/>
    </row>
    <row r="1646">
      <c r="A1646" s="4" t="s">
        <v>5576</v>
      </c>
      <c r="B1646" s="1" t="s">
        <v>5577</v>
      </c>
      <c r="C1646" s="1" t="s">
        <v>5578</v>
      </c>
      <c r="D1646" s="1" t="s">
        <v>5579</v>
      </c>
      <c r="E1646" s="1" t="s">
        <v>5580</v>
      </c>
      <c r="F1646" s="1" t="s">
        <v>11</v>
      </c>
      <c r="G1646" s="5" t="s">
        <v>5581</v>
      </c>
      <c r="H1646" s="1" t="s">
        <v>80</v>
      </c>
      <c r="I1646" s="3"/>
      <c r="J1646" s="3"/>
    </row>
    <row r="1647">
      <c r="A1647" s="4" t="s">
        <v>5583</v>
      </c>
      <c r="B1647" s="1" t="s">
        <v>5584</v>
      </c>
      <c r="C1647" s="1" t="s">
        <v>5585</v>
      </c>
      <c r="D1647" s="1" t="s">
        <v>5586</v>
      </c>
      <c r="E1647" s="1" t="s">
        <v>5587</v>
      </c>
      <c r="F1647" s="1" t="s">
        <v>11</v>
      </c>
      <c r="G1647" s="1" t="s">
        <v>11</v>
      </c>
      <c r="H1647" s="1" t="s">
        <v>382</v>
      </c>
      <c r="I1647" s="3"/>
      <c r="J1647" s="3"/>
    </row>
    <row r="1648">
      <c r="A1648" s="4" t="s">
        <v>645</v>
      </c>
      <c r="B1648" s="1" t="s">
        <v>11</v>
      </c>
      <c r="C1648" s="1" t="s">
        <v>11</v>
      </c>
      <c r="D1648" s="1" t="s">
        <v>11</v>
      </c>
      <c r="E1648" s="1" t="s">
        <v>11</v>
      </c>
      <c r="F1648" s="1" t="s">
        <v>11</v>
      </c>
      <c r="G1648" s="1" t="s">
        <v>11</v>
      </c>
      <c r="H1648" s="1" t="s">
        <v>11</v>
      </c>
      <c r="I1648" s="3"/>
      <c r="J1648" s="3"/>
    </row>
    <row r="1649">
      <c r="A1649" s="4" t="s">
        <v>2533</v>
      </c>
      <c r="B1649" s="1" t="s">
        <v>11</v>
      </c>
      <c r="C1649" s="1" t="s">
        <v>11</v>
      </c>
      <c r="D1649" s="1" t="s">
        <v>11</v>
      </c>
      <c r="E1649" s="1" t="s">
        <v>11</v>
      </c>
      <c r="F1649" s="1" t="s">
        <v>11</v>
      </c>
      <c r="G1649" s="1" t="s">
        <v>11</v>
      </c>
      <c r="H1649" s="1" t="s">
        <v>11</v>
      </c>
      <c r="I1649" s="3"/>
      <c r="J1649" s="3"/>
    </row>
    <row r="1650">
      <c r="A1650" s="4" t="s">
        <v>3229</v>
      </c>
      <c r="B1650" s="1" t="s">
        <v>11</v>
      </c>
      <c r="C1650" s="1" t="s">
        <v>11</v>
      </c>
      <c r="D1650" s="1" t="s">
        <v>11</v>
      </c>
      <c r="E1650" s="1" t="s">
        <v>11</v>
      </c>
      <c r="F1650" s="1" t="s">
        <v>11</v>
      </c>
      <c r="G1650" s="1" t="s">
        <v>11</v>
      </c>
      <c r="H1650" s="1" t="s">
        <v>11</v>
      </c>
      <c r="I1650" s="3"/>
      <c r="J1650" s="3"/>
    </row>
    <row r="1651">
      <c r="A1651" s="4" t="s">
        <v>7898</v>
      </c>
      <c r="B1651" s="1" t="s">
        <v>11</v>
      </c>
      <c r="C1651" s="1" t="s">
        <v>11</v>
      </c>
      <c r="D1651" s="1" t="s">
        <v>11</v>
      </c>
      <c r="E1651" s="1" t="s">
        <v>11</v>
      </c>
      <c r="F1651" s="1" t="s">
        <v>11</v>
      </c>
      <c r="G1651" s="1" t="s">
        <v>11</v>
      </c>
      <c r="H1651" s="1" t="s">
        <v>11</v>
      </c>
      <c r="I1651" s="3"/>
      <c r="J1651" s="3"/>
    </row>
    <row r="1652">
      <c r="A1652" s="4" t="s">
        <v>891</v>
      </c>
      <c r="B1652" s="1" t="s">
        <v>11</v>
      </c>
      <c r="C1652" s="1" t="s">
        <v>11</v>
      </c>
      <c r="D1652" s="1" t="s">
        <v>11</v>
      </c>
      <c r="E1652" s="1" t="s">
        <v>11</v>
      </c>
      <c r="F1652" s="1" t="s">
        <v>11</v>
      </c>
      <c r="G1652" s="1" t="s">
        <v>11</v>
      </c>
      <c r="H1652" s="1" t="s">
        <v>11</v>
      </c>
      <c r="I1652" s="3"/>
      <c r="J1652" s="3"/>
    </row>
    <row r="1653">
      <c r="A1653" s="4" t="s">
        <v>5599</v>
      </c>
      <c r="B1653" s="1" t="s">
        <v>5600</v>
      </c>
      <c r="C1653" s="1" t="s">
        <v>5601</v>
      </c>
      <c r="D1653" s="1" t="s">
        <v>5602</v>
      </c>
      <c r="E1653" s="1" t="s">
        <v>5603</v>
      </c>
      <c r="F1653" s="1" t="s">
        <v>11</v>
      </c>
      <c r="G1653" s="5" t="s">
        <v>5604</v>
      </c>
      <c r="H1653" s="1" t="s">
        <v>31</v>
      </c>
      <c r="I1653" s="3"/>
      <c r="J1653" s="3"/>
    </row>
    <row r="1654">
      <c r="A1654" s="4" t="s">
        <v>9368</v>
      </c>
      <c r="B1654" s="1" t="s">
        <v>11</v>
      </c>
      <c r="C1654" s="1" t="s">
        <v>11</v>
      </c>
      <c r="D1654" s="1" t="s">
        <v>11</v>
      </c>
      <c r="E1654" s="1" t="s">
        <v>11</v>
      </c>
      <c r="F1654" s="1" t="s">
        <v>11</v>
      </c>
      <c r="G1654" s="1" t="s">
        <v>11</v>
      </c>
      <c r="H1654" s="1" t="s">
        <v>11</v>
      </c>
      <c r="I1654" s="3"/>
      <c r="J1654" s="3"/>
    </row>
    <row r="1655">
      <c r="A1655" s="4" t="s">
        <v>5608</v>
      </c>
      <c r="B1655" s="1" t="s">
        <v>5609</v>
      </c>
      <c r="C1655" s="1" t="s">
        <v>5610</v>
      </c>
      <c r="D1655" s="1" t="s">
        <v>5611</v>
      </c>
      <c r="E1655" s="1" t="s">
        <v>5612</v>
      </c>
      <c r="F1655" s="1" t="s">
        <v>11</v>
      </c>
      <c r="G1655" s="5" t="s">
        <v>5613</v>
      </c>
      <c r="H1655" s="1" t="s">
        <v>924</v>
      </c>
      <c r="I1655" s="3"/>
      <c r="J1655" s="3"/>
    </row>
    <row r="1656">
      <c r="A1656" s="4" t="s">
        <v>6775</v>
      </c>
      <c r="B1656" s="1" t="s">
        <v>11</v>
      </c>
      <c r="C1656" s="1" t="s">
        <v>11</v>
      </c>
      <c r="D1656" s="1" t="s">
        <v>11</v>
      </c>
      <c r="E1656" s="1" t="s">
        <v>11</v>
      </c>
      <c r="F1656" s="1" t="s">
        <v>11</v>
      </c>
      <c r="G1656" s="1" t="s">
        <v>11</v>
      </c>
      <c r="H1656" s="1" t="s">
        <v>11</v>
      </c>
      <c r="I1656" s="3"/>
      <c r="J1656" s="3"/>
    </row>
    <row r="1657">
      <c r="A1657" s="4" t="s">
        <v>5617</v>
      </c>
      <c r="B1657" s="1" t="s">
        <v>5618</v>
      </c>
      <c r="C1657" s="1" t="s">
        <v>5619</v>
      </c>
      <c r="D1657" s="1" t="s">
        <v>5620</v>
      </c>
      <c r="E1657" s="1" t="s">
        <v>5621</v>
      </c>
      <c r="F1657" s="1" t="s">
        <v>11</v>
      </c>
      <c r="G1657" s="3"/>
      <c r="H1657" s="1" t="s">
        <v>183</v>
      </c>
      <c r="I1657" s="3"/>
      <c r="J1657" s="3"/>
    </row>
    <row r="1658">
      <c r="A1658" s="4" t="s">
        <v>5437</v>
      </c>
      <c r="B1658" s="1" t="s">
        <v>11</v>
      </c>
      <c r="C1658" s="1" t="s">
        <v>11</v>
      </c>
      <c r="D1658" s="1" t="s">
        <v>11</v>
      </c>
      <c r="E1658" s="1" t="s">
        <v>11</v>
      </c>
      <c r="F1658" s="1" t="s">
        <v>11</v>
      </c>
      <c r="G1658" s="1" t="s">
        <v>11</v>
      </c>
      <c r="H1658" s="1" t="s">
        <v>11</v>
      </c>
      <c r="I1658" s="3"/>
      <c r="J1658" s="3"/>
    </row>
    <row r="1659">
      <c r="A1659" s="4" t="s">
        <v>5625</v>
      </c>
      <c r="B1659" s="1" t="s">
        <v>5626</v>
      </c>
      <c r="C1659" s="1" t="s">
        <v>5627</v>
      </c>
      <c r="D1659" s="1" t="s">
        <v>5628</v>
      </c>
      <c r="E1659" s="1" t="s">
        <v>5629</v>
      </c>
      <c r="F1659" s="1" t="s">
        <v>11</v>
      </c>
      <c r="G1659" s="1" t="s">
        <v>11</v>
      </c>
      <c r="H1659" s="1" t="s">
        <v>80</v>
      </c>
      <c r="I1659" s="3"/>
      <c r="J1659" s="3"/>
    </row>
    <row r="1660">
      <c r="A1660" s="4" t="s">
        <v>2309</v>
      </c>
      <c r="B1660" s="1" t="s">
        <v>11</v>
      </c>
      <c r="C1660" s="1" t="s">
        <v>11</v>
      </c>
      <c r="D1660" s="1" t="s">
        <v>11</v>
      </c>
      <c r="E1660" s="1" t="s">
        <v>11</v>
      </c>
      <c r="F1660" s="1" t="s">
        <v>11</v>
      </c>
      <c r="G1660" s="1" t="s">
        <v>11</v>
      </c>
      <c r="H1660" s="1" t="s">
        <v>11</v>
      </c>
      <c r="I1660" s="3"/>
      <c r="J1660" s="3"/>
    </row>
    <row r="1661">
      <c r="A1661" s="4" t="s">
        <v>3202</v>
      </c>
      <c r="B1661" s="1" t="s">
        <v>11</v>
      </c>
      <c r="C1661" s="1" t="s">
        <v>11</v>
      </c>
      <c r="D1661" s="1" t="s">
        <v>11</v>
      </c>
      <c r="E1661" s="1" t="s">
        <v>11</v>
      </c>
      <c r="F1661" s="1" t="s">
        <v>11</v>
      </c>
      <c r="G1661" s="1" t="s">
        <v>11</v>
      </c>
      <c r="H1661" s="1" t="s">
        <v>11</v>
      </c>
      <c r="I1661" s="3"/>
      <c r="J1661" s="3"/>
    </row>
    <row r="1662">
      <c r="A1662" s="4" t="s">
        <v>5635</v>
      </c>
      <c r="B1662" s="1" t="s">
        <v>5636</v>
      </c>
      <c r="C1662" s="1" t="s">
        <v>5637</v>
      </c>
      <c r="D1662" s="1" t="s">
        <v>5638</v>
      </c>
      <c r="E1662" s="1" t="s">
        <v>5639</v>
      </c>
      <c r="F1662" s="1" t="s">
        <v>11</v>
      </c>
      <c r="G1662" s="5" t="s">
        <v>5640</v>
      </c>
      <c r="H1662" s="1" t="s">
        <v>312</v>
      </c>
      <c r="I1662" s="3"/>
      <c r="J1662" s="3"/>
    </row>
    <row r="1663">
      <c r="A1663" s="4" t="s">
        <v>5642</v>
      </c>
      <c r="B1663" s="1" t="s">
        <v>5643</v>
      </c>
      <c r="C1663" s="1" t="s">
        <v>5644</v>
      </c>
      <c r="D1663" s="1" t="s">
        <v>5645</v>
      </c>
      <c r="E1663" s="1" t="s">
        <v>5646</v>
      </c>
      <c r="F1663" s="1" t="s">
        <v>5647</v>
      </c>
      <c r="G1663" s="1" t="s">
        <v>11</v>
      </c>
      <c r="H1663" s="1" t="s">
        <v>11</v>
      </c>
      <c r="I1663" s="3"/>
      <c r="J1663" s="3"/>
    </row>
    <row r="1664">
      <c r="A1664" s="4" t="s">
        <v>5935</v>
      </c>
      <c r="B1664" s="1" t="s">
        <v>11</v>
      </c>
      <c r="C1664" s="1" t="s">
        <v>11</v>
      </c>
      <c r="D1664" s="1" t="s">
        <v>11</v>
      </c>
      <c r="E1664" s="1" t="s">
        <v>11</v>
      </c>
      <c r="F1664" s="1" t="s">
        <v>11</v>
      </c>
      <c r="G1664" s="1" t="s">
        <v>11</v>
      </c>
      <c r="H1664" s="1" t="s">
        <v>11</v>
      </c>
      <c r="I1664" s="3"/>
      <c r="J1664" s="3"/>
    </row>
    <row r="1665">
      <c r="A1665" s="4" t="s">
        <v>5651</v>
      </c>
      <c r="B1665" s="1" t="s">
        <v>5652</v>
      </c>
      <c r="C1665" s="1" t="s">
        <v>5653</v>
      </c>
      <c r="D1665" s="1" t="s">
        <v>5654</v>
      </c>
      <c r="E1665" s="1" t="s">
        <v>5655</v>
      </c>
      <c r="F1665" s="1" t="s">
        <v>11</v>
      </c>
      <c r="G1665" s="1" t="s">
        <v>11</v>
      </c>
      <c r="H1665" s="1" t="s">
        <v>43</v>
      </c>
      <c r="I1665" s="3"/>
      <c r="J1665" s="3"/>
    </row>
    <row r="1666">
      <c r="A1666" s="4" t="s">
        <v>5657</v>
      </c>
      <c r="B1666" s="1" t="s">
        <v>5658</v>
      </c>
      <c r="C1666" s="1" t="s">
        <v>5659</v>
      </c>
      <c r="D1666" s="1" t="s">
        <v>5660</v>
      </c>
      <c r="E1666" s="1" t="s">
        <v>5661</v>
      </c>
      <c r="F1666" s="1" t="s">
        <v>11</v>
      </c>
      <c r="G1666" s="5" t="s">
        <v>5662</v>
      </c>
      <c r="H1666" s="1" t="s">
        <v>382</v>
      </c>
      <c r="I1666" s="3"/>
      <c r="J1666" s="3"/>
    </row>
    <row r="1667">
      <c r="A1667" s="4" t="s">
        <v>727</v>
      </c>
      <c r="B1667" s="1" t="s">
        <v>11</v>
      </c>
      <c r="C1667" s="1" t="s">
        <v>11</v>
      </c>
      <c r="D1667" s="1" t="s">
        <v>11</v>
      </c>
      <c r="E1667" s="1" t="s">
        <v>11</v>
      </c>
      <c r="F1667" s="1" t="s">
        <v>11</v>
      </c>
      <c r="G1667" s="1" t="s">
        <v>11</v>
      </c>
      <c r="H1667" s="1" t="s">
        <v>11</v>
      </c>
      <c r="I1667" s="3"/>
      <c r="J1667" s="3"/>
    </row>
    <row r="1668">
      <c r="A1668" s="4" t="s">
        <v>5666</v>
      </c>
      <c r="B1668" s="1" t="s">
        <v>5667</v>
      </c>
      <c r="C1668" s="1" t="s">
        <v>5668</v>
      </c>
      <c r="D1668" s="1" t="s">
        <v>5669</v>
      </c>
      <c r="E1668" s="1" t="s">
        <v>5670</v>
      </c>
      <c r="F1668" s="1" t="s">
        <v>11</v>
      </c>
      <c r="G1668" s="5" t="s">
        <v>5671</v>
      </c>
      <c r="H1668" s="1" t="s">
        <v>80</v>
      </c>
      <c r="I1668" s="3"/>
      <c r="J1668" s="3"/>
    </row>
    <row r="1669">
      <c r="A1669" s="4" t="s">
        <v>5673</v>
      </c>
      <c r="B1669" s="1" t="s">
        <v>5674</v>
      </c>
      <c r="C1669" s="1" t="s">
        <v>5675</v>
      </c>
      <c r="D1669" s="1" t="s">
        <v>5676</v>
      </c>
      <c r="E1669" s="1" t="s">
        <v>5677</v>
      </c>
      <c r="F1669" s="1" t="s">
        <v>11</v>
      </c>
      <c r="G1669" s="3"/>
      <c r="H1669" s="1" t="s">
        <v>80</v>
      </c>
      <c r="I1669" s="3"/>
      <c r="J1669" s="3"/>
    </row>
    <row r="1670">
      <c r="A1670" s="4" t="s">
        <v>5591</v>
      </c>
      <c r="B1670" s="1" t="s">
        <v>11</v>
      </c>
      <c r="C1670" s="1" t="s">
        <v>11</v>
      </c>
      <c r="D1670" s="1" t="s">
        <v>11</v>
      </c>
      <c r="E1670" s="1" t="s">
        <v>11</v>
      </c>
      <c r="F1670" s="1" t="s">
        <v>11</v>
      </c>
      <c r="G1670" s="1" t="s">
        <v>11</v>
      </c>
      <c r="H1670" s="1" t="s">
        <v>11</v>
      </c>
      <c r="I1670" s="3"/>
      <c r="J1670" s="3"/>
    </row>
    <row r="1671">
      <c r="A1671" s="4" t="s">
        <v>5681</v>
      </c>
      <c r="B1671" s="1" t="s">
        <v>5682</v>
      </c>
      <c r="C1671" s="1" t="s">
        <v>5683</v>
      </c>
      <c r="D1671" s="1" t="s">
        <v>5684</v>
      </c>
      <c r="E1671" s="1" t="s">
        <v>5685</v>
      </c>
      <c r="F1671" s="1" t="s">
        <v>11</v>
      </c>
      <c r="G1671" s="5" t="s">
        <v>5686</v>
      </c>
      <c r="H1671" s="1" t="s">
        <v>80</v>
      </c>
      <c r="I1671" s="3"/>
      <c r="J1671" s="3"/>
    </row>
    <row r="1672">
      <c r="A1672" s="4" t="s">
        <v>6003</v>
      </c>
      <c r="B1672" s="1" t="s">
        <v>11</v>
      </c>
      <c r="C1672" s="1" t="s">
        <v>11</v>
      </c>
      <c r="D1672" s="1" t="s">
        <v>11</v>
      </c>
      <c r="E1672" s="1" t="s">
        <v>11</v>
      </c>
      <c r="F1672" s="1" t="s">
        <v>11</v>
      </c>
      <c r="G1672" s="1" t="s">
        <v>11</v>
      </c>
      <c r="H1672" s="1" t="s">
        <v>11</v>
      </c>
      <c r="I1672" s="3"/>
      <c r="J1672" s="3"/>
    </row>
    <row r="1673">
      <c r="A1673" s="4" t="s">
        <v>3951</v>
      </c>
      <c r="B1673" s="1" t="s">
        <v>11</v>
      </c>
      <c r="C1673" s="1" t="s">
        <v>11</v>
      </c>
      <c r="D1673" s="1" t="s">
        <v>11</v>
      </c>
      <c r="E1673" s="1" t="s">
        <v>11</v>
      </c>
      <c r="F1673" s="1" t="s">
        <v>11</v>
      </c>
      <c r="G1673" s="1" t="s">
        <v>11</v>
      </c>
      <c r="H1673" s="1" t="s">
        <v>11</v>
      </c>
      <c r="I1673" s="3"/>
      <c r="J1673" s="3"/>
    </row>
    <row r="1674">
      <c r="A1674" s="4" t="s">
        <v>5692</v>
      </c>
      <c r="B1674" s="1" t="s">
        <v>5693</v>
      </c>
      <c r="C1674" s="1" t="s">
        <v>5694</v>
      </c>
      <c r="D1674" s="1" t="s">
        <v>5695</v>
      </c>
      <c r="E1674" s="1" t="s">
        <v>5696</v>
      </c>
      <c r="F1674" s="1" t="s">
        <v>5697</v>
      </c>
      <c r="G1674" s="3"/>
      <c r="H1674" s="1" t="s">
        <v>43</v>
      </c>
      <c r="I1674" s="3"/>
      <c r="J1674" s="3"/>
    </row>
    <row r="1675">
      <c r="A1675" s="4" t="s">
        <v>5699</v>
      </c>
      <c r="B1675" s="1" t="s">
        <v>5700</v>
      </c>
      <c r="C1675" s="1" t="s">
        <v>5701</v>
      </c>
      <c r="D1675" s="1" t="s">
        <v>5702</v>
      </c>
      <c r="E1675" s="1" t="s">
        <v>5703</v>
      </c>
      <c r="F1675" s="1" t="s">
        <v>11</v>
      </c>
      <c r="G1675" s="5" t="s">
        <v>5704</v>
      </c>
      <c r="H1675" s="1" t="s">
        <v>312</v>
      </c>
      <c r="I1675" s="3"/>
      <c r="J1675" s="3"/>
    </row>
    <row r="1676">
      <c r="A1676" s="4" t="s">
        <v>8988</v>
      </c>
      <c r="B1676" s="1" t="s">
        <v>11</v>
      </c>
      <c r="C1676" s="1" t="s">
        <v>11</v>
      </c>
      <c r="D1676" s="1" t="s">
        <v>11</v>
      </c>
      <c r="E1676" s="1" t="s">
        <v>11</v>
      </c>
      <c r="F1676" s="1" t="s">
        <v>11</v>
      </c>
      <c r="G1676" s="1" t="s">
        <v>11</v>
      </c>
      <c r="H1676" s="1" t="s">
        <v>11</v>
      </c>
      <c r="I1676" s="3"/>
      <c r="J1676" s="3"/>
    </row>
    <row r="1677">
      <c r="A1677" s="4" t="s">
        <v>8103</v>
      </c>
      <c r="B1677" s="1" t="s">
        <v>11</v>
      </c>
      <c r="C1677" s="1" t="s">
        <v>11</v>
      </c>
      <c r="D1677" s="1" t="s">
        <v>11</v>
      </c>
      <c r="E1677" s="1" t="s">
        <v>11</v>
      </c>
      <c r="F1677" s="1" t="s">
        <v>11</v>
      </c>
      <c r="G1677" s="1" t="s">
        <v>11</v>
      </c>
      <c r="H1677" s="1" t="s">
        <v>11</v>
      </c>
      <c r="I1677" s="3"/>
      <c r="J1677" s="3"/>
    </row>
    <row r="1678">
      <c r="A1678" s="4" t="s">
        <v>2937</v>
      </c>
      <c r="B1678" s="1" t="s">
        <v>11</v>
      </c>
      <c r="C1678" s="1" t="s">
        <v>11</v>
      </c>
      <c r="D1678" s="1" t="s">
        <v>11</v>
      </c>
      <c r="E1678" s="1" t="s">
        <v>11</v>
      </c>
      <c r="F1678" s="1" t="s">
        <v>11</v>
      </c>
      <c r="G1678" s="1" t="s">
        <v>11</v>
      </c>
      <c r="H1678" s="1" t="s">
        <v>11</v>
      </c>
      <c r="I1678" s="3"/>
      <c r="J1678" s="3"/>
    </row>
    <row r="1679">
      <c r="A1679" s="4" t="s">
        <v>999</v>
      </c>
      <c r="B1679" s="1" t="s">
        <v>11</v>
      </c>
      <c r="C1679" s="1" t="s">
        <v>11</v>
      </c>
      <c r="D1679" s="1" t="s">
        <v>11</v>
      </c>
      <c r="E1679" s="1" t="s">
        <v>11</v>
      </c>
      <c r="F1679" s="1" t="s">
        <v>11</v>
      </c>
      <c r="G1679" s="1" t="s">
        <v>11</v>
      </c>
      <c r="H1679" s="1" t="s">
        <v>11</v>
      </c>
      <c r="I1679" s="3"/>
      <c r="J1679" s="3"/>
    </row>
    <row r="1680">
      <c r="A1680" s="4" t="s">
        <v>3313</v>
      </c>
      <c r="B1680" s="1" t="s">
        <v>11</v>
      </c>
      <c r="C1680" s="1" t="s">
        <v>11</v>
      </c>
      <c r="D1680" s="1" t="s">
        <v>11</v>
      </c>
      <c r="E1680" s="1" t="s">
        <v>11</v>
      </c>
      <c r="F1680" s="1" t="s">
        <v>11</v>
      </c>
      <c r="G1680" s="1" t="s">
        <v>11</v>
      </c>
      <c r="H1680" s="1" t="s">
        <v>11</v>
      </c>
      <c r="I1680" s="3"/>
      <c r="J1680" s="3"/>
    </row>
    <row r="1681">
      <c r="A1681" s="4" t="s">
        <v>70</v>
      </c>
      <c r="B1681" s="1" t="s">
        <v>11</v>
      </c>
      <c r="C1681" s="1" t="s">
        <v>11</v>
      </c>
      <c r="D1681" s="1" t="s">
        <v>11</v>
      </c>
      <c r="E1681" s="1" t="s">
        <v>11</v>
      </c>
      <c r="F1681" s="1" t="s">
        <v>11</v>
      </c>
      <c r="G1681" s="1" t="s">
        <v>11</v>
      </c>
      <c r="H1681" s="1" t="s">
        <v>11</v>
      </c>
      <c r="I1681" s="3"/>
      <c r="J1681" s="3"/>
    </row>
    <row r="1682">
      <c r="A1682" s="4" t="s">
        <v>109</v>
      </c>
      <c r="B1682" s="1" t="s">
        <v>11</v>
      </c>
      <c r="C1682" s="1" t="s">
        <v>11</v>
      </c>
      <c r="D1682" s="1" t="s">
        <v>11</v>
      </c>
      <c r="E1682" s="1" t="s">
        <v>11</v>
      </c>
      <c r="F1682" s="1" t="s">
        <v>11</v>
      </c>
      <c r="G1682" s="1" t="s">
        <v>11</v>
      </c>
      <c r="H1682" s="1" t="s">
        <v>11</v>
      </c>
      <c r="I1682" s="3"/>
      <c r="J1682" s="3"/>
    </row>
    <row r="1683">
      <c r="A1683" s="4" t="s">
        <v>9396</v>
      </c>
      <c r="B1683" s="1" t="s">
        <v>11</v>
      </c>
      <c r="C1683" s="1" t="s">
        <v>11</v>
      </c>
      <c r="D1683" s="1" t="s">
        <v>11</v>
      </c>
      <c r="E1683" s="1" t="s">
        <v>11</v>
      </c>
      <c r="F1683" s="1" t="s">
        <v>11</v>
      </c>
      <c r="G1683" s="1" t="s">
        <v>11</v>
      </c>
      <c r="H1683" s="1" t="s">
        <v>11</v>
      </c>
      <c r="I1683" s="3"/>
      <c r="J1683" s="3"/>
    </row>
    <row r="1684">
      <c r="A1684" s="4" t="s">
        <v>2946</v>
      </c>
      <c r="B1684" s="1" t="s">
        <v>11</v>
      </c>
      <c r="C1684" s="1" t="s">
        <v>11</v>
      </c>
      <c r="D1684" s="1" t="s">
        <v>11</v>
      </c>
      <c r="E1684" s="1" t="s">
        <v>11</v>
      </c>
      <c r="F1684" s="1" t="s">
        <v>11</v>
      </c>
      <c r="G1684" s="1" t="s">
        <v>11</v>
      </c>
      <c r="H1684" s="1" t="s">
        <v>11</v>
      </c>
      <c r="I1684" s="3"/>
      <c r="J1684" s="3"/>
    </row>
    <row r="1685">
      <c r="A1685" s="4" t="s">
        <v>5724</v>
      </c>
      <c r="B1685" s="1" t="s">
        <v>5725</v>
      </c>
      <c r="C1685" s="1" t="s">
        <v>5726</v>
      </c>
      <c r="D1685" s="1" t="s">
        <v>5727</v>
      </c>
      <c r="E1685" s="1" t="s">
        <v>5728</v>
      </c>
      <c r="F1685" s="1" t="s">
        <v>11</v>
      </c>
      <c r="G1685" s="5" t="s">
        <v>5729</v>
      </c>
      <c r="H1685" s="1" t="s">
        <v>53</v>
      </c>
      <c r="I1685" s="3"/>
      <c r="J1685" s="3"/>
    </row>
    <row r="1686">
      <c r="A1686" s="4" t="s">
        <v>8180</v>
      </c>
      <c r="B1686" s="1" t="s">
        <v>11</v>
      </c>
      <c r="C1686" s="1" t="s">
        <v>11</v>
      </c>
      <c r="D1686" s="1" t="s">
        <v>11</v>
      </c>
      <c r="E1686" s="1" t="s">
        <v>11</v>
      </c>
      <c r="F1686" s="1" t="s">
        <v>11</v>
      </c>
      <c r="G1686" s="1" t="s">
        <v>11</v>
      </c>
      <c r="H1686" s="1" t="s">
        <v>11</v>
      </c>
      <c r="I1686" s="3"/>
      <c r="J1686" s="3"/>
    </row>
    <row r="1687">
      <c r="A1687" s="4" t="s">
        <v>5733</v>
      </c>
      <c r="B1687" s="1" t="s">
        <v>5734</v>
      </c>
      <c r="C1687" s="1" t="s">
        <v>5735</v>
      </c>
      <c r="D1687" s="3"/>
      <c r="E1687" s="3"/>
      <c r="F1687" s="1" t="s">
        <v>5736</v>
      </c>
      <c r="G1687" s="1" t="s">
        <v>11</v>
      </c>
      <c r="H1687" s="1" t="s">
        <v>154</v>
      </c>
      <c r="I1687" s="3"/>
      <c r="J1687" s="3"/>
    </row>
    <row r="1688">
      <c r="A1688" s="4" t="s">
        <v>5738</v>
      </c>
      <c r="B1688" s="1" t="s">
        <v>5739</v>
      </c>
      <c r="C1688" s="1" t="s">
        <v>5740</v>
      </c>
      <c r="D1688" s="1" t="s">
        <v>5741</v>
      </c>
      <c r="E1688" s="1" t="s">
        <v>5742</v>
      </c>
      <c r="F1688" s="1" t="s">
        <v>5743</v>
      </c>
      <c r="G1688" s="5" t="s">
        <v>5744</v>
      </c>
      <c r="H1688" s="1" t="s">
        <v>80</v>
      </c>
      <c r="I1688" s="3"/>
      <c r="J1688" s="3"/>
    </row>
    <row r="1689">
      <c r="A1689" s="4" t="s">
        <v>8806</v>
      </c>
      <c r="B1689" s="1" t="s">
        <v>11</v>
      </c>
      <c r="C1689" s="1" t="s">
        <v>11</v>
      </c>
      <c r="D1689" s="1" t="s">
        <v>11</v>
      </c>
      <c r="E1689" s="1" t="s">
        <v>11</v>
      </c>
      <c r="F1689" s="1" t="s">
        <v>11</v>
      </c>
      <c r="G1689" s="1" t="s">
        <v>11</v>
      </c>
      <c r="H1689" s="1" t="s">
        <v>11</v>
      </c>
      <c r="I1689" s="3"/>
      <c r="J1689" s="3"/>
    </row>
    <row r="1690">
      <c r="A1690" s="4" t="s">
        <v>6983</v>
      </c>
      <c r="B1690" s="1" t="s">
        <v>11</v>
      </c>
      <c r="C1690" s="1" t="s">
        <v>11</v>
      </c>
      <c r="D1690" s="1" t="s">
        <v>11</v>
      </c>
      <c r="E1690" s="1" t="s">
        <v>11</v>
      </c>
      <c r="F1690" s="1" t="s">
        <v>11</v>
      </c>
      <c r="G1690" s="1" t="s">
        <v>11</v>
      </c>
      <c r="H1690" s="1" t="s">
        <v>11</v>
      </c>
      <c r="I1690" s="3"/>
      <c r="J1690" s="3"/>
    </row>
    <row r="1691">
      <c r="A1691" s="4" t="s">
        <v>5750</v>
      </c>
      <c r="B1691" s="1" t="s">
        <v>5751</v>
      </c>
      <c r="C1691" s="1" t="s">
        <v>5752</v>
      </c>
      <c r="D1691" s="1" t="s">
        <v>5753</v>
      </c>
      <c r="E1691" s="1" t="s">
        <v>5754</v>
      </c>
      <c r="F1691" s="1" t="s">
        <v>11</v>
      </c>
      <c r="G1691" s="5" t="s">
        <v>5755</v>
      </c>
      <c r="H1691" s="1" t="s">
        <v>154</v>
      </c>
      <c r="I1691" s="3"/>
      <c r="J1691" s="3"/>
    </row>
    <row r="1692">
      <c r="A1692" s="4" t="s">
        <v>2127</v>
      </c>
      <c r="B1692" s="1" t="s">
        <v>11</v>
      </c>
      <c r="C1692" s="1" t="s">
        <v>11</v>
      </c>
      <c r="D1692" s="1" t="s">
        <v>11</v>
      </c>
      <c r="E1692" s="1" t="s">
        <v>11</v>
      </c>
      <c r="F1692" s="1" t="s">
        <v>11</v>
      </c>
      <c r="G1692" s="1" t="s">
        <v>11</v>
      </c>
      <c r="H1692" s="1" t="s">
        <v>11</v>
      </c>
      <c r="I1692" s="3"/>
      <c r="J1692" s="3"/>
    </row>
    <row r="1693">
      <c r="A1693" s="4" t="s">
        <v>430</v>
      </c>
      <c r="B1693" s="1" t="s">
        <v>11</v>
      </c>
      <c r="C1693" s="1" t="s">
        <v>11</v>
      </c>
      <c r="D1693" s="1" t="s">
        <v>11</v>
      </c>
      <c r="E1693" s="1" t="s">
        <v>11</v>
      </c>
      <c r="F1693" s="1" t="s">
        <v>11</v>
      </c>
      <c r="G1693" s="1" t="s">
        <v>11</v>
      </c>
      <c r="H1693" s="1" t="s">
        <v>11</v>
      </c>
      <c r="I1693" s="3"/>
      <c r="J1693" s="3"/>
    </row>
    <row r="1694">
      <c r="A1694" s="4" t="s">
        <v>5761</v>
      </c>
      <c r="B1694" s="1" t="s">
        <v>5762</v>
      </c>
      <c r="C1694" s="1" t="s">
        <v>5763</v>
      </c>
      <c r="D1694" s="1" t="s">
        <v>5764</v>
      </c>
      <c r="E1694" s="1" t="s">
        <v>5765</v>
      </c>
      <c r="F1694" s="1" t="s">
        <v>11</v>
      </c>
      <c r="G1694" s="3"/>
      <c r="H1694" s="1" t="s">
        <v>31</v>
      </c>
      <c r="I1694" s="3"/>
      <c r="J1694" s="3"/>
    </row>
    <row r="1695">
      <c r="A1695" s="4" t="s">
        <v>4197</v>
      </c>
      <c r="B1695" s="1" t="s">
        <v>11</v>
      </c>
      <c r="C1695" s="1" t="s">
        <v>11</v>
      </c>
      <c r="D1695" s="1" t="s">
        <v>11</v>
      </c>
      <c r="E1695" s="1" t="s">
        <v>11</v>
      </c>
      <c r="F1695" s="1" t="s">
        <v>11</v>
      </c>
      <c r="G1695" s="1" t="s">
        <v>11</v>
      </c>
      <c r="H1695" s="1" t="s">
        <v>11</v>
      </c>
      <c r="I1695" s="3"/>
      <c r="J1695" s="3"/>
    </row>
    <row r="1696">
      <c r="A1696" s="4" t="s">
        <v>4475</v>
      </c>
      <c r="B1696" s="1" t="s">
        <v>11</v>
      </c>
      <c r="C1696" s="1" t="s">
        <v>11</v>
      </c>
      <c r="D1696" s="1" t="s">
        <v>11</v>
      </c>
      <c r="E1696" s="1" t="s">
        <v>11</v>
      </c>
      <c r="F1696" s="1" t="s">
        <v>11</v>
      </c>
      <c r="G1696" s="1" t="s">
        <v>11</v>
      </c>
      <c r="H1696" s="1" t="s">
        <v>11</v>
      </c>
      <c r="I1696" s="3"/>
      <c r="J1696" s="3"/>
    </row>
    <row r="1697">
      <c r="A1697" s="4" t="s">
        <v>314</v>
      </c>
      <c r="B1697" s="1" t="s">
        <v>11</v>
      </c>
      <c r="C1697" s="1" t="s">
        <v>11</v>
      </c>
      <c r="D1697" s="1" t="s">
        <v>11</v>
      </c>
      <c r="E1697" s="1" t="s">
        <v>11</v>
      </c>
      <c r="F1697" s="1" t="s">
        <v>11</v>
      </c>
      <c r="G1697" s="1" t="s">
        <v>11</v>
      </c>
      <c r="H1697" s="1" t="s">
        <v>11</v>
      </c>
      <c r="I1697" s="3"/>
      <c r="J1697" s="3"/>
    </row>
    <row r="1698">
      <c r="A1698" s="4" t="s">
        <v>5773</v>
      </c>
      <c r="B1698" s="1" t="s">
        <v>5774</v>
      </c>
      <c r="C1698" s="1" t="s">
        <v>5775</v>
      </c>
      <c r="D1698" s="1" t="s">
        <v>5776</v>
      </c>
      <c r="E1698" s="1" t="s">
        <v>5777</v>
      </c>
      <c r="F1698" s="1" t="s">
        <v>11</v>
      </c>
      <c r="G1698" s="5" t="s">
        <v>5778</v>
      </c>
      <c r="H1698" s="1" t="s">
        <v>53</v>
      </c>
      <c r="I1698" s="3"/>
      <c r="J1698" s="3"/>
    </row>
    <row r="1699">
      <c r="A1699" s="4" t="s">
        <v>9117</v>
      </c>
      <c r="B1699" s="1" t="s">
        <v>11</v>
      </c>
      <c r="C1699" s="1" t="s">
        <v>11</v>
      </c>
      <c r="D1699" s="1" t="s">
        <v>11</v>
      </c>
      <c r="E1699" s="1" t="s">
        <v>11</v>
      </c>
      <c r="F1699" s="1" t="s">
        <v>11</v>
      </c>
      <c r="G1699" s="1" t="s">
        <v>11</v>
      </c>
      <c r="H1699" s="1" t="s">
        <v>11</v>
      </c>
      <c r="I1699" s="3"/>
      <c r="J1699" s="3"/>
    </row>
    <row r="1700">
      <c r="A1700" s="4" t="s">
        <v>4931</v>
      </c>
      <c r="B1700" s="1" t="s">
        <v>11</v>
      </c>
      <c r="C1700" s="1" t="s">
        <v>11</v>
      </c>
      <c r="D1700" s="1" t="s">
        <v>11</v>
      </c>
      <c r="E1700" s="1" t="s">
        <v>11</v>
      </c>
      <c r="F1700" s="1" t="s">
        <v>11</v>
      </c>
      <c r="G1700" s="1" t="s">
        <v>11</v>
      </c>
      <c r="H1700" s="1" t="s">
        <v>11</v>
      </c>
      <c r="I1700" s="3"/>
      <c r="J1700" s="3"/>
    </row>
    <row r="1701">
      <c r="A1701" s="4" t="s">
        <v>6894</v>
      </c>
      <c r="B1701" s="1" t="s">
        <v>11</v>
      </c>
      <c r="C1701" s="1" t="s">
        <v>11</v>
      </c>
      <c r="D1701" s="1" t="s">
        <v>11</v>
      </c>
      <c r="E1701" s="1" t="s">
        <v>11</v>
      </c>
      <c r="F1701" s="1" t="s">
        <v>11</v>
      </c>
      <c r="G1701" s="1" t="s">
        <v>11</v>
      </c>
      <c r="H1701" s="1" t="s">
        <v>11</v>
      </c>
      <c r="I1701" s="3"/>
      <c r="J1701" s="3"/>
    </row>
    <row r="1702">
      <c r="A1702" s="4" t="s">
        <v>2041</v>
      </c>
      <c r="B1702" s="1" t="s">
        <v>11</v>
      </c>
      <c r="C1702" s="1" t="s">
        <v>11</v>
      </c>
      <c r="D1702" s="1" t="s">
        <v>11</v>
      </c>
      <c r="E1702" s="1" t="s">
        <v>11</v>
      </c>
      <c r="F1702" s="1" t="s">
        <v>11</v>
      </c>
      <c r="G1702" s="1" t="s">
        <v>11</v>
      </c>
      <c r="H1702" s="1" t="s">
        <v>11</v>
      </c>
      <c r="I1702" s="3"/>
      <c r="J1702" s="3"/>
    </row>
    <row r="1703">
      <c r="A1703" s="4" t="s">
        <v>904</v>
      </c>
      <c r="B1703" s="1" t="s">
        <v>11</v>
      </c>
      <c r="C1703" s="1" t="s">
        <v>11</v>
      </c>
      <c r="D1703" s="1" t="s">
        <v>11</v>
      </c>
      <c r="E1703" s="1" t="s">
        <v>11</v>
      </c>
      <c r="F1703" s="1" t="s">
        <v>11</v>
      </c>
      <c r="G1703" s="1" t="s">
        <v>11</v>
      </c>
      <c r="H1703" s="1" t="s">
        <v>11</v>
      </c>
      <c r="I1703" s="3"/>
      <c r="J1703" s="3"/>
    </row>
    <row r="1704">
      <c r="A1704" s="4" t="s">
        <v>1367</v>
      </c>
      <c r="B1704" s="1" t="s">
        <v>11</v>
      </c>
      <c r="C1704" s="1" t="s">
        <v>11</v>
      </c>
      <c r="D1704" s="1" t="s">
        <v>11</v>
      </c>
      <c r="E1704" s="1" t="s">
        <v>11</v>
      </c>
      <c r="F1704" s="1" t="s">
        <v>11</v>
      </c>
      <c r="G1704" s="1" t="s">
        <v>11</v>
      </c>
      <c r="H1704" s="1" t="s">
        <v>11</v>
      </c>
      <c r="I1704" s="3"/>
      <c r="J1704" s="3"/>
    </row>
    <row r="1705">
      <c r="A1705" s="4" t="s">
        <v>1715</v>
      </c>
      <c r="B1705" s="1" t="s">
        <v>11</v>
      </c>
      <c r="C1705" s="1" t="s">
        <v>11</v>
      </c>
      <c r="D1705" s="1" t="s">
        <v>11</v>
      </c>
      <c r="E1705" s="1" t="s">
        <v>11</v>
      </c>
      <c r="F1705" s="1" t="s">
        <v>11</v>
      </c>
      <c r="G1705" s="1" t="s">
        <v>11</v>
      </c>
      <c r="H1705" s="1" t="s">
        <v>11</v>
      </c>
      <c r="I1705" s="3"/>
      <c r="J1705" s="3"/>
    </row>
    <row r="1706">
      <c r="A1706" s="4" t="s">
        <v>6001</v>
      </c>
      <c r="B1706" s="1" t="s">
        <v>11</v>
      </c>
      <c r="C1706" s="1" t="s">
        <v>11</v>
      </c>
      <c r="D1706" s="1" t="s">
        <v>11</v>
      </c>
      <c r="E1706" s="1" t="s">
        <v>11</v>
      </c>
      <c r="F1706" s="1" t="s">
        <v>11</v>
      </c>
      <c r="G1706" s="1" t="s">
        <v>11</v>
      </c>
      <c r="H1706" s="1" t="s">
        <v>11</v>
      </c>
      <c r="I1706" s="3"/>
      <c r="J1706" s="3"/>
    </row>
    <row r="1707">
      <c r="A1707" s="4" t="s">
        <v>7510</v>
      </c>
      <c r="B1707" s="1" t="s">
        <v>11</v>
      </c>
      <c r="C1707" s="1" t="s">
        <v>11</v>
      </c>
      <c r="D1707" s="1" t="s">
        <v>11</v>
      </c>
      <c r="E1707" s="1" t="s">
        <v>11</v>
      </c>
      <c r="F1707" s="1" t="s">
        <v>11</v>
      </c>
      <c r="G1707" s="1" t="s">
        <v>11</v>
      </c>
      <c r="H1707" s="1" t="s">
        <v>11</v>
      </c>
      <c r="I1707" s="3"/>
      <c r="J1707" s="3"/>
    </row>
    <row r="1708">
      <c r="A1708" s="4" t="s">
        <v>2264</v>
      </c>
      <c r="B1708" s="1" t="s">
        <v>11</v>
      </c>
      <c r="C1708" s="1" t="s">
        <v>11</v>
      </c>
      <c r="D1708" s="1" t="s">
        <v>11</v>
      </c>
      <c r="E1708" s="1" t="s">
        <v>11</v>
      </c>
      <c r="F1708" s="1" t="s">
        <v>11</v>
      </c>
      <c r="G1708" s="1" t="s">
        <v>11</v>
      </c>
      <c r="H1708" s="1" t="s">
        <v>11</v>
      </c>
      <c r="I1708" s="3"/>
      <c r="J1708" s="3"/>
    </row>
    <row r="1709">
      <c r="A1709" s="4" t="s">
        <v>2060</v>
      </c>
      <c r="B1709" s="1" t="s">
        <v>11</v>
      </c>
      <c r="C1709" s="1" t="s">
        <v>11</v>
      </c>
      <c r="D1709" s="1" t="s">
        <v>11</v>
      </c>
      <c r="E1709" s="1" t="s">
        <v>11</v>
      </c>
      <c r="F1709" s="1" t="s">
        <v>11</v>
      </c>
      <c r="G1709" s="1" t="s">
        <v>11</v>
      </c>
      <c r="H1709" s="1" t="s">
        <v>11</v>
      </c>
      <c r="I1709" s="3"/>
      <c r="J1709" s="3"/>
    </row>
    <row r="1710">
      <c r="A1710" s="4" t="s">
        <v>3164</v>
      </c>
      <c r="B1710" s="1" t="s">
        <v>11</v>
      </c>
      <c r="C1710" s="1" t="s">
        <v>11</v>
      </c>
      <c r="D1710" s="1" t="s">
        <v>11</v>
      </c>
      <c r="E1710" s="1" t="s">
        <v>11</v>
      </c>
      <c r="F1710" s="1" t="s">
        <v>11</v>
      </c>
      <c r="G1710" s="1" t="s">
        <v>11</v>
      </c>
      <c r="H1710" s="1" t="s">
        <v>11</v>
      </c>
      <c r="I1710" s="3"/>
      <c r="J1710" s="3"/>
    </row>
    <row r="1711">
      <c r="A1711" s="4" t="s">
        <v>7810</v>
      </c>
      <c r="B1711" s="1" t="s">
        <v>11</v>
      </c>
      <c r="C1711" s="1" t="s">
        <v>11</v>
      </c>
      <c r="D1711" s="1" t="s">
        <v>11</v>
      </c>
      <c r="E1711" s="1" t="s">
        <v>11</v>
      </c>
      <c r="F1711" s="1" t="s">
        <v>11</v>
      </c>
      <c r="G1711" s="1" t="s">
        <v>11</v>
      </c>
      <c r="H1711" s="1" t="s">
        <v>11</v>
      </c>
      <c r="I1711" s="3"/>
      <c r="J1711" s="3"/>
    </row>
    <row r="1712">
      <c r="A1712" s="4" t="s">
        <v>5806</v>
      </c>
      <c r="B1712" s="1" t="s">
        <v>5807</v>
      </c>
      <c r="C1712" s="1" t="s">
        <v>5808</v>
      </c>
      <c r="D1712" s="1" t="s">
        <v>5809</v>
      </c>
      <c r="E1712" s="1" t="s">
        <v>5810</v>
      </c>
      <c r="F1712" s="1" t="s">
        <v>11</v>
      </c>
      <c r="G1712" s="5" t="s">
        <v>5811</v>
      </c>
      <c r="H1712" s="1" t="s">
        <v>31</v>
      </c>
      <c r="I1712" s="3"/>
      <c r="J1712" s="3"/>
    </row>
    <row r="1713">
      <c r="A1713" s="4" t="s">
        <v>5019</v>
      </c>
      <c r="B1713" s="1" t="s">
        <v>11</v>
      </c>
      <c r="C1713" s="1" t="s">
        <v>11</v>
      </c>
      <c r="D1713" s="1" t="s">
        <v>11</v>
      </c>
      <c r="E1713" s="1" t="s">
        <v>11</v>
      </c>
      <c r="F1713" s="1" t="s">
        <v>11</v>
      </c>
      <c r="G1713" s="1" t="s">
        <v>11</v>
      </c>
      <c r="H1713" s="1" t="s">
        <v>11</v>
      </c>
      <c r="I1713" s="3"/>
      <c r="J1713" s="3"/>
    </row>
    <row r="1714">
      <c r="A1714" s="4" t="s">
        <v>5815</v>
      </c>
      <c r="B1714" s="1" t="s">
        <v>5816</v>
      </c>
      <c r="C1714" s="3"/>
      <c r="D1714" s="3"/>
      <c r="E1714" s="3"/>
      <c r="F1714" s="1" t="s">
        <v>11</v>
      </c>
      <c r="G1714" s="1" t="s">
        <v>11</v>
      </c>
      <c r="H1714" s="1" t="s">
        <v>11</v>
      </c>
      <c r="I1714" s="3"/>
      <c r="J1714" s="3"/>
    </row>
    <row r="1715">
      <c r="A1715" s="4" t="s">
        <v>5818</v>
      </c>
      <c r="B1715" s="1" t="s">
        <v>5819</v>
      </c>
      <c r="C1715" s="1" t="s">
        <v>5820</v>
      </c>
      <c r="D1715" s="1" t="s">
        <v>5821</v>
      </c>
      <c r="E1715" s="1" t="s">
        <v>5822</v>
      </c>
      <c r="F1715" s="1" t="s">
        <v>5823</v>
      </c>
      <c r="G1715" s="5" t="s">
        <v>5824</v>
      </c>
      <c r="H1715" s="1" t="s">
        <v>183</v>
      </c>
      <c r="I1715" s="3"/>
      <c r="J1715" s="3"/>
    </row>
    <row r="1716">
      <c r="A1716" s="4" t="s">
        <v>9149</v>
      </c>
      <c r="B1716" s="1" t="s">
        <v>11</v>
      </c>
      <c r="C1716" s="1" t="s">
        <v>11</v>
      </c>
      <c r="D1716" s="1" t="s">
        <v>11</v>
      </c>
      <c r="E1716" s="1" t="s">
        <v>11</v>
      </c>
      <c r="F1716" s="1" t="s">
        <v>11</v>
      </c>
      <c r="G1716" s="1" t="s">
        <v>11</v>
      </c>
      <c r="H1716" s="1" t="s">
        <v>11</v>
      </c>
      <c r="I1716" s="3"/>
      <c r="J1716" s="3"/>
    </row>
    <row r="1717">
      <c r="A1717" s="4" t="s">
        <v>9405</v>
      </c>
      <c r="B1717" s="1" t="s">
        <v>11</v>
      </c>
      <c r="C1717" s="1" t="s">
        <v>11</v>
      </c>
      <c r="D1717" s="1" t="s">
        <v>11</v>
      </c>
      <c r="E1717" s="1" t="s">
        <v>11</v>
      </c>
      <c r="F1717" s="1" t="s">
        <v>11</v>
      </c>
      <c r="G1717" s="1" t="s">
        <v>11</v>
      </c>
      <c r="H1717" s="1" t="s">
        <v>11</v>
      </c>
      <c r="I1717" s="3"/>
      <c r="J1717" s="3"/>
    </row>
    <row r="1718">
      <c r="A1718" s="4" t="s">
        <v>5830</v>
      </c>
      <c r="B1718" s="1" t="s">
        <v>5831</v>
      </c>
      <c r="C1718" s="1" t="s">
        <v>5832</v>
      </c>
      <c r="D1718" s="1" t="s">
        <v>5833</v>
      </c>
      <c r="E1718" s="1" t="s">
        <v>5834</v>
      </c>
      <c r="F1718" s="1" t="s">
        <v>11</v>
      </c>
      <c r="G1718" s="5" t="s">
        <v>5835</v>
      </c>
      <c r="H1718" s="1" t="s">
        <v>924</v>
      </c>
      <c r="I1718" s="3"/>
      <c r="J1718" s="3"/>
    </row>
    <row r="1719">
      <c r="A1719" s="4" t="s">
        <v>5837</v>
      </c>
      <c r="B1719" s="1" t="s">
        <v>5838</v>
      </c>
      <c r="C1719" s="1" t="s">
        <v>5839</v>
      </c>
      <c r="D1719" s="1" t="s">
        <v>5840</v>
      </c>
      <c r="E1719" s="1" t="s">
        <v>5841</v>
      </c>
      <c r="F1719" s="1" t="s">
        <v>5842</v>
      </c>
      <c r="G1719" s="5" t="s">
        <v>5843</v>
      </c>
      <c r="H1719" s="1" t="s">
        <v>53</v>
      </c>
      <c r="I1719" s="3"/>
      <c r="J1719" s="3"/>
    </row>
    <row r="1720">
      <c r="A1720" s="4" t="s">
        <v>5845</v>
      </c>
      <c r="B1720" s="1" t="s">
        <v>5846</v>
      </c>
      <c r="C1720" s="1" t="s">
        <v>5847</v>
      </c>
      <c r="D1720" s="1" t="s">
        <v>5848</v>
      </c>
      <c r="E1720" s="1" t="s">
        <v>5849</v>
      </c>
      <c r="F1720" s="1" t="s">
        <v>11</v>
      </c>
      <c r="G1720" s="1" t="s">
        <v>11</v>
      </c>
      <c r="H1720" s="1" t="s">
        <v>183</v>
      </c>
      <c r="I1720" s="3"/>
      <c r="J1720" s="3"/>
    </row>
    <row r="1721">
      <c r="A1721" s="4" t="s">
        <v>5851</v>
      </c>
      <c r="B1721" s="1" t="s">
        <v>5852</v>
      </c>
      <c r="C1721" s="1" t="s">
        <v>5853</v>
      </c>
      <c r="D1721" s="1" t="s">
        <v>5854</v>
      </c>
      <c r="E1721" s="1" t="s">
        <v>5855</v>
      </c>
      <c r="F1721" s="1" t="s">
        <v>11</v>
      </c>
      <c r="G1721" s="5" t="s">
        <v>5856</v>
      </c>
      <c r="H1721" s="1" t="s">
        <v>312</v>
      </c>
      <c r="I1721" s="3"/>
      <c r="J1721" s="3"/>
    </row>
    <row r="1722">
      <c r="A1722" s="4" t="s">
        <v>6030</v>
      </c>
      <c r="B1722" s="1" t="s">
        <v>11</v>
      </c>
      <c r="C1722" s="1" t="s">
        <v>11</v>
      </c>
      <c r="D1722" s="1" t="s">
        <v>11</v>
      </c>
      <c r="E1722" s="1" t="s">
        <v>11</v>
      </c>
      <c r="F1722" s="1" t="s">
        <v>11</v>
      </c>
      <c r="G1722" s="1" t="s">
        <v>11</v>
      </c>
      <c r="H1722" s="1" t="s">
        <v>11</v>
      </c>
      <c r="I1722" s="3"/>
      <c r="J1722" s="3"/>
    </row>
    <row r="1723">
      <c r="A1723" s="4" t="s">
        <v>2377</v>
      </c>
      <c r="B1723" s="1" t="s">
        <v>11</v>
      </c>
      <c r="C1723" s="1" t="s">
        <v>11</v>
      </c>
      <c r="D1723" s="1" t="s">
        <v>11</v>
      </c>
      <c r="E1723" s="1" t="s">
        <v>11</v>
      </c>
      <c r="F1723" s="1" t="s">
        <v>11</v>
      </c>
      <c r="G1723" s="1" t="s">
        <v>11</v>
      </c>
      <c r="H1723" s="1" t="s">
        <v>11</v>
      </c>
      <c r="I1723" s="3"/>
      <c r="J1723" s="3"/>
    </row>
    <row r="1724">
      <c r="A1724" s="4" t="s">
        <v>5862</v>
      </c>
      <c r="B1724" s="1" t="s">
        <v>5863</v>
      </c>
      <c r="C1724" s="1" t="s">
        <v>5864</v>
      </c>
      <c r="D1724" s="1" t="s">
        <v>5865</v>
      </c>
      <c r="E1724" s="1" t="s">
        <v>5866</v>
      </c>
      <c r="F1724" s="1" t="s">
        <v>11</v>
      </c>
      <c r="G1724" s="5" t="s">
        <v>5867</v>
      </c>
      <c r="H1724" s="1" t="s">
        <v>154</v>
      </c>
      <c r="I1724" s="3"/>
      <c r="J1724" s="3"/>
    </row>
    <row r="1725">
      <c r="A1725" s="4" t="s">
        <v>5869</v>
      </c>
      <c r="B1725" s="1" t="s">
        <v>5870</v>
      </c>
      <c r="C1725" s="1" t="s">
        <v>5871</v>
      </c>
      <c r="D1725" s="3"/>
      <c r="E1725" s="3"/>
      <c r="F1725" s="1" t="s">
        <v>11</v>
      </c>
      <c r="G1725" s="1" t="s">
        <v>11</v>
      </c>
      <c r="H1725" s="1" t="s">
        <v>31</v>
      </c>
      <c r="I1725" s="3"/>
      <c r="J1725" s="3"/>
    </row>
    <row r="1726">
      <c r="A1726" s="4" t="s">
        <v>128</v>
      </c>
      <c r="B1726" s="1" t="s">
        <v>11</v>
      </c>
      <c r="C1726" s="1" t="s">
        <v>11</v>
      </c>
      <c r="D1726" s="1" t="s">
        <v>11</v>
      </c>
      <c r="E1726" s="1" t="s">
        <v>11</v>
      </c>
      <c r="F1726" s="1" t="s">
        <v>11</v>
      </c>
      <c r="G1726" s="1" t="s">
        <v>11</v>
      </c>
      <c r="H1726" s="1" t="s">
        <v>11</v>
      </c>
      <c r="I1726" s="3"/>
      <c r="J1726" s="3"/>
    </row>
    <row r="1727">
      <c r="A1727" s="4" t="s">
        <v>5875</v>
      </c>
      <c r="B1727" s="1" t="s">
        <v>5876</v>
      </c>
      <c r="C1727" s="3"/>
      <c r="D1727" s="3"/>
      <c r="E1727" s="3"/>
      <c r="F1727" s="1" t="s">
        <v>11</v>
      </c>
      <c r="G1727" s="1" t="s">
        <v>11</v>
      </c>
      <c r="H1727" s="1" t="s">
        <v>11</v>
      </c>
      <c r="I1727" s="3"/>
      <c r="J1727" s="3"/>
    </row>
    <row r="1728">
      <c r="A1728" s="4" t="s">
        <v>8595</v>
      </c>
      <c r="B1728" s="1" t="s">
        <v>11</v>
      </c>
      <c r="C1728" s="1" t="s">
        <v>11</v>
      </c>
      <c r="D1728" s="1" t="s">
        <v>11</v>
      </c>
      <c r="E1728" s="1" t="s">
        <v>11</v>
      </c>
      <c r="F1728" s="1" t="s">
        <v>11</v>
      </c>
      <c r="G1728" s="1" t="s">
        <v>11</v>
      </c>
      <c r="H1728" s="1" t="s">
        <v>11</v>
      </c>
      <c r="I1728" s="3"/>
      <c r="J1728" s="3"/>
    </row>
    <row r="1729">
      <c r="A1729" s="4" t="s">
        <v>6005</v>
      </c>
      <c r="B1729" s="1" t="s">
        <v>11</v>
      </c>
      <c r="C1729" s="1" t="s">
        <v>11</v>
      </c>
      <c r="D1729" s="1" t="s">
        <v>11</v>
      </c>
      <c r="E1729" s="1" t="s">
        <v>11</v>
      </c>
      <c r="F1729" s="1" t="s">
        <v>11</v>
      </c>
      <c r="G1729" s="1" t="s">
        <v>11</v>
      </c>
      <c r="H1729" s="1" t="s">
        <v>11</v>
      </c>
      <c r="I1729" s="3"/>
      <c r="J1729" s="3"/>
    </row>
    <row r="1730">
      <c r="A1730" s="4" t="s">
        <v>1717</v>
      </c>
      <c r="B1730" s="1" t="s">
        <v>11</v>
      </c>
      <c r="C1730" s="1" t="s">
        <v>11</v>
      </c>
      <c r="D1730" s="1" t="s">
        <v>11</v>
      </c>
      <c r="E1730" s="1" t="s">
        <v>11</v>
      </c>
      <c r="F1730" s="1" t="s">
        <v>11</v>
      </c>
      <c r="G1730" s="1" t="s">
        <v>11</v>
      </c>
      <c r="H1730" s="1" t="s">
        <v>11</v>
      </c>
      <c r="I1730" s="3"/>
      <c r="J1730" s="3"/>
    </row>
    <row r="1731">
      <c r="A1731" s="4" t="s">
        <v>5376</v>
      </c>
      <c r="B1731" s="1" t="s">
        <v>11</v>
      </c>
      <c r="C1731" s="1" t="s">
        <v>11</v>
      </c>
      <c r="D1731" s="1" t="s">
        <v>11</v>
      </c>
      <c r="E1731" s="1" t="s">
        <v>11</v>
      </c>
      <c r="F1731" s="1" t="s">
        <v>11</v>
      </c>
      <c r="G1731" s="1" t="s">
        <v>11</v>
      </c>
      <c r="H1731" s="1" t="s">
        <v>11</v>
      </c>
      <c r="I1731" s="3"/>
      <c r="J1731" s="3"/>
    </row>
    <row r="1732">
      <c r="A1732" s="4" t="s">
        <v>6354</v>
      </c>
      <c r="B1732" s="1" t="s">
        <v>11</v>
      </c>
      <c r="C1732" s="1" t="s">
        <v>11</v>
      </c>
      <c r="D1732" s="1" t="s">
        <v>11</v>
      </c>
      <c r="E1732" s="1" t="s">
        <v>11</v>
      </c>
      <c r="F1732" s="1" t="s">
        <v>11</v>
      </c>
      <c r="G1732" s="1" t="s">
        <v>11</v>
      </c>
      <c r="H1732" s="1" t="s">
        <v>11</v>
      </c>
      <c r="I1732" s="3"/>
      <c r="J1732" s="3"/>
    </row>
    <row r="1733">
      <c r="A1733" s="4" t="s">
        <v>5888</v>
      </c>
      <c r="B1733" s="1" t="s">
        <v>5889</v>
      </c>
      <c r="C1733" s="1" t="s">
        <v>5890</v>
      </c>
      <c r="D1733" s="1" t="s">
        <v>5891</v>
      </c>
      <c r="E1733" s="1" t="s">
        <v>5892</v>
      </c>
      <c r="F1733" s="1" t="s">
        <v>5893</v>
      </c>
      <c r="G1733" s="1" t="s">
        <v>11</v>
      </c>
      <c r="H1733" s="1" t="s">
        <v>80</v>
      </c>
      <c r="I1733" s="3"/>
      <c r="J1733" s="3"/>
    </row>
    <row r="1734">
      <c r="A1734" s="4" t="s">
        <v>4768</v>
      </c>
      <c r="B1734" s="1" t="s">
        <v>11</v>
      </c>
      <c r="C1734" s="1" t="s">
        <v>11</v>
      </c>
      <c r="D1734" s="1" t="s">
        <v>11</v>
      </c>
      <c r="E1734" s="1" t="s">
        <v>11</v>
      </c>
      <c r="F1734" s="1" t="s">
        <v>11</v>
      </c>
      <c r="G1734" s="1" t="s">
        <v>11</v>
      </c>
      <c r="H1734" s="1" t="s">
        <v>11</v>
      </c>
      <c r="I1734" s="3"/>
      <c r="J1734" s="3"/>
    </row>
    <row r="1735">
      <c r="A1735" s="4" t="s">
        <v>5897</v>
      </c>
      <c r="B1735" s="1" t="s">
        <v>5898</v>
      </c>
      <c r="C1735" s="1" t="s">
        <v>5899</v>
      </c>
      <c r="D1735" s="1" t="s">
        <v>5900</v>
      </c>
      <c r="E1735" s="1" t="s">
        <v>5901</v>
      </c>
      <c r="F1735" s="1" t="s">
        <v>11</v>
      </c>
      <c r="G1735" s="5" t="s">
        <v>5902</v>
      </c>
      <c r="H1735" s="1" t="s">
        <v>80</v>
      </c>
      <c r="I1735" s="3"/>
      <c r="J1735" s="3"/>
    </row>
    <row r="1736">
      <c r="A1736" s="4" t="s">
        <v>1948</v>
      </c>
      <c r="B1736" s="1" t="s">
        <v>11</v>
      </c>
      <c r="C1736" s="1" t="s">
        <v>11</v>
      </c>
      <c r="D1736" s="1" t="s">
        <v>11</v>
      </c>
      <c r="E1736" s="1" t="s">
        <v>11</v>
      </c>
      <c r="F1736" s="1" t="s">
        <v>11</v>
      </c>
      <c r="G1736" s="1" t="s">
        <v>11</v>
      </c>
      <c r="H1736" s="1" t="s">
        <v>11</v>
      </c>
      <c r="I1736" s="3"/>
      <c r="J1736" s="3"/>
    </row>
    <row r="1737">
      <c r="A1737" s="4" t="s">
        <v>5906</v>
      </c>
      <c r="B1737" s="1" t="s">
        <v>5907</v>
      </c>
      <c r="C1737" s="3"/>
      <c r="D1737" s="3"/>
      <c r="E1737" s="3"/>
      <c r="F1737" s="1" t="s">
        <v>11</v>
      </c>
      <c r="G1737" s="1" t="s">
        <v>11</v>
      </c>
      <c r="H1737" s="1" t="s">
        <v>11</v>
      </c>
      <c r="I1737" s="3"/>
      <c r="J1737" s="3"/>
    </row>
    <row r="1738">
      <c r="A1738" s="4" t="s">
        <v>5909</v>
      </c>
      <c r="B1738" s="1" t="s">
        <v>5910</v>
      </c>
      <c r="C1738" s="1" t="s">
        <v>5911</v>
      </c>
      <c r="D1738" s="1" t="s">
        <v>5912</v>
      </c>
      <c r="E1738" s="1" t="s">
        <v>1924</v>
      </c>
      <c r="F1738" s="1" t="s">
        <v>5913</v>
      </c>
      <c r="G1738" s="5" t="s">
        <v>5914</v>
      </c>
      <c r="H1738" s="1" t="s">
        <v>53</v>
      </c>
      <c r="I1738" s="3"/>
      <c r="J1738" s="3"/>
    </row>
    <row r="1739">
      <c r="A1739" s="4" t="s">
        <v>546</v>
      </c>
      <c r="B1739" s="1" t="s">
        <v>11</v>
      </c>
      <c r="C1739" s="1" t="s">
        <v>11</v>
      </c>
      <c r="D1739" s="1" t="s">
        <v>11</v>
      </c>
      <c r="E1739" s="1" t="s">
        <v>11</v>
      </c>
      <c r="F1739" s="1" t="s">
        <v>11</v>
      </c>
      <c r="G1739" s="1" t="s">
        <v>11</v>
      </c>
      <c r="H1739" s="1" t="s">
        <v>11</v>
      </c>
      <c r="I1739" s="3"/>
      <c r="J1739" s="3"/>
    </row>
    <row r="1740">
      <c r="A1740" s="4" t="s">
        <v>8333</v>
      </c>
      <c r="B1740" s="1" t="s">
        <v>11</v>
      </c>
      <c r="C1740" s="1" t="s">
        <v>11</v>
      </c>
      <c r="D1740" s="1" t="s">
        <v>11</v>
      </c>
      <c r="E1740" s="1" t="s">
        <v>11</v>
      </c>
      <c r="F1740" s="1" t="s">
        <v>11</v>
      </c>
      <c r="G1740" s="1" t="s">
        <v>11</v>
      </c>
      <c r="H1740" s="1" t="s">
        <v>11</v>
      </c>
      <c r="I1740" s="3"/>
      <c r="J1740" s="3"/>
    </row>
    <row r="1741">
      <c r="A1741" s="4" t="s">
        <v>2520</v>
      </c>
      <c r="B1741" s="1" t="s">
        <v>11</v>
      </c>
      <c r="C1741" s="1" t="s">
        <v>11</v>
      </c>
      <c r="D1741" s="1" t="s">
        <v>11</v>
      </c>
      <c r="E1741" s="1" t="s">
        <v>11</v>
      </c>
      <c r="F1741" s="1" t="s">
        <v>11</v>
      </c>
      <c r="G1741" s="1" t="s">
        <v>11</v>
      </c>
      <c r="H1741" s="1" t="s">
        <v>11</v>
      </c>
      <c r="I1741" s="3"/>
      <c r="J1741" s="3"/>
    </row>
    <row r="1742">
      <c r="A1742" s="4" t="s">
        <v>5922</v>
      </c>
      <c r="B1742" s="1" t="s">
        <v>5923</v>
      </c>
      <c r="C1742" s="3"/>
      <c r="D1742" s="3"/>
      <c r="E1742" s="3"/>
      <c r="F1742" s="1" t="s">
        <v>11</v>
      </c>
      <c r="G1742" s="1" t="s">
        <v>11</v>
      </c>
      <c r="H1742" s="1" t="s">
        <v>11</v>
      </c>
      <c r="I1742" s="3"/>
      <c r="J1742" s="3"/>
    </row>
    <row r="1743">
      <c r="A1743" s="4" t="s">
        <v>5925</v>
      </c>
      <c r="B1743" s="1" t="s">
        <v>5926</v>
      </c>
      <c r="C1743" s="1" t="s">
        <v>5927</v>
      </c>
      <c r="D1743" s="1" t="s">
        <v>5928</v>
      </c>
      <c r="E1743" s="1" t="s">
        <v>5929</v>
      </c>
      <c r="F1743" s="1" t="s">
        <v>11</v>
      </c>
      <c r="G1743" s="1" t="s">
        <v>11</v>
      </c>
      <c r="H1743" s="1" t="s">
        <v>80</v>
      </c>
      <c r="I1743" s="3"/>
      <c r="J1743" s="3"/>
    </row>
    <row r="1744">
      <c r="A1744" s="4" t="s">
        <v>6264</v>
      </c>
      <c r="B1744" s="1" t="s">
        <v>11</v>
      </c>
      <c r="C1744" s="1" t="s">
        <v>11</v>
      </c>
      <c r="D1744" s="1" t="s">
        <v>11</v>
      </c>
      <c r="E1744" s="1" t="s">
        <v>11</v>
      </c>
      <c r="F1744" s="1" t="s">
        <v>11</v>
      </c>
      <c r="G1744" s="1" t="s">
        <v>11</v>
      </c>
      <c r="H1744" s="1" t="s">
        <v>11</v>
      </c>
      <c r="I1744" s="3"/>
      <c r="J1744" s="3"/>
    </row>
    <row r="1745">
      <c r="A1745" s="4" t="s">
        <v>8804</v>
      </c>
      <c r="B1745" s="1" t="s">
        <v>11</v>
      </c>
      <c r="C1745" s="1" t="s">
        <v>11</v>
      </c>
      <c r="D1745" s="1" t="s">
        <v>11</v>
      </c>
      <c r="E1745" s="1" t="s">
        <v>11</v>
      </c>
      <c r="F1745" s="1" t="s">
        <v>11</v>
      </c>
      <c r="G1745" s="1" t="s">
        <v>11</v>
      </c>
      <c r="H1745" s="1" t="s">
        <v>11</v>
      </c>
      <c r="I1745" s="3"/>
      <c r="J1745" s="3"/>
    </row>
    <row r="1746">
      <c r="A1746" s="4" t="s">
        <v>1125</v>
      </c>
      <c r="B1746" s="1" t="s">
        <v>11</v>
      </c>
      <c r="C1746" s="1" t="s">
        <v>11</v>
      </c>
      <c r="D1746" s="1" t="s">
        <v>11</v>
      </c>
      <c r="E1746" s="1" t="s">
        <v>11</v>
      </c>
      <c r="F1746" s="1" t="s">
        <v>11</v>
      </c>
      <c r="G1746" s="1" t="s">
        <v>11</v>
      </c>
      <c r="H1746" s="1" t="s">
        <v>11</v>
      </c>
      <c r="I1746" s="3"/>
      <c r="J1746" s="3"/>
    </row>
    <row r="1747">
      <c r="A1747" s="4" t="s">
        <v>5937</v>
      </c>
      <c r="B1747" s="1" t="s">
        <v>5938</v>
      </c>
      <c r="C1747" s="1" t="s">
        <v>5939</v>
      </c>
      <c r="D1747" s="1" t="s">
        <v>5940</v>
      </c>
      <c r="E1747" s="1" t="s">
        <v>5941</v>
      </c>
      <c r="F1747" s="1" t="s">
        <v>11</v>
      </c>
      <c r="G1747" s="5" t="s">
        <v>5942</v>
      </c>
      <c r="H1747" s="1" t="s">
        <v>80</v>
      </c>
      <c r="I1747" s="3"/>
      <c r="J1747" s="3"/>
    </row>
    <row r="1748">
      <c r="A1748" s="4" t="s">
        <v>5944</v>
      </c>
      <c r="B1748" s="1" t="s">
        <v>5945</v>
      </c>
      <c r="C1748" s="1" t="s">
        <v>5946</v>
      </c>
      <c r="D1748" s="1" t="s">
        <v>5947</v>
      </c>
      <c r="E1748" s="1" t="s">
        <v>5948</v>
      </c>
      <c r="F1748" s="1" t="s">
        <v>5949</v>
      </c>
      <c r="G1748" s="5" t="s">
        <v>5950</v>
      </c>
      <c r="H1748" s="1" t="s">
        <v>183</v>
      </c>
      <c r="I1748" s="3"/>
      <c r="J1748" s="3"/>
    </row>
    <row r="1749">
      <c r="A1749" s="4" t="s">
        <v>4703</v>
      </c>
      <c r="B1749" s="1" t="s">
        <v>11</v>
      </c>
      <c r="C1749" s="1" t="s">
        <v>11</v>
      </c>
      <c r="D1749" s="1" t="s">
        <v>11</v>
      </c>
      <c r="E1749" s="1" t="s">
        <v>11</v>
      </c>
      <c r="F1749" s="1" t="s">
        <v>11</v>
      </c>
      <c r="G1749" s="1" t="s">
        <v>11</v>
      </c>
      <c r="H1749" s="1" t="s">
        <v>11</v>
      </c>
      <c r="I1749" s="3"/>
      <c r="J1749" s="3"/>
    </row>
    <row r="1750">
      <c r="A1750" s="4" t="s">
        <v>5954</v>
      </c>
      <c r="B1750" s="1" t="s">
        <v>5955</v>
      </c>
      <c r="C1750" s="1" t="s">
        <v>5956</v>
      </c>
      <c r="D1750" s="1" t="s">
        <v>5957</v>
      </c>
      <c r="E1750" s="1" t="s">
        <v>5958</v>
      </c>
      <c r="F1750" s="1" t="s">
        <v>11</v>
      </c>
      <c r="G1750" s="3"/>
      <c r="H1750" s="1" t="s">
        <v>53</v>
      </c>
      <c r="I1750" s="3"/>
      <c r="J1750" s="3"/>
    </row>
    <row r="1751">
      <c r="A1751" s="4" t="s">
        <v>5960</v>
      </c>
      <c r="B1751" s="1" t="s">
        <v>5961</v>
      </c>
      <c r="C1751" s="1" t="s">
        <v>5962</v>
      </c>
      <c r="D1751" s="1" t="s">
        <v>5963</v>
      </c>
      <c r="E1751" s="1" t="s">
        <v>5964</v>
      </c>
      <c r="F1751" s="1" t="s">
        <v>5965</v>
      </c>
      <c r="G1751" s="5" t="s">
        <v>5966</v>
      </c>
      <c r="H1751" s="1" t="s">
        <v>924</v>
      </c>
      <c r="I1751" s="3"/>
      <c r="J1751" s="3"/>
    </row>
    <row r="1752">
      <c r="A1752" s="4" t="s">
        <v>1818</v>
      </c>
      <c r="B1752" s="1" t="s">
        <v>11</v>
      </c>
      <c r="C1752" s="1" t="s">
        <v>11</v>
      </c>
      <c r="D1752" s="1" t="s">
        <v>11</v>
      </c>
      <c r="E1752" s="1" t="s">
        <v>11</v>
      </c>
      <c r="F1752" s="1" t="s">
        <v>11</v>
      </c>
      <c r="G1752" s="1" t="s">
        <v>11</v>
      </c>
      <c r="H1752" s="1" t="s">
        <v>11</v>
      </c>
      <c r="I1752" s="3"/>
      <c r="J1752" s="3"/>
    </row>
    <row r="1753">
      <c r="A1753" s="4" t="s">
        <v>4543</v>
      </c>
      <c r="B1753" s="1" t="s">
        <v>11</v>
      </c>
      <c r="C1753" s="1" t="s">
        <v>11</v>
      </c>
      <c r="D1753" s="1" t="s">
        <v>11</v>
      </c>
      <c r="E1753" s="1" t="s">
        <v>11</v>
      </c>
      <c r="F1753" s="1" t="s">
        <v>11</v>
      </c>
      <c r="G1753" s="1" t="s">
        <v>11</v>
      </c>
      <c r="H1753" s="1" t="s">
        <v>11</v>
      </c>
      <c r="I1753" s="3"/>
      <c r="J1753" s="3"/>
    </row>
    <row r="1754">
      <c r="A1754" s="4" t="s">
        <v>6154</v>
      </c>
      <c r="B1754" s="1" t="s">
        <v>11</v>
      </c>
      <c r="C1754" s="1" t="s">
        <v>11</v>
      </c>
      <c r="D1754" s="1" t="s">
        <v>11</v>
      </c>
      <c r="E1754" s="1" t="s">
        <v>11</v>
      </c>
      <c r="F1754" s="1" t="s">
        <v>11</v>
      </c>
      <c r="G1754" s="1" t="s">
        <v>11</v>
      </c>
      <c r="H1754" s="1" t="s">
        <v>11</v>
      </c>
      <c r="I1754" s="3"/>
      <c r="J1754" s="3"/>
    </row>
    <row r="1755">
      <c r="A1755" s="4" t="s">
        <v>4709</v>
      </c>
      <c r="B1755" s="1" t="s">
        <v>11</v>
      </c>
      <c r="C1755" s="1" t="s">
        <v>11</v>
      </c>
      <c r="D1755" s="1" t="s">
        <v>11</v>
      </c>
      <c r="E1755" s="1" t="s">
        <v>11</v>
      </c>
      <c r="F1755" s="1" t="s">
        <v>11</v>
      </c>
      <c r="G1755" s="1" t="s">
        <v>11</v>
      </c>
      <c r="H1755" s="1" t="s">
        <v>11</v>
      </c>
      <c r="I1755" s="3"/>
      <c r="J1755" s="3"/>
    </row>
    <row r="1756">
      <c r="A1756" s="4" t="s">
        <v>8952</v>
      </c>
      <c r="B1756" s="1" t="s">
        <v>11</v>
      </c>
      <c r="C1756" s="1" t="s">
        <v>11</v>
      </c>
      <c r="D1756" s="1" t="s">
        <v>11</v>
      </c>
      <c r="E1756" s="1" t="s">
        <v>11</v>
      </c>
      <c r="F1756" s="1" t="s">
        <v>11</v>
      </c>
      <c r="G1756" s="1" t="s">
        <v>11</v>
      </c>
      <c r="H1756" s="1" t="s">
        <v>11</v>
      </c>
      <c r="I1756" s="3"/>
      <c r="J1756" s="3"/>
    </row>
    <row r="1757">
      <c r="A1757" s="4" t="s">
        <v>6237</v>
      </c>
      <c r="B1757" s="1" t="s">
        <v>11</v>
      </c>
      <c r="C1757" s="1" t="s">
        <v>11</v>
      </c>
      <c r="D1757" s="1" t="s">
        <v>11</v>
      </c>
      <c r="E1757" s="1" t="s">
        <v>11</v>
      </c>
      <c r="F1757" s="1" t="s">
        <v>11</v>
      </c>
      <c r="G1757" s="1" t="s">
        <v>11</v>
      </c>
      <c r="H1757" s="1" t="s">
        <v>11</v>
      </c>
      <c r="I1757" s="3"/>
      <c r="J1757" s="3"/>
    </row>
    <row r="1758">
      <c r="A1758" s="4" t="s">
        <v>4144</v>
      </c>
      <c r="B1758" s="1" t="s">
        <v>11</v>
      </c>
      <c r="C1758" s="1" t="s">
        <v>11</v>
      </c>
      <c r="D1758" s="1" t="s">
        <v>11</v>
      </c>
      <c r="E1758" s="1" t="s">
        <v>11</v>
      </c>
      <c r="F1758" s="1" t="s">
        <v>11</v>
      </c>
      <c r="G1758" s="1" t="s">
        <v>11</v>
      </c>
      <c r="H1758" s="1" t="s">
        <v>11</v>
      </c>
      <c r="I1758" s="3"/>
      <c r="J1758" s="3"/>
    </row>
    <row r="1759">
      <c r="A1759" s="4" t="s">
        <v>2028</v>
      </c>
      <c r="B1759" s="1" t="s">
        <v>11</v>
      </c>
      <c r="C1759" s="1" t="s">
        <v>11</v>
      </c>
      <c r="D1759" s="1" t="s">
        <v>11</v>
      </c>
      <c r="E1759" s="1" t="s">
        <v>11</v>
      </c>
      <c r="F1759" s="1" t="s">
        <v>11</v>
      </c>
      <c r="G1759" s="1" t="s">
        <v>11</v>
      </c>
      <c r="H1759" s="1" t="s">
        <v>11</v>
      </c>
      <c r="I1759" s="3"/>
      <c r="J1759" s="3"/>
    </row>
    <row r="1760">
      <c r="A1760" s="4" t="s">
        <v>969</v>
      </c>
      <c r="B1760" s="1" t="s">
        <v>11</v>
      </c>
      <c r="C1760" s="1" t="s">
        <v>11</v>
      </c>
      <c r="D1760" s="1" t="s">
        <v>11</v>
      </c>
      <c r="E1760" s="1" t="s">
        <v>11</v>
      </c>
      <c r="F1760" s="1" t="s">
        <v>11</v>
      </c>
      <c r="G1760" s="1" t="s">
        <v>11</v>
      </c>
      <c r="H1760" s="1" t="s">
        <v>11</v>
      </c>
      <c r="I1760" s="3"/>
      <c r="J1760" s="3"/>
    </row>
    <row r="1761">
      <c r="A1761" s="4" t="s">
        <v>3837</v>
      </c>
      <c r="B1761" s="1" t="s">
        <v>11</v>
      </c>
      <c r="C1761" s="1" t="s">
        <v>11</v>
      </c>
      <c r="D1761" s="1" t="s">
        <v>11</v>
      </c>
      <c r="E1761" s="1" t="s">
        <v>11</v>
      </c>
      <c r="F1761" s="1" t="s">
        <v>11</v>
      </c>
      <c r="G1761" s="1" t="s">
        <v>11</v>
      </c>
      <c r="H1761" s="1" t="s">
        <v>11</v>
      </c>
      <c r="I1761" s="3"/>
      <c r="J1761" s="3"/>
    </row>
    <row r="1762">
      <c r="A1762" s="4" t="s">
        <v>5988</v>
      </c>
      <c r="B1762" s="1" t="s">
        <v>5989</v>
      </c>
      <c r="C1762" s="1" t="s">
        <v>5990</v>
      </c>
      <c r="D1762" s="1" t="s">
        <v>5991</v>
      </c>
      <c r="E1762" s="1" t="s">
        <v>5992</v>
      </c>
      <c r="F1762" s="1" t="s">
        <v>11</v>
      </c>
      <c r="G1762" s="1" t="s">
        <v>11</v>
      </c>
      <c r="H1762" s="1" t="s">
        <v>154</v>
      </c>
      <c r="I1762" s="3"/>
      <c r="J1762" s="3"/>
    </row>
    <row r="1763">
      <c r="A1763" s="4" t="s">
        <v>5994</v>
      </c>
      <c r="B1763" s="1" t="s">
        <v>5995</v>
      </c>
      <c r="C1763" s="1" t="s">
        <v>5996</v>
      </c>
      <c r="D1763" s="1" t="s">
        <v>5997</v>
      </c>
      <c r="E1763" s="1" t="s">
        <v>5998</v>
      </c>
      <c r="F1763" s="1" t="s">
        <v>5999</v>
      </c>
      <c r="G1763" s="1" t="s">
        <v>11</v>
      </c>
      <c r="H1763" s="1" t="s">
        <v>80</v>
      </c>
      <c r="I1763" s="3"/>
      <c r="J1763" s="3"/>
    </row>
    <row r="1764">
      <c r="A1764" s="4" t="s">
        <v>2090</v>
      </c>
      <c r="B1764" s="1" t="s">
        <v>11</v>
      </c>
      <c r="C1764" s="1" t="s">
        <v>11</v>
      </c>
      <c r="D1764" s="1" t="s">
        <v>11</v>
      </c>
      <c r="E1764" s="1" t="s">
        <v>11</v>
      </c>
      <c r="F1764" s="1" t="s">
        <v>11</v>
      </c>
      <c r="G1764" s="1" t="s">
        <v>11</v>
      </c>
      <c r="H1764" s="1" t="s">
        <v>11</v>
      </c>
      <c r="I1764" s="3"/>
      <c r="J1764" s="3"/>
    </row>
    <row r="1765">
      <c r="A1765" s="4" t="s">
        <v>4707</v>
      </c>
      <c r="B1765" s="1" t="s">
        <v>11</v>
      </c>
      <c r="C1765" s="1" t="s">
        <v>11</v>
      </c>
      <c r="D1765" s="1" t="s">
        <v>11</v>
      </c>
      <c r="E1765" s="1" t="s">
        <v>11</v>
      </c>
      <c r="F1765" s="1" t="s">
        <v>11</v>
      </c>
      <c r="G1765" s="1" t="s">
        <v>11</v>
      </c>
      <c r="H1765" s="1" t="s">
        <v>11</v>
      </c>
      <c r="I1765" s="3"/>
      <c r="J1765" s="3"/>
    </row>
    <row r="1766">
      <c r="A1766" s="4" t="s">
        <v>2235</v>
      </c>
      <c r="B1766" s="1" t="s">
        <v>11</v>
      </c>
      <c r="C1766" s="1" t="s">
        <v>11</v>
      </c>
      <c r="D1766" s="1" t="s">
        <v>11</v>
      </c>
      <c r="E1766" s="1" t="s">
        <v>11</v>
      </c>
      <c r="F1766" s="1" t="s">
        <v>11</v>
      </c>
      <c r="G1766" s="1" t="s">
        <v>11</v>
      </c>
      <c r="H1766" s="1" t="s">
        <v>11</v>
      </c>
      <c r="I1766" s="3"/>
      <c r="J1766" s="3"/>
    </row>
    <row r="1767">
      <c r="A1767" s="4" t="s">
        <v>2924</v>
      </c>
      <c r="B1767" s="1" t="s">
        <v>11</v>
      </c>
      <c r="C1767" s="1" t="s">
        <v>11</v>
      </c>
      <c r="D1767" s="1" t="s">
        <v>11</v>
      </c>
      <c r="E1767" s="1" t="s">
        <v>11</v>
      </c>
      <c r="F1767" s="1" t="s">
        <v>11</v>
      </c>
      <c r="G1767" s="1" t="s">
        <v>11</v>
      </c>
      <c r="H1767" s="1" t="s">
        <v>11</v>
      </c>
      <c r="I1767" s="3"/>
      <c r="J1767" s="3"/>
    </row>
    <row r="1768">
      <c r="A1768" s="4" t="s">
        <v>7276</v>
      </c>
      <c r="B1768" s="1" t="s">
        <v>11</v>
      </c>
      <c r="C1768" s="1" t="s">
        <v>11</v>
      </c>
      <c r="D1768" s="1" t="s">
        <v>11</v>
      </c>
      <c r="E1768" s="1" t="s">
        <v>11</v>
      </c>
      <c r="F1768" s="1" t="s">
        <v>11</v>
      </c>
      <c r="G1768" s="1" t="s">
        <v>11</v>
      </c>
      <c r="H1768" s="1" t="s">
        <v>11</v>
      </c>
      <c r="I1768" s="3"/>
      <c r="J1768" s="3"/>
    </row>
    <row r="1769">
      <c r="A1769" s="4" t="s">
        <v>6011</v>
      </c>
      <c r="B1769" s="1" t="s">
        <v>6012</v>
      </c>
      <c r="C1769" s="1" t="s">
        <v>6013</v>
      </c>
      <c r="D1769" s="1" t="s">
        <v>6014</v>
      </c>
      <c r="E1769" s="1" t="s">
        <v>6015</v>
      </c>
      <c r="F1769" s="1" t="s">
        <v>6016</v>
      </c>
      <c r="G1769" s="5" t="s">
        <v>6017</v>
      </c>
      <c r="H1769" s="1" t="s">
        <v>80</v>
      </c>
      <c r="I1769" s="3"/>
      <c r="J1769" s="3"/>
    </row>
    <row r="1770">
      <c r="A1770" s="4" t="s">
        <v>9566</v>
      </c>
      <c r="B1770" s="1" t="s">
        <v>11</v>
      </c>
      <c r="C1770" s="1" t="s">
        <v>11</v>
      </c>
      <c r="D1770" s="1" t="s">
        <v>11</v>
      </c>
      <c r="E1770" s="1" t="s">
        <v>11</v>
      </c>
      <c r="F1770" s="1" t="s">
        <v>11</v>
      </c>
      <c r="G1770" s="1" t="s">
        <v>11</v>
      </c>
      <c r="H1770" s="1" t="s">
        <v>11</v>
      </c>
      <c r="I1770" s="3"/>
      <c r="J1770" s="3"/>
    </row>
    <row r="1771">
      <c r="A1771" s="4" t="s">
        <v>6021</v>
      </c>
      <c r="B1771" s="1" t="s">
        <v>6022</v>
      </c>
      <c r="C1771" s="1" t="s">
        <v>6023</v>
      </c>
      <c r="D1771" s="1" t="s">
        <v>6024</v>
      </c>
      <c r="E1771" s="1" t="s">
        <v>6025</v>
      </c>
      <c r="F1771" s="1" t="s">
        <v>11</v>
      </c>
      <c r="G1771" s="5" t="s">
        <v>6026</v>
      </c>
      <c r="H1771" s="1" t="s">
        <v>80</v>
      </c>
      <c r="I1771" s="3"/>
      <c r="J1771" s="3"/>
    </row>
    <row r="1772">
      <c r="A1772" s="4" t="s">
        <v>5176</v>
      </c>
      <c r="B1772" s="1" t="s">
        <v>11</v>
      </c>
      <c r="C1772" s="1" t="s">
        <v>11</v>
      </c>
      <c r="D1772" s="1" t="s">
        <v>11</v>
      </c>
      <c r="E1772" s="1" t="s">
        <v>11</v>
      </c>
      <c r="F1772" s="1" t="s">
        <v>11</v>
      </c>
      <c r="G1772" s="1" t="s">
        <v>11</v>
      </c>
      <c r="H1772" s="1" t="s">
        <v>11</v>
      </c>
      <c r="I1772" s="3"/>
      <c r="J1772" s="3"/>
    </row>
    <row r="1773">
      <c r="A1773" s="4" t="s">
        <v>4429</v>
      </c>
      <c r="B1773" s="1" t="s">
        <v>11</v>
      </c>
      <c r="C1773" s="1" t="s">
        <v>11</v>
      </c>
      <c r="D1773" s="1" t="s">
        <v>11</v>
      </c>
      <c r="E1773" s="1" t="s">
        <v>11</v>
      </c>
      <c r="F1773" s="1" t="s">
        <v>11</v>
      </c>
      <c r="G1773" s="1" t="s">
        <v>11</v>
      </c>
      <c r="H1773" s="1" t="s">
        <v>11</v>
      </c>
      <c r="I1773" s="3"/>
      <c r="J1773" s="3"/>
    </row>
    <row r="1774">
      <c r="A1774" s="4" t="s">
        <v>6032</v>
      </c>
      <c r="B1774" s="1" t="s">
        <v>6033</v>
      </c>
      <c r="C1774" s="1" t="s">
        <v>6034</v>
      </c>
      <c r="D1774" s="1" t="s">
        <v>6035</v>
      </c>
      <c r="E1774" s="1" t="s">
        <v>6036</v>
      </c>
      <c r="F1774" s="1" t="s">
        <v>11</v>
      </c>
      <c r="G1774" s="5" t="s">
        <v>6037</v>
      </c>
      <c r="H1774" s="1" t="s">
        <v>80</v>
      </c>
      <c r="I1774" s="3"/>
      <c r="J1774" s="3"/>
    </row>
    <row r="1775">
      <c r="A1775" s="4" t="s">
        <v>6039</v>
      </c>
      <c r="B1775" s="1" t="s">
        <v>6040</v>
      </c>
      <c r="C1775" s="1" t="s">
        <v>6041</v>
      </c>
      <c r="D1775" s="1" t="s">
        <v>6042</v>
      </c>
      <c r="E1775" s="1" t="s">
        <v>6043</v>
      </c>
      <c r="F1775" s="1" t="s">
        <v>11</v>
      </c>
      <c r="G1775" s="5" t="s">
        <v>6044</v>
      </c>
      <c r="H1775" s="1" t="s">
        <v>312</v>
      </c>
      <c r="I1775" s="3"/>
      <c r="J1775" s="3"/>
    </row>
    <row r="1776">
      <c r="A1776" s="4" t="s">
        <v>3098</v>
      </c>
      <c r="B1776" s="1" t="s">
        <v>11</v>
      </c>
      <c r="C1776" s="1" t="s">
        <v>11</v>
      </c>
      <c r="D1776" s="1" t="s">
        <v>11</v>
      </c>
      <c r="E1776" s="1" t="s">
        <v>11</v>
      </c>
      <c r="F1776" s="1" t="s">
        <v>11</v>
      </c>
      <c r="G1776" s="1" t="s">
        <v>11</v>
      </c>
      <c r="H1776" s="1" t="s">
        <v>11</v>
      </c>
      <c r="I1776" s="3"/>
      <c r="J1776" s="3"/>
    </row>
    <row r="1777">
      <c r="A1777" s="4" t="s">
        <v>6048</v>
      </c>
      <c r="B1777" s="1" t="s">
        <v>6049</v>
      </c>
      <c r="C1777" s="3"/>
      <c r="D1777" s="3"/>
      <c r="E1777" s="3"/>
      <c r="F1777" s="1" t="s">
        <v>11</v>
      </c>
      <c r="G1777" s="1" t="s">
        <v>11</v>
      </c>
      <c r="H1777" s="1" t="s">
        <v>11</v>
      </c>
      <c r="I1777" s="3"/>
      <c r="J1777" s="3"/>
    </row>
    <row r="1778">
      <c r="A1778" s="4" t="s">
        <v>5559</v>
      </c>
      <c r="B1778" s="1" t="s">
        <v>11</v>
      </c>
      <c r="C1778" s="1" t="s">
        <v>11</v>
      </c>
      <c r="D1778" s="1" t="s">
        <v>11</v>
      </c>
      <c r="E1778" s="1" t="s">
        <v>11</v>
      </c>
      <c r="F1778" s="1" t="s">
        <v>11</v>
      </c>
      <c r="G1778" s="1" t="s">
        <v>11</v>
      </c>
      <c r="H1778" s="1" t="s">
        <v>11</v>
      </c>
      <c r="I1778" s="3"/>
      <c r="J1778" s="3"/>
    </row>
    <row r="1779">
      <c r="A1779" s="4" t="s">
        <v>6053</v>
      </c>
      <c r="B1779" s="1" t="s">
        <v>6054</v>
      </c>
      <c r="C1779" s="1" t="s">
        <v>6055</v>
      </c>
      <c r="D1779" s="1" t="s">
        <v>6056</v>
      </c>
      <c r="E1779" s="1" t="s">
        <v>6057</v>
      </c>
      <c r="F1779" s="1" t="s">
        <v>11</v>
      </c>
      <c r="G1779" s="1" t="s">
        <v>11</v>
      </c>
      <c r="H1779" s="1" t="s">
        <v>31</v>
      </c>
      <c r="I1779" s="3"/>
      <c r="J1779" s="3"/>
    </row>
    <row r="1780">
      <c r="A1780" s="4" t="s">
        <v>6059</v>
      </c>
      <c r="B1780" s="1" t="s">
        <v>6060</v>
      </c>
      <c r="C1780" s="1" t="s">
        <v>6061</v>
      </c>
      <c r="D1780" s="1" t="s">
        <v>6062</v>
      </c>
      <c r="E1780" s="1" t="s">
        <v>6063</v>
      </c>
      <c r="F1780" s="1" t="s">
        <v>6064</v>
      </c>
      <c r="G1780" s="5" t="s">
        <v>6065</v>
      </c>
      <c r="H1780" s="1" t="s">
        <v>31</v>
      </c>
      <c r="I1780" s="3"/>
      <c r="J1780" s="3"/>
    </row>
    <row r="1781">
      <c r="A1781" s="4" t="s">
        <v>6815</v>
      </c>
      <c r="B1781" s="1" t="s">
        <v>11</v>
      </c>
      <c r="C1781" s="1" t="s">
        <v>11</v>
      </c>
      <c r="D1781" s="1" t="s">
        <v>11</v>
      </c>
      <c r="E1781" s="1" t="s">
        <v>11</v>
      </c>
      <c r="F1781" s="1" t="s">
        <v>11</v>
      </c>
      <c r="G1781" s="1" t="s">
        <v>11</v>
      </c>
      <c r="H1781" s="1" t="s">
        <v>11</v>
      </c>
      <c r="I1781" s="3"/>
      <c r="J1781" s="3"/>
    </row>
    <row r="1782">
      <c r="A1782" s="4" t="s">
        <v>6069</v>
      </c>
      <c r="B1782" s="1" t="s">
        <v>6070</v>
      </c>
      <c r="C1782" s="1" t="s">
        <v>6071</v>
      </c>
      <c r="D1782" s="1" t="s">
        <v>6072</v>
      </c>
      <c r="E1782" s="1" t="s">
        <v>6073</v>
      </c>
      <c r="F1782" s="1" t="s">
        <v>11</v>
      </c>
      <c r="G1782" s="1" t="s">
        <v>6074</v>
      </c>
      <c r="H1782" s="1" t="s">
        <v>154</v>
      </c>
      <c r="I1782" s="3"/>
      <c r="J1782" s="3"/>
    </row>
    <row r="1783">
      <c r="A1783" s="4" t="s">
        <v>758</v>
      </c>
      <c r="B1783" s="1" t="s">
        <v>11</v>
      </c>
      <c r="C1783" s="1" t="s">
        <v>11</v>
      </c>
      <c r="D1783" s="1" t="s">
        <v>11</v>
      </c>
      <c r="E1783" s="1" t="s">
        <v>11</v>
      </c>
      <c r="F1783" s="1" t="s">
        <v>11</v>
      </c>
      <c r="G1783" s="1" t="s">
        <v>11</v>
      </c>
      <c r="H1783" s="1" t="s">
        <v>11</v>
      </c>
      <c r="I1783" s="3"/>
      <c r="J1783" s="3"/>
    </row>
    <row r="1784">
      <c r="A1784" s="4" t="s">
        <v>1189</v>
      </c>
      <c r="B1784" s="1" t="s">
        <v>11</v>
      </c>
      <c r="C1784" s="1" t="s">
        <v>11</v>
      </c>
      <c r="D1784" s="1" t="s">
        <v>11</v>
      </c>
      <c r="E1784" s="1" t="s">
        <v>11</v>
      </c>
      <c r="F1784" s="1" t="s">
        <v>11</v>
      </c>
      <c r="G1784" s="1" t="s">
        <v>11</v>
      </c>
      <c r="H1784" s="1" t="s">
        <v>11</v>
      </c>
      <c r="I1784" s="3"/>
      <c r="J1784" s="3"/>
    </row>
    <row r="1785">
      <c r="A1785" s="4" t="s">
        <v>2781</v>
      </c>
      <c r="B1785" s="1" t="s">
        <v>11</v>
      </c>
      <c r="C1785" s="1" t="s">
        <v>11</v>
      </c>
      <c r="D1785" s="1" t="s">
        <v>11</v>
      </c>
      <c r="E1785" s="1" t="s">
        <v>11</v>
      </c>
      <c r="F1785" s="1" t="s">
        <v>11</v>
      </c>
      <c r="G1785" s="1" t="s">
        <v>11</v>
      </c>
      <c r="H1785" s="1" t="s">
        <v>11</v>
      </c>
      <c r="I1785" s="3"/>
      <c r="J1785" s="3"/>
    </row>
    <row r="1786">
      <c r="A1786" s="4" t="s">
        <v>9380</v>
      </c>
      <c r="B1786" s="1" t="s">
        <v>11</v>
      </c>
      <c r="C1786" s="1" t="s">
        <v>11</v>
      </c>
      <c r="D1786" s="1" t="s">
        <v>11</v>
      </c>
      <c r="E1786" s="1" t="s">
        <v>11</v>
      </c>
      <c r="F1786" s="1" t="s">
        <v>11</v>
      </c>
      <c r="G1786" s="1" t="s">
        <v>11</v>
      </c>
      <c r="H1786" s="1" t="s">
        <v>11</v>
      </c>
      <c r="I1786" s="3"/>
      <c r="J1786" s="3"/>
    </row>
    <row r="1787">
      <c r="A1787" s="4" t="s">
        <v>5476</v>
      </c>
      <c r="B1787" s="1" t="s">
        <v>11</v>
      </c>
      <c r="C1787" s="1" t="s">
        <v>11</v>
      </c>
      <c r="D1787" s="1" t="s">
        <v>11</v>
      </c>
      <c r="E1787" s="1" t="s">
        <v>11</v>
      </c>
      <c r="F1787" s="1" t="s">
        <v>11</v>
      </c>
      <c r="G1787" s="1" t="s">
        <v>11</v>
      </c>
      <c r="H1787" s="1" t="s">
        <v>11</v>
      </c>
      <c r="I1787" s="3"/>
      <c r="J1787" s="3"/>
    </row>
    <row r="1788">
      <c r="A1788" s="4" t="s">
        <v>6086</v>
      </c>
      <c r="B1788" s="1" t="s">
        <v>6087</v>
      </c>
      <c r="C1788" s="1" t="s">
        <v>6088</v>
      </c>
      <c r="D1788" s="1" t="s">
        <v>6089</v>
      </c>
      <c r="E1788" s="1" t="s">
        <v>6090</v>
      </c>
      <c r="F1788" s="1" t="s">
        <v>11</v>
      </c>
      <c r="G1788" s="5" t="s">
        <v>6091</v>
      </c>
      <c r="H1788" s="1" t="s">
        <v>312</v>
      </c>
      <c r="I1788" s="3"/>
      <c r="J1788" s="3"/>
    </row>
    <row r="1789">
      <c r="A1789" s="4" t="s">
        <v>5419</v>
      </c>
      <c r="B1789" s="1" t="s">
        <v>11</v>
      </c>
      <c r="C1789" s="1" t="s">
        <v>11</v>
      </c>
      <c r="D1789" s="1" t="s">
        <v>11</v>
      </c>
      <c r="E1789" s="1" t="s">
        <v>11</v>
      </c>
      <c r="F1789" s="1" t="s">
        <v>11</v>
      </c>
      <c r="G1789" s="1" t="s">
        <v>11</v>
      </c>
      <c r="H1789" s="1" t="s">
        <v>11</v>
      </c>
      <c r="I1789" s="3"/>
      <c r="J1789" s="3"/>
    </row>
    <row r="1790">
      <c r="A1790" s="4" t="s">
        <v>6095</v>
      </c>
      <c r="B1790" s="1" t="s">
        <v>6096</v>
      </c>
      <c r="C1790" s="1" t="s">
        <v>6097</v>
      </c>
      <c r="D1790" s="1" t="s">
        <v>6098</v>
      </c>
      <c r="E1790" s="1" t="s">
        <v>6099</v>
      </c>
      <c r="F1790" s="1" t="s">
        <v>6100</v>
      </c>
      <c r="G1790" s="5" t="s">
        <v>6101</v>
      </c>
      <c r="H1790" s="1" t="s">
        <v>183</v>
      </c>
      <c r="I1790" s="3"/>
      <c r="J1790" s="3"/>
    </row>
    <row r="1791">
      <c r="A1791" s="4" t="s">
        <v>3783</v>
      </c>
      <c r="B1791" s="1" t="s">
        <v>11</v>
      </c>
      <c r="C1791" s="1" t="s">
        <v>11</v>
      </c>
      <c r="D1791" s="1" t="s">
        <v>11</v>
      </c>
      <c r="E1791" s="1" t="s">
        <v>11</v>
      </c>
      <c r="F1791" s="1" t="s">
        <v>11</v>
      </c>
      <c r="G1791" s="1" t="s">
        <v>11</v>
      </c>
      <c r="H1791" s="1" t="s">
        <v>11</v>
      </c>
      <c r="I1791" s="3"/>
      <c r="J1791" s="3"/>
    </row>
    <row r="1792">
      <c r="A1792" s="4" t="s">
        <v>6105</v>
      </c>
      <c r="B1792" s="1" t="s">
        <v>6106</v>
      </c>
      <c r="C1792" s="1" t="s">
        <v>6107</v>
      </c>
      <c r="D1792" s="1" t="s">
        <v>6108</v>
      </c>
      <c r="E1792" s="1" t="s">
        <v>6109</v>
      </c>
      <c r="F1792" s="1" t="s">
        <v>11</v>
      </c>
      <c r="G1792" s="5" t="s">
        <v>6110</v>
      </c>
      <c r="H1792" s="1" t="s">
        <v>382</v>
      </c>
      <c r="I1792" s="3"/>
      <c r="J1792" s="3"/>
    </row>
    <row r="1793">
      <c r="A1793" s="4" t="s">
        <v>6112</v>
      </c>
      <c r="B1793" s="1" t="s">
        <v>6113</v>
      </c>
      <c r="C1793" s="1" t="s">
        <v>6114</v>
      </c>
      <c r="D1793" s="1" t="s">
        <v>6115</v>
      </c>
      <c r="E1793" s="1" t="s">
        <v>6116</v>
      </c>
      <c r="F1793" s="1" t="s">
        <v>11</v>
      </c>
      <c r="G1793" s="5" t="s">
        <v>6117</v>
      </c>
      <c r="H1793" s="1" t="s">
        <v>382</v>
      </c>
      <c r="I1793" s="3"/>
      <c r="J1793" s="3"/>
    </row>
    <row r="1794">
      <c r="A1794" s="4" t="s">
        <v>6119</v>
      </c>
      <c r="B1794" s="1" t="s">
        <v>6120</v>
      </c>
      <c r="C1794" s="1" t="s">
        <v>6121</v>
      </c>
      <c r="D1794" s="1" t="s">
        <v>6122</v>
      </c>
      <c r="E1794" s="1" t="s">
        <v>6123</v>
      </c>
      <c r="F1794" s="1" t="s">
        <v>11</v>
      </c>
      <c r="G1794" s="5" t="s">
        <v>6124</v>
      </c>
      <c r="H1794" s="1" t="s">
        <v>31</v>
      </c>
      <c r="I1794" s="3"/>
      <c r="J1794" s="3"/>
    </row>
    <row r="1795">
      <c r="A1795" s="4" t="s">
        <v>967</v>
      </c>
      <c r="B1795" s="1" t="s">
        <v>11</v>
      </c>
      <c r="C1795" s="1" t="s">
        <v>11</v>
      </c>
      <c r="D1795" s="1" t="s">
        <v>11</v>
      </c>
      <c r="E1795" s="1" t="s">
        <v>11</v>
      </c>
      <c r="F1795" s="1" t="s">
        <v>11</v>
      </c>
      <c r="G1795" s="1" t="s">
        <v>11</v>
      </c>
      <c r="H1795" s="1" t="s">
        <v>11</v>
      </c>
      <c r="I1795" s="3"/>
      <c r="J1795" s="3"/>
    </row>
    <row r="1796">
      <c r="A1796" s="4" t="s">
        <v>6128</v>
      </c>
      <c r="B1796" s="1" t="s">
        <v>6129</v>
      </c>
      <c r="C1796" s="1" t="s">
        <v>6130</v>
      </c>
      <c r="D1796" s="1" t="s">
        <v>6131</v>
      </c>
      <c r="E1796" s="1" t="s">
        <v>6132</v>
      </c>
      <c r="F1796" s="1" t="s">
        <v>11</v>
      </c>
      <c r="G1796" s="1" t="s">
        <v>11</v>
      </c>
      <c r="H1796" s="1" t="s">
        <v>183</v>
      </c>
      <c r="I1796" s="3"/>
      <c r="J1796" s="3"/>
    </row>
    <row r="1797">
      <c r="A1797" s="4" t="s">
        <v>6134</v>
      </c>
      <c r="B1797" s="1" t="s">
        <v>6135</v>
      </c>
      <c r="C1797" s="1" t="s">
        <v>6136</v>
      </c>
      <c r="D1797" s="1" t="s">
        <v>6137</v>
      </c>
      <c r="E1797" s="1" t="s">
        <v>6138</v>
      </c>
      <c r="F1797" s="1" t="s">
        <v>11</v>
      </c>
      <c r="G1797" s="5" t="s">
        <v>6139</v>
      </c>
      <c r="H1797" s="1" t="s">
        <v>183</v>
      </c>
      <c r="I1797" s="3"/>
      <c r="J1797" s="3"/>
    </row>
    <row r="1798">
      <c r="A1798" s="4" t="s">
        <v>6141</v>
      </c>
      <c r="B1798" s="1" t="s">
        <v>6142</v>
      </c>
      <c r="C1798" s="1" t="s">
        <v>6143</v>
      </c>
      <c r="D1798" s="1" t="s">
        <v>6144</v>
      </c>
      <c r="E1798" s="1" t="s">
        <v>6145</v>
      </c>
      <c r="F1798" s="1" t="s">
        <v>6146</v>
      </c>
      <c r="G1798" s="1" t="s">
        <v>11</v>
      </c>
      <c r="H1798" s="1" t="s">
        <v>382</v>
      </c>
      <c r="I1798" s="3"/>
      <c r="J1798" s="3"/>
    </row>
    <row r="1799">
      <c r="A1799" s="4" t="s">
        <v>2008</v>
      </c>
      <c r="B1799" s="1" t="s">
        <v>11</v>
      </c>
      <c r="C1799" s="1" t="s">
        <v>11</v>
      </c>
      <c r="D1799" s="1" t="s">
        <v>11</v>
      </c>
      <c r="E1799" s="1" t="s">
        <v>11</v>
      </c>
      <c r="F1799" s="1" t="s">
        <v>11</v>
      </c>
      <c r="G1799" s="1" t="s">
        <v>11</v>
      </c>
      <c r="H1799" s="1" t="s">
        <v>11</v>
      </c>
      <c r="I1799" s="3"/>
      <c r="J1799" s="3"/>
    </row>
    <row r="1800">
      <c r="A1800" s="4" t="s">
        <v>3344</v>
      </c>
      <c r="B1800" s="1" t="s">
        <v>11</v>
      </c>
      <c r="C1800" s="1" t="s">
        <v>11</v>
      </c>
      <c r="D1800" s="1" t="s">
        <v>11</v>
      </c>
      <c r="E1800" s="1" t="s">
        <v>11</v>
      </c>
      <c r="F1800" s="1" t="s">
        <v>11</v>
      </c>
      <c r="G1800" s="1" t="s">
        <v>11</v>
      </c>
      <c r="H1800" s="1" t="s">
        <v>11</v>
      </c>
      <c r="I1800" s="3"/>
      <c r="J1800" s="3"/>
    </row>
    <row r="1801">
      <c r="A1801" s="4" t="s">
        <v>1874</v>
      </c>
      <c r="B1801" s="1" t="s">
        <v>11</v>
      </c>
      <c r="C1801" s="1" t="s">
        <v>11</v>
      </c>
      <c r="D1801" s="1" t="s">
        <v>11</v>
      </c>
      <c r="E1801" s="1" t="s">
        <v>11</v>
      </c>
      <c r="F1801" s="1" t="s">
        <v>11</v>
      </c>
      <c r="G1801" s="1" t="s">
        <v>11</v>
      </c>
      <c r="H1801" s="1" t="s">
        <v>11</v>
      </c>
      <c r="I1801" s="3"/>
      <c r="J1801" s="3"/>
    </row>
    <row r="1802">
      <c r="A1802" s="4" t="s">
        <v>458</v>
      </c>
      <c r="B1802" s="1" t="s">
        <v>11</v>
      </c>
      <c r="C1802" s="1" t="s">
        <v>11</v>
      </c>
      <c r="D1802" s="1" t="s">
        <v>11</v>
      </c>
      <c r="E1802" s="1" t="s">
        <v>11</v>
      </c>
      <c r="F1802" s="1" t="s">
        <v>11</v>
      </c>
      <c r="G1802" s="1" t="s">
        <v>11</v>
      </c>
      <c r="H1802" s="1" t="s">
        <v>11</v>
      </c>
      <c r="I1802" s="3"/>
      <c r="J1802" s="3"/>
    </row>
    <row r="1803">
      <c r="A1803" s="4" t="s">
        <v>8704</v>
      </c>
      <c r="B1803" s="1" t="s">
        <v>11</v>
      </c>
      <c r="C1803" s="1" t="s">
        <v>11</v>
      </c>
      <c r="D1803" s="1" t="s">
        <v>11</v>
      </c>
      <c r="E1803" s="1" t="s">
        <v>11</v>
      </c>
      <c r="F1803" s="1" t="s">
        <v>11</v>
      </c>
      <c r="G1803" s="1" t="s">
        <v>11</v>
      </c>
      <c r="H1803" s="1" t="s">
        <v>11</v>
      </c>
      <c r="I1803" s="3"/>
      <c r="J1803" s="3"/>
    </row>
    <row r="1804">
      <c r="A1804" s="4" t="s">
        <v>3311</v>
      </c>
      <c r="B1804" s="1" t="s">
        <v>11</v>
      </c>
      <c r="C1804" s="1" t="s">
        <v>11</v>
      </c>
      <c r="D1804" s="1" t="s">
        <v>11</v>
      </c>
      <c r="E1804" s="1" t="s">
        <v>11</v>
      </c>
      <c r="F1804" s="1" t="s">
        <v>11</v>
      </c>
      <c r="G1804" s="1" t="s">
        <v>11</v>
      </c>
      <c r="H1804" s="1" t="s">
        <v>11</v>
      </c>
      <c r="I1804" s="3"/>
      <c r="J1804" s="3"/>
    </row>
    <row r="1805">
      <c r="A1805" s="4" t="s">
        <v>6160</v>
      </c>
      <c r="B1805" s="1" t="s">
        <v>6161</v>
      </c>
      <c r="C1805" s="1" t="s">
        <v>6162</v>
      </c>
      <c r="D1805" s="1" t="s">
        <v>6163</v>
      </c>
      <c r="E1805" s="1" t="s">
        <v>6164</v>
      </c>
      <c r="F1805" s="1" t="s">
        <v>11</v>
      </c>
      <c r="G1805" s="1" t="s">
        <v>11</v>
      </c>
      <c r="H1805" s="1" t="s">
        <v>53</v>
      </c>
      <c r="I1805" s="3"/>
      <c r="J1805" s="3"/>
    </row>
    <row r="1806">
      <c r="A1806" s="4" t="s">
        <v>4617</v>
      </c>
      <c r="B1806" s="1" t="s">
        <v>11</v>
      </c>
      <c r="C1806" s="1" t="s">
        <v>11</v>
      </c>
      <c r="D1806" s="1" t="s">
        <v>11</v>
      </c>
      <c r="E1806" s="1" t="s">
        <v>11</v>
      </c>
      <c r="F1806" s="1" t="s">
        <v>11</v>
      </c>
      <c r="G1806" s="1" t="s">
        <v>11</v>
      </c>
      <c r="H1806" s="1" t="s">
        <v>11</v>
      </c>
      <c r="I1806" s="3"/>
      <c r="J1806" s="3"/>
    </row>
    <row r="1807">
      <c r="A1807" s="4" t="s">
        <v>6346</v>
      </c>
      <c r="B1807" s="1" t="s">
        <v>11</v>
      </c>
      <c r="C1807" s="1" t="s">
        <v>11</v>
      </c>
      <c r="D1807" s="1" t="s">
        <v>11</v>
      </c>
      <c r="E1807" s="1" t="s">
        <v>11</v>
      </c>
      <c r="F1807" s="1" t="s">
        <v>11</v>
      </c>
      <c r="G1807" s="1" t="s">
        <v>11</v>
      </c>
      <c r="H1807" s="1" t="s">
        <v>11</v>
      </c>
      <c r="I1807" s="3"/>
      <c r="J1807" s="3"/>
    </row>
    <row r="1808">
      <c r="A1808" s="4" t="s">
        <v>9134</v>
      </c>
      <c r="B1808" s="1" t="s">
        <v>11</v>
      </c>
      <c r="C1808" s="1" t="s">
        <v>11</v>
      </c>
      <c r="D1808" s="1" t="s">
        <v>11</v>
      </c>
      <c r="E1808" s="1" t="s">
        <v>11</v>
      </c>
      <c r="F1808" s="1" t="s">
        <v>11</v>
      </c>
      <c r="G1808" s="1" t="s">
        <v>11</v>
      </c>
      <c r="H1808" s="1" t="s">
        <v>11</v>
      </c>
      <c r="I1808" s="3"/>
      <c r="J1808" s="3"/>
    </row>
    <row r="1809">
      <c r="A1809" s="4" t="s">
        <v>3568</v>
      </c>
      <c r="B1809" s="1" t="s">
        <v>11</v>
      </c>
      <c r="C1809" s="1" t="s">
        <v>11</v>
      </c>
      <c r="D1809" s="1" t="s">
        <v>11</v>
      </c>
      <c r="E1809" s="1" t="s">
        <v>11</v>
      </c>
      <c r="F1809" s="1" t="s">
        <v>11</v>
      </c>
      <c r="G1809" s="1" t="s">
        <v>11</v>
      </c>
      <c r="H1809" s="1" t="s">
        <v>11</v>
      </c>
      <c r="I1809" s="3"/>
      <c r="J1809" s="3"/>
    </row>
    <row r="1810">
      <c r="A1810" s="4" t="s">
        <v>6174</v>
      </c>
      <c r="B1810" s="5" t="s">
        <v>6175</v>
      </c>
      <c r="C1810" s="3"/>
      <c r="D1810" s="3"/>
      <c r="E1810" s="3"/>
      <c r="F1810" s="1" t="s">
        <v>11</v>
      </c>
      <c r="G1810" s="1" t="s">
        <v>11</v>
      </c>
      <c r="H1810" s="1" t="s">
        <v>11</v>
      </c>
      <c r="I1810" s="3"/>
      <c r="J1810" s="3"/>
    </row>
    <row r="1811">
      <c r="A1811" s="4" t="s">
        <v>2129</v>
      </c>
      <c r="B1811" s="1" t="s">
        <v>11</v>
      </c>
      <c r="C1811" s="1" t="s">
        <v>11</v>
      </c>
      <c r="D1811" s="1" t="s">
        <v>11</v>
      </c>
      <c r="E1811" s="1" t="s">
        <v>11</v>
      </c>
      <c r="F1811" s="1" t="s">
        <v>11</v>
      </c>
      <c r="G1811" s="1" t="s">
        <v>11</v>
      </c>
      <c r="H1811" s="1" t="s">
        <v>11</v>
      </c>
      <c r="I1811" s="3"/>
      <c r="J1811" s="3"/>
    </row>
    <row r="1812">
      <c r="A1812" s="4" t="s">
        <v>6179</v>
      </c>
      <c r="B1812" s="1" t="s">
        <v>6180</v>
      </c>
      <c r="C1812" s="1" t="s">
        <v>6181</v>
      </c>
      <c r="D1812" s="1" t="s">
        <v>6182</v>
      </c>
      <c r="E1812" s="1" t="s">
        <v>6183</v>
      </c>
      <c r="F1812" s="1" t="s">
        <v>11</v>
      </c>
      <c r="G1812" s="3"/>
      <c r="H1812" s="1" t="s">
        <v>80</v>
      </c>
      <c r="I1812" s="3"/>
      <c r="J1812" s="3"/>
    </row>
    <row r="1813">
      <c r="A1813" s="4" t="s">
        <v>541</v>
      </c>
      <c r="B1813" s="1" t="s">
        <v>11</v>
      </c>
      <c r="C1813" s="1" t="s">
        <v>11</v>
      </c>
      <c r="D1813" s="1" t="s">
        <v>11</v>
      </c>
      <c r="E1813" s="1" t="s">
        <v>11</v>
      </c>
      <c r="F1813" s="1" t="s">
        <v>11</v>
      </c>
      <c r="G1813" s="1" t="s">
        <v>11</v>
      </c>
      <c r="H1813" s="1" t="s">
        <v>11</v>
      </c>
      <c r="I1813" s="3"/>
      <c r="J1813" s="3"/>
    </row>
    <row r="1814">
      <c r="A1814" s="4" t="s">
        <v>6187</v>
      </c>
      <c r="B1814" s="1" t="s">
        <v>6188</v>
      </c>
      <c r="C1814" s="1" t="s">
        <v>6189</v>
      </c>
      <c r="D1814" s="1" t="s">
        <v>6190</v>
      </c>
      <c r="E1814" s="1" t="s">
        <v>6191</v>
      </c>
      <c r="F1814" s="1" t="s">
        <v>11</v>
      </c>
      <c r="G1814" s="5" t="s">
        <v>6192</v>
      </c>
      <c r="H1814" s="1" t="s">
        <v>154</v>
      </c>
      <c r="I1814" s="3"/>
      <c r="J1814" s="3"/>
    </row>
    <row r="1815">
      <c r="A1815" s="4" t="s">
        <v>6194</v>
      </c>
      <c r="B1815" s="1" t="s">
        <v>6195</v>
      </c>
      <c r="C1815" s="3"/>
      <c r="D1815" s="3"/>
      <c r="E1815" s="3"/>
      <c r="F1815" s="1" t="s">
        <v>11</v>
      </c>
      <c r="G1815" s="1" t="s">
        <v>11</v>
      </c>
      <c r="H1815" s="1" t="s">
        <v>11</v>
      </c>
      <c r="I1815" s="3"/>
      <c r="J1815" s="3"/>
    </row>
    <row r="1816">
      <c r="A1816" s="4" t="s">
        <v>2436</v>
      </c>
      <c r="B1816" s="1" t="s">
        <v>11</v>
      </c>
      <c r="C1816" s="1" t="s">
        <v>11</v>
      </c>
      <c r="D1816" s="1" t="s">
        <v>11</v>
      </c>
      <c r="E1816" s="1" t="s">
        <v>11</v>
      </c>
      <c r="F1816" s="1" t="s">
        <v>11</v>
      </c>
      <c r="G1816" s="1" t="s">
        <v>11</v>
      </c>
      <c r="H1816" s="1" t="s">
        <v>11</v>
      </c>
      <c r="I1816" s="3"/>
      <c r="J1816" s="3"/>
    </row>
    <row r="1817">
      <c r="A1817" s="4" t="s">
        <v>2599</v>
      </c>
      <c r="B1817" s="1" t="s">
        <v>11</v>
      </c>
      <c r="C1817" s="1" t="s">
        <v>11</v>
      </c>
      <c r="D1817" s="1" t="s">
        <v>11</v>
      </c>
      <c r="E1817" s="1" t="s">
        <v>11</v>
      </c>
      <c r="F1817" s="1" t="s">
        <v>11</v>
      </c>
      <c r="G1817" s="1" t="s">
        <v>11</v>
      </c>
      <c r="H1817" s="1" t="s">
        <v>11</v>
      </c>
      <c r="I1817" s="3"/>
      <c r="J1817" s="3"/>
    </row>
    <row r="1818">
      <c r="A1818" s="4" t="s">
        <v>6201</v>
      </c>
      <c r="B1818" s="1" t="s">
        <v>6202</v>
      </c>
      <c r="C1818" s="1" t="s">
        <v>6203</v>
      </c>
      <c r="D1818" s="1" t="s">
        <v>6204</v>
      </c>
      <c r="E1818" s="1" t="s">
        <v>6205</v>
      </c>
      <c r="F1818" s="1" t="s">
        <v>6206</v>
      </c>
      <c r="G1818" s="1" t="s">
        <v>11</v>
      </c>
      <c r="H1818" s="1" t="s">
        <v>183</v>
      </c>
      <c r="I1818" s="3"/>
      <c r="J1818" s="3"/>
    </row>
    <row r="1819">
      <c r="A1819" s="4" t="s">
        <v>6208</v>
      </c>
      <c r="B1819" s="1" t="s">
        <v>6209</v>
      </c>
      <c r="C1819" s="1" t="s">
        <v>6210</v>
      </c>
      <c r="D1819" s="1" t="s">
        <v>6211</v>
      </c>
      <c r="E1819" s="1" t="s">
        <v>6212</v>
      </c>
      <c r="F1819" s="1" t="s">
        <v>6213</v>
      </c>
      <c r="G1819" s="5" t="s">
        <v>6214</v>
      </c>
      <c r="H1819" s="1" t="s">
        <v>31</v>
      </c>
      <c r="I1819" s="3"/>
      <c r="J1819" s="3"/>
    </row>
    <row r="1820">
      <c r="A1820" s="4" t="s">
        <v>6216</v>
      </c>
      <c r="B1820" s="1" t="s">
        <v>6217</v>
      </c>
      <c r="C1820" s="1" t="s">
        <v>6218</v>
      </c>
      <c r="D1820" s="1" t="s">
        <v>6219</v>
      </c>
      <c r="E1820" s="1" t="s">
        <v>6220</v>
      </c>
      <c r="F1820" s="1" t="s">
        <v>11</v>
      </c>
      <c r="G1820" s="5" t="s">
        <v>6221</v>
      </c>
      <c r="H1820" s="1" t="s">
        <v>382</v>
      </c>
      <c r="I1820" s="3"/>
      <c r="J1820" s="3"/>
    </row>
    <row r="1821">
      <c r="A1821" s="4" t="s">
        <v>6223</v>
      </c>
      <c r="B1821" s="1" t="s">
        <v>6224</v>
      </c>
      <c r="C1821" s="1" t="s">
        <v>6225</v>
      </c>
      <c r="D1821" s="1" t="s">
        <v>6226</v>
      </c>
      <c r="E1821" s="1" t="s">
        <v>6227</v>
      </c>
      <c r="F1821" s="1" t="s">
        <v>11</v>
      </c>
      <c r="G1821" s="5" t="s">
        <v>6228</v>
      </c>
      <c r="H1821" s="1" t="s">
        <v>1199</v>
      </c>
      <c r="I1821" s="3"/>
      <c r="J1821" s="3"/>
    </row>
    <row r="1822">
      <c r="A1822" s="4" t="s">
        <v>6230</v>
      </c>
      <c r="B1822" s="1" t="s">
        <v>6231</v>
      </c>
      <c r="C1822" s="1" t="s">
        <v>6232</v>
      </c>
      <c r="D1822" s="1" t="s">
        <v>6233</v>
      </c>
      <c r="E1822" s="1" t="s">
        <v>6234</v>
      </c>
      <c r="F1822" s="1" t="s">
        <v>11</v>
      </c>
      <c r="G1822" s="5" t="s">
        <v>6235</v>
      </c>
      <c r="H1822" s="1" t="s">
        <v>80</v>
      </c>
      <c r="I1822" s="3"/>
      <c r="J1822" s="3"/>
    </row>
    <row r="1823">
      <c r="A1823" s="4" t="s">
        <v>5880</v>
      </c>
      <c r="B1823" s="1" t="s">
        <v>11</v>
      </c>
      <c r="C1823" s="1" t="s">
        <v>11</v>
      </c>
      <c r="D1823" s="1" t="s">
        <v>11</v>
      </c>
      <c r="E1823" s="1" t="s">
        <v>11</v>
      </c>
      <c r="F1823" s="1" t="s">
        <v>11</v>
      </c>
      <c r="G1823" s="1" t="s">
        <v>11</v>
      </c>
      <c r="H1823" s="1" t="s">
        <v>11</v>
      </c>
      <c r="I1823" s="3"/>
      <c r="J1823" s="3"/>
    </row>
    <row r="1824">
      <c r="A1824" s="4" t="s">
        <v>7077</v>
      </c>
      <c r="B1824" s="1" t="s">
        <v>11</v>
      </c>
      <c r="C1824" s="1" t="s">
        <v>11</v>
      </c>
      <c r="D1824" s="1" t="s">
        <v>11</v>
      </c>
      <c r="E1824" s="1" t="s">
        <v>11</v>
      </c>
      <c r="F1824" s="1" t="s">
        <v>11</v>
      </c>
      <c r="G1824" s="1" t="s">
        <v>11</v>
      </c>
      <c r="H1824" s="1" t="s">
        <v>11</v>
      </c>
      <c r="I1824" s="3"/>
      <c r="J1824" s="3"/>
    </row>
    <row r="1825">
      <c r="A1825" s="4" t="s">
        <v>6241</v>
      </c>
      <c r="B1825" s="1" t="s">
        <v>6242</v>
      </c>
      <c r="C1825" s="1" t="s">
        <v>6243</v>
      </c>
      <c r="D1825" s="1" t="s">
        <v>6244</v>
      </c>
      <c r="E1825" s="1" t="s">
        <v>6245</v>
      </c>
      <c r="F1825" s="1" t="s">
        <v>6246</v>
      </c>
      <c r="G1825" s="1" t="s">
        <v>11</v>
      </c>
      <c r="H1825" s="1" t="s">
        <v>154</v>
      </c>
      <c r="I1825" s="3"/>
      <c r="J1825" s="3"/>
    </row>
    <row r="1826">
      <c r="A1826" s="4" t="s">
        <v>6248</v>
      </c>
      <c r="B1826" s="1" t="s">
        <v>6249</v>
      </c>
      <c r="C1826" s="1" t="s">
        <v>6250</v>
      </c>
      <c r="D1826" s="1" t="s">
        <v>6251</v>
      </c>
      <c r="E1826" s="1" t="s">
        <v>6252</v>
      </c>
      <c r="F1826" s="1" t="s">
        <v>11</v>
      </c>
      <c r="G1826" s="1" t="s">
        <v>11</v>
      </c>
      <c r="H1826" s="1" t="s">
        <v>80</v>
      </c>
      <c r="I1826" s="3"/>
      <c r="J1826" s="3"/>
    </row>
    <row r="1827">
      <c r="A1827" s="4" t="s">
        <v>3319</v>
      </c>
      <c r="B1827" s="1" t="s">
        <v>11</v>
      </c>
      <c r="C1827" s="1" t="s">
        <v>11</v>
      </c>
      <c r="D1827" s="1" t="s">
        <v>11</v>
      </c>
      <c r="E1827" s="1" t="s">
        <v>11</v>
      </c>
      <c r="F1827" s="1" t="s">
        <v>11</v>
      </c>
      <c r="G1827" s="1" t="s">
        <v>11</v>
      </c>
      <c r="H1827" s="1" t="s">
        <v>11</v>
      </c>
      <c r="I1827" s="3"/>
      <c r="J1827" s="3"/>
    </row>
    <row r="1828">
      <c r="A1828" s="4" t="s">
        <v>8864</v>
      </c>
      <c r="B1828" s="1" t="s">
        <v>11</v>
      </c>
      <c r="C1828" s="1" t="s">
        <v>11</v>
      </c>
      <c r="D1828" s="1" t="s">
        <v>11</v>
      </c>
      <c r="E1828" s="1" t="s">
        <v>11</v>
      </c>
      <c r="F1828" s="1" t="s">
        <v>11</v>
      </c>
      <c r="G1828" s="1" t="s">
        <v>11</v>
      </c>
      <c r="H1828" s="1" t="s">
        <v>11</v>
      </c>
      <c r="I1828" s="3"/>
      <c r="J1828" s="3"/>
    </row>
    <row r="1829">
      <c r="A1829" s="4" t="s">
        <v>6258</v>
      </c>
      <c r="B1829" s="1" t="s">
        <v>6259</v>
      </c>
      <c r="C1829" s="1" t="s">
        <v>6260</v>
      </c>
      <c r="D1829" s="1" t="s">
        <v>6261</v>
      </c>
      <c r="E1829" s="1" t="s">
        <v>6262</v>
      </c>
      <c r="F1829" s="1" t="s">
        <v>11</v>
      </c>
      <c r="G1829" s="1" t="s">
        <v>11</v>
      </c>
      <c r="H1829" s="1" t="s">
        <v>924</v>
      </c>
      <c r="I1829" s="3"/>
      <c r="J1829" s="3"/>
    </row>
    <row r="1830">
      <c r="A1830" s="4" t="s">
        <v>2541</v>
      </c>
      <c r="B1830" s="1" t="s">
        <v>11</v>
      </c>
      <c r="C1830" s="1" t="s">
        <v>11</v>
      </c>
      <c r="D1830" s="1" t="s">
        <v>11</v>
      </c>
      <c r="E1830" s="1" t="s">
        <v>11</v>
      </c>
      <c r="F1830" s="1" t="s">
        <v>11</v>
      </c>
      <c r="G1830" s="1" t="s">
        <v>11</v>
      </c>
      <c r="H1830" s="1" t="s">
        <v>11</v>
      </c>
      <c r="I1830" s="3"/>
      <c r="J1830" s="3"/>
    </row>
    <row r="1831">
      <c r="A1831" s="4" t="s">
        <v>8576</v>
      </c>
      <c r="B1831" s="1" t="s">
        <v>11</v>
      </c>
      <c r="C1831" s="1" t="s">
        <v>11</v>
      </c>
      <c r="D1831" s="1" t="s">
        <v>11</v>
      </c>
      <c r="E1831" s="1" t="s">
        <v>11</v>
      </c>
      <c r="F1831" s="1" t="s">
        <v>11</v>
      </c>
      <c r="G1831" s="1" t="s">
        <v>11</v>
      </c>
      <c r="H1831" s="1" t="s">
        <v>11</v>
      </c>
      <c r="I1831" s="3"/>
      <c r="J1831" s="3"/>
    </row>
    <row r="1832">
      <c r="A1832" s="4" t="s">
        <v>887</v>
      </c>
      <c r="B1832" s="1" t="s">
        <v>11</v>
      </c>
      <c r="C1832" s="1" t="s">
        <v>11</v>
      </c>
      <c r="D1832" s="1" t="s">
        <v>11</v>
      </c>
      <c r="E1832" s="1" t="s">
        <v>11</v>
      </c>
      <c r="F1832" s="1" t="s">
        <v>11</v>
      </c>
      <c r="G1832" s="1" t="s">
        <v>11</v>
      </c>
      <c r="H1832" s="1" t="s">
        <v>11</v>
      </c>
      <c r="I1832" s="3"/>
      <c r="J1832" s="3"/>
    </row>
    <row r="1833">
      <c r="A1833" s="4" t="s">
        <v>6270</v>
      </c>
      <c r="B1833" s="1" t="s">
        <v>6271</v>
      </c>
      <c r="C1833" s="1" t="s">
        <v>6272</v>
      </c>
      <c r="D1833" s="1" t="s">
        <v>6273</v>
      </c>
      <c r="E1833" s="1" t="s">
        <v>6274</v>
      </c>
      <c r="F1833" s="1" t="s">
        <v>11</v>
      </c>
      <c r="G1833" s="5" t="s">
        <v>6275</v>
      </c>
      <c r="H1833" s="1" t="s">
        <v>312</v>
      </c>
      <c r="I1833" s="3"/>
      <c r="J1833" s="3"/>
    </row>
    <row r="1834">
      <c r="A1834" s="4" t="s">
        <v>6277</v>
      </c>
      <c r="B1834" s="1" t="s">
        <v>6278</v>
      </c>
      <c r="C1834" s="1" t="s">
        <v>6279</v>
      </c>
      <c r="D1834" s="1" t="s">
        <v>6280</v>
      </c>
      <c r="E1834" s="1" t="s">
        <v>6281</v>
      </c>
      <c r="F1834" s="1" t="s">
        <v>11</v>
      </c>
      <c r="G1834" s="5" t="s">
        <v>6282</v>
      </c>
      <c r="H1834" s="1" t="s">
        <v>11</v>
      </c>
      <c r="I1834" s="3"/>
      <c r="J1834" s="3"/>
    </row>
    <row r="1835">
      <c r="A1835" s="4" t="s">
        <v>6284</v>
      </c>
      <c r="B1835" s="1" t="s">
        <v>6285</v>
      </c>
      <c r="C1835" s="1" t="s">
        <v>6286</v>
      </c>
      <c r="D1835" s="1" t="s">
        <v>6287</v>
      </c>
      <c r="E1835" s="1" t="s">
        <v>6288</v>
      </c>
      <c r="F1835" s="1" t="s">
        <v>6289</v>
      </c>
      <c r="G1835" s="5" t="s">
        <v>6290</v>
      </c>
      <c r="H1835" s="1" t="s">
        <v>31</v>
      </c>
      <c r="I1835" s="3"/>
      <c r="J1835" s="3"/>
    </row>
    <row r="1836">
      <c r="A1836" s="4" t="s">
        <v>6292</v>
      </c>
      <c r="B1836" s="1" t="s">
        <v>6293</v>
      </c>
      <c r="C1836" s="1" t="s">
        <v>6294</v>
      </c>
      <c r="D1836" s="1" t="s">
        <v>6295</v>
      </c>
      <c r="E1836" s="1" t="s">
        <v>6296</v>
      </c>
      <c r="F1836" s="1" t="s">
        <v>11</v>
      </c>
      <c r="G1836" s="1" t="s">
        <v>11</v>
      </c>
      <c r="H1836" s="1" t="s">
        <v>154</v>
      </c>
      <c r="I1836" s="3"/>
      <c r="J1836" s="3"/>
    </row>
    <row r="1837">
      <c r="A1837" s="4" t="s">
        <v>1723</v>
      </c>
      <c r="B1837" s="1" t="s">
        <v>11</v>
      </c>
      <c r="C1837" s="1" t="s">
        <v>11</v>
      </c>
      <c r="D1837" s="1" t="s">
        <v>11</v>
      </c>
      <c r="E1837" s="1" t="s">
        <v>11</v>
      </c>
      <c r="F1837" s="1" t="s">
        <v>11</v>
      </c>
      <c r="G1837" s="1" t="s">
        <v>11</v>
      </c>
      <c r="H1837" s="1" t="s">
        <v>11</v>
      </c>
      <c r="I1837" s="3"/>
      <c r="J1837" s="3"/>
    </row>
    <row r="1838">
      <c r="A1838" s="4" t="s">
        <v>6300</v>
      </c>
      <c r="B1838" s="1" t="s">
        <v>6301</v>
      </c>
      <c r="C1838" s="1" t="s">
        <v>6302</v>
      </c>
      <c r="D1838" s="1" t="s">
        <v>6303</v>
      </c>
      <c r="E1838" s="1" t="s">
        <v>6304</v>
      </c>
      <c r="F1838" s="1" t="s">
        <v>6305</v>
      </c>
      <c r="G1838" s="1" t="s">
        <v>11</v>
      </c>
      <c r="H1838" s="1" t="s">
        <v>31</v>
      </c>
      <c r="I1838" s="3"/>
      <c r="J1838" s="3"/>
    </row>
    <row r="1839">
      <c r="A1839" s="4" t="s">
        <v>2369</v>
      </c>
      <c r="B1839" s="1" t="s">
        <v>11</v>
      </c>
      <c r="C1839" s="1" t="s">
        <v>11</v>
      </c>
      <c r="D1839" s="1" t="s">
        <v>11</v>
      </c>
      <c r="E1839" s="1" t="s">
        <v>11</v>
      </c>
      <c r="F1839" s="1" t="s">
        <v>11</v>
      </c>
      <c r="G1839" s="1" t="s">
        <v>11</v>
      </c>
      <c r="H1839" s="1" t="s">
        <v>11</v>
      </c>
      <c r="I1839" s="3"/>
      <c r="J1839" s="3"/>
    </row>
    <row r="1840">
      <c r="A1840" s="4" t="s">
        <v>9201</v>
      </c>
      <c r="B1840" s="1" t="s">
        <v>11</v>
      </c>
      <c r="C1840" s="1" t="s">
        <v>11</v>
      </c>
      <c r="D1840" s="1" t="s">
        <v>11</v>
      </c>
      <c r="E1840" s="1" t="s">
        <v>11</v>
      </c>
      <c r="F1840" s="1" t="s">
        <v>11</v>
      </c>
      <c r="G1840" s="1" t="s">
        <v>11</v>
      </c>
      <c r="H1840" s="1" t="s">
        <v>11</v>
      </c>
      <c r="I1840" s="3"/>
      <c r="J1840" s="3"/>
    </row>
    <row r="1841">
      <c r="A1841" s="4" t="s">
        <v>8348</v>
      </c>
      <c r="B1841" s="1" t="s">
        <v>11</v>
      </c>
      <c r="C1841" s="1" t="s">
        <v>11</v>
      </c>
      <c r="D1841" s="1" t="s">
        <v>11</v>
      </c>
      <c r="E1841" s="1" t="s">
        <v>11</v>
      </c>
      <c r="F1841" s="1" t="s">
        <v>11</v>
      </c>
      <c r="G1841" s="1" t="s">
        <v>11</v>
      </c>
      <c r="H1841" s="1" t="s">
        <v>11</v>
      </c>
      <c r="I1841" s="3"/>
      <c r="J1841" s="3"/>
    </row>
    <row r="1842">
      <c r="A1842" s="4" t="s">
        <v>6313</v>
      </c>
      <c r="B1842" s="1" t="s">
        <v>6314</v>
      </c>
      <c r="C1842" s="1" t="s">
        <v>6315</v>
      </c>
      <c r="D1842" s="1" t="s">
        <v>6316</v>
      </c>
      <c r="E1842" s="1" t="s">
        <v>6317</v>
      </c>
      <c r="F1842" s="1" t="s">
        <v>11</v>
      </c>
      <c r="G1842" s="5" t="s">
        <v>6318</v>
      </c>
      <c r="H1842" s="1" t="s">
        <v>80</v>
      </c>
      <c r="I1842" s="3"/>
      <c r="J1842" s="3"/>
    </row>
    <row r="1843">
      <c r="A1843" s="4" t="s">
        <v>9336</v>
      </c>
      <c r="B1843" s="1" t="s">
        <v>11</v>
      </c>
      <c r="C1843" s="1" t="s">
        <v>11</v>
      </c>
      <c r="D1843" s="1" t="s">
        <v>11</v>
      </c>
      <c r="E1843" s="1" t="s">
        <v>11</v>
      </c>
      <c r="F1843" s="1" t="s">
        <v>11</v>
      </c>
      <c r="G1843" s="1" t="s">
        <v>11</v>
      </c>
      <c r="H1843" s="1" t="s">
        <v>11</v>
      </c>
      <c r="I1843" s="3"/>
      <c r="J1843" s="3"/>
    </row>
    <row r="1844">
      <c r="A1844" s="4" t="s">
        <v>7155</v>
      </c>
      <c r="B1844" s="1" t="s">
        <v>11</v>
      </c>
      <c r="C1844" s="1" t="s">
        <v>11</v>
      </c>
      <c r="D1844" s="1" t="s">
        <v>11</v>
      </c>
      <c r="E1844" s="1" t="s">
        <v>11</v>
      </c>
      <c r="F1844" s="1" t="s">
        <v>11</v>
      </c>
      <c r="G1844" s="1" t="s">
        <v>11</v>
      </c>
      <c r="H1844" s="1" t="s">
        <v>11</v>
      </c>
      <c r="I1844" s="3"/>
      <c r="J1844" s="3"/>
    </row>
    <row r="1845">
      <c r="A1845" s="4" t="s">
        <v>3815</v>
      </c>
      <c r="B1845" s="1" t="s">
        <v>11</v>
      </c>
      <c r="C1845" s="1" t="s">
        <v>11</v>
      </c>
      <c r="D1845" s="1" t="s">
        <v>11</v>
      </c>
      <c r="E1845" s="1" t="s">
        <v>11</v>
      </c>
      <c r="F1845" s="1" t="s">
        <v>11</v>
      </c>
      <c r="G1845" s="1" t="s">
        <v>11</v>
      </c>
      <c r="H1845" s="1" t="s">
        <v>11</v>
      </c>
      <c r="I1845" s="3"/>
      <c r="J1845" s="3"/>
    </row>
    <row r="1846">
      <c r="A1846" s="4" t="s">
        <v>6326</v>
      </c>
      <c r="B1846" s="1" t="s">
        <v>6327</v>
      </c>
      <c r="C1846" s="1" t="s">
        <v>6328</v>
      </c>
      <c r="D1846" s="1" t="s">
        <v>6329</v>
      </c>
      <c r="E1846" s="1" t="s">
        <v>6330</v>
      </c>
      <c r="F1846" s="1" t="s">
        <v>11</v>
      </c>
      <c r="G1846" s="5" t="s">
        <v>6331</v>
      </c>
      <c r="H1846" s="1" t="s">
        <v>654</v>
      </c>
      <c r="I1846" s="3"/>
      <c r="J1846" s="3"/>
    </row>
    <row r="1847">
      <c r="A1847" s="4" t="s">
        <v>3932</v>
      </c>
      <c r="B1847" s="1" t="s">
        <v>11</v>
      </c>
      <c r="C1847" s="1" t="s">
        <v>11</v>
      </c>
      <c r="D1847" s="1" t="s">
        <v>11</v>
      </c>
      <c r="E1847" s="1" t="s">
        <v>11</v>
      </c>
      <c r="F1847" s="1" t="s">
        <v>11</v>
      </c>
      <c r="G1847" s="1" t="s">
        <v>11</v>
      </c>
      <c r="H1847" s="1" t="s">
        <v>11</v>
      </c>
      <c r="I1847" s="3"/>
      <c r="J1847" s="3"/>
    </row>
    <row r="1848">
      <c r="A1848" s="4" t="s">
        <v>6335</v>
      </c>
      <c r="B1848" s="1" t="s">
        <v>6336</v>
      </c>
      <c r="C1848" s="1" t="s">
        <v>6337</v>
      </c>
      <c r="D1848" s="1" t="s">
        <v>6338</v>
      </c>
      <c r="E1848" s="1" t="s">
        <v>6339</v>
      </c>
      <c r="F1848" s="1" t="s">
        <v>11</v>
      </c>
      <c r="G1848" s="5" t="s">
        <v>6340</v>
      </c>
      <c r="H1848" s="1" t="s">
        <v>80</v>
      </c>
      <c r="I1848" s="3"/>
      <c r="J1848" s="3"/>
    </row>
    <row r="1849">
      <c r="A1849" s="4" t="s">
        <v>9059</v>
      </c>
      <c r="B1849" s="1" t="s">
        <v>11</v>
      </c>
      <c r="C1849" s="1" t="s">
        <v>11</v>
      </c>
      <c r="D1849" s="1" t="s">
        <v>11</v>
      </c>
      <c r="E1849" s="1" t="s">
        <v>11</v>
      </c>
      <c r="F1849" s="1" t="s">
        <v>11</v>
      </c>
      <c r="G1849" s="1" t="s">
        <v>11</v>
      </c>
      <c r="H1849" s="1" t="s">
        <v>11</v>
      </c>
      <c r="I1849" s="3"/>
      <c r="J1849" s="3"/>
    </row>
    <row r="1850">
      <c r="A1850" s="4" t="s">
        <v>801</v>
      </c>
      <c r="B1850" s="1" t="s">
        <v>11</v>
      </c>
      <c r="C1850" s="1" t="s">
        <v>11</v>
      </c>
      <c r="D1850" s="1" t="s">
        <v>11</v>
      </c>
      <c r="E1850" s="1" t="s">
        <v>11</v>
      </c>
      <c r="F1850" s="1" t="s">
        <v>11</v>
      </c>
      <c r="G1850" s="1" t="s">
        <v>11</v>
      </c>
      <c r="H1850" s="1" t="s">
        <v>11</v>
      </c>
      <c r="I1850" s="3"/>
      <c r="J1850" s="3"/>
    </row>
    <row r="1851">
      <c r="A1851" s="4" t="s">
        <v>3605</v>
      </c>
      <c r="B1851" s="1" t="s">
        <v>11</v>
      </c>
      <c r="C1851" s="1" t="s">
        <v>11</v>
      </c>
      <c r="D1851" s="1" t="s">
        <v>11</v>
      </c>
      <c r="E1851" s="1" t="s">
        <v>11</v>
      </c>
      <c r="F1851" s="1" t="s">
        <v>11</v>
      </c>
      <c r="G1851" s="1" t="s">
        <v>11</v>
      </c>
      <c r="H1851" s="1" t="s">
        <v>11</v>
      </c>
      <c r="I1851" s="3"/>
      <c r="J1851" s="3"/>
    </row>
    <row r="1852">
      <c r="A1852" s="4" t="s">
        <v>6199</v>
      </c>
      <c r="B1852" s="1" t="s">
        <v>11</v>
      </c>
      <c r="C1852" s="1" t="s">
        <v>11</v>
      </c>
      <c r="D1852" s="1" t="s">
        <v>11</v>
      </c>
      <c r="E1852" s="1" t="s">
        <v>11</v>
      </c>
      <c r="F1852" s="1" t="s">
        <v>11</v>
      </c>
      <c r="G1852" s="1" t="s">
        <v>11</v>
      </c>
      <c r="H1852" s="1" t="s">
        <v>11</v>
      </c>
      <c r="I1852" s="3"/>
      <c r="J1852" s="3"/>
    </row>
    <row r="1853">
      <c r="A1853" s="4" t="s">
        <v>6559</v>
      </c>
      <c r="B1853" s="1" t="s">
        <v>11</v>
      </c>
      <c r="C1853" s="1" t="s">
        <v>11</v>
      </c>
      <c r="D1853" s="1" t="s">
        <v>11</v>
      </c>
      <c r="E1853" s="1" t="s">
        <v>11</v>
      </c>
      <c r="F1853" s="1" t="s">
        <v>11</v>
      </c>
      <c r="G1853" s="1" t="s">
        <v>11</v>
      </c>
      <c r="H1853" s="1" t="s">
        <v>11</v>
      </c>
      <c r="I1853" s="3"/>
      <c r="J1853" s="3"/>
    </row>
    <row r="1854">
      <c r="A1854" s="4" t="s">
        <v>4057</v>
      </c>
      <c r="B1854" s="1" t="s">
        <v>11</v>
      </c>
      <c r="C1854" s="1" t="s">
        <v>11</v>
      </c>
      <c r="D1854" s="1" t="s">
        <v>11</v>
      </c>
      <c r="E1854" s="1" t="s">
        <v>11</v>
      </c>
      <c r="F1854" s="1" t="s">
        <v>11</v>
      </c>
      <c r="G1854" s="1" t="s">
        <v>11</v>
      </c>
      <c r="H1854" s="1" t="s">
        <v>11</v>
      </c>
      <c r="I1854" s="3"/>
      <c r="J1854" s="3"/>
    </row>
    <row r="1855">
      <c r="A1855" s="4" t="s">
        <v>669</v>
      </c>
      <c r="B1855" s="1" t="s">
        <v>11</v>
      </c>
      <c r="C1855" s="1" t="s">
        <v>11</v>
      </c>
      <c r="D1855" s="1" t="s">
        <v>11</v>
      </c>
      <c r="E1855" s="1" t="s">
        <v>11</v>
      </c>
      <c r="F1855" s="1" t="s">
        <v>11</v>
      </c>
      <c r="G1855" s="1" t="s">
        <v>11</v>
      </c>
      <c r="H1855" s="1" t="s">
        <v>11</v>
      </c>
      <c r="I1855" s="3"/>
      <c r="J1855" s="3"/>
    </row>
    <row r="1856">
      <c r="A1856" s="4" t="s">
        <v>6356</v>
      </c>
      <c r="B1856" s="1" t="s">
        <v>6357</v>
      </c>
      <c r="C1856" s="1" t="s">
        <v>6358</v>
      </c>
      <c r="D1856" s="1" t="s">
        <v>6359</v>
      </c>
      <c r="E1856" s="1" t="s">
        <v>6360</v>
      </c>
      <c r="F1856" s="1" t="s">
        <v>11</v>
      </c>
      <c r="G1856" s="1" t="s">
        <v>11</v>
      </c>
      <c r="H1856" s="1" t="s">
        <v>80</v>
      </c>
      <c r="I1856" s="3"/>
      <c r="J1856" s="3"/>
    </row>
    <row r="1857">
      <c r="A1857" s="4" t="s">
        <v>6608</v>
      </c>
      <c r="B1857" s="1" t="s">
        <v>11</v>
      </c>
      <c r="C1857" s="1" t="s">
        <v>11</v>
      </c>
      <c r="D1857" s="1" t="s">
        <v>11</v>
      </c>
      <c r="E1857" s="1" t="s">
        <v>11</v>
      </c>
      <c r="F1857" s="1" t="s">
        <v>11</v>
      </c>
      <c r="G1857" s="1" t="s">
        <v>11</v>
      </c>
      <c r="H1857" s="1" t="s">
        <v>11</v>
      </c>
      <c r="I1857" s="3"/>
      <c r="J1857" s="3"/>
    </row>
    <row r="1858">
      <c r="A1858" s="4" t="s">
        <v>4745</v>
      </c>
      <c r="B1858" s="1" t="s">
        <v>11</v>
      </c>
      <c r="C1858" s="1" t="s">
        <v>11</v>
      </c>
      <c r="D1858" s="1" t="s">
        <v>11</v>
      </c>
      <c r="E1858" s="1" t="s">
        <v>11</v>
      </c>
      <c r="F1858" s="1" t="s">
        <v>11</v>
      </c>
      <c r="G1858" s="1" t="s">
        <v>11</v>
      </c>
      <c r="H1858" s="1" t="s">
        <v>11</v>
      </c>
      <c r="I1858" s="3"/>
      <c r="J1858" s="3"/>
    </row>
    <row r="1859">
      <c r="A1859" s="4" t="s">
        <v>8412</v>
      </c>
      <c r="B1859" s="1" t="s">
        <v>11</v>
      </c>
      <c r="C1859" s="1" t="s">
        <v>11</v>
      </c>
      <c r="D1859" s="1" t="s">
        <v>11</v>
      </c>
      <c r="E1859" s="1" t="s">
        <v>11</v>
      </c>
      <c r="F1859" s="1" t="s">
        <v>11</v>
      </c>
      <c r="G1859" s="1" t="s">
        <v>11</v>
      </c>
      <c r="H1859" s="1" t="s">
        <v>11</v>
      </c>
      <c r="I1859" s="3"/>
      <c r="J1859" s="3"/>
    </row>
    <row r="1860">
      <c r="A1860" s="4" t="s">
        <v>4805</v>
      </c>
      <c r="B1860" s="1" t="s">
        <v>11</v>
      </c>
      <c r="C1860" s="1" t="s">
        <v>11</v>
      </c>
      <c r="D1860" s="1" t="s">
        <v>11</v>
      </c>
      <c r="E1860" s="1" t="s">
        <v>11</v>
      </c>
      <c r="F1860" s="1" t="s">
        <v>11</v>
      </c>
      <c r="G1860" s="1" t="s">
        <v>11</v>
      </c>
      <c r="H1860" s="1" t="s">
        <v>11</v>
      </c>
      <c r="I1860" s="3"/>
      <c r="J1860" s="3"/>
    </row>
    <row r="1861">
      <c r="A1861" s="4" t="s">
        <v>6370</v>
      </c>
      <c r="B1861" s="1" t="s">
        <v>6371</v>
      </c>
      <c r="C1861" s="3"/>
      <c r="D1861" s="3"/>
      <c r="E1861" s="3"/>
      <c r="F1861" s="1" t="s">
        <v>11</v>
      </c>
      <c r="G1861" s="1" t="s">
        <v>11</v>
      </c>
      <c r="H1861" s="1" t="s">
        <v>11</v>
      </c>
      <c r="I1861" s="3"/>
      <c r="J1861" s="3"/>
    </row>
    <row r="1862">
      <c r="A1862" s="4" t="s">
        <v>6373</v>
      </c>
      <c r="B1862" s="1" t="s">
        <v>6374</v>
      </c>
      <c r="C1862" s="1" t="s">
        <v>6375</v>
      </c>
      <c r="D1862" s="1" t="s">
        <v>6376</v>
      </c>
      <c r="E1862" s="1" t="s">
        <v>6377</v>
      </c>
      <c r="F1862" s="1" t="s">
        <v>6378</v>
      </c>
      <c r="G1862" s="5" t="s">
        <v>6379</v>
      </c>
      <c r="H1862" s="1" t="s">
        <v>924</v>
      </c>
      <c r="I1862" s="3"/>
      <c r="J1862" s="3"/>
    </row>
    <row r="1863">
      <c r="A1863" s="4" t="s">
        <v>5974</v>
      </c>
      <c r="B1863" s="1" t="s">
        <v>11</v>
      </c>
      <c r="C1863" s="1" t="s">
        <v>11</v>
      </c>
      <c r="D1863" s="1" t="s">
        <v>11</v>
      </c>
      <c r="E1863" s="1" t="s">
        <v>11</v>
      </c>
      <c r="F1863" s="1" t="s">
        <v>11</v>
      </c>
      <c r="G1863" s="1" t="s">
        <v>11</v>
      </c>
      <c r="H1863" s="1" t="s">
        <v>11</v>
      </c>
      <c r="I1863" s="3"/>
      <c r="J1863" s="3"/>
    </row>
    <row r="1864">
      <c r="A1864" s="4" t="s">
        <v>1804</v>
      </c>
      <c r="B1864" s="1" t="s">
        <v>11</v>
      </c>
      <c r="C1864" s="1" t="s">
        <v>11</v>
      </c>
      <c r="D1864" s="1" t="s">
        <v>11</v>
      </c>
      <c r="E1864" s="1" t="s">
        <v>11</v>
      </c>
      <c r="F1864" s="1" t="s">
        <v>11</v>
      </c>
      <c r="G1864" s="1" t="s">
        <v>11</v>
      </c>
      <c r="H1864" s="1" t="s">
        <v>11</v>
      </c>
      <c r="I1864" s="3"/>
      <c r="J1864" s="3"/>
    </row>
    <row r="1865">
      <c r="A1865" s="4" t="s">
        <v>4013</v>
      </c>
      <c r="B1865" s="1" t="s">
        <v>11</v>
      </c>
      <c r="C1865" s="1" t="s">
        <v>11</v>
      </c>
      <c r="D1865" s="1" t="s">
        <v>11</v>
      </c>
      <c r="E1865" s="1" t="s">
        <v>11</v>
      </c>
      <c r="F1865" s="1" t="s">
        <v>11</v>
      </c>
      <c r="G1865" s="1" t="s">
        <v>11</v>
      </c>
      <c r="H1865" s="1" t="s">
        <v>11</v>
      </c>
      <c r="I1865" s="3"/>
      <c r="J1865" s="3"/>
    </row>
    <row r="1866">
      <c r="A1866" s="4" t="s">
        <v>1592</v>
      </c>
      <c r="B1866" s="1" t="s">
        <v>11</v>
      </c>
      <c r="C1866" s="1" t="s">
        <v>11</v>
      </c>
      <c r="D1866" s="1" t="s">
        <v>11</v>
      </c>
      <c r="E1866" s="1" t="s">
        <v>11</v>
      </c>
      <c r="F1866" s="1" t="s">
        <v>11</v>
      </c>
      <c r="G1866" s="1" t="s">
        <v>11</v>
      </c>
      <c r="H1866" s="1" t="s">
        <v>11</v>
      </c>
      <c r="I1866" s="3"/>
      <c r="J1866" s="3"/>
    </row>
    <row r="1867">
      <c r="A1867" s="4" t="s">
        <v>6177</v>
      </c>
      <c r="B1867" s="1" t="s">
        <v>11</v>
      </c>
      <c r="C1867" s="1" t="s">
        <v>11</v>
      </c>
      <c r="D1867" s="1" t="s">
        <v>11</v>
      </c>
      <c r="E1867" s="1" t="s">
        <v>11</v>
      </c>
      <c r="F1867" s="1" t="s">
        <v>11</v>
      </c>
      <c r="G1867" s="1" t="s">
        <v>11</v>
      </c>
      <c r="H1867" s="1" t="s">
        <v>11</v>
      </c>
      <c r="I1867" s="3"/>
      <c r="J1867" s="3"/>
    </row>
    <row r="1868">
      <c r="A1868" s="4" t="s">
        <v>5361</v>
      </c>
      <c r="B1868" s="1" t="s">
        <v>11</v>
      </c>
      <c r="C1868" s="1" t="s">
        <v>11</v>
      </c>
      <c r="D1868" s="1" t="s">
        <v>11</v>
      </c>
      <c r="E1868" s="1" t="s">
        <v>11</v>
      </c>
      <c r="F1868" s="1" t="s">
        <v>11</v>
      </c>
      <c r="G1868" s="1" t="s">
        <v>11</v>
      </c>
      <c r="H1868" s="1" t="s">
        <v>11</v>
      </c>
      <c r="I1868" s="3"/>
      <c r="J1868" s="3"/>
    </row>
    <row r="1869">
      <c r="A1869" s="4" t="s">
        <v>6393</v>
      </c>
      <c r="B1869" s="1" t="s">
        <v>6394</v>
      </c>
      <c r="C1869" s="1" t="s">
        <v>6395</v>
      </c>
      <c r="D1869" s="1" t="s">
        <v>6396</v>
      </c>
      <c r="E1869" s="1" t="s">
        <v>6397</v>
      </c>
      <c r="F1869" s="1" t="s">
        <v>6398</v>
      </c>
      <c r="G1869" s="5" t="s">
        <v>6399</v>
      </c>
      <c r="H1869" s="1" t="s">
        <v>924</v>
      </c>
      <c r="I1869" s="3"/>
      <c r="J1869" s="3"/>
    </row>
    <row r="1870">
      <c r="A1870" s="4" t="s">
        <v>4871</v>
      </c>
      <c r="B1870" s="1" t="s">
        <v>11</v>
      </c>
      <c r="C1870" s="1" t="s">
        <v>11</v>
      </c>
      <c r="D1870" s="1" t="s">
        <v>11</v>
      </c>
      <c r="E1870" s="1" t="s">
        <v>11</v>
      </c>
      <c r="F1870" s="1" t="s">
        <v>11</v>
      </c>
      <c r="G1870" s="1" t="s">
        <v>11</v>
      </c>
      <c r="H1870" s="1" t="s">
        <v>11</v>
      </c>
      <c r="I1870" s="3"/>
      <c r="J1870" s="3"/>
    </row>
    <row r="1871">
      <c r="A1871" s="4" t="s">
        <v>6403</v>
      </c>
      <c r="B1871" s="1" t="s">
        <v>6404</v>
      </c>
      <c r="C1871" s="1" t="s">
        <v>6405</v>
      </c>
      <c r="D1871" s="1" t="s">
        <v>6406</v>
      </c>
      <c r="E1871" s="1" t="s">
        <v>6407</v>
      </c>
      <c r="F1871" s="1" t="s">
        <v>11</v>
      </c>
      <c r="G1871" s="5" t="s">
        <v>6408</v>
      </c>
      <c r="H1871" s="1" t="s">
        <v>31</v>
      </c>
      <c r="I1871" s="3"/>
      <c r="J1871" s="3"/>
    </row>
    <row r="1872">
      <c r="A1872" s="4" t="s">
        <v>4283</v>
      </c>
      <c r="B1872" s="1" t="s">
        <v>11</v>
      </c>
      <c r="C1872" s="1" t="s">
        <v>11</v>
      </c>
      <c r="D1872" s="1" t="s">
        <v>11</v>
      </c>
      <c r="E1872" s="1" t="s">
        <v>11</v>
      </c>
      <c r="F1872" s="1" t="s">
        <v>11</v>
      </c>
      <c r="G1872" s="1" t="s">
        <v>11</v>
      </c>
      <c r="H1872" s="1" t="s">
        <v>11</v>
      </c>
      <c r="I1872" s="3"/>
      <c r="J1872" s="3"/>
    </row>
    <row r="1873">
      <c r="A1873" s="4" t="s">
        <v>7272</v>
      </c>
      <c r="B1873" s="1" t="s">
        <v>11</v>
      </c>
      <c r="C1873" s="1" t="s">
        <v>11</v>
      </c>
      <c r="D1873" s="1" t="s">
        <v>11</v>
      </c>
      <c r="E1873" s="1" t="s">
        <v>11</v>
      </c>
      <c r="F1873" s="1" t="s">
        <v>11</v>
      </c>
      <c r="G1873" s="1" t="s">
        <v>11</v>
      </c>
      <c r="H1873" s="1" t="s">
        <v>11</v>
      </c>
      <c r="I1873" s="3"/>
      <c r="J1873" s="3"/>
    </row>
    <row r="1874">
      <c r="A1874" s="4" t="s">
        <v>9252</v>
      </c>
      <c r="B1874" s="1" t="s">
        <v>11</v>
      </c>
      <c r="C1874" s="1" t="s">
        <v>11</v>
      </c>
      <c r="D1874" s="1" t="s">
        <v>11</v>
      </c>
      <c r="E1874" s="1" t="s">
        <v>11</v>
      </c>
      <c r="F1874" s="1" t="s">
        <v>11</v>
      </c>
      <c r="G1874" s="1" t="s">
        <v>11</v>
      </c>
      <c r="H1874" s="1" t="s">
        <v>11</v>
      </c>
      <c r="I1874" s="3"/>
      <c r="J1874" s="3"/>
    </row>
    <row r="1875">
      <c r="A1875" s="4" t="s">
        <v>6492</v>
      </c>
      <c r="B1875" s="1" t="s">
        <v>11</v>
      </c>
      <c r="C1875" s="1" t="s">
        <v>11</v>
      </c>
      <c r="D1875" s="1" t="s">
        <v>11</v>
      </c>
      <c r="E1875" s="1" t="s">
        <v>11</v>
      </c>
      <c r="F1875" s="1" t="s">
        <v>11</v>
      </c>
      <c r="G1875" s="1" t="s">
        <v>11</v>
      </c>
      <c r="H1875" s="1" t="s">
        <v>11</v>
      </c>
      <c r="I1875" s="3"/>
      <c r="J1875" s="3"/>
    </row>
    <row r="1876">
      <c r="A1876" s="4" t="s">
        <v>6418</v>
      </c>
      <c r="B1876" s="1" t="s">
        <v>6419</v>
      </c>
      <c r="C1876" s="1" t="s">
        <v>6420</v>
      </c>
      <c r="D1876" s="1" t="s">
        <v>6421</v>
      </c>
      <c r="E1876" s="1" t="s">
        <v>6422</v>
      </c>
      <c r="F1876" s="1" t="s">
        <v>11</v>
      </c>
      <c r="G1876" s="1" t="s">
        <v>11</v>
      </c>
      <c r="H1876" s="1" t="s">
        <v>80</v>
      </c>
      <c r="I1876" s="3"/>
      <c r="J1876" s="3"/>
    </row>
    <row r="1877">
      <c r="A1877" s="4" t="s">
        <v>6424</v>
      </c>
      <c r="B1877" s="1" t="s">
        <v>6425</v>
      </c>
      <c r="C1877" s="1" t="s">
        <v>6426</v>
      </c>
      <c r="D1877" s="1" t="s">
        <v>6427</v>
      </c>
      <c r="E1877" s="1" t="s">
        <v>6428</v>
      </c>
      <c r="F1877" s="1" t="s">
        <v>11</v>
      </c>
      <c r="G1877" s="1" t="s">
        <v>11</v>
      </c>
      <c r="H1877" s="1" t="s">
        <v>80</v>
      </c>
      <c r="I1877" s="3"/>
      <c r="J1877" s="3"/>
    </row>
    <row r="1878">
      <c r="A1878" s="4" t="s">
        <v>6430</v>
      </c>
      <c r="B1878" s="1" t="s">
        <v>6431</v>
      </c>
      <c r="C1878" s="1" t="s">
        <v>6432</v>
      </c>
      <c r="D1878" s="1" t="s">
        <v>6433</v>
      </c>
      <c r="E1878" s="1" t="s">
        <v>6434</v>
      </c>
      <c r="F1878" s="1" t="s">
        <v>11</v>
      </c>
      <c r="G1878" s="1" t="s">
        <v>11</v>
      </c>
      <c r="H1878" s="1" t="s">
        <v>53</v>
      </c>
      <c r="I1878" s="3"/>
      <c r="J1878" s="3"/>
    </row>
    <row r="1879">
      <c r="A1879" s="4" t="s">
        <v>4261</v>
      </c>
      <c r="B1879" s="1" t="s">
        <v>11</v>
      </c>
      <c r="C1879" s="1" t="s">
        <v>11</v>
      </c>
      <c r="D1879" s="1" t="s">
        <v>11</v>
      </c>
      <c r="E1879" s="1" t="s">
        <v>11</v>
      </c>
      <c r="F1879" s="1" t="s">
        <v>11</v>
      </c>
      <c r="G1879" s="1" t="s">
        <v>11</v>
      </c>
      <c r="H1879" s="1" t="s">
        <v>11</v>
      </c>
      <c r="I1879" s="3"/>
      <c r="J1879" s="3"/>
    </row>
    <row r="1880">
      <c r="A1880" s="4" t="s">
        <v>8619</v>
      </c>
      <c r="B1880" s="1" t="s">
        <v>11</v>
      </c>
      <c r="C1880" s="1" t="s">
        <v>11</v>
      </c>
      <c r="D1880" s="1" t="s">
        <v>11</v>
      </c>
      <c r="E1880" s="1" t="s">
        <v>11</v>
      </c>
      <c r="F1880" s="1" t="s">
        <v>11</v>
      </c>
      <c r="G1880" s="1" t="s">
        <v>11</v>
      </c>
      <c r="H1880" s="1" t="s">
        <v>11</v>
      </c>
      <c r="I1880" s="3"/>
      <c r="J1880" s="3"/>
    </row>
    <row r="1881">
      <c r="A1881" s="4" t="s">
        <v>6440</v>
      </c>
      <c r="B1881" s="1" t="s">
        <v>6441</v>
      </c>
      <c r="C1881" s="1" t="s">
        <v>6442</v>
      </c>
      <c r="D1881" s="1" t="s">
        <v>6443</v>
      </c>
      <c r="E1881" s="1" t="s">
        <v>6444</v>
      </c>
      <c r="F1881" s="1" t="s">
        <v>11</v>
      </c>
      <c r="G1881" s="5" t="s">
        <v>6445</v>
      </c>
      <c r="H1881" s="1" t="s">
        <v>80</v>
      </c>
      <c r="I1881" s="3"/>
      <c r="J1881" s="3"/>
    </row>
    <row r="1882">
      <c r="A1882" s="4" t="s">
        <v>2277</v>
      </c>
      <c r="B1882" s="1" t="s">
        <v>11</v>
      </c>
      <c r="C1882" s="1" t="s">
        <v>11</v>
      </c>
      <c r="D1882" s="1" t="s">
        <v>11</v>
      </c>
      <c r="E1882" s="1" t="s">
        <v>11</v>
      </c>
      <c r="F1882" s="1" t="s">
        <v>11</v>
      </c>
      <c r="G1882" s="1" t="s">
        <v>11</v>
      </c>
      <c r="H1882" s="1" t="s">
        <v>11</v>
      </c>
      <c r="I1882" s="3"/>
      <c r="J1882" s="3"/>
    </row>
    <row r="1883">
      <c r="A1883" s="4" t="s">
        <v>6449</v>
      </c>
      <c r="B1883" s="1" t="s">
        <v>6450</v>
      </c>
      <c r="C1883" s="3"/>
      <c r="D1883" s="3"/>
      <c r="E1883" s="3"/>
      <c r="F1883" s="1" t="s">
        <v>11</v>
      </c>
      <c r="G1883" s="1" t="s">
        <v>11</v>
      </c>
      <c r="H1883" s="1" t="s">
        <v>11</v>
      </c>
      <c r="I1883" s="3"/>
      <c r="J1883" s="3"/>
    </row>
    <row r="1884">
      <c r="A1884" s="4" t="s">
        <v>7205</v>
      </c>
      <c r="B1884" s="1" t="s">
        <v>11</v>
      </c>
      <c r="C1884" s="1" t="s">
        <v>11</v>
      </c>
      <c r="D1884" s="1" t="s">
        <v>11</v>
      </c>
      <c r="E1884" s="1" t="s">
        <v>11</v>
      </c>
      <c r="F1884" s="1" t="s">
        <v>11</v>
      </c>
      <c r="G1884" s="1" t="s">
        <v>11</v>
      </c>
      <c r="H1884" s="1" t="s">
        <v>11</v>
      </c>
      <c r="I1884" s="3"/>
      <c r="J1884" s="3"/>
    </row>
    <row r="1885">
      <c r="A1885" s="4" t="s">
        <v>107</v>
      </c>
      <c r="B1885" s="1" t="s">
        <v>11</v>
      </c>
      <c r="C1885" s="1" t="s">
        <v>11</v>
      </c>
      <c r="D1885" s="1" t="s">
        <v>11</v>
      </c>
      <c r="E1885" s="1" t="s">
        <v>11</v>
      </c>
      <c r="F1885" s="1" t="s">
        <v>11</v>
      </c>
      <c r="G1885" s="1" t="s">
        <v>11</v>
      </c>
      <c r="H1885" s="1" t="s">
        <v>11</v>
      </c>
      <c r="I1885" s="3"/>
      <c r="J1885" s="3"/>
    </row>
    <row r="1886">
      <c r="A1886" s="4" t="s">
        <v>8628</v>
      </c>
      <c r="B1886" s="1" t="s">
        <v>11</v>
      </c>
      <c r="C1886" s="1" t="s">
        <v>11</v>
      </c>
      <c r="D1886" s="1" t="s">
        <v>11</v>
      </c>
      <c r="E1886" s="1" t="s">
        <v>11</v>
      </c>
      <c r="F1886" s="1" t="s">
        <v>11</v>
      </c>
      <c r="G1886" s="1" t="s">
        <v>11</v>
      </c>
      <c r="H1886" s="1" t="s">
        <v>11</v>
      </c>
      <c r="I1886" s="3"/>
      <c r="J1886" s="3"/>
    </row>
    <row r="1887">
      <c r="A1887" s="4" t="s">
        <v>6458</v>
      </c>
      <c r="B1887" s="1" t="s">
        <v>6459</v>
      </c>
      <c r="C1887" s="1" t="s">
        <v>6460</v>
      </c>
      <c r="D1887" s="1" t="s">
        <v>6461</v>
      </c>
      <c r="E1887" s="1" t="s">
        <v>6462</v>
      </c>
      <c r="F1887" s="1" t="s">
        <v>11</v>
      </c>
      <c r="G1887" s="5" t="s">
        <v>6463</v>
      </c>
      <c r="H1887" s="1" t="s">
        <v>154</v>
      </c>
      <c r="I1887" s="3"/>
      <c r="J1887" s="3"/>
    </row>
    <row r="1888">
      <c r="A1888" s="4" t="s">
        <v>5107</v>
      </c>
      <c r="B1888" s="1" t="s">
        <v>11</v>
      </c>
      <c r="C1888" s="1" t="s">
        <v>11</v>
      </c>
      <c r="D1888" s="1" t="s">
        <v>11</v>
      </c>
      <c r="E1888" s="1" t="s">
        <v>11</v>
      </c>
      <c r="F1888" s="1" t="s">
        <v>11</v>
      </c>
      <c r="G1888" s="1" t="s">
        <v>11</v>
      </c>
      <c r="H1888" s="1" t="s">
        <v>11</v>
      </c>
      <c r="I1888" s="3"/>
      <c r="J1888" s="3"/>
    </row>
    <row r="1889">
      <c r="A1889" s="4" t="s">
        <v>4494</v>
      </c>
      <c r="B1889" s="1" t="s">
        <v>11</v>
      </c>
      <c r="C1889" s="1" t="s">
        <v>11</v>
      </c>
      <c r="D1889" s="1" t="s">
        <v>11</v>
      </c>
      <c r="E1889" s="1" t="s">
        <v>11</v>
      </c>
      <c r="F1889" s="1" t="s">
        <v>11</v>
      </c>
      <c r="G1889" s="1" t="s">
        <v>11</v>
      </c>
      <c r="H1889" s="1" t="s">
        <v>11</v>
      </c>
      <c r="I1889" s="3"/>
      <c r="J1889" s="3"/>
    </row>
    <row r="1890">
      <c r="A1890" s="4" t="s">
        <v>6469</v>
      </c>
      <c r="B1890" s="1" t="s">
        <v>6470</v>
      </c>
      <c r="C1890" s="1" t="s">
        <v>6471</v>
      </c>
      <c r="D1890" s="1" t="s">
        <v>6472</v>
      </c>
      <c r="E1890" s="1" t="s">
        <v>6473</v>
      </c>
      <c r="F1890" s="1" t="s">
        <v>6474</v>
      </c>
      <c r="G1890" s="1" t="s">
        <v>11</v>
      </c>
      <c r="H1890" s="1" t="s">
        <v>312</v>
      </c>
      <c r="I1890" s="3"/>
      <c r="J1890" s="3"/>
    </row>
    <row r="1891">
      <c r="A1891" s="4" t="s">
        <v>2866</v>
      </c>
      <c r="B1891" s="1" t="s">
        <v>11</v>
      </c>
      <c r="C1891" s="1" t="s">
        <v>11</v>
      </c>
      <c r="D1891" s="1" t="s">
        <v>11</v>
      </c>
      <c r="E1891" s="1" t="s">
        <v>11</v>
      </c>
      <c r="F1891" s="1" t="s">
        <v>11</v>
      </c>
      <c r="G1891" s="1" t="s">
        <v>11</v>
      </c>
      <c r="H1891" s="1" t="s">
        <v>11</v>
      </c>
      <c r="I1891" s="3"/>
      <c r="J1891" s="3"/>
    </row>
    <row r="1892">
      <c r="A1892" s="4" t="s">
        <v>6478</v>
      </c>
      <c r="B1892" s="1" t="s">
        <v>6479</v>
      </c>
      <c r="C1892" s="1" t="s">
        <v>6480</v>
      </c>
      <c r="D1892" s="1" t="s">
        <v>6481</v>
      </c>
      <c r="E1892" s="1" t="s">
        <v>6482</v>
      </c>
      <c r="F1892" s="1" t="s">
        <v>11</v>
      </c>
      <c r="G1892" s="5" t="s">
        <v>6483</v>
      </c>
      <c r="H1892" s="1" t="s">
        <v>80</v>
      </c>
      <c r="I1892" s="3"/>
      <c r="J1892" s="3"/>
    </row>
    <row r="1893">
      <c r="A1893" s="4" t="s">
        <v>6485</v>
      </c>
      <c r="B1893" s="1" t="s">
        <v>6486</v>
      </c>
      <c r="C1893" s="3"/>
      <c r="D1893" s="3"/>
      <c r="E1893" s="3"/>
      <c r="F1893" s="1" t="s">
        <v>11</v>
      </c>
      <c r="G1893" s="1" t="s">
        <v>11</v>
      </c>
      <c r="H1893" s="1" t="s">
        <v>11</v>
      </c>
      <c r="I1893" s="3"/>
      <c r="J1893" s="3"/>
    </row>
    <row r="1894">
      <c r="A1894" s="4" t="s">
        <v>5606</v>
      </c>
      <c r="B1894" s="1" t="s">
        <v>11</v>
      </c>
      <c r="C1894" s="1" t="s">
        <v>11</v>
      </c>
      <c r="D1894" s="1" t="s">
        <v>11</v>
      </c>
      <c r="E1894" s="1" t="s">
        <v>11</v>
      </c>
      <c r="F1894" s="1" t="s">
        <v>11</v>
      </c>
      <c r="G1894" s="1" t="s">
        <v>11</v>
      </c>
      <c r="H1894" s="1" t="s">
        <v>11</v>
      </c>
      <c r="I1894" s="3"/>
      <c r="J1894" s="3"/>
    </row>
    <row r="1895">
      <c r="A1895" s="4" t="s">
        <v>3013</v>
      </c>
      <c r="B1895" s="1" t="s">
        <v>11</v>
      </c>
      <c r="C1895" s="1" t="s">
        <v>11</v>
      </c>
      <c r="D1895" s="1" t="s">
        <v>11</v>
      </c>
      <c r="E1895" s="1" t="s">
        <v>11</v>
      </c>
      <c r="F1895" s="1" t="s">
        <v>11</v>
      </c>
      <c r="G1895" s="1" t="s">
        <v>11</v>
      </c>
      <c r="H1895" s="1" t="s">
        <v>11</v>
      </c>
      <c r="I1895" s="3"/>
      <c r="J1895" s="3"/>
    </row>
    <row r="1896">
      <c r="A1896" s="4" t="s">
        <v>9407</v>
      </c>
      <c r="B1896" s="1" t="s">
        <v>11</v>
      </c>
      <c r="C1896" s="1" t="s">
        <v>11</v>
      </c>
      <c r="D1896" s="1" t="s">
        <v>11</v>
      </c>
      <c r="E1896" s="1" t="s">
        <v>11</v>
      </c>
      <c r="F1896" s="1" t="s">
        <v>11</v>
      </c>
      <c r="G1896" s="1" t="s">
        <v>11</v>
      </c>
      <c r="H1896" s="1" t="s">
        <v>11</v>
      </c>
      <c r="I1896" s="3"/>
      <c r="J1896" s="3"/>
    </row>
    <row r="1897">
      <c r="A1897" s="4" t="s">
        <v>5970</v>
      </c>
      <c r="B1897" s="1" t="s">
        <v>11</v>
      </c>
      <c r="C1897" s="1" t="s">
        <v>11</v>
      </c>
      <c r="D1897" s="1" t="s">
        <v>11</v>
      </c>
      <c r="E1897" s="1" t="s">
        <v>11</v>
      </c>
      <c r="F1897" s="1" t="s">
        <v>11</v>
      </c>
      <c r="G1897" s="1" t="s">
        <v>11</v>
      </c>
      <c r="H1897" s="1" t="s">
        <v>11</v>
      </c>
      <c r="I1897" s="3"/>
      <c r="J1897" s="3"/>
    </row>
    <row r="1898">
      <c r="A1898" s="4" t="s">
        <v>1071</v>
      </c>
      <c r="B1898" s="1" t="s">
        <v>11</v>
      </c>
      <c r="C1898" s="1" t="s">
        <v>11</v>
      </c>
      <c r="D1898" s="1" t="s">
        <v>11</v>
      </c>
      <c r="E1898" s="1" t="s">
        <v>11</v>
      </c>
      <c r="F1898" s="1" t="s">
        <v>11</v>
      </c>
      <c r="G1898" s="1" t="s">
        <v>11</v>
      </c>
      <c r="H1898" s="1" t="s">
        <v>11</v>
      </c>
      <c r="I1898" s="3"/>
      <c r="J1898" s="3"/>
    </row>
    <row r="1899">
      <c r="A1899" s="4" t="s">
        <v>6498</v>
      </c>
      <c r="B1899" s="1" t="s">
        <v>6499</v>
      </c>
      <c r="C1899" s="1" t="s">
        <v>6500</v>
      </c>
      <c r="D1899" s="1" t="s">
        <v>6501</v>
      </c>
      <c r="E1899" s="1" t="s">
        <v>6502</v>
      </c>
      <c r="F1899" s="1" t="s">
        <v>6503</v>
      </c>
      <c r="G1899" s="3"/>
      <c r="H1899" s="1" t="s">
        <v>382</v>
      </c>
      <c r="I1899" s="3"/>
      <c r="J1899" s="3"/>
    </row>
    <row r="1900">
      <c r="A1900" s="4" t="s">
        <v>7040</v>
      </c>
      <c r="B1900" s="1" t="s">
        <v>11</v>
      </c>
      <c r="C1900" s="1" t="s">
        <v>11</v>
      </c>
      <c r="D1900" s="1" t="s">
        <v>11</v>
      </c>
      <c r="E1900" s="1" t="s">
        <v>11</v>
      </c>
      <c r="F1900" s="1" t="s">
        <v>11</v>
      </c>
      <c r="G1900" s="1" t="s">
        <v>11</v>
      </c>
      <c r="H1900" s="1" t="s">
        <v>11</v>
      </c>
      <c r="I1900" s="3"/>
      <c r="J1900" s="3"/>
    </row>
    <row r="1901">
      <c r="A1901" s="4" t="s">
        <v>6507</v>
      </c>
      <c r="B1901" s="1" t="s">
        <v>6508</v>
      </c>
      <c r="C1901" s="1" t="s">
        <v>6509</v>
      </c>
      <c r="D1901" s="1" t="s">
        <v>6510</v>
      </c>
      <c r="E1901" s="1" t="s">
        <v>6511</v>
      </c>
      <c r="F1901" s="1" t="s">
        <v>11</v>
      </c>
      <c r="G1901" s="5" t="s">
        <v>6512</v>
      </c>
      <c r="H1901" s="1" t="s">
        <v>154</v>
      </c>
      <c r="I1901" s="3"/>
      <c r="J1901" s="3"/>
    </row>
    <row r="1902">
      <c r="A1902" s="4" t="s">
        <v>2367</v>
      </c>
      <c r="B1902" s="1" t="s">
        <v>11</v>
      </c>
      <c r="C1902" s="1" t="s">
        <v>11</v>
      </c>
      <c r="D1902" s="1" t="s">
        <v>11</v>
      </c>
      <c r="E1902" s="1" t="s">
        <v>11</v>
      </c>
      <c r="F1902" s="1" t="s">
        <v>11</v>
      </c>
      <c r="G1902" s="1" t="s">
        <v>11</v>
      </c>
      <c r="H1902" s="1" t="s">
        <v>11</v>
      </c>
      <c r="I1902" s="3"/>
      <c r="J1902" s="3"/>
    </row>
    <row r="1903">
      <c r="A1903" s="4" t="s">
        <v>6516</v>
      </c>
      <c r="B1903" s="1" t="s">
        <v>6517</v>
      </c>
      <c r="C1903" s="1" t="s">
        <v>6518</v>
      </c>
      <c r="D1903" s="1" t="s">
        <v>6519</v>
      </c>
      <c r="E1903" s="1" t="s">
        <v>6520</v>
      </c>
      <c r="F1903" s="1" t="s">
        <v>11</v>
      </c>
      <c r="G1903" s="3"/>
      <c r="H1903" s="1" t="s">
        <v>80</v>
      </c>
      <c r="I1903" s="3"/>
      <c r="J1903" s="3"/>
    </row>
    <row r="1904">
      <c r="A1904" s="4" t="s">
        <v>9066</v>
      </c>
      <c r="B1904" s="1" t="s">
        <v>11</v>
      </c>
      <c r="C1904" s="1" t="s">
        <v>11</v>
      </c>
      <c r="D1904" s="1" t="s">
        <v>11</v>
      </c>
      <c r="E1904" s="1" t="s">
        <v>11</v>
      </c>
      <c r="F1904" s="1" t="s">
        <v>11</v>
      </c>
      <c r="G1904" s="1" t="s">
        <v>11</v>
      </c>
      <c r="H1904" s="1" t="s">
        <v>11</v>
      </c>
      <c r="I1904" s="3"/>
      <c r="J1904" s="3"/>
    </row>
    <row r="1905">
      <c r="A1905" s="4" t="s">
        <v>6524</v>
      </c>
      <c r="B1905" s="1" t="s">
        <v>6525</v>
      </c>
      <c r="C1905" s="1" t="s">
        <v>6526</v>
      </c>
      <c r="D1905" s="1" t="s">
        <v>6527</v>
      </c>
      <c r="E1905" s="1" t="s">
        <v>6528</v>
      </c>
      <c r="F1905" s="1" t="s">
        <v>11</v>
      </c>
      <c r="G1905" s="5" t="s">
        <v>6529</v>
      </c>
      <c r="H1905" s="1" t="s">
        <v>312</v>
      </c>
      <c r="I1905" s="3"/>
      <c r="J1905" s="3"/>
    </row>
    <row r="1906">
      <c r="A1906" s="4" t="s">
        <v>6383</v>
      </c>
      <c r="B1906" s="1" t="s">
        <v>11</v>
      </c>
      <c r="C1906" s="1" t="s">
        <v>11</v>
      </c>
      <c r="D1906" s="1" t="s">
        <v>11</v>
      </c>
      <c r="E1906" s="1" t="s">
        <v>11</v>
      </c>
      <c r="F1906" s="1" t="s">
        <v>11</v>
      </c>
      <c r="G1906" s="1" t="s">
        <v>11</v>
      </c>
      <c r="H1906" s="1" t="s">
        <v>11</v>
      </c>
      <c r="I1906" s="3"/>
      <c r="J1906" s="3"/>
    </row>
    <row r="1907">
      <c r="A1907" s="4" t="s">
        <v>6533</v>
      </c>
      <c r="B1907" s="1" t="s">
        <v>6534</v>
      </c>
      <c r="C1907" s="1" t="s">
        <v>6535</v>
      </c>
      <c r="D1907" s="1" t="s">
        <v>6536</v>
      </c>
      <c r="E1907" s="1" t="s">
        <v>6537</v>
      </c>
      <c r="F1907" s="1" t="s">
        <v>6538</v>
      </c>
      <c r="G1907" s="5" t="s">
        <v>6539</v>
      </c>
      <c r="H1907" s="1" t="s">
        <v>312</v>
      </c>
      <c r="I1907" s="3"/>
      <c r="J1907" s="3"/>
    </row>
    <row r="1908">
      <c r="A1908" s="4" t="s">
        <v>7738</v>
      </c>
      <c r="B1908" s="1" t="s">
        <v>11</v>
      </c>
      <c r="C1908" s="1" t="s">
        <v>11</v>
      </c>
      <c r="D1908" s="1" t="s">
        <v>11</v>
      </c>
      <c r="E1908" s="1" t="s">
        <v>11</v>
      </c>
      <c r="F1908" s="1" t="s">
        <v>11</v>
      </c>
      <c r="G1908" s="1" t="s">
        <v>11</v>
      </c>
      <c r="H1908" s="1" t="s">
        <v>11</v>
      </c>
      <c r="I1908" s="3"/>
      <c r="J1908" s="3"/>
    </row>
    <row r="1909">
      <c r="A1909" s="4" t="s">
        <v>8254</v>
      </c>
      <c r="B1909" s="1" t="s">
        <v>11</v>
      </c>
      <c r="C1909" s="1" t="s">
        <v>11</v>
      </c>
      <c r="D1909" s="1" t="s">
        <v>11</v>
      </c>
      <c r="E1909" s="1" t="s">
        <v>11</v>
      </c>
      <c r="F1909" s="1" t="s">
        <v>11</v>
      </c>
      <c r="G1909" s="1" t="s">
        <v>11</v>
      </c>
      <c r="H1909" s="1" t="s">
        <v>11</v>
      </c>
      <c r="I1909" s="3"/>
      <c r="J1909" s="3"/>
    </row>
    <row r="1910">
      <c r="A1910" s="4" t="s">
        <v>7702</v>
      </c>
      <c r="B1910" s="1" t="s">
        <v>11</v>
      </c>
      <c r="C1910" s="1" t="s">
        <v>11</v>
      </c>
      <c r="D1910" s="1" t="s">
        <v>11</v>
      </c>
      <c r="E1910" s="1" t="s">
        <v>11</v>
      </c>
      <c r="F1910" s="1" t="s">
        <v>11</v>
      </c>
      <c r="G1910" s="1" t="s">
        <v>11</v>
      </c>
      <c r="H1910" s="1" t="s">
        <v>11</v>
      </c>
      <c r="I1910" s="3"/>
      <c r="J1910" s="3"/>
    </row>
    <row r="1911">
      <c r="A1911" s="4" t="s">
        <v>6166</v>
      </c>
      <c r="B1911" s="1" t="s">
        <v>11</v>
      </c>
      <c r="C1911" s="1" t="s">
        <v>11</v>
      </c>
      <c r="D1911" s="1" t="s">
        <v>11</v>
      </c>
      <c r="E1911" s="1" t="s">
        <v>11</v>
      </c>
      <c r="F1911" s="1" t="s">
        <v>11</v>
      </c>
      <c r="G1911" s="1" t="s">
        <v>11</v>
      </c>
      <c r="H1911" s="1" t="s">
        <v>11</v>
      </c>
      <c r="I1911" s="3"/>
      <c r="J1911" s="3"/>
    </row>
    <row r="1912">
      <c r="A1912" s="4" t="s">
        <v>142</v>
      </c>
      <c r="B1912" s="1" t="s">
        <v>11</v>
      </c>
      <c r="C1912" s="1" t="s">
        <v>11</v>
      </c>
      <c r="D1912" s="1" t="s">
        <v>11</v>
      </c>
      <c r="E1912" s="1" t="s">
        <v>11</v>
      </c>
      <c r="F1912" s="1" t="s">
        <v>11</v>
      </c>
      <c r="G1912" s="1" t="s">
        <v>11</v>
      </c>
      <c r="H1912" s="1" t="s">
        <v>11</v>
      </c>
      <c r="I1912" s="3"/>
      <c r="J1912" s="3"/>
    </row>
    <row r="1913">
      <c r="A1913" s="4" t="s">
        <v>6551</v>
      </c>
      <c r="B1913" s="1" t="s">
        <v>6552</v>
      </c>
      <c r="C1913" s="1" t="s">
        <v>6553</v>
      </c>
      <c r="D1913" s="1" t="s">
        <v>6554</v>
      </c>
      <c r="E1913" s="1" t="s">
        <v>6555</v>
      </c>
      <c r="F1913" s="1" t="s">
        <v>6556</v>
      </c>
      <c r="G1913" s="5" t="s">
        <v>6557</v>
      </c>
      <c r="H1913" s="1" t="s">
        <v>80</v>
      </c>
      <c r="I1913" s="3"/>
      <c r="J1913" s="3"/>
    </row>
    <row r="1914">
      <c r="A1914" s="4" t="s">
        <v>3156</v>
      </c>
      <c r="B1914" s="1" t="s">
        <v>11</v>
      </c>
      <c r="C1914" s="1" t="s">
        <v>11</v>
      </c>
      <c r="D1914" s="1" t="s">
        <v>11</v>
      </c>
      <c r="E1914" s="1" t="s">
        <v>11</v>
      </c>
      <c r="F1914" s="1" t="s">
        <v>11</v>
      </c>
      <c r="G1914" s="1" t="s">
        <v>11</v>
      </c>
      <c r="H1914" s="1" t="s">
        <v>11</v>
      </c>
      <c r="I1914" s="3"/>
      <c r="J1914" s="3"/>
    </row>
    <row r="1915">
      <c r="A1915" s="4" t="s">
        <v>1980</v>
      </c>
      <c r="B1915" s="1" t="s">
        <v>11</v>
      </c>
      <c r="C1915" s="1" t="s">
        <v>11</v>
      </c>
      <c r="D1915" s="1" t="s">
        <v>11</v>
      </c>
      <c r="E1915" s="1" t="s">
        <v>11</v>
      </c>
      <c r="F1915" s="1" t="s">
        <v>11</v>
      </c>
      <c r="G1915" s="1" t="s">
        <v>11</v>
      </c>
      <c r="H1915" s="1" t="s">
        <v>11</v>
      </c>
      <c r="I1915" s="3"/>
      <c r="J1915" s="3"/>
    </row>
    <row r="1916">
      <c r="A1916" s="4" t="s">
        <v>6563</v>
      </c>
      <c r="B1916" s="1" t="s">
        <v>6564</v>
      </c>
      <c r="C1916" s="1" t="s">
        <v>6565</v>
      </c>
      <c r="D1916" s="1" t="s">
        <v>6566</v>
      </c>
      <c r="E1916" s="1" t="s">
        <v>6567</v>
      </c>
      <c r="F1916" s="1" t="s">
        <v>6568</v>
      </c>
      <c r="G1916" s="1" t="s">
        <v>11</v>
      </c>
      <c r="H1916" s="1" t="s">
        <v>31</v>
      </c>
      <c r="I1916" s="3"/>
      <c r="J1916" s="3"/>
    </row>
    <row r="1917">
      <c r="A1917" s="4" t="s">
        <v>6570</v>
      </c>
      <c r="B1917" s="1" t="s">
        <v>6571</v>
      </c>
      <c r="C1917" s="1" t="s">
        <v>6572</v>
      </c>
      <c r="D1917" s="1" t="s">
        <v>6573</v>
      </c>
      <c r="E1917" s="1" t="s">
        <v>6574</v>
      </c>
      <c r="F1917" s="1" t="s">
        <v>6575</v>
      </c>
      <c r="G1917" s="1" t="s">
        <v>11</v>
      </c>
      <c r="H1917" s="1" t="s">
        <v>382</v>
      </c>
      <c r="I1917" s="3"/>
      <c r="J1917" s="3"/>
    </row>
    <row r="1918">
      <c r="A1918" s="4" t="s">
        <v>6577</v>
      </c>
      <c r="B1918" s="1" t="s">
        <v>6578</v>
      </c>
      <c r="C1918" s="1" t="s">
        <v>6579</v>
      </c>
      <c r="D1918" s="1" t="s">
        <v>6580</v>
      </c>
      <c r="E1918" s="1" t="s">
        <v>6581</v>
      </c>
      <c r="F1918" s="1" t="s">
        <v>6582</v>
      </c>
      <c r="G1918" s="1" t="s">
        <v>11</v>
      </c>
      <c r="H1918" s="1" t="s">
        <v>80</v>
      </c>
      <c r="I1918" s="3"/>
      <c r="J1918" s="3"/>
    </row>
    <row r="1919">
      <c r="A1919" s="4" t="s">
        <v>6584</v>
      </c>
      <c r="B1919" s="1" t="s">
        <v>6585</v>
      </c>
      <c r="C1919" s="1" t="s">
        <v>6586</v>
      </c>
      <c r="D1919" s="1" t="s">
        <v>6587</v>
      </c>
      <c r="E1919" s="1" t="s">
        <v>6588</v>
      </c>
      <c r="F1919" s="1" t="s">
        <v>11</v>
      </c>
      <c r="G1919" s="5" t="s">
        <v>6589</v>
      </c>
      <c r="H1919" s="1" t="s">
        <v>924</v>
      </c>
      <c r="I1919" s="3"/>
      <c r="J1919" s="3"/>
    </row>
    <row r="1920">
      <c r="A1920" s="4" t="s">
        <v>6591</v>
      </c>
      <c r="B1920" s="1" t="s">
        <v>6592</v>
      </c>
      <c r="C1920" s="1" t="s">
        <v>6593</v>
      </c>
      <c r="D1920" s="1" t="s">
        <v>6594</v>
      </c>
      <c r="E1920" s="1" t="s">
        <v>6595</v>
      </c>
      <c r="F1920" s="1" t="s">
        <v>6596</v>
      </c>
      <c r="G1920" s="5" t="s">
        <v>6597</v>
      </c>
      <c r="H1920" s="1" t="s">
        <v>924</v>
      </c>
      <c r="I1920" s="3"/>
      <c r="J1920" s="3"/>
    </row>
    <row r="1921">
      <c r="A1921" s="4" t="s">
        <v>6599</v>
      </c>
      <c r="B1921" s="1" t="s">
        <v>6600</v>
      </c>
      <c r="C1921" s="1" t="s">
        <v>6601</v>
      </c>
      <c r="D1921" s="1" t="s">
        <v>6602</v>
      </c>
      <c r="E1921" s="1" t="s">
        <v>6603</v>
      </c>
      <c r="F1921" s="1" t="s">
        <v>11</v>
      </c>
      <c r="G1921" s="5" t="s">
        <v>6604</v>
      </c>
      <c r="H1921" s="1" t="s">
        <v>154</v>
      </c>
      <c r="I1921" s="3"/>
      <c r="J1921" s="3"/>
    </row>
    <row r="1922">
      <c r="A1922" s="4" t="s">
        <v>6298</v>
      </c>
      <c r="B1922" s="1" t="s">
        <v>11</v>
      </c>
      <c r="C1922" s="1" t="s">
        <v>11</v>
      </c>
      <c r="D1922" s="1" t="s">
        <v>11</v>
      </c>
      <c r="E1922" s="1" t="s">
        <v>11</v>
      </c>
      <c r="F1922" s="1" t="s">
        <v>11</v>
      </c>
      <c r="G1922" s="1" t="s">
        <v>11</v>
      </c>
      <c r="H1922" s="1" t="s">
        <v>11</v>
      </c>
      <c r="I1922" s="3"/>
      <c r="J1922" s="3"/>
    </row>
    <row r="1923">
      <c r="A1923" s="4" t="s">
        <v>2281</v>
      </c>
      <c r="B1923" s="1" t="s">
        <v>11</v>
      </c>
      <c r="C1923" s="1" t="s">
        <v>11</v>
      </c>
      <c r="D1923" s="1" t="s">
        <v>11</v>
      </c>
      <c r="E1923" s="1" t="s">
        <v>11</v>
      </c>
      <c r="F1923" s="1" t="s">
        <v>11</v>
      </c>
      <c r="G1923" s="1" t="s">
        <v>11</v>
      </c>
      <c r="H1923" s="1" t="s">
        <v>11</v>
      </c>
      <c r="I1923" s="3"/>
      <c r="J1923" s="3"/>
    </row>
    <row r="1924">
      <c r="A1924" s="4" t="s">
        <v>6610</v>
      </c>
      <c r="B1924" s="1" t="s">
        <v>6611</v>
      </c>
      <c r="C1924" s="3"/>
      <c r="D1924" s="3"/>
      <c r="E1924" s="3"/>
      <c r="F1924" s="1" t="s">
        <v>11</v>
      </c>
      <c r="G1924" s="1" t="s">
        <v>11</v>
      </c>
      <c r="H1924" s="1" t="s">
        <v>11</v>
      </c>
      <c r="I1924" s="3"/>
      <c r="J1924" s="3"/>
    </row>
    <row r="1925">
      <c r="A1925" s="4" t="s">
        <v>5986</v>
      </c>
      <c r="B1925" s="1" t="s">
        <v>11</v>
      </c>
      <c r="C1925" s="1" t="s">
        <v>11</v>
      </c>
      <c r="D1925" s="1" t="s">
        <v>11</v>
      </c>
      <c r="E1925" s="1" t="s">
        <v>11</v>
      </c>
      <c r="F1925" s="1" t="s">
        <v>11</v>
      </c>
      <c r="G1925" s="1" t="s">
        <v>11</v>
      </c>
      <c r="H1925" s="1" t="s">
        <v>11</v>
      </c>
      <c r="I1925" s="3"/>
      <c r="J1925" s="3"/>
    </row>
    <row r="1926">
      <c r="A1926" s="4" t="s">
        <v>6615</v>
      </c>
      <c r="B1926" s="1" t="s">
        <v>6616</v>
      </c>
      <c r="C1926" s="1" t="s">
        <v>6617</v>
      </c>
      <c r="D1926" s="1" t="s">
        <v>6618</v>
      </c>
      <c r="E1926" s="1" t="s">
        <v>6619</v>
      </c>
      <c r="F1926" s="1" t="s">
        <v>6620</v>
      </c>
      <c r="G1926" s="5" t="s">
        <v>6621</v>
      </c>
      <c r="H1926" s="1" t="s">
        <v>80</v>
      </c>
      <c r="I1926" s="3"/>
      <c r="J1926" s="3"/>
    </row>
    <row r="1927">
      <c r="A1927" s="4" t="s">
        <v>6623</v>
      </c>
      <c r="B1927" s="1" t="s">
        <v>6624</v>
      </c>
      <c r="C1927" s="1" t="s">
        <v>6625</v>
      </c>
      <c r="D1927" s="1" t="s">
        <v>6626</v>
      </c>
      <c r="E1927" s="1" t="s">
        <v>6627</v>
      </c>
      <c r="F1927" s="1" t="s">
        <v>11</v>
      </c>
      <c r="G1927" s="5" t="s">
        <v>6628</v>
      </c>
      <c r="H1927" s="1" t="s">
        <v>31</v>
      </c>
      <c r="I1927" s="3"/>
      <c r="J1927" s="3"/>
    </row>
    <row r="1928">
      <c r="A1928" s="4" t="s">
        <v>6630</v>
      </c>
      <c r="B1928" s="1" t="s">
        <v>6631</v>
      </c>
      <c r="C1928" s="1" t="s">
        <v>6632</v>
      </c>
      <c r="D1928" s="1" t="s">
        <v>6633</v>
      </c>
      <c r="E1928" s="1" t="s">
        <v>2991</v>
      </c>
      <c r="F1928" s="1" t="s">
        <v>11</v>
      </c>
      <c r="G1928" s="1" t="s">
        <v>11</v>
      </c>
      <c r="H1928" s="1" t="s">
        <v>80</v>
      </c>
      <c r="I1928" s="3"/>
      <c r="J1928" s="3"/>
    </row>
    <row r="1929">
      <c r="A1929" s="4" t="s">
        <v>6635</v>
      </c>
      <c r="B1929" s="1" t="s">
        <v>6636</v>
      </c>
      <c r="C1929" s="1" t="s">
        <v>6637</v>
      </c>
      <c r="D1929" s="1" t="s">
        <v>6638</v>
      </c>
      <c r="E1929" s="1" t="s">
        <v>6639</v>
      </c>
      <c r="F1929" s="1" t="s">
        <v>6640</v>
      </c>
      <c r="G1929" s="5" t="s">
        <v>6641</v>
      </c>
      <c r="H1929" s="1" t="s">
        <v>53</v>
      </c>
      <c r="I1929" s="3"/>
      <c r="J1929" s="3"/>
    </row>
    <row r="1930">
      <c r="A1930" s="4" t="s">
        <v>1727</v>
      </c>
      <c r="B1930" s="1" t="s">
        <v>11</v>
      </c>
      <c r="C1930" s="1" t="s">
        <v>11</v>
      </c>
      <c r="D1930" s="1" t="s">
        <v>11</v>
      </c>
      <c r="E1930" s="1" t="s">
        <v>11</v>
      </c>
      <c r="F1930" s="1" t="s">
        <v>11</v>
      </c>
      <c r="G1930" s="1" t="s">
        <v>11</v>
      </c>
      <c r="H1930" s="1" t="s">
        <v>11</v>
      </c>
      <c r="I1930" s="3"/>
      <c r="J1930" s="3"/>
    </row>
    <row r="1931">
      <c r="A1931" s="4" t="s">
        <v>6051</v>
      </c>
      <c r="B1931" s="1" t="s">
        <v>11</v>
      </c>
      <c r="C1931" s="1" t="s">
        <v>11</v>
      </c>
      <c r="D1931" s="1" t="s">
        <v>11</v>
      </c>
      <c r="E1931" s="1" t="s">
        <v>11</v>
      </c>
      <c r="F1931" s="1" t="s">
        <v>11</v>
      </c>
      <c r="G1931" s="1" t="s">
        <v>11</v>
      </c>
      <c r="H1931" s="1" t="s">
        <v>11</v>
      </c>
      <c r="I1931" s="3"/>
      <c r="J1931" s="3"/>
    </row>
    <row r="1932">
      <c r="A1932" s="4" t="s">
        <v>6647</v>
      </c>
      <c r="B1932" s="1" t="s">
        <v>6648</v>
      </c>
      <c r="C1932" s="1" t="s">
        <v>6649</v>
      </c>
      <c r="D1932" s="1" t="s">
        <v>6650</v>
      </c>
      <c r="E1932" s="1" t="s">
        <v>6651</v>
      </c>
      <c r="F1932" s="1" t="s">
        <v>11</v>
      </c>
      <c r="G1932" s="5" t="s">
        <v>6652</v>
      </c>
      <c r="H1932" s="1" t="s">
        <v>312</v>
      </c>
      <c r="I1932" s="3"/>
      <c r="J1932" s="3"/>
    </row>
    <row r="1933">
      <c r="A1933" s="4" t="s">
        <v>6654</v>
      </c>
      <c r="B1933" s="1" t="s">
        <v>6655</v>
      </c>
      <c r="C1933" s="1" t="s">
        <v>6656</v>
      </c>
      <c r="D1933" s="1" t="s">
        <v>6657</v>
      </c>
      <c r="E1933" s="1" t="s">
        <v>6658</v>
      </c>
      <c r="F1933" s="1" t="s">
        <v>6659</v>
      </c>
      <c r="G1933" s="1" t="s">
        <v>11</v>
      </c>
      <c r="H1933" s="1" t="s">
        <v>31</v>
      </c>
      <c r="I1933" s="3"/>
      <c r="J1933" s="3"/>
    </row>
    <row r="1934">
      <c r="A1934" s="4" t="s">
        <v>4752</v>
      </c>
      <c r="B1934" s="1" t="s">
        <v>11</v>
      </c>
      <c r="C1934" s="1" t="s">
        <v>11</v>
      </c>
      <c r="D1934" s="1" t="s">
        <v>11</v>
      </c>
      <c r="E1934" s="1" t="s">
        <v>11</v>
      </c>
      <c r="F1934" s="1" t="s">
        <v>11</v>
      </c>
      <c r="G1934" s="1" t="s">
        <v>11</v>
      </c>
      <c r="H1934" s="1" t="s">
        <v>11</v>
      </c>
      <c r="I1934" s="3"/>
      <c r="J1934" s="3"/>
    </row>
    <row r="1935">
      <c r="A1935" s="4" t="s">
        <v>6663</v>
      </c>
      <c r="B1935" s="1" t="s">
        <v>6664</v>
      </c>
      <c r="C1935" s="1" t="s">
        <v>6665</v>
      </c>
      <c r="D1935" s="1" t="s">
        <v>6666</v>
      </c>
      <c r="E1935" s="1" t="s">
        <v>6667</v>
      </c>
      <c r="F1935" s="1" t="s">
        <v>11</v>
      </c>
      <c r="G1935" s="1" t="s">
        <v>11</v>
      </c>
      <c r="H1935" s="1" t="s">
        <v>31</v>
      </c>
      <c r="I1935" s="3"/>
      <c r="J1935" s="3"/>
    </row>
    <row r="1936">
      <c r="A1936" s="4" t="s">
        <v>8708</v>
      </c>
      <c r="B1936" s="1" t="s">
        <v>11</v>
      </c>
      <c r="C1936" s="1" t="s">
        <v>11</v>
      </c>
      <c r="D1936" s="1" t="s">
        <v>11</v>
      </c>
      <c r="E1936" s="1" t="s">
        <v>11</v>
      </c>
      <c r="F1936" s="1" t="s">
        <v>11</v>
      </c>
      <c r="G1936" s="1" t="s">
        <v>11</v>
      </c>
      <c r="H1936" s="1" t="s">
        <v>11</v>
      </c>
      <c r="I1936" s="3"/>
      <c r="J1936" s="3"/>
    </row>
    <row r="1937">
      <c r="A1937" s="4" t="s">
        <v>6671</v>
      </c>
      <c r="B1937" s="1" t="s">
        <v>6672</v>
      </c>
      <c r="C1937" s="1" t="s">
        <v>6673</v>
      </c>
      <c r="D1937" s="1" t="s">
        <v>6674</v>
      </c>
      <c r="E1937" s="1" t="s">
        <v>6675</v>
      </c>
      <c r="F1937" s="1" t="s">
        <v>6676</v>
      </c>
      <c r="G1937" s="5" t="s">
        <v>6677</v>
      </c>
      <c r="H1937" s="1" t="s">
        <v>80</v>
      </c>
      <c r="I1937" s="3"/>
      <c r="J1937" s="3"/>
    </row>
    <row r="1938">
      <c r="A1938" s="4" t="s">
        <v>7570</v>
      </c>
      <c r="B1938" s="1" t="s">
        <v>11</v>
      </c>
      <c r="C1938" s="1" t="s">
        <v>11</v>
      </c>
      <c r="D1938" s="1" t="s">
        <v>11</v>
      </c>
      <c r="E1938" s="1" t="s">
        <v>11</v>
      </c>
      <c r="F1938" s="1" t="s">
        <v>11</v>
      </c>
      <c r="G1938" s="1" t="s">
        <v>11</v>
      </c>
      <c r="H1938" s="1" t="s">
        <v>11</v>
      </c>
      <c r="I1938" s="3"/>
      <c r="J1938" s="3"/>
    </row>
    <row r="1939">
      <c r="A1939" s="4" t="s">
        <v>6681</v>
      </c>
      <c r="B1939" s="1" t="s">
        <v>6682</v>
      </c>
      <c r="C1939" s="1" t="s">
        <v>6683</v>
      </c>
      <c r="D1939" s="1" t="s">
        <v>6684</v>
      </c>
      <c r="E1939" s="1" t="s">
        <v>6685</v>
      </c>
      <c r="F1939" s="1" t="s">
        <v>6686</v>
      </c>
      <c r="G1939" s="5" t="s">
        <v>6687</v>
      </c>
      <c r="H1939" s="1" t="s">
        <v>31</v>
      </c>
      <c r="I1939" s="3"/>
      <c r="J1939" s="3"/>
    </row>
    <row r="1940">
      <c r="A1940" s="4" t="s">
        <v>6689</v>
      </c>
      <c r="B1940" s="1" t="s">
        <v>6690</v>
      </c>
      <c r="C1940" s="1" t="s">
        <v>6691</v>
      </c>
      <c r="D1940" s="1" t="s">
        <v>6692</v>
      </c>
      <c r="E1940" s="1" t="s">
        <v>6693</v>
      </c>
      <c r="F1940" s="1" t="s">
        <v>6694</v>
      </c>
      <c r="G1940" s="5" t="s">
        <v>6695</v>
      </c>
      <c r="H1940" s="1" t="s">
        <v>80</v>
      </c>
      <c r="I1940" s="3"/>
      <c r="J1940" s="3"/>
    </row>
    <row r="1941">
      <c r="A1941" s="4" t="s">
        <v>6697</v>
      </c>
      <c r="B1941" s="1" t="s">
        <v>6698</v>
      </c>
      <c r="C1941" s="3"/>
      <c r="D1941" s="3"/>
      <c r="E1941" s="3"/>
      <c r="F1941" s="1" t="s">
        <v>11</v>
      </c>
      <c r="G1941" s="1" t="s">
        <v>11</v>
      </c>
      <c r="H1941" s="1" t="s">
        <v>11</v>
      </c>
      <c r="I1941" s="3"/>
      <c r="J1941" s="3"/>
    </row>
    <row r="1942">
      <c r="A1942" s="4" t="s">
        <v>6700</v>
      </c>
      <c r="B1942" s="1" t="s">
        <v>6701</v>
      </c>
      <c r="C1942" s="1" t="s">
        <v>6702</v>
      </c>
      <c r="D1942" s="1" t="s">
        <v>6703</v>
      </c>
      <c r="E1942" s="1" t="s">
        <v>6704</v>
      </c>
      <c r="F1942" s="1" t="s">
        <v>11</v>
      </c>
      <c r="G1942" s="5" t="s">
        <v>6705</v>
      </c>
      <c r="H1942" s="1" t="s">
        <v>11</v>
      </c>
      <c r="I1942" s="3"/>
      <c r="J1942" s="3"/>
    </row>
    <row r="1943">
      <c r="A1943" s="4" t="s">
        <v>7260</v>
      </c>
      <c r="B1943" s="1" t="s">
        <v>11</v>
      </c>
      <c r="C1943" s="1" t="s">
        <v>11</v>
      </c>
      <c r="D1943" s="1" t="s">
        <v>11</v>
      </c>
      <c r="E1943" s="1" t="s">
        <v>11</v>
      </c>
      <c r="F1943" s="1" t="s">
        <v>11</v>
      </c>
      <c r="G1943" s="1" t="s">
        <v>11</v>
      </c>
      <c r="H1943" s="1" t="s">
        <v>11</v>
      </c>
      <c r="I1943" s="3"/>
      <c r="J1943" s="3"/>
    </row>
    <row r="1944">
      <c r="A1944" s="4" t="s">
        <v>468</v>
      </c>
      <c r="B1944" s="1" t="s">
        <v>11</v>
      </c>
      <c r="C1944" s="1" t="s">
        <v>11</v>
      </c>
      <c r="D1944" s="1" t="s">
        <v>11</v>
      </c>
      <c r="E1944" s="1" t="s">
        <v>11</v>
      </c>
      <c r="F1944" s="1" t="s">
        <v>11</v>
      </c>
      <c r="G1944" s="1" t="s">
        <v>11</v>
      </c>
      <c r="H1944" s="1" t="s">
        <v>11</v>
      </c>
      <c r="I1944" s="3"/>
      <c r="J1944" s="3"/>
    </row>
    <row r="1945">
      <c r="A1945" s="4" t="s">
        <v>6711</v>
      </c>
      <c r="B1945" s="1" t="s">
        <v>6712</v>
      </c>
      <c r="C1945" s="1" t="s">
        <v>6713</v>
      </c>
      <c r="D1945" s="1" t="s">
        <v>6714</v>
      </c>
      <c r="E1945" s="1" t="s">
        <v>6715</v>
      </c>
      <c r="F1945" s="1" t="s">
        <v>11</v>
      </c>
      <c r="G1945" s="5" t="s">
        <v>6716</v>
      </c>
      <c r="H1945" s="1" t="s">
        <v>11</v>
      </c>
      <c r="I1945" s="3"/>
      <c r="J1945" s="3"/>
    </row>
    <row r="1946">
      <c r="A1946" s="4" t="s">
        <v>4855</v>
      </c>
      <c r="B1946" s="1" t="s">
        <v>11</v>
      </c>
      <c r="C1946" s="1" t="s">
        <v>11</v>
      </c>
      <c r="D1946" s="1" t="s">
        <v>11</v>
      </c>
      <c r="E1946" s="1" t="s">
        <v>11</v>
      </c>
      <c r="F1946" s="1" t="s">
        <v>11</v>
      </c>
      <c r="G1946" s="1" t="s">
        <v>11</v>
      </c>
      <c r="H1946" s="1" t="s">
        <v>11</v>
      </c>
      <c r="I1946" s="3"/>
      <c r="J1946" s="3"/>
    </row>
    <row r="1947">
      <c r="A1947" s="4" t="s">
        <v>6720</v>
      </c>
      <c r="B1947" s="1" t="s">
        <v>6721</v>
      </c>
      <c r="C1947" s="1" t="s">
        <v>6722</v>
      </c>
      <c r="D1947" s="1" t="s">
        <v>6723</v>
      </c>
      <c r="E1947" s="1" t="s">
        <v>6724</v>
      </c>
      <c r="F1947" s="1" t="s">
        <v>11</v>
      </c>
      <c r="G1947" s="1" t="s">
        <v>11</v>
      </c>
      <c r="H1947" s="1" t="s">
        <v>80</v>
      </c>
      <c r="I1947" s="3"/>
      <c r="J1947" s="3"/>
    </row>
    <row r="1948">
      <c r="A1948" s="4" t="s">
        <v>6726</v>
      </c>
      <c r="B1948" s="1" t="s">
        <v>6727</v>
      </c>
      <c r="C1948" s="1" t="s">
        <v>6728</v>
      </c>
      <c r="D1948" s="1" t="s">
        <v>3992</v>
      </c>
      <c r="E1948" s="1" t="s">
        <v>6729</v>
      </c>
      <c r="F1948" s="1" t="s">
        <v>11</v>
      </c>
      <c r="G1948" s="5" t="s">
        <v>6730</v>
      </c>
      <c r="H1948" s="1" t="s">
        <v>183</v>
      </c>
      <c r="I1948" s="3"/>
      <c r="J1948" s="3"/>
    </row>
    <row r="1949">
      <c r="A1949" s="4" t="s">
        <v>6732</v>
      </c>
      <c r="B1949" s="1" t="s">
        <v>6733</v>
      </c>
      <c r="C1949" s="1" t="s">
        <v>6734</v>
      </c>
      <c r="D1949" s="1" t="s">
        <v>6735</v>
      </c>
      <c r="E1949" s="1" t="s">
        <v>6736</v>
      </c>
      <c r="F1949" s="1" t="s">
        <v>11</v>
      </c>
      <c r="G1949" s="5" t="s">
        <v>6737</v>
      </c>
      <c r="H1949" s="1" t="s">
        <v>183</v>
      </c>
      <c r="I1949" s="3"/>
      <c r="J1949" s="3"/>
    </row>
    <row r="1950">
      <c r="A1950" s="4" t="s">
        <v>3635</v>
      </c>
      <c r="B1950" s="1" t="s">
        <v>11</v>
      </c>
      <c r="C1950" s="1" t="s">
        <v>11</v>
      </c>
      <c r="D1950" s="1" t="s">
        <v>11</v>
      </c>
      <c r="E1950" s="1" t="s">
        <v>11</v>
      </c>
      <c r="F1950" s="1" t="s">
        <v>11</v>
      </c>
      <c r="G1950" s="1" t="s">
        <v>11</v>
      </c>
      <c r="H1950" s="1" t="s">
        <v>11</v>
      </c>
      <c r="I1950" s="3"/>
      <c r="J1950" s="3"/>
    </row>
    <row r="1951">
      <c r="A1951" s="4" t="s">
        <v>9263</v>
      </c>
      <c r="B1951" s="1" t="s">
        <v>11</v>
      </c>
      <c r="C1951" s="1" t="s">
        <v>11</v>
      </c>
      <c r="D1951" s="1" t="s">
        <v>11</v>
      </c>
      <c r="E1951" s="1" t="s">
        <v>11</v>
      </c>
      <c r="F1951" s="1" t="s">
        <v>11</v>
      </c>
      <c r="G1951" s="1" t="s">
        <v>11</v>
      </c>
      <c r="H1951" s="1" t="s">
        <v>11</v>
      </c>
      <c r="I1951" s="3"/>
      <c r="J1951" s="3"/>
    </row>
    <row r="1952">
      <c r="A1952" s="4" t="s">
        <v>4593</v>
      </c>
      <c r="B1952" s="1" t="s">
        <v>11</v>
      </c>
      <c r="C1952" s="1" t="s">
        <v>11</v>
      </c>
      <c r="D1952" s="1" t="s">
        <v>11</v>
      </c>
      <c r="E1952" s="1" t="s">
        <v>11</v>
      </c>
      <c r="F1952" s="1" t="s">
        <v>11</v>
      </c>
      <c r="G1952" s="1" t="s">
        <v>11</v>
      </c>
      <c r="H1952" s="1" t="s">
        <v>11</v>
      </c>
      <c r="I1952" s="3"/>
      <c r="J1952" s="3"/>
    </row>
    <row r="1953">
      <c r="A1953" s="4" t="s">
        <v>6606</v>
      </c>
      <c r="B1953" s="1" t="s">
        <v>11</v>
      </c>
      <c r="C1953" s="1" t="s">
        <v>11</v>
      </c>
      <c r="D1953" s="1" t="s">
        <v>11</v>
      </c>
      <c r="E1953" s="1" t="s">
        <v>11</v>
      </c>
      <c r="F1953" s="1" t="s">
        <v>11</v>
      </c>
      <c r="G1953" s="1" t="s">
        <v>11</v>
      </c>
      <c r="H1953" s="1" t="s">
        <v>11</v>
      </c>
      <c r="I1953" s="3"/>
      <c r="J1953" s="3"/>
    </row>
    <row r="1954">
      <c r="A1954" s="4" t="s">
        <v>1263</v>
      </c>
      <c r="B1954" s="1" t="s">
        <v>11</v>
      </c>
      <c r="C1954" s="1" t="s">
        <v>11</v>
      </c>
      <c r="D1954" s="1" t="s">
        <v>11</v>
      </c>
      <c r="E1954" s="1" t="s">
        <v>11</v>
      </c>
      <c r="F1954" s="1" t="s">
        <v>11</v>
      </c>
      <c r="G1954" s="1" t="s">
        <v>11</v>
      </c>
      <c r="H1954" s="1" t="s">
        <v>11</v>
      </c>
      <c r="I1954" s="3"/>
      <c r="J1954" s="3"/>
    </row>
    <row r="1955">
      <c r="A1955" s="4" t="s">
        <v>2621</v>
      </c>
      <c r="B1955" s="1" t="s">
        <v>11</v>
      </c>
      <c r="C1955" s="1" t="s">
        <v>11</v>
      </c>
      <c r="D1955" s="1" t="s">
        <v>11</v>
      </c>
      <c r="E1955" s="1" t="s">
        <v>11</v>
      </c>
      <c r="F1955" s="1" t="s">
        <v>11</v>
      </c>
      <c r="G1955" s="1" t="s">
        <v>11</v>
      </c>
      <c r="H1955" s="1" t="s">
        <v>11</v>
      </c>
      <c r="I1955" s="3"/>
      <c r="J1955" s="3"/>
    </row>
    <row r="1956">
      <c r="A1956" s="4" t="s">
        <v>6751</v>
      </c>
      <c r="B1956" s="1" t="s">
        <v>6752</v>
      </c>
      <c r="C1956" s="1" t="s">
        <v>6753</v>
      </c>
      <c r="D1956" s="1" t="s">
        <v>6754</v>
      </c>
      <c r="E1956" s="1" t="s">
        <v>6755</v>
      </c>
      <c r="F1956" s="1" t="s">
        <v>11</v>
      </c>
      <c r="G1956" s="5" t="s">
        <v>6756</v>
      </c>
      <c r="H1956" s="1" t="s">
        <v>924</v>
      </c>
      <c r="I1956" s="3"/>
      <c r="J1956" s="3"/>
    </row>
    <row r="1957">
      <c r="A1957" s="4" t="s">
        <v>4457</v>
      </c>
      <c r="B1957" s="1" t="s">
        <v>11</v>
      </c>
      <c r="C1957" s="1" t="s">
        <v>11</v>
      </c>
      <c r="D1957" s="1" t="s">
        <v>11</v>
      </c>
      <c r="E1957" s="1" t="s">
        <v>11</v>
      </c>
      <c r="F1957" s="1" t="s">
        <v>11</v>
      </c>
      <c r="G1957" s="1" t="s">
        <v>11</v>
      </c>
      <c r="H1957" s="1" t="s">
        <v>11</v>
      </c>
      <c r="I1957" s="3"/>
      <c r="J1957" s="3"/>
    </row>
    <row r="1958">
      <c r="A1958" s="4" t="s">
        <v>6760</v>
      </c>
      <c r="B1958" s="1" t="s">
        <v>6761</v>
      </c>
      <c r="C1958" s="1" t="s">
        <v>6762</v>
      </c>
      <c r="D1958" s="1" t="s">
        <v>6763</v>
      </c>
      <c r="E1958" s="1" t="s">
        <v>6764</v>
      </c>
      <c r="F1958" s="1" t="s">
        <v>11</v>
      </c>
      <c r="G1958" s="3"/>
      <c r="H1958" s="1" t="s">
        <v>183</v>
      </c>
      <c r="I1958" s="3"/>
      <c r="J1958" s="3"/>
    </row>
    <row r="1959">
      <c r="A1959" s="4" t="s">
        <v>1214</v>
      </c>
      <c r="B1959" s="1" t="s">
        <v>11</v>
      </c>
      <c r="C1959" s="1" t="s">
        <v>11</v>
      </c>
      <c r="D1959" s="1" t="s">
        <v>11</v>
      </c>
      <c r="E1959" s="1" t="s">
        <v>11</v>
      </c>
      <c r="F1959" s="1" t="s">
        <v>11</v>
      </c>
      <c r="G1959" s="1" t="s">
        <v>11</v>
      </c>
      <c r="H1959" s="1" t="s">
        <v>11</v>
      </c>
      <c r="I1959" s="3"/>
      <c r="J1959" s="3"/>
    </row>
    <row r="1960">
      <c r="A1960" s="4" t="s">
        <v>6768</v>
      </c>
      <c r="B1960" s="1" t="s">
        <v>6769</v>
      </c>
      <c r="C1960" s="1" t="s">
        <v>6770</v>
      </c>
      <c r="D1960" s="1" t="s">
        <v>6771</v>
      </c>
      <c r="E1960" s="1" t="s">
        <v>6772</v>
      </c>
      <c r="F1960" s="1" t="s">
        <v>6773</v>
      </c>
      <c r="G1960" s="1" t="s">
        <v>11</v>
      </c>
      <c r="H1960" s="1" t="s">
        <v>312</v>
      </c>
      <c r="I1960" s="3"/>
      <c r="J1960" s="3"/>
    </row>
    <row r="1961">
      <c r="A1961" s="4" t="s">
        <v>3413</v>
      </c>
      <c r="B1961" s="1" t="s">
        <v>11</v>
      </c>
      <c r="C1961" s="1" t="s">
        <v>11</v>
      </c>
      <c r="D1961" s="1" t="s">
        <v>11</v>
      </c>
      <c r="E1961" s="1" t="s">
        <v>11</v>
      </c>
      <c r="F1961" s="1" t="s">
        <v>11</v>
      </c>
      <c r="G1961" s="1" t="s">
        <v>11</v>
      </c>
      <c r="H1961" s="1" t="s">
        <v>11</v>
      </c>
      <c r="I1961" s="3"/>
      <c r="J1961" s="3"/>
    </row>
    <row r="1962">
      <c r="A1962" s="4" t="s">
        <v>2877</v>
      </c>
      <c r="B1962" s="1" t="s">
        <v>11</v>
      </c>
      <c r="C1962" s="1" t="s">
        <v>11</v>
      </c>
      <c r="D1962" s="1" t="s">
        <v>11</v>
      </c>
      <c r="E1962" s="1" t="s">
        <v>11</v>
      </c>
      <c r="F1962" s="1" t="s">
        <v>11</v>
      </c>
      <c r="G1962" s="1" t="s">
        <v>11</v>
      </c>
      <c r="H1962" s="1" t="s">
        <v>11</v>
      </c>
      <c r="I1962" s="3"/>
      <c r="J1962" s="3"/>
    </row>
    <row r="1963">
      <c r="A1963" s="4" t="s">
        <v>6779</v>
      </c>
      <c r="B1963" s="1" t="s">
        <v>6780</v>
      </c>
      <c r="C1963" s="1" t="s">
        <v>6781</v>
      </c>
      <c r="D1963" s="1" t="s">
        <v>6782</v>
      </c>
      <c r="E1963" s="1" t="s">
        <v>6783</v>
      </c>
      <c r="F1963" s="1" t="s">
        <v>11</v>
      </c>
      <c r="G1963" s="1" t="s">
        <v>11</v>
      </c>
      <c r="H1963" s="1" t="s">
        <v>80</v>
      </c>
      <c r="I1963" s="3"/>
      <c r="J1963" s="3"/>
    </row>
    <row r="1964">
      <c r="A1964" s="4" t="s">
        <v>6785</v>
      </c>
      <c r="B1964" s="1" t="s">
        <v>6786</v>
      </c>
      <c r="C1964" s="3"/>
      <c r="D1964" s="3"/>
      <c r="E1964" s="3"/>
      <c r="F1964" s="1" t="s">
        <v>11</v>
      </c>
      <c r="G1964" s="1" t="s">
        <v>11</v>
      </c>
      <c r="H1964" s="1" t="s">
        <v>11</v>
      </c>
      <c r="I1964" s="3"/>
      <c r="J1964" s="3"/>
    </row>
    <row r="1965">
      <c r="A1965" s="4" t="s">
        <v>6788</v>
      </c>
      <c r="B1965" s="1" t="s">
        <v>6789</v>
      </c>
      <c r="C1965" s="1" t="s">
        <v>6790</v>
      </c>
      <c r="D1965" s="1" t="s">
        <v>6791</v>
      </c>
      <c r="E1965" s="1" t="s">
        <v>6792</v>
      </c>
      <c r="F1965" s="1" t="s">
        <v>11</v>
      </c>
      <c r="G1965" s="5" t="s">
        <v>6793</v>
      </c>
      <c r="H1965" s="1" t="s">
        <v>31</v>
      </c>
      <c r="I1965" s="3"/>
      <c r="J1965" s="3"/>
    </row>
    <row r="1966">
      <c r="A1966" s="4" t="s">
        <v>7674</v>
      </c>
      <c r="B1966" s="1" t="s">
        <v>11</v>
      </c>
      <c r="C1966" s="1" t="s">
        <v>11</v>
      </c>
      <c r="D1966" s="1" t="s">
        <v>11</v>
      </c>
      <c r="E1966" s="1" t="s">
        <v>11</v>
      </c>
      <c r="F1966" s="1" t="s">
        <v>11</v>
      </c>
      <c r="G1966" s="1" t="s">
        <v>11</v>
      </c>
      <c r="H1966" s="1" t="s">
        <v>11</v>
      </c>
      <c r="I1966" s="3"/>
      <c r="J1966" s="3"/>
    </row>
    <row r="1967">
      <c r="A1967" s="4" t="s">
        <v>3432</v>
      </c>
      <c r="B1967" s="1" t="s">
        <v>11</v>
      </c>
      <c r="C1967" s="1" t="s">
        <v>11</v>
      </c>
      <c r="D1967" s="1" t="s">
        <v>11</v>
      </c>
      <c r="E1967" s="1" t="s">
        <v>11</v>
      </c>
      <c r="F1967" s="1" t="s">
        <v>11</v>
      </c>
      <c r="G1967" s="1" t="s">
        <v>11</v>
      </c>
      <c r="H1967" s="1" t="s">
        <v>11</v>
      </c>
      <c r="I1967" s="3"/>
      <c r="J1967" s="3"/>
    </row>
    <row r="1968">
      <c r="A1968" s="4" t="s">
        <v>6401</v>
      </c>
      <c r="B1968" s="1" t="s">
        <v>11</v>
      </c>
      <c r="C1968" s="1" t="s">
        <v>11</v>
      </c>
      <c r="D1968" s="1" t="s">
        <v>11</v>
      </c>
      <c r="E1968" s="1" t="s">
        <v>11</v>
      </c>
      <c r="F1968" s="1" t="s">
        <v>11</v>
      </c>
      <c r="G1968" s="1" t="s">
        <v>11</v>
      </c>
      <c r="H1968" s="1" t="s">
        <v>11</v>
      </c>
      <c r="I1968" s="3"/>
      <c r="J1968" s="3"/>
    </row>
    <row r="1969">
      <c r="A1969" s="4" t="s">
        <v>1930</v>
      </c>
      <c r="B1969" s="1" t="s">
        <v>11</v>
      </c>
      <c r="C1969" s="1" t="s">
        <v>11</v>
      </c>
      <c r="D1969" s="1" t="s">
        <v>11</v>
      </c>
      <c r="E1969" s="1" t="s">
        <v>11</v>
      </c>
      <c r="F1969" s="1" t="s">
        <v>11</v>
      </c>
      <c r="G1969" s="1" t="s">
        <v>11</v>
      </c>
      <c r="H1969" s="1" t="s">
        <v>11</v>
      </c>
      <c r="I1969" s="3"/>
      <c r="J1969" s="3"/>
    </row>
    <row r="1970">
      <c r="A1970" s="4" t="s">
        <v>228</v>
      </c>
      <c r="B1970" s="1" t="s">
        <v>11</v>
      </c>
      <c r="C1970" s="1" t="s">
        <v>11</v>
      </c>
      <c r="D1970" s="1" t="s">
        <v>11</v>
      </c>
      <c r="E1970" s="1" t="s">
        <v>11</v>
      </c>
      <c r="F1970" s="1" t="s">
        <v>11</v>
      </c>
      <c r="G1970" s="1" t="s">
        <v>11</v>
      </c>
      <c r="H1970" s="1" t="s">
        <v>11</v>
      </c>
      <c r="I1970" s="3"/>
      <c r="J1970" s="3"/>
    </row>
    <row r="1971">
      <c r="A1971" s="4" t="s">
        <v>6805</v>
      </c>
      <c r="B1971" s="1" t="s">
        <v>6806</v>
      </c>
      <c r="C1971" s="3"/>
      <c r="D1971" s="3"/>
      <c r="E1971" s="3"/>
      <c r="F1971" s="1" t="s">
        <v>11</v>
      </c>
      <c r="G1971" s="1" t="s">
        <v>11</v>
      </c>
      <c r="H1971" s="1" t="s">
        <v>11</v>
      </c>
      <c r="I1971" s="3"/>
      <c r="J1971" s="3"/>
    </row>
    <row r="1972">
      <c r="A1972" s="4" t="s">
        <v>6808</v>
      </c>
      <c r="B1972" s="1" t="s">
        <v>6809</v>
      </c>
      <c r="C1972" s="1" t="s">
        <v>6810</v>
      </c>
      <c r="D1972" s="1" t="s">
        <v>6811</v>
      </c>
      <c r="E1972" s="1" t="s">
        <v>6812</v>
      </c>
      <c r="F1972" s="1" t="s">
        <v>11</v>
      </c>
      <c r="G1972" s="5" t="s">
        <v>6813</v>
      </c>
      <c r="H1972" s="1" t="s">
        <v>183</v>
      </c>
      <c r="I1972" s="3"/>
      <c r="J1972" s="3"/>
    </row>
    <row r="1973">
      <c r="A1973" s="4" t="s">
        <v>4281</v>
      </c>
      <c r="B1973" s="1" t="s">
        <v>11</v>
      </c>
      <c r="C1973" s="1" t="s">
        <v>11</v>
      </c>
      <c r="D1973" s="1" t="s">
        <v>11</v>
      </c>
      <c r="E1973" s="1" t="s">
        <v>11</v>
      </c>
      <c r="F1973" s="1" t="s">
        <v>11</v>
      </c>
      <c r="G1973" s="1" t="s">
        <v>11</v>
      </c>
      <c r="H1973" s="1" t="s">
        <v>11</v>
      </c>
      <c r="I1973" s="3"/>
      <c r="J1973" s="3"/>
    </row>
    <row r="1974">
      <c r="A1974" s="4" t="s">
        <v>1575</v>
      </c>
      <c r="B1974" s="1" t="s">
        <v>11</v>
      </c>
      <c r="C1974" s="1" t="s">
        <v>11</v>
      </c>
      <c r="D1974" s="1" t="s">
        <v>11</v>
      </c>
      <c r="E1974" s="1" t="s">
        <v>11</v>
      </c>
      <c r="F1974" s="1" t="s">
        <v>11</v>
      </c>
      <c r="G1974" s="1" t="s">
        <v>11</v>
      </c>
      <c r="H1974" s="1" t="s">
        <v>11</v>
      </c>
      <c r="I1974" s="3"/>
      <c r="J1974" s="3"/>
    </row>
    <row r="1975">
      <c r="A1975" s="4" t="s">
        <v>5500</v>
      </c>
      <c r="B1975" s="1" t="s">
        <v>11</v>
      </c>
      <c r="C1975" s="1" t="s">
        <v>11</v>
      </c>
      <c r="D1975" s="1" t="s">
        <v>11</v>
      </c>
      <c r="E1975" s="1" t="s">
        <v>11</v>
      </c>
      <c r="F1975" s="1" t="s">
        <v>11</v>
      </c>
      <c r="G1975" s="1" t="s">
        <v>11</v>
      </c>
      <c r="H1975" s="1" t="s">
        <v>11</v>
      </c>
      <c r="I1975" s="3"/>
      <c r="J1975" s="3"/>
    </row>
    <row r="1976">
      <c r="A1976" s="4" t="s">
        <v>797</v>
      </c>
      <c r="B1976" s="1" t="s">
        <v>11</v>
      </c>
      <c r="C1976" s="1" t="s">
        <v>11</v>
      </c>
      <c r="D1976" s="1" t="s">
        <v>11</v>
      </c>
      <c r="E1976" s="1" t="s">
        <v>11</v>
      </c>
      <c r="F1976" s="1" t="s">
        <v>11</v>
      </c>
      <c r="G1976" s="1" t="s">
        <v>11</v>
      </c>
      <c r="H1976" s="1" t="s">
        <v>11</v>
      </c>
      <c r="I1976" s="3"/>
      <c r="J1976" s="3"/>
    </row>
    <row r="1977">
      <c r="A1977" s="4" t="s">
        <v>5237</v>
      </c>
      <c r="B1977" s="1" t="s">
        <v>11</v>
      </c>
      <c r="C1977" s="1" t="s">
        <v>11</v>
      </c>
      <c r="D1977" s="1" t="s">
        <v>11</v>
      </c>
      <c r="E1977" s="1" t="s">
        <v>11</v>
      </c>
      <c r="F1977" s="1" t="s">
        <v>11</v>
      </c>
      <c r="G1977" s="1" t="s">
        <v>11</v>
      </c>
      <c r="H1977" s="1" t="s">
        <v>11</v>
      </c>
      <c r="I1977" s="3"/>
      <c r="J1977" s="3"/>
    </row>
    <row r="1978">
      <c r="A1978" s="4" t="s">
        <v>6825</v>
      </c>
      <c r="B1978" s="1" t="s">
        <v>6826</v>
      </c>
      <c r="C1978" s="1" t="s">
        <v>6827</v>
      </c>
      <c r="D1978" s="1" t="s">
        <v>6828</v>
      </c>
      <c r="E1978" s="1" t="s">
        <v>6829</v>
      </c>
      <c r="F1978" s="1" t="s">
        <v>6830</v>
      </c>
      <c r="G1978" s="1" t="s">
        <v>11</v>
      </c>
      <c r="H1978" s="1" t="s">
        <v>80</v>
      </c>
      <c r="I1978" s="3"/>
      <c r="J1978" s="3"/>
    </row>
    <row r="1979">
      <c r="A1979" s="4" t="s">
        <v>6832</v>
      </c>
      <c r="B1979" s="1" t="s">
        <v>6833</v>
      </c>
      <c r="C1979" s="3"/>
      <c r="D1979" s="3"/>
      <c r="E1979" s="3"/>
      <c r="F1979" s="1" t="s">
        <v>11</v>
      </c>
      <c r="G1979" s="1" t="s">
        <v>11</v>
      </c>
      <c r="H1979" s="1" t="s">
        <v>11</v>
      </c>
      <c r="I1979" s="3"/>
      <c r="J1979" s="3"/>
    </row>
    <row r="1980">
      <c r="A1980" s="4" t="s">
        <v>6835</v>
      </c>
      <c r="B1980" s="1" t="s">
        <v>6836</v>
      </c>
      <c r="C1980" s="1" t="s">
        <v>6837</v>
      </c>
      <c r="D1980" s="1" t="s">
        <v>6838</v>
      </c>
      <c r="E1980" s="1" t="s">
        <v>6839</v>
      </c>
      <c r="F1980" s="1" t="s">
        <v>6840</v>
      </c>
      <c r="G1980" s="5" t="s">
        <v>6841</v>
      </c>
      <c r="H1980" s="1" t="s">
        <v>382</v>
      </c>
      <c r="I1980" s="3"/>
      <c r="J1980" s="3"/>
    </row>
    <row r="1981">
      <c r="A1981" s="4" t="s">
        <v>3903</v>
      </c>
      <c r="B1981" s="1" t="s">
        <v>11</v>
      </c>
      <c r="C1981" s="1" t="s">
        <v>11</v>
      </c>
      <c r="D1981" s="1" t="s">
        <v>11</v>
      </c>
      <c r="E1981" s="1" t="s">
        <v>11</v>
      </c>
      <c r="F1981" s="1" t="s">
        <v>11</v>
      </c>
      <c r="G1981" s="1" t="s">
        <v>11</v>
      </c>
      <c r="H1981" s="1" t="s">
        <v>11</v>
      </c>
      <c r="I1981" s="3"/>
      <c r="J1981" s="3"/>
    </row>
    <row r="1982">
      <c r="A1982" s="4" t="s">
        <v>6845</v>
      </c>
      <c r="B1982" s="1" t="s">
        <v>6846</v>
      </c>
      <c r="C1982" s="1" t="s">
        <v>6847</v>
      </c>
      <c r="D1982" s="1" t="s">
        <v>6848</v>
      </c>
      <c r="E1982" s="1" t="s">
        <v>6849</v>
      </c>
      <c r="F1982" s="1" t="s">
        <v>6850</v>
      </c>
      <c r="G1982" s="3"/>
      <c r="H1982" s="1" t="s">
        <v>80</v>
      </c>
      <c r="I1982" s="3"/>
      <c r="J1982" s="3"/>
    </row>
    <row r="1983">
      <c r="A1983" s="4" t="s">
        <v>6852</v>
      </c>
      <c r="B1983" s="1" t="s">
        <v>6853</v>
      </c>
      <c r="C1983" s="1" t="s">
        <v>6854</v>
      </c>
      <c r="D1983" s="1" t="s">
        <v>6855</v>
      </c>
      <c r="E1983" s="1" t="s">
        <v>6856</v>
      </c>
      <c r="F1983" s="1" t="s">
        <v>11</v>
      </c>
      <c r="G1983" s="5" t="s">
        <v>6857</v>
      </c>
      <c r="H1983" s="1" t="s">
        <v>43</v>
      </c>
      <c r="I1983" s="3"/>
      <c r="J1983" s="3"/>
    </row>
    <row r="1984">
      <c r="A1984" s="4" t="s">
        <v>3955</v>
      </c>
      <c r="B1984" s="1" t="s">
        <v>11</v>
      </c>
      <c r="C1984" s="1" t="s">
        <v>11</v>
      </c>
      <c r="D1984" s="1" t="s">
        <v>11</v>
      </c>
      <c r="E1984" s="1" t="s">
        <v>11</v>
      </c>
      <c r="F1984" s="1" t="s">
        <v>11</v>
      </c>
      <c r="G1984" s="1" t="s">
        <v>11</v>
      </c>
      <c r="H1984" s="1" t="s">
        <v>11</v>
      </c>
      <c r="I1984" s="3"/>
      <c r="J1984" s="3"/>
    </row>
    <row r="1985">
      <c r="A1985" s="4" t="s">
        <v>6861</v>
      </c>
      <c r="B1985" s="1" t="s">
        <v>6862</v>
      </c>
      <c r="C1985" s="3"/>
      <c r="D1985" s="3"/>
      <c r="E1985" s="3"/>
      <c r="F1985" s="1" t="s">
        <v>11</v>
      </c>
      <c r="G1985" s="1" t="s">
        <v>11</v>
      </c>
      <c r="H1985" s="1" t="s">
        <v>11</v>
      </c>
      <c r="I1985" s="3"/>
      <c r="J1985" s="3"/>
    </row>
    <row r="1986">
      <c r="A1986" s="4" t="s">
        <v>255</v>
      </c>
      <c r="B1986" s="1" t="s">
        <v>11</v>
      </c>
      <c r="C1986" s="1" t="s">
        <v>11</v>
      </c>
      <c r="D1986" s="1" t="s">
        <v>11</v>
      </c>
      <c r="E1986" s="1" t="s">
        <v>11</v>
      </c>
      <c r="F1986" s="1" t="s">
        <v>11</v>
      </c>
      <c r="G1986" s="1" t="s">
        <v>11</v>
      </c>
      <c r="H1986" s="1" t="s">
        <v>11</v>
      </c>
      <c r="I1986" s="3"/>
      <c r="J1986" s="3"/>
    </row>
    <row r="1987">
      <c r="A1987" s="4" t="s">
        <v>6866</v>
      </c>
      <c r="B1987" s="1" t="s">
        <v>6867</v>
      </c>
      <c r="C1987" s="1" t="s">
        <v>6868</v>
      </c>
      <c r="D1987" s="1" t="s">
        <v>3088</v>
      </c>
      <c r="E1987" s="1" t="s">
        <v>6869</v>
      </c>
      <c r="F1987" s="1" t="s">
        <v>11</v>
      </c>
      <c r="G1987" s="1" t="s">
        <v>11</v>
      </c>
      <c r="H1987" s="1" t="s">
        <v>183</v>
      </c>
      <c r="I1987" s="3"/>
      <c r="J1987" s="3"/>
    </row>
    <row r="1988">
      <c r="A1988" s="4" t="s">
        <v>9439</v>
      </c>
      <c r="B1988" s="1" t="s">
        <v>11</v>
      </c>
      <c r="C1988" s="1" t="s">
        <v>11</v>
      </c>
      <c r="D1988" s="1" t="s">
        <v>11</v>
      </c>
      <c r="E1988" s="1" t="s">
        <v>11</v>
      </c>
      <c r="F1988" s="1" t="s">
        <v>11</v>
      </c>
      <c r="G1988" s="1" t="s">
        <v>11</v>
      </c>
      <c r="H1988" s="1" t="s">
        <v>11</v>
      </c>
      <c r="I1988" s="3"/>
      <c r="J1988" s="3"/>
    </row>
    <row r="1989">
      <c r="A1989" s="4" t="s">
        <v>8041</v>
      </c>
      <c r="B1989" s="1" t="s">
        <v>11</v>
      </c>
      <c r="C1989" s="1" t="s">
        <v>11</v>
      </c>
      <c r="D1989" s="1" t="s">
        <v>11</v>
      </c>
      <c r="E1989" s="1" t="s">
        <v>11</v>
      </c>
      <c r="F1989" s="1" t="s">
        <v>11</v>
      </c>
      <c r="G1989" s="1" t="s">
        <v>11</v>
      </c>
      <c r="H1989" s="1" t="s">
        <v>11</v>
      </c>
      <c r="I1989" s="3"/>
      <c r="J1989" s="3"/>
    </row>
    <row r="1990">
      <c r="A1990" s="4" t="s">
        <v>2968</v>
      </c>
      <c r="B1990" s="1" t="s">
        <v>11</v>
      </c>
      <c r="C1990" s="1" t="s">
        <v>11</v>
      </c>
      <c r="D1990" s="1" t="s">
        <v>11</v>
      </c>
      <c r="E1990" s="1" t="s">
        <v>11</v>
      </c>
      <c r="F1990" s="1" t="s">
        <v>11</v>
      </c>
      <c r="G1990" s="1" t="s">
        <v>11</v>
      </c>
      <c r="H1990" s="1" t="s">
        <v>11</v>
      </c>
      <c r="I1990" s="3"/>
      <c r="J1990" s="3"/>
    </row>
    <row r="1991">
      <c r="A1991" s="4" t="s">
        <v>6613</v>
      </c>
      <c r="B1991" s="1" t="s">
        <v>11</v>
      </c>
      <c r="C1991" s="1" t="s">
        <v>11</v>
      </c>
      <c r="D1991" s="1" t="s">
        <v>11</v>
      </c>
      <c r="E1991" s="1" t="s">
        <v>11</v>
      </c>
      <c r="F1991" s="1" t="s">
        <v>11</v>
      </c>
      <c r="G1991" s="1" t="s">
        <v>11</v>
      </c>
      <c r="H1991" s="1" t="s">
        <v>11</v>
      </c>
      <c r="I1991" s="3"/>
      <c r="J1991" s="3"/>
    </row>
    <row r="1992">
      <c r="A1992" s="4" t="s">
        <v>3585</v>
      </c>
      <c r="B1992" s="1" t="s">
        <v>11</v>
      </c>
      <c r="C1992" s="1" t="s">
        <v>11</v>
      </c>
      <c r="D1992" s="1" t="s">
        <v>11</v>
      </c>
      <c r="E1992" s="1" t="s">
        <v>11</v>
      </c>
      <c r="F1992" s="1" t="s">
        <v>11</v>
      </c>
      <c r="G1992" s="1" t="s">
        <v>11</v>
      </c>
      <c r="H1992" s="1" t="s">
        <v>11</v>
      </c>
      <c r="I1992" s="3"/>
      <c r="J1992" s="3"/>
    </row>
    <row r="1993">
      <c r="A1993" s="4" t="s">
        <v>748</v>
      </c>
      <c r="B1993" s="1" t="s">
        <v>11</v>
      </c>
      <c r="C1993" s="1" t="s">
        <v>11</v>
      </c>
      <c r="D1993" s="1" t="s">
        <v>11</v>
      </c>
      <c r="E1993" s="1" t="s">
        <v>11</v>
      </c>
      <c r="F1993" s="1" t="s">
        <v>11</v>
      </c>
      <c r="G1993" s="1" t="s">
        <v>11</v>
      </c>
      <c r="H1993" s="1" t="s">
        <v>11</v>
      </c>
      <c r="I1993" s="3"/>
      <c r="J1993" s="3"/>
    </row>
    <row r="1994">
      <c r="A1994" s="4" t="s">
        <v>690</v>
      </c>
      <c r="B1994" s="1" t="s">
        <v>11</v>
      </c>
      <c r="C1994" s="1" t="s">
        <v>11</v>
      </c>
      <c r="D1994" s="1" t="s">
        <v>11</v>
      </c>
      <c r="E1994" s="1" t="s">
        <v>11</v>
      </c>
      <c r="F1994" s="1" t="s">
        <v>11</v>
      </c>
      <c r="G1994" s="1" t="s">
        <v>11</v>
      </c>
      <c r="H1994" s="1" t="s">
        <v>11</v>
      </c>
      <c r="I1994" s="3"/>
      <c r="J1994" s="3"/>
    </row>
    <row r="1995">
      <c r="A1995" s="4" t="s">
        <v>4846</v>
      </c>
      <c r="B1995" s="1" t="s">
        <v>11</v>
      </c>
      <c r="C1995" s="1" t="s">
        <v>11</v>
      </c>
      <c r="D1995" s="1" t="s">
        <v>11</v>
      </c>
      <c r="E1995" s="1" t="s">
        <v>11</v>
      </c>
      <c r="F1995" s="1" t="s">
        <v>11</v>
      </c>
      <c r="G1995" s="1" t="s">
        <v>11</v>
      </c>
      <c r="H1995" s="1" t="s">
        <v>11</v>
      </c>
      <c r="I1995" s="3"/>
      <c r="J1995" s="3"/>
    </row>
    <row r="1996">
      <c r="A1996" s="4" t="s">
        <v>6887</v>
      </c>
      <c r="B1996" s="1" t="s">
        <v>6888</v>
      </c>
      <c r="C1996" s="1" t="s">
        <v>6889</v>
      </c>
      <c r="D1996" s="1" t="s">
        <v>6890</v>
      </c>
      <c r="E1996" s="1" t="s">
        <v>6891</v>
      </c>
      <c r="F1996" s="1" t="s">
        <v>11</v>
      </c>
      <c r="G1996" s="5" t="s">
        <v>6892</v>
      </c>
      <c r="H1996" s="1" t="s">
        <v>382</v>
      </c>
      <c r="I1996" s="3"/>
      <c r="J1996" s="3"/>
    </row>
    <row r="1997">
      <c r="A1997" s="4" t="s">
        <v>6342</v>
      </c>
      <c r="B1997" s="1" t="s">
        <v>11</v>
      </c>
      <c r="C1997" s="1" t="s">
        <v>11</v>
      </c>
      <c r="D1997" s="1" t="s">
        <v>11</v>
      </c>
      <c r="E1997" s="1" t="s">
        <v>11</v>
      </c>
      <c r="F1997" s="1" t="s">
        <v>11</v>
      </c>
      <c r="G1997" s="1" t="s">
        <v>11</v>
      </c>
      <c r="H1997" s="1" t="s">
        <v>11</v>
      </c>
      <c r="I1997" s="3"/>
      <c r="J1997" s="3"/>
    </row>
    <row r="1998">
      <c r="A1998" s="4" t="s">
        <v>3493</v>
      </c>
      <c r="B1998" s="1" t="s">
        <v>11</v>
      </c>
      <c r="C1998" s="1" t="s">
        <v>11</v>
      </c>
      <c r="D1998" s="1" t="s">
        <v>11</v>
      </c>
      <c r="E1998" s="1" t="s">
        <v>11</v>
      </c>
      <c r="F1998" s="1" t="s">
        <v>11</v>
      </c>
      <c r="G1998" s="1" t="s">
        <v>11</v>
      </c>
      <c r="H1998" s="1" t="s">
        <v>11</v>
      </c>
      <c r="I1998" s="3"/>
      <c r="J1998" s="3"/>
    </row>
    <row r="1999">
      <c r="A1999" s="4" t="s">
        <v>6919</v>
      </c>
      <c r="B1999" s="1" t="s">
        <v>11</v>
      </c>
      <c r="C1999" s="1" t="s">
        <v>11</v>
      </c>
      <c r="D1999" s="1" t="s">
        <v>11</v>
      </c>
      <c r="E1999" s="1" t="s">
        <v>11</v>
      </c>
      <c r="F1999" s="1" t="s">
        <v>11</v>
      </c>
      <c r="G1999" s="1" t="s">
        <v>11</v>
      </c>
      <c r="H1999" s="1" t="s">
        <v>11</v>
      </c>
      <c r="I1999" s="3"/>
      <c r="J1999" s="3"/>
    </row>
    <row r="2000">
      <c r="A2000" s="4" t="s">
        <v>9159</v>
      </c>
      <c r="B2000" s="1" t="s">
        <v>11</v>
      </c>
      <c r="C2000" s="1" t="s">
        <v>11</v>
      </c>
      <c r="D2000" s="1" t="s">
        <v>11</v>
      </c>
      <c r="E2000" s="1" t="s">
        <v>11</v>
      </c>
      <c r="F2000" s="1" t="s">
        <v>11</v>
      </c>
      <c r="G2000" s="1" t="s">
        <v>11</v>
      </c>
      <c r="H2000" s="1" t="s">
        <v>11</v>
      </c>
      <c r="I2000" s="3"/>
      <c r="J2000" s="3"/>
    </row>
    <row r="2001">
      <c r="A2001" s="4" t="s">
        <v>7765</v>
      </c>
      <c r="B2001" s="1" t="s">
        <v>11</v>
      </c>
      <c r="C2001" s="1" t="s">
        <v>11</v>
      </c>
      <c r="D2001" s="1" t="s">
        <v>11</v>
      </c>
      <c r="E2001" s="1" t="s">
        <v>11</v>
      </c>
      <c r="F2001" s="1" t="s">
        <v>11</v>
      </c>
      <c r="G2001" s="1" t="s">
        <v>11</v>
      </c>
      <c r="H2001" s="1" t="s">
        <v>11</v>
      </c>
      <c r="I2001" s="3"/>
      <c r="J2001" s="3"/>
    </row>
    <row r="2002">
      <c r="A2002" s="4" t="s">
        <v>7932</v>
      </c>
      <c r="B2002" s="1" t="s">
        <v>11</v>
      </c>
      <c r="C2002" s="1" t="s">
        <v>11</v>
      </c>
      <c r="D2002" s="1" t="s">
        <v>11</v>
      </c>
      <c r="E2002" s="1" t="s">
        <v>11</v>
      </c>
      <c r="F2002" s="1" t="s">
        <v>11</v>
      </c>
      <c r="G2002" s="1" t="s">
        <v>11</v>
      </c>
      <c r="H2002" s="1" t="s">
        <v>11</v>
      </c>
      <c r="I2002" s="3"/>
      <c r="J2002" s="3"/>
    </row>
    <row r="2003">
      <c r="A2003" s="4" t="s">
        <v>8404</v>
      </c>
      <c r="B2003" s="1" t="s">
        <v>11</v>
      </c>
      <c r="C2003" s="1" t="s">
        <v>11</v>
      </c>
      <c r="D2003" s="1" t="s">
        <v>11</v>
      </c>
      <c r="E2003" s="1" t="s">
        <v>11</v>
      </c>
      <c r="F2003" s="1" t="s">
        <v>11</v>
      </c>
      <c r="G2003" s="1" t="s">
        <v>11</v>
      </c>
      <c r="H2003" s="1" t="s">
        <v>11</v>
      </c>
      <c r="I2003" s="3"/>
      <c r="J2003" s="3"/>
    </row>
    <row r="2004">
      <c r="A2004" s="4" t="s">
        <v>6908</v>
      </c>
      <c r="B2004" s="1" t="s">
        <v>6909</v>
      </c>
      <c r="C2004" s="1" t="s">
        <v>6910</v>
      </c>
      <c r="D2004" s="1" t="s">
        <v>6911</v>
      </c>
      <c r="E2004" s="1" t="s">
        <v>6912</v>
      </c>
      <c r="F2004" s="1" t="s">
        <v>6913</v>
      </c>
      <c r="G2004" s="1" t="s">
        <v>11</v>
      </c>
      <c r="H2004" s="1" t="s">
        <v>80</v>
      </c>
      <c r="I2004" s="3"/>
      <c r="J2004" s="3"/>
    </row>
    <row r="2005">
      <c r="A2005" s="4" t="s">
        <v>5021</v>
      </c>
      <c r="B2005" s="1" t="s">
        <v>11</v>
      </c>
      <c r="C2005" s="1" t="s">
        <v>11</v>
      </c>
      <c r="D2005" s="1" t="s">
        <v>11</v>
      </c>
      <c r="E2005" s="1" t="s">
        <v>11</v>
      </c>
      <c r="F2005" s="1" t="s">
        <v>11</v>
      </c>
      <c r="G2005" s="1" t="s">
        <v>11</v>
      </c>
      <c r="H2005" s="1" t="s">
        <v>11</v>
      </c>
      <c r="I2005" s="3"/>
      <c r="J2005" s="3"/>
    </row>
    <row r="2006">
      <c r="A2006" s="4" t="s">
        <v>1766</v>
      </c>
      <c r="B2006" s="1" t="s">
        <v>11</v>
      </c>
      <c r="C2006" s="1" t="s">
        <v>11</v>
      </c>
      <c r="D2006" s="1" t="s">
        <v>11</v>
      </c>
      <c r="E2006" s="1" t="s">
        <v>11</v>
      </c>
      <c r="F2006" s="1" t="s">
        <v>11</v>
      </c>
      <c r="G2006" s="1" t="s">
        <v>11</v>
      </c>
      <c r="H2006" s="1" t="s">
        <v>11</v>
      </c>
      <c r="I2006" s="3"/>
      <c r="J2006" s="3"/>
    </row>
    <row r="2007">
      <c r="A2007" s="4" t="s">
        <v>5860</v>
      </c>
      <c r="B2007" s="1" t="s">
        <v>11</v>
      </c>
      <c r="C2007" s="1" t="s">
        <v>11</v>
      </c>
      <c r="D2007" s="1" t="s">
        <v>11</v>
      </c>
      <c r="E2007" s="1" t="s">
        <v>11</v>
      </c>
      <c r="F2007" s="1" t="s">
        <v>11</v>
      </c>
      <c r="G2007" s="1" t="s">
        <v>11</v>
      </c>
      <c r="H2007" s="1" t="s">
        <v>11</v>
      </c>
      <c r="I2007" s="3"/>
      <c r="J2007" s="3"/>
    </row>
    <row r="2008">
      <c r="A2008" s="4" t="s">
        <v>2373</v>
      </c>
      <c r="B2008" s="1" t="s">
        <v>11</v>
      </c>
      <c r="C2008" s="1" t="s">
        <v>11</v>
      </c>
      <c r="D2008" s="1" t="s">
        <v>11</v>
      </c>
      <c r="E2008" s="1" t="s">
        <v>11</v>
      </c>
      <c r="F2008" s="1" t="s">
        <v>11</v>
      </c>
      <c r="G2008" s="1" t="s">
        <v>11</v>
      </c>
      <c r="H2008" s="1" t="s">
        <v>11</v>
      </c>
      <c r="I2008" s="3"/>
      <c r="J2008" s="3"/>
    </row>
    <row r="2009">
      <c r="A2009" s="4" t="s">
        <v>8242</v>
      </c>
      <c r="B2009" s="1" t="s">
        <v>11</v>
      </c>
      <c r="C2009" s="1" t="s">
        <v>11</v>
      </c>
      <c r="D2009" s="1" t="s">
        <v>11</v>
      </c>
      <c r="E2009" s="1" t="s">
        <v>11</v>
      </c>
      <c r="F2009" s="1" t="s">
        <v>11</v>
      </c>
      <c r="G2009" s="1" t="s">
        <v>11</v>
      </c>
      <c r="H2009" s="1" t="s">
        <v>11</v>
      </c>
      <c r="I2009" s="3"/>
      <c r="J2009" s="3"/>
    </row>
    <row r="2010">
      <c r="A2010" s="4" t="s">
        <v>494</v>
      </c>
      <c r="B2010" s="1" t="s">
        <v>11</v>
      </c>
      <c r="C2010" s="1" t="s">
        <v>11</v>
      </c>
      <c r="D2010" s="1" t="s">
        <v>11</v>
      </c>
      <c r="E2010" s="1" t="s">
        <v>11</v>
      </c>
      <c r="F2010" s="1" t="s">
        <v>11</v>
      </c>
      <c r="G2010" s="1" t="s">
        <v>11</v>
      </c>
      <c r="H2010" s="1" t="s">
        <v>11</v>
      </c>
      <c r="I2010" s="3"/>
      <c r="J2010" s="3"/>
    </row>
    <row r="2011">
      <c r="A2011" s="4" t="s">
        <v>3434</v>
      </c>
      <c r="B2011" s="1" t="s">
        <v>11</v>
      </c>
      <c r="C2011" s="1" t="s">
        <v>11</v>
      </c>
      <c r="D2011" s="1" t="s">
        <v>11</v>
      </c>
      <c r="E2011" s="1" t="s">
        <v>11</v>
      </c>
      <c r="F2011" s="1" t="s">
        <v>11</v>
      </c>
      <c r="G2011" s="1" t="s">
        <v>11</v>
      </c>
      <c r="H2011" s="1" t="s">
        <v>11</v>
      </c>
      <c r="I2011" s="3"/>
      <c r="J2011" s="3"/>
    </row>
    <row r="2012">
      <c r="A2012" s="4" t="s">
        <v>6929</v>
      </c>
      <c r="B2012" s="1" t="s">
        <v>6930</v>
      </c>
      <c r="C2012" s="1" t="s">
        <v>6931</v>
      </c>
      <c r="D2012" s="1" t="s">
        <v>6932</v>
      </c>
      <c r="E2012" s="1" t="s">
        <v>6933</v>
      </c>
      <c r="F2012" s="1" t="s">
        <v>6934</v>
      </c>
      <c r="G2012" s="1" t="s">
        <v>11</v>
      </c>
      <c r="H2012" s="1" t="s">
        <v>80</v>
      </c>
      <c r="I2012" s="3"/>
      <c r="J2012" s="3"/>
    </row>
    <row r="2013">
      <c r="A2013" s="4" t="s">
        <v>6936</v>
      </c>
      <c r="B2013" s="1" t="s">
        <v>6937</v>
      </c>
      <c r="C2013" s="1" t="s">
        <v>6938</v>
      </c>
      <c r="D2013" s="1" t="s">
        <v>6939</v>
      </c>
      <c r="E2013" s="1" t="s">
        <v>6940</v>
      </c>
      <c r="F2013" s="1" t="s">
        <v>11</v>
      </c>
      <c r="G2013" s="5" t="s">
        <v>6941</v>
      </c>
      <c r="H2013" s="1" t="s">
        <v>183</v>
      </c>
      <c r="I2013" s="3"/>
      <c r="J2013" s="3"/>
    </row>
    <row r="2014">
      <c r="A2014" s="4" t="s">
        <v>7372</v>
      </c>
      <c r="B2014" s="1" t="s">
        <v>11</v>
      </c>
      <c r="C2014" s="1" t="s">
        <v>11</v>
      </c>
      <c r="D2014" s="1" t="s">
        <v>11</v>
      </c>
      <c r="E2014" s="1" t="s">
        <v>11</v>
      </c>
      <c r="F2014" s="1" t="s">
        <v>11</v>
      </c>
      <c r="G2014" s="1" t="s">
        <v>11</v>
      </c>
      <c r="H2014" s="1" t="s">
        <v>11</v>
      </c>
      <c r="I2014" s="3"/>
      <c r="J2014" s="3"/>
    </row>
    <row r="2015">
      <c r="A2015" s="4" t="s">
        <v>6945</v>
      </c>
      <c r="B2015" s="1" t="s">
        <v>6946</v>
      </c>
      <c r="C2015" s="1" t="s">
        <v>6947</v>
      </c>
      <c r="D2015" s="1" t="s">
        <v>6948</v>
      </c>
      <c r="E2015" s="1" t="s">
        <v>6949</v>
      </c>
      <c r="F2015" s="1" t="s">
        <v>2175</v>
      </c>
      <c r="G2015" s="1" t="s">
        <v>11</v>
      </c>
      <c r="H2015" s="1" t="s">
        <v>312</v>
      </c>
      <c r="I2015" s="3"/>
      <c r="J2015" s="3"/>
    </row>
    <row r="2016">
      <c r="A2016" s="4" t="s">
        <v>6385</v>
      </c>
      <c r="B2016" s="1" t="s">
        <v>11</v>
      </c>
      <c r="C2016" s="1" t="s">
        <v>11</v>
      </c>
      <c r="D2016" s="1" t="s">
        <v>11</v>
      </c>
      <c r="E2016" s="1" t="s">
        <v>11</v>
      </c>
      <c r="F2016" s="1" t="s">
        <v>11</v>
      </c>
      <c r="G2016" s="1" t="s">
        <v>11</v>
      </c>
      <c r="H2016" s="1" t="s">
        <v>11</v>
      </c>
      <c r="I2016" s="3"/>
      <c r="J2016" s="3"/>
    </row>
    <row r="2017">
      <c r="A2017" s="4" t="s">
        <v>6953</v>
      </c>
      <c r="B2017" s="1" t="s">
        <v>6954</v>
      </c>
      <c r="C2017" s="3"/>
      <c r="D2017" s="3"/>
      <c r="E2017" s="3"/>
      <c r="F2017" s="1" t="s">
        <v>11</v>
      </c>
      <c r="G2017" s="1" t="s">
        <v>11</v>
      </c>
      <c r="H2017" s="1" t="s">
        <v>11</v>
      </c>
      <c r="I2017" s="3"/>
      <c r="J2017" s="3"/>
    </row>
    <row r="2018">
      <c r="A2018" s="4" t="s">
        <v>5884</v>
      </c>
      <c r="B2018" s="1" t="s">
        <v>11</v>
      </c>
      <c r="C2018" s="1" t="s">
        <v>11</v>
      </c>
      <c r="D2018" s="1" t="s">
        <v>11</v>
      </c>
      <c r="E2018" s="1" t="s">
        <v>11</v>
      </c>
      <c r="F2018" s="1" t="s">
        <v>11</v>
      </c>
      <c r="G2018" s="1" t="s">
        <v>11</v>
      </c>
      <c r="H2018" s="1" t="s">
        <v>11</v>
      </c>
      <c r="I2018" s="3"/>
      <c r="J2018" s="3"/>
    </row>
    <row r="2019">
      <c r="A2019" s="4" t="s">
        <v>7363</v>
      </c>
      <c r="B2019" s="1" t="s">
        <v>11</v>
      </c>
      <c r="C2019" s="1" t="s">
        <v>11</v>
      </c>
      <c r="D2019" s="1" t="s">
        <v>11</v>
      </c>
      <c r="E2019" s="1" t="s">
        <v>11</v>
      </c>
      <c r="F2019" s="1" t="s">
        <v>11</v>
      </c>
      <c r="G2019" s="1" t="s">
        <v>11</v>
      </c>
      <c r="H2019" s="1" t="s">
        <v>11</v>
      </c>
      <c r="I2019" s="3"/>
      <c r="J2019" s="3"/>
    </row>
    <row r="2020">
      <c r="A2020" s="4" t="s">
        <v>576</v>
      </c>
      <c r="B2020" s="1" t="s">
        <v>11</v>
      </c>
      <c r="C2020" s="1" t="s">
        <v>11</v>
      </c>
      <c r="D2020" s="1" t="s">
        <v>11</v>
      </c>
      <c r="E2020" s="1" t="s">
        <v>11</v>
      </c>
      <c r="F2020" s="1" t="s">
        <v>11</v>
      </c>
      <c r="G2020" s="1" t="s">
        <v>11</v>
      </c>
      <c r="H2020" s="1" t="s">
        <v>11</v>
      </c>
      <c r="I2020" s="3"/>
      <c r="J2020" s="3"/>
    </row>
    <row r="2021">
      <c r="A2021" s="4" t="s">
        <v>5385</v>
      </c>
      <c r="B2021" s="1" t="s">
        <v>11</v>
      </c>
      <c r="C2021" s="1" t="s">
        <v>11</v>
      </c>
      <c r="D2021" s="1" t="s">
        <v>11</v>
      </c>
      <c r="E2021" s="1" t="s">
        <v>11</v>
      </c>
      <c r="F2021" s="1" t="s">
        <v>11</v>
      </c>
      <c r="G2021" s="1" t="s">
        <v>11</v>
      </c>
      <c r="H2021" s="1" t="s">
        <v>11</v>
      </c>
      <c r="I2021" s="3"/>
      <c r="J2021" s="3"/>
    </row>
    <row r="2022">
      <c r="A2022" s="4" t="s">
        <v>6964</v>
      </c>
      <c r="B2022" s="1" t="s">
        <v>6965</v>
      </c>
      <c r="C2022" s="1" t="s">
        <v>6966</v>
      </c>
      <c r="D2022" s="1" t="s">
        <v>6967</v>
      </c>
      <c r="E2022" s="1" t="s">
        <v>6968</v>
      </c>
      <c r="F2022" s="1" t="s">
        <v>11</v>
      </c>
      <c r="G2022" s="5" t="s">
        <v>6969</v>
      </c>
      <c r="H2022" s="1" t="s">
        <v>80</v>
      </c>
      <c r="I2022" s="3"/>
      <c r="J2022" s="3"/>
    </row>
    <row r="2023">
      <c r="A2023" s="4" t="s">
        <v>6971</v>
      </c>
      <c r="B2023" s="1" t="s">
        <v>6972</v>
      </c>
      <c r="C2023" s="1" t="s">
        <v>6973</v>
      </c>
      <c r="D2023" s="1" t="s">
        <v>6974</v>
      </c>
      <c r="E2023" s="1" t="s">
        <v>6975</v>
      </c>
      <c r="F2023" s="1" t="s">
        <v>6976</v>
      </c>
      <c r="G2023" s="5" t="s">
        <v>6977</v>
      </c>
      <c r="H2023" s="1" t="s">
        <v>154</v>
      </c>
      <c r="I2023" s="3"/>
      <c r="J2023" s="3"/>
    </row>
    <row r="2024">
      <c r="A2024" s="4" t="s">
        <v>2901</v>
      </c>
      <c r="B2024" s="1" t="s">
        <v>11</v>
      </c>
      <c r="C2024" s="1" t="s">
        <v>11</v>
      </c>
      <c r="D2024" s="1" t="s">
        <v>11</v>
      </c>
      <c r="E2024" s="1" t="s">
        <v>11</v>
      </c>
      <c r="F2024" s="1" t="s">
        <v>11</v>
      </c>
      <c r="G2024" s="1" t="s">
        <v>11</v>
      </c>
      <c r="H2024" s="1" t="s">
        <v>11</v>
      </c>
      <c r="I2024" s="3"/>
      <c r="J2024" s="3"/>
    </row>
    <row r="2025">
      <c r="A2025" s="4" t="s">
        <v>2891</v>
      </c>
      <c r="B2025" s="1" t="s">
        <v>11</v>
      </c>
      <c r="C2025" s="1" t="s">
        <v>11</v>
      </c>
      <c r="D2025" s="1" t="s">
        <v>11</v>
      </c>
      <c r="E2025" s="1" t="s">
        <v>11</v>
      </c>
      <c r="F2025" s="1" t="s">
        <v>11</v>
      </c>
      <c r="G2025" s="1" t="s">
        <v>11</v>
      </c>
      <c r="H2025" s="1" t="s">
        <v>11</v>
      </c>
      <c r="I2025" s="3"/>
      <c r="J2025" s="3"/>
    </row>
    <row r="2026">
      <c r="A2026" s="4" t="s">
        <v>213</v>
      </c>
      <c r="B2026" s="1" t="s">
        <v>11</v>
      </c>
      <c r="C2026" s="1" t="s">
        <v>11</v>
      </c>
      <c r="D2026" s="1" t="s">
        <v>11</v>
      </c>
      <c r="E2026" s="1" t="s">
        <v>11</v>
      </c>
      <c r="F2026" s="1" t="s">
        <v>11</v>
      </c>
      <c r="G2026" s="1" t="s">
        <v>11</v>
      </c>
      <c r="H2026" s="1" t="s">
        <v>11</v>
      </c>
      <c r="I2026" s="3"/>
      <c r="J2026" s="3"/>
    </row>
    <row r="2027">
      <c r="A2027" s="4" t="s">
        <v>4811</v>
      </c>
      <c r="B2027" s="1" t="s">
        <v>11</v>
      </c>
      <c r="C2027" s="1" t="s">
        <v>11</v>
      </c>
      <c r="D2027" s="1" t="s">
        <v>11</v>
      </c>
      <c r="E2027" s="1" t="s">
        <v>11</v>
      </c>
      <c r="F2027" s="1" t="s">
        <v>11</v>
      </c>
      <c r="G2027" s="1" t="s">
        <v>11</v>
      </c>
      <c r="H2027" s="1" t="s">
        <v>11</v>
      </c>
      <c r="I2027" s="3"/>
      <c r="J2027" s="3"/>
    </row>
    <row r="2028">
      <c r="A2028" s="4" t="s">
        <v>6987</v>
      </c>
      <c r="B2028" s="1" t="s">
        <v>6988</v>
      </c>
      <c r="C2028" s="1" t="s">
        <v>6989</v>
      </c>
      <c r="D2028" s="1" t="s">
        <v>6990</v>
      </c>
      <c r="E2028" s="1" t="s">
        <v>6991</v>
      </c>
      <c r="F2028" s="1" t="s">
        <v>6992</v>
      </c>
      <c r="G2028" s="5" t="s">
        <v>6993</v>
      </c>
      <c r="H2028" s="1" t="s">
        <v>154</v>
      </c>
      <c r="I2028" s="3"/>
      <c r="J2028" s="3"/>
    </row>
    <row r="2029">
      <c r="A2029" s="4" t="s">
        <v>7617</v>
      </c>
      <c r="B2029" s="1" t="s">
        <v>11</v>
      </c>
      <c r="C2029" s="1" t="s">
        <v>11</v>
      </c>
      <c r="D2029" s="1" t="s">
        <v>11</v>
      </c>
      <c r="E2029" s="1" t="s">
        <v>11</v>
      </c>
      <c r="F2029" s="1" t="s">
        <v>11</v>
      </c>
      <c r="G2029" s="1" t="s">
        <v>11</v>
      </c>
      <c r="H2029" s="1" t="s">
        <v>11</v>
      </c>
      <c r="I2029" s="3"/>
      <c r="J2029" s="3"/>
    </row>
    <row r="2030">
      <c r="A2030" s="4" t="s">
        <v>5679</v>
      </c>
      <c r="B2030" s="1" t="s">
        <v>11</v>
      </c>
      <c r="C2030" s="1" t="s">
        <v>11</v>
      </c>
      <c r="D2030" s="1" t="s">
        <v>11</v>
      </c>
      <c r="E2030" s="1" t="s">
        <v>11</v>
      </c>
      <c r="F2030" s="1" t="s">
        <v>11</v>
      </c>
      <c r="G2030" s="1" t="s">
        <v>11</v>
      </c>
      <c r="H2030" s="1" t="s">
        <v>11</v>
      </c>
      <c r="I2030" s="3"/>
      <c r="J2030" s="3"/>
    </row>
    <row r="2031">
      <c r="A2031" s="4" t="s">
        <v>6999</v>
      </c>
      <c r="B2031" s="1" t="s">
        <v>7000</v>
      </c>
      <c r="C2031" s="1" t="s">
        <v>7001</v>
      </c>
      <c r="D2031" s="1" t="s">
        <v>7002</v>
      </c>
      <c r="E2031" s="1" t="s">
        <v>7003</v>
      </c>
      <c r="F2031" s="1" t="s">
        <v>11</v>
      </c>
      <c r="G2031" s="5" t="s">
        <v>7004</v>
      </c>
      <c r="H2031" s="1" t="s">
        <v>53</v>
      </c>
      <c r="I2031" s="3"/>
      <c r="J2031" s="3"/>
    </row>
    <row r="2032">
      <c r="A2032" s="4" t="s">
        <v>7006</v>
      </c>
      <c r="B2032" s="1" t="s">
        <v>7007</v>
      </c>
      <c r="C2032" s="1" t="s">
        <v>7008</v>
      </c>
      <c r="D2032" s="1" t="s">
        <v>7009</v>
      </c>
      <c r="E2032" s="1" t="s">
        <v>7010</v>
      </c>
      <c r="F2032" s="1" t="s">
        <v>7011</v>
      </c>
      <c r="G2032" s="5" t="s">
        <v>7012</v>
      </c>
      <c r="H2032" s="1" t="s">
        <v>53</v>
      </c>
      <c r="I2032" s="3"/>
      <c r="J2032" s="3"/>
    </row>
    <row r="2033">
      <c r="A2033" s="4" t="s">
        <v>1369</v>
      </c>
      <c r="B2033" s="1" t="s">
        <v>11</v>
      </c>
      <c r="C2033" s="1" t="s">
        <v>11</v>
      </c>
      <c r="D2033" s="1" t="s">
        <v>11</v>
      </c>
      <c r="E2033" s="1" t="s">
        <v>11</v>
      </c>
      <c r="F2033" s="1" t="s">
        <v>11</v>
      </c>
      <c r="G2033" s="1" t="s">
        <v>11</v>
      </c>
      <c r="H2033" s="1" t="s">
        <v>11</v>
      </c>
      <c r="I2033" s="3"/>
      <c r="J2033" s="3"/>
    </row>
    <row r="2034">
      <c r="A2034" s="4" t="s">
        <v>7016</v>
      </c>
      <c r="B2034" s="1" t="s">
        <v>7017</v>
      </c>
      <c r="C2034" s="1" t="s">
        <v>7018</v>
      </c>
      <c r="D2034" s="1" t="s">
        <v>7019</v>
      </c>
      <c r="E2034" s="1" t="s">
        <v>7020</v>
      </c>
      <c r="F2034" s="1" t="s">
        <v>7021</v>
      </c>
      <c r="G2034" s="5" t="s">
        <v>7022</v>
      </c>
      <c r="H2034" s="1" t="s">
        <v>53</v>
      </c>
      <c r="I2034" s="3"/>
      <c r="J2034" s="3"/>
    </row>
    <row r="2035">
      <c r="A2035" s="4" t="s">
        <v>4717</v>
      </c>
      <c r="B2035" s="1" t="s">
        <v>11</v>
      </c>
      <c r="C2035" s="1" t="s">
        <v>11</v>
      </c>
      <c r="D2035" s="1" t="s">
        <v>11</v>
      </c>
      <c r="E2035" s="1" t="s">
        <v>11</v>
      </c>
      <c r="F2035" s="1" t="s">
        <v>11</v>
      </c>
      <c r="G2035" s="1" t="s">
        <v>11</v>
      </c>
      <c r="H2035" s="1" t="s">
        <v>11</v>
      </c>
      <c r="I2035" s="3"/>
      <c r="J2035" s="3"/>
    </row>
    <row r="2036">
      <c r="A2036" s="4" t="s">
        <v>3591</v>
      </c>
      <c r="B2036" s="1" t="s">
        <v>11</v>
      </c>
      <c r="C2036" s="1" t="s">
        <v>11</v>
      </c>
      <c r="D2036" s="1" t="s">
        <v>11</v>
      </c>
      <c r="E2036" s="1" t="s">
        <v>11</v>
      </c>
      <c r="F2036" s="1" t="s">
        <v>11</v>
      </c>
      <c r="G2036" s="1" t="s">
        <v>11</v>
      </c>
      <c r="H2036" s="1" t="s">
        <v>11</v>
      </c>
      <c r="I2036" s="3"/>
      <c r="J2036" s="3"/>
    </row>
    <row r="2037">
      <c r="A2037" s="4" t="s">
        <v>118</v>
      </c>
      <c r="B2037" s="1" t="s">
        <v>11</v>
      </c>
      <c r="C2037" s="1" t="s">
        <v>11</v>
      </c>
      <c r="D2037" s="1" t="s">
        <v>11</v>
      </c>
      <c r="E2037" s="1" t="s">
        <v>11</v>
      </c>
      <c r="F2037" s="1" t="s">
        <v>11</v>
      </c>
      <c r="G2037" s="1" t="s">
        <v>11</v>
      </c>
      <c r="H2037" s="1" t="s">
        <v>11</v>
      </c>
      <c r="I2037" s="3"/>
      <c r="J2037" s="3"/>
    </row>
    <row r="2038">
      <c r="A2038" s="4" t="s">
        <v>7030</v>
      </c>
      <c r="B2038" s="1" t="s">
        <v>7031</v>
      </c>
      <c r="C2038" s="1" t="s">
        <v>7032</v>
      </c>
      <c r="D2038" s="1" t="s">
        <v>7033</v>
      </c>
      <c r="E2038" s="1" t="s">
        <v>7034</v>
      </c>
      <c r="F2038" s="1" t="s">
        <v>11</v>
      </c>
      <c r="G2038" s="1" t="s">
        <v>11</v>
      </c>
      <c r="H2038" s="1" t="s">
        <v>154</v>
      </c>
      <c r="I2038" s="3"/>
      <c r="J2038" s="3"/>
    </row>
    <row r="2039">
      <c r="A2039" s="4" t="s">
        <v>7312</v>
      </c>
      <c r="B2039" s="1" t="s">
        <v>11</v>
      </c>
      <c r="C2039" s="1" t="s">
        <v>11</v>
      </c>
      <c r="D2039" s="1" t="s">
        <v>11</v>
      </c>
      <c r="E2039" s="1" t="s">
        <v>11</v>
      </c>
      <c r="F2039" s="1" t="s">
        <v>11</v>
      </c>
      <c r="G2039" s="1" t="s">
        <v>11</v>
      </c>
      <c r="H2039" s="1" t="s">
        <v>11</v>
      </c>
      <c r="I2039" s="3"/>
      <c r="J2039" s="3"/>
    </row>
    <row r="2040">
      <c r="A2040" s="4" t="s">
        <v>1936</v>
      </c>
      <c r="B2040" s="1" t="s">
        <v>11</v>
      </c>
      <c r="C2040" s="1" t="s">
        <v>11</v>
      </c>
      <c r="D2040" s="1" t="s">
        <v>11</v>
      </c>
      <c r="E2040" s="1" t="s">
        <v>11</v>
      </c>
      <c r="F2040" s="1" t="s">
        <v>11</v>
      </c>
      <c r="G2040" s="1" t="s">
        <v>11</v>
      </c>
      <c r="H2040" s="1" t="s">
        <v>11</v>
      </c>
      <c r="I2040" s="3"/>
      <c r="J2040" s="3"/>
    </row>
    <row r="2041">
      <c r="A2041" s="4" t="s">
        <v>1464</v>
      </c>
      <c r="B2041" s="1" t="s">
        <v>11</v>
      </c>
      <c r="C2041" s="1" t="s">
        <v>11</v>
      </c>
      <c r="D2041" s="1" t="s">
        <v>11</v>
      </c>
      <c r="E2041" s="1" t="s">
        <v>11</v>
      </c>
      <c r="F2041" s="1" t="s">
        <v>11</v>
      </c>
      <c r="G2041" s="1" t="s">
        <v>11</v>
      </c>
      <c r="H2041" s="1" t="s">
        <v>11</v>
      </c>
      <c r="I2041" s="3"/>
      <c r="J2041" s="3"/>
    </row>
    <row r="2042">
      <c r="A2042" s="4" t="s">
        <v>7042</v>
      </c>
      <c r="B2042" s="1" t="s">
        <v>7043</v>
      </c>
      <c r="C2042" s="1" t="s">
        <v>7044</v>
      </c>
      <c r="D2042" s="1" t="s">
        <v>7045</v>
      </c>
      <c r="E2042" s="1" t="s">
        <v>7046</v>
      </c>
      <c r="F2042" s="1" t="s">
        <v>11</v>
      </c>
      <c r="G2042" s="5" t="s">
        <v>7047</v>
      </c>
      <c r="H2042" s="1" t="s">
        <v>312</v>
      </c>
      <c r="I2042" s="3"/>
      <c r="J2042" s="3"/>
    </row>
    <row r="2043">
      <c r="A2043" s="4" t="s">
        <v>2903</v>
      </c>
      <c r="B2043" s="1" t="s">
        <v>11</v>
      </c>
      <c r="C2043" s="1" t="s">
        <v>11</v>
      </c>
      <c r="D2043" s="1" t="s">
        <v>11</v>
      </c>
      <c r="E2043" s="1" t="s">
        <v>11</v>
      </c>
      <c r="F2043" s="1" t="s">
        <v>11</v>
      </c>
      <c r="G2043" s="1" t="s">
        <v>11</v>
      </c>
      <c r="H2043" s="1" t="s">
        <v>11</v>
      </c>
      <c r="I2043" s="3"/>
      <c r="J2043" s="3"/>
    </row>
    <row r="2044">
      <c r="A2044" s="4" t="s">
        <v>6467</v>
      </c>
      <c r="B2044" s="1" t="s">
        <v>11</v>
      </c>
      <c r="C2044" s="1" t="s">
        <v>11</v>
      </c>
      <c r="D2044" s="1" t="s">
        <v>11</v>
      </c>
      <c r="E2044" s="1" t="s">
        <v>11</v>
      </c>
      <c r="F2044" s="1" t="s">
        <v>11</v>
      </c>
      <c r="G2044" s="1" t="s">
        <v>11</v>
      </c>
      <c r="H2044" s="1" t="s">
        <v>11</v>
      </c>
      <c r="I2044" s="3"/>
      <c r="J2044" s="3"/>
    </row>
    <row r="2045">
      <c r="A2045" s="4" t="s">
        <v>3194</v>
      </c>
      <c r="B2045" s="1" t="s">
        <v>11</v>
      </c>
      <c r="C2045" s="1" t="s">
        <v>11</v>
      </c>
      <c r="D2045" s="1" t="s">
        <v>11</v>
      </c>
      <c r="E2045" s="1" t="s">
        <v>11</v>
      </c>
      <c r="F2045" s="1" t="s">
        <v>11</v>
      </c>
      <c r="G2045" s="1" t="s">
        <v>11</v>
      </c>
      <c r="H2045" s="1" t="s">
        <v>11</v>
      </c>
      <c r="I2045" s="3"/>
      <c r="J2045" s="3"/>
    </row>
    <row r="2046">
      <c r="A2046" s="4" t="s">
        <v>7055</v>
      </c>
      <c r="B2046" s="1" t="s">
        <v>7056</v>
      </c>
      <c r="C2046" s="3"/>
      <c r="D2046" s="3"/>
      <c r="E2046" s="3"/>
      <c r="F2046" s="1" t="s">
        <v>11</v>
      </c>
      <c r="G2046" s="1" t="s">
        <v>11</v>
      </c>
      <c r="H2046" s="1" t="s">
        <v>11</v>
      </c>
      <c r="I2046" s="3"/>
      <c r="J2046" s="3"/>
    </row>
    <row r="2047">
      <c r="A2047" s="4" t="s">
        <v>8182</v>
      </c>
      <c r="B2047" s="1" t="s">
        <v>11</v>
      </c>
      <c r="C2047" s="1" t="s">
        <v>11</v>
      </c>
      <c r="D2047" s="1" t="s">
        <v>11</v>
      </c>
      <c r="E2047" s="1" t="s">
        <v>11</v>
      </c>
      <c r="F2047" s="1" t="s">
        <v>11</v>
      </c>
      <c r="G2047" s="1" t="s">
        <v>11</v>
      </c>
      <c r="H2047" s="1" t="s">
        <v>11</v>
      </c>
      <c r="I2047" s="3"/>
      <c r="J2047" s="3"/>
    </row>
    <row r="2048">
      <c r="A2048" s="4" t="s">
        <v>7557</v>
      </c>
      <c r="B2048" s="1" t="s">
        <v>11</v>
      </c>
      <c r="C2048" s="1" t="s">
        <v>11</v>
      </c>
      <c r="D2048" s="1" t="s">
        <v>11</v>
      </c>
      <c r="E2048" s="1" t="s">
        <v>11</v>
      </c>
      <c r="F2048" s="1" t="s">
        <v>11</v>
      </c>
      <c r="G2048" s="1" t="s">
        <v>11</v>
      </c>
      <c r="H2048" s="1" t="s">
        <v>11</v>
      </c>
      <c r="I2048" s="3"/>
      <c r="J2048" s="3"/>
    </row>
    <row r="2049">
      <c r="A2049" s="4" t="s">
        <v>4535</v>
      </c>
      <c r="B2049" s="1" t="s">
        <v>11</v>
      </c>
      <c r="C2049" s="1" t="s">
        <v>11</v>
      </c>
      <c r="D2049" s="1" t="s">
        <v>11</v>
      </c>
      <c r="E2049" s="1" t="s">
        <v>11</v>
      </c>
      <c r="F2049" s="1" t="s">
        <v>11</v>
      </c>
      <c r="G2049" s="1" t="s">
        <v>11</v>
      </c>
      <c r="H2049" s="1" t="s">
        <v>11</v>
      </c>
      <c r="I2049" s="3"/>
      <c r="J2049" s="3"/>
    </row>
    <row r="2050">
      <c r="A2050" s="4" t="s">
        <v>7064</v>
      </c>
      <c r="B2050" s="1" t="s">
        <v>7065</v>
      </c>
      <c r="C2050" s="1" t="s">
        <v>7066</v>
      </c>
      <c r="D2050" s="1" t="s">
        <v>7067</v>
      </c>
      <c r="E2050" s="1" t="s">
        <v>7068</v>
      </c>
      <c r="F2050" s="1" t="s">
        <v>11</v>
      </c>
      <c r="G2050" s="5" t="s">
        <v>7069</v>
      </c>
      <c r="H2050" s="1" t="s">
        <v>183</v>
      </c>
      <c r="I2050" s="3"/>
      <c r="J2050" s="3"/>
    </row>
    <row r="2051">
      <c r="A2051" s="4" t="s">
        <v>7071</v>
      </c>
      <c r="B2051" s="1" t="s">
        <v>7072</v>
      </c>
      <c r="C2051" s="1" t="s">
        <v>7073</v>
      </c>
      <c r="D2051" s="1" t="s">
        <v>7074</v>
      </c>
      <c r="E2051" s="1" t="s">
        <v>7075</v>
      </c>
      <c r="F2051" s="1" t="s">
        <v>11</v>
      </c>
      <c r="G2051" s="3"/>
      <c r="H2051" s="1" t="s">
        <v>154</v>
      </c>
      <c r="I2051" s="3"/>
      <c r="J2051" s="3"/>
    </row>
    <row r="2052">
      <c r="A2052" s="4" t="s">
        <v>9070</v>
      </c>
      <c r="B2052" s="1" t="s">
        <v>11</v>
      </c>
      <c r="C2052" s="1" t="s">
        <v>11</v>
      </c>
      <c r="D2052" s="1" t="s">
        <v>11</v>
      </c>
      <c r="E2052" s="1" t="s">
        <v>11</v>
      </c>
      <c r="F2052" s="1" t="s">
        <v>11</v>
      </c>
      <c r="G2052" s="1" t="s">
        <v>11</v>
      </c>
      <c r="H2052" s="1" t="s">
        <v>11</v>
      </c>
      <c r="I2052" s="3"/>
      <c r="J2052" s="3"/>
    </row>
    <row r="2053">
      <c r="A2053" s="4" t="s">
        <v>7079</v>
      </c>
      <c r="B2053" s="1" t="s">
        <v>7080</v>
      </c>
      <c r="C2053" s="1" t="s">
        <v>7081</v>
      </c>
      <c r="D2053" s="1" t="s">
        <v>7082</v>
      </c>
      <c r="E2053" s="1" t="s">
        <v>7083</v>
      </c>
      <c r="F2053" s="1" t="s">
        <v>11</v>
      </c>
      <c r="G2053" s="1" t="s">
        <v>11</v>
      </c>
      <c r="H2053" s="1" t="s">
        <v>312</v>
      </c>
      <c r="I2053" s="3"/>
      <c r="J2053" s="3"/>
    </row>
    <row r="2054">
      <c r="A2054" s="4" t="s">
        <v>7085</v>
      </c>
      <c r="B2054" s="1" t="s">
        <v>7086</v>
      </c>
      <c r="C2054" s="1" t="s">
        <v>7087</v>
      </c>
      <c r="D2054" s="1" t="s">
        <v>7088</v>
      </c>
      <c r="E2054" s="1" t="s">
        <v>7089</v>
      </c>
      <c r="F2054" s="1" t="s">
        <v>7090</v>
      </c>
      <c r="G2054" s="5" t="s">
        <v>7091</v>
      </c>
      <c r="H2054" s="1" t="s">
        <v>53</v>
      </c>
      <c r="I2054" s="3"/>
      <c r="J2054" s="3"/>
    </row>
    <row r="2055">
      <c r="A2055" s="4" t="s">
        <v>7949</v>
      </c>
      <c r="B2055" s="1" t="s">
        <v>11</v>
      </c>
      <c r="C2055" s="1" t="s">
        <v>11</v>
      </c>
      <c r="D2055" s="1" t="s">
        <v>11</v>
      </c>
      <c r="E2055" s="1" t="s">
        <v>11</v>
      </c>
      <c r="F2055" s="1" t="s">
        <v>11</v>
      </c>
      <c r="G2055" s="1" t="s">
        <v>11</v>
      </c>
      <c r="H2055" s="1" t="s">
        <v>11</v>
      </c>
      <c r="I2055" s="3"/>
      <c r="J2055" s="3"/>
    </row>
    <row r="2056">
      <c r="A2056" s="4" t="s">
        <v>8507</v>
      </c>
      <c r="B2056" s="1" t="s">
        <v>11</v>
      </c>
      <c r="C2056" s="1" t="s">
        <v>11</v>
      </c>
      <c r="D2056" s="1" t="s">
        <v>11</v>
      </c>
      <c r="E2056" s="1" t="s">
        <v>11</v>
      </c>
      <c r="F2056" s="1" t="s">
        <v>11</v>
      </c>
      <c r="G2056" s="1" t="s">
        <v>11</v>
      </c>
      <c r="H2056" s="1" t="s">
        <v>11</v>
      </c>
      <c r="I2056" s="3"/>
      <c r="J2056" s="3"/>
    </row>
    <row r="2057">
      <c r="A2057" s="4" t="s">
        <v>7097</v>
      </c>
      <c r="B2057" s="1" t="s">
        <v>7098</v>
      </c>
      <c r="C2057" s="1" t="s">
        <v>7099</v>
      </c>
      <c r="D2057" s="1" t="s">
        <v>7100</v>
      </c>
      <c r="E2057" s="1" t="s">
        <v>7101</v>
      </c>
      <c r="F2057" s="1" t="s">
        <v>7102</v>
      </c>
      <c r="G2057" s="5" t="s">
        <v>7103</v>
      </c>
      <c r="H2057" s="1" t="s">
        <v>654</v>
      </c>
      <c r="I2057" s="3"/>
      <c r="J2057" s="3"/>
    </row>
    <row r="2058">
      <c r="A2058" s="4" t="s">
        <v>7105</v>
      </c>
      <c r="B2058" s="1" t="s">
        <v>7106</v>
      </c>
      <c r="C2058" s="1" t="s">
        <v>7107</v>
      </c>
      <c r="D2058" s="1" t="s">
        <v>7108</v>
      </c>
      <c r="E2058" s="1" t="s">
        <v>7109</v>
      </c>
      <c r="F2058" s="1" t="s">
        <v>7110</v>
      </c>
      <c r="G2058" s="1" t="s">
        <v>11</v>
      </c>
      <c r="H2058" s="1" t="s">
        <v>80</v>
      </c>
      <c r="I2058" s="3"/>
      <c r="J2058" s="3"/>
    </row>
    <row r="2059">
      <c r="A2059" s="4" t="s">
        <v>7112</v>
      </c>
      <c r="B2059" s="1" t="s">
        <v>7113</v>
      </c>
      <c r="C2059" s="3"/>
      <c r="D2059" s="3"/>
      <c r="E2059" s="3"/>
      <c r="F2059" s="1" t="s">
        <v>11</v>
      </c>
      <c r="G2059" s="1" t="s">
        <v>11</v>
      </c>
      <c r="H2059" s="1" t="s">
        <v>11</v>
      </c>
      <c r="I2059" s="3"/>
      <c r="J2059" s="3"/>
    </row>
    <row r="2060">
      <c r="A2060" s="4" t="s">
        <v>2107</v>
      </c>
      <c r="B2060" s="1" t="s">
        <v>11</v>
      </c>
      <c r="C2060" s="1" t="s">
        <v>11</v>
      </c>
      <c r="D2060" s="1" t="s">
        <v>11</v>
      </c>
      <c r="E2060" s="1" t="s">
        <v>11</v>
      </c>
      <c r="F2060" s="1" t="s">
        <v>11</v>
      </c>
      <c r="G2060" s="1" t="s">
        <v>11</v>
      </c>
      <c r="H2060" s="1" t="s">
        <v>11</v>
      </c>
      <c r="I2060" s="3"/>
      <c r="J2060" s="3"/>
    </row>
    <row r="2061">
      <c r="A2061" s="4" t="s">
        <v>7117</v>
      </c>
      <c r="B2061" s="1" t="s">
        <v>7118</v>
      </c>
      <c r="C2061" s="1" t="s">
        <v>7119</v>
      </c>
      <c r="D2061" s="1" t="s">
        <v>7120</v>
      </c>
      <c r="E2061" s="1" t="s">
        <v>7121</v>
      </c>
      <c r="F2061" s="1" t="s">
        <v>7122</v>
      </c>
      <c r="G2061" s="5" t="s">
        <v>7123</v>
      </c>
      <c r="H2061" s="1" t="s">
        <v>31</v>
      </c>
      <c r="I2061" s="3"/>
      <c r="J2061" s="3"/>
    </row>
    <row r="2062">
      <c r="A2062" s="4" t="s">
        <v>643</v>
      </c>
      <c r="B2062" s="1" t="s">
        <v>11</v>
      </c>
      <c r="C2062" s="1" t="s">
        <v>11</v>
      </c>
      <c r="D2062" s="1" t="s">
        <v>11</v>
      </c>
      <c r="E2062" s="1" t="s">
        <v>11</v>
      </c>
      <c r="F2062" s="1" t="s">
        <v>11</v>
      </c>
      <c r="G2062" s="1" t="s">
        <v>11</v>
      </c>
      <c r="H2062" s="1" t="s">
        <v>11</v>
      </c>
      <c r="I2062" s="3"/>
      <c r="J2062" s="3"/>
    </row>
    <row r="2063">
      <c r="A2063" s="4" t="s">
        <v>7127</v>
      </c>
      <c r="B2063" s="1" t="s">
        <v>7128</v>
      </c>
      <c r="C2063" s="1" t="s">
        <v>7129</v>
      </c>
      <c r="D2063" s="1" t="s">
        <v>7130</v>
      </c>
      <c r="E2063" s="1" t="s">
        <v>7131</v>
      </c>
      <c r="F2063" s="1" t="s">
        <v>11</v>
      </c>
      <c r="G2063" s="3"/>
      <c r="H2063" s="1" t="s">
        <v>80</v>
      </c>
      <c r="I2063" s="3"/>
      <c r="J2063" s="3"/>
    </row>
    <row r="2064">
      <c r="A2064" s="4" t="s">
        <v>1050</v>
      </c>
      <c r="B2064" s="1" t="s">
        <v>11</v>
      </c>
      <c r="C2064" s="1" t="s">
        <v>11</v>
      </c>
      <c r="D2064" s="1" t="s">
        <v>11</v>
      </c>
      <c r="E2064" s="1" t="s">
        <v>11</v>
      </c>
      <c r="F2064" s="1" t="s">
        <v>11</v>
      </c>
      <c r="G2064" s="1" t="s">
        <v>11</v>
      </c>
      <c r="H2064" s="1" t="s">
        <v>11</v>
      </c>
      <c r="I2064" s="3"/>
      <c r="J2064" s="3"/>
    </row>
    <row r="2065">
      <c r="A2065" s="4" t="s">
        <v>2365</v>
      </c>
      <c r="B2065" s="1" t="s">
        <v>11</v>
      </c>
      <c r="C2065" s="1" t="s">
        <v>11</v>
      </c>
      <c r="D2065" s="1" t="s">
        <v>11</v>
      </c>
      <c r="E2065" s="1" t="s">
        <v>11</v>
      </c>
      <c r="F2065" s="1" t="s">
        <v>11</v>
      </c>
      <c r="G2065" s="1" t="s">
        <v>11</v>
      </c>
      <c r="H2065" s="1" t="s">
        <v>11</v>
      </c>
      <c r="I2065" s="3"/>
      <c r="J2065" s="3"/>
    </row>
    <row r="2066">
      <c r="A2066" s="4" t="s">
        <v>5079</v>
      </c>
      <c r="B2066" s="1" t="s">
        <v>11</v>
      </c>
      <c r="C2066" s="1" t="s">
        <v>11</v>
      </c>
      <c r="D2066" s="1" t="s">
        <v>11</v>
      </c>
      <c r="E2066" s="1" t="s">
        <v>11</v>
      </c>
      <c r="F2066" s="1" t="s">
        <v>11</v>
      </c>
      <c r="G2066" s="1" t="s">
        <v>11</v>
      </c>
      <c r="H2066" s="1" t="s">
        <v>11</v>
      </c>
      <c r="I2066" s="3"/>
      <c r="J2066" s="3"/>
    </row>
    <row r="2067">
      <c r="A2067" s="4" t="s">
        <v>7139</v>
      </c>
      <c r="B2067" s="1" t="s">
        <v>7140</v>
      </c>
      <c r="C2067" s="1" t="s">
        <v>7141</v>
      </c>
      <c r="D2067" s="1" t="s">
        <v>7142</v>
      </c>
      <c r="E2067" s="1" t="s">
        <v>7143</v>
      </c>
      <c r="F2067" s="1" t="s">
        <v>7144</v>
      </c>
      <c r="G2067" s="5" t="s">
        <v>7145</v>
      </c>
      <c r="H2067" s="1" t="s">
        <v>183</v>
      </c>
      <c r="I2067" s="3"/>
      <c r="J2067" s="3"/>
    </row>
    <row r="2068">
      <c r="A2068" s="4" t="s">
        <v>7147</v>
      </c>
      <c r="B2068" s="1" t="s">
        <v>7148</v>
      </c>
      <c r="C2068" s="1" t="s">
        <v>7149</v>
      </c>
      <c r="D2068" s="1" t="s">
        <v>7150</v>
      </c>
      <c r="E2068" s="1" t="s">
        <v>7151</v>
      </c>
      <c r="F2068" s="1" t="s">
        <v>7152</v>
      </c>
      <c r="G2068" s="5" t="s">
        <v>7153</v>
      </c>
      <c r="H2068" s="1" t="s">
        <v>80</v>
      </c>
      <c r="I2068" s="3"/>
      <c r="J2068" s="3"/>
    </row>
    <row r="2069">
      <c r="A2069" s="4" t="s">
        <v>7228</v>
      </c>
      <c r="B2069" s="1" t="s">
        <v>11</v>
      </c>
      <c r="C2069" s="1" t="s">
        <v>11</v>
      </c>
      <c r="D2069" s="1" t="s">
        <v>11</v>
      </c>
      <c r="E2069" s="1" t="s">
        <v>11</v>
      </c>
      <c r="F2069" s="1" t="s">
        <v>11</v>
      </c>
      <c r="G2069" s="1" t="s">
        <v>11</v>
      </c>
      <c r="H2069" s="1" t="s">
        <v>11</v>
      </c>
      <c r="I2069" s="3"/>
      <c r="J2069" s="3"/>
    </row>
    <row r="2070">
      <c r="A2070" s="4" t="s">
        <v>4927</v>
      </c>
      <c r="B2070" s="1" t="s">
        <v>11</v>
      </c>
      <c r="C2070" s="1" t="s">
        <v>11</v>
      </c>
      <c r="D2070" s="1" t="s">
        <v>11</v>
      </c>
      <c r="E2070" s="1" t="s">
        <v>11</v>
      </c>
      <c r="F2070" s="1" t="s">
        <v>11</v>
      </c>
      <c r="G2070" s="1" t="s">
        <v>11</v>
      </c>
      <c r="H2070" s="1" t="s">
        <v>11</v>
      </c>
      <c r="I2070" s="3"/>
      <c r="J2070" s="3"/>
    </row>
    <row r="2071">
      <c r="A2071" s="4" t="s">
        <v>7159</v>
      </c>
      <c r="B2071" s="1" t="s">
        <v>7160</v>
      </c>
      <c r="C2071" s="1" t="s">
        <v>7161</v>
      </c>
      <c r="D2071" s="1" t="s">
        <v>7162</v>
      </c>
      <c r="E2071" s="1" t="s">
        <v>7163</v>
      </c>
      <c r="F2071" s="1" t="s">
        <v>11</v>
      </c>
      <c r="G2071" s="1" t="s">
        <v>11</v>
      </c>
      <c r="H2071" s="1" t="s">
        <v>31</v>
      </c>
      <c r="I2071" s="3"/>
      <c r="J2071" s="3"/>
    </row>
    <row r="2072">
      <c r="A2072" s="4" t="s">
        <v>7165</v>
      </c>
      <c r="B2072" s="1" t="s">
        <v>7166</v>
      </c>
      <c r="C2072" s="1" t="s">
        <v>7167</v>
      </c>
      <c r="D2072" s="1" t="s">
        <v>7168</v>
      </c>
      <c r="E2072" s="1" t="s">
        <v>7169</v>
      </c>
      <c r="F2072" s="1" t="s">
        <v>11</v>
      </c>
      <c r="G2072" s="5" t="s">
        <v>7170</v>
      </c>
      <c r="H2072" s="1" t="s">
        <v>183</v>
      </c>
      <c r="I2072" s="3"/>
      <c r="J2072" s="3"/>
    </row>
    <row r="2073">
      <c r="A2073" s="4" t="s">
        <v>7172</v>
      </c>
      <c r="B2073" s="1" t="s">
        <v>7173</v>
      </c>
      <c r="C2073" s="1" t="s">
        <v>7174</v>
      </c>
      <c r="D2073" s="1" t="s">
        <v>7175</v>
      </c>
      <c r="E2073" s="1" t="s">
        <v>7176</v>
      </c>
      <c r="F2073" s="1" t="s">
        <v>11</v>
      </c>
      <c r="G2073" s="5" t="s">
        <v>7177</v>
      </c>
      <c r="H2073" s="1" t="s">
        <v>312</v>
      </c>
      <c r="I2073" s="3"/>
      <c r="J2073" s="3"/>
    </row>
    <row r="2074">
      <c r="A2074" s="4" t="s">
        <v>7179</v>
      </c>
      <c r="B2074" s="1" t="s">
        <v>7180</v>
      </c>
      <c r="C2074" s="1" t="s">
        <v>7181</v>
      </c>
      <c r="D2074" s="1" t="s">
        <v>7182</v>
      </c>
      <c r="E2074" s="1" t="s">
        <v>7183</v>
      </c>
      <c r="F2074" s="1" t="s">
        <v>7184</v>
      </c>
      <c r="G2074" s="5" t="s">
        <v>7185</v>
      </c>
      <c r="H2074" s="1" t="s">
        <v>654</v>
      </c>
      <c r="I2074" s="3"/>
      <c r="J2074" s="3"/>
    </row>
    <row r="2075">
      <c r="A2075" s="4" t="s">
        <v>7187</v>
      </c>
      <c r="B2075" s="1" t="s">
        <v>7188</v>
      </c>
      <c r="C2075" s="1" t="s">
        <v>7189</v>
      </c>
      <c r="D2075" s="1" t="s">
        <v>7190</v>
      </c>
      <c r="E2075" s="1" t="s">
        <v>7191</v>
      </c>
      <c r="F2075" s="1" t="s">
        <v>11</v>
      </c>
      <c r="G2075" s="5" t="s">
        <v>7192</v>
      </c>
      <c r="H2075" s="1" t="s">
        <v>312</v>
      </c>
      <c r="I2075" s="3"/>
      <c r="J2075" s="3"/>
    </row>
    <row r="2076">
      <c r="A2076" s="4" t="s">
        <v>7194</v>
      </c>
      <c r="B2076" s="1" t="s">
        <v>7195</v>
      </c>
      <c r="C2076" s="1" t="s">
        <v>7196</v>
      </c>
      <c r="D2076" s="1" t="s">
        <v>7197</v>
      </c>
      <c r="E2076" s="1" t="s">
        <v>7198</v>
      </c>
      <c r="F2076" s="1" t="s">
        <v>11</v>
      </c>
      <c r="G2076" s="5" t="s">
        <v>7199</v>
      </c>
      <c r="H2076" s="1" t="s">
        <v>312</v>
      </c>
      <c r="I2076" s="3"/>
      <c r="J2076" s="3"/>
    </row>
    <row r="2077">
      <c r="A2077" s="4" t="s">
        <v>7907</v>
      </c>
      <c r="B2077" s="1" t="s">
        <v>11</v>
      </c>
      <c r="C2077" s="1" t="s">
        <v>11</v>
      </c>
      <c r="D2077" s="1" t="s">
        <v>11</v>
      </c>
      <c r="E2077" s="1" t="s">
        <v>11</v>
      </c>
      <c r="F2077" s="1" t="s">
        <v>11</v>
      </c>
      <c r="G2077" s="1" t="s">
        <v>11</v>
      </c>
      <c r="H2077" s="1" t="s">
        <v>11</v>
      </c>
      <c r="I2077" s="3"/>
      <c r="J2077" s="3"/>
    </row>
    <row r="2078">
      <c r="A2078" s="4" t="s">
        <v>2409</v>
      </c>
      <c r="B2078" s="1" t="s">
        <v>11</v>
      </c>
      <c r="C2078" s="1" t="s">
        <v>11</v>
      </c>
      <c r="D2078" s="1" t="s">
        <v>11</v>
      </c>
      <c r="E2078" s="1" t="s">
        <v>11</v>
      </c>
      <c r="F2078" s="1" t="s">
        <v>11</v>
      </c>
      <c r="G2078" s="1" t="s">
        <v>11</v>
      </c>
      <c r="H2078" s="1" t="s">
        <v>11</v>
      </c>
      <c r="I2078" s="3"/>
      <c r="J2078" s="3"/>
    </row>
    <row r="2079">
      <c r="A2079" s="4" t="s">
        <v>1963</v>
      </c>
      <c r="B2079" s="1" t="s">
        <v>11</v>
      </c>
      <c r="C2079" s="1" t="s">
        <v>11</v>
      </c>
      <c r="D2079" s="1" t="s">
        <v>11</v>
      </c>
      <c r="E2079" s="1" t="s">
        <v>11</v>
      </c>
      <c r="F2079" s="1" t="s">
        <v>11</v>
      </c>
      <c r="G2079" s="1" t="s">
        <v>11</v>
      </c>
      <c r="H2079" s="1" t="s">
        <v>11</v>
      </c>
      <c r="I2079" s="3"/>
      <c r="J2079" s="3"/>
    </row>
    <row r="2080">
      <c r="A2080" s="4" t="s">
        <v>7207</v>
      </c>
      <c r="B2080" s="1" t="s">
        <v>7208</v>
      </c>
      <c r="C2080" s="1" t="s">
        <v>7209</v>
      </c>
      <c r="D2080" s="1" t="s">
        <v>7210</v>
      </c>
      <c r="E2080" s="1" t="s">
        <v>7211</v>
      </c>
      <c r="F2080" s="1" t="s">
        <v>11</v>
      </c>
      <c r="G2080" s="1" t="s">
        <v>11</v>
      </c>
      <c r="H2080" s="1" t="s">
        <v>80</v>
      </c>
      <c r="I2080" s="3"/>
      <c r="J2080" s="3"/>
    </row>
    <row r="2081">
      <c r="A2081" s="4" t="s">
        <v>885</v>
      </c>
      <c r="B2081" s="1" t="s">
        <v>11</v>
      </c>
      <c r="C2081" s="1" t="s">
        <v>11</v>
      </c>
      <c r="D2081" s="1" t="s">
        <v>11</v>
      </c>
      <c r="E2081" s="1" t="s">
        <v>11</v>
      </c>
      <c r="F2081" s="1" t="s">
        <v>11</v>
      </c>
      <c r="G2081" s="1" t="s">
        <v>11</v>
      </c>
      <c r="H2081" s="1" t="s">
        <v>11</v>
      </c>
      <c r="I2081" s="3"/>
      <c r="J2081" s="3"/>
    </row>
    <row r="2082">
      <c r="A2082" s="4" t="s">
        <v>302</v>
      </c>
      <c r="B2082" s="1" t="s">
        <v>11</v>
      </c>
      <c r="C2082" s="1" t="s">
        <v>11</v>
      </c>
      <c r="D2082" s="1" t="s">
        <v>11</v>
      </c>
      <c r="E2082" s="1" t="s">
        <v>11</v>
      </c>
      <c r="F2082" s="1" t="s">
        <v>11</v>
      </c>
      <c r="G2082" s="1" t="s">
        <v>11</v>
      </c>
      <c r="H2082" s="1" t="s">
        <v>11</v>
      </c>
      <c r="I2082" s="3"/>
      <c r="J2082" s="3"/>
    </row>
    <row r="2083">
      <c r="A2083" s="4" t="s">
        <v>4500</v>
      </c>
      <c r="B2083" s="1" t="s">
        <v>11</v>
      </c>
      <c r="C2083" s="1" t="s">
        <v>11</v>
      </c>
      <c r="D2083" s="1" t="s">
        <v>11</v>
      </c>
      <c r="E2083" s="1" t="s">
        <v>11</v>
      </c>
      <c r="F2083" s="1" t="s">
        <v>11</v>
      </c>
      <c r="G2083" s="1" t="s">
        <v>11</v>
      </c>
      <c r="H2083" s="1" t="s">
        <v>11</v>
      </c>
      <c r="I2083" s="3"/>
      <c r="J2083" s="3"/>
    </row>
    <row r="2084">
      <c r="A2084" s="4" t="s">
        <v>7219</v>
      </c>
      <c r="B2084" s="1" t="s">
        <v>7220</v>
      </c>
      <c r="C2084" s="1" t="s">
        <v>7221</v>
      </c>
      <c r="D2084" s="1" t="s">
        <v>7222</v>
      </c>
      <c r="E2084" s="1" t="s">
        <v>7223</v>
      </c>
      <c r="F2084" s="1" t="s">
        <v>11</v>
      </c>
      <c r="G2084" s="5" t="s">
        <v>7224</v>
      </c>
      <c r="H2084" s="1" t="s">
        <v>80</v>
      </c>
      <c r="I2084" s="3"/>
      <c r="J2084" s="3"/>
    </row>
    <row r="2085">
      <c r="A2085" s="4" t="s">
        <v>8258</v>
      </c>
      <c r="B2085" s="1" t="s">
        <v>11</v>
      </c>
      <c r="C2085" s="1" t="s">
        <v>11</v>
      </c>
      <c r="D2085" s="1" t="s">
        <v>11</v>
      </c>
      <c r="E2085" s="1" t="s">
        <v>11</v>
      </c>
      <c r="F2085" s="1" t="s">
        <v>11</v>
      </c>
      <c r="G2085" s="1" t="s">
        <v>11</v>
      </c>
      <c r="H2085" s="1" t="s">
        <v>11</v>
      </c>
      <c r="I2085" s="3"/>
      <c r="J2085" s="3"/>
    </row>
    <row r="2086">
      <c r="A2086" s="4" t="s">
        <v>8302</v>
      </c>
      <c r="B2086" s="1" t="s">
        <v>11</v>
      </c>
      <c r="C2086" s="1" t="s">
        <v>11</v>
      </c>
      <c r="D2086" s="1" t="s">
        <v>11</v>
      </c>
      <c r="E2086" s="1" t="s">
        <v>11</v>
      </c>
      <c r="F2086" s="1" t="s">
        <v>11</v>
      </c>
      <c r="G2086" s="1" t="s">
        <v>11</v>
      </c>
      <c r="H2086" s="1" t="s">
        <v>11</v>
      </c>
      <c r="I2086" s="3"/>
      <c r="J2086" s="3"/>
    </row>
    <row r="2087">
      <c r="A2087" s="4" t="s">
        <v>5261</v>
      </c>
      <c r="B2087" s="1" t="s">
        <v>11</v>
      </c>
      <c r="C2087" s="1" t="s">
        <v>11</v>
      </c>
      <c r="D2087" s="1" t="s">
        <v>11</v>
      </c>
      <c r="E2087" s="1" t="s">
        <v>11</v>
      </c>
      <c r="F2087" s="1" t="s">
        <v>11</v>
      </c>
      <c r="G2087" s="1" t="s">
        <v>11</v>
      </c>
      <c r="H2087" s="1" t="s">
        <v>11</v>
      </c>
      <c r="I2087" s="3"/>
      <c r="J2087" s="3"/>
    </row>
    <row r="2088">
      <c r="A2088" s="4" t="s">
        <v>7232</v>
      </c>
      <c r="B2088" s="1" t="s">
        <v>7233</v>
      </c>
      <c r="C2088" s="1" t="s">
        <v>7234</v>
      </c>
      <c r="D2088" s="1" t="s">
        <v>7235</v>
      </c>
      <c r="E2088" s="1" t="s">
        <v>7236</v>
      </c>
      <c r="F2088" s="1" t="s">
        <v>11</v>
      </c>
      <c r="G2088" s="5" t="s">
        <v>7237</v>
      </c>
      <c r="H2088" s="1" t="s">
        <v>11</v>
      </c>
      <c r="I2088" s="3"/>
      <c r="J2088" s="3"/>
    </row>
    <row r="2089">
      <c r="A2089" s="4" t="s">
        <v>7239</v>
      </c>
      <c r="B2089" s="1" t="s">
        <v>7240</v>
      </c>
      <c r="C2089" s="1" t="s">
        <v>7241</v>
      </c>
      <c r="D2089" s="1" t="s">
        <v>7242</v>
      </c>
      <c r="E2089" s="1" t="s">
        <v>7243</v>
      </c>
      <c r="F2089" s="1" t="s">
        <v>7244</v>
      </c>
      <c r="G2089" s="1" t="s">
        <v>11</v>
      </c>
      <c r="H2089" s="1" t="s">
        <v>11</v>
      </c>
      <c r="I2089" s="3"/>
      <c r="J2089" s="3"/>
    </row>
    <row r="2090">
      <c r="A2090" s="4" t="s">
        <v>4774</v>
      </c>
      <c r="B2090" s="1" t="s">
        <v>11</v>
      </c>
      <c r="C2090" s="1" t="s">
        <v>11</v>
      </c>
      <c r="D2090" s="1" t="s">
        <v>11</v>
      </c>
      <c r="E2090" s="1" t="s">
        <v>11</v>
      </c>
      <c r="F2090" s="1" t="s">
        <v>11</v>
      </c>
      <c r="G2090" s="1" t="s">
        <v>11</v>
      </c>
      <c r="H2090" s="1" t="s">
        <v>11</v>
      </c>
      <c r="I2090" s="3"/>
      <c r="J2090" s="3"/>
    </row>
    <row r="2091">
      <c r="A2091" s="4" t="s">
        <v>7248</v>
      </c>
      <c r="B2091" s="1" t="s">
        <v>7249</v>
      </c>
      <c r="C2091" s="1" t="s">
        <v>7250</v>
      </c>
      <c r="D2091" s="1" t="s">
        <v>5120</v>
      </c>
      <c r="E2091" s="1" t="s">
        <v>7251</v>
      </c>
      <c r="F2091" s="1" t="s">
        <v>11</v>
      </c>
      <c r="G2091" s="5" t="s">
        <v>7252</v>
      </c>
      <c r="H2091" s="1" t="s">
        <v>80</v>
      </c>
      <c r="I2091" s="3"/>
      <c r="J2091" s="3"/>
    </row>
    <row r="2092">
      <c r="A2092" s="4" t="s">
        <v>3015</v>
      </c>
      <c r="B2092" s="1" t="s">
        <v>11</v>
      </c>
      <c r="C2092" s="1" t="s">
        <v>11</v>
      </c>
      <c r="D2092" s="1" t="s">
        <v>11</v>
      </c>
      <c r="E2092" s="1" t="s">
        <v>11</v>
      </c>
      <c r="F2092" s="1" t="s">
        <v>11</v>
      </c>
      <c r="G2092" s="1" t="s">
        <v>11</v>
      </c>
      <c r="H2092" s="1" t="s">
        <v>11</v>
      </c>
      <c r="I2092" s="3"/>
      <c r="J2092" s="3"/>
    </row>
    <row r="2093">
      <c r="A2093" s="4" t="s">
        <v>9499</v>
      </c>
      <c r="B2093" s="1" t="s">
        <v>11</v>
      </c>
      <c r="C2093" s="1" t="s">
        <v>11</v>
      </c>
      <c r="D2093" s="1" t="s">
        <v>11</v>
      </c>
      <c r="E2093" s="1" t="s">
        <v>11</v>
      </c>
      <c r="F2093" s="1" t="s">
        <v>11</v>
      </c>
      <c r="G2093" s="1" t="s">
        <v>11</v>
      </c>
      <c r="H2093" s="1" t="s">
        <v>11</v>
      </c>
      <c r="I2093" s="3"/>
      <c r="J2093" s="3"/>
    </row>
    <row r="2094">
      <c r="A2094" s="4" t="s">
        <v>3742</v>
      </c>
      <c r="B2094" s="1" t="s">
        <v>11</v>
      </c>
      <c r="C2094" s="1" t="s">
        <v>11</v>
      </c>
      <c r="D2094" s="1" t="s">
        <v>11</v>
      </c>
      <c r="E2094" s="1" t="s">
        <v>11</v>
      </c>
      <c r="F2094" s="1" t="s">
        <v>11</v>
      </c>
      <c r="G2094" s="1" t="s">
        <v>11</v>
      </c>
      <c r="H2094" s="1" t="s">
        <v>11</v>
      </c>
      <c r="I2094" s="3"/>
      <c r="J2094" s="3"/>
    </row>
    <row r="2095">
      <c r="A2095" s="4" t="s">
        <v>7093</v>
      </c>
      <c r="B2095" s="1" t="s">
        <v>11</v>
      </c>
      <c r="C2095" s="1" t="s">
        <v>11</v>
      </c>
      <c r="D2095" s="1" t="s">
        <v>11</v>
      </c>
      <c r="E2095" s="1" t="s">
        <v>11</v>
      </c>
      <c r="F2095" s="1" t="s">
        <v>11</v>
      </c>
      <c r="G2095" s="1" t="s">
        <v>11</v>
      </c>
      <c r="H2095" s="1" t="s">
        <v>11</v>
      </c>
      <c r="I2095" s="3"/>
      <c r="J2095" s="3"/>
    </row>
    <row r="2096">
      <c r="A2096" s="4" t="s">
        <v>7262</v>
      </c>
      <c r="B2096" s="1" t="s">
        <v>7263</v>
      </c>
      <c r="C2096" s="1" t="s">
        <v>7264</v>
      </c>
      <c r="D2096" s="1" t="s">
        <v>7265</v>
      </c>
      <c r="E2096" s="1" t="s">
        <v>7266</v>
      </c>
      <c r="F2096" s="1" t="s">
        <v>11</v>
      </c>
      <c r="G2096" s="3"/>
      <c r="H2096" s="1" t="s">
        <v>312</v>
      </c>
      <c r="I2096" s="3"/>
      <c r="J2096" s="3"/>
    </row>
    <row r="2097">
      <c r="A2097" s="4" t="s">
        <v>1250</v>
      </c>
      <c r="B2097" s="1" t="s">
        <v>11</v>
      </c>
      <c r="C2097" s="1" t="s">
        <v>11</v>
      </c>
      <c r="D2097" s="1" t="s">
        <v>11</v>
      </c>
      <c r="E2097" s="1" t="s">
        <v>11</v>
      </c>
      <c r="F2097" s="1" t="s">
        <v>11</v>
      </c>
      <c r="G2097" s="1" t="s">
        <v>11</v>
      </c>
      <c r="H2097" s="1" t="s">
        <v>11</v>
      </c>
      <c r="I2097" s="3"/>
      <c r="J2097" s="3"/>
    </row>
    <row r="2098">
      <c r="A2098" s="4" t="s">
        <v>3740</v>
      </c>
      <c r="B2098" s="1" t="s">
        <v>11</v>
      </c>
      <c r="C2098" s="1" t="s">
        <v>11</v>
      </c>
      <c r="D2098" s="1" t="s">
        <v>11</v>
      </c>
      <c r="E2098" s="1" t="s">
        <v>11</v>
      </c>
      <c r="F2098" s="1" t="s">
        <v>11</v>
      </c>
      <c r="G2098" s="1" t="s">
        <v>11</v>
      </c>
      <c r="H2098" s="1" t="s">
        <v>11</v>
      </c>
      <c r="I2098" s="3"/>
      <c r="J2098" s="3"/>
    </row>
    <row r="2099">
      <c r="A2099" s="4" t="s">
        <v>7551</v>
      </c>
      <c r="B2099" s="1" t="s">
        <v>11</v>
      </c>
      <c r="C2099" s="1" t="s">
        <v>11</v>
      </c>
      <c r="D2099" s="1" t="s">
        <v>11</v>
      </c>
      <c r="E2099" s="1" t="s">
        <v>11</v>
      </c>
      <c r="F2099" s="1" t="s">
        <v>11</v>
      </c>
      <c r="G2099" s="1" t="s">
        <v>11</v>
      </c>
      <c r="H2099" s="1" t="s">
        <v>11</v>
      </c>
      <c r="I2099" s="3"/>
      <c r="J2099" s="3"/>
    </row>
    <row r="2100">
      <c r="A2100" s="4" t="s">
        <v>7646</v>
      </c>
      <c r="B2100" s="1" t="s">
        <v>11</v>
      </c>
      <c r="C2100" s="1" t="s">
        <v>11</v>
      </c>
      <c r="D2100" s="1" t="s">
        <v>11</v>
      </c>
      <c r="E2100" s="1" t="s">
        <v>11</v>
      </c>
      <c r="F2100" s="1" t="s">
        <v>11</v>
      </c>
      <c r="G2100" s="1" t="s">
        <v>11</v>
      </c>
      <c r="H2100" s="1" t="s">
        <v>11</v>
      </c>
      <c r="I2100" s="3"/>
      <c r="J2100" s="3"/>
    </row>
    <row r="2101">
      <c r="A2101" s="4" t="s">
        <v>2593</v>
      </c>
      <c r="B2101" s="1" t="s">
        <v>11</v>
      </c>
      <c r="C2101" s="1" t="s">
        <v>11</v>
      </c>
      <c r="D2101" s="1" t="s">
        <v>11</v>
      </c>
      <c r="E2101" s="1" t="s">
        <v>11</v>
      </c>
      <c r="F2101" s="1" t="s">
        <v>11</v>
      </c>
      <c r="G2101" s="1" t="s">
        <v>11</v>
      </c>
      <c r="H2101" s="1" t="s">
        <v>11</v>
      </c>
      <c r="I2101" s="3"/>
      <c r="J2101" s="3"/>
    </row>
    <row r="2102">
      <c r="A2102" s="4" t="s">
        <v>5423</v>
      </c>
      <c r="B2102" s="1" t="s">
        <v>11</v>
      </c>
      <c r="C2102" s="1" t="s">
        <v>11</v>
      </c>
      <c r="D2102" s="1" t="s">
        <v>11</v>
      </c>
      <c r="E2102" s="1" t="s">
        <v>11</v>
      </c>
      <c r="F2102" s="1" t="s">
        <v>11</v>
      </c>
      <c r="G2102" s="1" t="s">
        <v>11</v>
      </c>
      <c r="H2102" s="1" t="s">
        <v>11</v>
      </c>
      <c r="I2102" s="3"/>
      <c r="J2102" s="3"/>
    </row>
    <row r="2103">
      <c r="A2103" s="4" t="s">
        <v>7280</v>
      </c>
      <c r="B2103" s="1" t="s">
        <v>7281</v>
      </c>
      <c r="C2103" s="1" t="s">
        <v>7282</v>
      </c>
      <c r="D2103" s="1" t="s">
        <v>7283</v>
      </c>
      <c r="E2103" s="1" t="s">
        <v>7284</v>
      </c>
      <c r="F2103" s="1" t="s">
        <v>11</v>
      </c>
      <c r="G2103" s="5" t="s">
        <v>7285</v>
      </c>
      <c r="H2103" s="1" t="s">
        <v>312</v>
      </c>
      <c r="I2103" s="3"/>
      <c r="J2103" s="3"/>
    </row>
    <row r="2104">
      <c r="A2104" s="4" t="s">
        <v>7203</v>
      </c>
      <c r="B2104" s="1" t="s">
        <v>11</v>
      </c>
      <c r="C2104" s="1" t="s">
        <v>11</v>
      </c>
      <c r="D2104" s="1" t="s">
        <v>11</v>
      </c>
      <c r="E2104" s="1" t="s">
        <v>11</v>
      </c>
      <c r="F2104" s="1" t="s">
        <v>11</v>
      </c>
      <c r="G2104" s="1" t="s">
        <v>11</v>
      </c>
      <c r="H2104" s="1" t="s">
        <v>11</v>
      </c>
      <c r="I2104" s="3"/>
      <c r="J2104" s="3"/>
    </row>
    <row r="2105">
      <c r="A2105" s="4" t="s">
        <v>7289</v>
      </c>
      <c r="B2105" s="1" t="s">
        <v>7290</v>
      </c>
      <c r="C2105" s="1" t="s">
        <v>7291</v>
      </c>
      <c r="D2105" s="1" t="s">
        <v>7292</v>
      </c>
      <c r="E2105" s="1" t="s">
        <v>7293</v>
      </c>
      <c r="F2105" s="1" t="s">
        <v>7294</v>
      </c>
      <c r="G2105" s="1" t="s">
        <v>11</v>
      </c>
      <c r="H2105" s="1" t="s">
        <v>80</v>
      </c>
      <c r="I2105" s="3"/>
      <c r="J2105" s="3"/>
    </row>
    <row r="2106">
      <c r="A2106" s="4" t="s">
        <v>7670</v>
      </c>
      <c r="B2106" s="1" t="s">
        <v>11</v>
      </c>
      <c r="C2106" s="1" t="s">
        <v>11</v>
      </c>
      <c r="D2106" s="1" t="s">
        <v>11</v>
      </c>
      <c r="E2106" s="1" t="s">
        <v>11</v>
      </c>
      <c r="F2106" s="1" t="s">
        <v>11</v>
      </c>
      <c r="G2106" s="1" t="s">
        <v>11</v>
      </c>
      <c r="H2106" s="1" t="s">
        <v>11</v>
      </c>
      <c r="I2106" s="3"/>
      <c r="J2106" s="3"/>
    </row>
    <row r="2107">
      <c r="A2107" s="4" t="s">
        <v>7302</v>
      </c>
      <c r="B2107" s="1" t="s">
        <v>11</v>
      </c>
      <c r="C2107" s="1" t="s">
        <v>11</v>
      </c>
      <c r="D2107" s="1" t="s">
        <v>11</v>
      </c>
      <c r="E2107" s="1" t="s">
        <v>11</v>
      </c>
      <c r="F2107" s="1" t="s">
        <v>11</v>
      </c>
      <c r="G2107" s="1" t="s">
        <v>11</v>
      </c>
      <c r="H2107" s="1" t="s">
        <v>11</v>
      </c>
      <c r="I2107" s="3"/>
      <c r="J2107" s="3"/>
    </row>
    <row r="2108">
      <c r="A2108" s="4" t="s">
        <v>3564</v>
      </c>
      <c r="B2108" s="1" t="s">
        <v>11</v>
      </c>
      <c r="C2108" s="1" t="s">
        <v>11</v>
      </c>
      <c r="D2108" s="1" t="s">
        <v>11</v>
      </c>
      <c r="E2108" s="1" t="s">
        <v>11</v>
      </c>
      <c r="F2108" s="1" t="s">
        <v>11</v>
      </c>
      <c r="G2108" s="1" t="s">
        <v>11</v>
      </c>
      <c r="H2108" s="1" t="s">
        <v>11</v>
      </c>
      <c r="I2108" s="3"/>
      <c r="J2108" s="3"/>
    </row>
    <row r="2109">
      <c r="A2109" s="4" t="s">
        <v>5243</v>
      </c>
      <c r="B2109" s="1" t="s">
        <v>11</v>
      </c>
      <c r="C2109" s="1" t="s">
        <v>11</v>
      </c>
      <c r="D2109" s="1" t="s">
        <v>11</v>
      </c>
      <c r="E2109" s="1" t="s">
        <v>11</v>
      </c>
      <c r="F2109" s="1" t="s">
        <v>11</v>
      </c>
      <c r="G2109" s="1" t="s">
        <v>11</v>
      </c>
      <c r="H2109" s="1" t="s">
        <v>11</v>
      </c>
      <c r="I2109" s="3"/>
      <c r="J2109" s="3"/>
    </row>
    <row r="2110">
      <c r="A2110" s="4" t="s">
        <v>7304</v>
      </c>
      <c r="B2110" s="1" t="s">
        <v>7305</v>
      </c>
      <c r="C2110" s="1" t="s">
        <v>7306</v>
      </c>
      <c r="D2110" s="1" t="s">
        <v>7307</v>
      </c>
      <c r="E2110" s="1" t="s">
        <v>7308</v>
      </c>
      <c r="F2110" s="1" t="s">
        <v>11</v>
      </c>
      <c r="G2110" s="1" t="s">
        <v>11</v>
      </c>
      <c r="H2110" s="1" t="s">
        <v>154</v>
      </c>
      <c r="I2110" s="3"/>
      <c r="J2110" s="3"/>
    </row>
    <row r="2111">
      <c r="A2111" s="4" t="s">
        <v>8584</v>
      </c>
      <c r="B2111" s="1" t="s">
        <v>11</v>
      </c>
      <c r="C2111" s="1" t="s">
        <v>11</v>
      </c>
      <c r="D2111" s="1" t="s">
        <v>11</v>
      </c>
      <c r="E2111" s="1" t="s">
        <v>11</v>
      </c>
      <c r="F2111" s="1" t="s">
        <v>11</v>
      </c>
      <c r="G2111" s="1" t="s">
        <v>11</v>
      </c>
      <c r="H2111" s="1" t="s">
        <v>11</v>
      </c>
      <c r="I2111" s="3"/>
      <c r="J2111" s="3"/>
    </row>
    <row r="2112">
      <c r="A2112" s="4" t="s">
        <v>8940</v>
      </c>
      <c r="B2112" s="1" t="s">
        <v>11</v>
      </c>
      <c r="C2112" s="1" t="s">
        <v>11</v>
      </c>
      <c r="D2112" s="1" t="s">
        <v>11</v>
      </c>
      <c r="E2112" s="1" t="s">
        <v>11</v>
      </c>
      <c r="F2112" s="1" t="s">
        <v>11</v>
      </c>
      <c r="G2112" s="1" t="s">
        <v>11</v>
      </c>
      <c r="H2112" s="1" t="s">
        <v>11</v>
      </c>
      <c r="I2112" s="3"/>
      <c r="J2112" s="3"/>
    </row>
    <row r="2113">
      <c r="A2113" s="4" t="s">
        <v>375</v>
      </c>
      <c r="B2113" s="1" t="s">
        <v>11</v>
      </c>
      <c r="C2113" s="1" t="s">
        <v>11</v>
      </c>
      <c r="D2113" s="1" t="s">
        <v>11</v>
      </c>
      <c r="E2113" s="1" t="s">
        <v>11</v>
      </c>
      <c r="F2113" s="1" t="s">
        <v>11</v>
      </c>
      <c r="G2113" s="1" t="s">
        <v>11</v>
      </c>
      <c r="H2113" s="1" t="s">
        <v>11</v>
      </c>
      <c r="I2113" s="3"/>
      <c r="J2113" s="3"/>
    </row>
    <row r="2114">
      <c r="A2114" s="4" t="s">
        <v>7316</v>
      </c>
      <c r="B2114" s="1" t="s">
        <v>7317</v>
      </c>
      <c r="C2114" s="1" t="s">
        <v>7318</v>
      </c>
      <c r="D2114" s="1" t="s">
        <v>7319</v>
      </c>
      <c r="E2114" s="1" t="s">
        <v>7320</v>
      </c>
      <c r="F2114" s="1" t="s">
        <v>11</v>
      </c>
      <c r="G2114" s="5" t="s">
        <v>7321</v>
      </c>
      <c r="H2114" s="1" t="s">
        <v>80</v>
      </c>
      <c r="I2114" s="3"/>
      <c r="J2114" s="3"/>
    </row>
    <row r="2115">
      <c r="A2115" s="4" t="s">
        <v>7323</v>
      </c>
      <c r="B2115" s="1" t="s">
        <v>7324</v>
      </c>
      <c r="C2115" s="1" t="s">
        <v>7325</v>
      </c>
      <c r="D2115" s="1" t="s">
        <v>7326</v>
      </c>
      <c r="E2115" s="1" t="s">
        <v>7327</v>
      </c>
      <c r="F2115" s="1" t="s">
        <v>11</v>
      </c>
      <c r="G2115" s="1" t="s">
        <v>11</v>
      </c>
      <c r="H2115" s="1" t="s">
        <v>154</v>
      </c>
      <c r="I2115" s="3"/>
      <c r="J2115" s="3"/>
    </row>
    <row r="2116">
      <c r="A2116" s="4" t="s">
        <v>2806</v>
      </c>
      <c r="B2116" s="1" t="s">
        <v>11</v>
      </c>
      <c r="C2116" s="1" t="s">
        <v>11</v>
      </c>
      <c r="D2116" s="1" t="s">
        <v>11</v>
      </c>
      <c r="E2116" s="1" t="s">
        <v>11</v>
      </c>
      <c r="F2116" s="1" t="s">
        <v>11</v>
      </c>
      <c r="G2116" s="1" t="s">
        <v>11</v>
      </c>
      <c r="H2116" s="1" t="s">
        <v>11</v>
      </c>
      <c r="I2116" s="3"/>
      <c r="J2116" s="3"/>
    </row>
    <row r="2117">
      <c r="A2117" s="4" t="s">
        <v>5716</v>
      </c>
      <c r="B2117" s="1" t="s">
        <v>11</v>
      </c>
      <c r="C2117" s="1" t="s">
        <v>11</v>
      </c>
      <c r="D2117" s="1" t="s">
        <v>11</v>
      </c>
      <c r="E2117" s="1" t="s">
        <v>11</v>
      </c>
      <c r="F2117" s="1" t="s">
        <v>11</v>
      </c>
      <c r="G2117" s="1" t="s">
        <v>11</v>
      </c>
      <c r="H2117" s="1" t="s">
        <v>11</v>
      </c>
      <c r="I2117" s="3"/>
      <c r="J2117" s="3"/>
    </row>
    <row r="2118">
      <c r="A2118" s="4" t="s">
        <v>7333</v>
      </c>
      <c r="B2118" s="1" t="s">
        <v>7334</v>
      </c>
      <c r="C2118" s="1" t="s">
        <v>7335</v>
      </c>
      <c r="D2118" s="1" t="s">
        <v>880</v>
      </c>
      <c r="E2118" s="1" t="s">
        <v>7336</v>
      </c>
      <c r="F2118" s="1" t="s">
        <v>11</v>
      </c>
      <c r="G2118" s="5" t="s">
        <v>7337</v>
      </c>
      <c r="H2118" s="1" t="s">
        <v>80</v>
      </c>
      <c r="I2118" s="3"/>
      <c r="J2118" s="3"/>
    </row>
    <row r="2119">
      <c r="A2119" s="4" t="s">
        <v>3607</v>
      </c>
      <c r="B2119" s="1" t="s">
        <v>11</v>
      </c>
      <c r="C2119" s="1" t="s">
        <v>11</v>
      </c>
      <c r="D2119" s="1" t="s">
        <v>11</v>
      </c>
      <c r="E2119" s="1" t="s">
        <v>11</v>
      </c>
      <c r="F2119" s="1" t="s">
        <v>11</v>
      </c>
      <c r="G2119" s="1" t="s">
        <v>11</v>
      </c>
      <c r="H2119" s="1" t="s">
        <v>11</v>
      </c>
      <c r="I2119" s="3"/>
      <c r="J2119" s="3"/>
    </row>
    <row r="2120">
      <c r="A2120" s="4" t="s">
        <v>7341</v>
      </c>
      <c r="B2120" s="1" t="s">
        <v>7342</v>
      </c>
      <c r="C2120" s="1" t="s">
        <v>7343</v>
      </c>
      <c r="D2120" s="1" t="s">
        <v>7344</v>
      </c>
      <c r="E2120" s="1" t="s">
        <v>7345</v>
      </c>
      <c r="F2120" s="1" t="s">
        <v>7346</v>
      </c>
      <c r="G2120" s="1" t="s">
        <v>11</v>
      </c>
      <c r="H2120" s="1" t="s">
        <v>312</v>
      </c>
      <c r="I2120" s="3"/>
      <c r="J2120" s="3"/>
    </row>
    <row r="2121">
      <c r="A2121" s="4" t="s">
        <v>296</v>
      </c>
      <c r="B2121" s="1" t="s">
        <v>11</v>
      </c>
      <c r="C2121" s="1" t="s">
        <v>11</v>
      </c>
      <c r="D2121" s="1" t="s">
        <v>11</v>
      </c>
      <c r="E2121" s="1" t="s">
        <v>11</v>
      </c>
      <c r="F2121" s="1" t="s">
        <v>11</v>
      </c>
      <c r="G2121" s="1" t="s">
        <v>11</v>
      </c>
      <c r="H2121" s="1" t="s">
        <v>11</v>
      </c>
      <c r="I2121" s="3"/>
      <c r="J2121" s="3"/>
    </row>
    <row r="2122">
      <c r="A2122" s="4" t="s">
        <v>5649</v>
      </c>
      <c r="B2122" s="1" t="s">
        <v>11</v>
      </c>
      <c r="C2122" s="1" t="s">
        <v>11</v>
      </c>
      <c r="D2122" s="1" t="s">
        <v>11</v>
      </c>
      <c r="E2122" s="1" t="s">
        <v>11</v>
      </c>
      <c r="F2122" s="1" t="s">
        <v>11</v>
      </c>
      <c r="G2122" s="1" t="s">
        <v>11</v>
      </c>
      <c r="H2122" s="1" t="s">
        <v>11</v>
      </c>
      <c r="I2122" s="3"/>
      <c r="J2122" s="3"/>
    </row>
    <row r="2123">
      <c r="A2123" s="4" t="s">
        <v>5804</v>
      </c>
      <c r="B2123" s="1" t="s">
        <v>11</v>
      </c>
      <c r="C2123" s="1" t="s">
        <v>11</v>
      </c>
      <c r="D2123" s="1" t="s">
        <v>11</v>
      </c>
      <c r="E2123" s="1" t="s">
        <v>11</v>
      </c>
      <c r="F2123" s="1" t="s">
        <v>11</v>
      </c>
      <c r="G2123" s="1" t="s">
        <v>11</v>
      </c>
      <c r="H2123" s="1" t="s">
        <v>11</v>
      </c>
      <c r="I2123" s="3"/>
      <c r="J2123" s="3"/>
    </row>
    <row r="2124">
      <c r="A2124" s="4" t="s">
        <v>3031</v>
      </c>
      <c r="B2124" s="1" t="s">
        <v>11</v>
      </c>
      <c r="C2124" s="1" t="s">
        <v>11</v>
      </c>
      <c r="D2124" s="1" t="s">
        <v>11</v>
      </c>
      <c r="E2124" s="1" t="s">
        <v>11</v>
      </c>
      <c r="F2124" s="1" t="s">
        <v>11</v>
      </c>
      <c r="G2124" s="1" t="s">
        <v>11</v>
      </c>
      <c r="H2124" s="1" t="s">
        <v>11</v>
      </c>
      <c r="I2124" s="3"/>
      <c r="J2124" s="3"/>
    </row>
    <row r="2125">
      <c r="A2125" s="4" t="s">
        <v>7356</v>
      </c>
      <c r="B2125" s="1" t="s">
        <v>7357</v>
      </c>
      <c r="C2125" s="1" t="s">
        <v>7358</v>
      </c>
      <c r="D2125" s="1" t="s">
        <v>7359</v>
      </c>
      <c r="E2125" s="1" t="s">
        <v>7360</v>
      </c>
      <c r="F2125" s="1" t="s">
        <v>7361</v>
      </c>
      <c r="G2125" s="1" t="s">
        <v>11</v>
      </c>
      <c r="H2125" s="1" t="s">
        <v>80</v>
      </c>
      <c r="I2125" s="3"/>
      <c r="J2125" s="3"/>
    </row>
    <row r="2126">
      <c r="A2126" s="4" t="s">
        <v>8767</v>
      </c>
      <c r="B2126" s="1" t="s">
        <v>11</v>
      </c>
      <c r="C2126" s="1" t="s">
        <v>11</v>
      </c>
      <c r="D2126" s="1" t="s">
        <v>11</v>
      </c>
      <c r="E2126" s="1" t="s">
        <v>11</v>
      </c>
      <c r="F2126" s="1" t="s">
        <v>11</v>
      </c>
      <c r="G2126" s="1" t="s">
        <v>11</v>
      </c>
      <c r="H2126" s="1" t="s">
        <v>11</v>
      </c>
      <c r="I2126" s="3"/>
      <c r="J2126" s="3"/>
    </row>
    <row r="2127">
      <c r="A2127" s="4" t="s">
        <v>7365</v>
      </c>
      <c r="B2127" s="1" t="s">
        <v>7366</v>
      </c>
      <c r="C2127" s="1" t="s">
        <v>7367</v>
      </c>
      <c r="D2127" s="1" t="s">
        <v>7368</v>
      </c>
      <c r="E2127" s="1" t="s">
        <v>7369</v>
      </c>
      <c r="F2127" s="1" t="s">
        <v>7370</v>
      </c>
      <c r="G2127" s="1" t="s">
        <v>11</v>
      </c>
      <c r="H2127" s="1" t="s">
        <v>382</v>
      </c>
      <c r="I2127" s="3"/>
      <c r="J2127" s="3"/>
    </row>
    <row r="2128">
      <c r="A2128" s="4" t="s">
        <v>99</v>
      </c>
      <c r="B2128" s="1" t="s">
        <v>11</v>
      </c>
      <c r="C2128" s="1" t="s">
        <v>11</v>
      </c>
      <c r="D2128" s="1" t="s">
        <v>11</v>
      </c>
      <c r="E2128" s="1" t="s">
        <v>11</v>
      </c>
      <c r="F2128" s="1" t="s">
        <v>11</v>
      </c>
      <c r="G2128" s="1" t="s">
        <v>11</v>
      </c>
      <c r="H2128" s="1" t="s">
        <v>11</v>
      </c>
      <c r="I2128" s="3"/>
      <c r="J2128" s="3"/>
    </row>
    <row r="2129">
      <c r="A2129" s="4" t="s">
        <v>4890</v>
      </c>
      <c r="B2129" s="1" t="s">
        <v>11</v>
      </c>
      <c r="C2129" s="1" t="s">
        <v>11</v>
      </c>
      <c r="D2129" s="1" t="s">
        <v>11</v>
      </c>
      <c r="E2129" s="1" t="s">
        <v>11</v>
      </c>
      <c r="F2129" s="1" t="s">
        <v>11</v>
      </c>
      <c r="G2129" s="1" t="s">
        <v>11</v>
      </c>
      <c r="H2129" s="1" t="s">
        <v>11</v>
      </c>
      <c r="I2129" s="3"/>
      <c r="J2129" s="3"/>
    </row>
    <row r="2130">
      <c r="A2130" s="4" t="s">
        <v>7376</v>
      </c>
      <c r="B2130" s="1" t="s">
        <v>7377</v>
      </c>
      <c r="C2130" s="1" t="s">
        <v>7378</v>
      </c>
      <c r="D2130" s="1" t="s">
        <v>7379</v>
      </c>
      <c r="E2130" s="1" t="s">
        <v>7380</v>
      </c>
      <c r="F2130" s="1" t="s">
        <v>7381</v>
      </c>
      <c r="G2130" s="1" t="s">
        <v>7382</v>
      </c>
      <c r="H2130" s="1" t="s">
        <v>654</v>
      </c>
      <c r="I2130" s="3"/>
      <c r="J2130" s="3"/>
    </row>
    <row r="2131">
      <c r="A2131" s="4" t="s">
        <v>6545</v>
      </c>
      <c r="B2131" s="1" t="s">
        <v>11</v>
      </c>
      <c r="C2131" s="1" t="s">
        <v>11</v>
      </c>
      <c r="D2131" s="1" t="s">
        <v>11</v>
      </c>
      <c r="E2131" s="1" t="s">
        <v>11</v>
      </c>
      <c r="F2131" s="1" t="s">
        <v>11</v>
      </c>
      <c r="G2131" s="1" t="s">
        <v>11</v>
      </c>
      <c r="H2131" s="1" t="s">
        <v>11</v>
      </c>
      <c r="I2131" s="3"/>
      <c r="J2131" s="3"/>
    </row>
    <row r="2132">
      <c r="A2132" s="4" t="s">
        <v>6669</v>
      </c>
      <c r="B2132" s="1" t="s">
        <v>11</v>
      </c>
      <c r="C2132" s="1" t="s">
        <v>11</v>
      </c>
      <c r="D2132" s="1" t="s">
        <v>11</v>
      </c>
      <c r="E2132" s="1" t="s">
        <v>11</v>
      </c>
      <c r="F2132" s="1" t="s">
        <v>11</v>
      </c>
      <c r="G2132" s="1" t="s">
        <v>11</v>
      </c>
      <c r="H2132" s="1" t="s">
        <v>11</v>
      </c>
      <c r="I2132" s="3"/>
      <c r="J2132" s="3"/>
    </row>
    <row r="2133">
      <c r="A2133" s="4" t="s">
        <v>6452</v>
      </c>
      <c r="B2133" s="1" t="s">
        <v>11</v>
      </c>
      <c r="C2133" s="1" t="s">
        <v>11</v>
      </c>
      <c r="D2133" s="1" t="s">
        <v>11</v>
      </c>
      <c r="E2133" s="1" t="s">
        <v>11</v>
      </c>
      <c r="F2133" s="1" t="s">
        <v>11</v>
      </c>
      <c r="G2133" s="1" t="s">
        <v>11</v>
      </c>
      <c r="H2133" s="1" t="s">
        <v>11</v>
      </c>
      <c r="I2133" s="3"/>
      <c r="J2133" s="3"/>
    </row>
    <row r="2134">
      <c r="A2134" s="4" t="s">
        <v>198</v>
      </c>
      <c r="B2134" s="1" t="s">
        <v>11</v>
      </c>
      <c r="C2134" s="1" t="s">
        <v>11</v>
      </c>
      <c r="D2134" s="1" t="s">
        <v>11</v>
      </c>
      <c r="E2134" s="1" t="s">
        <v>11</v>
      </c>
      <c r="F2134" s="1" t="s">
        <v>11</v>
      </c>
      <c r="G2134" s="1" t="s">
        <v>11</v>
      </c>
      <c r="H2134" s="1" t="s">
        <v>11</v>
      </c>
      <c r="I2134" s="3"/>
      <c r="J2134" s="3"/>
    </row>
    <row r="2135">
      <c r="A2135" s="4" t="s">
        <v>7392</v>
      </c>
      <c r="B2135" s="1" t="s">
        <v>7393</v>
      </c>
      <c r="C2135" s="3"/>
      <c r="D2135" s="3"/>
      <c r="E2135" s="3"/>
      <c r="F2135" s="1" t="s">
        <v>11</v>
      </c>
      <c r="G2135" s="1" t="s">
        <v>11</v>
      </c>
      <c r="H2135" s="1" t="s">
        <v>11</v>
      </c>
      <c r="I2135" s="3"/>
      <c r="J2135" s="3"/>
    </row>
    <row r="2136">
      <c r="A2136" s="4" t="s">
        <v>7395</v>
      </c>
      <c r="B2136" s="1" t="s">
        <v>7396</v>
      </c>
      <c r="C2136" s="1" t="s">
        <v>7397</v>
      </c>
      <c r="D2136" s="1" t="s">
        <v>7398</v>
      </c>
      <c r="E2136" s="1" t="s">
        <v>7399</v>
      </c>
      <c r="F2136" s="1" t="s">
        <v>2175</v>
      </c>
      <c r="G2136" s="5" t="s">
        <v>2689</v>
      </c>
      <c r="H2136" s="1" t="s">
        <v>312</v>
      </c>
      <c r="I2136" s="3"/>
      <c r="J2136" s="3"/>
    </row>
    <row r="2137">
      <c r="A2137" s="4" t="s">
        <v>7051</v>
      </c>
      <c r="B2137" s="1" t="s">
        <v>11</v>
      </c>
      <c r="C2137" s="1" t="s">
        <v>11</v>
      </c>
      <c r="D2137" s="1" t="s">
        <v>11</v>
      </c>
      <c r="E2137" s="1" t="s">
        <v>11</v>
      </c>
      <c r="F2137" s="1" t="s">
        <v>11</v>
      </c>
      <c r="G2137" s="1" t="s">
        <v>11</v>
      </c>
      <c r="H2137" s="1" t="s">
        <v>11</v>
      </c>
      <c r="I2137" s="3"/>
      <c r="J2137" s="3"/>
    </row>
    <row r="2138">
      <c r="A2138" s="4" t="s">
        <v>7403</v>
      </c>
      <c r="B2138" s="1" t="s">
        <v>7404</v>
      </c>
      <c r="C2138" s="1" t="s">
        <v>7405</v>
      </c>
      <c r="D2138" s="1" t="s">
        <v>7406</v>
      </c>
      <c r="E2138" s="1" t="s">
        <v>7407</v>
      </c>
      <c r="F2138" s="1" t="s">
        <v>7408</v>
      </c>
      <c r="G2138" s="1" t="s">
        <v>11</v>
      </c>
      <c r="H2138" s="1" t="s">
        <v>183</v>
      </c>
      <c r="I2138" s="3"/>
      <c r="J2138" s="3"/>
    </row>
    <row r="2139">
      <c r="A2139" s="4" t="s">
        <v>1641</v>
      </c>
      <c r="B2139" s="1" t="s">
        <v>11</v>
      </c>
      <c r="C2139" s="1" t="s">
        <v>11</v>
      </c>
      <c r="D2139" s="1" t="s">
        <v>11</v>
      </c>
      <c r="E2139" s="1" t="s">
        <v>11</v>
      </c>
      <c r="F2139" s="1" t="s">
        <v>11</v>
      </c>
      <c r="G2139" s="1" t="s">
        <v>11</v>
      </c>
      <c r="H2139" s="1" t="s">
        <v>11</v>
      </c>
      <c r="I2139" s="3"/>
      <c r="J2139" s="3"/>
    </row>
    <row r="2140">
      <c r="A2140" s="4" t="s">
        <v>2363</v>
      </c>
      <c r="B2140" s="1" t="s">
        <v>11</v>
      </c>
      <c r="C2140" s="1" t="s">
        <v>11</v>
      </c>
      <c r="D2140" s="1" t="s">
        <v>11</v>
      </c>
      <c r="E2140" s="1" t="s">
        <v>11</v>
      </c>
      <c r="F2140" s="1" t="s">
        <v>11</v>
      </c>
      <c r="G2140" s="1" t="s">
        <v>11</v>
      </c>
      <c r="H2140" s="1" t="s">
        <v>11</v>
      </c>
      <c r="I2140" s="3"/>
      <c r="J2140" s="3"/>
    </row>
    <row r="2141">
      <c r="A2141" s="4" t="s">
        <v>4479</v>
      </c>
      <c r="B2141" s="1" t="s">
        <v>11</v>
      </c>
      <c r="C2141" s="1" t="s">
        <v>11</v>
      </c>
      <c r="D2141" s="1" t="s">
        <v>11</v>
      </c>
      <c r="E2141" s="1" t="s">
        <v>11</v>
      </c>
      <c r="F2141" s="1" t="s">
        <v>11</v>
      </c>
      <c r="G2141" s="1" t="s">
        <v>11</v>
      </c>
      <c r="H2141" s="1" t="s">
        <v>11</v>
      </c>
      <c r="I2141" s="3"/>
      <c r="J2141" s="3"/>
    </row>
    <row r="2142">
      <c r="A2142" s="4" t="s">
        <v>8862</v>
      </c>
      <c r="B2142" s="1" t="s">
        <v>11</v>
      </c>
      <c r="C2142" s="1" t="s">
        <v>11</v>
      </c>
      <c r="D2142" s="1" t="s">
        <v>11</v>
      </c>
      <c r="E2142" s="1" t="s">
        <v>11</v>
      </c>
      <c r="F2142" s="1" t="s">
        <v>11</v>
      </c>
      <c r="G2142" s="1" t="s">
        <v>11</v>
      </c>
      <c r="H2142" s="1" t="s">
        <v>11</v>
      </c>
      <c r="I2142" s="3"/>
      <c r="J2142" s="3"/>
    </row>
    <row r="2143">
      <c r="A2143" s="4" t="s">
        <v>7418</v>
      </c>
      <c r="B2143" s="1" t="s">
        <v>7419</v>
      </c>
      <c r="C2143" s="1" t="s">
        <v>7420</v>
      </c>
      <c r="D2143" s="1" t="s">
        <v>7421</v>
      </c>
      <c r="E2143" s="1" t="s">
        <v>7422</v>
      </c>
      <c r="F2143" s="1" t="s">
        <v>11</v>
      </c>
      <c r="G2143" s="5" t="s">
        <v>7423</v>
      </c>
      <c r="H2143" s="1" t="s">
        <v>382</v>
      </c>
      <c r="I2143" s="3"/>
      <c r="J2143" s="3"/>
    </row>
    <row r="2144">
      <c r="A2144" s="4" t="s">
        <v>4817</v>
      </c>
      <c r="B2144" s="1" t="s">
        <v>11</v>
      </c>
      <c r="C2144" s="1" t="s">
        <v>11</v>
      </c>
      <c r="D2144" s="1" t="s">
        <v>11</v>
      </c>
      <c r="E2144" s="1" t="s">
        <v>11</v>
      </c>
      <c r="F2144" s="1" t="s">
        <v>11</v>
      </c>
      <c r="G2144" s="1" t="s">
        <v>11</v>
      </c>
      <c r="H2144" s="1" t="s">
        <v>11</v>
      </c>
      <c r="I2144" s="3"/>
      <c r="J2144" s="3"/>
    </row>
    <row r="2145">
      <c r="A2145" s="4" t="s">
        <v>4171</v>
      </c>
      <c r="B2145" s="1" t="s">
        <v>11</v>
      </c>
      <c r="C2145" s="1" t="s">
        <v>11</v>
      </c>
      <c r="D2145" s="1" t="s">
        <v>11</v>
      </c>
      <c r="E2145" s="1" t="s">
        <v>11</v>
      </c>
      <c r="F2145" s="1" t="s">
        <v>11</v>
      </c>
      <c r="G2145" s="1" t="s">
        <v>11</v>
      </c>
      <c r="H2145" s="1" t="s">
        <v>11</v>
      </c>
      <c r="I2145" s="3"/>
      <c r="J2145" s="3"/>
    </row>
    <row r="2146">
      <c r="A2146" s="4" t="s">
        <v>2846</v>
      </c>
      <c r="B2146" s="1" t="s">
        <v>11</v>
      </c>
      <c r="C2146" s="1" t="s">
        <v>11</v>
      </c>
      <c r="D2146" s="1" t="s">
        <v>11</v>
      </c>
      <c r="E2146" s="1" t="s">
        <v>11</v>
      </c>
      <c r="F2146" s="1" t="s">
        <v>11</v>
      </c>
      <c r="G2146" s="1" t="s">
        <v>11</v>
      </c>
      <c r="H2146" s="1" t="s">
        <v>11</v>
      </c>
      <c r="I2146" s="3"/>
      <c r="J2146" s="3"/>
    </row>
    <row r="2147">
      <c r="A2147" s="4" t="s">
        <v>4623</v>
      </c>
      <c r="B2147" s="1" t="s">
        <v>11</v>
      </c>
      <c r="C2147" s="1" t="s">
        <v>11</v>
      </c>
      <c r="D2147" s="1" t="s">
        <v>11</v>
      </c>
      <c r="E2147" s="1" t="s">
        <v>11</v>
      </c>
      <c r="F2147" s="1" t="s">
        <v>11</v>
      </c>
      <c r="G2147" s="1" t="s">
        <v>11</v>
      </c>
      <c r="H2147" s="1" t="s">
        <v>11</v>
      </c>
      <c r="I2147" s="3"/>
      <c r="J2147" s="3"/>
    </row>
    <row r="2148">
      <c r="A2148" s="4" t="s">
        <v>900</v>
      </c>
      <c r="B2148" s="1" t="s">
        <v>11</v>
      </c>
      <c r="C2148" s="1" t="s">
        <v>11</v>
      </c>
      <c r="D2148" s="1" t="s">
        <v>11</v>
      </c>
      <c r="E2148" s="1" t="s">
        <v>11</v>
      </c>
      <c r="F2148" s="1" t="s">
        <v>11</v>
      </c>
      <c r="G2148" s="1" t="s">
        <v>11</v>
      </c>
      <c r="H2148" s="1" t="s">
        <v>11</v>
      </c>
      <c r="I2148" s="3"/>
      <c r="J2148" s="3"/>
    </row>
    <row r="2149">
      <c r="A2149" s="4" t="s">
        <v>2875</v>
      </c>
      <c r="B2149" s="1" t="s">
        <v>11</v>
      </c>
      <c r="C2149" s="1" t="s">
        <v>11</v>
      </c>
      <c r="D2149" s="1" t="s">
        <v>11</v>
      </c>
      <c r="E2149" s="1" t="s">
        <v>11</v>
      </c>
      <c r="F2149" s="1" t="s">
        <v>11</v>
      </c>
      <c r="G2149" s="1" t="s">
        <v>11</v>
      </c>
      <c r="H2149" s="1" t="s">
        <v>11</v>
      </c>
      <c r="I2149" s="3"/>
      <c r="J2149" s="3"/>
    </row>
    <row r="2150">
      <c r="A2150" s="4" t="s">
        <v>7437</v>
      </c>
      <c r="B2150" s="1" t="s">
        <v>7438</v>
      </c>
      <c r="C2150" s="1" t="s">
        <v>7439</v>
      </c>
      <c r="D2150" s="1" t="s">
        <v>7440</v>
      </c>
      <c r="E2150" s="1" t="s">
        <v>7441</v>
      </c>
      <c r="F2150" s="1" t="s">
        <v>7442</v>
      </c>
      <c r="G2150" s="1" t="s">
        <v>11</v>
      </c>
      <c r="H2150" s="1" t="s">
        <v>53</v>
      </c>
      <c r="I2150" s="3"/>
      <c r="J2150" s="3"/>
    </row>
    <row r="2151">
      <c r="A2151" s="4" t="s">
        <v>883</v>
      </c>
      <c r="B2151" s="1" t="s">
        <v>11</v>
      </c>
      <c r="C2151" s="1" t="s">
        <v>11</v>
      </c>
      <c r="D2151" s="1" t="s">
        <v>11</v>
      </c>
      <c r="E2151" s="1" t="s">
        <v>11</v>
      </c>
      <c r="F2151" s="1" t="s">
        <v>11</v>
      </c>
      <c r="G2151" s="1" t="s">
        <v>11</v>
      </c>
      <c r="H2151" s="1" t="s">
        <v>11</v>
      </c>
      <c r="I2151" s="3"/>
      <c r="J2151" s="3"/>
    </row>
    <row r="2152">
      <c r="A2152" s="4" t="s">
        <v>7446</v>
      </c>
      <c r="B2152" s="1" t="s">
        <v>7447</v>
      </c>
      <c r="C2152" s="1" t="s">
        <v>7448</v>
      </c>
      <c r="D2152" s="1" t="s">
        <v>7449</v>
      </c>
      <c r="E2152" s="1" t="s">
        <v>7450</v>
      </c>
      <c r="F2152" s="1" t="s">
        <v>7451</v>
      </c>
      <c r="G2152" s="5" t="s">
        <v>7452</v>
      </c>
      <c r="H2152" s="1" t="s">
        <v>31</v>
      </c>
      <c r="I2152" s="3"/>
      <c r="J2152" s="3"/>
    </row>
    <row r="2153">
      <c r="A2153" s="4" t="s">
        <v>7454</v>
      </c>
      <c r="B2153" s="1" t="s">
        <v>7455</v>
      </c>
      <c r="C2153" s="3"/>
      <c r="D2153" s="3"/>
      <c r="E2153" s="3"/>
      <c r="F2153" s="1" t="s">
        <v>11</v>
      </c>
      <c r="G2153" s="1" t="s">
        <v>11</v>
      </c>
      <c r="H2153" s="1" t="s">
        <v>11</v>
      </c>
      <c r="I2153" s="3"/>
      <c r="J2153" s="3"/>
    </row>
    <row r="2154">
      <c r="A2154" s="4" t="s">
        <v>563</v>
      </c>
      <c r="B2154" s="1" t="s">
        <v>11</v>
      </c>
      <c r="C2154" s="1" t="s">
        <v>11</v>
      </c>
      <c r="D2154" s="1" t="s">
        <v>11</v>
      </c>
      <c r="E2154" s="1" t="s">
        <v>11</v>
      </c>
      <c r="F2154" s="1" t="s">
        <v>11</v>
      </c>
      <c r="G2154" s="1" t="s">
        <v>11</v>
      </c>
      <c r="H2154" s="1" t="s">
        <v>11</v>
      </c>
      <c r="I2154" s="3"/>
      <c r="J2154" s="3"/>
    </row>
    <row r="2155">
      <c r="A2155" s="4" t="s">
        <v>4711</v>
      </c>
      <c r="B2155" s="1" t="s">
        <v>11</v>
      </c>
      <c r="C2155" s="1" t="s">
        <v>11</v>
      </c>
      <c r="D2155" s="1" t="s">
        <v>11</v>
      </c>
      <c r="E2155" s="1" t="s">
        <v>11</v>
      </c>
      <c r="F2155" s="1" t="s">
        <v>11</v>
      </c>
      <c r="G2155" s="1" t="s">
        <v>11</v>
      </c>
      <c r="H2155" s="1" t="s">
        <v>11</v>
      </c>
      <c r="I2155" s="3"/>
      <c r="J2155" s="3"/>
    </row>
    <row r="2156">
      <c r="A2156" s="4" t="s">
        <v>442</v>
      </c>
      <c r="B2156" s="1" t="s">
        <v>11</v>
      </c>
      <c r="C2156" s="1" t="s">
        <v>11</v>
      </c>
      <c r="D2156" s="1" t="s">
        <v>11</v>
      </c>
      <c r="E2156" s="1" t="s">
        <v>11</v>
      </c>
      <c r="F2156" s="1" t="s">
        <v>11</v>
      </c>
      <c r="G2156" s="1" t="s">
        <v>11</v>
      </c>
      <c r="H2156" s="1" t="s">
        <v>11</v>
      </c>
      <c r="I2156" s="3"/>
      <c r="J2156" s="3"/>
    </row>
    <row r="2157">
      <c r="A2157" s="4" t="s">
        <v>7463</v>
      </c>
      <c r="B2157" s="1" t="s">
        <v>7464</v>
      </c>
      <c r="C2157" s="3"/>
      <c r="D2157" s="3"/>
      <c r="E2157" s="3"/>
      <c r="F2157" s="1" t="s">
        <v>11</v>
      </c>
      <c r="G2157" s="1" t="s">
        <v>11</v>
      </c>
      <c r="H2157" s="1" t="s">
        <v>11</v>
      </c>
      <c r="I2157" s="3"/>
      <c r="J2157" s="3"/>
    </row>
    <row r="2158">
      <c r="A2158" s="4" t="s">
        <v>1764</v>
      </c>
      <c r="B2158" s="1" t="s">
        <v>11</v>
      </c>
      <c r="C2158" s="1" t="s">
        <v>11</v>
      </c>
      <c r="D2158" s="1" t="s">
        <v>11</v>
      </c>
      <c r="E2158" s="1" t="s">
        <v>11</v>
      </c>
      <c r="F2158" s="1" t="s">
        <v>11</v>
      </c>
      <c r="G2158" s="1" t="s">
        <v>11</v>
      </c>
      <c r="H2158" s="1" t="s">
        <v>11</v>
      </c>
      <c r="I2158" s="3"/>
      <c r="J2158" s="3"/>
    </row>
    <row r="2159">
      <c r="A2159" s="4" t="s">
        <v>287</v>
      </c>
      <c r="B2159" s="1" t="s">
        <v>11</v>
      </c>
      <c r="C2159" s="1" t="s">
        <v>11</v>
      </c>
      <c r="D2159" s="1" t="s">
        <v>11</v>
      </c>
      <c r="E2159" s="1" t="s">
        <v>11</v>
      </c>
      <c r="F2159" s="1" t="s">
        <v>11</v>
      </c>
      <c r="G2159" s="1" t="s">
        <v>11</v>
      </c>
      <c r="H2159" s="1" t="s">
        <v>11</v>
      </c>
      <c r="I2159" s="3"/>
      <c r="J2159" s="3"/>
    </row>
    <row r="2160">
      <c r="A2160" s="4" t="s">
        <v>9392</v>
      </c>
      <c r="B2160" s="1" t="s">
        <v>11</v>
      </c>
      <c r="C2160" s="1" t="s">
        <v>11</v>
      </c>
      <c r="D2160" s="1" t="s">
        <v>11</v>
      </c>
      <c r="E2160" s="1" t="s">
        <v>11</v>
      </c>
      <c r="F2160" s="1" t="s">
        <v>11</v>
      </c>
      <c r="G2160" s="1" t="s">
        <v>11</v>
      </c>
      <c r="H2160" s="1" t="s">
        <v>11</v>
      </c>
      <c r="I2160" s="3"/>
      <c r="J2160" s="3"/>
    </row>
    <row r="2161">
      <c r="A2161" s="4" t="s">
        <v>7472</v>
      </c>
      <c r="B2161" s="1" t="s">
        <v>7473</v>
      </c>
      <c r="C2161" s="1" t="s">
        <v>7474</v>
      </c>
      <c r="D2161" s="1" t="s">
        <v>7475</v>
      </c>
      <c r="E2161" s="1" t="s">
        <v>7476</v>
      </c>
      <c r="F2161" s="1" t="s">
        <v>11</v>
      </c>
      <c r="G2161" s="3"/>
      <c r="H2161" s="1" t="s">
        <v>80</v>
      </c>
      <c r="I2161" s="3"/>
      <c r="J2161" s="3"/>
    </row>
    <row r="2162">
      <c r="A2162" s="4" t="s">
        <v>7478</v>
      </c>
      <c r="B2162" s="1" t="s">
        <v>7479</v>
      </c>
      <c r="C2162" s="1" t="s">
        <v>7480</v>
      </c>
      <c r="D2162" s="1" t="s">
        <v>7481</v>
      </c>
      <c r="E2162" s="1" t="s">
        <v>7482</v>
      </c>
      <c r="F2162" s="1" t="s">
        <v>11</v>
      </c>
      <c r="G2162" s="5" t="s">
        <v>7483</v>
      </c>
      <c r="H2162" s="1" t="s">
        <v>80</v>
      </c>
      <c r="I2162" s="3"/>
      <c r="J2162" s="3"/>
    </row>
    <row r="2163">
      <c r="A2163" s="4" t="s">
        <v>7485</v>
      </c>
      <c r="B2163" s="1" t="s">
        <v>7486</v>
      </c>
      <c r="C2163" s="1" t="s">
        <v>7487</v>
      </c>
      <c r="D2163" s="1" t="s">
        <v>7488</v>
      </c>
      <c r="E2163" s="1" t="s">
        <v>7489</v>
      </c>
      <c r="F2163" s="1" t="s">
        <v>11</v>
      </c>
      <c r="G2163" s="1" t="s">
        <v>11</v>
      </c>
      <c r="H2163" s="1" t="s">
        <v>53</v>
      </c>
      <c r="I2163" s="3"/>
      <c r="J2163" s="3"/>
    </row>
    <row r="2164">
      <c r="A2164" s="4" t="s">
        <v>7491</v>
      </c>
      <c r="B2164" s="1" t="s">
        <v>7492</v>
      </c>
      <c r="C2164" s="1" t="s">
        <v>7493</v>
      </c>
      <c r="D2164" s="1" t="s">
        <v>7494</v>
      </c>
      <c r="E2164" s="1" t="s">
        <v>7495</v>
      </c>
      <c r="F2164" s="1" t="s">
        <v>11</v>
      </c>
      <c r="G2164" s="1" t="s">
        <v>11</v>
      </c>
      <c r="H2164" s="1" t="s">
        <v>31</v>
      </c>
      <c r="I2164" s="3"/>
      <c r="J2164" s="3"/>
    </row>
    <row r="2165">
      <c r="A2165" s="4" t="s">
        <v>8950</v>
      </c>
      <c r="B2165" s="1" t="s">
        <v>11</v>
      </c>
      <c r="C2165" s="1" t="s">
        <v>11</v>
      </c>
      <c r="D2165" s="1" t="s">
        <v>11</v>
      </c>
      <c r="E2165" s="1" t="s">
        <v>11</v>
      </c>
      <c r="F2165" s="1" t="s">
        <v>11</v>
      </c>
      <c r="G2165" s="1" t="s">
        <v>11</v>
      </c>
      <c r="H2165" s="1" t="s">
        <v>11</v>
      </c>
      <c r="I2165" s="3"/>
      <c r="J2165" s="3"/>
    </row>
    <row r="2166">
      <c r="A2166" s="4" t="s">
        <v>7499</v>
      </c>
      <c r="B2166" s="1" t="s">
        <v>7500</v>
      </c>
      <c r="C2166" s="1" t="s">
        <v>7501</v>
      </c>
      <c r="D2166" s="1" t="s">
        <v>7502</v>
      </c>
      <c r="E2166" s="1" t="s">
        <v>7503</v>
      </c>
      <c r="F2166" s="1" t="s">
        <v>7504</v>
      </c>
      <c r="G2166" s="1" t="s">
        <v>11</v>
      </c>
      <c r="H2166" s="1" t="s">
        <v>80</v>
      </c>
      <c r="I2166" s="3"/>
      <c r="J2166" s="3"/>
    </row>
    <row r="2167">
      <c r="A2167" s="4" t="s">
        <v>873</v>
      </c>
      <c r="B2167" s="1" t="s">
        <v>11</v>
      </c>
      <c r="C2167" s="1" t="s">
        <v>11</v>
      </c>
      <c r="D2167" s="1" t="s">
        <v>11</v>
      </c>
      <c r="E2167" s="1" t="s">
        <v>11</v>
      </c>
      <c r="F2167" s="1" t="s">
        <v>11</v>
      </c>
      <c r="G2167" s="1" t="s">
        <v>11</v>
      </c>
      <c r="H2167" s="1" t="s">
        <v>11</v>
      </c>
      <c r="I2167" s="3"/>
      <c r="J2167" s="3"/>
    </row>
    <row r="2168">
      <c r="A2168" s="4" t="s">
        <v>997</v>
      </c>
      <c r="B2168" s="1" t="s">
        <v>11</v>
      </c>
      <c r="C2168" s="1" t="s">
        <v>11</v>
      </c>
      <c r="D2168" s="1" t="s">
        <v>11</v>
      </c>
      <c r="E2168" s="1" t="s">
        <v>11</v>
      </c>
      <c r="F2168" s="1" t="s">
        <v>11</v>
      </c>
      <c r="G2168" s="1" t="s">
        <v>11</v>
      </c>
      <c r="H2168" s="1" t="s">
        <v>11</v>
      </c>
      <c r="I2168" s="3"/>
      <c r="J2168" s="3"/>
    </row>
    <row r="2169">
      <c r="A2169" s="4" t="s">
        <v>4884</v>
      </c>
      <c r="B2169" s="1" t="s">
        <v>11</v>
      </c>
      <c r="C2169" s="1" t="s">
        <v>11</v>
      </c>
      <c r="D2169" s="1" t="s">
        <v>11</v>
      </c>
      <c r="E2169" s="1" t="s">
        <v>11</v>
      </c>
      <c r="F2169" s="1" t="s">
        <v>11</v>
      </c>
      <c r="G2169" s="1" t="s">
        <v>11</v>
      </c>
      <c r="H2169" s="1" t="s">
        <v>11</v>
      </c>
      <c r="I2169" s="3"/>
      <c r="J2169" s="3"/>
    </row>
    <row r="2170">
      <c r="A2170" s="4" t="s">
        <v>7512</v>
      </c>
      <c r="B2170" s="1" t="s">
        <v>7513</v>
      </c>
      <c r="C2170" s="1" t="s">
        <v>7514</v>
      </c>
      <c r="D2170" s="1" t="s">
        <v>7515</v>
      </c>
      <c r="E2170" s="1" t="s">
        <v>7516</v>
      </c>
      <c r="F2170" s="1" t="s">
        <v>11</v>
      </c>
      <c r="G2170" s="5" t="s">
        <v>7517</v>
      </c>
      <c r="H2170" s="1" t="s">
        <v>80</v>
      </c>
      <c r="I2170" s="3"/>
      <c r="J2170" s="3"/>
    </row>
    <row r="2171">
      <c r="A2171" s="4" t="s">
        <v>6436</v>
      </c>
      <c r="B2171" s="1" t="s">
        <v>11</v>
      </c>
      <c r="C2171" s="1" t="s">
        <v>11</v>
      </c>
      <c r="D2171" s="1" t="s">
        <v>11</v>
      </c>
      <c r="E2171" s="1" t="s">
        <v>11</v>
      </c>
      <c r="F2171" s="1" t="s">
        <v>11</v>
      </c>
      <c r="G2171" s="1" t="s">
        <v>11</v>
      </c>
      <c r="H2171" s="1" t="s">
        <v>11</v>
      </c>
      <c r="I2171" s="3"/>
      <c r="J2171" s="3"/>
    </row>
    <row r="2172">
      <c r="A2172" s="4" t="s">
        <v>9366</v>
      </c>
      <c r="B2172" s="1" t="s">
        <v>11</v>
      </c>
      <c r="C2172" s="1" t="s">
        <v>11</v>
      </c>
      <c r="D2172" s="1" t="s">
        <v>11</v>
      </c>
      <c r="E2172" s="1" t="s">
        <v>11</v>
      </c>
      <c r="F2172" s="1" t="s">
        <v>11</v>
      </c>
      <c r="G2172" s="1" t="s">
        <v>11</v>
      </c>
      <c r="H2172" s="1" t="s">
        <v>11</v>
      </c>
      <c r="I2172" s="3"/>
      <c r="J2172" s="3"/>
    </row>
    <row r="2173">
      <c r="A2173" s="4" t="s">
        <v>2427</v>
      </c>
      <c r="B2173" s="1" t="s">
        <v>11</v>
      </c>
      <c r="C2173" s="1" t="s">
        <v>11</v>
      </c>
      <c r="D2173" s="1" t="s">
        <v>11</v>
      </c>
      <c r="E2173" s="1" t="s">
        <v>11</v>
      </c>
      <c r="F2173" s="1" t="s">
        <v>11</v>
      </c>
      <c r="G2173" s="1" t="s">
        <v>11</v>
      </c>
      <c r="H2173" s="1" t="s">
        <v>11</v>
      </c>
      <c r="I2173" s="3"/>
      <c r="J2173" s="3"/>
    </row>
    <row r="2174">
      <c r="A2174" s="4" t="s">
        <v>738</v>
      </c>
      <c r="B2174" s="1" t="s">
        <v>11</v>
      </c>
      <c r="C2174" s="1" t="s">
        <v>11</v>
      </c>
      <c r="D2174" s="1" t="s">
        <v>11</v>
      </c>
      <c r="E2174" s="1" t="s">
        <v>11</v>
      </c>
      <c r="F2174" s="1" t="s">
        <v>11</v>
      </c>
      <c r="G2174" s="1" t="s">
        <v>11</v>
      </c>
      <c r="H2174" s="1" t="s">
        <v>11</v>
      </c>
      <c r="I2174" s="3"/>
      <c r="J2174" s="3"/>
    </row>
    <row r="2175">
      <c r="A2175" s="4" t="s">
        <v>2537</v>
      </c>
      <c r="B2175" s="1" t="s">
        <v>11</v>
      </c>
      <c r="C2175" s="1" t="s">
        <v>11</v>
      </c>
      <c r="D2175" s="1" t="s">
        <v>11</v>
      </c>
      <c r="E2175" s="1" t="s">
        <v>11</v>
      </c>
      <c r="F2175" s="1" t="s">
        <v>11</v>
      </c>
      <c r="G2175" s="1" t="s">
        <v>11</v>
      </c>
      <c r="H2175" s="1" t="s">
        <v>11</v>
      </c>
      <c r="I2175" s="3"/>
      <c r="J2175" s="3"/>
    </row>
    <row r="2176">
      <c r="A2176" s="4" t="s">
        <v>132</v>
      </c>
      <c r="B2176" s="1" t="s">
        <v>11</v>
      </c>
      <c r="C2176" s="1" t="s">
        <v>11</v>
      </c>
      <c r="D2176" s="1" t="s">
        <v>11</v>
      </c>
      <c r="E2176" s="1" t="s">
        <v>11</v>
      </c>
      <c r="F2176" s="1" t="s">
        <v>11</v>
      </c>
      <c r="G2176" s="1" t="s">
        <v>11</v>
      </c>
      <c r="H2176" s="1" t="s">
        <v>11</v>
      </c>
      <c r="I2176" s="3"/>
      <c r="J2176" s="3"/>
    </row>
    <row r="2177">
      <c r="A2177" s="4" t="s">
        <v>6981</v>
      </c>
      <c r="B2177" s="1" t="s">
        <v>11</v>
      </c>
      <c r="C2177" s="1" t="s">
        <v>11</v>
      </c>
      <c r="D2177" s="1" t="s">
        <v>11</v>
      </c>
      <c r="E2177" s="1" t="s">
        <v>11</v>
      </c>
      <c r="F2177" s="1" t="s">
        <v>11</v>
      </c>
      <c r="G2177" s="1" t="s">
        <v>11</v>
      </c>
      <c r="H2177" s="1" t="s">
        <v>11</v>
      </c>
      <c r="I2177" s="3"/>
      <c r="J2177" s="3"/>
    </row>
    <row r="2178">
      <c r="A2178" s="4" t="s">
        <v>3681</v>
      </c>
      <c r="B2178" s="1" t="s">
        <v>11</v>
      </c>
      <c r="C2178" s="1" t="s">
        <v>11</v>
      </c>
      <c r="D2178" s="1" t="s">
        <v>11</v>
      </c>
      <c r="E2178" s="1" t="s">
        <v>11</v>
      </c>
      <c r="F2178" s="1" t="s">
        <v>11</v>
      </c>
      <c r="G2178" s="1" t="s">
        <v>11</v>
      </c>
      <c r="H2178" s="1" t="s">
        <v>11</v>
      </c>
      <c r="I2178" s="3"/>
      <c r="J2178" s="3"/>
    </row>
    <row r="2179">
      <c r="A2179" s="4" t="s">
        <v>6103</v>
      </c>
      <c r="B2179" s="1" t="s">
        <v>11</v>
      </c>
      <c r="C2179" s="1" t="s">
        <v>11</v>
      </c>
      <c r="D2179" s="1" t="s">
        <v>11</v>
      </c>
      <c r="E2179" s="1" t="s">
        <v>11</v>
      </c>
      <c r="F2179" s="1" t="s">
        <v>11</v>
      </c>
      <c r="G2179" s="1" t="s">
        <v>11</v>
      </c>
      <c r="H2179" s="1" t="s">
        <v>11</v>
      </c>
      <c r="I2179" s="3"/>
      <c r="J2179" s="3"/>
    </row>
    <row r="2180">
      <c r="A2180" s="4" t="s">
        <v>9078</v>
      </c>
      <c r="B2180" s="1" t="s">
        <v>11</v>
      </c>
      <c r="C2180" s="1" t="s">
        <v>11</v>
      </c>
      <c r="D2180" s="1" t="s">
        <v>11</v>
      </c>
      <c r="E2180" s="1" t="s">
        <v>11</v>
      </c>
      <c r="F2180" s="1" t="s">
        <v>11</v>
      </c>
      <c r="G2180" s="1" t="s">
        <v>11</v>
      </c>
      <c r="H2180" s="1" t="s">
        <v>11</v>
      </c>
      <c r="I2180" s="3"/>
      <c r="J2180" s="3"/>
    </row>
    <row r="2181">
      <c r="A2181" s="4" t="s">
        <v>5718</v>
      </c>
      <c r="B2181" s="1" t="s">
        <v>11</v>
      </c>
      <c r="C2181" s="1" t="s">
        <v>11</v>
      </c>
      <c r="D2181" s="1" t="s">
        <v>11</v>
      </c>
      <c r="E2181" s="1" t="s">
        <v>11</v>
      </c>
      <c r="F2181" s="1" t="s">
        <v>11</v>
      </c>
      <c r="G2181" s="1" t="s">
        <v>11</v>
      </c>
      <c r="H2181" s="1" t="s">
        <v>11</v>
      </c>
      <c r="I2181" s="3"/>
      <c r="J2181" s="3"/>
    </row>
    <row r="2182">
      <c r="A2182" s="4" t="s">
        <v>7541</v>
      </c>
      <c r="B2182" s="1" t="s">
        <v>7542</v>
      </c>
      <c r="C2182" s="1" t="s">
        <v>7543</v>
      </c>
      <c r="D2182" s="1" t="s">
        <v>7544</v>
      </c>
      <c r="E2182" s="1" t="s">
        <v>7545</v>
      </c>
      <c r="F2182" s="1" t="s">
        <v>11</v>
      </c>
      <c r="G2182" s="1" t="s">
        <v>11</v>
      </c>
      <c r="H2182" s="1" t="s">
        <v>80</v>
      </c>
      <c r="I2182" s="3"/>
      <c r="J2182" s="3"/>
    </row>
    <row r="2183">
      <c r="A2183" s="4" t="s">
        <v>4655</v>
      </c>
      <c r="B2183" s="1" t="s">
        <v>11</v>
      </c>
      <c r="C2183" s="1" t="s">
        <v>11</v>
      </c>
      <c r="D2183" s="1" t="s">
        <v>11</v>
      </c>
      <c r="E2183" s="1" t="s">
        <v>11</v>
      </c>
      <c r="F2183" s="1" t="s">
        <v>11</v>
      </c>
      <c r="G2183" s="1" t="s">
        <v>11</v>
      </c>
      <c r="H2183" s="1" t="s">
        <v>11</v>
      </c>
      <c r="I2183" s="3"/>
      <c r="J2183" s="3"/>
    </row>
    <row r="2184">
      <c r="A2184" s="4" t="s">
        <v>742</v>
      </c>
      <c r="B2184" s="1" t="s">
        <v>11</v>
      </c>
      <c r="C2184" s="1" t="s">
        <v>11</v>
      </c>
      <c r="D2184" s="1" t="s">
        <v>11</v>
      </c>
      <c r="E2184" s="1" t="s">
        <v>11</v>
      </c>
      <c r="F2184" s="1" t="s">
        <v>11</v>
      </c>
      <c r="G2184" s="1" t="s">
        <v>11</v>
      </c>
      <c r="H2184" s="1" t="s">
        <v>11</v>
      </c>
      <c r="I2184" s="3"/>
      <c r="J2184" s="3"/>
    </row>
    <row r="2185">
      <c r="A2185" s="4" t="s">
        <v>5767</v>
      </c>
      <c r="B2185" s="1" t="s">
        <v>11</v>
      </c>
      <c r="C2185" s="1" t="s">
        <v>11</v>
      </c>
      <c r="D2185" s="1" t="s">
        <v>11</v>
      </c>
      <c r="E2185" s="1" t="s">
        <v>11</v>
      </c>
      <c r="F2185" s="1" t="s">
        <v>11</v>
      </c>
      <c r="G2185" s="1" t="s">
        <v>11</v>
      </c>
      <c r="H2185" s="1" t="s">
        <v>11</v>
      </c>
      <c r="I2185" s="3"/>
      <c r="J2185" s="3"/>
    </row>
    <row r="2186">
      <c r="A2186" s="4" t="s">
        <v>7553</v>
      </c>
      <c r="B2186" s="1" t="s">
        <v>7554</v>
      </c>
      <c r="C2186" s="1" t="s">
        <v>7555</v>
      </c>
      <c r="D2186" s="1" t="s">
        <v>5372</v>
      </c>
      <c r="E2186" s="1" t="s">
        <v>5373</v>
      </c>
      <c r="F2186" s="1" t="s">
        <v>11</v>
      </c>
      <c r="G2186" s="1" t="s">
        <v>11</v>
      </c>
      <c r="H2186" s="1" t="s">
        <v>312</v>
      </c>
      <c r="I2186" s="3"/>
      <c r="J2186" s="3"/>
    </row>
    <row r="2187">
      <c r="A2187" s="4" t="s">
        <v>8954</v>
      </c>
      <c r="B2187" s="1" t="s">
        <v>11</v>
      </c>
      <c r="C2187" s="1" t="s">
        <v>11</v>
      </c>
      <c r="D2187" s="1" t="s">
        <v>11</v>
      </c>
      <c r="E2187" s="1" t="s">
        <v>11</v>
      </c>
      <c r="F2187" s="1" t="s">
        <v>11</v>
      </c>
      <c r="G2187" s="1" t="s">
        <v>11</v>
      </c>
      <c r="H2187" s="1" t="s">
        <v>11</v>
      </c>
      <c r="I2187" s="3"/>
      <c r="J2187" s="3"/>
    </row>
    <row r="2188">
      <c r="A2188" s="4" t="s">
        <v>1478</v>
      </c>
      <c r="B2188" s="1" t="s">
        <v>11</v>
      </c>
      <c r="C2188" s="1" t="s">
        <v>11</v>
      </c>
      <c r="D2188" s="1" t="s">
        <v>11</v>
      </c>
      <c r="E2188" s="1" t="s">
        <v>11</v>
      </c>
      <c r="F2188" s="1" t="s">
        <v>11</v>
      </c>
      <c r="G2188" s="1" t="s">
        <v>11</v>
      </c>
      <c r="H2188" s="1" t="s">
        <v>11</v>
      </c>
      <c r="I2188" s="3"/>
      <c r="J2188" s="3"/>
    </row>
    <row r="2189">
      <c r="A2189" s="4" t="s">
        <v>1201</v>
      </c>
      <c r="B2189" s="1" t="s">
        <v>11</v>
      </c>
      <c r="C2189" s="1" t="s">
        <v>11</v>
      </c>
      <c r="D2189" s="1" t="s">
        <v>11</v>
      </c>
      <c r="E2189" s="1" t="s">
        <v>11</v>
      </c>
      <c r="F2189" s="1" t="s">
        <v>11</v>
      </c>
      <c r="G2189" s="1" t="s">
        <v>11</v>
      </c>
      <c r="H2189" s="1" t="s">
        <v>11</v>
      </c>
      <c r="I2189" s="3"/>
      <c r="J2189" s="3"/>
    </row>
    <row r="2190">
      <c r="A2190" s="4" t="s">
        <v>7563</v>
      </c>
      <c r="B2190" s="1" t="s">
        <v>7564</v>
      </c>
      <c r="C2190" s="1" t="s">
        <v>7565</v>
      </c>
      <c r="D2190" s="1" t="s">
        <v>7566</v>
      </c>
      <c r="E2190" s="1" t="s">
        <v>3758</v>
      </c>
      <c r="F2190" s="1" t="s">
        <v>11</v>
      </c>
      <c r="G2190" s="3"/>
      <c r="H2190" s="1" t="s">
        <v>31</v>
      </c>
      <c r="I2190" s="3"/>
      <c r="J2190" s="3"/>
    </row>
    <row r="2191">
      <c r="A2191" s="4" t="s">
        <v>4279</v>
      </c>
      <c r="B2191" s="1" t="s">
        <v>11</v>
      </c>
      <c r="C2191" s="1" t="s">
        <v>11</v>
      </c>
      <c r="D2191" s="1" t="s">
        <v>11</v>
      </c>
      <c r="E2191" s="1" t="s">
        <v>11</v>
      </c>
      <c r="F2191" s="1" t="s">
        <v>11</v>
      </c>
      <c r="G2191" s="1" t="s">
        <v>11</v>
      </c>
      <c r="H2191" s="1" t="s">
        <v>11</v>
      </c>
      <c r="I2191" s="3"/>
      <c r="J2191" s="3"/>
    </row>
    <row r="2192">
      <c r="A2192" s="4" t="s">
        <v>8039</v>
      </c>
      <c r="B2192" s="1" t="s">
        <v>11</v>
      </c>
      <c r="C2192" s="1" t="s">
        <v>11</v>
      </c>
      <c r="D2192" s="1" t="s">
        <v>11</v>
      </c>
      <c r="E2192" s="1" t="s">
        <v>11</v>
      </c>
      <c r="F2192" s="1" t="s">
        <v>11</v>
      </c>
      <c r="G2192" s="1" t="s">
        <v>11</v>
      </c>
      <c r="H2192" s="1" t="s">
        <v>11</v>
      </c>
      <c r="I2192" s="3"/>
      <c r="J2192" s="3"/>
    </row>
    <row r="2193">
      <c r="A2193" s="4" t="s">
        <v>9091</v>
      </c>
      <c r="B2193" s="1" t="s">
        <v>11</v>
      </c>
      <c r="C2193" s="1" t="s">
        <v>11</v>
      </c>
      <c r="D2193" s="1" t="s">
        <v>11</v>
      </c>
      <c r="E2193" s="1" t="s">
        <v>11</v>
      </c>
      <c r="F2193" s="1" t="s">
        <v>11</v>
      </c>
      <c r="G2193" s="1" t="s">
        <v>11</v>
      </c>
      <c r="H2193" s="1" t="s">
        <v>11</v>
      </c>
      <c r="I2193" s="3"/>
      <c r="J2193" s="3"/>
    </row>
    <row r="2194">
      <c r="A2194" s="4" t="s">
        <v>7574</v>
      </c>
      <c r="B2194" s="1" t="s">
        <v>7575</v>
      </c>
      <c r="C2194" s="1" t="s">
        <v>7576</v>
      </c>
      <c r="D2194" s="1" t="s">
        <v>7577</v>
      </c>
      <c r="E2194" s="1" t="s">
        <v>7578</v>
      </c>
      <c r="F2194" s="1" t="s">
        <v>7579</v>
      </c>
      <c r="G2194" s="3"/>
      <c r="H2194" s="1" t="s">
        <v>80</v>
      </c>
      <c r="I2194" s="3"/>
      <c r="J2194" s="3"/>
    </row>
    <row r="2195">
      <c r="A2195" s="4" t="s">
        <v>4882</v>
      </c>
      <c r="B2195" s="1" t="s">
        <v>11</v>
      </c>
      <c r="C2195" s="1" t="s">
        <v>11</v>
      </c>
      <c r="D2195" s="1" t="s">
        <v>11</v>
      </c>
      <c r="E2195" s="1" t="s">
        <v>11</v>
      </c>
      <c r="F2195" s="1" t="s">
        <v>11</v>
      </c>
      <c r="G2195" s="1" t="s">
        <v>11</v>
      </c>
      <c r="H2195" s="1" t="s">
        <v>11</v>
      </c>
      <c r="I2195" s="3"/>
      <c r="J2195" s="3"/>
    </row>
    <row r="2196">
      <c r="A2196" s="4" t="s">
        <v>7583</v>
      </c>
      <c r="B2196" s="1" t="s">
        <v>7584</v>
      </c>
      <c r="C2196" s="1" t="s">
        <v>7585</v>
      </c>
      <c r="D2196" s="1" t="s">
        <v>7586</v>
      </c>
      <c r="E2196" s="1" t="s">
        <v>7587</v>
      </c>
      <c r="F2196" s="1" t="s">
        <v>7588</v>
      </c>
      <c r="G2196" s="1" t="s">
        <v>11</v>
      </c>
      <c r="H2196" s="1" t="s">
        <v>312</v>
      </c>
      <c r="I2196" s="3"/>
      <c r="J2196" s="3"/>
    </row>
    <row r="2197">
      <c r="A2197" s="4" t="s">
        <v>791</v>
      </c>
      <c r="B2197" s="1" t="s">
        <v>11</v>
      </c>
      <c r="C2197" s="1" t="s">
        <v>11</v>
      </c>
      <c r="D2197" s="1" t="s">
        <v>11</v>
      </c>
      <c r="E2197" s="1" t="s">
        <v>11</v>
      </c>
      <c r="F2197" s="1" t="s">
        <v>11</v>
      </c>
      <c r="G2197" s="1" t="s">
        <v>11</v>
      </c>
      <c r="H2197" s="1" t="s">
        <v>11</v>
      </c>
      <c r="I2197" s="3"/>
      <c r="J2197" s="3"/>
    </row>
    <row r="2198">
      <c r="A2198" s="4" t="s">
        <v>7592</v>
      </c>
      <c r="B2198" s="1" t="s">
        <v>7593</v>
      </c>
      <c r="C2198" s="1" t="s">
        <v>7594</v>
      </c>
      <c r="D2198" s="1" t="s">
        <v>7595</v>
      </c>
      <c r="E2198" s="1" t="s">
        <v>7596</v>
      </c>
      <c r="F2198" s="1" t="s">
        <v>11</v>
      </c>
      <c r="G2198" s="5" t="s">
        <v>7597</v>
      </c>
      <c r="H2198" s="1" t="s">
        <v>80</v>
      </c>
      <c r="I2198" s="3"/>
      <c r="J2198" s="3"/>
    </row>
    <row r="2199">
      <c r="A2199" s="4" t="s">
        <v>7599</v>
      </c>
      <c r="B2199" s="1" t="s">
        <v>7600</v>
      </c>
      <c r="C2199" s="1" t="s">
        <v>7601</v>
      </c>
      <c r="D2199" s="1" t="s">
        <v>7602</v>
      </c>
      <c r="E2199" s="1" t="s">
        <v>7603</v>
      </c>
      <c r="F2199" s="1" t="s">
        <v>11</v>
      </c>
      <c r="G2199" s="5" t="s">
        <v>7604</v>
      </c>
      <c r="H2199" s="1" t="s">
        <v>80</v>
      </c>
      <c r="I2199" s="3"/>
      <c r="J2199" s="3"/>
    </row>
    <row r="2200">
      <c r="A2200" s="4" t="s">
        <v>5009</v>
      </c>
      <c r="B2200" s="1" t="s">
        <v>11</v>
      </c>
      <c r="C2200" s="1" t="s">
        <v>11</v>
      </c>
      <c r="D2200" s="1" t="s">
        <v>11</v>
      </c>
      <c r="E2200" s="1" t="s">
        <v>11</v>
      </c>
      <c r="F2200" s="1" t="s">
        <v>11</v>
      </c>
      <c r="G2200" s="1" t="s">
        <v>11</v>
      </c>
      <c r="H2200" s="1" t="s">
        <v>11</v>
      </c>
      <c r="I2200" s="3"/>
      <c r="J2200" s="3"/>
    </row>
    <row r="2201">
      <c r="A2201" s="4" t="s">
        <v>7731</v>
      </c>
      <c r="B2201" s="1" t="s">
        <v>11</v>
      </c>
      <c r="C2201" s="1" t="s">
        <v>11</v>
      </c>
      <c r="D2201" s="1" t="s">
        <v>11</v>
      </c>
      <c r="E2201" s="1" t="s">
        <v>11</v>
      </c>
      <c r="F2201" s="1" t="s">
        <v>11</v>
      </c>
      <c r="G2201" s="1" t="s">
        <v>11</v>
      </c>
      <c r="H2201" s="1" t="s">
        <v>11</v>
      </c>
      <c r="I2201" s="3"/>
      <c r="J2201" s="3"/>
    </row>
    <row r="2202">
      <c r="A2202" s="4" t="s">
        <v>5482</v>
      </c>
      <c r="B2202" s="1" t="s">
        <v>11</v>
      </c>
      <c r="C2202" s="1" t="s">
        <v>11</v>
      </c>
      <c r="D2202" s="1" t="s">
        <v>11</v>
      </c>
      <c r="E2202" s="1" t="s">
        <v>11</v>
      </c>
      <c r="F2202" s="1" t="s">
        <v>11</v>
      </c>
      <c r="G2202" s="1" t="s">
        <v>11</v>
      </c>
      <c r="H2202" s="1" t="s">
        <v>11</v>
      </c>
      <c r="I2202" s="3"/>
      <c r="J2202" s="3"/>
    </row>
    <row r="2203">
      <c r="A2203" s="4" t="s">
        <v>7612</v>
      </c>
      <c r="B2203" s="1" t="s">
        <v>7613</v>
      </c>
      <c r="C2203" s="1" t="s">
        <v>7614</v>
      </c>
      <c r="D2203" s="1" t="s">
        <v>6573</v>
      </c>
      <c r="E2203" s="1" t="s">
        <v>7615</v>
      </c>
      <c r="F2203" s="1" t="s">
        <v>11</v>
      </c>
      <c r="G2203" s="1" t="s">
        <v>11</v>
      </c>
      <c r="H2203" s="1" t="s">
        <v>31</v>
      </c>
      <c r="I2203" s="3"/>
      <c r="J2203" s="3"/>
    </row>
    <row r="2204">
      <c r="A2204" s="4" t="s">
        <v>2885</v>
      </c>
      <c r="B2204" s="1" t="s">
        <v>11</v>
      </c>
      <c r="C2204" s="1" t="s">
        <v>11</v>
      </c>
      <c r="D2204" s="1" t="s">
        <v>11</v>
      </c>
      <c r="E2204" s="1" t="s">
        <v>11</v>
      </c>
      <c r="F2204" s="1" t="s">
        <v>11</v>
      </c>
      <c r="G2204" s="1" t="s">
        <v>11</v>
      </c>
      <c r="H2204" s="1" t="s">
        <v>11</v>
      </c>
      <c r="I2204" s="3"/>
      <c r="J2204" s="3"/>
    </row>
    <row r="2205">
      <c r="A2205" s="4" t="s">
        <v>7619</v>
      </c>
      <c r="B2205" s="1" t="s">
        <v>7620</v>
      </c>
      <c r="C2205" s="1" t="s">
        <v>7621</v>
      </c>
      <c r="D2205" s="1" t="s">
        <v>7622</v>
      </c>
      <c r="E2205" s="1" t="s">
        <v>7623</v>
      </c>
      <c r="F2205" s="1" t="s">
        <v>7624</v>
      </c>
      <c r="G2205" s="5" t="s">
        <v>7625</v>
      </c>
      <c r="H2205" s="1" t="s">
        <v>80</v>
      </c>
      <c r="I2205" s="3"/>
      <c r="J2205" s="3"/>
    </row>
    <row r="2206">
      <c r="A2206" s="4" t="s">
        <v>6172</v>
      </c>
      <c r="B2206" s="1" t="s">
        <v>11</v>
      </c>
      <c r="C2206" s="1" t="s">
        <v>11</v>
      </c>
      <c r="D2206" s="1" t="s">
        <v>11</v>
      </c>
      <c r="E2206" s="1" t="s">
        <v>11</v>
      </c>
      <c r="F2206" s="1" t="s">
        <v>11</v>
      </c>
      <c r="G2206" s="1" t="s">
        <v>11</v>
      </c>
      <c r="H2206" s="1" t="s">
        <v>11</v>
      </c>
      <c r="I2206" s="3"/>
      <c r="J2206" s="3"/>
    </row>
    <row r="2207">
      <c r="A2207" s="4" t="s">
        <v>5290</v>
      </c>
      <c r="B2207" s="1" t="s">
        <v>11</v>
      </c>
      <c r="C2207" s="1" t="s">
        <v>11</v>
      </c>
      <c r="D2207" s="1" t="s">
        <v>11</v>
      </c>
      <c r="E2207" s="1" t="s">
        <v>11</v>
      </c>
      <c r="F2207" s="1" t="s">
        <v>11</v>
      </c>
      <c r="G2207" s="1" t="s">
        <v>11</v>
      </c>
      <c r="H2207" s="1" t="s">
        <v>11</v>
      </c>
      <c r="I2207" s="3"/>
      <c r="J2207" s="3"/>
    </row>
    <row r="2208">
      <c r="A2208" s="4" t="s">
        <v>3112</v>
      </c>
      <c r="B2208" s="1" t="s">
        <v>11</v>
      </c>
      <c r="C2208" s="1" t="s">
        <v>11</v>
      </c>
      <c r="D2208" s="1" t="s">
        <v>11</v>
      </c>
      <c r="E2208" s="1" t="s">
        <v>11</v>
      </c>
      <c r="F2208" s="1" t="s">
        <v>11</v>
      </c>
      <c r="G2208" s="1" t="s">
        <v>11</v>
      </c>
      <c r="H2208" s="1" t="s">
        <v>11</v>
      </c>
      <c r="I2208" s="3"/>
      <c r="J2208" s="3"/>
    </row>
    <row r="2209">
      <c r="A2209" s="4" t="s">
        <v>7633</v>
      </c>
      <c r="B2209" s="1" t="s">
        <v>7634</v>
      </c>
      <c r="C2209" s="1" t="s">
        <v>7635</v>
      </c>
      <c r="D2209" s="1" t="s">
        <v>7636</v>
      </c>
      <c r="E2209" s="1" t="s">
        <v>7637</v>
      </c>
      <c r="F2209" s="1" t="s">
        <v>11</v>
      </c>
      <c r="G2209" s="5" t="s">
        <v>7638</v>
      </c>
      <c r="H2209" s="1" t="s">
        <v>382</v>
      </c>
      <c r="I2209" s="3"/>
      <c r="J2209" s="3"/>
    </row>
    <row r="2210">
      <c r="A2210" s="4" t="s">
        <v>5113</v>
      </c>
      <c r="B2210" s="1" t="s">
        <v>11</v>
      </c>
      <c r="C2210" s="1" t="s">
        <v>11</v>
      </c>
      <c r="D2210" s="1" t="s">
        <v>11</v>
      </c>
      <c r="E2210" s="1" t="s">
        <v>11</v>
      </c>
      <c r="F2210" s="1" t="s">
        <v>11</v>
      </c>
      <c r="G2210" s="1" t="s">
        <v>11</v>
      </c>
      <c r="H2210" s="1" t="s">
        <v>11</v>
      </c>
      <c r="I2210" s="3"/>
      <c r="J2210" s="3"/>
    </row>
    <row r="2211">
      <c r="A2211" s="4" t="s">
        <v>2705</v>
      </c>
      <c r="B2211" s="1" t="s">
        <v>11</v>
      </c>
      <c r="C2211" s="1" t="s">
        <v>11</v>
      </c>
      <c r="D2211" s="1" t="s">
        <v>11</v>
      </c>
      <c r="E2211" s="1" t="s">
        <v>11</v>
      </c>
      <c r="F2211" s="1" t="s">
        <v>11</v>
      </c>
      <c r="G2211" s="1" t="s">
        <v>11</v>
      </c>
      <c r="H2211" s="1" t="s">
        <v>11</v>
      </c>
      <c r="I2211" s="3"/>
      <c r="J2211" s="3"/>
    </row>
    <row r="2212">
      <c r="A2212" s="4" t="s">
        <v>9372</v>
      </c>
      <c r="B2212" s="1" t="s">
        <v>11</v>
      </c>
      <c r="C2212" s="1" t="s">
        <v>11</v>
      </c>
      <c r="D2212" s="1" t="s">
        <v>11</v>
      </c>
      <c r="E2212" s="1" t="s">
        <v>11</v>
      </c>
      <c r="F2212" s="1" t="s">
        <v>11</v>
      </c>
      <c r="G2212" s="1" t="s">
        <v>11</v>
      </c>
      <c r="H2212" s="1" t="s">
        <v>11</v>
      </c>
      <c r="I2212" s="3"/>
      <c r="J2212" s="3"/>
    </row>
    <row r="2213">
      <c r="A2213" s="4" t="s">
        <v>6266</v>
      </c>
      <c r="B2213" s="1" t="s">
        <v>11</v>
      </c>
      <c r="C2213" s="1" t="s">
        <v>11</v>
      </c>
      <c r="D2213" s="1" t="s">
        <v>11</v>
      </c>
      <c r="E2213" s="1" t="s">
        <v>11</v>
      </c>
      <c r="F2213" s="1" t="s">
        <v>11</v>
      </c>
      <c r="G2213" s="1" t="s">
        <v>11</v>
      </c>
      <c r="H2213" s="1" t="s">
        <v>11</v>
      </c>
      <c r="I2213" s="3"/>
      <c r="J2213" s="3"/>
    </row>
    <row r="2214">
      <c r="A2214" s="4" t="s">
        <v>189</v>
      </c>
      <c r="B2214" s="1" t="s">
        <v>11</v>
      </c>
      <c r="C2214" s="1" t="s">
        <v>11</v>
      </c>
      <c r="D2214" s="1" t="s">
        <v>11</v>
      </c>
      <c r="E2214" s="1" t="s">
        <v>11</v>
      </c>
      <c r="F2214" s="1" t="s">
        <v>11</v>
      </c>
      <c r="G2214" s="1" t="s">
        <v>11</v>
      </c>
      <c r="H2214" s="1" t="s">
        <v>11</v>
      </c>
      <c r="I2214" s="3"/>
      <c r="J2214" s="3"/>
    </row>
    <row r="2215">
      <c r="A2215" s="4" t="s">
        <v>622</v>
      </c>
      <c r="B2215" s="1" t="s">
        <v>11</v>
      </c>
      <c r="C2215" s="1" t="s">
        <v>11</v>
      </c>
      <c r="D2215" s="1" t="s">
        <v>11</v>
      </c>
      <c r="E2215" s="1" t="s">
        <v>11</v>
      </c>
      <c r="F2215" s="1" t="s">
        <v>11</v>
      </c>
      <c r="G2215" s="1" t="s">
        <v>11</v>
      </c>
      <c r="H2215" s="1" t="s">
        <v>11</v>
      </c>
      <c r="I2215" s="3"/>
      <c r="J2215" s="3"/>
    </row>
    <row r="2216">
      <c r="A2216" s="4" t="s">
        <v>7652</v>
      </c>
      <c r="B2216" s="1" t="s">
        <v>7653</v>
      </c>
      <c r="C2216" s="1" t="s">
        <v>7654</v>
      </c>
      <c r="D2216" s="1" t="s">
        <v>7655</v>
      </c>
      <c r="E2216" s="1" t="s">
        <v>7656</v>
      </c>
      <c r="F2216" s="1" t="s">
        <v>11</v>
      </c>
      <c r="G2216" s="5" t="s">
        <v>7657</v>
      </c>
      <c r="H2216" s="1" t="s">
        <v>80</v>
      </c>
      <c r="I2216" s="3"/>
      <c r="J2216" s="3"/>
    </row>
    <row r="2217">
      <c r="A2217" s="4" t="s">
        <v>261</v>
      </c>
      <c r="B2217" s="1" t="s">
        <v>11</v>
      </c>
      <c r="C2217" s="1" t="s">
        <v>11</v>
      </c>
      <c r="D2217" s="1" t="s">
        <v>11</v>
      </c>
      <c r="E2217" s="1" t="s">
        <v>11</v>
      </c>
      <c r="F2217" s="1" t="s">
        <v>11</v>
      </c>
      <c r="G2217" s="1" t="s">
        <v>11</v>
      </c>
      <c r="H2217" s="1" t="s">
        <v>11</v>
      </c>
      <c r="I2217" s="3"/>
      <c r="J2217" s="3"/>
    </row>
    <row r="2218">
      <c r="A2218" s="4" t="s">
        <v>9089</v>
      </c>
      <c r="B2218" s="1" t="s">
        <v>11</v>
      </c>
      <c r="C2218" s="1" t="s">
        <v>11</v>
      </c>
      <c r="D2218" s="1" t="s">
        <v>11</v>
      </c>
      <c r="E2218" s="1" t="s">
        <v>11</v>
      </c>
      <c r="F2218" s="1" t="s">
        <v>11</v>
      </c>
      <c r="G2218" s="1" t="s">
        <v>11</v>
      </c>
      <c r="H2218" s="1" t="s">
        <v>11</v>
      </c>
      <c r="I2218" s="3"/>
      <c r="J2218" s="3"/>
    </row>
    <row r="2219">
      <c r="A2219" s="4" t="s">
        <v>7663</v>
      </c>
      <c r="B2219" s="1" t="s">
        <v>7664</v>
      </c>
      <c r="C2219" s="1" t="s">
        <v>7665</v>
      </c>
      <c r="D2219" s="1" t="s">
        <v>7666</v>
      </c>
      <c r="E2219" s="1" t="s">
        <v>7667</v>
      </c>
      <c r="F2219" s="1" t="s">
        <v>7668</v>
      </c>
      <c r="G2219" s="1" t="s">
        <v>11</v>
      </c>
      <c r="H2219" s="1" t="s">
        <v>80</v>
      </c>
      <c r="I2219" s="3"/>
      <c r="J2219" s="3"/>
    </row>
    <row r="2220">
      <c r="A2220" s="4" t="s">
        <v>249</v>
      </c>
      <c r="B2220" s="1" t="s">
        <v>11</v>
      </c>
      <c r="C2220" s="1" t="s">
        <v>11</v>
      </c>
      <c r="D2220" s="1" t="s">
        <v>11</v>
      </c>
      <c r="E2220" s="1" t="s">
        <v>11</v>
      </c>
      <c r="F2220" s="1" t="s">
        <v>11</v>
      </c>
      <c r="G2220" s="1" t="s">
        <v>11</v>
      </c>
      <c r="H2220" s="1" t="s">
        <v>11</v>
      </c>
      <c r="I2220" s="3"/>
      <c r="J2220" s="3"/>
    </row>
    <row r="2221">
      <c r="A2221" s="4" t="s">
        <v>5794</v>
      </c>
      <c r="B2221" s="1" t="s">
        <v>11</v>
      </c>
      <c r="C2221" s="1" t="s">
        <v>11</v>
      </c>
      <c r="D2221" s="1" t="s">
        <v>11</v>
      </c>
      <c r="E2221" s="1" t="s">
        <v>11</v>
      </c>
      <c r="F2221" s="1" t="s">
        <v>11</v>
      </c>
      <c r="G2221" s="1" t="s">
        <v>11</v>
      </c>
      <c r="H2221" s="1" t="s">
        <v>11</v>
      </c>
      <c r="I2221" s="3"/>
      <c r="J2221" s="3"/>
    </row>
    <row r="2222">
      <c r="A2222" s="4" t="s">
        <v>7433</v>
      </c>
      <c r="B2222" s="1" t="s">
        <v>11</v>
      </c>
      <c r="C2222" s="1" t="s">
        <v>11</v>
      </c>
      <c r="D2222" s="1" t="s">
        <v>11</v>
      </c>
      <c r="E2222" s="1" t="s">
        <v>11</v>
      </c>
      <c r="F2222" s="1" t="s">
        <v>11</v>
      </c>
      <c r="G2222" s="1" t="s">
        <v>11</v>
      </c>
      <c r="H2222" s="1" t="s">
        <v>11</v>
      </c>
      <c r="I2222" s="3"/>
      <c r="J2222" s="3"/>
    </row>
    <row r="2223">
      <c r="A2223" s="4" t="s">
        <v>7115</v>
      </c>
      <c r="B2223" s="1" t="s">
        <v>11</v>
      </c>
      <c r="C2223" s="1" t="s">
        <v>11</v>
      </c>
      <c r="D2223" s="1" t="s">
        <v>11</v>
      </c>
      <c r="E2223" s="1" t="s">
        <v>11</v>
      </c>
      <c r="F2223" s="1" t="s">
        <v>11</v>
      </c>
      <c r="G2223" s="1" t="s">
        <v>11</v>
      </c>
      <c r="H2223" s="1" t="s">
        <v>11</v>
      </c>
      <c r="I2223" s="3"/>
      <c r="J2223" s="3"/>
    </row>
    <row r="2224">
      <c r="A2224" s="4" t="s">
        <v>5623</v>
      </c>
      <c r="B2224" s="1" t="s">
        <v>11</v>
      </c>
      <c r="C2224" s="1" t="s">
        <v>11</v>
      </c>
      <c r="D2224" s="1" t="s">
        <v>11</v>
      </c>
      <c r="E2224" s="1" t="s">
        <v>11</v>
      </c>
      <c r="F2224" s="1" t="s">
        <v>11</v>
      </c>
      <c r="G2224" s="1" t="s">
        <v>11</v>
      </c>
      <c r="H2224" s="1" t="s">
        <v>11</v>
      </c>
      <c r="I2224" s="3"/>
      <c r="J2224" s="3"/>
    </row>
    <row r="2225">
      <c r="A2225" s="4" t="s">
        <v>9161</v>
      </c>
      <c r="B2225" s="1" t="s">
        <v>11</v>
      </c>
      <c r="C2225" s="1" t="s">
        <v>11</v>
      </c>
      <c r="D2225" s="1" t="s">
        <v>11</v>
      </c>
      <c r="E2225" s="1" t="s">
        <v>11</v>
      </c>
      <c r="F2225" s="1" t="s">
        <v>11</v>
      </c>
      <c r="G2225" s="1" t="s">
        <v>11</v>
      </c>
      <c r="H2225" s="1" t="s">
        <v>11</v>
      </c>
      <c r="I2225" s="3"/>
      <c r="J2225" s="3"/>
    </row>
    <row r="2226">
      <c r="A2226" s="4" t="s">
        <v>4969</v>
      </c>
      <c r="B2226" s="1" t="s">
        <v>11</v>
      </c>
      <c r="C2226" s="1" t="s">
        <v>11</v>
      </c>
      <c r="D2226" s="1" t="s">
        <v>11</v>
      </c>
      <c r="E2226" s="1" t="s">
        <v>11</v>
      </c>
      <c r="F2226" s="1" t="s">
        <v>11</v>
      </c>
      <c r="G2226" s="1" t="s">
        <v>11</v>
      </c>
      <c r="H2226" s="1" t="s">
        <v>11</v>
      </c>
      <c r="I2226" s="3"/>
      <c r="J2226" s="3"/>
    </row>
    <row r="2227">
      <c r="A2227" s="4" t="s">
        <v>6943</v>
      </c>
      <c r="B2227" s="1" t="s">
        <v>11</v>
      </c>
      <c r="C2227" s="1" t="s">
        <v>11</v>
      </c>
      <c r="D2227" s="1" t="s">
        <v>11</v>
      </c>
      <c r="E2227" s="1" t="s">
        <v>11</v>
      </c>
      <c r="F2227" s="1" t="s">
        <v>11</v>
      </c>
      <c r="G2227" s="1" t="s">
        <v>11</v>
      </c>
      <c r="H2227" s="1" t="s">
        <v>11</v>
      </c>
      <c r="I2227" s="3"/>
      <c r="J2227" s="3"/>
    </row>
    <row r="2228">
      <c r="A2228" s="4" t="s">
        <v>4208</v>
      </c>
      <c r="B2228" s="1" t="s">
        <v>11</v>
      </c>
      <c r="C2228" s="1" t="s">
        <v>11</v>
      </c>
      <c r="D2228" s="1" t="s">
        <v>11</v>
      </c>
      <c r="E2228" s="1" t="s">
        <v>11</v>
      </c>
      <c r="F2228" s="1" t="s">
        <v>11</v>
      </c>
      <c r="G2228" s="1" t="s">
        <v>11</v>
      </c>
      <c r="H2228" s="1" t="s">
        <v>11</v>
      </c>
      <c r="I2228" s="3"/>
      <c r="J2228" s="3"/>
    </row>
    <row r="2229">
      <c r="A2229" s="4" t="s">
        <v>3738</v>
      </c>
      <c r="B2229" s="1" t="s">
        <v>11</v>
      </c>
      <c r="C2229" s="1" t="s">
        <v>11</v>
      </c>
      <c r="D2229" s="1" t="s">
        <v>11</v>
      </c>
      <c r="E2229" s="1" t="s">
        <v>11</v>
      </c>
      <c r="F2229" s="1" t="s">
        <v>11</v>
      </c>
      <c r="G2229" s="1" t="s">
        <v>11</v>
      </c>
      <c r="H2229" s="1" t="s">
        <v>11</v>
      </c>
      <c r="I2229" s="3"/>
      <c r="J2229" s="3"/>
    </row>
    <row r="2230">
      <c r="A2230" s="4" t="s">
        <v>8487</v>
      </c>
      <c r="B2230" s="1" t="s">
        <v>11</v>
      </c>
      <c r="C2230" s="1" t="s">
        <v>11</v>
      </c>
      <c r="D2230" s="1" t="s">
        <v>11</v>
      </c>
      <c r="E2230" s="1" t="s">
        <v>11</v>
      </c>
      <c r="F2230" s="1" t="s">
        <v>11</v>
      </c>
      <c r="G2230" s="1" t="s">
        <v>11</v>
      </c>
      <c r="H2230" s="1" t="s">
        <v>11</v>
      </c>
      <c r="I2230" s="3"/>
      <c r="J2230" s="3"/>
    </row>
    <row r="2231">
      <c r="A2231" s="4" t="s">
        <v>5109</v>
      </c>
      <c r="B2231" s="1" t="s">
        <v>11</v>
      </c>
      <c r="C2231" s="1" t="s">
        <v>11</v>
      </c>
      <c r="D2231" s="1" t="s">
        <v>11</v>
      </c>
      <c r="E2231" s="1" t="s">
        <v>11</v>
      </c>
      <c r="F2231" s="1" t="s">
        <v>11</v>
      </c>
      <c r="G2231" s="1" t="s">
        <v>11</v>
      </c>
      <c r="H2231" s="1" t="s">
        <v>11</v>
      </c>
      <c r="I2231" s="3"/>
      <c r="J2231" s="3"/>
    </row>
    <row r="2232">
      <c r="A2232" s="4" t="s">
        <v>8129</v>
      </c>
      <c r="B2232" s="1" t="s">
        <v>11</v>
      </c>
      <c r="C2232" s="1" t="s">
        <v>11</v>
      </c>
      <c r="D2232" s="1" t="s">
        <v>11</v>
      </c>
      <c r="E2232" s="1" t="s">
        <v>11</v>
      </c>
      <c r="F2232" s="1" t="s">
        <v>11</v>
      </c>
      <c r="G2232" s="1" t="s">
        <v>11</v>
      </c>
      <c r="H2232" s="1" t="s">
        <v>11</v>
      </c>
      <c r="I2232" s="3"/>
      <c r="J2232" s="3"/>
    </row>
    <row r="2233">
      <c r="A2233" s="4" t="s">
        <v>7696</v>
      </c>
      <c r="B2233" s="1" t="s">
        <v>7697</v>
      </c>
      <c r="C2233" s="1" t="s">
        <v>7698</v>
      </c>
      <c r="D2233" s="1" t="s">
        <v>7699</v>
      </c>
      <c r="E2233" s="1" t="s">
        <v>7700</v>
      </c>
      <c r="F2233" s="1" t="s">
        <v>11</v>
      </c>
      <c r="G2233" s="1" t="s">
        <v>11</v>
      </c>
      <c r="H2233" s="1" t="s">
        <v>43</v>
      </c>
      <c r="I2233" s="3"/>
      <c r="J2233" s="3"/>
    </row>
    <row r="2234">
      <c r="A2234" s="4" t="s">
        <v>5504</v>
      </c>
      <c r="B2234" s="1" t="s">
        <v>11</v>
      </c>
      <c r="C2234" s="1" t="s">
        <v>11</v>
      </c>
      <c r="D2234" s="1" t="s">
        <v>11</v>
      </c>
      <c r="E2234" s="1" t="s">
        <v>11</v>
      </c>
      <c r="F2234" s="1" t="s">
        <v>11</v>
      </c>
      <c r="G2234" s="1" t="s">
        <v>11</v>
      </c>
      <c r="H2234" s="1" t="s">
        <v>11</v>
      </c>
      <c r="I2234" s="3"/>
      <c r="J2234" s="3"/>
    </row>
    <row r="2235">
      <c r="A2235" s="4" t="s">
        <v>2086</v>
      </c>
      <c r="B2235" s="1" t="s">
        <v>11</v>
      </c>
      <c r="C2235" s="1" t="s">
        <v>11</v>
      </c>
      <c r="D2235" s="1" t="s">
        <v>11</v>
      </c>
      <c r="E2235" s="1" t="s">
        <v>11</v>
      </c>
      <c r="F2235" s="1" t="s">
        <v>11</v>
      </c>
      <c r="G2235" s="1" t="s">
        <v>11</v>
      </c>
      <c r="H2235" s="1" t="s">
        <v>11</v>
      </c>
      <c r="I2235" s="3"/>
      <c r="J2235" s="3"/>
    </row>
    <row r="2236">
      <c r="A2236" s="4" t="s">
        <v>7137</v>
      </c>
      <c r="B2236" s="1" t="s">
        <v>11</v>
      </c>
      <c r="C2236" s="1" t="s">
        <v>11</v>
      </c>
      <c r="D2236" s="1" t="s">
        <v>11</v>
      </c>
      <c r="E2236" s="1" t="s">
        <v>11</v>
      </c>
      <c r="F2236" s="1" t="s">
        <v>11</v>
      </c>
      <c r="G2236" s="1" t="s">
        <v>11</v>
      </c>
      <c r="H2236" s="1" t="s">
        <v>11</v>
      </c>
      <c r="I2236" s="3"/>
      <c r="J2236" s="3"/>
    </row>
    <row r="2237">
      <c r="A2237" s="4" t="s">
        <v>7708</v>
      </c>
      <c r="B2237" s="1" t="s">
        <v>7709</v>
      </c>
      <c r="C2237" s="1" t="s">
        <v>7710</v>
      </c>
      <c r="D2237" s="1" t="s">
        <v>7711</v>
      </c>
      <c r="E2237" s="1" t="s">
        <v>7712</v>
      </c>
      <c r="F2237" s="1" t="s">
        <v>11</v>
      </c>
      <c r="G2237" s="5" t="s">
        <v>7713</v>
      </c>
      <c r="H2237" s="1" t="s">
        <v>80</v>
      </c>
      <c r="I2237" s="3"/>
      <c r="J2237" s="3"/>
    </row>
    <row r="2238">
      <c r="A2238" s="4" t="s">
        <v>7715</v>
      </c>
      <c r="B2238" s="1" t="s">
        <v>7716</v>
      </c>
      <c r="C2238" s="1" t="s">
        <v>7717</v>
      </c>
      <c r="D2238" s="1" t="s">
        <v>7718</v>
      </c>
      <c r="E2238" s="1" t="s">
        <v>7719</v>
      </c>
      <c r="F2238" s="1" t="s">
        <v>11</v>
      </c>
      <c r="G2238" s="1" t="s">
        <v>11</v>
      </c>
      <c r="H2238" s="1" t="s">
        <v>312</v>
      </c>
      <c r="I2238" s="3"/>
      <c r="J2238" s="3"/>
    </row>
    <row r="2239">
      <c r="A2239" s="4" t="s">
        <v>7721</v>
      </c>
      <c r="B2239" s="1" t="s">
        <v>7722</v>
      </c>
      <c r="C2239" s="1" t="s">
        <v>7723</v>
      </c>
      <c r="D2239" s="1" t="s">
        <v>7724</v>
      </c>
      <c r="E2239" s="1" t="s">
        <v>7725</v>
      </c>
      <c r="F2239" s="1" t="s">
        <v>11</v>
      </c>
      <c r="G2239" s="1" t="s">
        <v>11</v>
      </c>
      <c r="H2239" s="1" t="s">
        <v>31</v>
      </c>
      <c r="I2239" s="3"/>
      <c r="J2239" s="3"/>
    </row>
    <row r="2240">
      <c r="A2240" s="4" t="s">
        <v>1490</v>
      </c>
      <c r="B2240" s="1" t="s">
        <v>11</v>
      </c>
      <c r="C2240" s="1" t="s">
        <v>11</v>
      </c>
      <c r="D2240" s="1" t="s">
        <v>11</v>
      </c>
      <c r="E2240" s="1" t="s">
        <v>11</v>
      </c>
      <c r="F2240" s="1" t="s">
        <v>11</v>
      </c>
      <c r="G2240" s="1" t="s">
        <v>11</v>
      </c>
      <c r="H2240" s="1" t="s">
        <v>11</v>
      </c>
      <c r="I2240" s="3"/>
      <c r="J2240" s="3"/>
    </row>
    <row r="2241">
      <c r="A2241" s="4" t="s">
        <v>5001</v>
      </c>
      <c r="B2241" s="1" t="s">
        <v>11</v>
      </c>
      <c r="C2241" s="1" t="s">
        <v>11</v>
      </c>
      <c r="D2241" s="1" t="s">
        <v>11</v>
      </c>
      <c r="E2241" s="1" t="s">
        <v>11</v>
      </c>
      <c r="F2241" s="1" t="s">
        <v>11</v>
      </c>
      <c r="G2241" s="1" t="s">
        <v>11</v>
      </c>
      <c r="H2241" s="1" t="s">
        <v>11</v>
      </c>
      <c r="I2241" s="3"/>
      <c r="J2241" s="3"/>
    </row>
    <row r="2242">
      <c r="A2242" s="4" t="s">
        <v>5015</v>
      </c>
      <c r="B2242" s="1" t="s">
        <v>11</v>
      </c>
      <c r="C2242" s="1" t="s">
        <v>11</v>
      </c>
      <c r="D2242" s="1" t="s">
        <v>11</v>
      </c>
      <c r="E2242" s="1" t="s">
        <v>11</v>
      </c>
      <c r="F2242" s="1" t="s">
        <v>11</v>
      </c>
      <c r="G2242" s="1" t="s">
        <v>11</v>
      </c>
      <c r="H2242" s="1" t="s">
        <v>11</v>
      </c>
      <c r="I2242" s="3"/>
      <c r="J2242" s="3"/>
    </row>
    <row r="2243">
      <c r="A2243" s="4" t="s">
        <v>7733</v>
      </c>
      <c r="B2243" s="1" t="s">
        <v>7734</v>
      </c>
      <c r="C2243" s="3"/>
      <c r="D2243" s="3"/>
      <c r="E2243" s="3"/>
      <c r="F2243" s="1" t="s">
        <v>11</v>
      </c>
      <c r="G2243" s="1" t="s">
        <v>11</v>
      </c>
      <c r="H2243" s="1" t="s">
        <v>11</v>
      </c>
      <c r="I2243" s="3"/>
      <c r="J2243" s="3"/>
    </row>
    <row r="2244">
      <c r="A2244" s="4" t="s">
        <v>6490</v>
      </c>
      <c r="B2244" s="1" t="s">
        <v>11</v>
      </c>
      <c r="C2244" s="1" t="s">
        <v>11</v>
      </c>
      <c r="D2244" s="1" t="s">
        <v>11</v>
      </c>
      <c r="E2244" s="1" t="s">
        <v>11</v>
      </c>
      <c r="F2244" s="1" t="s">
        <v>11</v>
      </c>
      <c r="G2244" s="1" t="s">
        <v>11</v>
      </c>
      <c r="H2244" s="1" t="s">
        <v>11</v>
      </c>
      <c r="I2244" s="3"/>
      <c r="J2244" s="3"/>
    </row>
    <row r="2245">
      <c r="A2245" s="4" t="s">
        <v>2613</v>
      </c>
      <c r="B2245" s="1" t="s">
        <v>11</v>
      </c>
      <c r="C2245" s="1" t="s">
        <v>11</v>
      </c>
      <c r="D2245" s="1" t="s">
        <v>11</v>
      </c>
      <c r="E2245" s="1" t="s">
        <v>11</v>
      </c>
      <c r="F2245" s="1" t="s">
        <v>11</v>
      </c>
      <c r="G2245" s="1" t="s">
        <v>11</v>
      </c>
      <c r="H2245" s="1" t="s">
        <v>11</v>
      </c>
      <c r="I2245" s="3"/>
      <c r="J2245" s="3"/>
    </row>
    <row r="2246">
      <c r="A2246" s="4" t="s">
        <v>7740</v>
      </c>
      <c r="B2246" s="1" t="s">
        <v>7741</v>
      </c>
      <c r="C2246" s="3"/>
      <c r="D2246" s="3"/>
      <c r="E2246" s="3"/>
      <c r="F2246" s="1" t="s">
        <v>11</v>
      </c>
      <c r="G2246" s="1" t="s">
        <v>11</v>
      </c>
      <c r="H2246" s="1" t="s">
        <v>11</v>
      </c>
      <c r="I2246" s="3"/>
      <c r="J2246" s="3"/>
    </row>
    <row r="2247">
      <c r="A2247" s="4" t="s">
        <v>948</v>
      </c>
      <c r="B2247" s="1" t="s">
        <v>11</v>
      </c>
      <c r="C2247" s="1" t="s">
        <v>11</v>
      </c>
      <c r="D2247" s="1" t="s">
        <v>11</v>
      </c>
      <c r="E2247" s="1" t="s">
        <v>11</v>
      </c>
      <c r="F2247" s="1" t="s">
        <v>11</v>
      </c>
      <c r="G2247" s="1" t="s">
        <v>11</v>
      </c>
      <c r="H2247" s="1" t="s">
        <v>11</v>
      </c>
      <c r="I2247" s="3"/>
      <c r="J2247" s="3"/>
    </row>
    <row r="2248">
      <c r="A2248" s="4" t="s">
        <v>9507</v>
      </c>
      <c r="B2248" s="1" t="s">
        <v>11</v>
      </c>
      <c r="C2248" s="1" t="s">
        <v>11</v>
      </c>
      <c r="D2248" s="1" t="s">
        <v>11</v>
      </c>
      <c r="E2248" s="1" t="s">
        <v>11</v>
      </c>
      <c r="F2248" s="1" t="s">
        <v>11</v>
      </c>
      <c r="G2248" s="1" t="s">
        <v>11</v>
      </c>
      <c r="H2248" s="1" t="s">
        <v>11</v>
      </c>
      <c r="I2248" s="3"/>
      <c r="J2248" s="3"/>
    </row>
    <row r="2249">
      <c r="A2249" s="4" t="s">
        <v>8266</v>
      </c>
      <c r="B2249" s="1" t="s">
        <v>11</v>
      </c>
      <c r="C2249" s="1" t="s">
        <v>11</v>
      </c>
      <c r="D2249" s="1" t="s">
        <v>11</v>
      </c>
      <c r="E2249" s="1" t="s">
        <v>11</v>
      </c>
      <c r="F2249" s="1" t="s">
        <v>11</v>
      </c>
      <c r="G2249" s="1" t="s">
        <v>11</v>
      </c>
      <c r="H2249" s="1" t="s">
        <v>11</v>
      </c>
      <c r="I2249" s="3"/>
      <c r="J2249" s="3"/>
    </row>
    <row r="2250">
      <c r="A2250" s="4" t="s">
        <v>7749</v>
      </c>
      <c r="B2250" s="1" t="s">
        <v>7750</v>
      </c>
      <c r="C2250" s="1" t="s">
        <v>7751</v>
      </c>
      <c r="D2250" s="1" t="s">
        <v>7752</v>
      </c>
      <c r="E2250" s="1" t="s">
        <v>7753</v>
      </c>
      <c r="F2250" s="1" t="s">
        <v>7754</v>
      </c>
      <c r="G2250" s="1" t="s">
        <v>11</v>
      </c>
      <c r="H2250" s="1" t="s">
        <v>183</v>
      </c>
      <c r="I2250" s="3"/>
      <c r="J2250" s="3"/>
    </row>
    <row r="2251">
      <c r="A2251" s="4" t="s">
        <v>2268</v>
      </c>
      <c r="B2251" s="1" t="s">
        <v>11</v>
      </c>
      <c r="C2251" s="1" t="s">
        <v>11</v>
      </c>
      <c r="D2251" s="1" t="s">
        <v>11</v>
      </c>
      <c r="E2251" s="1" t="s">
        <v>11</v>
      </c>
      <c r="F2251" s="1" t="s">
        <v>11</v>
      </c>
      <c r="G2251" s="1" t="s">
        <v>11</v>
      </c>
      <c r="H2251" s="1" t="s">
        <v>11</v>
      </c>
      <c r="I2251" s="3"/>
      <c r="J2251" s="3"/>
    </row>
    <row r="2252">
      <c r="A2252" s="4" t="s">
        <v>7758</v>
      </c>
      <c r="B2252" s="1" t="s">
        <v>7759</v>
      </c>
      <c r="C2252" s="1" t="s">
        <v>7760</v>
      </c>
      <c r="D2252" s="1" t="s">
        <v>7761</v>
      </c>
      <c r="E2252" s="1" t="s">
        <v>7762</v>
      </c>
      <c r="F2252" s="1" t="s">
        <v>7763</v>
      </c>
      <c r="G2252" s="1" t="s">
        <v>11</v>
      </c>
      <c r="H2252" s="1" t="s">
        <v>183</v>
      </c>
      <c r="I2252" s="3"/>
      <c r="J2252" s="3"/>
    </row>
    <row r="2253">
      <c r="A2253" s="4" t="s">
        <v>3919</v>
      </c>
      <c r="B2253" s="1" t="s">
        <v>11</v>
      </c>
      <c r="C2253" s="1" t="s">
        <v>11</v>
      </c>
      <c r="D2253" s="1" t="s">
        <v>11</v>
      </c>
      <c r="E2253" s="1" t="s">
        <v>11</v>
      </c>
      <c r="F2253" s="1" t="s">
        <v>11</v>
      </c>
      <c r="G2253" s="1" t="s">
        <v>11</v>
      </c>
      <c r="H2253" s="1" t="s">
        <v>11</v>
      </c>
      <c r="I2253" s="3"/>
      <c r="J2253" s="3"/>
    </row>
    <row r="2254">
      <c r="A2254" s="4" t="s">
        <v>9446</v>
      </c>
      <c r="B2254" s="1" t="s">
        <v>11</v>
      </c>
      <c r="C2254" s="1" t="s">
        <v>11</v>
      </c>
      <c r="D2254" s="1" t="s">
        <v>11</v>
      </c>
      <c r="E2254" s="1" t="s">
        <v>11</v>
      </c>
      <c r="F2254" s="1" t="s">
        <v>11</v>
      </c>
      <c r="G2254" s="1" t="s">
        <v>11</v>
      </c>
      <c r="H2254" s="1" t="s">
        <v>11</v>
      </c>
      <c r="I2254" s="3"/>
      <c r="J2254" s="3"/>
    </row>
    <row r="2255">
      <c r="A2255" s="4" t="s">
        <v>7769</v>
      </c>
      <c r="B2255" s="1" t="s">
        <v>7770</v>
      </c>
      <c r="C2255" s="1" t="s">
        <v>7771</v>
      </c>
      <c r="D2255" s="1" t="s">
        <v>7772</v>
      </c>
      <c r="E2255" s="1" t="s">
        <v>7773</v>
      </c>
      <c r="F2255" s="1" t="s">
        <v>7774</v>
      </c>
      <c r="G2255" s="5" t="s">
        <v>7775</v>
      </c>
      <c r="H2255" s="1" t="s">
        <v>80</v>
      </c>
      <c r="I2255" s="3"/>
      <c r="J2255" s="3"/>
    </row>
    <row r="2256">
      <c r="A2256" s="4" t="s">
        <v>7049</v>
      </c>
      <c r="B2256" s="1" t="s">
        <v>11</v>
      </c>
      <c r="C2256" s="1" t="s">
        <v>11</v>
      </c>
      <c r="D2256" s="1" t="s">
        <v>11</v>
      </c>
      <c r="E2256" s="1" t="s">
        <v>11</v>
      </c>
      <c r="F2256" s="1" t="s">
        <v>11</v>
      </c>
      <c r="G2256" s="1" t="s">
        <v>11</v>
      </c>
      <c r="H2256" s="1" t="s">
        <v>11</v>
      </c>
      <c r="I2256" s="3"/>
      <c r="J2256" s="3"/>
    </row>
    <row r="2257">
      <c r="A2257" s="4" t="s">
        <v>7779</v>
      </c>
      <c r="B2257" s="1" t="s">
        <v>7780</v>
      </c>
      <c r="C2257" s="1" t="s">
        <v>7781</v>
      </c>
      <c r="D2257" s="1" t="s">
        <v>7782</v>
      </c>
      <c r="E2257" s="1" t="s">
        <v>1320</v>
      </c>
      <c r="F2257" s="1" t="s">
        <v>1321</v>
      </c>
      <c r="G2257" s="1" t="s">
        <v>11</v>
      </c>
      <c r="H2257" s="1" t="s">
        <v>312</v>
      </c>
      <c r="I2257" s="3"/>
      <c r="J2257" s="3"/>
    </row>
    <row r="2258">
      <c r="A2258" s="4" t="s">
        <v>4216</v>
      </c>
      <c r="B2258" s="1" t="s">
        <v>11</v>
      </c>
      <c r="C2258" s="1" t="s">
        <v>11</v>
      </c>
      <c r="D2258" s="1" t="s">
        <v>11</v>
      </c>
      <c r="E2258" s="1" t="s">
        <v>11</v>
      </c>
      <c r="F2258" s="1" t="s">
        <v>11</v>
      </c>
      <c r="G2258" s="1" t="s">
        <v>11</v>
      </c>
      <c r="H2258" s="1" t="s">
        <v>11</v>
      </c>
      <c r="I2258" s="3"/>
      <c r="J2258" s="3"/>
    </row>
    <row r="2259">
      <c r="A2259" s="4" t="s">
        <v>9382</v>
      </c>
      <c r="B2259" s="1" t="s">
        <v>11</v>
      </c>
      <c r="C2259" s="1" t="s">
        <v>11</v>
      </c>
      <c r="D2259" s="1" t="s">
        <v>11</v>
      </c>
      <c r="E2259" s="1" t="s">
        <v>11</v>
      </c>
      <c r="F2259" s="1" t="s">
        <v>11</v>
      </c>
      <c r="G2259" s="1" t="s">
        <v>11</v>
      </c>
      <c r="H2259" s="1" t="s">
        <v>11</v>
      </c>
      <c r="I2259" s="3"/>
      <c r="J2259" s="3"/>
    </row>
    <row r="2260">
      <c r="A2260" s="4" t="s">
        <v>7788</v>
      </c>
      <c r="B2260" s="1" t="s">
        <v>7789</v>
      </c>
      <c r="C2260" s="1" t="s">
        <v>7790</v>
      </c>
      <c r="D2260" s="1" t="s">
        <v>7791</v>
      </c>
      <c r="E2260" s="1" t="s">
        <v>7792</v>
      </c>
      <c r="F2260" s="1" t="s">
        <v>7793</v>
      </c>
      <c r="G2260" s="5" t="s">
        <v>7794</v>
      </c>
      <c r="H2260" s="1" t="s">
        <v>31</v>
      </c>
      <c r="I2260" s="3"/>
      <c r="J2260" s="3"/>
    </row>
    <row r="2261">
      <c r="A2261" s="4" t="s">
        <v>7796</v>
      </c>
      <c r="B2261" s="1" t="s">
        <v>7797</v>
      </c>
      <c r="C2261" s="1" t="s">
        <v>7798</v>
      </c>
      <c r="D2261" s="1" t="s">
        <v>7799</v>
      </c>
      <c r="E2261" s="1" t="s">
        <v>7800</v>
      </c>
      <c r="F2261" s="1" t="s">
        <v>11</v>
      </c>
      <c r="G2261" s="3"/>
      <c r="H2261" s="1" t="s">
        <v>80</v>
      </c>
      <c r="I2261" s="3"/>
      <c r="J2261" s="3"/>
    </row>
    <row r="2262">
      <c r="A2262" s="4" t="s">
        <v>7802</v>
      </c>
      <c r="B2262" s="1" t="s">
        <v>7803</v>
      </c>
      <c r="C2262" s="1" t="s">
        <v>7804</v>
      </c>
      <c r="D2262" s="1" t="s">
        <v>7805</v>
      </c>
      <c r="E2262" s="1" t="s">
        <v>7806</v>
      </c>
      <c r="F2262" s="1" t="s">
        <v>7807</v>
      </c>
      <c r="G2262" s="5" t="s">
        <v>7808</v>
      </c>
      <c r="H2262" s="1" t="s">
        <v>53</v>
      </c>
      <c r="I2262" s="3"/>
      <c r="J2262" s="3"/>
    </row>
    <row r="2263">
      <c r="A2263" s="4" t="s">
        <v>4003</v>
      </c>
      <c r="B2263" s="1" t="s">
        <v>11</v>
      </c>
      <c r="C2263" s="1" t="s">
        <v>11</v>
      </c>
      <c r="D2263" s="1" t="s">
        <v>11</v>
      </c>
      <c r="E2263" s="1" t="s">
        <v>11</v>
      </c>
      <c r="F2263" s="1" t="s">
        <v>11</v>
      </c>
      <c r="G2263" s="1" t="s">
        <v>11</v>
      </c>
      <c r="H2263" s="1" t="s">
        <v>11</v>
      </c>
      <c r="I2263" s="3"/>
      <c r="J2263" s="3"/>
    </row>
    <row r="2264">
      <c r="A2264" s="4" t="s">
        <v>7812</v>
      </c>
      <c r="B2264" s="1" t="s">
        <v>7813</v>
      </c>
      <c r="C2264" s="1" t="s">
        <v>7814</v>
      </c>
      <c r="D2264" s="3"/>
      <c r="E2264" s="3"/>
      <c r="F2264" s="1" t="s">
        <v>11</v>
      </c>
      <c r="G2264" s="1" t="s">
        <v>11</v>
      </c>
      <c r="H2264" s="1" t="s">
        <v>11</v>
      </c>
      <c r="I2264" s="3"/>
      <c r="J2264" s="3"/>
    </row>
    <row r="2265">
      <c r="A2265" s="4" t="s">
        <v>2748</v>
      </c>
      <c r="B2265" s="1" t="s">
        <v>11</v>
      </c>
      <c r="C2265" s="1" t="s">
        <v>11</v>
      </c>
      <c r="D2265" s="1" t="s">
        <v>11</v>
      </c>
      <c r="E2265" s="1" t="s">
        <v>11</v>
      </c>
      <c r="F2265" s="1" t="s">
        <v>11</v>
      </c>
      <c r="G2265" s="1" t="s">
        <v>11</v>
      </c>
      <c r="H2265" s="1" t="s">
        <v>11</v>
      </c>
      <c r="I2265" s="3"/>
      <c r="J2265" s="3"/>
    </row>
    <row r="2266">
      <c r="A2266" s="4" t="s">
        <v>7818</v>
      </c>
      <c r="B2266" s="1" t="s">
        <v>7819</v>
      </c>
      <c r="C2266" s="1" t="s">
        <v>7820</v>
      </c>
      <c r="D2266" s="1" t="s">
        <v>7821</v>
      </c>
      <c r="E2266" s="1" t="s">
        <v>7822</v>
      </c>
      <c r="F2266" s="1" t="s">
        <v>11</v>
      </c>
      <c r="G2266" s="5" t="s">
        <v>7823</v>
      </c>
      <c r="H2266" s="1" t="s">
        <v>53</v>
      </c>
      <c r="I2266" s="3"/>
      <c r="J2266" s="3"/>
    </row>
    <row r="2267">
      <c r="A2267" s="4" t="s">
        <v>5069</v>
      </c>
      <c r="B2267" s="1" t="s">
        <v>11</v>
      </c>
      <c r="C2267" s="1" t="s">
        <v>11</v>
      </c>
      <c r="D2267" s="1" t="s">
        <v>11</v>
      </c>
      <c r="E2267" s="1" t="s">
        <v>11</v>
      </c>
      <c r="F2267" s="1" t="s">
        <v>11</v>
      </c>
      <c r="G2267" s="1" t="s">
        <v>11</v>
      </c>
      <c r="H2267" s="1" t="s">
        <v>11</v>
      </c>
      <c r="I2267" s="3"/>
      <c r="J2267" s="3"/>
    </row>
    <row r="2268">
      <c r="A2268" s="4" t="s">
        <v>7827</v>
      </c>
      <c r="B2268" s="1" t="s">
        <v>7828</v>
      </c>
      <c r="C2268" s="1" t="s">
        <v>7829</v>
      </c>
      <c r="D2268" s="1" t="s">
        <v>7830</v>
      </c>
      <c r="E2268" s="1" t="s">
        <v>7831</v>
      </c>
      <c r="F2268" s="1" t="s">
        <v>7832</v>
      </c>
      <c r="G2268" s="5" t="s">
        <v>7833</v>
      </c>
      <c r="H2268" s="1" t="s">
        <v>31</v>
      </c>
      <c r="I2268" s="3"/>
      <c r="J2268" s="3"/>
    </row>
    <row r="2269">
      <c r="A2269" s="4" t="s">
        <v>5633</v>
      </c>
      <c r="B2269" s="1" t="s">
        <v>11</v>
      </c>
      <c r="C2269" s="1" t="s">
        <v>11</v>
      </c>
      <c r="D2269" s="1" t="s">
        <v>11</v>
      </c>
      <c r="E2269" s="1" t="s">
        <v>11</v>
      </c>
      <c r="F2269" s="1" t="s">
        <v>11</v>
      </c>
      <c r="G2269" s="1" t="s">
        <v>11</v>
      </c>
      <c r="H2269" s="1" t="s">
        <v>11</v>
      </c>
      <c r="I2269" s="3"/>
      <c r="J2269" s="3"/>
    </row>
    <row r="2270">
      <c r="A2270" s="4" t="s">
        <v>7837</v>
      </c>
      <c r="B2270" s="1" t="s">
        <v>7838</v>
      </c>
      <c r="C2270" s="1" t="s">
        <v>7839</v>
      </c>
      <c r="D2270" s="1" t="s">
        <v>7840</v>
      </c>
      <c r="E2270" s="1" t="s">
        <v>7841</v>
      </c>
      <c r="F2270" s="1" t="s">
        <v>11</v>
      </c>
      <c r="G2270" s="5" t="s">
        <v>7842</v>
      </c>
      <c r="H2270" s="1" t="s">
        <v>312</v>
      </c>
      <c r="I2270" s="3"/>
      <c r="J2270" s="3"/>
    </row>
    <row r="2271">
      <c r="A2271" s="4" t="s">
        <v>3570</v>
      </c>
      <c r="B2271" s="1" t="s">
        <v>11</v>
      </c>
      <c r="C2271" s="1" t="s">
        <v>11</v>
      </c>
      <c r="D2271" s="1" t="s">
        <v>11</v>
      </c>
      <c r="E2271" s="1" t="s">
        <v>11</v>
      </c>
      <c r="F2271" s="1" t="s">
        <v>11</v>
      </c>
      <c r="G2271" s="1" t="s">
        <v>11</v>
      </c>
      <c r="H2271" s="1" t="s">
        <v>11</v>
      </c>
      <c r="I2271" s="3"/>
      <c r="J2271" s="3"/>
    </row>
    <row r="2272">
      <c r="A2272" s="4" t="s">
        <v>5332</v>
      </c>
      <c r="B2272" s="1" t="s">
        <v>11</v>
      </c>
      <c r="C2272" s="1" t="s">
        <v>11</v>
      </c>
      <c r="D2272" s="1" t="s">
        <v>11</v>
      </c>
      <c r="E2272" s="1" t="s">
        <v>11</v>
      </c>
      <c r="F2272" s="1" t="s">
        <v>11</v>
      </c>
      <c r="G2272" s="1" t="s">
        <v>11</v>
      </c>
      <c r="H2272" s="1" t="s">
        <v>11</v>
      </c>
      <c r="I2272" s="3"/>
      <c r="J2272" s="3"/>
    </row>
    <row r="2273">
      <c r="A2273" s="4" t="s">
        <v>7848</v>
      </c>
      <c r="B2273" s="1" t="s">
        <v>7849</v>
      </c>
      <c r="C2273" s="1" t="s">
        <v>7850</v>
      </c>
      <c r="D2273" s="1" t="s">
        <v>7851</v>
      </c>
      <c r="E2273" s="1" t="s">
        <v>7852</v>
      </c>
      <c r="F2273" s="1" t="s">
        <v>11</v>
      </c>
      <c r="G2273" s="5" t="s">
        <v>7853</v>
      </c>
      <c r="H2273" s="1" t="s">
        <v>80</v>
      </c>
      <c r="I2273" s="3"/>
      <c r="J2273" s="3"/>
    </row>
    <row r="2274">
      <c r="A2274" s="4" t="s">
        <v>7855</v>
      </c>
      <c r="B2274" s="1" t="s">
        <v>7856</v>
      </c>
      <c r="C2274" s="1" t="s">
        <v>7857</v>
      </c>
      <c r="D2274" s="1" t="s">
        <v>7858</v>
      </c>
      <c r="E2274" s="1" t="s">
        <v>7859</v>
      </c>
      <c r="F2274" s="1" t="s">
        <v>11</v>
      </c>
      <c r="G2274" s="5" t="s">
        <v>7860</v>
      </c>
      <c r="H2274" s="1" t="s">
        <v>80</v>
      </c>
      <c r="I2274" s="3"/>
      <c r="J2274" s="3"/>
    </row>
    <row r="2275">
      <c r="A2275" s="4" t="s">
        <v>7862</v>
      </c>
      <c r="B2275" s="1" t="s">
        <v>7863</v>
      </c>
      <c r="C2275" s="3"/>
      <c r="D2275" s="3"/>
      <c r="E2275" s="3"/>
      <c r="F2275" s="1" t="s">
        <v>11</v>
      </c>
      <c r="G2275" s="1" t="s">
        <v>11</v>
      </c>
      <c r="H2275" s="1" t="s">
        <v>11</v>
      </c>
      <c r="I2275" s="3"/>
      <c r="J2275" s="3"/>
    </row>
    <row r="2276">
      <c r="A2276" s="4" t="s">
        <v>7865</v>
      </c>
      <c r="B2276" s="1" t="s">
        <v>7866</v>
      </c>
      <c r="C2276" s="1" t="s">
        <v>7867</v>
      </c>
      <c r="D2276" s="1" t="s">
        <v>7868</v>
      </c>
      <c r="E2276" s="1" t="s">
        <v>7869</v>
      </c>
      <c r="F2276" s="1" t="s">
        <v>11</v>
      </c>
      <c r="G2276" s="1" t="s">
        <v>7870</v>
      </c>
      <c r="H2276" s="1" t="s">
        <v>53</v>
      </c>
      <c r="I2276" s="3"/>
      <c r="J2276" s="3"/>
    </row>
    <row r="2277">
      <c r="A2277" s="4" t="s">
        <v>247</v>
      </c>
      <c r="B2277" s="1" t="s">
        <v>11</v>
      </c>
      <c r="C2277" s="1" t="s">
        <v>11</v>
      </c>
      <c r="D2277" s="1" t="s">
        <v>11</v>
      </c>
      <c r="E2277" s="1" t="s">
        <v>11</v>
      </c>
      <c r="F2277" s="1" t="s">
        <v>11</v>
      </c>
      <c r="G2277" s="1" t="s">
        <v>11</v>
      </c>
      <c r="H2277" s="1" t="s">
        <v>11</v>
      </c>
      <c r="I2277" s="3"/>
      <c r="J2277" s="3"/>
    </row>
    <row r="2278">
      <c r="A2278" s="4" t="s">
        <v>1254</v>
      </c>
      <c r="B2278" s="1" t="s">
        <v>11</v>
      </c>
      <c r="C2278" s="1" t="s">
        <v>11</v>
      </c>
      <c r="D2278" s="1" t="s">
        <v>11</v>
      </c>
      <c r="E2278" s="1" t="s">
        <v>11</v>
      </c>
      <c r="F2278" s="1" t="s">
        <v>11</v>
      </c>
      <c r="G2278" s="1" t="s">
        <v>11</v>
      </c>
      <c r="H2278" s="1" t="s">
        <v>11</v>
      </c>
      <c r="I2278" s="3"/>
      <c r="J2278" s="3"/>
    </row>
    <row r="2279">
      <c r="A2279" s="4" t="s">
        <v>7876</v>
      </c>
      <c r="B2279" s="1" t="s">
        <v>7877</v>
      </c>
      <c r="C2279" s="1" t="s">
        <v>7878</v>
      </c>
      <c r="D2279" s="1" t="s">
        <v>7879</v>
      </c>
      <c r="E2279" s="1" t="s">
        <v>7880</v>
      </c>
      <c r="F2279" s="1" t="s">
        <v>11</v>
      </c>
      <c r="G2279" s="5" t="s">
        <v>7881</v>
      </c>
      <c r="H2279" s="1" t="s">
        <v>80</v>
      </c>
      <c r="I2279" s="3"/>
      <c r="J2279" s="3"/>
    </row>
    <row r="2280">
      <c r="A2280" s="4" t="s">
        <v>5631</v>
      </c>
      <c r="B2280" s="1" t="s">
        <v>11</v>
      </c>
      <c r="C2280" s="1" t="s">
        <v>11</v>
      </c>
      <c r="D2280" s="1" t="s">
        <v>11</v>
      </c>
      <c r="E2280" s="1" t="s">
        <v>11</v>
      </c>
      <c r="F2280" s="1" t="s">
        <v>11</v>
      </c>
      <c r="G2280" s="1" t="s">
        <v>11</v>
      </c>
      <c r="H2280" s="1" t="s">
        <v>11</v>
      </c>
      <c r="I2280" s="3"/>
      <c r="J2280" s="3"/>
    </row>
    <row r="2281">
      <c r="A2281" s="4" t="s">
        <v>4237</v>
      </c>
      <c r="B2281" s="1" t="s">
        <v>11</v>
      </c>
      <c r="C2281" s="1" t="s">
        <v>11</v>
      </c>
      <c r="D2281" s="1" t="s">
        <v>11</v>
      </c>
      <c r="E2281" s="1" t="s">
        <v>11</v>
      </c>
      <c r="F2281" s="1" t="s">
        <v>11</v>
      </c>
      <c r="G2281" s="1" t="s">
        <v>11</v>
      </c>
      <c r="H2281" s="1" t="s">
        <v>11</v>
      </c>
      <c r="I2281" s="3"/>
      <c r="J2281" s="3"/>
    </row>
    <row r="2282">
      <c r="A2282" s="4" t="s">
        <v>8582</v>
      </c>
      <c r="B2282" s="1" t="s">
        <v>11</v>
      </c>
      <c r="C2282" s="1" t="s">
        <v>11</v>
      </c>
      <c r="D2282" s="1" t="s">
        <v>11</v>
      </c>
      <c r="E2282" s="1" t="s">
        <v>11</v>
      </c>
      <c r="F2282" s="1" t="s">
        <v>11</v>
      </c>
      <c r="G2282" s="1" t="s">
        <v>11</v>
      </c>
      <c r="H2282" s="1" t="s">
        <v>11</v>
      </c>
      <c r="I2282" s="3"/>
      <c r="J2282" s="3"/>
    </row>
    <row r="2283">
      <c r="A2283" s="4" t="s">
        <v>2893</v>
      </c>
      <c r="B2283" s="1" t="s">
        <v>11</v>
      </c>
      <c r="C2283" s="1" t="s">
        <v>11</v>
      </c>
      <c r="D2283" s="1" t="s">
        <v>11</v>
      </c>
      <c r="E2283" s="1" t="s">
        <v>11</v>
      </c>
      <c r="F2283" s="1" t="s">
        <v>11</v>
      </c>
      <c r="G2283" s="1" t="s">
        <v>11</v>
      </c>
      <c r="H2283" s="1" t="s">
        <v>11</v>
      </c>
      <c r="I2283" s="3"/>
      <c r="J2283" s="3"/>
    </row>
    <row r="2284">
      <c r="A2284" s="4" t="s">
        <v>7891</v>
      </c>
      <c r="B2284" s="1" t="s">
        <v>7892</v>
      </c>
      <c r="C2284" s="1" t="s">
        <v>7893</v>
      </c>
      <c r="D2284" s="1" t="s">
        <v>7894</v>
      </c>
      <c r="E2284" s="1" t="s">
        <v>7895</v>
      </c>
      <c r="F2284" s="1" t="s">
        <v>7896</v>
      </c>
      <c r="G2284" s="1" t="s">
        <v>11</v>
      </c>
      <c r="H2284" s="1" t="s">
        <v>80</v>
      </c>
      <c r="I2284" s="3"/>
      <c r="J2284" s="3"/>
    </row>
    <row r="2285">
      <c r="A2285" s="4" t="s">
        <v>2973</v>
      </c>
      <c r="B2285" s="1" t="s">
        <v>11</v>
      </c>
      <c r="C2285" s="1" t="s">
        <v>11</v>
      </c>
      <c r="D2285" s="1" t="s">
        <v>11</v>
      </c>
      <c r="E2285" s="1" t="s">
        <v>11</v>
      </c>
      <c r="F2285" s="1" t="s">
        <v>11</v>
      </c>
      <c r="G2285" s="1" t="s">
        <v>11</v>
      </c>
      <c r="H2285" s="1" t="s">
        <v>11</v>
      </c>
      <c r="I2285" s="3"/>
      <c r="J2285" s="3"/>
    </row>
    <row r="2286">
      <c r="A2286" s="4" t="s">
        <v>7900</v>
      </c>
      <c r="B2286" s="1" t="s">
        <v>7901</v>
      </c>
      <c r="C2286" s="1" t="s">
        <v>7902</v>
      </c>
      <c r="D2286" s="1" t="s">
        <v>7903</v>
      </c>
      <c r="E2286" s="1" t="s">
        <v>7904</v>
      </c>
      <c r="F2286" s="1" t="s">
        <v>11</v>
      </c>
      <c r="G2286" s="5" t="s">
        <v>7905</v>
      </c>
      <c r="H2286" s="1" t="s">
        <v>80</v>
      </c>
      <c r="I2286" s="3"/>
      <c r="J2286" s="3"/>
    </row>
    <row r="2287">
      <c r="A2287" s="4" t="s">
        <v>5720</v>
      </c>
      <c r="B2287" s="1" t="s">
        <v>11</v>
      </c>
      <c r="C2287" s="1" t="s">
        <v>11</v>
      </c>
      <c r="D2287" s="1" t="s">
        <v>11</v>
      </c>
      <c r="E2287" s="1" t="s">
        <v>11</v>
      </c>
      <c r="F2287" s="1" t="s">
        <v>11</v>
      </c>
      <c r="G2287" s="1" t="s">
        <v>11</v>
      </c>
      <c r="H2287" s="1" t="s">
        <v>11</v>
      </c>
      <c r="I2287" s="3"/>
      <c r="J2287" s="3"/>
    </row>
    <row r="2288">
      <c r="A2288" s="4" t="s">
        <v>7909</v>
      </c>
      <c r="B2288" s="1" t="s">
        <v>7910</v>
      </c>
      <c r="C2288" s="1" t="s">
        <v>7911</v>
      </c>
      <c r="D2288" s="1" t="s">
        <v>7912</v>
      </c>
      <c r="E2288" s="1" t="s">
        <v>7913</v>
      </c>
      <c r="F2288" s="1" t="s">
        <v>7914</v>
      </c>
      <c r="G2288" s="5" t="s">
        <v>7915</v>
      </c>
      <c r="H2288" s="1" t="s">
        <v>80</v>
      </c>
      <c r="I2288" s="3"/>
      <c r="J2288" s="3"/>
    </row>
    <row r="2289">
      <c r="A2289" s="4" t="s">
        <v>937</v>
      </c>
      <c r="B2289" s="1" t="s">
        <v>11</v>
      </c>
      <c r="C2289" s="1" t="s">
        <v>11</v>
      </c>
      <c r="D2289" s="1" t="s">
        <v>11</v>
      </c>
      <c r="E2289" s="1" t="s">
        <v>11</v>
      </c>
      <c r="F2289" s="1" t="s">
        <v>11</v>
      </c>
      <c r="G2289" s="1" t="s">
        <v>11</v>
      </c>
      <c r="H2289" s="1" t="s">
        <v>11</v>
      </c>
      <c r="I2289" s="3"/>
      <c r="J2289" s="3"/>
    </row>
    <row r="2290">
      <c r="A2290" s="4" t="s">
        <v>5394</v>
      </c>
      <c r="B2290" s="1" t="s">
        <v>11</v>
      </c>
      <c r="C2290" s="1" t="s">
        <v>11</v>
      </c>
      <c r="D2290" s="1" t="s">
        <v>11</v>
      </c>
      <c r="E2290" s="1" t="s">
        <v>11</v>
      </c>
      <c r="F2290" s="1" t="s">
        <v>11</v>
      </c>
      <c r="G2290" s="1" t="s">
        <v>11</v>
      </c>
      <c r="H2290" s="1" t="s">
        <v>11</v>
      </c>
      <c r="I2290" s="3"/>
      <c r="J2290" s="3"/>
    </row>
    <row r="2291">
      <c r="A2291" s="4" t="s">
        <v>470</v>
      </c>
      <c r="B2291" s="1" t="s">
        <v>11</v>
      </c>
      <c r="C2291" s="1" t="s">
        <v>11</v>
      </c>
      <c r="D2291" s="1" t="s">
        <v>11</v>
      </c>
      <c r="E2291" s="1" t="s">
        <v>11</v>
      </c>
      <c r="F2291" s="1" t="s">
        <v>11</v>
      </c>
      <c r="G2291" s="1" t="s">
        <v>11</v>
      </c>
      <c r="H2291" s="1" t="s">
        <v>11</v>
      </c>
      <c r="I2291" s="3"/>
      <c r="J2291" s="3"/>
    </row>
    <row r="2292">
      <c r="A2292" s="4" t="s">
        <v>9489</v>
      </c>
      <c r="B2292" s="1" t="s">
        <v>11</v>
      </c>
      <c r="C2292" s="1" t="s">
        <v>11</v>
      </c>
      <c r="D2292" s="1" t="s">
        <v>11</v>
      </c>
      <c r="E2292" s="1" t="s">
        <v>11</v>
      </c>
      <c r="F2292" s="1" t="s">
        <v>11</v>
      </c>
      <c r="G2292" s="1" t="s">
        <v>11</v>
      </c>
      <c r="H2292" s="1" t="s">
        <v>11</v>
      </c>
      <c r="I2292" s="3"/>
      <c r="J2292" s="3"/>
    </row>
    <row r="2293">
      <c r="A2293" s="4" t="s">
        <v>7925</v>
      </c>
      <c r="B2293" s="1" t="s">
        <v>7926</v>
      </c>
      <c r="C2293" s="1" t="s">
        <v>7927</v>
      </c>
      <c r="D2293" s="1" t="s">
        <v>7928</v>
      </c>
      <c r="E2293" s="1" t="s">
        <v>7929</v>
      </c>
      <c r="F2293" s="1" t="s">
        <v>7930</v>
      </c>
      <c r="G2293" s="1" t="s">
        <v>11</v>
      </c>
      <c r="H2293" s="1" t="s">
        <v>43</v>
      </c>
      <c r="I2293" s="3"/>
      <c r="J2293" s="3"/>
    </row>
    <row r="2294">
      <c r="A2294" s="4" t="s">
        <v>2983</v>
      </c>
      <c r="B2294" s="1" t="s">
        <v>11</v>
      </c>
      <c r="C2294" s="1" t="s">
        <v>11</v>
      </c>
      <c r="D2294" s="1" t="s">
        <v>11</v>
      </c>
      <c r="E2294" s="1" t="s">
        <v>11</v>
      </c>
      <c r="F2294" s="1" t="s">
        <v>11</v>
      </c>
      <c r="G2294" s="1" t="s">
        <v>11</v>
      </c>
      <c r="H2294" s="1" t="s">
        <v>11</v>
      </c>
      <c r="I2294" s="3"/>
      <c r="J2294" s="3"/>
    </row>
    <row r="2295">
      <c r="A2295" s="4" t="s">
        <v>7934</v>
      </c>
      <c r="B2295" s="1" t="s">
        <v>7935</v>
      </c>
      <c r="C2295" s="1" t="s">
        <v>7936</v>
      </c>
      <c r="D2295" s="1" t="s">
        <v>7937</v>
      </c>
      <c r="E2295" s="1" t="s">
        <v>7938</v>
      </c>
      <c r="F2295" s="1" t="s">
        <v>7939</v>
      </c>
      <c r="G2295" s="1" t="s">
        <v>11</v>
      </c>
      <c r="H2295" s="1" t="s">
        <v>31</v>
      </c>
      <c r="I2295" s="3"/>
      <c r="J2295" s="3"/>
    </row>
    <row r="2296">
      <c r="A2296" s="4" t="s">
        <v>7941</v>
      </c>
      <c r="B2296" s="1" t="s">
        <v>7942</v>
      </c>
      <c r="C2296" s="1" t="s">
        <v>7943</v>
      </c>
      <c r="D2296" s="1" t="s">
        <v>7944</v>
      </c>
      <c r="E2296" s="1" t="s">
        <v>7945</v>
      </c>
      <c r="F2296" s="1" t="s">
        <v>7946</v>
      </c>
      <c r="G2296" s="5" t="s">
        <v>7947</v>
      </c>
      <c r="H2296" s="1" t="s">
        <v>312</v>
      </c>
      <c r="I2296" s="3"/>
      <c r="J2296" s="3"/>
    </row>
    <row r="2297">
      <c r="A2297" s="4" t="s">
        <v>7414</v>
      </c>
      <c r="B2297" s="1" t="s">
        <v>11</v>
      </c>
      <c r="C2297" s="1" t="s">
        <v>11</v>
      </c>
      <c r="D2297" s="1" t="s">
        <v>11</v>
      </c>
      <c r="E2297" s="1" t="s">
        <v>11</v>
      </c>
      <c r="F2297" s="1" t="s">
        <v>11</v>
      </c>
      <c r="G2297" s="1" t="s">
        <v>11</v>
      </c>
      <c r="H2297" s="1" t="s">
        <v>11</v>
      </c>
      <c r="I2297" s="3"/>
      <c r="J2297" s="3"/>
    </row>
    <row r="2298">
      <c r="A2298" s="4" t="s">
        <v>9000</v>
      </c>
      <c r="B2298" s="1" t="s">
        <v>11</v>
      </c>
      <c r="C2298" s="1" t="s">
        <v>11</v>
      </c>
      <c r="D2298" s="1" t="s">
        <v>11</v>
      </c>
      <c r="E2298" s="1" t="s">
        <v>11</v>
      </c>
      <c r="F2298" s="1" t="s">
        <v>11</v>
      </c>
      <c r="G2298" s="1" t="s">
        <v>11</v>
      </c>
      <c r="H2298" s="1" t="s">
        <v>11</v>
      </c>
      <c r="I2298" s="3"/>
      <c r="J2298" s="3"/>
    </row>
    <row r="2299">
      <c r="A2299" s="4" t="s">
        <v>8924</v>
      </c>
      <c r="B2299" s="1" t="s">
        <v>11</v>
      </c>
      <c r="C2299" s="1" t="s">
        <v>11</v>
      </c>
      <c r="D2299" s="1" t="s">
        <v>11</v>
      </c>
      <c r="E2299" s="1" t="s">
        <v>11</v>
      </c>
      <c r="F2299" s="1" t="s">
        <v>11</v>
      </c>
      <c r="G2299" s="1" t="s">
        <v>11</v>
      </c>
      <c r="H2299" s="1" t="s">
        <v>11</v>
      </c>
      <c r="I2299" s="3"/>
      <c r="J2299" s="3"/>
    </row>
    <row r="2300">
      <c r="A2300" s="4" t="s">
        <v>7955</v>
      </c>
      <c r="B2300" s="1" t="s">
        <v>7956</v>
      </c>
      <c r="C2300" s="1" t="s">
        <v>7957</v>
      </c>
      <c r="D2300" s="1" t="s">
        <v>7958</v>
      </c>
      <c r="E2300" s="1" t="s">
        <v>7959</v>
      </c>
      <c r="F2300" s="1" t="s">
        <v>7960</v>
      </c>
      <c r="G2300" s="5" t="s">
        <v>7961</v>
      </c>
      <c r="H2300" s="1" t="s">
        <v>183</v>
      </c>
      <c r="I2300" s="3"/>
      <c r="J2300" s="3"/>
    </row>
    <row r="2301">
      <c r="A2301" s="4" t="s">
        <v>4453</v>
      </c>
      <c r="B2301" s="1" t="s">
        <v>11</v>
      </c>
      <c r="C2301" s="1" t="s">
        <v>11</v>
      </c>
      <c r="D2301" s="1" t="s">
        <v>11</v>
      </c>
      <c r="E2301" s="1" t="s">
        <v>11</v>
      </c>
      <c r="F2301" s="1" t="s">
        <v>11</v>
      </c>
      <c r="G2301" s="1" t="s">
        <v>11</v>
      </c>
      <c r="H2301" s="1" t="s">
        <v>11</v>
      </c>
      <c r="I2301" s="3"/>
      <c r="J2301" s="3"/>
    </row>
    <row r="2302">
      <c r="A2302" s="4" t="s">
        <v>7965</v>
      </c>
      <c r="B2302" s="1" t="s">
        <v>7966</v>
      </c>
      <c r="C2302" s="1" t="s">
        <v>7967</v>
      </c>
      <c r="D2302" s="1" t="s">
        <v>7968</v>
      </c>
      <c r="E2302" s="1" t="s">
        <v>7969</v>
      </c>
      <c r="F2302" s="1" t="s">
        <v>11</v>
      </c>
      <c r="G2302" s="5" t="s">
        <v>7970</v>
      </c>
      <c r="H2302" s="1" t="s">
        <v>53</v>
      </c>
      <c r="I2302" s="3"/>
      <c r="J2302" s="3"/>
    </row>
    <row r="2303">
      <c r="A2303" s="4" t="s">
        <v>8043</v>
      </c>
      <c r="B2303" s="1" t="s">
        <v>11</v>
      </c>
      <c r="C2303" s="1" t="s">
        <v>11</v>
      </c>
      <c r="D2303" s="1" t="s">
        <v>11</v>
      </c>
      <c r="E2303" s="1" t="s">
        <v>11</v>
      </c>
      <c r="F2303" s="1" t="s">
        <v>11</v>
      </c>
      <c r="G2303" s="1" t="s">
        <v>11</v>
      </c>
      <c r="H2303" s="1" t="s">
        <v>11</v>
      </c>
      <c r="I2303" s="3"/>
      <c r="J2303" s="3"/>
    </row>
    <row r="2304">
      <c r="A2304" s="4" t="s">
        <v>7974</v>
      </c>
      <c r="B2304" s="1" t="s">
        <v>7975</v>
      </c>
      <c r="C2304" s="1" t="s">
        <v>7976</v>
      </c>
      <c r="D2304" s="1" t="s">
        <v>880</v>
      </c>
      <c r="E2304" s="1" t="s">
        <v>7977</v>
      </c>
      <c r="F2304" s="1" t="s">
        <v>11</v>
      </c>
      <c r="G2304" s="5" t="s">
        <v>7978</v>
      </c>
      <c r="H2304" s="1" t="s">
        <v>154</v>
      </c>
      <c r="I2304" s="3"/>
      <c r="J2304" s="3"/>
    </row>
    <row r="2305">
      <c r="A2305" s="4" t="s">
        <v>5858</v>
      </c>
      <c r="B2305" s="1" t="s">
        <v>11</v>
      </c>
      <c r="C2305" s="1" t="s">
        <v>11</v>
      </c>
      <c r="D2305" s="1" t="s">
        <v>11</v>
      </c>
      <c r="E2305" s="1" t="s">
        <v>11</v>
      </c>
      <c r="F2305" s="1" t="s">
        <v>11</v>
      </c>
      <c r="G2305" s="1" t="s">
        <v>11</v>
      </c>
      <c r="H2305" s="1" t="s">
        <v>11</v>
      </c>
      <c r="I2305" s="3"/>
      <c r="J2305" s="3"/>
    </row>
    <row r="2306">
      <c r="A2306" s="4" t="s">
        <v>45</v>
      </c>
      <c r="B2306" s="1" t="s">
        <v>11</v>
      </c>
      <c r="C2306" s="1" t="s">
        <v>11</v>
      </c>
      <c r="D2306" s="1" t="s">
        <v>11</v>
      </c>
      <c r="E2306" s="1" t="s">
        <v>11</v>
      </c>
      <c r="F2306" s="1" t="s">
        <v>11</v>
      </c>
      <c r="G2306" s="1" t="s">
        <v>11</v>
      </c>
      <c r="H2306" s="1" t="s">
        <v>11</v>
      </c>
      <c r="I2306" s="3"/>
      <c r="J2306" s="3"/>
    </row>
    <row r="2307">
      <c r="A2307" s="4" t="s">
        <v>7984</v>
      </c>
      <c r="B2307" s="1" t="s">
        <v>7985</v>
      </c>
      <c r="C2307" s="1" t="s">
        <v>7986</v>
      </c>
      <c r="D2307" s="1" t="s">
        <v>7987</v>
      </c>
      <c r="E2307" s="1" t="s">
        <v>7988</v>
      </c>
      <c r="F2307" s="1" t="s">
        <v>7989</v>
      </c>
      <c r="G2307" s="1" t="s">
        <v>11</v>
      </c>
      <c r="H2307" s="1" t="s">
        <v>654</v>
      </c>
      <c r="I2307" s="3"/>
      <c r="J2307" s="3"/>
    </row>
    <row r="2308">
      <c r="A2308" s="4" t="s">
        <v>5980</v>
      </c>
      <c r="B2308" s="1" t="s">
        <v>11</v>
      </c>
      <c r="C2308" s="1" t="s">
        <v>11</v>
      </c>
      <c r="D2308" s="1" t="s">
        <v>11</v>
      </c>
      <c r="E2308" s="1" t="s">
        <v>11</v>
      </c>
      <c r="F2308" s="1" t="s">
        <v>11</v>
      </c>
      <c r="G2308" s="1" t="s">
        <v>11</v>
      </c>
      <c r="H2308" s="1" t="s">
        <v>11</v>
      </c>
      <c r="I2308" s="3"/>
      <c r="J2308" s="3"/>
    </row>
    <row r="2309">
      <c r="A2309" s="4" t="s">
        <v>7993</v>
      </c>
      <c r="B2309" s="1" t="s">
        <v>7994</v>
      </c>
      <c r="C2309" s="1" t="s">
        <v>7995</v>
      </c>
      <c r="D2309" s="1" t="s">
        <v>7996</v>
      </c>
      <c r="E2309" s="1" t="s">
        <v>7997</v>
      </c>
      <c r="F2309" s="1" t="s">
        <v>11</v>
      </c>
      <c r="G2309" s="1" t="s">
        <v>11</v>
      </c>
      <c r="H2309" s="1" t="s">
        <v>924</v>
      </c>
      <c r="I2309" s="3"/>
      <c r="J2309" s="3"/>
    </row>
    <row r="2310">
      <c r="A2310" s="4" t="s">
        <v>4731</v>
      </c>
      <c r="B2310" s="1" t="s">
        <v>11</v>
      </c>
      <c r="C2310" s="1" t="s">
        <v>11</v>
      </c>
      <c r="D2310" s="1" t="s">
        <v>11</v>
      </c>
      <c r="E2310" s="1" t="s">
        <v>11</v>
      </c>
      <c r="F2310" s="1" t="s">
        <v>11</v>
      </c>
      <c r="G2310" s="1" t="s">
        <v>11</v>
      </c>
      <c r="H2310" s="1" t="s">
        <v>11</v>
      </c>
      <c r="I2310" s="3"/>
      <c r="J2310" s="3"/>
    </row>
    <row r="2311">
      <c r="A2311" s="4" t="s">
        <v>3949</v>
      </c>
      <c r="B2311" s="1" t="s">
        <v>11</v>
      </c>
      <c r="C2311" s="1" t="s">
        <v>11</v>
      </c>
      <c r="D2311" s="1" t="s">
        <v>11</v>
      </c>
      <c r="E2311" s="1" t="s">
        <v>11</v>
      </c>
      <c r="F2311" s="1" t="s">
        <v>11</v>
      </c>
      <c r="G2311" s="1" t="s">
        <v>11</v>
      </c>
      <c r="H2311" s="1" t="s">
        <v>11</v>
      </c>
      <c r="I2311" s="3"/>
      <c r="J2311" s="3"/>
    </row>
    <row r="2312">
      <c r="A2312" s="4" t="s">
        <v>8003</v>
      </c>
      <c r="B2312" s="1" t="s">
        <v>8004</v>
      </c>
      <c r="C2312" s="1" t="s">
        <v>8005</v>
      </c>
      <c r="D2312" s="1" t="s">
        <v>8006</v>
      </c>
      <c r="E2312" s="1" t="s">
        <v>8007</v>
      </c>
      <c r="F2312" s="1" t="s">
        <v>11</v>
      </c>
      <c r="G2312" s="5" t="s">
        <v>8008</v>
      </c>
      <c r="H2312" s="1" t="s">
        <v>80</v>
      </c>
      <c r="I2312" s="3"/>
      <c r="J2312" s="3"/>
    </row>
    <row r="2313">
      <c r="A2313" s="4" t="s">
        <v>8010</v>
      </c>
      <c r="B2313" s="1" t="s">
        <v>8011</v>
      </c>
      <c r="C2313" s="1" t="s">
        <v>8012</v>
      </c>
      <c r="D2313" s="1" t="s">
        <v>8013</v>
      </c>
      <c r="E2313" s="1" t="s">
        <v>8014</v>
      </c>
      <c r="F2313" s="1" t="s">
        <v>8015</v>
      </c>
      <c r="G2313" s="1" t="s">
        <v>11</v>
      </c>
      <c r="H2313" s="1" t="s">
        <v>53</v>
      </c>
      <c r="I2313" s="3"/>
      <c r="J2313" s="3"/>
    </row>
    <row r="2314">
      <c r="A2314" s="4" t="s">
        <v>3110</v>
      </c>
      <c r="B2314" s="1" t="s">
        <v>11</v>
      </c>
      <c r="C2314" s="1" t="s">
        <v>11</v>
      </c>
      <c r="D2314" s="1" t="s">
        <v>11</v>
      </c>
      <c r="E2314" s="1" t="s">
        <v>11</v>
      </c>
      <c r="F2314" s="1" t="s">
        <v>11</v>
      </c>
      <c r="G2314" s="1" t="s">
        <v>11</v>
      </c>
      <c r="H2314" s="1" t="s">
        <v>11</v>
      </c>
      <c r="I2314" s="3"/>
      <c r="J2314" s="3"/>
    </row>
    <row r="2315">
      <c r="A2315" s="4" t="s">
        <v>8019</v>
      </c>
      <c r="B2315" s="1" t="s">
        <v>8020</v>
      </c>
      <c r="C2315" s="1" t="s">
        <v>8021</v>
      </c>
      <c r="D2315" s="1" t="s">
        <v>8022</v>
      </c>
      <c r="E2315" s="1" t="s">
        <v>8023</v>
      </c>
      <c r="F2315" s="1" t="s">
        <v>11</v>
      </c>
      <c r="G2315" s="1" t="s">
        <v>11</v>
      </c>
      <c r="H2315" s="1" t="s">
        <v>11</v>
      </c>
      <c r="I2315" s="3"/>
      <c r="J2315" s="3"/>
    </row>
    <row r="2316">
      <c r="A2316" s="4" t="s">
        <v>7028</v>
      </c>
      <c r="B2316" s="1" t="s">
        <v>11</v>
      </c>
      <c r="C2316" s="1" t="s">
        <v>11</v>
      </c>
      <c r="D2316" s="1" t="s">
        <v>11</v>
      </c>
      <c r="E2316" s="1" t="s">
        <v>11</v>
      </c>
      <c r="F2316" s="1" t="s">
        <v>11</v>
      </c>
      <c r="G2316" s="1" t="s">
        <v>11</v>
      </c>
      <c r="H2316" s="1" t="s">
        <v>11</v>
      </c>
      <c r="I2316" s="3"/>
      <c r="J2316" s="3"/>
    </row>
    <row r="2317">
      <c r="A2317" s="4" t="s">
        <v>6817</v>
      </c>
      <c r="B2317" s="1" t="s">
        <v>11</v>
      </c>
      <c r="C2317" s="1" t="s">
        <v>11</v>
      </c>
      <c r="D2317" s="1" t="s">
        <v>11</v>
      </c>
      <c r="E2317" s="1" t="s">
        <v>11</v>
      </c>
      <c r="F2317" s="1" t="s">
        <v>11</v>
      </c>
      <c r="G2317" s="1" t="s">
        <v>11</v>
      </c>
      <c r="H2317" s="1" t="s">
        <v>11</v>
      </c>
      <c r="I2317" s="3"/>
      <c r="J2317" s="3"/>
    </row>
    <row r="2318">
      <c r="A2318" s="4" t="s">
        <v>8029</v>
      </c>
      <c r="B2318" s="1" t="s">
        <v>8030</v>
      </c>
      <c r="C2318" s="1" t="s">
        <v>8031</v>
      </c>
      <c r="D2318" s="1" t="s">
        <v>8032</v>
      </c>
      <c r="E2318" s="1" t="s">
        <v>8033</v>
      </c>
      <c r="F2318" s="1" t="s">
        <v>11</v>
      </c>
      <c r="G2318" s="5" t="s">
        <v>8034</v>
      </c>
      <c r="H2318" s="1" t="s">
        <v>31</v>
      </c>
      <c r="I2318" s="3"/>
      <c r="J2318" s="3"/>
    </row>
    <row r="2319">
      <c r="A2319" s="4" t="s">
        <v>8036</v>
      </c>
      <c r="B2319" s="1" t="s">
        <v>8037</v>
      </c>
      <c r="C2319" s="3"/>
      <c r="D2319" s="3"/>
      <c r="E2319" s="3"/>
      <c r="F2319" s="1" t="s">
        <v>11</v>
      </c>
      <c r="G2319" s="1" t="s">
        <v>11</v>
      </c>
      <c r="H2319" s="1" t="s">
        <v>11</v>
      </c>
      <c r="I2319" s="3"/>
      <c r="J2319" s="3"/>
    </row>
    <row r="2320">
      <c r="A2320" s="4" t="s">
        <v>6875</v>
      </c>
      <c r="B2320" s="1" t="s">
        <v>11</v>
      </c>
      <c r="C2320" s="1" t="s">
        <v>11</v>
      </c>
      <c r="D2320" s="1" t="s">
        <v>11</v>
      </c>
      <c r="E2320" s="1" t="s">
        <v>11</v>
      </c>
      <c r="F2320" s="1" t="s">
        <v>11</v>
      </c>
      <c r="G2320" s="1" t="s">
        <v>11</v>
      </c>
      <c r="H2320" s="1" t="s">
        <v>11</v>
      </c>
      <c r="I2320" s="3"/>
      <c r="J2320" s="3"/>
    </row>
    <row r="2321">
      <c r="A2321" s="4" t="s">
        <v>6150</v>
      </c>
      <c r="B2321" s="1" t="s">
        <v>11</v>
      </c>
      <c r="C2321" s="1" t="s">
        <v>11</v>
      </c>
      <c r="D2321" s="1" t="s">
        <v>11</v>
      </c>
      <c r="E2321" s="1" t="s">
        <v>11</v>
      </c>
      <c r="F2321" s="1" t="s">
        <v>11</v>
      </c>
      <c r="G2321" s="1" t="s">
        <v>11</v>
      </c>
      <c r="H2321" s="1" t="s">
        <v>11</v>
      </c>
      <c r="I2321" s="3"/>
      <c r="J2321" s="3"/>
    </row>
    <row r="2322">
      <c r="A2322" s="4" t="s">
        <v>2860</v>
      </c>
      <c r="B2322" s="1" t="s">
        <v>11</v>
      </c>
      <c r="C2322" s="1" t="s">
        <v>11</v>
      </c>
      <c r="D2322" s="1" t="s">
        <v>11</v>
      </c>
      <c r="E2322" s="1" t="s">
        <v>11</v>
      </c>
      <c r="F2322" s="1" t="s">
        <v>11</v>
      </c>
      <c r="G2322" s="1" t="s">
        <v>11</v>
      </c>
      <c r="H2322" s="1" t="s">
        <v>11</v>
      </c>
      <c r="I2322" s="3"/>
      <c r="J2322" s="3"/>
    </row>
    <row r="2323">
      <c r="A2323" s="4" t="s">
        <v>8045</v>
      </c>
      <c r="B2323" s="1" t="s">
        <v>8046</v>
      </c>
      <c r="C2323" s="1" t="s">
        <v>8047</v>
      </c>
      <c r="D2323" s="1" t="s">
        <v>8048</v>
      </c>
      <c r="E2323" s="1" t="s">
        <v>8049</v>
      </c>
      <c r="F2323" s="1" t="s">
        <v>11</v>
      </c>
      <c r="G2323" s="3"/>
      <c r="H2323" s="1" t="s">
        <v>53</v>
      </c>
      <c r="I2323" s="3"/>
      <c r="J2323" s="3"/>
    </row>
    <row r="2324">
      <c r="A2324" s="4" t="s">
        <v>6803</v>
      </c>
      <c r="B2324" s="1" t="s">
        <v>11</v>
      </c>
      <c r="C2324" s="1" t="s">
        <v>11</v>
      </c>
      <c r="D2324" s="1" t="s">
        <v>11</v>
      </c>
      <c r="E2324" s="1" t="s">
        <v>11</v>
      </c>
      <c r="F2324" s="1" t="s">
        <v>11</v>
      </c>
      <c r="G2324" s="1" t="s">
        <v>11</v>
      </c>
      <c r="H2324" s="1" t="s">
        <v>11</v>
      </c>
      <c r="I2324" s="3"/>
      <c r="J2324" s="3"/>
    </row>
    <row r="2325">
      <c r="A2325" s="4" t="s">
        <v>8714</v>
      </c>
      <c r="B2325" s="1" t="s">
        <v>11</v>
      </c>
      <c r="C2325" s="1" t="s">
        <v>11</v>
      </c>
      <c r="D2325" s="1" t="s">
        <v>11</v>
      </c>
      <c r="E2325" s="1" t="s">
        <v>11</v>
      </c>
      <c r="F2325" s="1" t="s">
        <v>11</v>
      </c>
      <c r="G2325" s="1" t="s">
        <v>11</v>
      </c>
      <c r="H2325" s="1" t="s">
        <v>11</v>
      </c>
      <c r="I2325" s="3"/>
      <c r="J2325" s="3"/>
    </row>
    <row r="2326">
      <c r="A2326" s="4" t="s">
        <v>9513</v>
      </c>
      <c r="B2326" s="1" t="s">
        <v>11</v>
      </c>
      <c r="C2326" s="1" t="s">
        <v>11</v>
      </c>
      <c r="D2326" s="1" t="s">
        <v>11</v>
      </c>
      <c r="E2326" s="1" t="s">
        <v>11</v>
      </c>
      <c r="F2326" s="1" t="s">
        <v>11</v>
      </c>
      <c r="G2326" s="1" t="s">
        <v>11</v>
      </c>
      <c r="H2326" s="1" t="s">
        <v>11</v>
      </c>
      <c r="I2326" s="3"/>
      <c r="J2326" s="3"/>
    </row>
    <row r="2327">
      <c r="A2327" s="4" t="s">
        <v>2490</v>
      </c>
      <c r="B2327" s="1" t="s">
        <v>11</v>
      </c>
      <c r="C2327" s="1" t="s">
        <v>11</v>
      </c>
      <c r="D2327" s="1" t="s">
        <v>11</v>
      </c>
      <c r="E2327" s="1" t="s">
        <v>11</v>
      </c>
      <c r="F2327" s="1" t="s">
        <v>11</v>
      </c>
      <c r="G2327" s="1" t="s">
        <v>11</v>
      </c>
      <c r="H2327" s="1" t="s">
        <v>11</v>
      </c>
      <c r="I2327" s="3"/>
      <c r="J2327" s="3"/>
    </row>
    <row r="2328">
      <c r="A2328" s="4" t="s">
        <v>2609</v>
      </c>
      <c r="B2328" s="1" t="s">
        <v>11</v>
      </c>
      <c r="C2328" s="1" t="s">
        <v>11</v>
      </c>
      <c r="D2328" s="1" t="s">
        <v>11</v>
      </c>
      <c r="E2328" s="1" t="s">
        <v>11</v>
      </c>
      <c r="F2328" s="1" t="s">
        <v>11</v>
      </c>
      <c r="G2328" s="1" t="s">
        <v>11</v>
      </c>
      <c r="H2328" s="1" t="s">
        <v>11</v>
      </c>
      <c r="I2328" s="3"/>
      <c r="J2328" s="3"/>
    </row>
    <row r="2329">
      <c r="A2329" s="4" t="s">
        <v>8061</v>
      </c>
      <c r="B2329" s="1" t="s">
        <v>8062</v>
      </c>
      <c r="C2329" s="1" t="s">
        <v>8063</v>
      </c>
      <c r="D2329" s="1" t="s">
        <v>8064</v>
      </c>
      <c r="E2329" s="1" t="s">
        <v>8065</v>
      </c>
      <c r="F2329" s="1" t="s">
        <v>8066</v>
      </c>
      <c r="G2329" s="3"/>
      <c r="H2329" s="1" t="s">
        <v>80</v>
      </c>
      <c r="I2329" s="3"/>
      <c r="J2329" s="3"/>
    </row>
    <row r="2330">
      <c r="A2330" s="4" t="s">
        <v>5972</v>
      </c>
      <c r="B2330" s="1" t="s">
        <v>11</v>
      </c>
      <c r="C2330" s="1" t="s">
        <v>11</v>
      </c>
      <c r="D2330" s="1" t="s">
        <v>11</v>
      </c>
      <c r="E2330" s="1" t="s">
        <v>11</v>
      </c>
      <c r="F2330" s="1" t="s">
        <v>11</v>
      </c>
      <c r="G2330" s="1" t="s">
        <v>11</v>
      </c>
      <c r="H2330" s="1" t="s">
        <v>11</v>
      </c>
      <c r="I2330" s="3"/>
      <c r="J2330" s="3"/>
    </row>
    <row r="2331">
      <c r="A2331" s="4" t="s">
        <v>3687</v>
      </c>
      <c r="B2331" s="1" t="s">
        <v>11</v>
      </c>
      <c r="C2331" s="1" t="s">
        <v>11</v>
      </c>
      <c r="D2331" s="1" t="s">
        <v>11</v>
      </c>
      <c r="E2331" s="1" t="s">
        <v>11</v>
      </c>
      <c r="F2331" s="1" t="s">
        <v>11</v>
      </c>
      <c r="G2331" s="1" t="s">
        <v>11</v>
      </c>
      <c r="H2331" s="1" t="s">
        <v>11</v>
      </c>
      <c r="I2331" s="3"/>
      <c r="J2331" s="3"/>
    </row>
    <row r="2332">
      <c r="A2332" s="4" t="s">
        <v>4271</v>
      </c>
      <c r="B2332" s="1" t="s">
        <v>11</v>
      </c>
      <c r="C2332" s="1" t="s">
        <v>11</v>
      </c>
      <c r="D2332" s="1" t="s">
        <v>11</v>
      </c>
      <c r="E2332" s="1" t="s">
        <v>11</v>
      </c>
      <c r="F2332" s="1" t="s">
        <v>11</v>
      </c>
      <c r="G2332" s="1" t="s">
        <v>11</v>
      </c>
      <c r="H2332" s="1" t="s">
        <v>11</v>
      </c>
      <c r="I2332" s="3"/>
      <c r="J2332" s="3"/>
    </row>
    <row r="2333">
      <c r="A2333" s="4" t="s">
        <v>8074</v>
      </c>
      <c r="B2333" s="1" t="s">
        <v>8075</v>
      </c>
      <c r="C2333" s="1" t="s">
        <v>8076</v>
      </c>
      <c r="D2333" s="1" t="s">
        <v>8077</v>
      </c>
      <c r="E2333" s="1" t="s">
        <v>8078</v>
      </c>
      <c r="F2333" s="1" t="s">
        <v>11</v>
      </c>
      <c r="G2333" s="5" t="s">
        <v>8079</v>
      </c>
      <c r="H2333" s="1" t="s">
        <v>80</v>
      </c>
      <c r="I2333" s="3"/>
      <c r="J2333" s="3"/>
    </row>
    <row r="2334">
      <c r="A2334" s="4" t="s">
        <v>9050</v>
      </c>
      <c r="B2334" s="1" t="s">
        <v>11</v>
      </c>
      <c r="C2334" s="1" t="s">
        <v>11</v>
      </c>
      <c r="D2334" s="1" t="s">
        <v>11</v>
      </c>
      <c r="E2334" s="1" t="s">
        <v>11</v>
      </c>
      <c r="F2334" s="1" t="s">
        <v>11</v>
      </c>
      <c r="G2334" s="1" t="s">
        <v>11</v>
      </c>
      <c r="H2334" s="1" t="s">
        <v>11</v>
      </c>
      <c r="I2334" s="3"/>
      <c r="J2334" s="3"/>
    </row>
    <row r="2335">
      <c r="A2335" s="4" t="s">
        <v>8083</v>
      </c>
      <c r="B2335" s="1" t="s">
        <v>8084</v>
      </c>
      <c r="C2335" s="1" t="s">
        <v>8085</v>
      </c>
      <c r="D2335" s="1" t="s">
        <v>8086</v>
      </c>
      <c r="E2335" s="1" t="s">
        <v>8087</v>
      </c>
      <c r="F2335" s="1" t="s">
        <v>11</v>
      </c>
      <c r="G2335" s="3"/>
      <c r="H2335" s="1" t="s">
        <v>80</v>
      </c>
      <c r="I2335" s="3"/>
      <c r="J2335" s="3"/>
    </row>
    <row r="2336">
      <c r="A2336" s="4" t="s">
        <v>8089</v>
      </c>
      <c r="B2336" s="1" t="s">
        <v>8090</v>
      </c>
      <c r="C2336" s="1" t="s">
        <v>8091</v>
      </c>
      <c r="D2336" s="1" t="s">
        <v>8092</v>
      </c>
      <c r="E2336" s="1" t="s">
        <v>8093</v>
      </c>
      <c r="F2336" s="1" t="s">
        <v>11</v>
      </c>
      <c r="G2336" s="5" t="s">
        <v>8094</v>
      </c>
      <c r="H2336" s="1" t="s">
        <v>382</v>
      </c>
      <c r="I2336" s="3"/>
      <c r="J2336" s="3"/>
    </row>
    <row r="2337">
      <c r="A2337" s="4" t="s">
        <v>8096</v>
      </c>
      <c r="B2337" s="1" t="s">
        <v>8097</v>
      </c>
      <c r="C2337" s="1" t="s">
        <v>8098</v>
      </c>
      <c r="D2337" s="1" t="s">
        <v>8099</v>
      </c>
      <c r="E2337" s="1" t="s">
        <v>8100</v>
      </c>
      <c r="F2337" s="1" t="s">
        <v>8101</v>
      </c>
      <c r="G2337" s="1" t="s">
        <v>11</v>
      </c>
      <c r="H2337" s="1" t="s">
        <v>924</v>
      </c>
      <c r="I2337" s="3"/>
      <c r="J2337" s="3"/>
    </row>
    <row r="2338">
      <c r="A2338" s="4" t="s">
        <v>13</v>
      </c>
      <c r="B2338" s="1" t="s">
        <v>11</v>
      </c>
      <c r="C2338" s="1" t="s">
        <v>11</v>
      </c>
      <c r="D2338" s="1" t="s">
        <v>11</v>
      </c>
      <c r="E2338" s="1" t="s">
        <v>11</v>
      </c>
      <c r="F2338" s="1" t="s">
        <v>11</v>
      </c>
      <c r="G2338" s="1" t="s">
        <v>11</v>
      </c>
      <c r="H2338" s="1" t="s">
        <v>11</v>
      </c>
      <c r="I2338" s="3"/>
      <c r="J2338" s="3"/>
    </row>
    <row r="2339">
      <c r="A2339" s="4" t="s">
        <v>7590</v>
      </c>
      <c r="B2339" s="1" t="s">
        <v>11</v>
      </c>
      <c r="C2339" s="1" t="s">
        <v>11</v>
      </c>
      <c r="D2339" s="1" t="s">
        <v>11</v>
      </c>
      <c r="E2339" s="1" t="s">
        <v>11</v>
      </c>
      <c r="F2339" s="1" t="s">
        <v>11</v>
      </c>
      <c r="G2339" s="1" t="s">
        <v>11</v>
      </c>
      <c r="H2339" s="1" t="s">
        <v>11</v>
      </c>
      <c r="I2339" s="3"/>
      <c r="J2339" s="3"/>
    </row>
    <row r="2340">
      <c r="A2340" s="4" t="s">
        <v>8107</v>
      </c>
      <c r="B2340" s="1" t="s">
        <v>8108</v>
      </c>
      <c r="C2340" s="1" t="s">
        <v>8109</v>
      </c>
      <c r="D2340" s="1" t="s">
        <v>8110</v>
      </c>
      <c r="E2340" s="1" t="s">
        <v>8111</v>
      </c>
      <c r="F2340" s="1" t="s">
        <v>11</v>
      </c>
      <c r="G2340" s="1" t="s">
        <v>11</v>
      </c>
      <c r="H2340" s="1" t="s">
        <v>183</v>
      </c>
      <c r="I2340" s="3"/>
      <c r="J2340" s="3"/>
    </row>
    <row r="2341">
      <c r="A2341" s="4" t="s">
        <v>752</v>
      </c>
      <c r="B2341" s="1" t="s">
        <v>11</v>
      </c>
      <c r="C2341" s="1" t="s">
        <v>11</v>
      </c>
      <c r="D2341" s="1" t="s">
        <v>11</v>
      </c>
      <c r="E2341" s="1" t="s">
        <v>11</v>
      </c>
      <c r="F2341" s="1" t="s">
        <v>11</v>
      </c>
      <c r="G2341" s="1" t="s">
        <v>11</v>
      </c>
      <c r="H2341" s="1" t="s">
        <v>11</v>
      </c>
      <c r="I2341" s="3"/>
      <c r="J2341" s="3"/>
    </row>
    <row r="2342">
      <c r="A2342" s="4" t="s">
        <v>8115</v>
      </c>
      <c r="B2342" s="1" t="s">
        <v>8116</v>
      </c>
      <c r="C2342" s="1" t="s">
        <v>8117</v>
      </c>
      <c r="D2342" s="1" t="s">
        <v>8118</v>
      </c>
      <c r="E2342" s="1" t="s">
        <v>8119</v>
      </c>
      <c r="F2342" s="1" t="s">
        <v>8120</v>
      </c>
      <c r="G2342" s="5" t="s">
        <v>8121</v>
      </c>
      <c r="H2342" s="1" t="s">
        <v>53</v>
      </c>
      <c r="I2342" s="3"/>
      <c r="J2342" s="3"/>
    </row>
    <row r="2343">
      <c r="A2343" s="4" t="s">
        <v>8123</v>
      </c>
      <c r="B2343" s="1" t="s">
        <v>8124</v>
      </c>
      <c r="C2343" s="1" t="s">
        <v>8125</v>
      </c>
      <c r="D2343" s="1" t="s">
        <v>8126</v>
      </c>
      <c r="E2343" s="1" t="s">
        <v>8127</v>
      </c>
      <c r="F2343" s="1" t="s">
        <v>11</v>
      </c>
      <c r="G2343" s="3"/>
      <c r="H2343" s="1" t="s">
        <v>312</v>
      </c>
      <c r="I2343" s="3"/>
      <c r="J2343" s="3"/>
    </row>
    <row r="2344">
      <c r="A2344" s="4" t="s">
        <v>1113</v>
      </c>
      <c r="B2344" s="1" t="s">
        <v>11</v>
      </c>
      <c r="C2344" s="1" t="s">
        <v>11</v>
      </c>
      <c r="D2344" s="1" t="s">
        <v>11</v>
      </c>
      <c r="E2344" s="1" t="s">
        <v>11</v>
      </c>
      <c r="F2344" s="1" t="s">
        <v>11</v>
      </c>
      <c r="G2344" s="1" t="s">
        <v>11</v>
      </c>
      <c r="H2344" s="1" t="s">
        <v>11</v>
      </c>
      <c r="I2344" s="3"/>
      <c r="J2344" s="3"/>
    </row>
    <row r="2345">
      <c r="A2345" s="4" t="s">
        <v>2563</v>
      </c>
      <c r="B2345" s="1" t="s">
        <v>11</v>
      </c>
      <c r="C2345" s="1" t="s">
        <v>11</v>
      </c>
      <c r="D2345" s="1" t="s">
        <v>11</v>
      </c>
      <c r="E2345" s="1" t="s">
        <v>11</v>
      </c>
      <c r="F2345" s="1" t="s">
        <v>11</v>
      </c>
      <c r="G2345" s="1" t="s">
        <v>11</v>
      </c>
      <c r="H2345" s="1" t="s">
        <v>11</v>
      </c>
      <c r="I2345" s="3"/>
      <c r="J2345" s="3"/>
    </row>
    <row r="2346">
      <c r="A2346" s="4" t="s">
        <v>8154</v>
      </c>
      <c r="B2346" s="1" t="s">
        <v>11</v>
      </c>
      <c r="C2346" s="1" t="s">
        <v>11</v>
      </c>
      <c r="D2346" s="1" t="s">
        <v>11</v>
      </c>
      <c r="E2346" s="1" t="s">
        <v>11</v>
      </c>
      <c r="F2346" s="1" t="s">
        <v>11</v>
      </c>
      <c r="G2346" s="1" t="s">
        <v>11</v>
      </c>
      <c r="H2346" s="1" t="s">
        <v>11</v>
      </c>
      <c r="I2346" s="3"/>
      <c r="J2346" s="3"/>
    </row>
    <row r="2347">
      <c r="A2347" s="4" t="s">
        <v>8135</v>
      </c>
      <c r="B2347" s="1" t="s">
        <v>8136</v>
      </c>
      <c r="C2347" s="1" t="s">
        <v>8137</v>
      </c>
      <c r="D2347" s="1" t="s">
        <v>6287</v>
      </c>
      <c r="E2347" s="1" t="s">
        <v>3074</v>
      </c>
      <c r="F2347" s="1" t="s">
        <v>11</v>
      </c>
      <c r="G2347" s="5" t="s">
        <v>8138</v>
      </c>
      <c r="H2347" s="1" t="s">
        <v>382</v>
      </c>
      <c r="I2347" s="3"/>
      <c r="J2347" s="3"/>
    </row>
    <row r="2348">
      <c r="A2348" s="4" t="s">
        <v>8140</v>
      </c>
      <c r="B2348" s="1" t="s">
        <v>8141</v>
      </c>
      <c r="C2348" s="1" t="s">
        <v>8142</v>
      </c>
      <c r="D2348" s="1" t="s">
        <v>8143</v>
      </c>
      <c r="E2348" s="1" t="s">
        <v>8144</v>
      </c>
      <c r="F2348" s="1" t="s">
        <v>11</v>
      </c>
      <c r="G2348" s="5" t="s">
        <v>8145</v>
      </c>
      <c r="H2348" s="1" t="s">
        <v>53</v>
      </c>
      <c r="I2348" s="3"/>
      <c r="J2348" s="3"/>
    </row>
    <row r="2349">
      <c r="A2349" s="4" t="s">
        <v>8147</v>
      </c>
      <c r="B2349" s="1" t="s">
        <v>8148</v>
      </c>
      <c r="C2349" s="1" t="s">
        <v>8149</v>
      </c>
      <c r="D2349" s="1" t="s">
        <v>8150</v>
      </c>
      <c r="E2349" s="1" t="s">
        <v>8151</v>
      </c>
      <c r="F2349" s="1" t="s">
        <v>11</v>
      </c>
      <c r="G2349" s="5" t="s">
        <v>8152</v>
      </c>
      <c r="H2349" s="1" t="s">
        <v>312</v>
      </c>
      <c r="I2349" s="3"/>
      <c r="J2349" s="3"/>
    </row>
    <row r="2350">
      <c r="A2350" s="4" t="s">
        <v>2037</v>
      </c>
      <c r="B2350" s="1" t="s">
        <v>11</v>
      </c>
      <c r="C2350" s="1" t="s">
        <v>11</v>
      </c>
      <c r="D2350" s="1" t="s">
        <v>11</v>
      </c>
      <c r="E2350" s="1" t="s">
        <v>11</v>
      </c>
      <c r="F2350" s="1" t="s">
        <v>11</v>
      </c>
      <c r="G2350" s="1" t="s">
        <v>11</v>
      </c>
      <c r="H2350" s="1" t="s">
        <v>11</v>
      </c>
      <c r="I2350" s="3"/>
      <c r="J2350" s="3"/>
    </row>
    <row r="2351">
      <c r="A2351" s="4" t="s">
        <v>4643</v>
      </c>
      <c r="B2351" s="1" t="s">
        <v>11</v>
      </c>
      <c r="C2351" s="1" t="s">
        <v>11</v>
      </c>
      <c r="D2351" s="1" t="s">
        <v>11</v>
      </c>
      <c r="E2351" s="1" t="s">
        <v>11</v>
      </c>
      <c r="F2351" s="1" t="s">
        <v>11</v>
      </c>
      <c r="G2351" s="1" t="s">
        <v>11</v>
      </c>
      <c r="H2351" s="1" t="s">
        <v>11</v>
      </c>
      <c r="I2351" s="3"/>
      <c r="J2351" s="3"/>
    </row>
    <row r="2352">
      <c r="A2352" s="4" t="s">
        <v>8158</v>
      </c>
      <c r="B2352" s="1" t="s">
        <v>8159</v>
      </c>
      <c r="C2352" s="1" t="s">
        <v>8160</v>
      </c>
      <c r="D2352" s="1" t="s">
        <v>8161</v>
      </c>
      <c r="E2352" s="1" t="s">
        <v>8162</v>
      </c>
      <c r="F2352" s="1" t="s">
        <v>8163</v>
      </c>
      <c r="G2352" s="5" t="s">
        <v>8164</v>
      </c>
      <c r="H2352" s="1" t="s">
        <v>382</v>
      </c>
      <c r="I2352" s="3"/>
      <c r="J2352" s="3"/>
    </row>
    <row r="2353">
      <c r="A2353" s="4" t="s">
        <v>2496</v>
      </c>
      <c r="B2353" s="1" t="s">
        <v>11</v>
      </c>
      <c r="C2353" s="1" t="s">
        <v>11</v>
      </c>
      <c r="D2353" s="1" t="s">
        <v>11</v>
      </c>
      <c r="E2353" s="1" t="s">
        <v>11</v>
      </c>
      <c r="F2353" s="1" t="s">
        <v>11</v>
      </c>
      <c r="G2353" s="1" t="s">
        <v>11</v>
      </c>
      <c r="H2353" s="1" t="s">
        <v>11</v>
      </c>
      <c r="I2353" s="3"/>
      <c r="J2353" s="3"/>
    </row>
    <row r="2354">
      <c r="A2354" s="4" t="s">
        <v>8168</v>
      </c>
      <c r="B2354" s="1" t="s">
        <v>8169</v>
      </c>
      <c r="C2354" s="1" t="s">
        <v>8170</v>
      </c>
      <c r="D2354" s="1" t="s">
        <v>8171</v>
      </c>
      <c r="E2354" s="1" t="s">
        <v>8172</v>
      </c>
      <c r="F2354" s="1" t="s">
        <v>8173</v>
      </c>
      <c r="G2354" s="5" t="s">
        <v>8174</v>
      </c>
      <c r="H2354" s="1" t="s">
        <v>312</v>
      </c>
      <c r="I2354" s="3"/>
      <c r="J2354" s="3"/>
    </row>
    <row r="2355">
      <c r="A2355" s="4" t="s">
        <v>8442</v>
      </c>
      <c r="B2355" s="1" t="s">
        <v>11</v>
      </c>
      <c r="C2355" s="1" t="s">
        <v>11</v>
      </c>
      <c r="D2355" s="1" t="s">
        <v>11</v>
      </c>
      <c r="E2355" s="1" t="s">
        <v>11</v>
      </c>
      <c r="F2355" s="1" t="s">
        <v>11</v>
      </c>
      <c r="G2355" s="1" t="s">
        <v>11</v>
      </c>
      <c r="H2355" s="1" t="s">
        <v>11</v>
      </c>
      <c r="I2355" s="3"/>
      <c r="J2355" s="3"/>
    </row>
    <row r="2356">
      <c r="A2356" s="4" t="s">
        <v>1218</v>
      </c>
      <c r="B2356" s="1" t="s">
        <v>11</v>
      </c>
      <c r="C2356" s="1" t="s">
        <v>11</v>
      </c>
      <c r="D2356" s="1" t="s">
        <v>11</v>
      </c>
      <c r="E2356" s="1" t="s">
        <v>11</v>
      </c>
      <c r="F2356" s="1" t="s">
        <v>11</v>
      </c>
      <c r="G2356" s="1" t="s">
        <v>11</v>
      </c>
      <c r="H2356" s="1" t="s">
        <v>11</v>
      </c>
      <c r="I2356" s="3"/>
      <c r="J2356" s="3"/>
    </row>
    <row r="2357">
      <c r="A2357" s="4" t="s">
        <v>6906</v>
      </c>
      <c r="B2357" s="1" t="s">
        <v>11</v>
      </c>
      <c r="C2357" s="1" t="s">
        <v>11</v>
      </c>
      <c r="D2357" s="1" t="s">
        <v>11</v>
      </c>
      <c r="E2357" s="1" t="s">
        <v>11</v>
      </c>
      <c r="F2357" s="1" t="s">
        <v>11</v>
      </c>
      <c r="G2357" s="1" t="s">
        <v>11</v>
      </c>
      <c r="H2357" s="1" t="s">
        <v>11</v>
      </c>
      <c r="I2357" s="3"/>
      <c r="J2357" s="3"/>
    </row>
    <row r="2358">
      <c r="A2358" s="4" t="s">
        <v>7435</v>
      </c>
      <c r="B2358" s="1" t="s">
        <v>11</v>
      </c>
      <c r="C2358" s="1" t="s">
        <v>11</v>
      </c>
      <c r="D2358" s="1" t="s">
        <v>11</v>
      </c>
      <c r="E2358" s="1" t="s">
        <v>11</v>
      </c>
      <c r="F2358" s="1" t="s">
        <v>11</v>
      </c>
      <c r="G2358" s="1" t="s">
        <v>11</v>
      </c>
      <c r="H2358" s="1" t="s">
        <v>11</v>
      </c>
      <c r="I2358" s="3"/>
      <c r="J2358" s="3"/>
    </row>
    <row r="2359">
      <c r="A2359" s="4" t="s">
        <v>3438</v>
      </c>
      <c r="B2359" s="1" t="s">
        <v>11</v>
      </c>
      <c r="C2359" s="1" t="s">
        <v>11</v>
      </c>
      <c r="D2359" s="1" t="s">
        <v>11</v>
      </c>
      <c r="E2359" s="1" t="s">
        <v>11</v>
      </c>
      <c r="F2359" s="1" t="s">
        <v>11</v>
      </c>
      <c r="G2359" s="1" t="s">
        <v>11</v>
      </c>
      <c r="H2359" s="1" t="s">
        <v>11</v>
      </c>
      <c r="I2359" s="3"/>
      <c r="J2359" s="3"/>
    </row>
    <row r="2360">
      <c r="A2360" s="4" t="s">
        <v>4214</v>
      </c>
      <c r="B2360" s="1" t="s">
        <v>11</v>
      </c>
      <c r="C2360" s="1" t="s">
        <v>11</v>
      </c>
      <c r="D2360" s="1" t="s">
        <v>11</v>
      </c>
      <c r="E2360" s="1" t="s">
        <v>11</v>
      </c>
      <c r="F2360" s="1" t="s">
        <v>11</v>
      </c>
      <c r="G2360" s="1" t="s">
        <v>11</v>
      </c>
      <c r="H2360" s="1" t="s">
        <v>11</v>
      </c>
      <c r="I2360" s="3"/>
      <c r="J2360" s="3"/>
    </row>
    <row r="2361">
      <c r="A2361" s="4" t="s">
        <v>6368</v>
      </c>
      <c r="B2361" s="1" t="s">
        <v>11</v>
      </c>
      <c r="C2361" s="1" t="s">
        <v>11</v>
      </c>
      <c r="D2361" s="1" t="s">
        <v>11</v>
      </c>
      <c r="E2361" s="1" t="s">
        <v>11</v>
      </c>
      <c r="F2361" s="1" t="s">
        <v>11</v>
      </c>
      <c r="G2361" s="1" t="s">
        <v>11</v>
      </c>
      <c r="H2361" s="1" t="s">
        <v>11</v>
      </c>
      <c r="I2361" s="3"/>
      <c r="J2361" s="3"/>
    </row>
    <row r="2362">
      <c r="A2362" s="4" t="s">
        <v>1613</v>
      </c>
      <c r="B2362" s="1" t="s">
        <v>11</v>
      </c>
      <c r="C2362" s="1" t="s">
        <v>11</v>
      </c>
      <c r="D2362" s="1" t="s">
        <v>11</v>
      </c>
      <c r="E2362" s="1" t="s">
        <v>11</v>
      </c>
      <c r="F2362" s="1" t="s">
        <v>11</v>
      </c>
      <c r="G2362" s="1" t="s">
        <v>11</v>
      </c>
      <c r="H2362" s="1" t="s">
        <v>11</v>
      </c>
      <c r="I2362" s="3"/>
      <c r="J2362" s="3"/>
    </row>
    <row r="2363">
      <c r="A2363" s="4" t="s">
        <v>8192</v>
      </c>
      <c r="B2363" s="1" t="s">
        <v>8193</v>
      </c>
      <c r="C2363" s="3"/>
      <c r="D2363" s="3"/>
      <c r="E2363" s="3"/>
      <c r="F2363" s="1" t="s">
        <v>11</v>
      </c>
      <c r="G2363" s="1" t="s">
        <v>11</v>
      </c>
      <c r="H2363" s="1" t="s">
        <v>11</v>
      </c>
      <c r="I2363" s="3"/>
      <c r="J2363" s="3"/>
    </row>
    <row r="2364">
      <c r="A2364" s="4" t="s">
        <v>8195</v>
      </c>
      <c r="B2364" s="1" t="s">
        <v>8196</v>
      </c>
      <c r="C2364" s="1" t="s">
        <v>8197</v>
      </c>
      <c r="D2364" s="1" t="s">
        <v>8198</v>
      </c>
      <c r="E2364" s="1" t="s">
        <v>8199</v>
      </c>
      <c r="F2364" s="1" t="s">
        <v>11</v>
      </c>
      <c r="G2364" s="1" t="s">
        <v>11</v>
      </c>
      <c r="H2364" s="1" t="s">
        <v>312</v>
      </c>
      <c r="I2364" s="3"/>
      <c r="J2364" s="3"/>
    </row>
    <row r="2365">
      <c r="A2365" s="4" t="s">
        <v>8201</v>
      </c>
      <c r="B2365" s="1" t="s">
        <v>8202</v>
      </c>
      <c r="C2365" s="1" t="s">
        <v>8203</v>
      </c>
      <c r="D2365" s="1" t="s">
        <v>8204</v>
      </c>
      <c r="E2365" s="1" t="s">
        <v>8205</v>
      </c>
      <c r="F2365" s="1" t="s">
        <v>8206</v>
      </c>
      <c r="G2365" s="5" t="s">
        <v>8207</v>
      </c>
      <c r="H2365" s="1" t="s">
        <v>312</v>
      </c>
      <c r="I2365" s="3"/>
      <c r="J2365" s="3"/>
    </row>
    <row r="2366">
      <c r="A2366" s="4" t="s">
        <v>8209</v>
      </c>
      <c r="B2366" s="1" t="s">
        <v>8210</v>
      </c>
      <c r="C2366" s="1" t="s">
        <v>8211</v>
      </c>
      <c r="D2366" s="1" t="s">
        <v>8212</v>
      </c>
      <c r="E2366" s="1" t="s">
        <v>8213</v>
      </c>
      <c r="F2366" s="1" t="s">
        <v>11</v>
      </c>
      <c r="G2366" s="5" t="s">
        <v>8214</v>
      </c>
      <c r="H2366" s="1" t="s">
        <v>80</v>
      </c>
      <c r="I2366" s="3"/>
      <c r="J2366" s="3"/>
    </row>
    <row r="2367">
      <c r="A2367" s="4" t="s">
        <v>6958</v>
      </c>
      <c r="B2367" s="1" t="s">
        <v>11</v>
      </c>
      <c r="C2367" s="1" t="s">
        <v>11</v>
      </c>
      <c r="D2367" s="1" t="s">
        <v>11</v>
      </c>
      <c r="E2367" s="1" t="s">
        <v>11</v>
      </c>
      <c r="F2367" s="1" t="s">
        <v>11</v>
      </c>
      <c r="G2367" s="1" t="s">
        <v>11</v>
      </c>
      <c r="H2367" s="1" t="s">
        <v>11</v>
      </c>
      <c r="I2367" s="3"/>
      <c r="J2367" s="3"/>
    </row>
    <row r="2368">
      <c r="A2368" s="4" t="s">
        <v>8218</v>
      </c>
      <c r="B2368" s="1" t="s">
        <v>8219</v>
      </c>
      <c r="C2368" s="1" t="s">
        <v>8220</v>
      </c>
      <c r="D2368" s="1" t="s">
        <v>8221</v>
      </c>
      <c r="E2368" s="1" t="s">
        <v>8222</v>
      </c>
      <c r="F2368" s="1" t="s">
        <v>8223</v>
      </c>
      <c r="G2368" s="5" t="s">
        <v>8224</v>
      </c>
      <c r="H2368" s="1" t="s">
        <v>31</v>
      </c>
      <c r="I2368" s="3"/>
      <c r="J2368" s="3"/>
    </row>
    <row r="2369">
      <c r="A2369" s="4" t="s">
        <v>1950</v>
      </c>
      <c r="B2369" s="1" t="s">
        <v>11</v>
      </c>
      <c r="C2369" s="1" t="s">
        <v>11</v>
      </c>
      <c r="D2369" s="1" t="s">
        <v>11</v>
      </c>
      <c r="E2369" s="1" t="s">
        <v>11</v>
      </c>
      <c r="F2369" s="1" t="s">
        <v>11</v>
      </c>
      <c r="G2369" s="1" t="s">
        <v>11</v>
      </c>
      <c r="H2369" s="1" t="s">
        <v>11</v>
      </c>
      <c r="I2369" s="3"/>
      <c r="J2369" s="3"/>
    </row>
    <row r="2370">
      <c r="A2370" s="4" t="s">
        <v>3827</v>
      </c>
      <c r="B2370" s="1" t="s">
        <v>11</v>
      </c>
      <c r="C2370" s="1" t="s">
        <v>11</v>
      </c>
      <c r="D2370" s="1" t="s">
        <v>11</v>
      </c>
      <c r="E2370" s="1" t="s">
        <v>11</v>
      </c>
      <c r="F2370" s="1" t="s">
        <v>11</v>
      </c>
      <c r="G2370" s="1" t="s">
        <v>11</v>
      </c>
      <c r="H2370" s="1" t="s">
        <v>11</v>
      </c>
      <c r="I2370" s="3"/>
      <c r="J2370" s="3"/>
    </row>
    <row r="2371">
      <c r="A2371" s="4" t="s">
        <v>8230</v>
      </c>
      <c r="B2371" s="1" t="s">
        <v>8231</v>
      </c>
      <c r="C2371" s="1" t="s">
        <v>8232</v>
      </c>
      <c r="D2371" s="1" t="s">
        <v>8233</v>
      </c>
      <c r="E2371" s="1" t="s">
        <v>8234</v>
      </c>
      <c r="F2371" s="1" t="s">
        <v>8235</v>
      </c>
      <c r="G2371" s="5" t="s">
        <v>8236</v>
      </c>
      <c r="H2371" s="1" t="s">
        <v>312</v>
      </c>
      <c r="I2371" s="3"/>
      <c r="J2371" s="3"/>
    </row>
    <row r="2372">
      <c r="A2372" s="4" t="s">
        <v>4531</v>
      </c>
      <c r="B2372" s="1" t="s">
        <v>11</v>
      </c>
      <c r="C2372" s="1" t="s">
        <v>11</v>
      </c>
      <c r="D2372" s="1" t="s">
        <v>11</v>
      </c>
      <c r="E2372" s="1" t="s">
        <v>11</v>
      </c>
      <c r="F2372" s="1" t="s">
        <v>11</v>
      </c>
      <c r="G2372" s="1" t="s">
        <v>11</v>
      </c>
      <c r="H2372" s="1" t="s">
        <v>11</v>
      </c>
      <c r="I2372" s="3"/>
      <c r="J2372" s="3"/>
    </row>
    <row r="2373">
      <c r="A2373" s="4" t="s">
        <v>5400</v>
      </c>
      <c r="B2373" s="1" t="s">
        <v>11</v>
      </c>
      <c r="C2373" s="1" t="s">
        <v>11</v>
      </c>
      <c r="D2373" s="1" t="s">
        <v>11</v>
      </c>
      <c r="E2373" s="1" t="s">
        <v>11</v>
      </c>
      <c r="F2373" s="1" t="s">
        <v>11</v>
      </c>
      <c r="G2373" s="1" t="s">
        <v>11</v>
      </c>
      <c r="H2373" s="1" t="s">
        <v>11</v>
      </c>
      <c r="I2373" s="3"/>
      <c r="J2373" s="3"/>
    </row>
    <row r="2374">
      <c r="A2374" s="4" t="s">
        <v>1449</v>
      </c>
      <c r="B2374" s="1" t="s">
        <v>11</v>
      </c>
      <c r="C2374" s="1" t="s">
        <v>11</v>
      </c>
      <c r="D2374" s="1" t="s">
        <v>11</v>
      </c>
      <c r="E2374" s="1" t="s">
        <v>11</v>
      </c>
      <c r="F2374" s="1" t="s">
        <v>11</v>
      </c>
      <c r="G2374" s="1" t="s">
        <v>11</v>
      </c>
      <c r="H2374" s="1" t="s">
        <v>11</v>
      </c>
      <c r="I2374" s="3"/>
      <c r="J2374" s="3"/>
    </row>
    <row r="2375">
      <c r="A2375" s="4" t="s">
        <v>8574</v>
      </c>
      <c r="B2375" s="1" t="s">
        <v>11</v>
      </c>
      <c r="C2375" s="1" t="s">
        <v>11</v>
      </c>
      <c r="D2375" s="1" t="s">
        <v>11</v>
      </c>
      <c r="E2375" s="1" t="s">
        <v>11</v>
      </c>
      <c r="F2375" s="1" t="s">
        <v>11</v>
      </c>
      <c r="G2375" s="1" t="s">
        <v>11</v>
      </c>
      <c r="H2375" s="1" t="s">
        <v>11</v>
      </c>
      <c r="I2375" s="3"/>
      <c r="J2375" s="3"/>
    </row>
    <row r="2376">
      <c r="A2376" s="4" t="s">
        <v>8246</v>
      </c>
      <c r="B2376" s="1" t="s">
        <v>8247</v>
      </c>
      <c r="C2376" s="1" t="s">
        <v>8248</v>
      </c>
      <c r="D2376" s="1" t="s">
        <v>8249</v>
      </c>
      <c r="E2376" s="1" t="s">
        <v>8250</v>
      </c>
      <c r="F2376" s="1" t="s">
        <v>11</v>
      </c>
      <c r="G2376" s="3"/>
      <c r="H2376" s="1" t="s">
        <v>31</v>
      </c>
      <c r="I2376" s="3"/>
      <c r="J2376" s="3"/>
    </row>
    <row r="2377">
      <c r="A2377" s="4" t="s">
        <v>6871</v>
      </c>
      <c r="B2377" s="1" t="s">
        <v>11</v>
      </c>
      <c r="C2377" s="1" t="s">
        <v>11</v>
      </c>
      <c r="D2377" s="1" t="s">
        <v>11</v>
      </c>
      <c r="E2377" s="1" t="s">
        <v>11</v>
      </c>
      <c r="F2377" s="1" t="s">
        <v>11</v>
      </c>
      <c r="G2377" s="1" t="s">
        <v>11</v>
      </c>
      <c r="H2377" s="1" t="s">
        <v>11</v>
      </c>
      <c r="I2377" s="3"/>
      <c r="J2377" s="3"/>
    </row>
    <row r="2378">
      <c r="A2378" s="4" t="s">
        <v>3921</v>
      </c>
      <c r="B2378" s="1" t="s">
        <v>11</v>
      </c>
      <c r="C2378" s="1" t="s">
        <v>11</v>
      </c>
      <c r="D2378" s="1" t="s">
        <v>11</v>
      </c>
      <c r="E2378" s="1" t="s">
        <v>11</v>
      </c>
      <c r="F2378" s="1" t="s">
        <v>11</v>
      </c>
      <c r="G2378" s="1" t="s">
        <v>11</v>
      </c>
      <c r="H2378" s="1" t="s">
        <v>11</v>
      </c>
      <c r="I2378" s="3"/>
      <c r="J2378" s="3"/>
    </row>
    <row r="2379">
      <c r="A2379" s="4" t="s">
        <v>7410</v>
      </c>
      <c r="B2379" s="1" t="s">
        <v>11</v>
      </c>
      <c r="C2379" s="1" t="s">
        <v>11</v>
      </c>
      <c r="D2379" s="1" t="s">
        <v>11</v>
      </c>
      <c r="E2379" s="1" t="s">
        <v>11</v>
      </c>
      <c r="F2379" s="1" t="s">
        <v>11</v>
      </c>
      <c r="G2379" s="1" t="s">
        <v>11</v>
      </c>
      <c r="H2379" s="1" t="s">
        <v>11</v>
      </c>
      <c r="I2379" s="3"/>
      <c r="J2379" s="3"/>
    </row>
    <row r="2380">
      <c r="A2380" s="4" t="s">
        <v>5201</v>
      </c>
      <c r="B2380" s="1" t="s">
        <v>11</v>
      </c>
      <c r="C2380" s="1" t="s">
        <v>11</v>
      </c>
      <c r="D2380" s="1" t="s">
        <v>11</v>
      </c>
      <c r="E2380" s="1" t="s">
        <v>11</v>
      </c>
      <c r="F2380" s="1" t="s">
        <v>11</v>
      </c>
      <c r="G2380" s="1" t="s">
        <v>11</v>
      </c>
      <c r="H2380" s="1" t="s">
        <v>11</v>
      </c>
      <c r="I2380" s="3"/>
      <c r="J2380" s="3"/>
    </row>
    <row r="2381">
      <c r="A2381" s="4" t="s">
        <v>6447</v>
      </c>
      <c r="B2381" s="1" t="s">
        <v>11</v>
      </c>
      <c r="C2381" s="1" t="s">
        <v>11</v>
      </c>
      <c r="D2381" s="1" t="s">
        <v>11</v>
      </c>
      <c r="E2381" s="1" t="s">
        <v>11</v>
      </c>
      <c r="F2381" s="1" t="s">
        <v>11</v>
      </c>
      <c r="G2381" s="1" t="s">
        <v>11</v>
      </c>
      <c r="H2381" s="1" t="s">
        <v>11</v>
      </c>
      <c r="I2381" s="3"/>
      <c r="J2381" s="3"/>
    </row>
    <row r="2382">
      <c r="A2382" s="4" t="s">
        <v>460</v>
      </c>
      <c r="B2382" s="1" t="s">
        <v>11</v>
      </c>
      <c r="C2382" s="1" t="s">
        <v>11</v>
      </c>
      <c r="D2382" s="1" t="s">
        <v>11</v>
      </c>
      <c r="E2382" s="1" t="s">
        <v>11</v>
      </c>
      <c r="F2382" s="1" t="s">
        <v>11</v>
      </c>
      <c r="G2382" s="1" t="s">
        <v>11</v>
      </c>
      <c r="H2382" s="1" t="s">
        <v>11</v>
      </c>
      <c r="I2382" s="3"/>
      <c r="J2382" s="3"/>
    </row>
    <row r="2383">
      <c r="A2383" s="4" t="s">
        <v>2379</v>
      </c>
      <c r="B2383" s="1" t="s">
        <v>11</v>
      </c>
      <c r="C2383" s="1" t="s">
        <v>11</v>
      </c>
      <c r="D2383" s="1" t="s">
        <v>11</v>
      </c>
      <c r="E2383" s="1" t="s">
        <v>11</v>
      </c>
      <c r="F2383" s="1" t="s">
        <v>11</v>
      </c>
      <c r="G2383" s="1" t="s">
        <v>11</v>
      </c>
      <c r="H2383" s="1" t="s">
        <v>11</v>
      </c>
      <c r="I2383" s="3"/>
      <c r="J2383" s="3"/>
    </row>
    <row r="2384">
      <c r="A2384" s="4" t="s">
        <v>618</v>
      </c>
      <c r="B2384" s="1" t="s">
        <v>11</v>
      </c>
      <c r="C2384" s="1" t="s">
        <v>11</v>
      </c>
      <c r="D2384" s="1" t="s">
        <v>11</v>
      </c>
      <c r="E2384" s="1" t="s">
        <v>11</v>
      </c>
      <c r="F2384" s="1" t="s">
        <v>11</v>
      </c>
      <c r="G2384" s="1" t="s">
        <v>11</v>
      </c>
      <c r="H2384" s="1" t="s">
        <v>11</v>
      </c>
      <c r="I2384" s="3"/>
      <c r="J2384" s="3"/>
    </row>
    <row r="2385">
      <c r="A2385" s="4" t="s">
        <v>8268</v>
      </c>
      <c r="B2385" s="1" t="s">
        <v>8269</v>
      </c>
      <c r="C2385" s="1" t="s">
        <v>8270</v>
      </c>
      <c r="D2385" s="1" t="s">
        <v>8271</v>
      </c>
      <c r="E2385" s="1" t="s">
        <v>8272</v>
      </c>
      <c r="F2385" s="1" t="s">
        <v>8273</v>
      </c>
      <c r="G2385" s="1" t="s">
        <v>11</v>
      </c>
      <c r="H2385" s="1" t="s">
        <v>53</v>
      </c>
      <c r="I2385" s="3"/>
      <c r="J2385" s="3"/>
    </row>
    <row r="2386">
      <c r="A2386" s="4" t="s">
        <v>4005</v>
      </c>
      <c r="B2386" s="1" t="s">
        <v>11</v>
      </c>
      <c r="C2386" s="1" t="s">
        <v>11</v>
      </c>
      <c r="D2386" s="1" t="s">
        <v>11</v>
      </c>
      <c r="E2386" s="1" t="s">
        <v>11</v>
      </c>
      <c r="F2386" s="1" t="s">
        <v>11</v>
      </c>
      <c r="G2386" s="1" t="s">
        <v>11</v>
      </c>
      <c r="H2386" s="1" t="s">
        <v>11</v>
      </c>
      <c r="I2386" s="3"/>
      <c r="J2386" s="3"/>
    </row>
    <row r="2387">
      <c r="A2387" s="4" t="s">
        <v>3821</v>
      </c>
      <c r="B2387" s="1" t="s">
        <v>11</v>
      </c>
      <c r="C2387" s="1" t="s">
        <v>11</v>
      </c>
      <c r="D2387" s="1" t="s">
        <v>11</v>
      </c>
      <c r="E2387" s="1" t="s">
        <v>11</v>
      </c>
      <c r="F2387" s="1" t="s">
        <v>11</v>
      </c>
      <c r="G2387" s="1" t="s">
        <v>11</v>
      </c>
      <c r="H2387" s="1" t="s">
        <v>11</v>
      </c>
      <c r="I2387" s="3"/>
      <c r="J2387" s="3"/>
    </row>
    <row r="2388">
      <c r="A2388" s="4" t="s">
        <v>3204</v>
      </c>
      <c r="B2388" s="1" t="s">
        <v>11</v>
      </c>
      <c r="C2388" s="1" t="s">
        <v>11</v>
      </c>
      <c r="D2388" s="1" t="s">
        <v>11</v>
      </c>
      <c r="E2388" s="1" t="s">
        <v>11</v>
      </c>
      <c r="F2388" s="1" t="s">
        <v>11</v>
      </c>
      <c r="G2388" s="1" t="s">
        <v>11</v>
      </c>
      <c r="H2388" s="1" t="s">
        <v>11</v>
      </c>
      <c r="I2388" s="3"/>
      <c r="J2388" s="3"/>
    </row>
    <row r="2389">
      <c r="A2389" s="4" t="s">
        <v>496</v>
      </c>
      <c r="B2389" s="1" t="s">
        <v>11</v>
      </c>
      <c r="C2389" s="1" t="s">
        <v>11</v>
      </c>
      <c r="D2389" s="1" t="s">
        <v>11</v>
      </c>
      <c r="E2389" s="1" t="s">
        <v>11</v>
      </c>
      <c r="F2389" s="1" t="s">
        <v>11</v>
      </c>
      <c r="G2389" s="1" t="s">
        <v>11</v>
      </c>
      <c r="H2389" s="1" t="s">
        <v>11</v>
      </c>
      <c r="I2389" s="3"/>
      <c r="J2389" s="3"/>
    </row>
    <row r="2390">
      <c r="A2390" s="4" t="s">
        <v>6307</v>
      </c>
      <c r="B2390" s="1" t="s">
        <v>11</v>
      </c>
      <c r="C2390" s="1" t="s">
        <v>11</v>
      </c>
      <c r="D2390" s="1" t="s">
        <v>11</v>
      </c>
      <c r="E2390" s="1" t="s">
        <v>11</v>
      </c>
      <c r="F2390" s="1" t="s">
        <v>11</v>
      </c>
      <c r="G2390" s="1" t="s">
        <v>11</v>
      </c>
      <c r="H2390" s="1" t="s">
        <v>11</v>
      </c>
      <c r="I2390" s="3"/>
      <c r="J2390" s="3"/>
    </row>
    <row r="2391">
      <c r="A2391" s="4" t="s">
        <v>8285</v>
      </c>
      <c r="B2391" s="1" t="s">
        <v>8286</v>
      </c>
      <c r="C2391" s="1" t="s">
        <v>8287</v>
      </c>
      <c r="D2391" s="1" t="s">
        <v>8288</v>
      </c>
      <c r="E2391" s="1" t="s">
        <v>8289</v>
      </c>
      <c r="F2391" s="1" t="s">
        <v>8290</v>
      </c>
      <c r="G2391" s="1" t="s">
        <v>11</v>
      </c>
      <c r="H2391" s="1" t="s">
        <v>80</v>
      </c>
      <c r="I2391" s="3"/>
      <c r="J2391" s="3"/>
    </row>
    <row r="2392">
      <c r="A2392" s="4" t="s">
        <v>4977</v>
      </c>
      <c r="B2392" s="1" t="s">
        <v>11</v>
      </c>
      <c r="C2392" s="1" t="s">
        <v>11</v>
      </c>
      <c r="D2392" s="1" t="s">
        <v>11</v>
      </c>
      <c r="E2392" s="1" t="s">
        <v>11</v>
      </c>
      <c r="F2392" s="1" t="s">
        <v>11</v>
      </c>
      <c r="G2392" s="1" t="s">
        <v>11</v>
      </c>
      <c r="H2392" s="1" t="s">
        <v>11</v>
      </c>
      <c r="I2392" s="3"/>
      <c r="J2392" s="3"/>
    </row>
    <row r="2393">
      <c r="A2393" s="4" t="s">
        <v>8294</v>
      </c>
      <c r="B2393" s="1" t="s">
        <v>8295</v>
      </c>
      <c r="C2393" s="1" t="s">
        <v>8296</v>
      </c>
      <c r="D2393" s="1" t="s">
        <v>8297</v>
      </c>
      <c r="E2393" s="1" t="s">
        <v>8298</v>
      </c>
      <c r="F2393" s="1" t="s">
        <v>8299</v>
      </c>
      <c r="G2393" s="5" t="s">
        <v>8300</v>
      </c>
      <c r="H2393" s="1" t="s">
        <v>31</v>
      </c>
      <c r="I2393" s="3"/>
      <c r="J2393" s="3"/>
    </row>
    <row r="2394">
      <c r="A2394" s="4" t="s">
        <v>6561</v>
      </c>
      <c r="B2394" s="1" t="s">
        <v>11</v>
      </c>
      <c r="C2394" s="1" t="s">
        <v>11</v>
      </c>
      <c r="D2394" s="1" t="s">
        <v>11</v>
      </c>
      <c r="E2394" s="1" t="s">
        <v>11</v>
      </c>
      <c r="F2394" s="1" t="s">
        <v>11</v>
      </c>
      <c r="G2394" s="1" t="s">
        <v>11</v>
      </c>
      <c r="H2394" s="1" t="s">
        <v>11</v>
      </c>
      <c r="I2394" s="3"/>
      <c r="J2394" s="3"/>
    </row>
    <row r="2395">
      <c r="A2395" s="4" t="s">
        <v>4337</v>
      </c>
      <c r="B2395" s="1" t="s">
        <v>11</v>
      </c>
      <c r="C2395" s="1" t="s">
        <v>11</v>
      </c>
      <c r="D2395" s="1" t="s">
        <v>11</v>
      </c>
      <c r="E2395" s="1" t="s">
        <v>11</v>
      </c>
      <c r="F2395" s="1" t="s">
        <v>11</v>
      </c>
      <c r="G2395" s="1" t="s">
        <v>11</v>
      </c>
      <c r="H2395" s="1" t="s">
        <v>11</v>
      </c>
      <c r="I2395" s="3"/>
      <c r="J2395" s="3"/>
    </row>
    <row r="2396">
      <c r="A2396" s="4" t="s">
        <v>8306</v>
      </c>
      <c r="B2396" s="1" t="s">
        <v>8307</v>
      </c>
      <c r="C2396" s="1" t="s">
        <v>8308</v>
      </c>
      <c r="D2396" s="1" t="s">
        <v>8309</v>
      </c>
      <c r="E2396" s="1" t="s">
        <v>8310</v>
      </c>
      <c r="F2396" s="1" t="s">
        <v>8311</v>
      </c>
      <c r="G2396" s="1" t="s">
        <v>11</v>
      </c>
      <c r="H2396" s="1" t="s">
        <v>312</v>
      </c>
      <c r="I2396" s="3"/>
      <c r="J2396" s="3"/>
    </row>
    <row r="2397">
      <c r="A2397" s="4" t="s">
        <v>8313</v>
      </c>
      <c r="B2397" s="1" t="s">
        <v>8314</v>
      </c>
      <c r="C2397" s="1" t="s">
        <v>8315</v>
      </c>
      <c r="D2397" s="1" t="s">
        <v>8316</v>
      </c>
      <c r="E2397" s="1" t="s">
        <v>8317</v>
      </c>
      <c r="F2397" s="1" t="s">
        <v>11</v>
      </c>
      <c r="G2397" s="5" t="s">
        <v>8318</v>
      </c>
      <c r="H2397" s="1" t="s">
        <v>924</v>
      </c>
      <c r="I2397" s="3"/>
      <c r="J2397" s="3"/>
    </row>
    <row r="2398">
      <c r="A2398" s="4" t="s">
        <v>332</v>
      </c>
      <c r="B2398" s="1" t="s">
        <v>11</v>
      </c>
      <c r="C2398" s="1" t="s">
        <v>11</v>
      </c>
      <c r="D2398" s="1" t="s">
        <v>11</v>
      </c>
      <c r="E2398" s="1" t="s">
        <v>11</v>
      </c>
      <c r="F2398" s="1" t="s">
        <v>11</v>
      </c>
      <c r="G2398" s="1" t="s">
        <v>11</v>
      </c>
      <c r="H2398" s="1" t="s">
        <v>11</v>
      </c>
      <c r="I2398" s="3"/>
      <c r="J2398" s="3"/>
    </row>
    <row r="2399">
      <c r="A2399" s="4" t="s">
        <v>8322</v>
      </c>
      <c r="B2399" s="1" t="s">
        <v>8323</v>
      </c>
      <c r="C2399" s="1" t="s">
        <v>8324</v>
      </c>
      <c r="D2399" s="1" t="s">
        <v>8325</v>
      </c>
      <c r="E2399" s="1" t="s">
        <v>8326</v>
      </c>
      <c r="F2399" s="1" t="s">
        <v>8327</v>
      </c>
      <c r="G2399" s="1" t="s">
        <v>11</v>
      </c>
      <c r="H2399" s="1" t="s">
        <v>31</v>
      </c>
      <c r="I2399" s="3"/>
      <c r="J2399" s="3"/>
    </row>
    <row r="2400">
      <c r="A2400" s="4" t="s">
        <v>2313</v>
      </c>
      <c r="B2400" s="1" t="s">
        <v>11</v>
      </c>
      <c r="C2400" s="1" t="s">
        <v>11</v>
      </c>
      <c r="D2400" s="1" t="s">
        <v>11</v>
      </c>
      <c r="E2400" s="1" t="s">
        <v>11</v>
      </c>
      <c r="F2400" s="1" t="s">
        <v>11</v>
      </c>
      <c r="G2400" s="1" t="s">
        <v>11</v>
      </c>
      <c r="H2400" s="1" t="s">
        <v>11</v>
      </c>
      <c r="I2400" s="3"/>
      <c r="J2400" s="3"/>
    </row>
    <row r="2401">
      <c r="A2401" s="4" t="s">
        <v>8597</v>
      </c>
      <c r="B2401" s="1" t="s">
        <v>11</v>
      </c>
      <c r="C2401" s="1" t="s">
        <v>11</v>
      </c>
      <c r="D2401" s="1" t="s">
        <v>11</v>
      </c>
      <c r="E2401" s="1" t="s">
        <v>11</v>
      </c>
      <c r="F2401" s="1" t="s">
        <v>11</v>
      </c>
      <c r="G2401" s="1" t="s">
        <v>11</v>
      </c>
      <c r="H2401" s="1" t="s">
        <v>11</v>
      </c>
      <c r="I2401" s="3"/>
      <c r="J2401" s="3"/>
    </row>
    <row r="2402">
      <c r="A2402" s="4" t="s">
        <v>5506</v>
      </c>
      <c r="B2402" s="1" t="s">
        <v>11</v>
      </c>
      <c r="C2402" s="1" t="s">
        <v>11</v>
      </c>
      <c r="D2402" s="1" t="s">
        <v>11</v>
      </c>
      <c r="E2402" s="1" t="s">
        <v>11</v>
      </c>
      <c r="F2402" s="1" t="s">
        <v>11</v>
      </c>
      <c r="G2402" s="1" t="s">
        <v>11</v>
      </c>
      <c r="H2402" s="1" t="s">
        <v>11</v>
      </c>
      <c r="I2402" s="3"/>
      <c r="J2402" s="3"/>
    </row>
    <row r="2403">
      <c r="A2403" s="4" t="s">
        <v>8335</v>
      </c>
      <c r="B2403" s="1" t="s">
        <v>8336</v>
      </c>
      <c r="C2403" s="1" t="s">
        <v>8337</v>
      </c>
      <c r="D2403" s="1" t="s">
        <v>8338</v>
      </c>
      <c r="E2403" s="1" t="s">
        <v>8339</v>
      </c>
      <c r="F2403" s="1" t="s">
        <v>11</v>
      </c>
      <c r="G2403" s="5" t="s">
        <v>8340</v>
      </c>
      <c r="H2403" s="1" t="s">
        <v>154</v>
      </c>
      <c r="I2403" s="3"/>
      <c r="J2403" s="3"/>
    </row>
    <row r="2404">
      <c r="A2404" s="4" t="s">
        <v>171</v>
      </c>
      <c r="B2404" s="1" t="s">
        <v>11</v>
      </c>
      <c r="C2404" s="1" t="s">
        <v>11</v>
      </c>
      <c r="D2404" s="1" t="s">
        <v>11</v>
      </c>
      <c r="E2404" s="1" t="s">
        <v>11</v>
      </c>
      <c r="F2404" s="1" t="s">
        <v>11</v>
      </c>
      <c r="G2404" s="1" t="s">
        <v>11</v>
      </c>
      <c r="H2404" s="1" t="s">
        <v>11</v>
      </c>
      <c r="I2404" s="3"/>
      <c r="J2404" s="3"/>
    </row>
    <row r="2405">
      <c r="A2405" s="4" t="s">
        <v>6881</v>
      </c>
      <c r="B2405" s="1" t="s">
        <v>11</v>
      </c>
      <c r="C2405" s="1" t="s">
        <v>11</v>
      </c>
      <c r="D2405" s="1" t="s">
        <v>11</v>
      </c>
      <c r="E2405" s="1" t="s">
        <v>11</v>
      </c>
      <c r="F2405" s="1" t="s">
        <v>11</v>
      </c>
      <c r="G2405" s="1" t="s">
        <v>11</v>
      </c>
      <c r="H2405" s="1" t="s">
        <v>11</v>
      </c>
      <c r="I2405" s="3"/>
      <c r="J2405" s="3"/>
    </row>
    <row r="2406">
      <c r="A2406" s="4" t="s">
        <v>8982</v>
      </c>
      <c r="B2406" s="1" t="s">
        <v>11</v>
      </c>
      <c r="C2406" s="1" t="s">
        <v>11</v>
      </c>
      <c r="D2406" s="1" t="s">
        <v>11</v>
      </c>
      <c r="E2406" s="1" t="s">
        <v>11</v>
      </c>
      <c r="F2406" s="1" t="s">
        <v>11</v>
      </c>
      <c r="G2406" s="1" t="s">
        <v>11</v>
      </c>
      <c r="H2406" s="1" t="s">
        <v>11</v>
      </c>
      <c r="I2406" s="3"/>
      <c r="J2406" s="3"/>
    </row>
    <row r="2407">
      <c r="A2407" s="4" t="s">
        <v>5144</v>
      </c>
      <c r="B2407" s="1" t="s">
        <v>11</v>
      </c>
      <c r="C2407" s="1" t="s">
        <v>11</v>
      </c>
      <c r="D2407" s="1" t="s">
        <v>11</v>
      </c>
      <c r="E2407" s="1" t="s">
        <v>11</v>
      </c>
      <c r="F2407" s="1" t="s">
        <v>11</v>
      </c>
      <c r="G2407" s="1" t="s">
        <v>11</v>
      </c>
      <c r="H2407" s="1" t="s">
        <v>11</v>
      </c>
      <c r="I2407" s="3"/>
      <c r="J2407" s="3"/>
    </row>
    <row r="2408">
      <c r="A2408" s="4" t="s">
        <v>8350</v>
      </c>
      <c r="B2408" s="1" t="s">
        <v>8351</v>
      </c>
      <c r="C2408" s="1" t="s">
        <v>8352</v>
      </c>
      <c r="D2408" s="1" t="s">
        <v>8353</v>
      </c>
      <c r="E2408" s="1" t="s">
        <v>8354</v>
      </c>
      <c r="F2408" s="1" t="s">
        <v>8355</v>
      </c>
      <c r="G2408" s="1" t="s">
        <v>11</v>
      </c>
      <c r="H2408" s="1" t="s">
        <v>1199</v>
      </c>
      <c r="I2408" s="3"/>
      <c r="J2408" s="3"/>
    </row>
    <row r="2409">
      <c r="A2409" s="4" t="s">
        <v>2371</v>
      </c>
      <c r="B2409" s="1" t="s">
        <v>11</v>
      </c>
      <c r="C2409" s="1" t="s">
        <v>11</v>
      </c>
      <c r="D2409" s="1" t="s">
        <v>11</v>
      </c>
      <c r="E2409" s="1" t="s">
        <v>11</v>
      </c>
      <c r="F2409" s="1" t="s">
        <v>11</v>
      </c>
      <c r="G2409" s="1" t="s">
        <v>11</v>
      </c>
      <c r="H2409" s="1" t="s">
        <v>11</v>
      </c>
      <c r="I2409" s="3"/>
      <c r="J2409" s="3"/>
    </row>
    <row r="2410">
      <c r="A2410" s="4" t="s">
        <v>8359</v>
      </c>
      <c r="B2410" s="1" t="s">
        <v>8360</v>
      </c>
      <c r="C2410" s="3"/>
      <c r="D2410" s="3"/>
      <c r="E2410" s="3"/>
      <c r="F2410" s="1" t="s">
        <v>11</v>
      </c>
      <c r="G2410" s="1" t="s">
        <v>11</v>
      </c>
      <c r="H2410" s="1" t="s">
        <v>11</v>
      </c>
      <c r="I2410" s="3"/>
      <c r="J2410" s="3"/>
    </row>
    <row r="2411">
      <c r="A2411" s="4" t="s">
        <v>8362</v>
      </c>
      <c r="B2411" s="1" t="s">
        <v>8363</v>
      </c>
      <c r="C2411" s="1" t="s">
        <v>8364</v>
      </c>
      <c r="D2411" s="1" t="s">
        <v>8365</v>
      </c>
      <c r="E2411" s="1" t="s">
        <v>8366</v>
      </c>
      <c r="F2411" s="1" t="s">
        <v>11</v>
      </c>
      <c r="G2411" s="5" t="s">
        <v>8367</v>
      </c>
      <c r="H2411" s="1" t="s">
        <v>11</v>
      </c>
      <c r="I2411" s="3"/>
      <c r="J2411" s="3"/>
    </row>
    <row r="2412">
      <c r="A2412" s="4" t="s">
        <v>8369</v>
      </c>
      <c r="B2412" s="1" t="s">
        <v>8370</v>
      </c>
      <c r="C2412" s="1" t="s">
        <v>8371</v>
      </c>
      <c r="D2412" s="1" t="s">
        <v>8372</v>
      </c>
      <c r="E2412" s="1" t="s">
        <v>8373</v>
      </c>
      <c r="F2412" s="1" t="s">
        <v>11</v>
      </c>
      <c r="G2412" s="5" t="s">
        <v>8374</v>
      </c>
      <c r="H2412" s="1" t="s">
        <v>154</v>
      </c>
      <c r="I2412" s="3"/>
      <c r="J2412" s="3"/>
    </row>
    <row r="2413">
      <c r="A2413" s="4" t="s">
        <v>8376</v>
      </c>
      <c r="B2413" s="1" t="s">
        <v>8377</v>
      </c>
      <c r="C2413" s="1" t="s">
        <v>8378</v>
      </c>
      <c r="D2413" s="1" t="s">
        <v>8379</v>
      </c>
      <c r="E2413" s="1" t="s">
        <v>8380</v>
      </c>
      <c r="F2413" s="1" t="s">
        <v>11</v>
      </c>
      <c r="G2413" s="5" t="s">
        <v>8381</v>
      </c>
      <c r="H2413" s="1" t="s">
        <v>924</v>
      </c>
      <c r="I2413" s="3"/>
      <c r="J2413" s="3"/>
    </row>
    <row r="2414">
      <c r="A2414" s="4" t="s">
        <v>8383</v>
      </c>
      <c r="B2414" s="1" t="s">
        <v>8384</v>
      </c>
      <c r="C2414" s="1" t="s">
        <v>8385</v>
      </c>
      <c r="D2414" s="1" t="s">
        <v>8386</v>
      </c>
      <c r="E2414" s="1" t="s">
        <v>8387</v>
      </c>
      <c r="F2414" s="1" t="s">
        <v>8388</v>
      </c>
      <c r="G2414" s="5" t="s">
        <v>8389</v>
      </c>
      <c r="H2414" s="1" t="s">
        <v>924</v>
      </c>
      <c r="I2414" s="3"/>
      <c r="J2414" s="3"/>
    </row>
    <row r="2415">
      <c r="A2415" s="4" t="s">
        <v>1027</v>
      </c>
      <c r="B2415" s="1" t="s">
        <v>11</v>
      </c>
      <c r="C2415" s="1" t="s">
        <v>11</v>
      </c>
      <c r="D2415" s="1" t="s">
        <v>11</v>
      </c>
      <c r="E2415" s="1" t="s">
        <v>11</v>
      </c>
      <c r="F2415" s="1" t="s">
        <v>11</v>
      </c>
      <c r="G2415" s="1" t="s">
        <v>11</v>
      </c>
      <c r="H2415" s="1" t="s">
        <v>11</v>
      </c>
      <c r="I2415" s="3"/>
      <c r="J2415" s="3"/>
    </row>
    <row r="2416">
      <c r="A2416" s="4" t="s">
        <v>8393</v>
      </c>
      <c r="B2416" s="1" t="s">
        <v>8394</v>
      </c>
      <c r="C2416" s="1" t="s">
        <v>8395</v>
      </c>
      <c r="D2416" s="1" t="s">
        <v>8396</v>
      </c>
      <c r="E2416" s="1" t="s">
        <v>8397</v>
      </c>
      <c r="F2416" s="1" t="s">
        <v>8398</v>
      </c>
      <c r="G2416" s="1" t="s">
        <v>503</v>
      </c>
      <c r="H2416" s="1" t="s">
        <v>53</v>
      </c>
      <c r="I2416" s="3"/>
      <c r="J2416" s="3"/>
    </row>
    <row r="2417">
      <c r="A2417" s="4" t="s">
        <v>7527</v>
      </c>
      <c r="B2417" s="1" t="s">
        <v>11</v>
      </c>
      <c r="C2417" s="1" t="s">
        <v>11</v>
      </c>
      <c r="D2417" s="1" t="s">
        <v>11</v>
      </c>
      <c r="E2417" s="1" t="s">
        <v>11</v>
      </c>
      <c r="F2417" s="1" t="s">
        <v>11</v>
      </c>
      <c r="G2417" s="1" t="s">
        <v>11</v>
      </c>
      <c r="H2417" s="1" t="s">
        <v>11</v>
      </c>
      <c r="I2417" s="3"/>
      <c r="J2417" s="3"/>
    </row>
    <row r="2418">
      <c r="A2418" s="4" t="s">
        <v>9344</v>
      </c>
      <c r="B2418" s="1" t="s">
        <v>11</v>
      </c>
      <c r="C2418" s="1" t="s">
        <v>11</v>
      </c>
      <c r="D2418" s="1" t="s">
        <v>11</v>
      </c>
      <c r="E2418" s="1" t="s">
        <v>11</v>
      </c>
      <c r="F2418" s="1" t="s">
        <v>11</v>
      </c>
      <c r="G2418" s="1" t="s">
        <v>11</v>
      </c>
      <c r="H2418" s="1" t="s">
        <v>11</v>
      </c>
      <c r="I2418" s="3"/>
      <c r="J2418" s="3"/>
    </row>
    <row r="2419">
      <c r="A2419" s="4" t="s">
        <v>5239</v>
      </c>
      <c r="B2419" s="1" t="s">
        <v>11</v>
      </c>
      <c r="C2419" s="1" t="s">
        <v>11</v>
      </c>
      <c r="D2419" s="1" t="s">
        <v>11</v>
      </c>
      <c r="E2419" s="1" t="s">
        <v>11</v>
      </c>
      <c r="F2419" s="1" t="s">
        <v>11</v>
      </c>
      <c r="G2419" s="1" t="s">
        <v>11</v>
      </c>
      <c r="H2419" s="1" t="s">
        <v>11</v>
      </c>
      <c r="I2419" s="3"/>
      <c r="J2419" s="3"/>
    </row>
    <row r="2420">
      <c r="A2420" s="4" t="s">
        <v>480</v>
      </c>
      <c r="B2420" s="1" t="s">
        <v>11</v>
      </c>
      <c r="C2420" s="1" t="s">
        <v>11</v>
      </c>
      <c r="D2420" s="1" t="s">
        <v>11</v>
      </c>
      <c r="E2420" s="1" t="s">
        <v>11</v>
      </c>
      <c r="F2420" s="1" t="s">
        <v>11</v>
      </c>
      <c r="G2420" s="1" t="s">
        <v>11</v>
      </c>
      <c r="H2420" s="1" t="s">
        <v>11</v>
      </c>
      <c r="I2420" s="3"/>
      <c r="J2420" s="3"/>
    </row>
    <row r="2421">
      <c r="A2421" s="4" t="s">
        <v>842</v>
      </c>
      <c r="B2421" s="1" t="s">
        <v>11</v>
      </c>
      <c r="C2421" s="1" t="s">
        <v>11</v>
      </c>
      <c r="D2421" s="1" t="s">
        <v>11</v>
      </c>
      <c r="E2421" s="1" t="s">
        <v>11</v>
      </c>
      <c r="F2421" s="1" t="s">
        <v>11</v>
      </c>
      <c r="G2421" s="1" t="s">
        <v>11</v>
      </c>
      <c r="H2421" s="1" t="s">
        <v>11</v>
      </c>
      <c r="I2421" s="3"/>
      <c r="J2421" s="3"/>
    </row>
    <row r="2422">
      <c r="A2422" s="4" t="s">
        <v>3068</v>
      </c>
      <c r="B2422" s="1" t="s">
        <v>11</v>
      </c>
      <c r="C2422" s="1" t="s">
        <v>11</v>
      </c>
      <c r="D2422" s="1" t="s">
        <v>11</v>
      </c>
      <c r="E2422" s="1" t="s">
        <v>11</v>
      </c>
      <c r="F2422" s="1" t="s">
        <v>11</v>
      </c>
      <c r="G2422" s="1" t="s">
        <v>11</v>
      </c>
      <c r="H2422" s="1" t="s">
        <v>11</v>
      </c>
      <c r="I2422" s="3"/>
      <c r="J2422" s="3"/>
    </row>
    <row r="2423">
      <c r="A2423" s="4" t="s">
        <v>1645</v>
      </c>
      <c r="B2423" s="1" t="s">
        <v>11</v>
      </c>
      <c r="C2423" s="1" t="s">
        <v>11</v>
      </c>
      <c r="D2423" s="1" t="s">
        <v>11</v>
      </c>
      <c r="E2423" s="1" t="s">
        <v>11</v>
      </c>
      <c r="F2423" s="1" t="s">
        <v>11</v>
      </c>
      <c r="G2423" s="1" t="s">
        <v>11</v>
      </c>
      <c r="H2423" s="1" t="s">
        <v>11</v>
      </c>
      <c r="I2423" s="3"/>
      <c r="J2423" s="3"/>
    </row>
    <row r="2424">
      <c r="A2424" s="4" t="s">
        <v>8414</v>
      </c>
      <c r="B2424" s="1" t="s">
        <v>8415</v>
      </c>
      <c r="C2424" s="1" t="s">
        <v>8416</v>
      </c>
      <c r="D2424" s="1" t="s">
        <v>8417</v>
      </c>
      <c r="E2424" s="1" t="s">
        <v>8418</v>
      </c>
      <c r="F2424" s="1" t="s">
        <v>11</v>
      </c>
      <c r="G2424" s="5" t="s">
        <v>8419</v>
      </c>
      <c r="H2424" s="1" t="s">
        <v>53</v>
      </c>
      <c r="I2424" s="3"/>
      <c r="J2424" s="3"/>
    </row>
    <row r="2425">
      <c r="A2425" s="4" t="s">
        <v>5413</v>
      </c>
      <c r="B2425" s="1" t="s">
        <v>11</v>
      </c>
      <c r="C2425" s="1" t="s">
        <v>11</v>
      </c>
      <c r="D2425" s="1" t="s">
        <v>11</v>
      </c>
      <c r="E2425" s="1" t="s">
        <v>11</v>
      </c>
      <c r="F2425" s="1" t="s">
        <v>11</v>
      </c>
      <c r="G2425" s="1" t="s">
        <v>11</v>
      </c>
      <c r="H2425" s="1" t="s">
        <v>11</v>
      </c>
      <c r="I2425" s="3"/>
      <c r="J2425" s="3"/>
    </row>
    <row r="2426">
      <c r="A2426" s="4" t="s">
        <v>2346</v>
      </c>
      <c r="B2426" s="1" t="s">
        <v>11</v>
      </c>
      <c r="C2426" s="1" t="s">
        <v>11</v>
      </c>
      <c r="D2426" s="1" t="s">
        <v>11</v>
      </c>
      <c r="E2426" s="1" t="s">
        <v>11</v>
      </c>
      <c r="F2426" s="1" t="s">
        <v>11</v>
      </c>
      <c r="G2426" s="1" t="s">
        <v>11</v>
      </c>
      <c r="H2426" s="1" t="s">
        <v>11</v>
      </c>
      <c r="I2426" s="3"/>
      <c r="J2426" s="3"/>
    </row>
    <row r="2427">
      <c r="A2427" s="4" t="s">
        <v>8425</v>
      </c>
      <c r="B2427" s="1" t="s">
        <v>8426</v>
      </c>
      <c r="C2427" s="1" t="s">
        <v>8427</v>
      </c>
      <c r="D2427" s="1" t="s">
        <v>8428</v>
      </c>
      <c r="E2427" s="1" t="s">
        <v>8429</v>
      </c>
      <c r="F2427" s="1" t="s">
        <v>11</v>
      </c>
      <c r="G2427" s="1" t="s">
        <v>11</v>
      </c>
      <c r="H2427" s="1" t="s">
        <v>80</v>
      </c>
      <c r="I2427" s="3"/>
      <c r="J2427" s="3"/>
    </row>
    <row r="2428">
      <c r="A2428" s="4" t="s">
        <v>8431</v>
      </c>
      <c r="B2428" s="1" t="s">
        <v>8432</v>
      </c>
      <c r="C2428" s="1" t="s">
        <v>8433</v>
      </c>
      <c r="D2428" s="1" t="s">
        <v>8434</v>
      </c>
      <c r="E2428" s="1" t="s">
        <v>8435</v>
      </c>
      <c r="F2428" s="1" t="s">
        <v>11</v>
      </c>
      <c r="G2428" s="5" t="s">
        <v>8436</v>
      </c>
      <c r="H2428" s="1" t="s">
        <v>154</v>
      </c>
      <c r="I2428" s="3"/>
      <c r="J2428" s="3"/>
    </row>
    <row r="2429">
      <c r="A2429" s="4" t="s">
        <v>6864</v>
      </c>
      <c r="B2429" s="1" t="s">
        <v>11</v>
      </c>
      <c r="C2429" s="1" t="s">
        <v>11</v>
      </c>
      <c r="D2429" s="1" t="s">
        <v>11</v>
      </c>
      <c r="E2429" s="1" t="s">
        <v>11</v>
      </c>
      <c r="F2429" s="1" t="s">
        <v>11</v>
      </c>
      <c r="G2429" s="1" t="s">
        <v>11</v>
      </c>
      <c r="H2429" s="1" t="s">
        <v>11</v>
      </c>
      <c r="I2429" s="3"/>
      <c r="J2429" s="3"/>
    </row>
    <row r="2430">
      <c r="A2430" s="4" t="s">
        <v>202</v>
      </c>
      <c r="B2430" s="1" t="s">
        <v>11</v>
      </c>
      <c r="C2430" s="1" t="s">
        <v>11</v>
      </c>
      <c r="D2430" s="1" t="s">
        <v>11</v>
      </c>
      <c r="E2430" s="1" t="s">
        <v>11</v>
      </c>
      <c r="F2430" s="1" t="s">
        <v>11</v>
      </c>
      <c r="G2430" s="1" t="s">
        <v>11</v>
      </c>
      <c r="H2430" s="1" t="s">
        <v>11</v>
      </c>
      <c r="I2430" s="3"/>
      <c r="J2430" s="3"/>
    </row>
    <row r="2431">
      <c r="A2431" s="4" t="s">
        <v>933</v>
      </c>
      <c r="B2431" s="1" t="s">
        <v>11</v>
      </c>
      <c r="C2431" s="1" t="s">
        <v>11</v>
      </c>
      <c r="D2431" s="1" t="s">
        <v>11</v>
      </c>
      <c r="E2431" s="1" t="s">
        <v>11</v>
      </c>
      <c r="F2431" s="1" t="s">
        <v>11</v>
      </c>
      <c r="G2431" s="1" t="s">
        <v>11</v>
      </c>
      <c r="H2431" s="1" t="s">
        <v>11</v>
      </c>
      <c r="I2431" s="3"/>
      <c r="J2431" s="3"/>
    </row>
    <row r="2432">
      <c r="A2432" s="4" t="s">
        <v>6410</v>
      </c>
      <c r="B2432" s="1" t="s">
        <v>11</v>
      </c>
      <c r="C2432" s="1" t="s">
        <v>11</v>
      </c>
      <c r="D2432" s="1" t="s">
        <v>11</v>
      </c>
      <c r="E2432" s="1" t="s">
        <v>11</v>
      </c>
      <c r="F2432" s="1" t="s">
        <v>11</v>
      </c>
      <c r="G2432" s="1" t="s">
        <v>11</v>
      </c>
      <c r="H2432" s="1" t="s">
        <v>11</v>
      </c>
      <c r="I2432" s="3"/>
      <c r="J2432" s="3"/>
    </row>
    <row r="2433">
      <c r="A2433" s="4" t="s">
        <v>8446</v>
      </c>
      <c r="B2433" s="1" t="s">
        <v>8447</v>
      </c>
      <c r="C2433" s="1" t="s">
        <v>8448</v>
      </c>
      <c r="D2433" s="1" t="s">
        <v>8449</v>
      </c>
      <c r="E2433" s="1" t="s">
        <v>8450</v>
      </c>
      <c r="F2433" s="1" t="s">
        <v>2175</v>
      </c>
      <c r="G2433" s="1" t="s">
        <v>11</v>
      </c>
      <c r="H2433" s="1" t="s">
        <v>312</v>
      </c>
      <c r="I2433" s="3"/>
      <c r="J2433" s="3"/>
    </row>
    <row r="2434">
      <c r="A2434" s="4" t="s">
        <v>5771</v>
      </c>
      <c r="B2434" s="1" t="s">
        <v>11</v>
      </c>
      <c r="C2434" s="1" t="s">
        <v>11</v>
      </c>
      <c r="D2434" s="1" t="s">
        <v>11</v>
      </c>
      <c r="E2434" s="1" t="s">
        <v>11</v>
      </c>
      <c r="F2434" s="1" t="s">
        <v>11</v>
      </c>
      <c r="G2434" s="1" t="s">
        <v>11</v>
      </c>
      <c r="H2434" s="1" t="s">
        <v>11</v>
      </c>
      <c r="I2434" s="3"/>
      <c r="J2434" s="3"/>
    </row>
    <row r="2435">
      <c r="A2435" s="4" t="s">
        <v>8454</v>
      </c>
      <c r="B2435" s="1" t="s">
        <v>8455</v>
      </c>
      <c r="C2435" s="1" t="s">
        <v>8456</v>
      </c>
      <c r="D2435" s="1" t="s">
        <v>8457</v>
      </c>
      <c r="E2435" s="1" t="s">
        <v>8458</v>
      </c>
      <c r="F2435" s="1" t="s">
        <v>11</v>
      </c>
      <c r="G2435" s="1" t="s">
        <v>11</v>
      </c>
      <c r="H2435" s="1" t="s">
        <v>80</v>
      </c>
      <c r="I2435" s="3"/>
      <c r="J2435" s="3"/>
    </row>
    <row r="2436">
      <c r="A2436" s="4" t="s">
        <v>5597</v>
      </c>
      <c r="B2436" s="1" t="s">
        <v>11</v>
      </c>
      <c r="C2436" s="1" t="s">
        <v>11</v>
      </c>
      <c r="D2436" s="1" t="s">
        <v>11</v>
      </c>
      <c r="E2436" s="1" t="s">
        <v>11</v>
      </c>
      <c r="F2436" s="1" t="s">
        <v>11</v>
      </c>
      <c r="G2436" s="1" t="s">
        <v>11</v>
      </c>
      <c r="H2436" s="1" t="s">
        <v>11</v>
      </c>
      <c r="I2436" s="3"/>
      <c r="J2436" s="3"/>
    </row>
    <row r="2437">
      <c r="A2437" s="4" t="s">
        <v>8462</v>
      </c>
      <c r="B2437" s="1" t="s">
        <v>8463</v>
      </c>
      <c r="C2437" s="1" t="s">
        <v>8464</v>
      </c>
      <c r="D2437" s="1" t="s">
        <v>8465</v>
      </c>
      <c r="E2437" s="1" t="s">
        <v>8466</v>
      </c>
      <c r="F2437" s="1" t="s">
        <v>8467</v>
      </c>
      <c r="G2437" s="5" t="s">
        <v>8468</v>
      </c>
      <c r="H2437" s="1" t="s">
        <v>654</v>
      </c>
      <c r="I2437" s="3"/>
      <c r="J2437" s="3"/>
    </row>
    <row r="2438">
      <c r="A2438" s="4" t="s">
        <v>8470</v>
      </c>
      <c r="B2438" s="1" t="s">
        <v>8471</v>
      </c>
      <c r="C2438" s="1" t="s">
        <v>8472</v>
      </c>
      <c r="D2438" s="1" t="s">
        <v>8473</v>
      </c>
      <c r="E2438" s="1" t="s">
        <v>8474</v>
      </c>
      <c r="F2438" s="1" t="s">
        <v>11</v>
      </c>
      <c r="G2438" s="1" t="s">
        <v>11</v>
      </c>
      <c r="H2438" s="1" t="s">
        <v>53</v>
      </c>
      <c r="I2438" s="3"/>
      <c r="J2438" s="3"/>
    </row>
    <row r="2439">
      <c r="A2439" s="4" t="s">
        <v>6007</v>
      </c>
      <c r="B2439" s="1" t="s">
        <v>11</v>
      </c>
      <c r="C2439" s="1" t="s">
        <v>11</v>
      </c>
      <c r="D2439" s="1" t="s">
        <v>11</v>
      </c>
      <c r="E2439" s="1" t="s">
        <v>11</v>
      </c>
      <c r="F2439" s="1" t="s">
        <v>11</v>
      </c>
      <c r="G2439" s="1" t="s">
        <v>11</v>
      </c>
      <c r="H2439" s="1" t="s">
        <v>11</v>
      </c>
      <c r="I2439" s="3"/>
      <c r="J2439" s="3"/>
    </row>
    <row r="2440">
      <c r="A2440" s="4" t="s">
        <v>5023</v>
      </c>
      <c r="B2440" s="1" t="s">
        <v>11</v>
      </c>
      <c r="C2440" s="1" t="s">
        <v>11</v>
      </c>
      <c r="D2440" s="1" t="s">
        <v>11</v>
      </c>
      <c r="E2440" s="1" t="s">
        <v>11</v>
      </c>
      <c r="F2440" s="1" t="s">
        <v>11</v>
      </c>
      <c r="G2440" s="1" t="s">
        <v>11</v>
      </c>
      <c r="H2440" s="1" t="s">
        <v>11</v>
      </c>
      <c r="I2440" s="3"/>
      <c r="J2440" s="3"/>
    </row>
    <row r="2441">
      <c r="A2441" s="4" t="s">
        <v>8480</v>
      </c>
      <c r="B2441" s="1" t="s">
        <v>8481</v>
      </c>
      <c r="C2441" s="1" t="s">
        <v>8482</v>
      </c>
      <c r="D2441" s="1" t="s">
        <v>8483</v>
      </c>
      <c r="E2441" s="1" t="s">
        <v>8484</v>
      </c>
      <c r="F2441" s="1" t="s">
        <v>11</v>
      </c>
      <c r="G2441" s="1" t="s">
        <v>8485</v>
      </c>
      <c r="H2441" s="1" t="s">
        <v>80</v>
      </c>
      <c r="I2441" s="3"/>
      <c r="J2441" s="3"/>
    </row>
    <row r="2442">
      <c r="A2442" s="4" t="s">
        <v>5111</v>
      </c>
      <c r="B2442" s="1" t="s">
        <v>11</v>
      </c>
      <c r="C2442" s="1" t="s">
        <v>11</v>
      </c>
      <c r="D2442" s="1" t="s">
        <v>11</v>
      </c>
      <c r="E2442" s="1" t="s">
        <v>11</v>
      </c>
      <c r="F2442" s="1" t="s">
        <v>11</v>
      </c>
      <c r="G2442" s="1" t="s">
        <v>11</v>
      </c>
      <c r="H2442" s="1" t="s">
        <v>11</v>
      </c>
      <c r="I2442" s="3"/>
      <c r="J2442" s="3"/>
    </row>
    <row r="2443">
      <c r="A2443" s="4" t="s">
        <v>8489</v>
      </c>
      <c r="B2443" s="1" t="s">
        <v>8490</v>
      </c>
      <c r="C2443" s="1" t="s">
        <v>8491</v>
      </c>
      <c r="D2443" s="1" t="s">
        <v>8492</v>
      </c>
      <c r="E2443" s="1" t="s">
        <v>8493</v>
      </c>
      <c r="F2443" s="1" t="s">
        <v>8494</v>
      </c>
      <c r="G2443" s="1" t="s">
        <v>11</v>
      </c>
      <c r="H2443" s="1" t="s">
        <v>31</v>
      </c>
      <c r="I2443" s="3"/>
      <c r="J2443" s="3"/>
    </row>
    <row r="2444">
      <c r="A2444" s="4" t="s">
        <v>2123</v>
      </c>
      <c r="B2444" s="1" t="s">
        <v>11</v>
      </c>
      <c r="C2444" s="1" t="s">
        <v>11</v>
      </c>
      <c r="D2444" s="1" t="s">
        <v>11</v>
      </c>
      <c r="E2444" s="1" t="s">
        <v>11</v>
      </c>
      <c r="F2444" s="1" t="s">
        <v>11</v>
      </c>
      <c r="G2444" s="1" t="s">
        <v>11</v>
      </c>
      <c r="H2444" s="1" t="s">
        <v>11</v>
      </c>
      <c r="I2444" s="3"/>
      <c r="J2444" s="3"/>
    </row>
    <row r="2445">
      <c r="A2445" s="4" t="s">
        <v>3392</v>
      </c>
      <c r="B2445" s="1" t="s">
        <v>11</v>
      </c>
      <c r="C2445" s="1" t="s">
        <v>11</v>
      </c>
      <c r="D2445" s="1" t="s">
        <v>11</v>
      </c>
      <c r="E2445" s="1" t="s">
        <v>11</v>
      </c>
      <c r="F2445" s="1" t="s">
        <v>11</v>
      </c>
      <c r="G2445" s="1" t="s">
        <v>11</v>
      </c>
      <c r="H2445" s="1" t="s">
        <v>11</v>
      </c>
      <c r="I2445" s="3"/>
      <c r="J2445" s="3"/>
    </row>
    <row r="2446">
      <c r="A2446" s="4" t="s">
        <v>8500</v>
      </c>
      <c r="B2446" s="1" t="s">
        <v>8501</v>
      </c>
      <c r="C2446" s="1" t="s">
        <v>8502</v>
      </c>
      <c r="D2446" s="1" t="s">
        <v>8503</v>
      </c>
      <c r="E2446" s="1" t="s">
        <v>8504</v>
      </c>
      <c r="F2446" s="1" t="s">
        <v>8505</v>
      </c>
      <c r="G2446" s="1" t="s">
        <v>11</v>
      </c>
      <c r="H2446" s="1" t="s">
        <v>154</v>
      </c>
      <c r="I2446" s="3"/>
      <c r="J2446" s="3"/>
    </row>
    <row r="2447">
      <c r="A2447" s="4" t="s">
        <v>3882</v>
      </c>
      <c r="B2447" s="1" t="s">
        <v>11</v>
      </c>
      <c r="C2447" s="1" t="s">
        <v>11</v>
      </c>
      <c r="D2447" s="1" t="s">
        <v>11</v>
      </c>
      <c r="E2447" s="1" t="s">
        <v>11</v>
      </c>
      <c r="F2447" s="1" t="s">
        <v>11</v>
      </c>
      <c r="G2447" s="1" t="s">
        <v>11</v>
      </c>
      <c r="H2447" s="1" t="s">
        <v>11</v>
      </c>
      <c r="I2447" s="3"/>
      <c r="J2447" s="3"/>
    </row>
    <row r="2448">
      <c r="A2448" s="4" t="s">
        <v>8509</v>
      </c>
      <c r="B2448" s="1" t="s">
        <v>8510</v>
      </c>
      <c r="C2448" s="1" t="s">
        <v>8511</v>
      </c>
      <c r="D2448" s="1" t="s">
        <v>8512</v>
      </c>
      <c r="E2448" s="1" t="s">
        <v>8513</v>
      </c>
      <c r="F2448" s="1" t="s">
        <v>11</v>
      </c>
      <c r="G2448" s="1" t="s">
        <v>11</v>
      </c>
      <c r="H2448" s="1" t="s">
        <v>11</v>
      </c>
      <c r="I2448" s="3"/>
      <c r="J2448" s="3"/>
    </row>
    <row r="2449">
      <c r="A2449" s="4" t="s">
        <v>8515</v>
      </c>
      <c r="B2449" s="1" t="s">
        <v>8516</v>
      </c>
      <c r="C2449" s="1" t="s">
        <v>8517</v>
      </c>
      <c r="D2449" s="1" t="s">
        <v>6287</v>
      </c>
      <c r="E2449" s="1" t="s">
        <v>8518</v>
      </c>
      <c r="F2449" s="1" t="s">
        <v>11</v>
      </c>
      <c r="G2449" s="5" t="s">
        <v>8519</v>
      </c>
      <c r="H2449" s="1" t="s">
        <v>382</v>
      </c>
      <c r="I2449" s="3"/>
      <c r="J2449" s="3"/>
    </row>
    <row r="2450">
      <c r="A2450" s="4" t="s">
        <v>8521</v>
      </c>
      <c r="B2450" s="1" t="s">
        <v>8522</v>
      </c>
      <c r="C2450" s="1" t="s">
        <v>8523</v>
      </c>
      <c r="D2450" s="1" t="s">
        <v>8524</v>
      </c>
      <c r="E2450" s="1" t="s">
        <v>8525</v>
      </c>
      <c r="F2450" s="1" t="s">
        <v>11</v>
      </c>
      <c r="G2450" s="3"/>
      <c r="H2450" s="1" t="s">
        <v>183</v>
      </c>
      <c r="I2450" s="3"/>
      <c r="J2450" s="3"/>
    </row>
    <row r="2451">
      <c r="A2451" s="4" t="s">
        <v>5664</v>
      </c>
      <c r="B2451" s="1" t="s">
        <v>11</v>
      </c>
      <c r="C2451" s="1" t="s">
        <v>11</v>
      </c>
      <c r="D2451" s="1" t="s">
        <v>11</v>
      </c>
      <c r="E2451" s="1" t="s">
        <v>11</v>
      </c>
      <c r="F2451" s="1" t="s">
        <v>11</v>
      </c>
      <c r="G2451" s="1" t="s">
        <v>11</v>
      </c>
      <c r="H2451" s="1" t="s">
        <v>11</v>
      </c>
      <c r="I2451" s="3"/>
      <c r="J2451" s="3"/>
    </row>
    <row r="2452">
      <c r="A2452" s="4" t="s">
        <v>4533</v>
      </c>
      <c r="B2452" s="1" t="s">
        <v>11</v>
      </c>
      <c r="C2452" s="1" t="s">
        <v>11</v>
      </c>
      <c r="D2452" s="1" t="s">
        <v>11</v>
      </c>
      <c r="E2452" s="1" t="s">
        <v>11</v>
      </c>
      <c r="F2452" s="1" t="s">
        <v>11</v>
      </c>
      <c r="G2452" s="1" t="s">
        <v>11</v>
      </c>
      <c r="H2452" s="1" t="s">
        <v>11</v>
      </c>
      <c r="I2452" s="3"/>
      <c r="J2452" s="3"/>
    </row>
    <row r="2453">
      <c r="A2453" s="4" t="s">
        <v>8531</v>
      </c>
      <c r="B2453" s="1" t="s">
        <v>8532</v>
      </c>
      <c r="C2453" s="1" t="s">
        <v>8533</v>
      </c>
      <c r="D2453" s="1" t="s">
        <v>8534</v>
      </c>
      <c r="E2453" s="1" t="s">
        <v>8535</v>
      </c>
      <c r="F2453" s="1" t="s">
        <v>8536</v>
      </c>
      <c r="G2453" s="5" t="s">
        <v>8537</v>
      </c>
      <c r="H2453" s="1" t="s">
        <v>31</v>
      </c>
      <c r="I2453" s="3"/>
      <c r="J2453" s="3"/>
    </row>
    <row r="2454">
      <c r="A2454" s="4" t="s">
        <v>5276</v>
      </c>
      <c r="B2454" s="1" t="s">
        <v>11</v>
      </c>
      <c r="C2454" s="1" t="s">
        <v>11</v>
      </c>
      <c r="D2454" s="1" t="s">
        <v>11</v>
      </c>
      <c r="E2454" s="1" t="s">
        <v>11</v>
      </c>
      <c r="F2454" s="1" t="s">
        <v>11</v>
      </c>
      <c r="G2454" s="1" t="s">
        <v>11</v>
      </c>
      <c r="H2454" s="1" t="s">
        <v>11</v>
      </c>
      <c r="I2454" s="3"/>
      <c r="J2454" s="3"/>
    </row>
    <row r="2455">
      <c r="A2455" s="4" t="s">
        <v>8541</v>
      </c>
      <c r="B2455" s="1" t="s">
        <v>8542</v>
      </c>
      <c r="C2455" s="1" t="s">
        <v>8543</v>
      </c>
      <c r="D2455" s="1" t="s">
        <v>8544</v>
      </c>
      <c r="E2455" s="1" t="s">
        <v>8545</v>
      </c>
      <c r="F2455" s="1" t="s">
        <v>11</v>
      </c>
      <c r="G2455" s="5" t="s">
        <v>8546</v>
      </c>
      <c r="H2455" s="1" t="s">
        <v>382</v>
      </c>
      <c r="I2455" s="3"/>
      <c r="J2455" s="3"/>
    </row>
    <row r="2456">
      <c r="A2456" s="4" t="s">
        <v>82</v>
      </c>
      <c r="B2456" s="1" t="s">
        <v>11</v>
      </c>
      <c r="C2456" s="1" t="s">
        <v>11</v>
      </c>
      <c r="D2456" s="1" t="s">
        <v>11</v>
      </c>
      <c r="E2456" s="1" t="s">
        <v>11</v>
      </c>
      <c r="F2456" s="1" t="s">
        <v>11</v>
      </c>
      <c r="G2456" s="1" t="s">
        <v>11</v>
      </c>
      <c r="H2456" s="1" t="s">
        <v>11</v>
      </c>
      <c r="I2456" s="3"/>
      <c r="J2456" s="3"/>
    </row>
    <row r="2457">
      <c r="A2457" s="4" t="s">
        <v>8550</v>
      </c>
      <c r="B2457" s="1" t="s">
        <v>8551</v>
      </c>
      <c r="C2457" s="1" t="s">
        <v>8552</v>
      </c>
      <c r="D2457" s="1" t="s">
        <v>8553</v>
      </c>
      <c r="E2457" s="1" t="s">
        <v>8554</v>
      </c>
      <c r="F2457" s="1" t="s">
        <v>11</v>
      </c>
      <c r="G2457" s="5" t="s">
        <v>8555</v>
      </c>
      <c r="H2457" s="1" t="s">
        <v>312</v>
      </c>
      <c r="I2457" s="3"/>
      <c r="J2457" s="3"/>
    </row>
    <row r="2458">
      <c r="A2458" s="4" t="s">
        <v>8557</v>
      </c>
      <c r="B2458" s="1" t="s">
        <v>8558</v>
      </c>
      <c r="C2458" s="1" t="s">
        <v>8559</v>
      </c>
      <c r="D2458" s="1" t="s">
        <v>8560</v>
      </c>
      <c r="E2458" s="1" t="s">
        <v>8561</v>
      </c>
      <c r="F2458" s="1" t="s">
        <v>11</v>
      </c>
      <c r="G2458" s="1" t="s">
        <v>11</v>
      </c>
      <c r="H2458" s="1" t="s">
        <v>154</v>
      </c>
      <c r="I2458" s="3"/>
      <c r="J2458" s="3"/>
    </row>
    <row r="2459">
      <c r="A2459" s="4" t="s">
        <v>8563</v>
      </c>
      <c r="B2459" s="1" t="s">
        <v>8564</v>
      </c>
      <c r="C2459" s="3"/>
      <c r="D2459" s="3"/>
      <c r="E2459" s="3"/>
      <c r="F2459" s="1" t="s">
        <v>11</v>
      </c>
      <c r="G2459" s="1" t="s">
        <v>11</v>
      </c>
      <c r="H2459" s="1" t="s">
        <v>11</v>
      </c>
      <c r="I2459" s="3"/>
      <c r="J2459" s="3"/>
    </row>
    <row r="2460">
      <c r="A2460" s="4" t="s">
        <v>8566</v>
      </c>
      <c r="B2460" s="1" t="s">
        <v>8567</v>
      </c>
      <c r="C2460" s="1" t="s">
        <v>8568</v>
      </c>
      <c r="D2460" s="1" t="s">
        <v>8569</v>
      </c>
      <c r="E2460" s="1" t="s">
        <v>8570</v>
      </c>
      <c r="F2460" s="1" t="s">
        <v>8571</v>
      </c>
      <c r="G2460" s="5" t="s">
        <v>8572</v>
      </c>
      <c r="H2460" s="1" t="s">
        <v>31</v>
      </c>
      <c r="I2460" s="3"/>
      <c r="J2460" s="3"/>
    </row>
    <row r="2461">
      <c r="A2461" s="4" t="s">
        <v>5792</v>
      </c>
      <c r="B2461" s="1" t="s">
        <v>11</v>
      </c>
      <c r="C2461" s="1" t="s">
        <v>11</v>
      </c>
      <c r="D2461" s="1" t="s">
        <v>11</v>
      </c>
      <c r="E2461" s="1" t="s">
        <v>11</v>
      </c>
      <c r="F2461" s="1" t="s">
        <v>11</v>
      </c>
      <c r="G2461" s="1" t="s">
        <v>11</v>
      </c>
      <c r="H2461" s="1" t="s">
        <v>11</v>
      </c>
      <c r="I2461" s="3"/>
      <c r="J2461" s="3"/>
    </row>
    <row r="2462">
      <c r="A2462" s="4" t="s">
        <v>3214</v>
      </c>
      <c r="B2462" s="1" t="s">
        <v>11</v>
      </c>
      <c r="C2462" s="1" t="s">
        <v>11</v>
      </c>
      <c r="D2462" s="1" t="s">
        <v>11</v>
      </c>
      <c r="E2462" s="1" t="s">
        <v>11</v>
      </c>
      <c r="F2462" s="1" t="s">
        <v>11</v>
      </c>
      <c r="G2462" s="1" t="s">
        <v>11</v>
      </c>
      <c r="H2462" s="1" t="s">
        <v>11</v>
      </c>
      <c r="I2462" s="3"/>
      <c r="J2462" s="3"/>
    </row>
    <row r="2463">
      <c r="A2463" s="4" t="s">
        <v>4867</v>
      </c>
      <c r="B2463" s="1" t="s">
        <v>11</v>
      </c>
      <c r="C2463" s="1" t="s">
        <v>11</v>
      </c>
      <c r="D2463" s="1" t="s">
        <v>11</v>
      </c>
      <c r="E2463" s="1" t="s">
        <v>11</v>
      </c>
      <c r="F2463" s="1" t="s">
        <v>11</v>
      </c>
      <c r="G2463" s="1" t="s">
        <v>11</v>
      </c>
      <c r="H2463" s="1" t="s">
        <v>11</v>
      </c>
      <c r="I2463" s="3"/>
      <c r="J2463" s="3"/>
    </row>
    <row r="2464">
      <c r="A2464" s="4" t="s">
        <v>2073</v>
      </c>
      <c r="B2464" s="1" t="s">
        <v>11</v>
      </c>
      <c r="C2464" s="1" t="s">
        <v>11</v>
      </c>
      <c r="D2464" s="1" t="s">
        <v>11</v>
      </c>
      <c r="E2464" s="1" t="s">
        <v>11</v>
      </c>
      <c r="F2464" s="1" t="s">
        <v>11</v>
      </c>
      <c r="G2464" s="1" t="s">
        <v>11</v>
      </c>
      <c r="H2464" s="1" t="s">
        <v>11</v>
      </c>
      <c r="I2464" s="3"/>
      <c r="J2464" s="3"/>
    </row>
    <row r="2465">
      <c r="A2465" s="4" t="s">
        <v>346</v>
      </c>
      <c r="B2465" s="1" t="s">
        <v>11</v>
      </c>
      <c r="C2465" s="1" t="s">
        <v>11</v>
      </c>
      <c r="D2465" s="1" t="s">
        <v>11</v>
      </c>
      <c r="E2465" s="1" t="s">
        <v>11</v>
      </c>
      <c r="F2465" s="1" t="s">
        <v>11</v>
      </c>
      <c r="G2465" s="1" t="s">
        <v>11</v>
      </c>
      <c r="H2465" s="1" t="s">
        <v>11</v>
      </c>
      <c r="I2465" s="3"/>
      <c r="J2465" s="3"/>
    </row>
    <row r="2466">
      <c r="A2466" s="4" t="s">
        <v>8710</v>
      </c>
      <c r="B2466" s="1" t="s">
        <v>11</v>
      </c>
      <c r="C2466" s="1" t="s">
        <v>11</v>
      </c>
      <c r="D2466" s="1" t="s">
        <v>11</v>
      </c>
      <c r="E2466" s="1" t="s">
        <v>11</v>
      </c>
      <c r="F2466" s="1" t="s">
        <v>11</v>
      </c>
      <c r="G2466" s="1" t="s">
        <v>11</v>
      </c>
      <c r="H2466" s="1" t="s">
        <v>11</v>
      </c>
      <c r="I2466" s="3"/>
      <c r="J2466" s="3"/>
    </row>
    <row r="2467">
      <c r="A2467" s="4" t="s">
        <v>8586</v>
      </c>
      <c r="B2467" s="1" t="s">
        <v>8587</v>
      </c>
      <c r="C2467" s="1" t="s">
        <v>8588</v>
      </c>
      <c r="D2467" s="1" t="s">
        <v>8589</v>
      </c>
      <c r="E2467" s="1" t="s">
        <v>8590</v>
      </c>
      <c r="F2467" s="1" t="s">
        <v>11</v>
      </c>
      <c r="G2467" s="5" t="s">
        <v>8591</v>
      </c>
      <c r="H2467" s="1" t="s">
        <v>80</v>
      </c>
      <c r="I2467" s="3"/>
      <c r="J2467" s="3"/>
    </row>
    <row r="2468">
      <c r="A2468" s="4" t="s">
        <v>4178</v>
      </c>
      <c r="B2468" s="1" t="s">
        <v>11</v>
      </c>
      <c r="C2468" s="1" t="s">
        <v>11</v>
      </c>
      <c r="D2468" s="1" t="s">
        <v>11</v>
      </c>
      <c r="E2468" s="1" t="s">
        <v>11</v>
      </c>
      <c r="F2468" s="1" t="s">
        <v>11</v>
      </c>
      <c r="G2468" s="1" t="s">
        <v>11</v>
      </c>
      <c r="H2468" s="1" t="s">
        <v>11</v>
      </c>
      <c r="I2468" s="3"/>
      <c r="J2468" s="3"/>
    </row>
    <row r="2469">
      <c r="A2469" s="4" t="s">
        <v>5882</v>
      </c>
      <c r="B2469" s="1" t="s">
        <v>11</v>
      </c>
      <c r="C2469" s="1" t="s">
        <v>11</v>
      </c>
      <c r="D2469" s="1" t="s">
        <v>11</v>
      </c>
      <c r="E2469" s="1" t="s">
        <v>11</v>
      </c>
      <c r="F2469" s="1" t="s">
        <v>11</v>
      </c>
      <c r="G2469" s="1" t="s">
        <v>11</v>
      </c>
      <c r="H2469" s="1" t="s">
        <v>11</v>
      </c>
      <c r="I2469" s="3"/>
      <c r="J2469" s="3"/>
    </row>
    <row r="2470">
      <c r="A2470" s="4" t="s">
        <v>1248</v>
      </c>
      <c r="B2470" s="1" t="s">
        <v>11</v>
      </c>
      <c r="C2470" s="1" t="s">
        <v>11</v>
      </c>
      <c r="D2470" s="1" t="s">
        <v>11</v>
      </c>
      <c r="E2470" s="1" t="s">
        <v>11</v>
      </c>
      <c r="F2470" s="1" t="s">
        <v>11</v>
      </c>
      <c r="G2470" s="1" t="s">
        <v>11</v>
      </c>
      <c r="H2470" s="1" t="s">
        <v>11</v>
      </c>
      <c r="I2470" s="3"/>
      <c r="J2470" s="3"/>
    </row>
    <row r="2471">
      <c r="A2471" s="4" t="s">
        <v>5017</v>
      </c>
      <c r="B2471" s="1" t="s">
        <v>11</v>
      </c>
      <c r="C2471" s="1" t="s">
        <v>11</v>
      </c>
      <c r="D2471" s="1" t="s">
        <v>11</v>
      </c>
      <c r="E2471" s="1" t="s">
        <v>11</v>
      </c>
      <c r="F2471" s="1" t="s">
        <v>11</v>
      </c>
      <c r="G2471" s="1" t="s">
        <v>11</v>
      </c>
      <c r="H2471" s="1" t="s">
        <v>11</v>
      </c>
      <c r="I2471" s="3"/>
      <c r="J2471" s="3"/>
    </row>
    <row r="2472">
      <c r="A2472" s="4" t="s">
        <v>635</v>
      </c>
      <c r="B2472" s="1" t="s">
        <v>11</v>
      </c>
      <c r="C2472" s="1" t="s">
        <v>11</v>
      </c>
      <c r="D2472" s="1" t="s">
        <v>11</v>
      </c>
      <c r="E2472" s="1" t="s">
        <v>11</v>
      </c>
      <c r="F2472" s="1" t="s">
        <v>11</v>
      </c>
      <c r="G2472" s="1" t="s">
        <v>11</v>
      </c>
      <c r="H2472" s="1" t="s">
        <v>11</v>
      </c>
      <c r="I2472" s="3"/>
      <c r="J2472" s="3"/>
    </row>
    <row r="2473">
      <c r="A2473" s="4" t="s">
        <v>2077</v>
      </c>
      <c r="B2473" s="1" t="s">
        <v>11</v>
      </c>
      <c r="C2473" s="1" t="s">
        <v>11</v>
      </c>
      <c r="D2473" s="1" t="s">
        <v>11</v>
      </c>
      <c r="E2473" s="1" t="s">
        <v>11</v>
      </c>
      <c r="F2473" s="1" t="s">
        <v>11</v>
      </c>
      <c r="G2473" s="1" t="s">
        <v>11</v>
      </c>
      <c r="H2473" s="1" t="s">
        <v>11</v>
      </c>
      <c r="I2473" s="3"/>
      <c r="J2473" s="3"/>
    </row>
    <row r="2474">
      <c r="A2474" s="4" t="s">
        <v>3512</v>
      </c>
      <c r="B2474" s="1" t="s">
        <v>11</v>
      </c>
      <c r="C2474" s="1" t="s">
        <v>11</v>
      </c>
      <c r="D2474" s="1" t="s">
        <v>11</v>
      </c>
      <c r="E2474" s="1" t="s">
        <v>11</v>
      </c>
      <c r="F2474" s="1" t="s">
        <v>11</v>
      </c>
      <c r="G2474" s="1" t="s">
        <v>11</v>
      </c>
      <c r="H2474" s="1" t="s">
        <v>11</v>
      </c>
      <c r="I2474" s="3"/>
      <c r="J2474" s="3"/>
    </row>
    <row r="2475">
      <c r="A2475" s="4" t="s">
        <v>7339</v>
      </c>
      <c r="B2475" s="1" t="s">
        <v>11</v>
      </c>
      <c r="C2475" s="1" t="s">
        <v>11</v>
      </c>
      <c r="D2475" s="1" t="s">
        <v>11</v>
      </c>
      <c r="E2475" s="1" t="s">
        <v>11</v>
      </c>
      <c r="F2475" s="1" t="s">
        <v>11</v>
      </c>
      <c r="G2475" s="1" t="s">
        <v>11</v>
      </c>
      <c r="H2475" s="1" t="s">
        <v>11</v>
      </c>
      <c r="I2475" s="3"/>
      <c r="J2475" s="3"/>
    </row>
    <row r="2476">
      <c r="A2476" s="4" t="s">
        <v>6148</v>
      </c>
      <c r="B2476" s="1" t="s">
        <v>11</v>
      </c>
      <c r="C2476" s="1" t="s">
        <v>11</v>
      </c>
      <c r="D2476" s="1" t="s">
        <v>11</v>
      </c>
      <c r="E2476" s="1" t="s">
        <v>11</v>
      </c>
      <c r="F2476" s="1" t="s">
        <v>11</v>
      </c>
      <c r="G2476" s="1" t="s">
        <v>11</v>
      </c>
      <c r="H2476" s="1" t="s">
        <v>11</v>
      </c>
      <c r="I2476" s="3"/>
      <c r="J2476" s="3"/>
    </row>
    <row r="2477">
      <c r="A2477" s="4" t="s">
        <v>8609</v>
      </c>
      <c r="B2477" s="1" t="s">
        <v>11</v>
      </c>
      <c r="C2477" s="1" t="s">
        <v>11</v>
      </c>
      <c r="D2477" s="1" t="s">
        <v>11</v>
      </c>
      <c r="E2477" s="1" t="s">
        <v>11</v>
      </c>
      <c r="F2477" s="1" t="s">
        <v>11</v>
      </c>
      <c r="G2477" s="1" t="s">
        <v>11</v>
      </c>
      <c r="H2477" s="1" t="s">
        <v>11</v>
      </c>
      <c r="I2477" s="3"/>
      <c r="J2477" s="3"/>
    </row>
    <row r="2478">
      <c r="A2478" s="4" t="s">
        <v>1325</v>
      </c>
      <c r="B2478" s="1" t="s">
        <v>11</v>
      </c>
      <c r="C2478" s="1" t="s">
        <v>11</v>
      </c>
      <c r="D2478" s="1" t="s">
        <v>11</v>
      </c>
      <c r="E2478" s="1" t="s">
        <v>11</v>
      </c>
      <c r="F2478" s="1" t="s">
        <v>11</v>
      </c>
      <c r="G2478" s="1" t="s">
        <v>11</v>
      </c>
      <c r="H2478" s="1" t="s">
        <v>11</v>
      </c>
      <c r="I2478" s="3"/>
      <c r="J2478" s="3"/>
    </row>
    <row r="2479">
      <c r="A2479" s="4" t="s">
        <v>7706</v>
      </c>
      <c r="B2479" s="1" t="s">
        <v>11</v>
      </c>
      <c r="C2479" s="1" t="s">
        <v>11</v>
      </c>
      <c r="D2479" s="1" t="s">
        <v>11</v>
      </c>
      <c r="E2479" s="1" t="s">
        <v>11</v>
      </c>
      <c r="F2479" s="1" t="s">
        <v>11</v>
      </c>
      <c r="G2479" s="1" t="s">
        <v>11</v>
      </c>
      <c r="H2479" s="1" t="s">
        <v>11</v>
      </c>
      <c r="I2479" s="3"/>
      <c r="J2479" s="3"/>
    </row>
    <row r="2480">
      <c r="A2480" s="4" t="s">
        <v>3878</v>
      </c>
      <c r="B2480" s="1" t="s">
        <v>11</v>
      </c>
      <c r="C2480" s="1" t="s">
        <v>11</v>
      </c>
      <c r="D2480" s="1" t="s">
        <v>11</v>
      </c>
      <c r="E2480" s="1" t="s">
        <v>11</v>
      </c>
      <c r="F2480" s="1" t="s">
        <v>11</v>
      </c>
      <c r="G2480" s="1" t="s">
        <v>11</v>
      </c>
      <c r="H2480" s="1" t="s">
        <v>11</v>
      </c>
      <c r="I2480" s="3"/>
      <c r="J2480" s="3"/>
    </row>
    <row r="2481">
      <c r="A2481" s="4" t="s">
        <v>1303</v>
      </c>
      <c r="B2481" s="1" t="s">
        <v>11</v>
      </c>
      <c r="C2481" s="1" t="s">
        <v>11</v>
      </c>
      <c r="D2481" s="1" t="s">
        <v>11</v>
      </c>
      <c r="E2481" s="1" t="s">
        <v>11</v>
      </c>
      <c r="F2481" s="1" t="s">
        <v>11</v>
      </c>
      <c r="G2481" s="1" t="s">
        <v>11</v>
      </c>
      <c r="H2481" s="1" t="s">
        <v>11</v>
      </c>
      <c r="I2481" s="3"/>
      <c r="J2481" s="3"/>
    </row>
    <row r="2482">
      <c r="A2482" s="4" t="s">
        <v>8621</v>
      </c>
      <c r="B2482" s="1" t="s">
        <v>8622</v>
      </c>
      <c r="C2482" s="1" t="s">
        <v>8623</v>
      </c>
      <c r="D2482" s="1" t="s">
        <v>8624</v>
      </c>
      <c r="E2482" s="1" t="s">
        <v>8625</v>
      </c>
      <c r="F2482" s="1" t="s">
        <v>11</v>
      </c>
      <c r="G2482" s="5" t="s">
        <v>8626</v>
      </c>
      <c r="H2482" s="1" t="s">
        <v>80</v>
      </c>
      <c r="I2482" s="3"/>
      <c r="J2482" s="3"/>
    </row>
    <row r="2483">
      <c r="A2483" s="4" t="s">
        <v>6494</v>
      </c>
      <c r="B2483" s="1" t="s">
        <v>11</v>
      </c>
      <c r="C2483" s="1" t="s">
        <v>11</v>
      </c>
      <c r="D2483" s="1" t="s">
        <v>11</v>
      </c>
      <c r="E2483" s="1" t="s">
        <v>11</v>
      </c>
      <c r="F2483" s="1" t="s">
        <v>11</v>
      </c>
      <c r="G2483" s="1" t="s">
        <v>11</v>
      </c>
      <c r="H2483" s="1" t="s">
        <v>11</v>
      </c>
      <c r="I2483" s="3"/>
      <c r="J2483" s="3"/>
    </row>
    <row r="2484">
      <c r="A2484" s="4" t="s">
        <v>8630</v>
      </c>
      <c r="B2484" s="1" t="s">
        <v>8631</v>
      </c>
      <c r="C2484" s="1" t="s">
        <v>8632</v>
      </c>
      <c r="D2484" s="1" t="s">
        <v>8633</v>
      </c>
      <c r="E2484" s="1" t="s">
        <v>8634</v>
      </c>
      <c r="F2484" s="1" t="s">
        <v>8635</v>
      </c>
      <c r="G2484" s="5" t="s">
        <v>8636</v>
      </c>
      <c r="H2484" s="1" t="s">
        <v>31</v>
      </c>
      <c r="I2484" s="3"/>
      <c r="J2484" s="3"/>
    </row>
    <row r="2485">
      <c r="A2485" s="4" t="s">
        <v>1451</v>
      </c>
      <c r="B2485" s="1" t="s">
        <v>11</v>
      </c>
      <c r="C2485" s="1" t="s">
        <v>11</v>
      </c>
      <c r="D2485" s="1" t="s">
        <v>11</v>
      </c>
      <c r="E2485" s="1" t="s">
        <v>11</v>
      </c>
      <c r="F2485" s="1" t="s">
        <v>11</v>
      </c>
      <c r="G2485" s="1" t="s">
        <v>11</v>
      </c>
      <c r="H2485" s="1" t="s">
        <v>11</v>
      </c>
      <c r="I2485" s="3"/>
      <c r="J2485" s="3"/>
    </row>
    <row r="2486">
      <c r="A2486" s="4" t="s">
        <v>8640</v>
      </c>
      <c r="B2486" s="1" t="s">
        <v>8641</v>
      </c>
      <c r="C2486" s="1" t="s">
        <v>8642</v>
      </c>
      <c r="D2486" s="1" t="s">
        <v>8643</v>
      </c>
      <c r="E2486" s="1" t="s">
        <v>8644</v>
      </c>
      <c r="F2486" s="1" t="s">
        <v>11</v>
      </c>
      <c r="G2486" s="5" t="s">
        <v>8645</v>
      </c>
      <c r="H2486" s="1" t="s">
        <v>183</v>
      </c>
      <c r="I2486" s="3"/>
      <c r="J2486" s="3"/>
    </row>
    <row r="2487">
      <c r="A2487" s="4" t="s">
        <v>8279</v>
      </c>
      <c r="B2487" s="1" t="s">
        <v>11</v>
      </c>
      <c r="C2487" s="1" t="s">
        <v>11</v>
      </c>
      <c r="D2487" s="1" t="s">
        <v>11</v>
      </c>
      <c r="E2487" s="1" t="s">
        <v>11</v>
      </c>
      <c r="F2487" s="1" t="s">
        <v>11</v>
      </c>
      <c r="G2487" s="1" t="s">
        <v>11</v>
      </c>
      <c r="H2487" s="1" t="s">
        <v>11</v>
      </c>
      <c r="I2487" s="3"/>
      <c r="J2487" s="3"/>
    </row>
    <row r="2488">
      <c r="A2488" s="4" t="s">
        <v>8529</v>
      </c>
      <c r="B2488" s="1" t="s">
        <v>11</v>
      </c>
      <c r="C2488" s="1" t="s">
        <v>11</v>
      </c>
      <c r="D2488" s="1" t="s">
        <v>11</v>
      </c>
      <c r="E2488" s="1" t="s">
        <v>11</v>
      </c>
      <c r="F2488" s="1" t="s">
        <v>11</v>
      </c>
      <c r="G2488" s="1" t="s">
        <v>11</v>
      </c>
      <c r="H2488" s="1" t="s">
        <v>11</v>
      </c>
      <c r="I2488" s="3"/>
      <c r="J2488" s="3"/>
    </row>
    <row r="2489">
      <c r="A2489" s="4" t="s">
        <v>8651</v>
      </c>
      <c r="B2489" s="1" t="s">
        <v>8652</v>
      </c>
      <c r="C2489" s="1" t="s">
        <v>8653</v>
      </c>
      <c r="D2489" s="1" t="s">
        <v>8654</v>
      </c>
      <c r="E2489" s="1" t="s">
        <v>8655</v>
      </c>
      <c r="F2489" s="1" t="s">
        <v>11</v>
      </c>
      <c r="G2489" s="1" t="s">
        <v>11</v>
      </c>
      <c r="H2489" s="1" t="s">
        <v>53</v>
      </c>
      <c r="I2489" s="3"/>
      <c r="J2489" s="3"/>
    </row>
    <row r="2490">
      <c r="A2490" s="4" t="s">
        <v>8657</v>
      </c>
      <c r="B2490" s="1" t="s">
        <v>8658</v>
      </c>
      <c r="C2490" s="3"/>
      <c r="D2490" s="3"/>
      <c r="E2490" s="3"/>
      <c r="F2490" s="1" t="s">
        <v>11</v>
      </c>
      <c r="G2490" s="1" t="s">
        <v>11</v>
      </c>
      <c r="H2490" s="1" t="s">
        <v>11</v>
      </c>
      <c r="I2490" s="3"/>
      <c r="J2490" s="3"/>
    </row>
    <row r="2491">
      <c r="A2491" s="4" t="s">
        <v>8226</v>
      </c>
      <c r="B2491" s="1" t="s">
        <v>11</v>
      </c>
      <c r="C2491" s="1" t="s">
        <v>11</v>
      </c>
      <c r="D2491" s="1" t="s">
        <v>11</v>
      </c>
      <c r="E2491" s="1" t="s">
        <v>11</v>
      </c>
      <c r="F2491" s="1" t="s">
        <v>11</v>
      </c>
      <c r="G2491" s="1" t="s">
        <v>11</v>
      </c>
      <c r="H2491" s="1" t="s">
        <v>11</v>
      </c>
      <c r="I2491" s="3"/>
      <c r="J2491" s="3"/>
    </row>
    <row r="2492">
      <c r="A2492" s="4" t="s">
        <v>103</v>
      </c>
      <c r="B2492" s="1" t="s">
        <v>11</v>
      </c>
      <c r="C2492" s="1" t="s">
        <v>11</v>
      </c>
      <c r="D2492" s="1" t="s">
        <v>11</v>
      </c>
      <c r="E2492" s="1" t="s">
        <v>11</v>
      </c>
      <c r="F2492" s="1" t="s">
        <v>11</v>
      </c>
      <c r="G2492" s="1" t="s">
        <v>11</v>
      </c>
      <c r="H2492" s="1" t="s">
        <v>11</v>
      </c>
      <c r="I2492" s="3"/>
      <c r="J2492" s="3"/>
    </row>
    <row r="2493">
      <c r="A2493" s="4" t="s">
        <v>7215</v>
      </c>
      <c r="B2493" s="1" t="s">
        <v>11</v>
      </c>
      <c r="C2493" s="1" t="s">
        <v>11</v>
      </c>
      <c r="D2493" s="1" t="s">
        <v>11</v>
      </c>
      <c r="E2493" s="1" t="s">
        <v>11</v>
      </c>
      <c r="F2493" s="1" t="s">
        <v>11</v>
      </c>
      <c r="G2493" s="1" t="s">
        <v>11</v>
      </c>
      <c r="H2493" s="1" t="s">
        <v>11</v>
      </c>
      <c r="I2493" s="3"/>
      <c r="J2493" s="3"/>
    </row>
    <row r="2494">
      <c r="A2494" s="4" t="s">
        <v>3957</v>
      </c>
      <c r="B2494" s="1" t="s">
        <v>11</v>
      </c>
      <c r="C2494" s="1" t="s">
        <v>11</v>
      </c>
      <c r="D2494" s="1" t="s">
        <v>11</v>
      </c>
      <c r="E2494" s="1" t="s">
        <v>11</v>
      </c>
      <c r="F2494" s="1" t="s">
        <v>11</v>
      </c>
      <c r="G2494" s="1" t="s">
        <v>11</v>
      </c>
      <c r="H2494" s="1" t="s">
        <v>11</v>
      </c>
      <c r="I2494" s="3"/>
      <c r="J2494" s="3"/>
    </row>
    <row r="2495">
      <c r="A2495" s="4" t="s">
        <v>3819</v>
      </c>
      <c r="B2495" s="1" t="s">
        <v>11</v>
      </c>
      <c r="C2495" s="1" t="s">
        <v>11</v>
      </c>
      <c r="D2495" s="1" t="s">
        <v>11</v>
      </c>
      <c r="E2495" s="1" t="s">
        <v>11</v>
      </c>
      <c r="F2495" s="1" t="s">
        <v>11</v>
      </c>
      <c r="G2495" s="1" t="s">
        <v>11</v>
      </c>
      <c r="H2495" s="1" t="s">
        <v>11</v>
      </c>
      <c r="I2495" s="3"/>
      <c r="J2495" s="3"/>
    </row>
    <row r="2496">
      <c r="A2496" s="4" t="s">
        <v>6496</v>
      </c>
      <c r="B2496" s="1" t="s">
        <v>11</v>
      </c>
      <c r="C2496" s="1" t="s">
        <v>11</v>
      </c>
      <c r="D2496" s="1" t="s">
        <v>11</v>
      </c>
      <c r="E2496" s="1" t="s">
        <v>11</v>
      </c>
      <c r="F2496" s="1" t="s">
        <v>11</v>
      </c>
      <c r="G2496" s="1" t="s">
        <v>11</v>
      </c>
      <c r="H2496" s="1" t="s">
        <v>11</v>
      </c>
      <c r="I2496" s="3"/>
      <c r="J2496" s="3"/>
    </row>
    <row r="2497">
      <c r="A2497" s="4" t="s">
        <v>848</v>
      </c>
      <c r="B2497" s="1" t="s">
        <v>11</v>
      </c>
      <c r="C2497" s="1" t="s">
        <v>11</v>
      </c>
      <c r="D2497" s="1" t="s">
        <v>11</v>
      </c>
      <c r="E2497" s="1" t="s">
        <v>11</v>
      </c>
      <c r="F2497" s="1" t="s">
        <v>11</v>
      </c>
      <c r="G2497" s="1" t="s">
        <v>11</v>
      </c>
      <c r="H2497" s="1" t="s">
        <v>11</v>
      </c>
      <c r="I2497" s="3"/>
      <c r="J2497" s="3"/>
    </row>
    <row r="2498">
      <c r="A2498" s="4" t="s">
        <v>2944</v>
      </c>
      <c r="B2498" s="1" t="s">
        <v>11</v>
      </c>
      <c r="C2498" s="1" t="s">
        <v>11</v>
      </c>
      <c r="D2498" s="1" t="s">
        <v>11</v>
      </c>
      <c r="E2498" s="1" t="s">
        <v>11</v>
      </c>
      <c r="F2498" s="1" t="s">
        <v>11</v>
      </c>
      <c r="G2498" s="1" t="s">
        <v>11</v>
      </c>
      <c r="H2498" s="1" t="s">
        <v>11</v>
      </c>
      <c r="I2498" s="3"/>
      <c r="J2498" s="3"/>
    </row>
    <row r="2499">
      <c r="A2499" s="4" t="s">
        <v>8676</v>
      </c>
      <c r="B2499" s="1" t="s">
        <v>8677</v>
      </c>
      <c r="C2499" s="1" t="s">
        <v>8678</v>
      </c>
      <c r="D2499" s="1" t="s">
        <v>8679</v>
      </c>
      <c r="E2499" s="1" t="s">
        <v>8680</v>
      </c>
      <c r="F2499" s="1" t="s">
        <v>11</v>
      </c>
      <c r="G2499" s="5" t="s">
        <v>8681</v>
      </c>
      <c r="H2499" s="1" t="s">
        <v>11</v>
      </c>
      <c r="I2499" s="3"/>
      <c r="J2499" s="3"/>
    </row>
    <row r="2500">
      <c r="A2500" s="4" t="s">
        <v>7784</v>
      </c>
      <c r="B2500" s="1" t="s">
        <v>11</v>
      </c>
      <c r="C2500" s="1" t="s">
        <v>11</v>
      </c>
      <c r="D2500" s="1" t="s">
        <v>11</v>
      </c>
      <c r="E2500" s="1" t="s">
        <v>11</v>
      </c>
      <c r="F2500" s="1" t="s">
        <v>11</v>
      </c>
      <c r="G2500" s="1" t="s">
        <v>11</v>
      </c>
      <c r="H2500" s="1" t="s">
        <v>11</v>
      </c>
      <c r="I2500" s="3"/>
      <c r="J2500" s="3"/>
    </row>
    <row r="2501">
      <c r="A2501" s="4" t="s">
        <v>8685</v>
      </c>
      <c r="B2501" s="1" t="s">
        <v>8686</v>
      </c>
      <c r="C2501" s="1" t="s">
        <v>8687</v>
      </c>
      <c r="D2501" s="1" t="s">
        <v>8688</v>
      </c>
      <c r="E2501" s="1" t="s">
        <v>8689</v>
      </c>
      <c r="F2501" s="1" t="s">
        <v>11</v>
      </c>
      <c r="G2501" s="3"/>
      <c r="H2501" s="1" t="s">
        <v>312</v>
      </c>
      <c r="I2501" s="3"/>
      <c r="J2501" s="3"/>
    </row>
    <row r="2502">
      <c r="A2502" s="4" t="s">
        <v>3141</v>
      </c>
      <c r="B2502" s="1" t="s">
        <v>11</v>
      </c>
      <c r="C2502" s="1" t="s">
        <v>11</v>
      </c>
      <c r="D2502" s="1" t="s">
        <v>11</v>
      </c>
      <c r="E2502" s="1" t="s">
        <v>11</v>
      </c>
      <c r="F2502" s="1" t="s">
        <v>11</v>
      </c>
      <c r="G2502" s="1" t="s">
        <v>11</v>
      </c>
      <c r="H2502" s="1" t="s">
        <v>11</v>
      </c>
      <c r="I2502" s="3"/>
      <c r="J2502" s="3"/>
    </row>
    <row r="2503">
      <c r="A2503" s="4" t="s">
        <v>8693</v>
      </c>
      <c r="B2503" s="1" t="s">
        <v>8694</v>
      </c>
      <c r="C2503" s="3"/>
      <c r="D2503" s="3"/>
      <c r="E2503" s="3"/>
      <c r="F2503" s="1" t="s">
        <v>11</v>
      </c>
      <c r="G2503" s="1" t="s">
        <v>11</v>
      </c>
      <c r="H2503" s="1" t="s">
        <v>11</v>
      </c>
      <c r="I2503" s="3"/>
      <c r="J2503" s="3"/>
    </row>
    <row r="2504">
      <c r="A2504" s="4" t="s">
        <v>8696</v>
      </c>
      <c r="B2504" s="1" t="s">
        <v>8697</v>
      </c>
      <c r="C2504" s="1" t="s">
        <v>8698</v>
      </c>
      <c r="D2504" s="1" t="s">
        <v>8699</v>
      </c>
      <c r="E2504" s="1" t="s">
        <v>8700</v>
      </c>
      <c r="F2504" s="1" t="s">
        <v>8701</v>
      </c>
      <c r="G2504" s="5" t="s">
        <v>8702</v>
      </c>
      <c r="H2504" s="1" t="s">
        <v>382</v>
      </c>
      <c r="I2504" s="3"/>
      <c r="J2504" s="3"/>
    </row>
    <row r="2505">
      <c r="A2505" s="4" t="s">
        <v>1203</v>
      </c>
      <c r="B2505" s="1" t="s">
        <v>11</v>
      </c>
      <c r="C2505" s="1" t="s">
        <v>11</v>
      </c>
      <c r="D2505" s="1" t="s">
        <v>11</v>
      </c>
      <c r="E2505" s="1" t="s">
        <v>11</v>
      </c>
      <c r="F2505" s="1" t="s">
        <v>11</v>
      </c>
      <c r="G2505" s="1" t="s">
        <v>11</v>
      </c>
      <c r="H2505" s="1" t="s">
        <v>11</v>
      </c>
      <c r="I2505" s="3"/>
      <c r="J2505" s="3"/>
    </row>
    <row r="2506">
      <c r="A2506" s="4" t="s">
        <v>3719</v>
      </c>
      <c r="B2506" s="1" t="s">
        <v>11</v>
      </c>
      <c r="C2506" s="1" t="s">
        <v>11</v>
      </c>
      <c r="D2506" s="1" t="s">
        <v>11</v>
      </c>
      <c r="E2506" s="1" t="s">
        <v>11</v>
      </c>
      <c r="F2506" s="1" t="s">
        <v>11</v>
      </c>
      <c r="G2506" s="1" t="s">
        <v>11</v>
      </c>
      <c r="H2506" s="1" t="s">
        <v>11</v>
      </c>
      <c r="I2506" s="3"/>
      <c r="J2506" s="3"/>
    </row>
    <row r="2507">
      <c r="A2507" s="4" t="s">
        <v>3466</v>
      </c>
      <c r="B2507" s="1" t="s">
        <v>11</v>
      </c>
      <c r="C2507" s="1" t="s">
        <v>11</v>
      </c>
      <c r="D2507" s="1" t="s">
        <v>11</v>
      </c>
      <c r="E2507" s="1" t="s">
        <v>11</v>
      </c>
      <c r="F2507" s="1" t="s">
        <v>11</v>
      </c>
      <c r="G2507" s="1" t="s">
        <v>11</v>
      </c>
      <c r="H2507" s="1" t="s">
        <v>11</v>
      </c>
      <c r="I2507" s="3"/>
      <c r="J2507" s="3"/>
    </row>
    <row r="2508">
      <c r="A2508" s="4" t="s">
        <v>436</v>
      </c>
      <c r="B2508" s="1" t="s">
        <v>11</v>
      </c>
      <c r="C2508" s="1" t="s">
        <v>11</v>
      </c>
      <c r="D2508" s="1" t="s">
        <v>11</v>
      </c>
      <c r="E2508" s="1" t="s">
        <v>11</v>
      </c>
      <c r="F2508" s="1" t="s">
        <v>11</v>
      </c>
      <c r="G2508" s="1" t="s">
        <v>11</v>
      </c>
      <c r="H2508" s="1" t="s">
        <v>11</v>
      </c>
      <c r="I2508" s="3"/>
      <c r="J2508" s="3"/>
    </row>
    <row r="2509">
      <c r="A2509" s="4" t="s">
        <v>1792</v>
      </c>
      <c r="B2509" s="1" t="s">
        <v>11</v>
      </c>
      <c r="C2509" s="1" t="s">
        <v>11</v>
      </c>
      <c r="D2509" s="1" t="s">
        <v>11</v>
      </c>
      <c r="E2509" s="1" t="s">
        <v>11</v>
      </c>
      <c r="F2509" s="1" t="s">
        <v>11</v>
      </c>
      <c r="G2509" s="1" t="s">
        <v>11</v>
      </c>
      <c r="H2509" s="1" t="s">
        <v>11</v>
      </c>
      <c r="I2509" s="3"/>
      <c r="J2509" s="3"/>
    </row>
    <row r="2510">
      <c r="A2510" s="4" t="s">
        <v>5041</v>
      </c>
      <c r="B2510" s="1" t="s">
        <v>11</v>
      </c>
      <c r="C2510" s="1" t="s">
        <v>11</v>
      </c>
      <c r="D2510" s="1" t="s">
        <v>11</v>
      </c>
      <c r="E2510" s="1" t="s">
        <v>11</v>
      </c>
      <c r="F2510" s="1" t="s">
        <v>11</v>
      </c>
      <c r="G2510" s="1" t="s">
        <v>11</v>
      </c>
      <c r="H2510" s="1" t="s">
        <v>11</v>
      </c>
      <c r="I2510" s="3"/>
      <c r="J2510" s="3"/>
    </row>
    <row r="2511">
      <c r="A2511" s="4" t="s">
        <v>750</v>
      </c>
      <c r="B2511" s="1" t="s">
        <v>11</v>
      </c>
      <c r="C2511" s="1" t="s">
        <v>11</v>
      </c>
      <c r="D2511" s="1" t="s">
        <v>11</v>
      </c>
      <c r="E2511" s="1" t="s">
        <v>11</v>
      </c>
      <c r="F2511" s="1" t="s">
        <v>11</v>
      </c>
      <c r="G2511" s="1" t="s">
        <v>11</v>
      </c>
      <c r="H2511" s="1" t="s">
        <v>11</v>
      </c>
      <c r="I2511" s="3"/>
      <c r="J2511" s="3"/>
    </row>
    <row r="2512">
      <c r="A2512" s="4" t="s">
        <v>2445</v>
      </c>
      <c r="B2512" s="1" t="s">
        <v>11</v>
      </c>
      <c r="C2512" s="1" t="s">
        <v>11</v>
      </c>
      <c r="D2512" s="1" t="s">
        <v>11</v>
      </c>
      <c r="E2512" s="1" t="s">
        <v>11</v>
      </c>
      <c r="F2512" s="1" t="s">
        <v>11</v>
      </c>
      <c r="G2512" s="1" t="s">
        <v>11</v>
      </c>
      <c r="H2512" s="1" t="s">
        <v>11</v>
      </c>
      <c r="I2512" s="3"/>
      <c r="J2512" s="3"/>
    </row>
    <row r="2513">
      <c r="A2513" s="4" t="s">
        <v>9294</v>
      </c>
      <c r="B2513" s="1" t="s">
        <v>11</v>
      </c>
      <c r="C2513" s="1" t="s">
        <v>11</v>
      </c>
      <c r="D2513" s="1" t="s">
        <v>11</v>
      </c>
      <c r="E2513" s="1" t="s">
        <v>11</v>
      </c>
      <c r="F2513" s="1" t="s">
        <v>11</v>
      </c>
      <c r="G2513" s="1" t="s">
        <v>11</v>
      </c>
      <c r="H2513" s="1" t="s">
        <v>11</v>
      </c>
      <c r="I2513" s="3"/>
      <c r="J2513" s="3"/>
    </row>
    <row r="2514">
      <c r="A2514" s="4" t="s">
        <v>8722</v>
      </c>
      <c r="B2514" s="1" t="s">
        <v>8723</v>
      </c>
      <c r="C2514" s="1" t="s">
        <v>8724</v>
      </c>
      <c r="D2514" s="1" t="s">
        <v>8725</v>
      </c>
      <c r="E2514" s="1" t="s">
        <v>8726</v>
      </c>
      <c r="F2514" s="1" t="s">
        <v>11</v>
      </c>
      <c r="G2514" s="5" t="s">
        <v>8727</v>
      </c>
      <c r="H2514" s="1" t="s">
        <v>80</v>
      </c>
      <c r="I2514" s="3"/>
      <c r="J2514" s="3"/>
    </row>
    <row r="2515">
      <c r="A2515" s="4" t="s">
        <v>616</v>
      </c>
      <c r="B2515" s="1" t="s">
        <v>11</v>
      </c>
      <c r="C2515" s="1" t="s">
        <v>11</v>
      </c>
      <c r="D2515" s="1" t="s">
        <v>11</v>
      </c>
      <c r="E2515" s="1" t="s">
        <v>11</v>
      </c>
      <c r="F2515" s="1" t="s">
        <v>11</v>
      </c>
      <c r="G2515" s="1" t="s">
        <v>11</v>
      </c>
      <c r="H2515" s="1" t="s">
        <v>11</v>
      </c>
      <c r="I2515" s="3"/>
      <c r="J2515" s="3"/>
    </row>
    <row r="2516">
      <c r="A2516" s="4" t="s">
        <v>8731</v>
      </c>
      <c r="B2516" s="1" t="s">
        <v>8732</v>
      </c>
      <c r="C2516" s="1" t="s">
        <v>8733</v>
      </c>
      <c r="D2516" s="1" t="s">
        <v>8734</v>
      </c>
      <c r="E2516" s="1" t="s">
        <v>8735</v>
      </c>
      <c r="F2516" s="1" t="s">
        <v>11</v>
      </c>
      <c r="G2516" s="5" t="s">
        <v>8736</v>
      </c>
      <c r="H2516" s="1" t="s">
        <v>31</v>
      </c>
      <c r="I2516" s="3"/>
      <c r="J2516" s="3"/>
    </row>
    <row r="2517">
      <c r="A2517" s="4" t="s">
        <v>8738</v>
      </c>
      <c r="B2517" s="1" t="s">
        <v>8739</v>
      </c>
      <c r="C2517" s="1" t="s">
        <v>8740</v>
      </c>
      <c r="D2517" s="1" t="s">
        <v>8741</v>
      </c>
      <c r="E2517" s="1" t="s">
        <v>8742</v>
      </c>
      <c r="F2517" s="1" t="s">
        <v>11</v>
      </c>
      <c r="G2517" s="1" t="s">
        <v>11</v>
      </c>
      <c r="H2517" s="1" t="s">
        <v>183</v>
      </c>
      <c r="I2517" s="3"/>
      <c r="J2517" s="3"/>
    </row>
    <row r="2518">
      <c r="A2518" s="4" t="s">
        <v>257</v>
      </c>
      <c r="B2518" s="1" t="s">
        <v>11</v>
      </c>
      <c r="C2518" s="1" t="s">
        <v>11</v>
      </c>
      <c r="D2518" s="1" t="s">
        <v>11</v>
      </c>
      <c r="E2518" s="1" t="s">
        <v>11</v>
      </c>
      <c r="F2518" s="1" t="s">
        <v>11</v>
      </c>
      <c r="G2518" s="1" t="s">
        <v>11</v>
      </c>
      <c r="H2518" s="1" t="s">
        <v>11</v>
      </c>
      <c r="I2518" s="3"/>
      <c r="J2518" s="3"/>
    </row>
    <row r="2519">
      <c r="A2519" s="4" t="s">
        <v>5798</v>
      </c>
      <c r="B2519" s="1" t="s">
        <v>11</v>
      </c>
      <c r="C2519" s="1" t="s">
        <v>11</v>
      </c>
      <c r="D2519" s="1" t="s">
        <v>11</v>
      </c>
      <c r="E2519" s="1" t="s">
        <v>11</v>
      </c>
      <c r="F2519" s="1" t="s">
        <v>11</v>
      </c>
      <c r="G2519" s="1" t="s">
        <v>11</v>
      </c>
      <c r="H2519" s="1" t="s">
        <v>11</v>
      </c>
      <c r="I2519" s="3"/>
      <c r="J2519" s="3"/>
    </row>
    <row r="2520">
      <c r="A2520" s="4" t="s">
        <v>8748</v>
      </c>
      <c r="B2520" s="1" t="s">
        <v>8749</v>
      </c>
      <c r="C2520" s="1" t="s">
        <v>8750</v>
      </c>
      <c r="D2520" s="1" t="s">
        <v>8751</v>
      </c>
      <c r="E2520" s="1" t="s">
        <v>8752</v>
      </c>
      <c r="F2520" s="1" t="s">
        <v>8753</v>
      </c>
      <c r="G2520" s="1" t="s">
        <v>11</v>
      </c>
      <c r="H2520" s="1" t="s">
        <v>312</v>
      </c>
      <c r="I2520" s="3"/>
      <c r="J2520" s="3"/>
    </row>
    <row r="2521">
      <c r="A2521" s="4" t="s">
        <v>3558</v>
      </c>
      <c r="B2521" s="1" t="s">
        <v>11</v>
      </c>
      <c r="C2521" s="1" t="s">
        <v>11</v>
      </c>
      <c r="D2521" s="1" t="s">
        <v>11</v>
      </c>
      <c r="E2521" s="1" t="s">
        <v>11</v>
      </c>
      <c r="F2521" s="1" t="s">
        <v>11</v>
      </c>
      <c r="G2521" s="1" t="s">
        <v>11</v>
      </c>
      <c r="H2521" s="1" t="s">
        <v>11</v>
      </c>
      <c r="I2521" s="3"/>
      <c r="J2521" s="3"/>
    </row>
    <row r="2522">
      <c r="A2522" s="4" t="s">
        <v>8757</v>
      </c>
      <c r="B2522" s="1" t="s">
        <v>8758</v>
      </c>
      <c r="C2522" s="1" t="s">
        <v>8759</v>
      </c>
      <c r="D2522" s="1" t="s">
        <v>8760</v>
      </c>
      <c r="E2522" s="1" t="s">
        <v>8761</v>
      </c>
      <c r="F2522" s="1" t="s">
        <v>8762</v>
      </c>
      <c r="G2522" s="5" t="s">
        <v>8763</v>
      </c>
      <c r="H2522" s="1" t="s">
        <v>80</v>
      </c>
      <c r="I2522" s="3"/>
      <c r="J2522" s="3"/>
    </row>
    <row r="2523">
      <c r="A2523" s="4" t="s">
        <v>7923</v>
      </c>
      <c r="B2523" s="1" t="s">
        <v>11</v>
      </c>
      <c r="C2523" s="1" t="s">
        <v>11</v>
      </c>
      <c r="D2523" s="1" t="s">
        <v>11</v>
      </c>
      <c r="E2523" s="1" t="s">
        <v>11</v>
      </c>
      <c r="F2523" s="1" t="s">
        <v>11</v>
      </c>
      <c r="G2523" s="1" t="s">
        <v>11</v>
      </c>
      <c r="H2523" s="1" t="s">
        <v>11</v>
      </c>
      <c r="I2523" s="3"/>
      <c r="J2523" s="3"/>
    </row>
    <row r="2524">
      <c r="A2524" s="4" t="s">
        <v>8720</v>
      </c>
      <c r="B2524" s="1" t="s">
        <v>11</v>
      </c>
      <c r="C2524" s="1" t="s">
        <v>11</v>
      </c>
      <c r="D2524" s="1" t="s">
        <v>11</v>
      </c>
      <c r="E2524" s="1" t="s">
        <v>11</v>
      </c>
      <c r="F2524" s="1" t="s">
        <v>11</v>
      </c>
      <c r="G2524" s="1" t="s">
        <v>11</v>
      </c>
      <c r="H2524" s="1" t="s">
        <v>11</v>
      </c>
      <c r="I2524" s="3"/>
      <c r="J2524" s="3"/>
    </row>
    <row r="2525">
      <c r="A2525" s="4" t="s">
        <v>3527</v>
      </c>
      <c r="B2525" s="1" t="s">
        <v>11</v>
      </c>
      <c r="C2525" s="1" t="s">
        <v>11</v>
      </c>
      <c r="D2525" s="1" t="s">
        <v>11</v>
      </c>
      <c r="E2525" s="1" t="s">
        <v>11</v>
      </c>
      <c r="F2525" s="1" t="s">
        <v>11</v>
      </c>
      <c r="G2525" s="1" t="s">
        <v>11</v>
      </c>
      <c r="H2525" s="1" t="s">
        <v>11</v>
      </c>
      <c r="I2525" s="3"/>
      <c r="J2525" s="3"/>
    </row>
    <row r="2526">
      <c r="A2526" s="4" t="s">
        <v>5759</v>
      </c>
      <c r="B2526" s="1" t="s">
        <v>11</v>
      </c>
      <c r="C2526" s="1" t="s">
        <v>11</v>
      </c>
      <c r="D2526" s="1" t="s">
        <v>11</v>
      </c>
      <c r="E2526" s="1" t="s">
        <v>11</v>
      </c>
      <c r="F2526" s="1" t="s">
        <v>11</v>
      </c>
      <c r="G2526" s="1" t="s">
        <v>11</v>
      </c>
      <c r="H2526" s="1" t="s">
        <v>11</v>
      </c>
      <c r="I2526" s="3"/>
      <c r="J2526" s="3"/>
    </row>
    <row r="2527">
      <c r="A2527" s="4" t="s">
        <v>1619</v>
      </c>
      <c r="B2527" s="1" t="s">
        <v>11</v>
      </c>
      <c r="C2527" s="1" t="s">
        <v>11</v>
      </c>
      <c r="D2527" s="1" t="s">
        <v>11</v>
      </c>
      <c r="E2527" s="1" t="s">
        <v>11</v>
      </c>
      <c r="F2527" s="1" t="s">
        <v>11</v>
      </c>
      <c r="G2527" s="1" t="s">
        <v>11</v>
      </c>
      <c r="H2527" s="1" t="s">
        <v>11</v>
      </c>
      <c r="I2527" s="3"/>
      <c r="J2527" s="3"/>
    </row>
    <row r="2528">
      <c r="A2528" s="4" t="s">
        <v>2026</v>
      </c>
      <c r="B2528" s="1" t="s">
        <v>11</v>
      </c>
      <c r="C2528" s="1" t="s">
        <v>11</v>
      </c>
      <c r="D2528" s="1" t="s">
        <v>11</v>
      </c>
      <c r="E2528" s="1" t="s">
        <v>11</v>
      </c>
      <c r="F2528" s="1" t="s">
        <v>11</v>
      </c>
      <c r="G2528" s="1" t="s">
        <v>11</v>
      </c>
      <c r="H2528" s="1" t="s">
        <v>11</v>
      </c>
      <c r="I2528" s="3"/>
      <c r="J2528" s="3"/>
    </row>
    <row r="2529">
      <c r="A2529" s="4" t="s">
        <v>1371</v>
      </c>
      <c r="B2529" s="1" t="s">
        <v>11</v>
      </c>
      <c r="C2529" s="1" t="s">
        <v>11</v>
      </c>
      <c r="D2529" s="1" t="s">
        <v>11</v>
      </c>
      <c r="E2529" s="1" t="s">
        <v>11</v>
      </c>
      <c r="F2529" s="1" t="s">
        <v>11</v>
      </c>
      <c r="G2529" s="1" t="s">
        <v>11</v>
      </c>
      <c r="H2529" s="1" t="s">
        <v>11</v>
      </c>
      <c r="I2529" s="3"/>
      <c r="J2529" s="3"/>
    </row>
    <row r="2530">
      <c r="A2530" s="4" t="s">
        <v>6883</v>
      </c>
      <c r="B2530" s="1" t="s">
        <v>11</v>
      </c>
      <c r="C2530" s="1" t="s">
        <v>11</v>
      </c>
      <c r="D2530" s="1" t="s">
        <v>11</v>
      </c>
      <c r="E2530" s="1" t="s">
        <v>11</v>
      </c>
      <c r="F2530" s="1" t="s">
        <v>11</v>
      </c>
      <c r="G2530" s="1" t="s">
        <v>11</v>
      </c>
      <c r="H2530" s="1" t="s">
        <v>11</v>
      </c>
      <c r="I2530" s="3"/>
      <c r="J2530" s="3"/>
    </row>
    <row r="2531">
      <c r="A2531" s="4" t="s">
        <v>1365</v>
      </c>
      <c r="B2531" s="1" t="s">
        <v>11</v>
      </c>
      <c r="C2531" s="1" t="s">
        <v>11</v>
      </c>
      <c r="D2531" s="1" t="s">
        <v>11</v>
      </c>
      <c r="E2531" s="1" t="s">
        <v>11</v>
      </c>
      <c r="F2531" s="1" t="s">
        <v>11</v>
      </c>
      <c r="G2531" s="1" t="s">
        <v>11</v>
      </c>
      <c r="H2531" s="1" t="s">
        <v>11</v>
      </c>
      <c r="I2531" s="3"/>
      <c r="J2531" s="3"/>
    </row>
    <row r="2532">
      <c r="A2532" s="4" t="s">
        <v>3811</v>
      </c>
      <c r="B2532" s="1" t="s">
        <v>11</v>
      </c>
      <c r="C2532" s="1" t="s">
        <v>11</v>
      </c>
      <c r="D2532" s="1" t="s">
        <v>11</v>
      </c>
      <c r="E2532" s="1" t="s">
        <v>11</v>
      </c>
      <c r="F2532" s="1" t="s">
        <v>11</v>
      </c>
      <c r="G2532" s="1" t="s">
        <v>11</v>
      </c>
      <c r="H2532" s="1" t="s">
        <v>11</v>
      </c>
      <c r="I2532" s="3"/>
      <c r="J2532" s="3"/>
    </row>
    <row r="2533">
      <c r="A2533" s="4" t="s">
        <v>736</v>
      </c>
      <c r="B2533" s="1" t="s">
        <v>11</v>
      </c>
      <c r="C2533" s="1" t="s">
        <v>11</v>
      </c>
      <c r="D2533" s="1" t="s">
        <v>11</v>
      </c>
      <c r="E2533" s="1" t="s">
        <v>11</v>
      </c>
      <c r="F2533" s="1" t="s">
        <v>11</v>
      </c>
      <c r="G2533" s="1" t="s">
        <v>11</v>
      </c>
      <c r="H2533" s="1" t="s">
        <v>11</v>
      </c>
      <c r="I2533" s="3"/>
      <c r="J2533" s="3"/>
    </row>
    <row r="2534">
      <c r="A2534" s="4" t="s">
        <v>8787</v>
      </c>
      <c r="B2534" s="1" t="s">
        <v>8788</v>
      </c>
      <c r="C2534" s="1" t="s">
        <v>8789</v>
      </c>
      <c r="D2534" s="1" t="s">
        <v>8790</v>
      </c>
      <c r="E2534" s="1" t="s">
        <v>8791</v>
      </c>
      <c r="F2534" s="1" t="s">
        <v>11</v>
      </c>
      <c r="G2534" s="5" t="s">
        <v>8792</v>
      </c>
      <c r="H2534" s="1" t="s">
        <v>31</v>
      </c>
      <c r="I2534" s="3"/>
      <c r="J2534" s="3"/>
    </row>
    <row r="2535">
      <c r="A2535" s="4" t="s">
        <v>8794</v>
      </c>
      <c r="B2535" s="1" t="s">
        <v>8795</v>
      </c>
      <c r="C2535" s="1" t="s">
        <v>8796</v>
      </c>
      <c r="D2535" s="1" t="s">
        <v>8797</v>
      </c>
      <c r="E2535" s="1" t="s">
        <v>8798</v>
      </c>
      <c r="F2535" s="1" t="s">
        <v>8799</v>
      </c>
      <c r="G2535" s="5" t="s">
        <v>8800</v>
      </c>
      <c r="H2535" s="1" t="s">
        <v>80</v>
      </c>
      <c r="I2535" s="3"/>
      <c r="J2535" s="3"/>
    </row>
    <row r="2536">
      <c r="A2536" s="4" t="s">
        <v>1131</v>
      </c>
      <c r="B2536" s="1" t="s">
        <v>11</v>
      </c>
      <c r="C2536" s="1" t="s">
        <v>11</v>
      </c>
      <c r="D2536" s="1" t="s">
        <v>11</v>
      </c>
      <c r="E2536" s="1" t="s">
        <v>11</v>
      </c>
      <c r="F2536" s="1" t="s">
        <v>11</v>
      </c>
      <c r="G2536" s="1" t="s">
        <v>11</v>
      </c>
      <c r="H2536" s="1" t="s">
        <v>11</v>
      </c>
      <c r="I2536" s="3"/>
      <c r="J2536" s="3"/>
    </row>
    <row r="2537">
      <c r="A2537" s="4" t="s">
        <v>2907</v>
      </c>
      <c r="B2537" s="1" t="s">
        <v>11</v>
      </c>
      <c r="C2537" s="1" t="s">
        <v>11</v>
      </c>
      <c r="D2537" s="1" t="s">
        <v>11</v>
      </c>
      <c r="E2537" s="1" t="s">
        <v>11</v>
      </c>
      <c r="F2537" s="1" t="s">
        <v>11</v>
      </c>
      <c r="G2537" s="1" t="s">
        <v>11</v>
      </c>
      <c r="H2537" s="1" t="s">
        <v>11</v>
      </c>
      <c r="I2537" s="3"/>
      <c r="J2537" s="3"/>
    </row>
    <row r="2538">
      <c r="A2538" s="4" t="s">
        <v>6739</v>
      </c>
      <c r="B2538" s="1" t="s">
        <v>11</v>
      </c>
      <c r="C2538" s="1" t="s">
        <v>11</v>
      </c>
      <c r="D2538" s="1" t="s">
        <v>11</v>
      </c>
      <c r="E2538" s="1" t="s">
        <v>11</v>
      </c>
      <c r="F2538" s="1" t="s">
        <v>11</v>
      </c>
      <c r="G2538" s="1" t="s">
        <v>11</v>
      </c>
      <c r="H2538" s="1" t="s">
        <v>11</v>
      </c>
      <c r="I2538" s="3"/>
      <c r="J2538" s="3"/>
    </row>
    <row r="2539">
      <c r="A2539" s="4" t="s">
        <v>1069</v>
      </c>
      <c r="B2539" s="1" t="s">
        <v>11</v>
      </c>
      <c r="C2539" s="1" t="s">
        <v>11</v>
      </c>
      <c r="D2539" s="1" t="s">
        <v>11</v>
      </c>
      <c r="E2539" s="1" t="s">
        <v>11</v>
      </c>
      <c r="F2539" s="1" t="s">
        <v>11</v>
      </c>
      <c r="G2539" s="1" t="s">
        <v>11</v>
      </c>
      <c r="H2539" s="1" t="s">
        <v>11</v>
      </c>
      <c r="I2539" s="3"/>
      <c r="J2539" s="3"/>
    </row>
    <row r="2540">
      <c r="A2540" s="4" t="s">
        <v>600</v>
      </c>
      <c r="B2540" s="1" t="s">
        <v>11</v>
      </c>
      <c r="C2540" s="1" t="s">
        <v>11</v>
      </c>
      <c r="D2540" s="1" t="s">
        <v>11</v>
      </c>
      <c r="E2540" s="1" t="s">
        <v>11</v>
      </c>
      <c r="F2540" s="1" t="s">
        <v>11</v>
      </c>
      <c r="G2540" s="1" t="s">
        <v>11</v>
      </c>
      <c r="H2540" s="1" t="s">
        <v>11</v>
      </c>
      <c r="I2540" s="3"/>
      <c r="J2540" s="3"/>
    </row>
    <row r="2541">
      <c r="A2541" s="4" t="s">
        <v>8812</v>
      </c>
      <c r="B2541" s="1" t="s">
        <v>8813</v>
      </c>
      <c r="C2541" s="1" t="s">
        <v>8814</v>
      </c>
      <c r="D2541" s="1" t="s">
        <v>8815</v>
      </c>
      <c r="E2541" s="1" t="s">
        <v>8816</v>
      </c>
      <c r="F2541" s="1" t="s">
        <v>11</v>
      </c>
      <c r="G2541" s="3"/>
      <c r="H2541" s="1" t="s">
        <v>80</v>
      </c>
      <c r="I2541" s="3"/>
      <c r="J2541" s="3"/>
    </row>
    <row r="2542">
      <c r="A2542" s="4" t="s">
        <v>3661</v>
      </c>
      <c r="B2542" s="1" t="s">
        <v>11</v>
      </c>
      <c r="C2542" s="1" t="s">
        <v>11</v>
      </c>
      <c r="D2542" s="1" t="s">
        <v>11</v>
      </c>
      <c r="E2542" s="1" t="s">
        <v>11</v>
      </c>
      <c r="F2542" s="1" t="s">
        <v>11</v>
      </c>
      <c r="G2542" s="1" t="s">
        <v>11</v>
      </c>
      <c r="H2542" s="1" t="s">
        <v>11</v>
      </c>
      <c r="I2542" s="3"/>
      <c r="J2542" s="3"/>
    </row>
    <row r="2543">
      <c r="A2543" s="4" t="s">
        <v>1191</v>
      </c>
      <c r="B2543" s="1" t="s">
        <v>11</v>
      </c>
      <c r="C2543" s="1" t="s">
        <v>11</v>
      </c>
      <c r="D2543" s="1" t="s">
        <v>11</v>
      </c>
      <c r="E2543" s="1" t="s">
        <v>11</v>
      </c>
      <c r="F2543" s="1" t="s">
        <v>11</v>
      </c>
      <c r="G2543" s="1" t="s">
        <v>11</v>
      </c>
      <c r="H2543" s="1" t="s">
        <v>11</v>
      </c>
      <c r="I2543" s="3"/>
      <c r="J2543" s="3"/>
    </row>
    <row r="2544">
      <c r="A2544" s="4" t="s">
        <v>8822</v>
      </c>
      <c r="B2544" s="1" t="s">
        <v>8823</v>
      </c>
      <c r="C2544" s="1" t="s">
        <v>8824</v>
      </c>
      <c r="D2544" s="1" t="s">
        <v>8825</v>
      </c>
      <c r="E2544" s="1" t="s">
        <v>8826</v>
      </c>
      <c r="F2544" s="1" t="s">
        <v>8827</v>
      </c>
      <c r="G2544" s="1" t="s">
        <v>11</v>
      </c>
      <c r="H2544" s="1" t="s">
        <v>312</v>
      </c>
      <c r="I2544" s="3"/>
      <c r="J2544" s="3"/>
    </row>
    <row r="2545">
      <c r="A2545" s="4" t="s">
        <v>8829</v>
      </c>
      <c r="B2545" s="1" t="s">
        <v>8830</v>
      </c>
      <c r="C2545" s="1" t="s">
        <v>8831</v>
      </c>
      <c r="D2545" s="1" t="s">
        <v>8832</v>
      </c>
      <c r="E2545" s="1" t="s">
        <v>8833</v>
      </c>
      <c r="F2545" s="1" t="s">
        <v>8834</v>
      </c>
      <c r="G2545" s="5" t="s">
        <v>8835</v>
      </c>
      <c r="H2545" s="1" t="s">
        <v>53</v>
      </c>
      <c r="I2545" s="3"/>
      <c r="J2545" s="3"/>
    </row>
    <row r="2546">
      <c r="A2546" s="4" t="s">
        <v>8837</v>
      </c>
      <c r="B2546" s="1" t="s">
        <v>8838</v>
      </c>
      <c r="C2546" s="1" t="s">
        <v>8839</v>
      </c>
      <c r="D2546" s="1" t="s">
        <v>8840</v>
      </c>
      <c r="E2546" s="1" t="s">
        <v>8841</v>
      </c>
      <c r="F2546" s="1" t="s">
        <v>11</v>
      </c>
      <c r="G2546" s="5" t="s">
        <v>8842</v>
      </c>
      <c r="H2546" s="1" t="s">
        <v>80</v>
      </c>
      <c r="I2546" s="3"/>
      <c r="J2546" s="3"/>
    </row>
    <row r="2547">
      <c r="A2547" s="4" t="s">
        <v>7972</v>
      </c>
      <c r="B2547" s="1" t="s">
        <v>11</v>
      </c>
      <c r="C2547" s="1" t="s">
        <v>11</v>
      </c>
      <c r="D2547" s="1" t="s">
        <v>11</v>
      </c>
      <c r="E2547" s="1" t="s">
        <v>11</v>
      </c>
      <c r="F2547" s="1" t="s">
        <v>11</v>
      </c>
      <c r="G2547" s="1" t="s">
        <v>11</v>
      </c>
      <c r="H2547" s="1" t="s">
        <v>11</v>
      </c>
      <c r="I2547" s="3"/>
      <c r="J2547" s="3"/>
    </row>
    <row r="2548">
      <c r="A2548" s="4" t="s">
        <v>8846</v>
      </c>
      <c r="B2548" s="1" t="s">
        <v>8847</v>
      </c>
      <c r="C2548" s="1" t="s">
        <v>8848</v>
      </c>
      <c r="D2548" s="1" t="s">
        <v>8849</v>
      </c>
      <c r="E2548" s="1" t="s">
        <v>8850</v>
      </c>
      <c r="F2548" s="1" t="s">
        <v>11</v>
      </c>
      <c r="G2548" s="3"/>
      <c r="H2548" s="1" t="s">
        <v>80</v>
      </c>
      <c r="I2548" s="3"/>
      <c r="J2548" s="3"/>
    </row>
    <row r="2549">
      <c r="A2549" s="4" t="s">
        <v>8852</v>
      </c>
      <c r="B2549" s="1" t="s">
        <v>8853</v>
      </c>
      <c r="C2549" s="1" t="s">
        <v>8854</v>
      </c>
      <c r="D2549" s="1" t="s">
        <v>8855</v>
      </c>
      <c r="E2549" s="1" t="s">
        <v>8856</v>
      </c>
      <c r="F2549" s="1" t="s">
        <v>8857</v>
      </c>
      <c r="G2549" s="5" t="s">
        <v>8858</v>
      </c>
      <c r="H2549" s="1" t="s">
        <v>382</v>
      </c>
      <c r="I2549" s="3"/>
      <c r="J2549" s="3"/>
    </row>
    <row r="2550">
      <c r="A2550" s="4" t="s">
        <v>4529</v>
      </c>
      <c r="B2550" s="1" t="s">
        <v>11</v>
      </c>
      <c r="C2550" s="1" t="s">
        <v>11</v>
      </c>
      <c r="D2550" s="1" t="s">
        <v>11</v>
      </c>
      <c r="E2550" s="1" t="s">
        <v>11</v>
      </c>
      <c r="F2550" s="1" t="s">
        <v>11</v>
      </c>
      <c r="G2550" s="1" t="s">
        <v>11</v>
      </c>
      <c r="H2550" s="1" t="s">
        <v>11</v>
      </c>
      <c r="I2550" s="3"/>
      <c r="J2550" s="3"/>
    </row>
    <row r="2551">
      <c r="A2551" s="4" t="s">
        <v>7133</v>
      </c>
      <c r="B2551" s="1" t="s">
        <v>11</v>
      </c>
      <c r="C2551" s="1" t="s">
        <v>11</v>
      </c>
      <c r="D2551" s="1" t="s">
        <v>11</v>
      </c>
      <c r="E2551" s="1" t="s">
        <v>11</v>
      </c>
      <c r="F2551" s="1" t="s">
        <v>11</v>
      </c>
      <c r="G2551" s="1" t="s">
        <v>11</v>
      </c>
      <c r="H2551" s="1" t="s">
        <v>11</v>
      </c>
      <c r="I2551" s="3"/>
      <c r="J2551" s="3"/>
    </row>
    <row r="2552">
      <c r="A2552" s="4" t="s">
        <v>1643</v>
      </c>
      <c r="B2552" s="1" t="s">
        <v>11</v>
      </c>
      <c r="C2552" s="1" t="s">
        <v>11</v>
      </c>
      <c r="D2552" s="1" t="s">
        <v>11</v>
      </c>
      <c r="E2552" s="1" t="s">
        <v>11</v>
      </c>
      <c r="F2552" s="1" t="s">
        <v>11</v>
      </c>
      <c r="G2552" s="1" t="s">
        <v>11</v>
      </c>
      <c r="H2552" s="1" t="s">
        <v>11</v>
      </c>
      <c r="I2552" s="3"/>
      <c r="J2552" s="3"/>
    </row>
    <row r="2553">
      <c r="A2553" s="4" t="s">
        <v>8866</v>
      </c>
      <c r="B2553" s="1" t="s">
        <v>8867</v>
      </c>
      <c r="C2553" s="1" t="s">
        <v>8868</v>
      </c>
      <c r="D2553" s="1" t="s">
        <v>8869</v>
      </c>
      <c r="E2553" s="1" t="s">
        <v>8870</v>
      </c>
      <c r="F2553" s="1" t="s">
        <v>11</v>
      </c>
      <c r="G2553" s="1" t="s">
        <v>11</v>
      </c>
      <c r="H2553" s="1" t="s">
        <v>31</v>
      </c>
      <c r="I2553" s="3"/>
      <c r="J2553" s="3"/>
    </row>
    <row r="2554">
      <c r="A2554" s="4" t="s">
        <v>5480</v>
      </c>
      <c r="B2554" s="1" t="s">
        <v>11</v>
      </c>
      <c r="C2554" s="1" t="s">
        <v>11</v>
      </c>
      <c r="D2554" s="1" t="s">
        <v>11</v>
      </c>
      <c r="E2554" s="1" t="s">
        <v>11</v>
      </c>
      <c r="F2554" s="1" t="s">
        <v>11</v>
      </c>
      <c r="G2554" s="1" t="s">
        <v>11</v>
      </c>
      <c r="H2554" s="1" t="s">
        <v>11</v>
      </c>
      <c r="I2554" s="3"/>
      <c r="J2554" s="3"/>
    </row>
    <row r="2555">
      <c r="A2555" s="4" t="s">
        <v>8874</v>
      </c>
      <c r="B2555" s="1" t="s">
        <v>8875</v>
      </c>
      <c r="C2555" s="1" t="s">
        <v>8876</v>
      </c>
      <c r="D2555" s="1" t="s">
        <v>8877</v>
      </c>
      <c r="E2555" s="1" t="s">
        <v>8878</v>
      </c>
      <c r="F2555" s="1" t="s">
        <v>8879</v>
      </c>
      <c r="G2555" s="5" t="s">
        <v>8880</v>
      </c>
      <c r="H2555" s="1" t="s">
        <v>924</v>
      </c>
      <c r="I2555" s="3"/>
      <c r="J2555" s="3"/>
    </row>
    <row r="2556">
      <c r="A2556" s="4" t="s">
        <v>5433</v>
      </c>
      <c r="B2556" s="1" t="s">
        <v>11</v>
      </c>
      <c r="C2556" s="1" t="s">
        <v>11</v>
      </c>
      <c r="D2556" s="1" t="s">
        <v>11</v>
      </c>
      <c r="E2556" s="1" t="s">
        <v>11</v>
      </c>
      <c r="F2556" s="1" t="s">
        <v>11</v>
      </c>
      <c r="G2556" s="1" t="s">
        <v>11</v>
      </c>
      <c r="H2556" s="1" t="s">
        <v>11</v>
      </c>
      <c r="I2556" s="3"/>
      <c r="J2556" s="3"/>
    </row>
    <row r="2557">
      <c r="A2557" s="4" t="s">
        <v>330</v>
      </c>
      <c r="B2557" s="1" t="s">
        <v>11</v>
      </c>
      <c r="C2557" s="1" t="s">
        <v>11</v>
      </c>
      <c r="D2557" s="1" t="s">
        <v>11</v>
      </c>
      <c r="E2557" s="1" t="s">
        <v>11</v>
      </c>
      <c r="F2557" s="1" t="s">
        <v>11</v>
      </c>
      <c r="G2557" s="1" t="s">
        <v>11</v>
      </c>
      <c r="H2557" s="1" t="s">
        <v>11</v>
      </c>
      <c r="I2557" s="3"/>
      <c r="J2557" s="3"/>
    </row>
    <row r="2558">
      <c r="A2558" s="4" t="s">
        <v>8886</v>
      </c>
      <c r="B2558" s="1" t="s">
        <v>8887</v>
      </c>
      <c r="C2558" s="3"/>
      <c r="D2558" s="3"/>
      <c r="E2558" s="3"/>
      <c r="F2558" s="1" t="s">
        <v>11</v>
      </c>
      <c r="G2558" s="1" t="s">
        <v>11</v>
      </c>
      <c r="H2558" s="1" t="s">
        <v>11</v>
      </c>
      <c r="I2558" s="3"/>
      <c r="J2558" s="3"/>
    </row>
    <row r="2559">
      <c r="A2559" s="4" t="s">
        <v>1271</v>
      </c>
      <c r="B2559" s="1" t="s">
        <v>11</v>
      </c>
      <c r="C2559" s="1" t="s">
        <v>11</v>
      </c>
      <c r="D2559" s="1" t="s">
        <v>11</v>
      </c>
      <c r="E2559" s="1" t="s">
        <v>11</v>
      </c>
      <c r="F2559" s="1" t="s">
        <v>11</v>
      </c>
      <c r="G2559" s="1" t="s">
        <v>11</v>
      </c>
      <c r="H2559" s="1" t="s">
        <v>11</v>
      </c>
      <c r="I2559" s="3"/>
      <c r="J2559" s="3"/>
    </row>
    <row r="2560">
      <c r="A2560" s="4" t="s">
        <v>8891</v>
      </c>
      <c r="B2560" s="1" t="s">
        <v>8892</v>
      </c>
      <c r="C2560" s="1" t="s">
        <v>8893</v>
      </c>
      <c r="D2560" s="1" t="s">
        <v>8894</v>
      </c>
      <c r="E2560" s="1" t="s">
        <v>8895</v>
      </c>
      <c r="F2560" s="1" t="s">
        <v>11</v>
      </c>
      <c r="G2560" s="1" t="s">
        <v>11</v>
      </c>
      <c r="H2560" s="1" t="s">
        <v>312</v>
      </c>
      <c r="I2560" s="3"/>
      <c r="J2560" s="3"/>
    </row>
    <row r="2561">
      <c r="A2561" s="4" t="s">
        <v>8897</v>
      </c>
      <c r="B2561" s="1" t="s">
        <v>8898</v>
      </c>
      <c r="C2561" s="1" t="s">
        <v>8899</v>
      </c>
      <c r="D2561" s="1" t="s">
        <v>8900</v>
      </c>
      <c r="E2561" s="1" t="s">
        <v>8901</v>
      </c>
      <c r="F2561" s="1" t="s">
        <v>11</v>
      </c>
      <c r="G2561" s="1" t="s">
        <v>11</v>
      </c>
      <c r="H2561" s="1" t="s">
        <v>183</v>
      </c>
      <c r="I2561" s="3"/>
      <c r="J2561" s="3"/>
    </row>
    <row r="2562">
      <c r="A2562" s="4" t="s">
        <v>8903</v>
      </c>
      <c r="B2562" s="1" t="s">
        <v>8904</v>
      </c>
      <c r="C2562" s="1" t="s">
        <v>8905</v>
      </c>
      <c r="D2562" s="1" t="s">
        <v>8906</v>
      </c>
      <c r="E2562" s="1" t="s">
        <v>8907</v>
      </c>
      <c r="F2562" s="1" t="s">
        <v>11</v>
      </c>
      <c r="G2562" s="5" t="s">
        <v>8908</v>
      </c>
      <c r="H2562" s="1" t="s">
        <v>80</v>
      </c>
      <c r="I2562" s="3"/>
      <c r="J2562" s="3"/>
    </row>
    <row r="2563">
      <c r="A2563" s="4" t="s">
        <v>8410</v>
      </c>
      <c r="B2563" s="1" t="s">
        <v>11</v>
      </c>
      <c r="C2563" s="1" t="s">
        <v>11</v>
      </c>
      <c r="D2563" s="1" t="s">
        <v>11</v>
      </c>
      <c r="E2563" s="1" t="s">
        <v>11</v>
      </c>
      <c r="F2563" s="1" t="s">
        <v>11</v>
      </c>
      <c r="G2563" s="1" t="s">
        <v>11</v>
      </c>
      <c r="H2563" s="1" t="s">
        <v>11</v>
      </c>
      <c r="I2563" s="3"/>
      <c r="J2563" s="3"/>
    </row>
    <row r="2564">
      <c r="A2564" s="4" t="s">
        <v>8912</v>
      </c>
      <c r="B2564" s="1" t="s">
        <v>8913</v>
      </c>
      <c r="C2564" s="1" t="s">
        <v>8914</v>
      </c>
      <c r="D2564" s="1" t="s">
        <v>8915</v>
      </c>
      <c r="E2564" s="1" t="s">
        <v>8916</v>
      </c>
      <c r="F2564" s="1" t="s">
        <v>11</v>
      </c>
      <c r="G2564" s="1" t="s">
        <v>11</v>
      </c>
      <c r="H2564" s="1" t="s">
        <v>312</v>
      </c>
      <c r="I2564" s="3"/>
      <c r="J2564" s="3"/>
    </row>
    <row r="2565">
      <c r="A2565" s="4" t="s">
        <v>5396</v>
      </c>
      <c r="B2565" s="1" t="s">
        <v>11</v>
      </c>
      <c r="C2565" s="1" t="s">
        <v>11</v>
      </c>
      <c r="D2565" s="1" t="s">
        <v>11</v>
      </c>
      <c r="E2565" s="1" t="s">
        <v>11</v>
      </c>
      <c r="F2565" s="1" t="s">
        <v>11</v>
      </c>
      <c r="G2565" s="1" t="s">
        <v>11</v>
      </c>
      <c r="H2565" s="1" t="s">
        <v>11</v>
      </c>
      <c r="I2565" s="3"/>
      <c r="J2565" s="3"/>
    </row>
    <row r="2566">
      <c r="A2566" s="4" t="s">
        <v>6364</v>
      </c>
      <c r="B2566" s="1" t="s">
        <v>11</v>
      </c>
      <c r="C2566" s="1" t="s">
        <v>11</v>
      </c>
      <c r="D2566" s="1" t="s">
        <v>11</v>
      </c>
      <c r="E2566" s="1" t="s">
        <v>11</v>
      </c>
      <c r="F2566" s="1" t="s">
        <v>11</v>
      </c>
      <c r="G2566" s="1" t="s">
        <v>11</v>
      </c>
      <c r="H2566" s="1" t="s">
        <v>11</v>
      </c>
      <c r="I2566" s="3"/>
      <c r="J2566" s="3"/>
    </row>
    <row r="2567">
      <c r="A2567" s="4" t="s">
        <v>7953</v>
      </c>
      <c r="B2567" s="1" t="s">
        <v>11</v>
      </c>
      <c r="C2567" s="1" t="s">
        <v>11</v>
      </c>
      <c r="D2567" s="1" t="s">
        <v>11</v>
      </c>
      <c r="E2567" s="1" t="s">
        <v>11</v>
      </c>
      <c r="F2567" s="1" t="s">
        <v>11</v>
      </c>
      <c r="G2567" s="1" t="s">
        <v>11</v>
      </c>
      <c r="H2567" s="1" t="s">
        <v>11</v>
      </c>
      <c r="I2567" s="3"/>
      <c r="J2567" s="3"/>
    </row>
    <row r="2568">
      <c r="A2568" s="4" t="s">
        <v>4597</v>
      </c>
      <c r="B2568" s="1" t="s">
        <v>11</v>
      </c>
      <c r="C2568" s="1" t="s">
        <v>11</v>
      </c>
      <c r="D2568" s="1" t="s">
        <v>11</v>
      </c>
      <c r="E2568" s="1" t="s">
        <v>11</v>
      </c>
      <c r="F2568" s="1" t="s">
        <v>11</v>
      </c>
      <c r="G2568" s="1" t="s">
        <v>11</v>
      </c>
      <c r="H2568" s="1" t="s">
        <v>11</v>
      </c>
      <c r="I2568" s="3"/>
      <c r="J2568" s="3"/>
    </row>
    <row r="2569">
      <c r="A2569" s="4" t="s">
        <v>8926</v>
      </c>
      <c r="B2569" s="1" t="s">
        <v>8927</v>
      </c>
      <c r="C2569" s="1" t="s">
        <v>8928</v>
      </c>
      <c r="D2569" s="1" t="s">
        <v>8929</v>
      </c>
      <c r="E2569" s="1" t="s">
        <v>8930</v>
      </c>
      <c r="F2569" s="1" t="s">
        <v>8931</v>
      </c>
      <c r="G2569" s="5" t="s">
        <v>8932</v>
      </c>
      <c r="H2569" s="1" t="s">
        <v>80</v>
      </c>
      <c r="I2569" s="3"/>
      <c r="J2569" s="3"/>
    </row>
    <row r="2570">
      <c r="A2570" s="4" t="s">
        <v>2243</v>
      </c>
      <c r="B2570" s="1" t="s">
        <v>11</v>
      </c>
      <c r="C2570" s="1" t="s">
        <v>11</v>
      </c>
      <c r="D2570" s="1" t="s">
        <v>11</v>
      </c>
      <c r="E2570" s="1" t="s">
        <v>11</v>
      </c>
      <c r="F2570" s="1" t="s">
        <v>11</v>
      </c>
      <c r="G2570" s="1" t="s">
        <v>11</v>
      </c>
      <c r="H2570" s="1" t="s">
        <v>11</v>
      </c>
      <c r="I2570" s="3"/>
      <c r="J2570" s="3"/>
    </row>
    <row r="2571">
      <c r="A2571" s="4" t="s">
        <v>8783</v>
      </c>
      <c r="B2571" s="1" t="s">
        <v>11</v>
      </c>
      <c r="C2571" s="1" t="s">
        <v>11</v>
      </c>
      <c r="D2571" s="1" t="s">
        <v>11</v>
      </c>
      <c r="E2571" s="1" t="s">
        <v>11</v>
      </c>
      <c r="F2571" s="1" t="s">
        <v>11</v>
      </c>
      <c r="G2571" s="1" t="s">
        <v>11</v>
      </c>
      <c r="H2571" s="1" t="s">
        <v>11</v>
      </c>
      <c r="I2571" s="3"/>
      <c r="J2571" s="3"/>
    </row>
    <row r="2572">
      <c r="A2572" s="4" t="s">
        <v>8938</v>
      </c>
      <c r="B2572" s="1" t="s">
        <v>11</v>
      </c>
      <c r="C2572" s="1" t="s">
        <v>11</v>
      </c>
      <c r="D2572" s="1" t="s">
        <v>11</v>
      </c>
      <c r="E2572" s="1" t="s">
        <v>11</v>
      </c>
      <c r="F2572" s="1" t="s">
        <v>11</v>
      </c>
      <c r="G2572" s="1" t="s">
        <v>11</v>
      </c>
      <c r="H2572" s="1" t="s">
        <v>11</v>
      </c>
      <c r="I2572" s="3"/>
      <c r="J2572" s="3"/>
    </row>
    <row r="2573">
      <c r="A2573" s="4" t="s">
        <v>304</v>
      </c>
      <c r="B2573" s="1" t="s">
        <v>11</v>
      </c>
      <c r="C2573" s="1" t="s">
        <v>11</v>
      </c>
      <c r="D2573" s="1" t="s">
        <v>11</v>
      </c>
      <c r="E2573" s="1" t="s">
        <v>11</v>
      </c>
      <c r="F2573" s="1" t="s">
        <v>11</v>
      </c>
      <c r="G2573" s="1" t="s">
        <v>11</v>
      </c>
      <c r="H2573" s="1" t="s">
        <v>11</v>
      </c>
      <c r="I2573" s="3"/>
      <c r="J2573" s="3"/>
    </row>
    <row r="2574">
      <c r="A2574" s="4" t="s">
        <v>259</v>
      </c>
      <c r="B2574" s="1" t="s">
        <v>11</v>
      </c>
      <c r="C2574" s="1" t="s">
        <v>11</v>
      </c>
      <c r="D2574" s="1" t="s">
        <v>11</v>
      </c>
      <c r="E2574" s="1" t="s">
        <v>11</v>
      </c>
      <c r="F2574" s="1" t="s">
        <v>11</v>
      </c>
      <c r="G2574" s="1" t="s">
        <v>11</v>
      </c>
      <c r="H2574" s="1" t="s">
        <v>11</v>
      </c>
      <c r="I2574" s="3"/>
      <c r="J2574" s="3"/>
    </row>
    <row r="2575">
      <c r="A2575" s="4" t="s">
        <v>33</v>
      </c>
      <c r="B2575" s="1" t="s">
        <v>11</v>
      </c>
      <c r="C2575" s="1" t="s">
        <v>11</v>
      </c>
      <c r="D2575" s="1" t="s">
        <v>11</v>
      </c>
      <c r="E2575" s="1" t="s">
        <v>11</v>
      </c>
      <c r="F2575" s="1" t="s">
        <v>11</v>
      </c>
      <c r="G2575" s="1" t="s">
        <v>11</v>
      </c>
      <c r="H2575" s="1" t="s">
        <v>11</v>
      </c>
      <c r="I2575" s="3"/>
      <c r="J2575" s="3"/>
    </row>
    <row r="2576">
      <c r="A2576" s="4" t="s">
        <v>4786</v>
      </c>
      <c r="B2576" s="1" t="s">
        <v>11</v>
      </c>
      <c r="C2576" s="1" t="s">
        <v>11</v>
      </c>
      <c r="D2576" s="1" t="s">
        <v>11</v>
      </c>
      <c r="E2576" s="1" t="s">
        <v>11</v>
      </c>
      <c r="F2576" s="1" t="s">
        <v>11</v>
      </c>
      <c r="G2576" s="1" t="s">
        <v>11</v>
      </c>
      <c r="H2576" s="1" t="s">
        <v>11</v>
      </c>
      <c r="I2576" s="3"/>
      <c r="J2576" s="3"/>
    </row>
    <row r="2577">
      <c r="A2577" s="4" t="s">
        <v>1911</v>
      </c>
      <c r="B2577" s="1" t="s">
        <v>11</v>
      </c>
      <c r="C2577" s="1" t="s">
        <v>11</v>
      </c>
      <c r="D2577" s="1" t="s">
        <v>11</v>
      </c>
      <c r="E2577" s="1" t="s">
        <v>11</v>
      </c>
      <c r="F2577" s="1" t="s">
        <v>11</v>
      </c>
      <c r="G2577" s="1" t="s">
        <v>11</v>
      </c>
      <c r="H2577" s="1" t="s">
        <v>11</v>
      </c>
      <c r="I2577" s="3"/>
      <c r="J2577" s="3"/>
    </row>
    <row r="2578">
      <c r="A2578" s="4" t="s">
        <v>3679</v>
      </c>
      <c r="B2578" s="1" t="s">
        <v>11</v>
      </c>
      <c r="C2578" s="1" t="s">
        <v>11</v>
      </c>
      <c r="D2578" s="1" t="s">
        <v>11</v>
      </c>
      <c r="E2578" s="1" t="s">
        <v>11</v>
      </c>
      <c r="F2578" s="1" t="s">
        <v>11</v>
      </c>
      <c r="G2578" s="1" t="s">
        <v>11</v>
      </c>
      <c r="H2578" s="1" t="s">
        <v>11</v>
      </c>
      <c r="I2578" s="3"/>
      <c r="J2578" s="3"/>
    </row>
    <row r="2579">
      <c r="A2579" s="4" t="s">
        <v>140</v>
      </c>
      <c r="B2579" s="1" t="s">
        <v>11</v>
      </c>
      <c r="C2579" s="1" t="s">
        <v>11</v>
      </c>
      <c r="D2579" s="1" t="s">
        <v>11</v>
      </c>
      <c r="E2579" s="1" t="s">
        <v>11</v>
      </c>
      <c r="F2579" s="1" t="s">
        <v>11</v>
      </c>
      <c r="G2579" s="1" t="s">
        <v>11</v>
      </c>
      <c r="H2579" s="1" t="s">
        <v>11</v>
      </c>
      <c r="I2579" s="3"/>
      <c r="J2579" s="3"/>
    </row>
    <row r="2580">
      <c r="A2580" s="4" t="s">
        <v>8133</v>
      </c>
      <c r="B2580" s="1" t="s">
        <v>11</v>
      </c>
      <c r="C2580" s="1" t="s">
        <v>11</v>
      </c>
      <c r="D2580" s="1" t="s">
        <v>11</v>
      </c>
      <c r="E2580" s="1" t="s">
        <v>11</v>
      </c>
      <c r="F2580" s="1" t="s">
        <v>11</v>
      </c>
      <c r="G2580" s="1" t="s">
        <v>11</v>
      </c>
      <c r="H2580" s="1" t="s">
        <v>11</v>
      </c>
      <c r="I2580" s="3"/>
      <c r="J2580" s="3"/>
    </row>
    <row r="2581">
      <c r="A2581" s="4" t="s">
        <v>8956</v>
      </c>
      <c r="B2581" s="1" t="s">
        <v>8957</v>
      </c>
      <c r="C2581" s="1" t="s">
        <v>8958</v>
      </c>
      <c r="D2581" s="1" t="s">
        <v>8959</v>
      </c>
      <c r="E2581" s="1" t="s">
        <v>8960</v>
      </c>
      <c r="F2581" s="1" t="s">
        <v>8961</v>
      </c>
      <c r="G2581" s="1" t="s">
        <v>11</v>
      </c>
      <c r="H2581" s="1" t="s">
        <v>31</v>
      </c>
      <c r="I2581" s="3"/>
      <c r="J2581" s="3"/>
    </row>
    <row r="2582">
      <c r="A2582" s="4" t="s">
        <v>8963</v>
      </c>
      <c r="B2582" s="1" t="s">
        <v>8964</v>
      </c>
      <c r="C2582" s="1" t="s">
        <v>8965</v>
      </c>
      <c r="D2582" s="1" t="s">
        <v>7879</v>
      </c>
      <c r="E2582" s="1" t="s">
        <v>8966</v>
      </c>
      <c r="F2582" s="1" t="s">
        <v>8967</v>
      </c>
      <c r="G2582" s="3"/>
      <c r="H2582" s="1" t="s">
        <v>80</v>
      </c>
      <c r="I2582" s="3"/>
      <c r="J2582" s="3"/>
    </row>
    <row r="2583">
      <c r="A2583" s="4" t="s">
        <v>9425</v>
      </c>
      <c r="B2583" s="1" t="s">
        <v>11</v>
      </c>
      <c r="C2583" s="1" t="s">
        <v>11</v>
      </c>
      <c r="D2583" s="1" t="s">
        <v>11</v>
      </c>
      <c r="E2583" s="1" t="s">
        <v>11</v>
      </c>
      <c r="F2583" s="1" t="s">
        <v>11</v>
      </c>
      <c r="G2583" s="1" t="s">
        <v>11</v>
      </c>
      <c r="H2583" s="1" t="s">
        <v>11</v>
      </c>
      <c r="I2583" s="3"/>
      <c r="J2583" s="3"/>
    </row>
    <row r="2584">
      <c r="A2584" s="4" t="s">
        <v>913</v>
      </c>
      <c r="B2584" s="1" t="s">
        <v>11</v>
      </c>
      <c r="C2584" s="1" t="s">
        <v>11</v>
      </c>
      <c r="D2584" s="1" t="s">
        <v>11</v>
      </c>
      <c r="E2584" s="1" t="s">
        <v>11</v>
      </c>
      <c r="F2584" s="1" t="s">
        <v>11</v>
      </c>
      <c r="G2584" s="1" t="s">
        <v>11</v>
      </c>
      <c r="H2584" s="1" t="s">
        <v>11</v>
      </c>
      <c r="I2584" s="3"/>
      <c r="J2584" s="3"/>
    </row>
    <row r="2585">
      <c r="A2585" s="4" t="s">
        <v>633</v>
      </c>
      <c r="B2585" s="1" t="s">
        <v>11</v>
      </c>
      <c r="C2585" s="1" t="s">
        <v>11</v>
      </c>
      <c r="D2585" s="1" t="s">
        <v>11</v>
      </c>
      <c r="E2585" s="1" t="s">
        <v>11</v>
      </c>
      <c r="F2585" s="1" t="s">
        <v>11</v>
      </c>
      <c r="G2585" s="1" t="s">
        <v>11</v>
      </c>
      <c r="H2585" s="1" t="s">
        <v>11</v>
      </c>
      <c r="I2585" s="3"/>
      <c r="J2585" s="3"/>
    </row>
    <row r="2586">
      <c r="A2586" s="4" t="s">
        <v>8975</v>
      </c>
      <c r="B2586" s="1" t="s">
        <v>8976</v>
      </c>
      <c r="C2586" s="1" t="s">
        <v>8977</v>
      </c>
      <c r="D2586" s="3"/>
      <c r="E2586" s="3"/>
      <c r="F2586" s="1" t="s">
        <v>8978</v>
      </c>
      <c r="G2586" s="1" t="s">
        <v>11</v>
      </c>
      <c r="H2586" s="1" t="s">
        <v>11</v>
      </c>
      <c r="I2586" s="3"/>
      <c r="J2586" s="3"/>
    </row>
    <row r="2587">
      <c r="A2587" s="4" t="s">
        <v>4699</v>
      </c>
      <c r="B2587" s="1" t="s">
        <v>11</v>
      </c>
      <c r="C2587" s="1" t="s">
        <v>11</v>
      </c>
      <c r="D2587" s="1" t="s">
        <v>11</v>
      </c>
      <c r="E2587" s="1" t="s">
        <v>11</v>
      </c>
      <c r="F2587" s="1" t="s">
        <v>11</v>
      </c>
      <c r="G2587" s="1" t="s">
        <v>11</v>
      </c>
      <c r="H2587" s="1" t="s">
        <v>11</v>
      </c>
      <c r="I2587" s="3"/>
      <c r="J2587" s="3"/>
    </row>
    <row r="2588">
      <c r="A2588" s="4" t="s">
        <v>4292</v>
      </c>
      <c r="B2588" s="1" t="s">
        <v>11</v>
      </c>
      <c r="C2588" s="1" t="s">
        <v>11</v>
      </c>
      <c r="D2588" s="1" t="s">
        <v>11</v>
      </c>
      <c r="E2588" s="1" t="s">
        <v>11</v>
      </c>
      <c r="F2588" s="1" t="s">
        <v>11</v>
      </c>
      <c r="G2588" s="1" t="s">
        <v>11</v>
      </c>
      <c r="H2588" s="1" t="s">
        <v>11</v>
      </c>
      <c r="I2588" s="3"/>
      <c r="J2588" s="3"/>
    </row>
    <row r="2589">
      <c r="A2589" s="4" t="s">
        <v>2665</v>
      </c>
      <c r="B2589" s="1" t="s">
        <v>11</v>
      </c>
      <c r="C2589" s="1" t="s">
        <v>11</v>
      </c>
      <c r="D2589" s="1" t="s">
        <v>11</v>
      </c>
      <c r="E2589" s="1" t="s">
        <v>11</v>
      </c>
      <c r="F2589" s="1" t="s">
        <v>11</v>
      </c>
      <c r="G2589" s="1" t="s">
        <v>11</v>
      </c>
      <c r="H2589" s="1" t="s">
        <v>11</v>
      </c>
      <c r="I2589" s="3"/>
      <c r="J2589" s="3"/>
    </row>
    <row r="2590">
      <c r="A2590" s="4" t="s">
        <v>9025</v>
      </c>
      <c r="B2590" s="1" t="s">
        <v>11</v>
      </c>
      <c r="C2590" s="1" t="s">
        <v>11</v>
      </c>
      <c r="D2590" s="1" t="s">
        <v>11</v>
      </c>
      <c r="E2590" s="1" t="s">
        <v>11</v>
      </c>
      <c r="F2590" s="1" t="s">
        <v>11</v>
      </c>
      <c r="G2590" s="1" t="s">
        <v>11</v>
      </c>
      <c r="H2590" s="1" t="s">
        <v>11</v>
      </c>
      <c r="I2590" s="3"/>
      <c r="J2590" s="3"/>
    </row>
    <row r="2591">
      <c r="A2591" s="4" t="s">
        <v>5933</v>
      </c>
      <c r="B2591" s="1" t="s">
        <v>11</v>
      </c>
      <c r="C2591" s="1" t="s">
        <v>11</v>
      </c>
      <c r="D2591" s="1" t="s">
        <v>11</v>
      </c>
      <c r="E2591" s="1" t="s">
        <v>11</v>
      </c>
      <c r="F2591" s="1" t="s">
        <v>11</v>
      </c>
      <c r="G2591" s="1" t="s">
        <v>11</v>
      </c>
      <c r="H2591" s="1" t="s">
        <v>11</v>
      </c>
      <c r="I2591" s="3"/>
      <c r="J2591" s="3"/>
    </row>
    <row r="2592">
      <c r="A2592" s="4" t="s">
        <v>8990</v>
      </c>
      <c r="B2592" s="1" t="s">
        <v>8991</v>
      </c>
      <c r="C2592" s="1" t="s">
        <v>8992</v>
      </c>
      <c r="D2592" s="1" t="s">
        <v>8993</v>
      </c>
      <c r="E2592" s="1" t="s">
        <v>8994</v>
      </c>
      <c r="F2592" s="1" t="s">
        <v>11</v>
      </c>
      <c r="G2592" s="1" t="s">
        <v>11</v>
      </c>
      <c r="H2592" s="1" t="s">
        <v>53</v>
      </c>
      <c r="I2592" s="3"/>
      <c r="J2592" s="3"/>
    </row>
    <row r="2593">
      <c r="A2593" s="4" t="s">
        <v>7727</v>
      </c>
      <c r="B2593" s="1" t="s">
        <v>11</v>
      </c>
      <c r="C2593" s="1" t="s">
        <v>11</v>
      </c>
      <c r="D2593" s="1" t="s">
        <v>11</v>
      </c>
      <c r="E2593" s="1" t="s">
        <v>11</v>
      </c>
      <c r="F2593" s="1" t="s">
        <v>11</v>
      </c>
      <c r="G2593" s="1" t="s">
        <v>11</v>
      </c>
      <c r="H2593" s="1" t="s">
        <v>11</v>
      </c>
      <c r="I2593" s="3"/>
      <c r="J2593" s="3"/>
    </row>
    <row r="2594">
      <c r="A2594" s="4" t="s">
        <v>4819</v>
      </c>
      <c r="B2594" s="1" t="s">
        <v>11</v>
      </c>
      <c r="C2594" s="1" t="s">
        <v>11</v>
      </c>
      <c r="D2594" s="1" t="s">
        <v>11</v>
      </c>
      <c r="E2594" s="1" t="s">
        <v>11</v>
      </c>
      <c r="F2594" s="1" t="s">
        <v>11</v>
      </c>
      <c r="G2594" s="1" t="s">
        <v>11</v>
      </c>
      <c r="H2594" s="1" t="s">
        <v>11</v>
      </c>
      <c r="I2594" s="3"/>
      <c r="J2594" s="3"/>
    </row>
    <row r="2595">
      <c r="A2595" s="4" t="s">
        <v>8666</v>
      </c>
      <c r="B2595" s="1" t="s">
        <v>11</v>
      </c>
      <c r="C2595" s="1" t="s">
        <v>11</v>
      </c>
      <c r="D2595" s="1" t="s">
        <v>11</v>
      </c>
      <c r="E2595" s="1" t="s">
        <v>11</v>
      </c>
      <c r="F2595" s="1" t="s">
        <v>11</v>
      </c>
      <c r="G2595" s="1" t="s">
        <v>11</v>
      </c>
      <c r="H2595" s="1" t="s">
        <v>11</v>
      </c>
      <c r="I2595" s="3"/>
      <c r="J2595" s="3"/>
    </row>
    <row r="2596">
      <c r="A2596" s="4" t="s">
        <v>8946</v>
      </c>
      <c r="B2596" s="1" t="s">
        <v>11</v>
      </c>
      <c r="C2596" s="1" t="s">
        <v>11</v>
      </c>
      <c r="D2596" s="1" t="s">
        <v>11</v>
      </c>
      <c r="E2596" s="1" t="s">
        <v>11</v>
      </c>
      <c r="F2596" s="1" t="s">
        <v>11</v>
      </c>
      <c r="G2596" s="1" t="s">
        <v>11</v>
      </c>
      <c r="H2596" s="1" t="s">
        <v>11</v>
      </c>
      <c r="I2596" s="3"/>
      <c r="J2596" s="3"/>
    </row>
    <row r="2597">
      <c r="A2597" s="4" t="s">
        <v>9004</v>
      </c>
      <c r="B2597" s="1" t="s">
        <v>9005</v>
      </c>
      <c r="C2597" s="1" t="s">
        <v>9006</v>
      </c>
      <c r="D2597" s="1" t="s">
        <v>9007</v>
      </c>
      <c r="E2597" s="1" t="s">
        <v>9008</v>
      </c>
      <c r="F2597" s="1" t="s">
        <v>11</v>
      </c>
      <c r="G2597" s="5" t="s">
        <v>9009</v>
      </c>
      <c r="H2597" s="1" t="s">
        <v>312</v>
      </c>
      <c r="I2597" s="3"/>
      <c r="J2597" s="3"/>
    </row>
    <row r="2598">
      <c r="A2598" s="4" t="s">
        <v>1143</v>
      </c>
      <c r="B2598" s="1" t="s">
        <v>11</v>
      </c>
      <c r="C2598" s="1" t="s">
        <v>11</v>
      </c>
      <c r="D2598" s="1" t="s">
        <v>11</v>
      </c>
      <c r="E2598" s="1" t="s">
        <v>11</v>
      </c>
      <c r="F2598" s="1" t="s">
        <v>11</v>
      </c>
      <c r="G2598" s="1" t="s">
        <v>11</v>
      </c>
      <c r="H2598" s="1" t="s">
        <v>11</v>
      </c>
      <c r="I2598" s="3"/>
      <c r="J2598" s="3"/>
    </row>
    <row r="2599">
      <c r="A2599" s="4" t="s">
        <v>7310</v>
      </c>
      <c r="B2599" s="1" t="s">
        <v>11</v>
      </c>
      <c r="C2599" s="1" t="s">
        <v>11</v>
      </c>
      <c r="D2599" s="1" t="s">
        <v>11</v>
      </c>
      <c r="E2599" s="1" t="s">
        <v>11</v>
      </c>
      <c r="F2599" s="1" t="s">
        <v>11</v>
      </c>
      <c r="G2599" s="1" t="s">
        <v>11</v>
      </c>
      <c r="H2599" s="1" t="s">
        <v>11</v>
      </c>
      <c r="I2599" s="3"/>
      <c r="J2599" s="3"/>
    </row>
    <row r="2600">
      <c r="A2600" s="4" t="s">
        <v>7704</v>
      </c>
      <c r="B2600" s="1" t="s">
        <v>11</v>
      </c>
      <c r="C2600" s="1" t="s">
        <v>11</v>
      </c>
      <c r="D2600" s="1" t="s">
        <v>11</v>
      </c>
      <c r="E2600" s="1" t="s">
        <v>11</v>
      </c>
      <c r="F2600" s="1" t="s">
        <v>11</v>
      </c>
      <c r="G2600" s="1" t="s">
        <v>11</v>
      </c>
      <c r="H2600" s="1" t="s">
        <v>11</v>
      </c>
      <c r="I2600" s="3"/>
      <c r="J2600" s="3"/>
    </row>
    <row r="2601">
      <c r="A2601" s="4" t="s">
        <v>9017</v>
      </c>
      <c r="B2601" s="1" t="s">
        <v>9018</v>
      </c>
      <c r="C2601" s="1" t="s">
        <v>9019</v>
      </c>
      <c r="D2601" s="1" t="s">
        <v>9020</v>
      </c>
      <c r="E2601" s="1" t="s">
        <v>9021</v>
      </c>
      <c r="F2601" s="1" t="s">
        <v>11</v>
      </c>
      <c r="G2601" s="3"/>
      <c r="H2601" s="1" t="s">
        <v>312</v>
      </c>
      <c r="I2601" s="3"/>
      <c r="J2601" s="3"/>
    </row>
    <row r="2602">
      <c r="A2602" s="4" t="s">
        <v>6898</v>
      </c>
      <c r="B2602" s="1" t="s">
        <v>11</v>
      </c>
      <c r="C2602" s="1" t="s">
        <v>11</v>
      </c>
      <c r="D2602" s="1" t="s">
        <v>11</v>
      </c>
      <c r="E2602" s="1" t="s">
        <v>11</v>
      </c>
      <c r="F2602" s="1" t="s">
        <v>11</v>
      </c>
      <c r="G2602" s="1" t="s">
        <v>11</v>
      </c>
      <c r="H2602" s="1" t="s">
        <v>11</v>
      </c>
      <c r="I2602" s="3"/>
      <c r="J2602" s="3"/>
    </row>
    <row r="2603">
      <c r="A2603" s="4" t="s">
        <v>7053</v>
      </c>
      <c r="B2603" s="1" t="s">
        <v>11</v>
      </c>
      <c r="C2603" s="1" t="s">
        <v>11</v>
      </c>
      <c r="D2603" s="1" t="s">
        <v>11</v>
      </c>
      <c r="E2603" s="1" t="s">
        <v>11</v>
      </c>
      <c r="F2603" s="1" t="s">
        <v>11</v>
      </c>
      <c r="G2603" s="1" t="s">
        <v>11</v>
      </c>
      <c r="H2603" s="1" t="s">
        <v>11</v>
      </c>
      <c r="I2603" s="3"/>
      <c r="J2603" s="3"/>
    </row>
    <row r="2604">
      <c r="A2604" s="4" t="s">
        <v>5565</v>
      </c>
      <c r="B2604" s="1" t="s">
        <v>11</v>
      </c>
      <c r="C2604" s="1" t="s">
        <v>11</v>
      </c>
      <c r="D2604" s="1" t="s">
        <v>11</v>
      </c>
      <c r="E2604" s="1" t="s">
        <v>11</v>
      </c>
      <c r="F2604" s="1" t="s">
        <v>11</v>
      </c>
      <c r="G2604" s="1" t="s">
        <v>11</v>
      </c>
      <c r="H2604" s="1" t="s">
        <v>11</v>
      </c>
      <c r="I2604" s="3"/>
      <c r="J2604" s="3"/>
    </row>
    <row r="2605">
      <c r="A2605" s="4" t="s">
        <v>9029</v>
      </c>
      <c r="B2605" s="1" t="s">
        <v>9030</v>
      </c>
      <c r="C2605" s="1" t="s">
        <v>9031</v>
      </c>
      <c r="D2605" s="1" t="s">
        <v>9032</v>
      </c>
      <c r="E2605" s="1" t="s">
        <v>9033</v>
      </c>
      <c r="F2605" s="1" t="s">
        <v>9034</v>
      </c>
      <c r="G2605" s="5" t="s">
        <v>9035</v>
      </c>
      <c r="H2605" s="1" t="s">
        <v>43</v>
      </c>
      <c r="I2605" s="3"/>
      <c r="J2605" s="3"/>
    </row>
    <row r="2606">
      <c r="A2606" s="4" t="s">
        <v>902</v>
      </c>
      <c r="B2606" s="1" t="s">
        <v>11</v>
      </c>
      <c r="C2606" s="1" t="s">
        <v>11</v>
      </c>
      <c r="D2606" s="1" t="s">
        <v>11</v>
      </c>
      <c r="E2606" s="1" t="s">
        <v>11</v>
      </c>
      <c r="F2606" s="1" t="s">
        <v>11</v>
      </c>
      <c r="G2606" s="1" t="s">
        <v>11</v>
      </c>
      <c r="H2606" s="1" t="s">
        <v>11</v>
      </c>
      <c r="I2606" s="3"/>
      <c r="J2606" s="3"/>
    </row>
    <row r="2607">
      <c r="A2607" s="4" t="s">
        <v>344</v>
      </c>
      <c r="B2607" s="1" t="s">
        <v>11</v>
      </c>
      <c r="C2607" s="1" t="s">
        <v>11</v>
      </c>
      <c r="D2607" s="1" t="s">
        <v>11</v>
      </c>
      <c r="E2607" s="1" t="s">
        <v>11</v>
      </c>
      <c r="F2607" s="1" t="s">
        <v>11</v>
      </c>
      <c r="G2607" s="1" t="s">
        <v>11</v>
      </c>
      <c r="H2607" s="1" t="s">
        <v>11</v>
      </c>
      <c r="I2607" s="3"/>
      <c r="J2607" s="3"/>
    </row>
    <row r="2608">
      <c r="A2608" s="4" t="s">
        <v>9468</v>
      </c>
      <c r="B2608" s="1" t="s">
        <v>11</v>
      </c>
      <c r="C2608" s="1" t="s">
        <v>11</v>
      </c>
      <c r="D2608" s="1" t="s">
        <v>11</v>
      </c>
      <c r="E2608" s="1" t="s">
        <v>11</v>
      </c>
      <c r="F2608" s="1" t="s">
        <v>11</v>
      </c>
      <c r="G2608" s="1" t="s">
        <v>11</v>
      </c>
      <c r="H2608" s="1" t="s">
        <v>11</v>
      </c>
      <c r="I2608" s="3"/>
      <c r="J2608" s="3"/>
    </row>
    <row r="2609">
      <c r="A2609" s="4" t="s">
        <v>9043</v>
      </c>
      <c r="B2609" s="1" t="s">
        <v>9044</v>
      </c>
      <c r="C2609" s="1" t="s">
        <v>9045</v>
      </c>
      <c r="D2609" s="1" t="s">
        <v>9046</v>
      </c>
      <c r="E2609" s="1" t="s">
        <v>9047</v>
      </c>
      <c r="F2609" s="1" t="s">
        <v>11</v>
      </c>
      <c r="G2609" s="5" t="s">
        <v>9048</v>
      </c>
      <c r="H2609" s="1" t="s">
        <v>654</v>
      </c>
      <c r="I2609" s="3"/>
      <c r="J2609" s="3"/>
    </row>
    <row r="2610">
      <c r="A2610" s="4" t="s">
        <v>4886</v>
      </c>
      <c r="B2610" s="1" t="s">
        <v>11</v>
      </c>
      <c r="C2610" s="1" t="s">
        <v>11</v>
      </c>
      <c r="D2610" s="1" t="s">
        <v>11</v>
      </c>
      <c r="E2610" s="1" t="s">
        <v>11</v>
      </c>
      <c r="F2610" s="1" t="s">
        <v>11</v>
      </c>
      <c r="G2610" s="1" t="s">
        <v>11</v>
      </c>
      <c r="H2610" s="1" t="s">
        <v>11</v>
      </c>
      <c r="I2610" s="3"/>
      <c r="J2610" s="3"/>
    </row>
    <row r="2611">
      <c r="A2611" s="4" t="s">
        <v>9052</v>
      </c>
      <c r="B2611" s="1" t="s">
        <v>9053</v>
      </c>
      <c r="C2611" s="1" t="s">
        <v>9054</v>
      </c>
      <c r="D2611" s="1" t="s">
        <v>9055</v>
      </c>
      <c r="E2611" s="1" t="s">
        <v>9056</v>
      </c>
      <c r="F2611" s="1" t="s">
        <v>11</v>
      </c>
      <c r="G2611" s="5" t="s">
        <v>9057</v>
      </c>
      <c r="H2611" s="1" t="s">
        <v>183</v>
      </c>
      <c r="I2611" s="3"/>
      <c r="J2611" s="3"/>
    </row>
    <row r="2612">
      <c r="A2612" s="4" t="s">
        <v>7745</v>
      </c>
      <c r="B2612" s="1" t="s">
        <v>11</v>
      </c>
      <c r="C2612" s="1" t="s">
        <v>11</v>
      </c>
      <c r="D2612" s="1" t="s">
        <v>11</v>
      </c>
      <c r="E2612" s="1" t="s">
        <v>11</v>
      </c>
      <c r="F2612" s="1" t="s">
        <v>11</v>
      </c>
      <c r="G2612" s="1" t="s">
        <v>11</v>
      </c>
      <c r="H2612" s="1" t="s">
        <v>11</v>
      </c>
      <c r="I2612" s="3"/>
      <c r="J2612" s="3"/>
    </row>
    <row r="2613">
      <c r="A2613" s="4" t="s">
        <v>9061</v>
      </c>
      <c r="B2613" s="1" t="s">
        <v>9062</v>
      </c>
      <c r="C2613" s="3"/>
      <c r="D2613" s="3"/>
      <c r="E2613" s="3"/>
      <c r="F2613" s="1" t="s">
        <v>11</v>
      </c>
      <c r="G2613" s="1" t="s">
        <v>11</v>
      </c>
      <c r="H2613" s="1" t="s">
        <v>11</v>
      </c>
      <c r="I2613" s="3"/>
      <c r="J2613" s="3"/>
    </row>
    <row r="2614">
      <c r="A2614" s="4" t="s">
        <v>8329</v>
      </c>
      <c r="B2614" s="1" t="s">
        <v>11</v>
      </c>
      <c r="C2614" s="1" t="s">
        <v>11</v>
      </c>
      <c r="D2614" s="1" t="s">
        <v>11</v>
      </c>
      <c r="E2614" s="1" t="s">
        <v>11</v>
      </c>
      <c r="F2614" s="1" t="s">
        <v>11</v>
      </c>
      <c r="G2614" s="1" t="s">
        <v>11</v>
      </c>
      <c r="H2614" s="1" t="s">
        <v>11</v>
      </c>
      <c r="I2614" s="3"/>
      <c r="J2614" s="3"/>
    </row>
    <row r="2615">
      <c r="A2615" s="4" t="s">
        <v>1480</v>
      </c>
      <c r="B2615" s="1" t="s">
        <v>11</v>
      </c>
      <c r="C2615" s="1" t="s">
        <v>11</v>
      </c>
      <c r="D2615" s="1" t="s">
        <v>11</v>
      </c>
      <c r="E2615" s="1" t="s">
        <v>11</v>
      </c>
      <c r="F2615" s="1" t="s">
        <v>11</v>
      </c>
      <c r="G2615" s="1" t="s">
        <v>11</v>
      </c>
      <c r="H2615" s="1" t="s">
        <v>11</v>
      </c>
      <c r="I2615" s="3"/>
      <c r="J2615" s="3"/>
    </row>
    <row r="2616">
      <c r="A2616" s="4" t="s">
        <v>8920</v>
      </c>
      <c r="B2616" s="1" t="s">
        <v>11</v>
      </c>
      <c r="C2616" s="1" t="s">
        <v>11</v>
      </c>
      <c r="D2616" s="1" t="s">
        <v>11</v>
      </c>
      <c r="E2616" s="1" t="s">
        <v>11</v>
      </c>
      <c r="F2616" s="1" t="s">
        <v>11</v>
      </c>
      <c r="G2616" s="1" t="s">
        <v>11</v>
      </c>
      <c r="H2616" s="1" t="s">
        <v>11</v>
      </c>
      <c r="I2616" s="3"/>
      <c r="J2616" s="3"/>
    </row>
    <row r="2617">
      <c r="A2617" s="4" t="s">
        <v>8973</v>
      </c>
      <c r="B2617" s="1" t="s">
        <v>11</v>
      </c>
      <c r="C2617" s="1" t="s">
        <v>11</v>
      </c>
      <c r="D2617" s="1" t="s">
        <v>11</v>
      </c>
      <c r="E2617" s="1" t="s">
        <v>11</v>
      </c>
      <c r="F2617" s="1" t="s">
        <v>11</v>
      </c>
      <c r="G2617" s="1" t="s">
        <v>11</v>
      </c>
      <c r="H2617" s="1" t="s">
        <v>11</v>
      </c>
      <c r="I2617" s="3"/>
      <c r="J2617" s="3"/>
    </row>
    <row r="2618">
      <c r="A2618" s="4" t="s">
        <v>9491</v>
      </c>
      <c r="B2618" s="1" t="s">
        <v>11</v>
      </c>
      <c r="C2618" s="1" t="s">
        <v>11</v>
      </c>
      <c r="D2618" s="1" t="s">
        <v>11</v>
      </c>
      <c r="E2618" s="1" t="s">
        <v>11</v>
      </c>
      <c r="F2618" s="1" t="s">
        <v>11</v>
      </c>
      <c r="G2618" s="1" t="s">
        <v>11</v>
      </c>
      <c r="H2618" s="1" t="s">
        <v>11</v>
      </c>
      <c r="I2618" s="3"/>
      <c r="J2618" s="3"/>
    </row>
    <row r="2619">
      <c r="A2619" s="4" t="s">
        <v>1103</v>
      </c>
      <c r="B2619" s="1" t="s">
        <v>11</v>
      </c>
      <c r="C2619" s="1" t="s">
        <v>11</v>
      </c>
      <c r="D2619" s="1" t="s">
        <v>11</v>
      </c>
      <c r="E2619" s="1" t="s">
        <v>11</v>
      </c>
      <c r="F2619" s="1" t="s">
        <v>11</v>
      </c>
      <c r="G2619" s="1" t="s">
        <v>11</v>
      </c>
      <c r="H2619" s="1" t="s">
        <v>11</v>
      </c>
      <c r="I2619" s="3"/>
      <c r="J2619" s="3"/>
    </row>
    <row r="2620">
      <c r="A2620" s="4" t="s">
        <v>2388</v>
      </c>
      <c r="B2620" s="1" t="s">
        <v>11</v>
      </c>
      <c r="C2620" s="1" t="s">
        <v>11</v>
      </c>
      <c r="D2620" s="1" t="s">
        <v>11</v>
      </c>
      <c r="E2620" s="1" t="s">
        <v>11</v>
      </c>
      <c r="F2620" s="1" t="s">
        <v>11</v>
      </c>
      <c r="G2620" s="1" t="s">
        <v>11</v>
      </c>
      <c r="H2620" s="1" t="s">
        <v>11</v>
      </c>
      <c r="I2620" s="3"/>
      <c r="J2620" s="3"/>
    </row>
    <row r="2621">
      <c r="A2621" s="4" t="s">
        <v>4687</v>
      </c>
      <c r="B2621" s="1" t="s">
        <v>11</v>
      </c>
      <c r="C2621" s="1" t="s">
        <v>11</v>
      </c>
      <c r="D2621" s="1" t="s">
        <v>11</v>
      </c>
      <c r="E2621" s="1" t="s">
        <v>11</v>
      </c>
      <c r="F2621" s="1" t="s">
        <v>11</v>
      </c>
      <c r="G2621" s="1" t="s">
        <v>11</v>
      </c>
      <c r="H2621" s="1" t="s">
        <v>11</v>
      </c>
      <c r="I2621" s="3"/>
      <c r="J2621" s="3"/>
    </row>
    <row r="2622">
      <c r="A2622" s="4" t="s">
        <v>2887</v>
      </c>
      <c r="B2622" s="1" t="s">
        <v>11</v>
      </c>
      <c r="C2622" s="1" t="s">
        <v>11</v>
      </c>
      <c r="D2622" s="1" t="s">
        <v>11</v>
      </c>
      <c r="E2622" s="1" t="s">
        <v>11</v>
      </c>
      <c r="F2622" s="1" t="s">
        <v>11</v>
      </c>
      <c r="G2622" s="1" t="s">
        <v>11</v>
      </c>
      <c r="H2622" s="1" t="s">
        <v>11</v>
      </c>
      <c r="I2622" s="3"/>
      <c r="J2622" s="3"/>
    </row>
    <row r="2623">
      <c r="A2623" s="4" t="s">
        <v>9082</v>
      </c>
      <c r="B2623" s="1" t="s">
        <v>9083</v>
      </c>
      <c r="C2623" s="1" t="s">
        <v>9084</v>
      </c>
      <c r="D2623" s="1" t="s">
        <v>9085</v>
      </c>
      <c r="E2623" s="1" t="s">
        <v>9086</v>
      </c>
      <c r="F2623" s="1" t="s">
        <v>9087</v>
      </c>
      <c r="G2623" s="1" t="s">
        <v>11</v>
      </c>
      <c r="H2623" s="1" t="s">
        <v>154</v>
      </c>
      <c r="I2623" s="3"/>
      <c r="J2623" s="3"/>
    </row>
    <row r="2624">
      <c r="A2624" s="4" t="s">
        <v>637</v>
      </c>
      <c r="B2624" s="1" t="s">
        <v>11</v>
      </c>
      <c r="C2624" s="1" t="s">
        <v>11</v>
      </c>
      <c r="D2624" s="1" t="s">
        <v>11</v>
      </c>
      <c r="E2624" s="1" t="s">
        <v>11</v>
      </c>
      <c r="F2624" s="1" t="s">
        <v>11</v>
      </c>
      <c r="G2624" s="1" t="s">
        <v>11</v>
      </c>
      <c r="H2624" s="1" t="s">
        <v>11</v>
      </c>
      <c r="I2624" s="3"/>
      <c r="J2624" s="3"/>
    </row>
    <row r="2625">
      <c r="A2625" s="4" t="s">
        <v>1492</v>
      </c>
      <c r="B2625" s="1" t="s">
        <v>11</v>
      </c>
      <c r="C2625" s="1" t="s">
        <v>11</v>
      </c>
      <c r="D2625" s="1" t="s">
        <v>11</v>
      </c>
      <c r="E2625" s="1" t="s">
        <v>11</v>
      </c>
      <c r="F2625" s="1" t="s">
        <v>11</v>
      </c>
      <c r="G2625" s="1" t="s">
        <v>11</v>
      </c>
      <c r="H2625" s="1" t="s">
        <v>11</v>
      </c>
      <c r="I2625" s="3"/>
      <c r="J2625" s="3"/>
    </row>
    <row r="2626">
      <c r="A2626" s="4" t="s">
        <v>3114</v>
      </c>
      <c r="B2626" s="1" t="s">
        <v>11</v>
      </c>
      <c r="C2626" s="1" t="s">
        <v>11</v>
      </c>
      <c r="D2626" s="1" t="s">
        <v>11</v>
      </c>
      <c r="E2626" s="1" t="s">
        <v>11</v>
      </c>
      <c r="F2626" s="1" t="s">
        <v>11</v>
      </c>
      <c r="G2626" s="1" t="s">
        <v>11</v>
      </c>
      <c r="H2626" s="1" t="s">
        <v>11</v>
      </c>
      <c r="I2626" s="3"/>
      <c r="J2626" s="3"/>
    </row>
    <row r="2627">
      <c r="A2627" s="4" t="s">
        <v>6239</v>
      </c>
      <c r="B2627" s="1" t="s">
        <v>11</v>
      </c>
      <c r="C2627" s="1" t="s">
        <v>11</v>
      </c>
      <c r="D2627" s="1" t="s">
        <v>11</v>
      </c>
      <c r="E2627" s="1" t="s">
        <v>11</v>
      </c>
      <c r="F2627" s="1" t="s">
        <v>11</v>
      </c>
      <c r="G2627" s="1" t="s">
        <v>11</v>
      </c>
      <c r="H2627" s="1" t="s">
        <v>11</v>
      </c>
      <c r="I2627" s="3"/>
      <c r="J2627" s="3"/>
    </row>
    <row r="2628">
      <c r="A2628" s="4" t="s">
        <v>8942</v>
      </c>
      <c r="B2628" s="1" t="s">
        <v>11</v>
      </c>
      <c r="C2628" s="1" t="s">
        <v>11</v>
      </c>
      <c r="D2628" s="1" t="s">
        <v>11</v>
      </c>
      <c r="E2628" s="1" t="s">
        <v>11</v>
      </c>
      <c r="F2628" s="1" t="s">
        <v>11</v>
      </c>
      <c r="G2628" s="1" t="s">
        <v>11</v>
      </c>
      <c r="H2628" s="1" t="s">
        <v>11</v>
      </c>
      <c r="I2628" s="3"/>
      <c r="J2628" s="3"/>
    </row>
    <row r="2629">
      <c r="A2629" s="4" t="s">
        <v>7631</v>
      </c>
      <c r="B2629" s="1" t="s">
        <v>11</v>
      </c>
      <c r="C2629" s="1" t="s">
        <v>11</v>
      </c>
      <c r="D2629" s="1" t="s">
        <v>11</v>
      </c>
      <c r="E2629" s="1" t="s">
        <v>11</v>
      </c>
      <c r="F2629" s="1" t="s">
        <v>11</v>
      </c>
      <c r="G2629" s="1" t="s">
        <v>11</v>
      </c>
      <c r="H2629" s="1" t="s">
        <v>11</v>
      </c>
      <c r="I2629" s="3"/>
      <c r="J2629" s="3"/>
    </row>
    <row r="2630">
      <c r="A2630" s="4" t="s">
        <v>4225</v>
      </c>
      <c r="B2630" s="1" t="s">
        <v>11</v>
      </c>
      <c r="C2630" s="1" t="s">
        <v>11</v>
      </c>
      <c r="D2630" s="1" t="s">
        <v>11</v>
      </c>
      <c r="E2630" s="1" t="s">
        <v>11</v>
      </c>
      <c r="F2630" s="1" t="s">
        <v>11</v>
      </c>
      <c r="G2630" s="1" t="s">
        <v>11</v>
      </c>
      <c r="H2630" s="1" t="s">
        <v>11</v>
      </c>
      <c r="I2630" s="3"/>
      <c r="J2630" s="3"/>
    </row>
    <row r="2631">
      <c r="A2631" s="4" t="s">
        <v>2431</v>
      </c>
      <c r="B2631" s="1" t="s">
        <v>11</v>
      </c>
      <c r="C2631" s="1" t="s">
        <v>11</v>
      </c>
      <c r="D2631" s="1" t="s">
        <v>11</v>
      </c>
      <c r="E2631" s="1" t="s">
        <v>11</v>
      </c>
      <c r="F2631" s="1" t="s">
        <v>11</v>
      </c>
      <c r="G2631" s="1" t="s">
        <v>11</v>
      </c>
      <c r="H2631" s="1" t="s">
        <v>11</v>
      </c>
      <c r="I2631" s="3"/>
      <c r="J2631" s="3"/>
    </row>
    <row r="2632">
      <c r="A2632" s="4" t="s">
        <v>9105</v>
      </c>
      <c r="B2632" s="1" t="s">
        <v>9106</v>
      </c>
      <c r="C2632" s="3"/>
      <c r="D2632" s="3"/>
      <c r="E2632" s="3"/>
      <c r="F2632" s="1" t="s">
        <v>11</v>
      </c>
      <c r="G2632" s="1" t="s">
        <v>11</v>
      </c>
      <c r="H2632" s="1" t="s">
        <v>11</v>
      </c>
      <c r="I2632" s="3"/>
      <c r="J2632" s="3"/>
    </row>
    <row r="2633">
      <c r="A2633" s="4" t="s">
        <v>7374</v>
      </c>
      <c r="B2633" s="1" t="s">
        <v>11</v>
      </c>
      <c r="C2633" s="1" t="s">
        <v>11</v>
      </c>
      <c r="D2633" s="1" t="s">
        <v>11</v>
      </c>
      <c r="E2633" s="1" t="s">
        <v>11</v>
      </c>
      <c r="F2633" s="1" t="s">
        <v>11</v>
      </c>
      <c r="G2633" s="1" t="s">
        <v>11</v>
      </c>
      <c r="H2633" s="1" t="s">
        <v>11</v>
      </c>
      <c r="I2633" s="3"/>
      <c r="J2633" s="3"/>
    </row>
    <row r="2634">
      <c r="A2634" s="4" t="s">
        <v>9110</v>
      </c>
      <c r="B2634" s="1" t="s">
        <v>9111</v>
      </c>
      <c r="C2634" s="1" t="s">
        <v>9112</v>
      </c>
      <c r="D2634" s="1" t="s">
        <v>9113</v>
      </c>
      <c r="E2634" s="1" t="s">
        <v>9114</v>
      </c>
      <c r="F2634" s="1" t="s">
        <v>11</v>
      </c>
      <c r="G2634" s="5" t="s">
        <v>9115</v>
      </c>
      <c r="H2634" s="1" t="s">
        <v>312</v>
      </c>
      <c r="I2634" s="3"/>
      <c r="J2634" s="3"/>
    </row>
    <row r="2635">
      <c r="A2635" s="4" t="s">
        <v>3251</v>
      </c>
      <c r="B2635" s="1" t="s">
        <v>11</v>
      </c>
      <c r="C2635" s="1" t="s">
        <v>11</v>
      </c>
      <c r="D2635" s="1" t="s">
        <v>11</v>
      </c>
      <c r="E2635" s="1" t="s">
        <v>11</v>
      </c>
      <c r="F2635" s="1" t="s">
        <v>11</v>
      </c>
      <c r="G2635" s="1" t="s">
        <v>11</v>
      </c>
      <c r="H2635" s="1" t="s">
        <v>11</v>
      </c>
      <c r="I2635" s="3"/>
      <c r="J2635" s="3"/>
    </row>
    <row r="2636">
      <c r="A2636" s="4" t="s">
        <v>9119</v>
      </c>
      <c r="B2636" s="1" t="s">
        <v>9120</v>
      </c>
      <c r="C2636" s="1" t="s">
        <v>9121</v>
      </c>
      <c r="D2636" s="1" t="s">
        <v>9122</v>
      </c>
      <c r="E2636" s="1" t="s">
        <v>9123</v>
      </c>
      <c r="F2636" s="1" t="s">
        <v>11</v>
      </c>
      <c r="G2636" s="5" t="s">
        <v>9124</v>
      </c>
      <c r="H2636" s="1" t="s">
        <v>80</v>
      </c>
      <c r="I2636" s="3"/>
      <c r="J2636" s="3"/>
    </row>
    <row r="2637">
      <c r="A2637" s="4" t="s">
        <v>9126</v>
      </c>
      <c r="B2637" s="1" t="s">
        <v>9127</v>
      </c>
      <c r="C2637" s="1" t="s">
        <v>9128</v>
      </c>
      <c r="D2637" s="1" t="s">
        <v>9129</v>
      </c>
      <c r="E2637" s="1" t="s">
        <v>9130</v>
      </c>
      <c r="F2637" s="1" t="s">
        <v>9131</v>
      </c>
      <c r="G2637" s="5" t="s">
        <v>9132</v>
      </c>
      <c r="H2637" s="1" t="s">
        <v>154</v>
      </c>
      <c r="I2637" s="3"/>
      <c r="J2637" s="3"/>
    </row>
    <row r="2638">
      <c r="A2638" s="4" t="s">
        <v>2529</v>
      </c>
      <c r="B2638" s="1" t="s">
        <v>11</v>
      </c>
      <c r="C2638" s="1" t="s">
        <v>11</v>
      </c>
      <c r="D2638" s="1" t="s">
        <v>11</v>
      </c>
      <c r="E2638" s="1" t="s">
        <v>11</v>
      </c>
      <c r="F2638" s="1" t="s">
        <v>11</v>
      </c>
      <c r="G2638" s="1" t="s">
        <v>11</v>
      </c>
      <c r="H2638" s="1" t="s">
        <v>11</v>
      </c>
      <c r="I2638" s="3"/>
      <c r="J2638" s="3"/>
    </row>
    <row r="2639">
      <c r="A2639" s="4" t="s">
        <v>9136</v>
      </c>
      <c r="B2639" s="1" t="s">
        <v>9137</v>
      </c>
      <c r="C2639" s="1" t="s">
        <v>9138</v>
      </c>
      <c r="D2639" s="1" t="s">
        <v>9139</v>
      </c>
      <c r="E2639" s="1" t="s">
        <v>9140</v>
      </c>
      <c r="F2639" s="1" t="s">
        <v>11</v>
      </c>
      <c r="G2639" s="5" t="s">
        <v>9141</v>
      </c>
      <c r="H2639" s="1" t="s">
        <v>312</v>
      </c>
      <c r="I2639" s="3"/>
      <c r="J2639" s="3"/>
    </row>
    <row r="2640">
      <c r="A2640" s="4" t="s">
        <v>9143</v>
      </c>
      <c r="B2640" s="1" t="s">
        <v>9144</v>
      </c>
      <c r="C2640" s="1" t="s">
        <v>9145</v>
      </c>
      <c r="D2640" s="1" t="s">
        <v>9146</v>
      </c>
      <c r="E2640" s="1" t="s">
        <v>9147</v>
      </c>
      <c r="F2640" s="1" t="s">
        <v>11</v>
      </c>
      <c r="G2640" s="1" t="s">
        <v>11</v>
      </c>
      <c r="H2640" s="1" t="s">
        <v>31</v>
      </c>
      <c r="I2640" s="3"/>
      <c r="J2640" s="3"/>
    </row>
    <row r="2641">
      <c r="A2641" s="4" t="s">
        <v>2492</v>
      </c>
      <c r="B2641" s="1" t="s">
        <v>11</v>
      </c>
      <c r="C2641" s="1" t="s">
        <v>11</v>
      </c>
      <c r="D2641" s="1" t="s">
        <v>11</v>
      </c>
      <c r="E2641" s="1" t="s">
        <v>11</v>
      </c>
      <c r="F2641" s="1" t="s">
        <v>11</v>
      </c>
      <c r="G2641" s="1" t="s">
        <v>11</v>
      </c>
      <c r="H2641" s="1" t="s">
        <v>11</v>
      </c>
      <c r="I2641" s="3"/>
      <c r="J2641" s="3"/>
    </row>
    <row r="2642">
      <c r="A2642" s="4" t="s">
        <v>2673</v>
      </c>
      <c r="B2642" s="1" t="s">
        <v>11</v>
      </c>
      <c r="C2642" s="1" t="s">
        <v>11</v>
      </c>
      <c r="D2642" s="1" t="s">
        <v>11</v>
      </c>
      <c r="E2642" s="1" t="s">
        <v>11</v>
      </c>
      <c r="F2642" s="1" t="s">
        <v>11</v>
      </c>
      <c r="G2642" s="1" t="s">
        <v>11</v>
      </c>
      <c r="H2642" s="1" t="s">
        <v>11</v>
      </c>
      <c r="I2642" s="3"/>
      <c r="J2642" s="3"/>
    </row>
    <row r="2643">
      <c r="A2643" s="4" t="s">
        <v>9153</v>
      </c>
      <c r="B2643" s="1" t="s">
        <v>9154</v>
      </c>
      <c r="C2643" s="1" t="s">
        <v>9155</v>
      </c>
      <c r="D2643" s="1" t="s">
        <v>9156</v>
      </c>
      <c r="E2643" s="1" t="s">
        <v>9157</v>
      </c>
      <c r="F2643" s="1" t="s">
        <v>11</v>
      </c>
      <c r="G2643" s="3"/>
      <c r="H2643" s="1" t="s">
        <v>31</v>
      </c>
      <c r="I2643" s="3"/>
      <c r="J2643" s="3"/>
    </row>
    <row r="2644">
      <c r="A2644" s="4" t="s">
        <v>8771</v>
      </c>
      <c r="B2644" s="1" t="s">
        <v>11</v>
      </c>
      <c r="C2644" s="1" t="s">
        <v>11</v>
      </c>
      <c r="D2644" s="1" t="s">
        <v>11</v>
      </c>
      <c r="E2644" s="1" t="s">
        <v>11</v>
      </c>
      <c r="F2644" s="1" t="s">
        <v>11</v>
      </c>
      <c r="G2644" s="1" t="s">
        <v>11</v>
      </c>
      <c r="H2644" s="1" t="s">
        <v>11</v>
      </c>
      <c r="I2644" s="3"/>
      <c r="J2644" s="3"/>
    </row>
    <row r="2645">
      <c r="A2645" s="4" t="s">
        <v>5390</v>
      </c>
      <c r="B2645" s="1" t="s">
        <v>11</v>
      </c>
      <c r="C2645" s="1" t="s">
        <v>11</v>
      </c>
      <c r="D2645" s="1" t="s">
        <v>11</v>
      </c>
      <c r="E2645" s="1" t="s">
        <v>11</v>
      </c>
      <c r="F2645" s="1" t="s">
        <v>11</v>
      </c>
      <c r="G2645" s="1" t="s">
        <v>11</v>
      </c>
      <c r="H2645" s="1" t="s">
        <v>11</v>
      </c>
      <c r="I2645" s="3"/>
      <c r="J2645" s="3"/>
    </row>
    <row r="2646">
      <c r="A2646" s="4" t="s">
        <v>9163</v>
      </c>
      <c r="B2646" s="1" t="s">
        <v>9164</v>
      </c>
      <c r="C2646" s="1" t="s">
        <v>9165</v>
      </c>
      <c r="D2646" s="1" t="s">
        <v>9166</v>
      </c>
      <c r="E2646" s="1" t="s">
        <v>9167</v>
      </c>
      <c r="F2646" s="1" t="s">
        <v>11</v>
      </c>
      <c r="G2646" s="1" t="s">
        <v>11</v>
      </c>
      <c r="H2646" s="1" t="s">
        <v>80</v>
      </c>
      <c r="I2646" s="3"/>
      <c r="J2646" s="3"/>
    </row>
    <row r="2647">
      <c r="A2647" s="4" t="s">
        <v>9169</v>
      </c>
      <c r="B2647" s="1" t="s">
        <v>9170</v>
      </c>
      <c r="C2647" s="1" t="s">
        <v>9171</v>
      </c>
      <c r="D2647" s="1" t="s">
        <v>9172</v>
      </c>
      <c r="E2647" s="1" t="s">
        <v>9173</v>
      </c>
      <c r="F2647" s="1" t="s">
        <v>9174</v>
      </c>
      <c r="G2647" s="5" t="s">
        <v>9175</v>
      </c>
      <c r="H2647" s="1" t="s">
        <v>183</v>
      </c>
      <c r="I2647" s="3"/>
      <c r="J2647" s="3"/>
    </row>
    <row r="2648">
      <c r="A2648" s="4" t="s">
        <v>6126</v>
      </c>
      <c r="B2648" s="1" t="s">
        <v>11</v>
      </c>
      <c r="C2648" s="1" t="s">
        <v>11</v>
      </c>
      <c r="D2648" s="1" t="s">
        <v>11</v>
      </c>
      <c r="E2648" s="1" t="s">
        <v>11</v>
      </c>
      <c r="F2648" s="1" t="s">
        <v>11</v>
      </c>
      <c r="G2648" s="1" t="s">
        <v>11</v>
      </c>
      <c r="H2648" s="1" t="s">
        <v>11</v>
      </c>
      <c r="I2648" s="3"/>
      <c r="J2648" s="3"/>
    </row>
    <row r="2649">
      <c r="A2649" s="4" t="s">
        <v>5886</v>
      </c>
      <c r="B2649" s="1" t="s">
        <v>11</v>
      </c>
      <c r="C2649" s="1" t="s">
        <v>11</v>
      </c>
      <c r="D2649" s="1" t="s">
        <v>11</v>
      </c>
      <c r="E2649" s="1" t="s">
        <v>11</v>
      </c>
      <c r="F2649" s="1" t="s">
        <v>11</v>
      </c>
      <c r="G2649" s="1" t="s">
        <v>11</v>
      </c>
      <c r="H2649" s="1" t="s">
        <v>11</v>
      </c>
      <c r="I2649" s="3"/>
      <c r="J2649" s="3"/>
    </row>
    <row r="2650">
      <c r="A2650" s="4" t="s">
        <v>1323</v>
      </c>
      <c r="B2650" s="1" t="s">
        <v>11</v>
      </c>
      <c r="C2650" s="1" t="s">
        <v>11</v>
      </c>
      <c r="D2650" s="1" t="s">
        <v>11</v>
      </c>
      <c r="E2650" s="1" t="s">
        <v>11</v>
      </c>
      <c r="F2650" s="1" t="s">
        <v>11</v>
      </c>
      <c r="G2650" s="1" t="s">
        <v>11</v>
      </c>
      <c r="H2650" s="1" t="s">
        <v>11</v>
      </c>
      <c r="I2650" s="3"/>
      <c r="J2650" s="3"/>
    </row>
    <row r="2651">
      <c r="A2651" s="4" t="s">
        <v>8476</v>
      </c>
      <c r="B2651" s="1" t="s">
        <v>11</v>
      </c>
      <c r="C2651" s="1" t="s">
        <v>11</v>
      </c>
      <c r="D2651" s="1" t="s">
        <v>11</v>
      </c>
      <c r="E2651" s="1" t="s">
        <v>11</v>
      </c>
      <c r="F2651" s="1" t="s">
        <v>11</v>
      </c>
      <c r="G2651" s="1" t="s">
        <v>11</v>
      </c>
      <c r="H2651" s="1" t="s">
        <v>11</v>
      </c>
      <c r="I2651" s="3"/>
      <c r="J2651" s="3"/>
    </row>
    <row r="2652">
      <c r="A2652" s="4" t="s">
        <v>9185</v>
      </c>
      <c r="B2652" s="1" t="s">
        <v>9186</v>
      </c>
      <c r="C2652" s="1" t="s">
        <v>9187</v>
      </c>
      <c r="D2652" s="1" t="s">
        <v>9188</v>
      </c>
      <c r="E2652" s="1" t="s">
        <v>9189</v>
      </c>
      <c r="F2652" s="1" t="s">
        <v>11</v>
      </c>
      <c r="G2652" s="1" t="s">
        <v>11</v>
      </c>
      <c r="H2652" s="1" t="s">
        <v>312</v>
      </c>
      <c r="I2652" s="3"/>
      <c r="J2652" s="3"/>
    </row>
    <row r="2653">
      <c r="A2653" s="4" t="s">
        <v>9191</v>
      </c>
      <c r="B2653" s="1" t="s">
        <v>9192</v>
      </c>
      <c r="C2653" s="1" t="s">
        <v>9193</v>
      </c>
      <c r="D2653" s="1" t="s">
        <v>9194</v>
      </c>
      <c r="E2653" s="1" t="s">
        <v>9195</v>
      </c>
      <c r="F2653" s="1" t="s">
        <v>11</v>
      </c>
      <c r="G2653" s="1" t="s">
        <v>11</v>
      </c>
      <c r="H2653" s="1" t="s">
        <v>43</v>
      </c>
      <c r="I2653" s="3"/>
      <c r="J2653" s="3"/>
    </row>
    <row r="2654">
      <c r="A2654" s="4" t="s">
        <v>5873</v>
      </c>
      <c r="B2654" s="1" t="s">
        <v>11</v>
      </c>
      <c r="C2654" s="1" t="s">
        <v>11</v>
      </c>
      <c r="D2654" s="1" t="s">
        <v>11</v>
      </c>
      <c r="E2654" s="1" t="s">
        <v>11</v>
      </c>
      <c r="F2654" s="1" t="s">
        <v>11</v>
      </c>
      <c r="G2654" s="1" t="s">
        <v>11</v>
      </c>
      <c r="H2654" s="1" t="s">
        <v>11</v>
      </c>
      <c r="I2654" s="3"/>
      <c r="J2654" s="3"/>
    </row>
    <row r="2655">
      <c r="A2655" s="4" t="s">
        <v>8889</v>
      </c>
      <c r="B2655" s="1" t="s">
        <v>11</v>
      </c>
      <c r="C2655" s="1" t="s">
        <v>11</v>
      </c>
      <c r="D2655" s="1" t="s">
        <v>11</v>
      </c>
      <c r="E2655" s="1" t="s">
        <v>11</v>
      </c>
      <c r="F2655" s="1" t="s">
        <v>11</v>
      </c>
      <c r="G2655" s="1" t="s">
        <v>11</v>
      </c>
      <c r="H2655" s="1" t="s">
        <v>11</v>
      </c>
      <c r="I2655" s="3"/>
      <c r="J2655" s="3"/>
    </row>
    <row r="2656">
      <c r="A2656" s="4" t="s">
        <v>232</v>
      </c>
      <c r="B2656" s="1" t="s">
        <v>11</v>
      </c>
      <c r="C2656" s="1" t="s">
        <v>11</v>
      </c>
      <c r="D2656" s="1" t="s">
        <v>11</v>
      </c>
      <c r="E2656" s="1" t="s">
        <v>11</v>
      </c>
      <c r="F2656" s="1" t="s">
        <v>11</v>
      </c>
      <c r="G2656" s="1" t="s">
        <v>11</v>
      </c>
      <c r="H2656" s="1" t="s">
        <v>11</v>
      </c>
      <c r="I2656" s="3"/>
      <c r="J2656" s="3"/>
    </row>
    <row r="2657">
      <c r="A2657" s="4" t="s">
        <v>1802</v>
      </c>
      <c r="B2657" s="1" t="s">
        <v>11</v>
      </c>
      <c r="C2657" s="1" t="s">
        <v>11</v>
      </c>
      <c r="D2657" s="1" t="s">
        <v>11</v>
      </c>
      <c r="E2657" s="1" t="s">
        <v>11</v>
      </c>
      <c r="F2657" s="1" t="s">
        <v>11</v>
      </c>
      <c r="G2657" s="1" t="s">
        <v>11</v>
      </c>
      <c r="H2657" s="1" t="s">
        <v>11</v>
      </c>
      <c r="I2657" s="3"/>
      <c r="J2657" s="3"/>
    </row>
    <row r="2658">
      <c r="A2658" s="4" t="s">
        <v>4440</v>
      </c>
      <c r="B2658" s="1" t="s">
        <v>11</v>
      </c>
      <c r="C2658" s="1" t="s">
        <v>11</v>
      </c>
      <c r="D2658" s="1" t="s">
        <v>11</v>
      </c>
      <c r="E2658" s="1" t="s">
        <v>11</v>
      </c>
      <c r="F2658" s="1" t="s">
        <v>11</v>
      </c>
      <c r="G2658" s="1" t="s">
        <v>11</v>
      </c>
      <c r="H2658" s="1" t="s">
        <v>11</v>
      </c>
      <c r="I2658" s="3"/>
      <c r="J2658" s="3"/>
    </row>
    <row r="2659">
      <c r="A2659" s="4" t="s">
        <v>8755</v>
      </c>
      <c r="B2659" s="1" t="s">
        <v>11</v>
      </c>
      <c r="C2659" s="1" t="s">
        <v>11</v>
      </c>
      <c r="D2659" s="1" t="s">
        <v>11</v>
      </c>
      <c r="E2659" s="1" t="s">
        <v>11</v>
      </c>
      <c r="F2659" s="1" t="s">
        <v>11</v>
      </c>
      <c r="G2659" s="1" t="s">
        <v>11</v>
      </c>
      <c r="H2659" s="1" t="s">
        <v>11</v>
      </c>
      <c r="I2659" s="3"/>
      <c r="J2659" s="3"/>
    </row>
    <row r="2660">
      <c r="A2660" s="4" t="s">
        <v>1836</v>
      </c>
      <c r="B2660" s="1" t="s">
        <v>11</v>
      </c>
      <c r="C2660" s="1" t="s">
        <v>11</v>
      </c>
      <c r="D2660" s="1" t="s">
        <v>11</v>
      </c>
      <c r="E2660" s="1" t="s">
        <v>11</v>
      </c>
      <c r="F2660" s="1" t="s">
        <v>11</v>
      </c>
      <c r="G2660" s="1" t="s">
        <v>11</v>
      </c>
      <c r="H2660" s="1" t="s">
        <v>11</v>
      </c>
      <c r="I2660" s="3"/>
      <c r="J2660" s="3"/>
    </row>
    <row r="2661">
      <c r="A2661" s="4" t="s">
        <v>6311</v>
      </c>
      <c r="B2661" s="1" t="s">
        <v>11</v>
      </c>
      <c r="C2661" s="1" t="s">
        <v>11</v>
      </c>
      <c r="D2661" s="1" t="s">
        <v>11</v>
      </c>
      <c r="E2661" s="1" t="s">
        <v>11</v>
      </c>
      <c r="F2661" s="1" t="s">
        <v>11</v>
      </c>
      <c r="G2661" s="1" t="s">
        <v>11</v>
      </c>
      <c r="H2661" s="1" t="s">
        <v>11</v>
      </c>
      <c r="I2661" s="3"/>
      <c r="J2661" s="3"/>
    </row>
    <row r="2662">
      <c r="A2662" s="4" t="s">
        <v>9213</v>
      </c>
      <c r="B2662" s="1" t="s">
        <v>9214</v>
      </c>
      <c r="C2662" s="1" t="s">
        <v>9215</v>
      </c>
      <c r="D2662" s="1" t="s">
        <v>9216</v>
      </c>
      <c r="E2662" s="1" t="s">
        <v>9217</v>
      </c>
      <c r="F2662" s="1" t="s">
        <v>11</v>
      </c>
      <c r="G2662" s="1" t="s">
        <v>11</v>
      </c>
      <c r="H2662" s="1" t="s">
        <v>43</v>
      </c>
      <c r="I2662" s="3"/>
      <c r="J2662" s="3"/>
    </row>
    <row r="2663">
      <c r="A2663" s="4" t="s">
        <v>9219</v>
      </c>
      <c r="B2663" s="1" t="s">
        <v>9220</v>
      </c>
      <c r="C2663" s="1" t="s">
        <v>9221</v>
      </c>
      <c r="D2663" s="1" t="s">
        <v>9222</v>
      </c>
      <c r="E2663" s="1" t="s">
        <v>9223</v>
      </c>
      <c r="F2663" s="1" t="s">
        <v>11</v>
      </c>
      <c r="G2663" s="5" t="s">
        <v>9224</v>
      </c>
      <c r="H2663" s="1" t="s">
        <v>31</v>
      </c>
      <c r="I2663" s="3"/>
      <c r="J2663" s="3"/>
    </row>
    <row r="2664">
      <c r="A2664" s="4" t="s">
        <v>7991</v>
      </c>
      <c r="B2664" s="1" t="s">
        <v>11</v>
      </c>
      <c r="C2664" s="1" t="s">
        <v>11</v>
      </c>
      <c r="D2664" s="1" t="s">
        <v>11</v>
      </c>
      <c r="E2664" s="1" t="s">
        <v>11</v>
      </c>
      <c r="F2664" s="1" t="s">
        <v>11</v>
      </c>
      <c r="G2664" s="1" t="s">
        <v>11</v>
      </c>
      <c r="H2664" s="1" t="s">
        <v>11</v>
      </c>
      <c r="I2664" s="3"/>
      <c r="J2664" s="3"/>
    </row>
    <row r="2665">
      <c r="A2665" s="4" t="s">
        <v>6915</v>
      </c>
      <c r="B2665" s="1" t="s">
        <v>11</v>
      </c>
      <c r="C2665" s="1" t="s">
        <v>11</v>
      </c>
      <c r="D2665" s="1" t="s">
        <v>11</v>
      </c>
      <c r="E2665" s="1" t="s">
        <v>11</v>
      </c>
      <c r="F2665" s="1" t="s">
        <v>11</v>
      </c>
      <c r="G2665" s="1" t="s">
        <v>11</v>
      </c>
      <c r="H2665" s="1" t="s">
        <v>11</v>
      </c>
      <c r="I2665" s="3"/>
      <c r="J2665" s="3"/>
    </row>
    <row r="2666">
      <c r="A2666" s="4" t="s">
        <v>1798</v>
      </c>
      <c r="B2666" s="1" t="s">
        <v>11</v>
      </c>
      <c r="C2666" s="1" t="s">
        <v>11</v>
      </c>
      <c r="D2666" s="1" t="s">
        <v>11</v>
      </c>
      <c r="E2666" s="1" t="s">
        <v>11</v>
      </c>
      <c r="F2666" s="1" t="s">
        <v>11</v>
      </c>
      <c r="G2666" s="1" t="s">
        <v>11</v>
      </c>
      <c r="H2666" s="1" t="s">
        <v>11</v>
      </c>
      <c r="I2666" s="3"/>
      <c r="J2666" s="3"/>
    </row>
    <row r="2667">
      <c r="A2667" s="4" t="s">
        <v>3362</v>
      </c>
      <c r="B2667" s="1" t="s">
        <v>11</v>
      </c>
      <c r="C2667" s="1" t="s">
        <v>11</v>
      </c>
      <c r="D2667" s="1" t="s">
        <v>11</v>
      </c>
      <c r="E2667" s="1" t="s">
        <v>11</v>
      </c>
      <c r="F2667" s="1" t="s">
        <v>11</v>
      </c>
      <c r="G2667" s="1" t="s">
        <v>11</v>
      </c>
      <c r="H2667" s="1" t="s">
        <v>11</v>
      </c>
      <c r="I2667" s="3"/>
      <c r="J2667" s="3"/>
    </row>
    <row r="2668">
      <c r="A2668" s="4" t="s">
        <v>9234</v>
      </c>
      <c r="B2668" s="1" t="s">
        <v>9235</v>
      </c>
      <c r="C2668" s="1" t="s">
        <v>9236</v>
      </c>
      <c r="D2668" s="1" t="s">
        <v>9237</v>
      </c>
      <c r="E2668" s="1" t="s">
        <v>9238</v>
      </c>
      <c r="F2668" s="1" t="s">
        <v>11</v>
      </c>
      <c r="G2668" s="5" t="s">
        <v>9239</v>
      </c>
      <c r="H2668" s="1" t="s">
        <v>80</v>
      </c>
      <c r="I2668" s="3"/>
      <c r="J2668" s="3"/>
    </row>
    <row r="2669">
      <c r="A2669" s="4" t="s">
        <v>9241</v>
      </c>
      <c r="B2669" s="1" t="s">
        <v>9242</v>
      </c>
      <c r="C2669" s="1" t="s">
        <v>9243</v>
      </c>
      <c r="D2669" s="1" t="s">
        <v>9244</v>
      </c>
      <c r="E2669" s="1" t="s">
        <v>2991</v>
      </c>
      <c r="F2669" s="1" t="s">
        <v>11</v>
      </c>
      <c r="G2669" s="5" t="s">
        <v>9245</v>
      </c>
      <c r="H2669" s="1" t="s">
        <v>382</v>
      </c>
      <c r="I2669" s="3"/>
      <c r="J2669" s="3"/>
    </row>
    <row r="2670">
      <c r="A2670" s="4" t="s">
        <v>9247</v>
      </c>
      <c r="B2670" s="1" t="s">
        <v>9248</v>
      </c>
      <c r="C2670" s="1" t="s">
        <v>9249</v>
      </c>
      <c r="D2670" s="1" t="s">
        <v>9250</v>
      </c>
      <c r="E2670" s="1" t="s">
        <v>1283</v>
      </c>
      <c r="F2670" s="1" t="s">
        <v>11</v>
      </c>
      <c r="G2670" s="1" t="s">
        <v>11</v>
      </c>
      <c r="H2670" s="1" t="s">
        <v>43</v>
      </c>
      <c r="I2670" s="3"/>
      <c r="J2670" s="3"/>
    </row>
    <row r="2671">
      <c r="A2671" s="4" t="s">
        <v>2419</v>
      </c>
      <c r="B2671" s="1" t="s">
        <v>11</v>
      </c>
      <c r="C2671" s="1" t="s">
        <v>11</v>
      </c>
      <c r="D2671" s="1" t="s">
        <v>11</v>
      </c>
      <c r="E2671" s="1" t="s">
        <v>11</v>
      </c>
      <c r="F2671" s="1" t="s">
        <v>11</v>
      </c>
      <c r="G2671" s="1" t="s">
        <v>11</v>
      </c>
      <c r="H2671" s="1" t="s">
        <v>11</v>
      </c>
      <c r="I2671" s="3"/>
      <c r="J2671" s="3"/>
    </row>
    <row r="2672">
      <c r="A2672" s="4" t="s">
        <v>7539</v>
      </c>
      <c r="B2672" s="1" t="s">
        <v>11</v>
      </c>
      <c r="C2672" s="1" t="s">
        <v>11</v>
      </c>
      <c r="D2672" s="1" t="s">
        <v>11</v>
      </c>
      <c r="E2672" s="1" t="s">
        <v>11</v>
      </c>
      <c r="F2672" s="1" t="s">
        <v>11</v>
      </c>
      <c r="G2672" s="1" t="s">
        <v>11</v>
      </c>
      <c r="H2672" s="1" t="s">
        <v>11</v>
      </c>
      <c r="I2672" s="3"/>
      <c r="J2672" s="3"/>
    </row>
    <row r="2673">
      <c r="A2673" s="4" t="s">
        <v>9256</v>
      </c>
      <c r="B2673" s="1" t="s">
        <v>9257</v>
      </c>
      <c r="C2673" s="1" t="s">
        <v>9258</v>
      </c>
      <c r="D2673" s="1" t="s">
        <v>9259</v>
      </c>
      <c r="E2673" s="1" t="s">
        <v>9260</v>
      </c>
      <c r="F2673" s="1" t="s">
        <v>11</v>
      </c>
      <c r="G2673" s="5" t="s">
        <v>9261</v>
      </c>
      <c r="H2673" s="1" t="s">
        <v>183</v>
      </c>
      <c r="I2673" s="3"/>
      <c r="J2673" s="3"/>
    </row>
    <row r="2674">
      <c r="A2674" s="4" t="s">
        <v>3288</v>
      </c>
      <c r="B2674" s="1" t="s">
        <v>11</v>
      </c>
      <c r="C2674" s="1" t="s">
        <v>11</v>
      </c>
      <c r="D2674" s="1" t="s">
        <v>11</v>
      </c>
      <c r="E2674" s="1" t="s">
        <v>11</v>
      </c>
      <c r="F2674" s="1" t="s">
        <v>11</v>
      </c>
      <c r="G2674" s="1" t="s">
        <v>11</v>
      </c>
      <c r="H2674" s="1" t="s">
        <v>11</v>
      </c>
      <c r="I2674" s="3"/>
      <c r="J2674" s="3"/>
    </row>
    <row r="2675">
      <c r="A2675" s="4" t="s">
        <v>253</v>
      </c>
      <c r="B2675" s="1" t="s">
        <v>11</v>
      </c>
      <c r="C2675" s="1" t="s">
        <v>11</v>
      </c>
      <c r="D2675" s="1" t="s">
        <v>11</v>
      </c>
      <c r="E2675" s="1" t="s">
        <v>11</v>
      </c>
      <c r="F2675" s="1" t="s">
        <v>11</v>
      </c>
      <c r="G2675" s="1" t="s">
        <v>11</v>
      </c>
      <c r="H2675" s="1" t="s">
        <v>11</v>
      </c>
      <c r="I2675" s="3"/>
      <c r="J2675" s="3"/>
    </row>
    <row r="2676">
      <c r="A2676" s="4" t="s">
        <v>5561</v>
      </c>
      <c r="B2676" s="1" t="s">
        <v>11</v>
      </c>
      <c r="C2676" s="1" t="s">
        <v>11</v>
      </c>
      <c r="D2676" s="1" t="s">
        <v>11</v>
      </c>
      <c r="E2676" s="1" t="s">
        <v>11</v>
      </c>
      <c r="F2676" s="1" t="s">
        <v>11</v>
      </c>
      <c r="G2676" s="1" t="s">
        <v>11</v>
      </c>
      <c r="H2676" s="1" t="s">
        <v>11</v>
      </c>
      <c r="I2676" s="3"/>
      <c r="J2676" s="3"/>
    </row>
    <row r="2677">
      <c r="A2677" s="4" t="s">
        <v>1363</v>
      </c>
      <c r="B2677" s="1" t="s">
        <v>11</v>
      </c>
      <c r="C2677" s="1" t="s">
        <v>11</v>
      </c>
      <c r="D2677" s="1" t="s">
        <v>11</v>
      </c>
      <c r="E2677" s="1" t="s">
        <v>11</v>
      </c>
      <c r="F2677" s="1" t="s">
        <v>11</v>
      </c>
      <c r="G2677" s="1" t="s">
        <v>11</v>
      </c>
      <c r="H2677" s="1" t="s">
        <v>11</v>
      </c>
      <c r="I2677" s="3"/>
      <c r="J2677" s="3"/>
    </row>
    <row r="2678">
      <c r="A2678" s="4" t="s">
        <v>9271</v>
      </c>
      <c r="B2678" s="1" t="s">
        <v>9272</v>
      </c>
      <c r="C2678" s="1" t="s">
        <v>9273</v>
      </c>
      <c r="D2678" s="1" t="s">
        <v>9274</v>
      </c>
      <c r="E2678" s="1" t="s">
        <v>9275</v>
      </c>
      <c r="F2678" s="1" t="s">
        <v>11</v>
      </c>
      <c r="G2678" s="5" t="s">
        <v>9276</v>
      </c>
      <c r="H2678" s="1" t="s">
        <v>183</v>
      </c>
      <c r="I2678" s="3"/>
      <c r="J2678" s="3"/>
    </row>
    <row r="2679">
      <c r="A2679" s="4" t="s">
        <v>7497</v>
      </c>
      <c r="B2679" s="1" t="s">
        <v>11</v>
      </c>
      <c r="C2679" s="1" t="s">
        <v>11</v>
      </c>
      <c r="D2679" s="1" t="s">
        <v>11</v>
      </c>
      <c r="E2679" s="1" t="s">
        <v>11</v>
      </c>
      <c r="F2679" s="1" t="s">
        <v>11</v>
      </c>
      <c r="G2679" s="1" t="s">
        <v>11</v>
      </c>
      <c r="H2679" s="1" t="s">
        <v>11</v>
      </c>
      <c r="I2679" s="3"/>
      <c r="J2679" s="3"/>
    </row>
    <row r="2680">
      <c r="A2680" s="4" t="s">
        <v>1998</v>
      </c>
      <c r="B2680" s="1" t="s">
        <v>11</v>
      </c>
      <c r="C2680" s="1" t="s">
        <v>11</v>
      </c>
      <c r="D2680" s="1" t="s">
        <v>11</v>
      </c>
      <c r="E2680" s="1" t="s">
        <v>11</v>
      </c>
      <c r="F2680" s="1" t="s">
        <v>11</v>
      </c>
      <c r="G2680" s="1" t="s">
        <v>11</v>
      </c>
      <c r="H2680" s="1" t="s">
        <v>11</v>
      </c>
      <c r="I2680" s="3"/>
      <c r="J2680" s="3"/>
    </row>
    <row r="2681">
      <c r="A2681" s="4" t="s">
        <v>9072</v>
      </c>
      <c r="B2681" s="1" t="s">
        <v>11</v>
      </c>
      <c r="C2681" s="1" t="s">
        <v>11</v>
      </c>
      <c r="D2681" s="1" t="s">
        <v>11</v>
      </c>
      <c r="E2681" s="1" t="s">
        <v>11</v>
      </c>
      <c r="F2681" s="1" t="s">
        <v>11</v>
      </c>
      <c r="G2681" s="1" t="s">
        <v>11</v>
      </c>
      <c r="H2681" s="1" t="s">
        <v>11</v>
      </c>
      <c r="I2681" s="3"/>
      <c r="J2681" s="3"/>
    </row>
    <row r="2682">
      <c r="A2682" s="4" t="s">
        <v>1721</v>
      </c>
      <c r="B2682" s="1" t="s">
        <v>11</v>
      </c>
      <c r="C2682" s="1" t="s">
        <v>11</v>
      </c>
      <c r="D2682" s="1" t="s">
        <v>11</v>
      </c>
      <c r="E2682" s="1" t="s">
        <v>11</v>
      </c>
      <c r="F2682" s="1" t="s">
        <v>11</v>
      </c>
      <c r="G2682" s="1" t="s">
        <v>11</v>
      </c>
      <c r="H2682" s="1" t="s">
        <v>11</v>
      </c>
      <c r="I2682" s="3"/>
      <c r="J2682" s="3"/>
    </row>
    <row r="2683">
      <c r="A2683" s="4" t="s">
        <v>9286</v>
      </c>
      <c r="B2683" s="1" t="s">
        <v>9287</v>
      </c>
      <c r="C2683" s="1" t="s">
        <v>9288</v>
      </c>
      <c r="D2683" s="1" t="s">
        <v>9289</v>
      </c>
      <c r="E2683" s="1" t="s">
        <v>9290</v>
      </c>
      <c r="F2683" s="1" t="s">
        <v>11</v>
      </c>
      <c r="G2683" s="1" t="s">
        <v>11</v>
      </c>
      <c r="H2683" s="1" t="s">
        <v>53</v>
      </c>
      <c r="I2683" s="3"/>
      <c r="J2683" s="3"/>
    </row>
    <row r="2684">
      <c r="A2684" s="4" t="s">
        <v>4758</v>
      </c>
      <c r="B2684" s="1" t="s">
        <v>11</v>
      </c>
      <c r="C2684" s="1" t="s">
        <v>11</v>
      </c>
      <c r="D2684" s="1" t="s">
        <v>11</v>
      </c>
      <c r="E2684" s="1" t="s">
        <v>11</v>
      </c>
      <c r="F2684" s="1" t="s">
        <v>11</v>
      </c>
      <c r="G2684" s="1" t="s">
        <v>11</v>
      </c>
      <c r="H2684" s="1" t="s">
        <v>11</v>
      </c>
      <c r="I2684" s="3"/>
      <c r="J2684" s="3"/>
    </row>
    <row r="2685">
      <c r="A2685" s="4" t="s">
        <v>4595</v>
      </c>
      <c r="B2685" s="1" t="s">
        <v>11</v>
      </c>
      <c r="C2685" s="1" t="s">
        <v>11</v>
      </c>
      <c r="D2685" s="1" t="s">
        <v>11</v>
      </c>
      <c r="E2685" s="1" t="s">
        <v>11</v>
      </c>
      <c r="F2685" s="1" t="s">
        <v>11</v>
      </c>
      <c r="G2685" s="1" t="s">
        <v>11</v>
      </c>
      <c r="H2685" s="1" t="s">
        <v>11</v>
      </c>
      <c r="I2685" s="3"/>
      <c r="J2685" s="3"/>
    </row>
    <row r="2686">
      <c r="A2686" s="4" t="s">
        <v>8884</v>
      </c>
      <c r="B2686" s="1" t="s">
        <v>11</v>
      </c>
      <c r="C2686" s="1" t="s">
        <v>11</v>
      </c>
      <c r="D2686" s="1" t="s">
        <v>11</v>
      </c>
      <c r="E2686" s="1" t="s">
        <v>11</v>
      </c>
      <c r="F2686" s="1" t="s">
        <v>11</v>
      </c>
      <c r="G2686" s="1" t="s">
        <v>11</v>
      </c>
      <c r="H2686" s="1" t="s">
        <v>11</v>
      </c>
      <c r="I2686" s="3"/>
      <c r="J2686" s="3"/>
    </row>
    <row r="2687">
      <c r="A2687" s="4" t="s">
        <v>9298</v>
      </c>
      <c r="B2687" s="1" t="s">
        <v>9299</v>
      </c>
      <c r="C2687" s="1" t="s">
        <v>9300</v>
      </c>
      <c r="D2687" s="1" t="s">
        <v>9301</v>
      </c>
      <c r="E2687" s="1" t="s">
        <v>9302</v>
      </c>
      <c r="F2687" s="1" t="s">
        <v>11</v>
      </c>
      <c r="G2687" s="5" t="s">
        <v>9303</v>
      </c>
      <c r="H2687" s="1" t="s">
        <v>80</v>
      </c>
      <c r="I2687" s="3"/>
      <c r="J2687" s="3"/>
    </row>
    <row r="2688">
      <c r="A2688" s="4" t="s">
        <v>113</v>
      </c>
      <c r="B2688" s="1" t="s">
        <v>11</v>
      </c>
      <c r="C2688" s="1" t="s">
        <v>11</v>
      </c>
      <c r="D2688" s="1" t="s">
        <v>11</v>
      </c>
      <c r="E2688" s="1" t="s">
        <v>11</v>
      </c>
      <c r="F2688" s="1" t="s">
        <v>11</v>
      </c>
      <c r="G2688" s="1" t="s">
        <v>11</v>
      </c>
      <c r="H2688" s="1" t="s">
        <v>11</v>
      </c>
      <c r="I2688" s="3"/>
      <c r="J2688" s="3"/>
    </row>
    <row r="2689">
      <c r="A2689" s="4" t="s">
        <v>9307</v>
      </c>
      <c r="B2689" s="1" t="s">
        <v>9308</v>
      </c>
      <c r="C2689" s="1" t="s">
        <v>9309</v>
      </c>
      <c r="D2689" s="1" t="s">
        <v>9310</v>
      </c>
      <c r="E2689" s="1" t="s">
        <v>9311</v>
      </c>
      <c r="F2689" s="1" t="s">
        <v>9312</v>
      </c>
      <c r="G2689" s="5" t="s">
        <v>9313</v>
      </c>
      <c r="H2689" s="1" t="s">
        <v>924</v>
      </c>
      <c r="I2689" s="3"/>
      <c r="J2689" s="3"/>
    </row>
    <row r="2690">
      <c r="A2690" s="4" t="s">
        <v>3332</v>
      </c>
      <c r="B2690" s="1" t="s">
        <v>11</v>
      </c>
      <c r="C2690" s="1" t="s">
        <v>11</v>
      </c>
      <c r="D2690" s="1" t="s">
        <v>11</v>
      </c>
      <c r="E2690" s="1" t="s">
        <v>11</v>
      </c>
      <c r="F2690" s="1" t="s">
        <v>11</v>
      </c>
      <c r="G2690" s="1" t="s">
        <v>11</v>
      </c>
      <c r="H2690" s="1" t="s">
        <v>11</v>
      </c>
      <c r="I2690" s="3"/>
      <c r="J2690" s="3"/>
    </row>
    <row r="2691">
      <c r="A2691" s="4" t="s">
        <v>9317</v>
      </c>
      <c r="B2691" s="1" t="s">
        <v>9318</v>
      </c>
      <c r="C2691" s="1" t="s">
        <v>9319</v>
      </c>
      <c r="D2691" s="1" t="s">
        <v>9320</v>
      </c>
      <c r="E2691" s="1" t="s">
        <v>9321</v>
      </c>
      <c r="F2691" s="1" t="s">
        <v>9322</v>
      </c>
      <c r="G2691" s="5" t="s">
        <v>9323</v>
      </c>
      <c r="H2691" s="1" t="s">
        <v>312</v>
      </c>
      <c r="I2691" s="3"/>
      <c r="J2691" s="3"/>
    </row>
    <row r="2692">
      <c r="A2692" s="4" t="s">
        <v>9015</v>
      </c>
      <c r="B2692" s="1" t="s">
        <v>11</v>
      </c>
      <c r="C2692" s="1" t="s">
        <v>11</v>
      </c>
      <c r="D2692" s="1" t="s">
        <v>11</v>
      </c>
      <c r="E2692" s="1" t="s">
        <v>11</v>
      </c>
      <c r="F2692" s="1" t="s">
        <v>11</v>
      </c>
      <c r="G2692" s="1" t="s">
        <v>11</v>
      </c>
      <c r="H2692" s="1" t="s">
        <v>11</v>
      </c>
      <c r="I2692" s="3"/>
      <c r="J2692" s="3"/>
    </row>
    <row r="2693">
      <c r="A2693" s="4" t="s">
        <v>3198</v>
      </c>
      <c r="B2693" s="1" t="s">
        <v>11</v>
      </c>
      <c r="C2693" s="1" t="s">
        <v>11</v>
      </c>
      <c r="D2693" s="1" t="s">
        <v>11</v>
      </c>
      <c r="E2693" s="1" t="s">
        <v>11</v>
      </c>
      <c r="F2693" s="1" t="s">
        <v>11</v>
      </c>
      <c r="G2693" s="1" t="s">
        <v>11</v>
      </c>
      <c r="H2693" s="1" t="s">
        <v>11</v>
      </c>
      <c r="I2693" s="3"/>
      <c r="J2693" s="3"/>
    </row>
    <row r="2694">
      <c r="A2694" s="4" t="s">
        <v>9329</v>
      </c>
      <c r="B2694" s="1" t="s">
        <v>9330</v>
      </c>
      <c r="C2694" s="1" t="s">
        <v>9331</v>
      </c>
      <c r="D2694" s="1" t="s">
        <v>9332</v>
      </c>
      <c r="E2694" s="1" t="s">
        <v>9333</v>
      </c>
      <c r="F2694" s="1" t="s">
        <v>11</v>
      </c>
      <c r="G2694" s="5" t="s">
        <v>9334</v>
      </c>
      <c r="H2694" s="1" t="s">
        <v>80</v>
      </c>
      <c r="I2694" s="3"/>
      <c r="J2694" s="3"/>
    </row>
    <row r="2695">
      <c r="A2695" s="4" t="s">
        <v>7425</v>
      </c>
      <c r="B2695" s="1" t="s">
        <v>11</v>
      </c>
      <c r="C2695" s="1" t="s">
        <v>11</v>
      </c>
      <c r="D2695" s="1" t="s">
        <v>11</v>
      </c>
      <c r="E2695" s="1" t="s">
        <v>11</v>
      </c>
      <c r="F2695" s="1" t="s">
        <v>11</v>
      </c>
      <c r="G2695" s="1" t="s">
        <v>11</v>
      </c>
      <c r="H2695" s="1" t="s">
        <v>11</v>
      </c>
      <c r="I2695" s="3"/>
      <c r="J2695" s="3"/>
    </row>
    <row r="2696">
      <c r="A2696" s="4" t="s">
        <v>9338</v>
      </c>
      <c r="B2696" s="1" t="s">
        <v>9339</v>
      </c>
      <c r="C2696" s="1" t="s">
        <v>9340</v>
      </c>
      <c r="D2696" s="1" t="s">
        <v>9341</v>
      </c>
      <c r="E2696" s="1" t="s">
        <v>9342</v>
      </c>
      <c r="F2696" s="1" t="s">
        <v>11</v>
      </c>
      <c r="G2696" s="1" t="s">
        <v>11</v>
      </c>
      <c r="H2696" s="1" t="s">
        <v>31</v>
      </c>
      <c r="I2696" s="3"/>
      <c r="J2696" s="3"/>
    </row>
    <row r="2697">
      <c r="A2697" s="4" t="s">
        <v>1651</v>
      </c>
      <c r="B2697" s="1" t="s">
        <v>11</v>
      </c>
      <c r="C2697" s="1" t="s">
        <v>11</v>
      </c>
      <c r="D2697" s="1" t="s">
        <v>11</v>
      </c>
      <c r="E2697" s="1" t="s">
        <v>11</v>
      </c>
      <c r="F2697" s="1" t="s">
        <v>11</v>
      </c>
      <c r="G2697" s="1" t="s">
        <v>11</v>
      </c>
      <c r="H2697" s="1" t="s">
        <v>11</v>
      </c>
      <c r="I2697" s="3"/>
      <c r="J2697" s="3"/>
    </row>
    <row r="2698">
      <c r="A2698" s="4" t="s">
        <v>7466</v>
      </c>
      <c r="B2698" s="1" t="s">
        <v>11</v>
      </c>
      <c r="C2698" s="1" t="s">
        <v>11</v>
      </c>
      <c r="D2698" s="1" t="s">
        <v>11</v>
      </c>
      <c r="E2698" s="1" t="s">
        <v>11</v>
      </c>
      <c r="F2698" s="1" t="s">
        <v>11</v>
      </c>
      <c r="G2698" s="1" t="s">
        <v>11</v>
      </c>
      <c r="H2698" s="1" t="s">
        <v>11</v>
      </c>
      <c r="I2698" s="3"/>
      <c r="J2698" s="3"/>
    </row>
    <row r="2699">
      <c r="A2699" s="4" t="s">
        <v>7060</v>
      </c>
      <c r="B2699" s="1" t="s">
        <v>11</v>
      </c>
      <c r="C2699" s="1" t="s">
        <v>11</v>
      </c>
      <c r="D2699" s="1" t="s">
        <v>11</v>
      </c>
      <c r="E2699" s="1" t="s">
        <v>11</v>
      </c>
      <c r="F2699" s="1" t="s">
        <v>11</v>
      </c>
      <c r="G2699" s="1" t="s">
        <v>11</v>
      </c>
      <c r="H2699" s="1" t="s">
        <v>11</v>
      </c>
      <c r="I2699" s="3"/>
      <c r="J2699" s="3"/>
    </row>
    <row r="2700">
      <c r="A2700" s="4" t="s">
        <v>9350</v>
      </c>
      <c r="B2700" s="1" t="s">
        <v>9351</v>
      </c>
      <c r="C2700" s="1" t="s">
        <v>9352</v>
      </c>
      <c r="D2700" s="1" t="s">
        <v>9353</v>
      </c>
      <c r="E2700" s="1" t="s">
        <v>9354</v>
      </c>
      <c r="F2700" s="1" t="s">
        <v>9355</v>
      </c>
      <c r="G2700" s="5" t="s">
        <v>9356</v>
      </c>
      <c r="H2700" s="1" t="s">
        <v>80</v>
      </c>
      <c r="I2700" s="3"/>
      <c r="J2700" s="3"/>
    </row>
    <row r="2701">
      <c r="A2701" s="4" t="s">
        <v>7642</v>
      </c>
      <c r="B2701" s="1" t="s">
        <v>11</v>
      </c>
      <c r="C2701" s="1" t="s">
        <v>11</v>
      </c>
      <c r="D2701" s="1" t="s">
        <v>11</v>
      </c>
      <c r="E2701" s="1" t="s">
        <v>11</v>
      </c>
      <c r="F2701" s="1" t="s">
        <v>11</v>
      </c>
      <c r="G2701" s="1" t="s">
        <v>11</v>
      </c>
      <c r="H2701" s="1" t="s">
        <v>11</v>
      </c>
      <c r="I2701" s="3"/>
      <c r="J2701" s="3"/>
    </row>
    <row r="2702">
      <c r="A2702" s="4" t="s">
        <v>8922</v>
      </c>
      <c r="B2702" s="1" t="s">
        <v>11</v>
      </c>
      <c r="C2702" s="1" t="s">
        <v>11</v>
      </c>
      <c r="D2702" s="1" t="s">
        <v>11</v>
      </c>
      <c r="E2702" s="1" t="s">
        <v>11</v>
      </c>
      <c r="F2702" s="1" t="s">
        <v>11</v>
      </c>
      <c r="G2702" s="1" t="s">
        <v>11</v>
      </c>
      <c r="H2702" s="1" t="s">
        <v>11</v>
      </c>
      <c r="I2702" s="3"/>
      <c r="J2702" s="3"/>
    </row>
    <row r="2703">
      <c r="A2703" s="4" t="s">
        <v>5502</v>
      </c>
      <c r="B2703" s="1" t="s">
        <v>11</v>
      </c>
      <c r="C2703" s="1" t="s">
        <v>11</v>
      </c>
      <c r="D2703" s="1" t="s">
        <v>11</v>
      </c>
      <c r="E2703" s="1" t="s">
        <v>11</v>
      </c>
      <c r="F2703" s="1" t="s">
        <v>11</v>
      </c>
      <c r="G2703" s="1" t="s">
        <v>11</v>
      </c>
      <c r="H2703" s="1" t="s">
        <v>11</v>
      </c>
      <c r="I2703" s="3"/>
      <c r="J2703" s="3"/>
    </row>
    <row r="2704">
      <c r="A2704" s="4" t="s">
        <v>8055</v>
      </c>
      <c r="B2704" s="1" t="s">
        <v>11</v>
      </c>
      <c r="C2704" s="1" t="s">
        <v>11</v>
      </c>
      <c r="D2704" s="1" t="s">
        <v>11</v>
      </c>
      <c r="E2704" s="1" t="s">
        <v>11</v>
      </c>
      <c r="F2704" s="1" t="s">
        <v>11</v>
      </c>
      <c r="G2704" s="1" t="s">
        <v>11</v>
      </c>
      <c r="H2704" s="1" t="s">
        <v>11</v>
      </c>
      <c r="I2704" s="3"/>
      <c r="J2704" s="3"/>
    </row>
    <row r="2705">
      <c r="A2705" s="4" t="s">
        <v>9097</v>
      </c>
      <c r="B2705" s="1" t="s">
        <v>11</v>
      </c>
      <c r="C2705" s="1" t="s">
        <v>11</v>
      </c>
      <c r="D2705" s="1" t="s">
        <v>11</v>
      </c>
      <c r="E2705" s="1" t="s">
        <v>11</v>
      </c>
      <c r="F2705" s="1" t="s">
        <v>11</v>
      </c>
      <c r="G2705" s="1" t="s">
        <v>11</v>
      </c>
      <c r="H2705" s="1" t="s">
        <v>11</v>
      </c>
      <c r="I2705" s="3"/>
      <c r="J2705" s="3"/>
    </row>
    <row r="2706">
      <c r="A2706" s="4" t="s">
        <v>5982</v>
      </c>
      <c r="B2706" s="1" t="s">
        <v>11</v>
      </c>
      <c r="C2706" s="1" t="s">
        <v>11</v>
      </c>
      <c r="D2706" s="1" t="s">
        <v>11</v>
      </c>
      <c r="E2706" s="1" t="s">
        <v>11</v>
      </c>
      <c r="F2706" s="1" t="s">
        <v>11</v>
      </c>
      <c r="G2706" s="1" t="s">
        <v>11</v>
      </c>
      <c r="H2706" s="1" t="s">
        <v>11</v>
      </c>
      <c r="I2706" s="3"/>
      <c r="J2706" s="3"/>
    </row>
    <row r="2707">
      <c r="A2707" s="4" t="s">
        <v>4756</v>
      </c>
      <c r="B2707" s="1" t="s">
        <v>11</v>
      </c>
      <c r="C2707" s="1" t="s">
        <v>11</v>
      </c>
      <c r="D2707" s="1" t="s">
        <v>11</v>
      </c>
      <c r="E2707" s="1" t="s">
        <v>11</v>
      </c>
      <c r="F2707" s="1" t="s">
        <v>11</v>
      </c>
      <c r="G2707" s="1" t="s">
        <v>11</v>
      </c>
      <c r="H2707" s="1" t="s">
        <v>11</v>
      </c>
      <c r="I2707" s="3"/>
      <c r="J2707" s="3"/>
    </row>
    <row r="2708">
      <c r="A2708" s="4" t="s">
        <v>3321</v>
      </c>
      <c r="B2708" s="1" t="s">
        <v>11</v>
      </c>
      <c r="C2708" s="1" t="s">
        <v>11</v>
      </c>
      <c r="D2708" s="1" t="s">
        <v>11</v>
      </c>
      <c r="E2708" s="1" t="s">
        <v>11</v>
      </c>
      <c r="F2708" s="1" t="s">
        <v>11</v>
      </c>
      <c r="G2708" s="1" t="s">
        <v>11</v>
      </c>
      <c r="H2708" s="1" t="s">
        <v>11</v>
      </c>
      <c r="I2708" s="3"/>
      <c r="J2708" s="3"/>
    </row>
    <row r="2709">
      <c r="A2709" s="4" t="s">
        <v>9374</v>
      </c>
      <c r="B2709" s="1" t="s">
        <v>9375</v>
      </c>
      <c r="C2709" s="1" t="s">
        <v>9376</v>
      </c>
      <c r="D2709" s="1" t="s">
        <v>9377</v>
      </c>
      <c r="E2709" s="1" t="s">
        <v>9378</v>
      </c>
      <c r="F2709" s="1" t="s">
        <v>11</v>
      </c>
      <c r="G2709" s="1" t="s">
        <v>11</v>
      </c>
      <c r="H2709" s="1" t="s">
        <v>31</v>
      </c>
      <c r="I2709" s="3"/>
      <c r="J2709" s="3"/>
    </row>
    <row r="2710">
      <c r="A2710" s="4" t="s">
        <v>111</v>
      </c>
      <c r="B2710" s="1" t="s">
        <v>11</v>
      </c>
      <c r="C2710" s="1" t="s">
        <v>11</v>
      </c>
      <c r="D2710" s="1" t="s">
        <v>11</v>
      </c>
      <c r="E2710" s="1" t="s">
        <v>11</v>
      </c>
      <c r="F2710" s="1" t="s">
        <v>11</v>
      </c>
      <c r="G2710" s="1" t="s">
        <v>11</v>
      </c>
      <c r="H2710" s="1" t="s">
        <v>11</v>
      </c>
      <c r="I2710" s="3"/>
      <c r="J2710" s="3"/>
    </row>
    <row r="2711">
      <c r="A2711" s="4" t="s">
        <v>3683</v>
      </c>
      <c r="B2711" s="1" t="s">
        <v>11</v>
      </c>
      <c r="C2711" s="1" t="s">
        <v>11</v>
      </c>
      <c r="D2711" s="1" t="s">
        <v>11</v>
      </c>
      <c r="E2711" s="1" t="s">
        <v>11</v>
      </c>
      <c r="F2711" s="1" t="s">
        <v>11</v>
      </c>
      <c r="G2711" s="1" t="s">
        <v>11</v>
      </c>
      <c r="H2711" s="1" t="s">
        <v>11</v>
      </c>
      <c r="I2711" s="3"/>
      <c r="J2711" s="3"/>
    </row>
    <row r="2712">
      <c r="A2712" s="4" t="s">
        <v>9384</v>
      </c>
      <c r="B2712" s="1" t="s">
        <v>9385</v>
      </c>
      <c r="C2712" s="1" t="s">
        <v>9386</v>
      </c>
      <c r="D2712" s="1" t="s">
        <v>9387</v>
      </c>
      <c r="E2712" s="1" t="s">
        <v>9388</v>
      </c>
      <c r="F2712" s="1" t="s">
        <v>11</v>
      </c>
      <c r="G2712" s="3"/>
      <c r="H2712" s="1" t="s">
        <v>80</v>
      </c>
      <c r="I2712" s="3"/>
      <c r="J2712" s="3"/>
    </row>
    <row r="2713">
      <c r="A2713" s="4" t="s">
        <v>7217</v>
      </c>
      <c r="B2713" s="1" t="s">
        <v>11</v>
      </c>
      <c r="C2713" s="1" t="s">
        <v>11</v>
      </c>
      <c r="D2713" s="1" t="s">
        <v>11</v>
      </c>
      <c r="E2713" s="1" t="s">
        <v>11</v>
      </c>
      <c r="F2713" s="1" t="s">
        <v>11</v>
      </c>
      <c r="G2713" s="1" t="s">
        <v>11</v>
      </c>
      <c r="H2713" s="1" t="s">
        <v>11</v>
      </c>
      <c r="I2713" s="3"/>
      <c r="J2713" s="3"/>
    </row>
    <row r="2714">
      <c r="A2714" s="4" t="s">
        <v>8228</v>
      </c>
      <c r="B2714" s="1" t="s">
        <v>11</v>
      </c>
      <c r="C2714" s="1" t="s">
        <v>11</v>
      </c>
      <c r="D2714" s="1" t="s">
        <v>11</v>
      </c>
      <c r="E2714" s="1" t="s">
        <v>11</v>
      </c>
      <c r="F2714" s="1" t="s">
        <v>11</v>
      </c>
      <c r="G2714" s="1" t="s">
        <v>11</v>
      </c>
      <c r="H2714" s="1" t="s">
        <v>11</v>
      </c>
      <c r="I2714" s="3"/>
      <c r="J2714" s="3"/>
    </row>
    <row r="2715">
      <c r="A2715" s="4" t="s">
        <v>84</v>
      </c>
      <c r="B2715" s="1" t="s">
        <v>11</v>
      </c>
      <c r="C2715" s="1" t="s">
        <v>11</v>
      </c>
      <c r="D2715" s="1" t="s">
        <v>11</v>
      </c>
      <c r="E2715" s="1" t="s">
        <v>11</v>
      </c>
      <c r="F2715" s="1" t="s">
        <v>11</v>
      </c>
      <c r="G2715" s="1" t="s">
        <v>11</v>
      </c>
      <c r="H2715" s="1" t="s">
        <v>11</v>
      </c>
      <c r="I2715" s="3"/>
      <c r="J2715" s="3"/>
    </row>
    <row r="2716">
      <c r="A2716" s="4" t="s">
        <v>3206</v>
      </c>
      <c r="B2716" s="1" t="s">
        <v>11</v>
      </c>
      <c r="C2716" s="1" t="s">
        <v>11</v>
      </c>
      <c r="D2716" s="1" t="s">
        <v>11</v>
      </c>
      <c r="E2716" s="1" t="s">
        <v>11</v>
      </c>
      <c r="F2716" s="1" t="s">
        <v>11</v>
      </c>
      <c r="G2716" s="1" t="s">
        <v>11</v>
      </c>
      <c r="H2716" s="1" t="s">
        <v>11</v>
      </c>
      <c r="I2716" s="3"/>
      <c r="J2716" s="3"/>
    </row>
    <row r="2717">
      <c r="A2717" s="4" t="s">
        <v>9398</v>
      </c>
      <c r="B2717" s="1" t="s">
        <v>9399</v>
      </c>
      <c r="C2717" s="1" t="s">
        <v>9400</v>
      </c>
      <c r="D2717" s="1" t="s">
        <v>9401</v>
      </c>
      <c r="E2717" s="1" t="s">
        <v>2991</v>
      </c>
      <c r="F2717" s="1" t="s">
        <v>9402</v>
      </c>
      <c r="G2717" s="5" t="s">
        <v>9403</v>
      </c>
      <c r="H2717" s="1" t="s">
        <v>924</v>
      </c>
      <c r="I2717" s="3"/>
      <c r="J2717" s="3"/>
    </row>
    <row r="2718">
      <c r="A2718" s="4" t="s">
        <v>7135</v>
      </c>
      <c r="B2718" s="1" t="s">
        <v>11</v>
      </c>
      <c r="C2718" s="1" t="s">
        <v>11</v>
      </c>
      <c r="D2718" s="1" t="s">
        <v>11</v>
      </c>
      <c r="E2718" s="1" t="s">
        <v>11</v>
      </c>
      <c r="F2718" s="1" t="s">
        <v>11</v>
      </c>
      <c r="G2718" s="1" t="s">
        <v>11</v>
      </c>
      <c r="H2718" s="1" t="s">
        <v>11</v>
      </c>
      <c r="I2718" s="3"/>
      <c r="J2718" s="3"/>
    </row>
    <row r="2719">
      <c r="A2719" s="4" t="s">
        <v>238</v>
      </c>
      <c r="B2719" s="1" t="s">
        <v>11</v>
      </c>
      <c r="C2719" s="1" t="s">
        <v>11</v>
      </c>
      <c r="D2719" s="1" t="s">
        <v>11</v>
      </c>
      <c r="E2719" s="1" t="s">
        <v>11</v>
      </c>
      <c r="F2719" s="1" t="s">
        <v>11</v>
      </c>
      <c r="G2719" s="1" t="s">
        <v>11</v>
      </c>
      <c r="H2719" s="1" t="s">
        <v>11</v>
      </c>
      <c r="I2719" s="3"/>
      <c r="J2719" s="3"/>
    </row>
    <row r="2720">
      <c r="A2720" s="4" t="s">
        <v>1121</v>
      </c>
      <c r="B2720" s="1" t="s">
        <v>11</v>
      </c>
      <c r="C2720" s="1" t="s">
        <v>11</v>
      </c>
      <c r="D2720" s="1" t="s">
        <v>11</v>
      </c>
      <c r="E2720" s="1" t="s">
        <v>11</v>
      </c>
      <c r="F2720" s="1" t="s">
        <v>11</v>
      </c>
      <c r="G2720" s="1" t="s">
        <v>11</v>
      </c>
      <c r="H2720" s="1" t="s">
        <v>11</v>
      </c>
      <c r="I2720" s="3"/>
      <c r="J2720" s="3"/>
    </row>
    <row r="2721">
      <c r="A2721" s="4" t="s">
        <v>9411</v>
      </c>
      <c r="B2721" s="1" t="s">
        <v>9412</v>
      </c>
      <c r="C2721" s="1" t="s">
        <v>9413</v>
      </c>
      <c r="D2721" s="1" t="s">
        <v>9414</v>
      </c>
      <c r="E2721" s="1" t="s">
        <v>9415</v>
      </c>
      <c r="F2721" s="1" t="s">
        <v>11</v>
      </c>
      <c r="G2721" s="5" t="s">
        <v>9416</v>
      </c>
      <c r="H2721" s="1" t="s">
        <v>654</v>
      </c>
      <c r="I2721" s="3"/>
      <c r="J2721" s="3"/>
    </row>
    <row r="2722">
      <c r="A2722" s="4" t="s">
        <v>9418</v>
      </c>
      <c r="B2722" s="1" t="s">
        <v>9419</v>
      </c>
      <c r="C2722" s="1" t="s">
        <v>9420</v>
      </c>
      <c r="D2722" s="1" t="s">
        <v>9421</v>
      </c>
      <c r="E2722" s="1" t="s">
        <v>9422</v>
      </c>
      <c r="F2722" s="1" t="s">
        <v>11</v>
      </c>
      <c r="G2722" s="5" t="s">
        <v>9423</v>
      </c>
      <c r="H2722" s="1" t="s">
        <v>80</v>
      </c>
      <c r="I2722" s="3"/>
      <c r="J2722" s="3"/>
    </row>
    <row r="2723">
      <c r="A2723" s="4" t="s">
        <v>8599</v>
      </c>
      <c r="B2723" s="1" t="s">
        <v>11</v>
      </c>
      <c r="C2723" s="1" t="s">
        <v>11</v>
      </c>
      <c r="D2723" s="1" t="s">
        <v>11</v>
      </c>
      <c r="E2723" s="1" t="s">
        <v>11</v>
      </c>
      <c r="F2723" s="1" t="s">
        <v>11</v>
      </c>
      <c r="G2723" s="1" t="s">
        <v>11</v>
      </c>
      <c r="H2723" s="1" t="s">
        <v>11</v>
      </c>
      <c r="I2723" s="3"/>
      <c r="J2723" s="3"/>
    </row>
    <row r="2724">
      <c r="A2724" s="4" t="s">
        <v>9427</v>
      </c>
      <c r="B2724" s="1" t="s">
        <v>9428</v>
      </c>
      <c r="C2724" s="1" t="s">
        <v>9429</v>
      </c>
      <c r="D2724" s="1" t="s">
        <v>9430</v>
      </c>
      <c r="E2724" s="1" t="s">
        <v>9431</v>
      </c>
      <c r="F2724" s="1" t="s">
        <v>2175</v>
      </c>
      <c r="G2724" s="1" t="s">
        <v>11</v>
      </c>
      <c r="H2724" s="1" t="s">
        <v>312</v>
      </c>
      <c r="I2724" s="3"/>
      <c r="J2724" s="3"/>
    </row>
    <row r="2725">
      <c r="A2725" s="4" t="s">
        <v>2047</v>
      </c>
      <c r="B2725" s="1" t="s">
        <v>11</v>
      </c>
      <c r="C2725" s="1" t="s">
        <v>11</v>
      </c>
      <c r="D2725" s="1" t="s">
        <v>11</v>
      </c>
      <c r="E2725" s="1" t="s">
        <v>11</v>
      </c>
      <c r="F2725" s="1" t="s">
        <v>11</v>
      </c>
      <c r="G2725" s="1" t="s">
        <v>11</v>
      </c>
      <c r="H2725" s="1" t="s">
        <v>11</v>
      </c>
      <c r="I2725" s="3"/>
      <c r="J2725" s="3"/>
    </row>
    <row r="2726">
      <c r="A2726" s="4" t="s">
        <v>4252</v>
      </c>
      <c r="B2726" s="1" t="s">
        <v>11</v>
      </c>
      <c r="C2726" s="1" t="s">
        <v>11</v>
      </c>
      <c r="D2726" s="1" t="s">
        <v>11</v>
      </c>
      <c r="E2726" s="1" t="s">
        <v>11</v>
      </c>
      <c r="F2726" s="1" t="s">
        <v>11</v>
      </c>
      <c r="G2726" s="1" t="s">
        <v>11</v>
      </c>
      <c r="H2726" s="1" t="s">
        <v>11</v>
      </c>
      <c r="I2726" s="3"/>
      <c r="J2726" s="3"/>
    </row>
    <row r="2727">
      <c r="A2727" s="4" t="s">
        <v>5215</v>
      </c>
      <c r="B2727" s="1" t="s">
        <v>11</v>
      </c>
      <c r="C2727" s="1" t="s">
        <v>11</v>
      </c>
      <c r="D2727" s="1" t="s">
        <v>11</v>
      </c>
      <c r="E2727" s="1" t="s">
        <v>11</v>
      </c>
      <c r="F2727" s="1" t="s">
        <v>11</v>
      </c>
      <c r="G2727" s="1" t="s">
        <v>11</v>
      </c>
      <c r="H2727" s="1" t="s">
        <v>11</v>
      </c>
      <c r="I2727" s="3"/>
      <c r="J2727" s="3"/>
    </row>
    <row r="2728">
      <c r="A2728" s="4" t="s">
        <v>1601</v>
      </c>
      <c r="B2728" s="1" t="s">
        <v>11</v>
      </c>
      <c r="C2728" s="1" t="s">
        <v>11</v>
      </c>
      <c r="D2728" s="1" t="s">
        <v>11</v>
      </c>
      <c r="E2728" s="1" t="s">
        <v>11</v>
      </c>
      <c r="F2728" s="1" t="s">
        <v>11</v>
      </c>
      <c r="G2728" s="1" t="s">
        <v>11</v>
      </c>
      <c r="H2728" s="1" t="s">
        <v>11</v>
      </c>
      <c r="I2728" s="3"/>
      <c r="J2728" s="3"/>
    </row>
    <row r="2729">
      <c r="A2729" s="4" t="s">
        <v>9441</v>
      </c>
      <c r="B2729" s="1" t="s">
        <v>9442</v>
      </c>
      <c r="C2729" s="3"/>
      <c r="D2729" s="3"/>
      <c r="E2729" s="3"/>
      <c r="F2729" s="1" t="s">
        <v>11</v>
      </c>
      <c r="G2729" s="1" t="s">
        <v>11</v>
      </c>
      <c r="H2729" s="1" t="s">
        <v>11</v>
      </c>
      <c r="I2729" s="3"/>
      <c r="J2729" s="3"/>
    </row>
    <row r="2730">
      <c r="A2730" s="4" t="s">
        <v>3239</v>
      </c>
      <c r="B2730" s="1" t="s">
        <v>11</v>
      </c>
      <c r="C2730" s="1" t="s">
        <v>11</v>
      </c>
      <c r="D2730" s="1" t="s">
        <v>11</v>
      </c>
      <c r="E2730" s="1" t="s">
        <v>11</v>
      </c>
      <c r="F2730" s="1" t="s">
        <v>11</v>
      </c>
      <c r="G2730" s="1" t="s">
        <v>11</v>
      </c>
      <c r="H2730" s="1" t="s">
        <v>11</v>
      </c>
      <c r="I2730" s="3"/>
      <c r="J2730" s="3"/>
    </row>
    <row r="2731">
      <c r="A2731" s="4" t="s">
        <v>5347</v>
      </c>
      <c r="B2731" s="1" t="s">
        <v>11</v>
      </c>
      <c r="C2731" s="1" t="s">
        <v>11</v>
      </c>
      <c r="D2731" s="1" t="s">
        <v>11</v>
      </c>
      <c r="E2731" s="1" t="s">
        <v>11</v>
      </c>
      <c r="F2731" s="1" t="s">
        <v>11</v>
      </c>
      <c r="G2731" s="1" t="s">
        <v>11</v>
      </c>
      <c r="H2731" s="1" t="s">
        <v>11</v>
      </c>
      <c r="I2731" s="3"/>
      <c r="J2731" s="3"/>
    </row>
    <row r="2732">
      <c r="A2732" s="4" t="s">
        <v>4844</v>
      </c>
      <c r="B2732" s="1" t="s">
        <v>11</v>
      </c>
      <c r="C2732" s="1" t="s">
        <v>11</v>
      </c>
      <c r="D2732" s="1" t="s">
        <v>11</v>
      </c>
      <c r="E2732" s="1" t="s">
        <v>11</v>
      </c>
      <c r="F2732" s="1" t="s">
        <v>11</v>
      </c>
      <c r="G2732" s="1" t="s">
        <v>11</v>
      </c>
      <c r="H2732" s="1" t="s">
        <v>11</v>
      </c>
      <c r="I2732" s="3"/>
      <c r="J2732" s="3"/>
    </row>
    <row r="2733">
      <c r="A2733" s="4" t="s">
        <v>9450</v>
      </c>
      <c r="B2733" s="1" t="s">
        <v>9451</v>
      </c>
      <c r="C2733" s="1" t="s">
        <v>9452</v>
      </c>
      <c r="D2733" s="1" t="s">
        <v>9453</v>
      </c>
      <c r="E2733" s="1" t="s">
        <v>9454</v>
      </c>
      <c r="F2733" s="1" t="s">
        <v>9455</v>
      </c>
      <c r="G2733" s="5" t="s">
        <v>9456</v>
      </c>
      <c r="H2733" s="1" t="s">
        <v>31</v>
      </c>
      <c r="I2733" s="3"/>
      <c r="J2733" s="3"/>
    </row>
    <row r="2734">
      <c r="A2734" s="4" t="s">
        <v>6414</v>
      </c>
      <c r="B2734" s="1" t="s">
        <v>11</v>
      </c>
      <c r="C2734" s="1" t="s">
        <v>11</v>
      </c>
      <c r="D2734" s="1" t="s">
        <v>11</v>
      </c>
      <c r="E2734" s="1" t="s">
        <v>11</v>
      </c>
      <c r="F2734" s="1" t="s">
        <v>11</v>
      </c>
      <c r="G2734" s="1" t="s">
        <v>11</v>
      </c>
      <c r="H2734" s="1" t="s">
        <v>11</v>
      </c>
      <c r="I2734" s="3"/>
      <c r="J2734" s="3"/>
    </row>
    <row r="2735">
      <c r="A2735" s="4" t="s">
        <v>9460</v>
      </c>
      <c r="B2735" s="1" t="s">
        <v>9461</v>
      </c>
      <c r="C2735" s="1" t="s">
        <v>9462</v>
      </c>
      <c r="D2735" s="1" t="s">
        <v>9463</v>
      </c>
      <c r="E2735" s="1" t="s">
        <v>9464</v>
      </c>
      <c r="F2735" s="1" t="s">
        <v>11</v>
      </c>
      <c r="G2735" s="3"/>
      <c r="H2735" s="1" t="s">
        <v>31</v>
      </c>
      <c r="I2735" s="3"/>
      <c r="J2735" s="3"/>
    </row>
    <row r="2736">
      <c r="A2736" s="4" t="s">
        <v>8260</v>
      </c>
      <c r="B2736" s="1" t="s">
        <v>11</v>
      </c>
      <c r="C2736" s="1" t="s">
        <v>11</v>
      </c>
      <c r="D2736" s="1" t="s">
        <v>11</v>
      </c>
      <c r="E2736" s="1" t="s">
        <v>11</v>
      </c>
      <c r="F2736" s="1" t="s">
        <v>11</v>
      </c>
      <c r="G2736" s="1" t="s">
        <v>11</v>
      </c>
      <c r="H2736" s="1" t="s">
        <v>11</v>
      </c>
      <c r="I2736" s="3"/>
      <c r="J2736" s="3"/>
    </row>
    <row r="2737">
      <c r="A2737" s="4" t="s">
        <v>4909</v>
      </c>
      <c r="B2737" s="1" t="s">
        <v>11</v>
      </c>
      <c r="C2737" s="1" t="s">
        <v>11</v>
      </c>
      <c r="D2737" s="1" t="s">
        <v>11</v>
      </c>
      <c r="E2737" s="1" t="s">
        <v>11</v>
      </c>
      <c r="F2737" s="1" t="s">
        <v>11</v>
      </c>
      <c r="G2737" s="1" t="s">
        <v>11</v>
      </c>
      <c r="H2737" s="1" t="s">
        <v>11</v>
      </c>
      <c r="I2737" s="3"/>
      <c r="J2737" s="3"/>
    </row>
    <row r="2738">
      <c r="A2738" s="4" t="s">
        <v>6799</v>
      </c>
      <c r="B2738" s="1" t="s">
        <v>11</v>
      </c>
      <c r="C2738" s="1" t="s">
        <v>11</v>
      </c>
      <c r="D2738" s="1" t="s">
        <v>11</v>
      </c>
      <c r="E2738" s="1" t="s">
        <v>11</v>
      </c>
      <c r="F2738" s="1" t="s">
        <v>11</v>
      </c>
      <c r="G2738" s="1" t="s">
        <v>11</v>
      </c>
      <c r="H2738" s="1" t="s">
        <v>11</v>
      </c>
      <c r="I2738" s="3"/>
      <c r="J2738" s="3"/>
    </row>
    <row r="2739">
      <c r="A2739" s="4" t="s">
        <v>7274</v>
      </c>
      <c r="B2739" s="1" t="s">
        <v>11</v>
      </c>
      <c r="C2739" s="1" t="s">
        <v>11</v>
      </c>
      <c r="D2739" s="1" t="s">
        <v>11</v>
      </c>
      <c r="E2739" s="1" t="s">
        <v>11</v>
      </c>
      <c r="F2739" s="1" t="s">
        <v>11</v>
      </c>
      <c r="G2739" s="1" t="s">
        <v>11</v>
      </c>
      <c r="H2739" s="1" t="s">
        <v>11</v>
      </c>
      <c r="I2739" s="3"/>
      <c r="J2739" s="3"/>
    </row>
    <row r="2740">
      <c r="A2740" s="4" t="s">
        <v>9474</v>
      </c>
      <c r="B2740" s="1" t="s">
        <v>9475</v>
      </c>
      <c r="C2740" s="1" t="s">
        <v>9476</v>
      </c>
      <c r="D2740" s="1" t="s">
        <v>9477</v>
      </c>
      <c r="E2740" s="1" t="s">
        <v>9478</v>
      </c>
      <c r="F2740" s="1" t="s">
        <v>9479</v>
      </c>
      <c r="G2740" s="3"/>
      <c r="H2740" s="1" t="s">
        <v>53</v>
      </c>
      <c r="I2740" s="3"/>
      <c r="J2740" s="3"/>
    </row>
    <row r="2741">
      <c r="A2741" s="4" t="s">
        <v>9481</v>
      </c>
      <c r="B2741" s="1" t="s">
        <v>9482</v>
      </c>
      <c r="C2741" s="1" t="s">
        <v>9483</v>
      </c>
      <c r="D2741" s="1" t="s">
        <v>9484</v>
      </c>
      <c r="E2741" s="1" t="s">
        <v>9485</v>
      </c>
      <c r="F2741" s="1" t="s">
        <v>11</v>
      </c>
      <c r="G2741" s="1" t="s">
        <v>11</v>
      </c>
      <c r="H2741" s="1" t="s">
        <v>31</v>
      </c>
      <c r="I2741" s="3"/>
      <c r="J2741" s="3"/>
    </row>
    <row r="2742">
      <c r="A2742" s="4" t="s">
        <v>6344</v>
      </c>
      <c r="B2742" s="1" t="s">
        <v>11</v>
      </c>
      <c r="C2742" s="1" t="s">
        <v>11</v>
      </c>
      <c r="D2742" s="1" t="s">
        <v>11</v>
      </c>
      <c r="E2742" s="1" t="s">
        <v>11</v>
      </c>
      <c r="F2742" s="1" t="s">
        <v>11</v>
      </c>
      <c r="G2742" s="1" t="s">
        <v>11</v>
      </c>
      <c r="H2742" s="1" t="s">
        <v>11</v>
      </c>
      <c r="I2742" s="3"/>
      <c r="J2742" s="3"/>
    </row>
    <row r="2743">
      <c r="A2743" s="4" t="s">
        <v>1909</v>
      </c>
      <c r="B2743" s="1" t="s">
        <v>11</v>
      </c>
      <c r="C2743" s="1" t="s">
        <v>11</v>
      </c>
      <c r="D2743" s="1" t="s">
        <v>11</v>
      </c>
      <c r="E2743" s="1" t="s">
        <v>11</v>
      </c>
      <c r="F2743" s="1" t="s">
        <v>11</v>
      </c>
      <c r="G2743" s="1" t="s">
        <v>11</v>
      </c>
      <c r="H2743" s="1" t="s">
        <v>11</v>
      </c>
      <c r="I2743" s="3"/>
      <c r="J2743" s="3"/>
    </row>
    <row r="2744">
      <c r="A2744" s="4" t="s">
        <v>9183</v>
      </c>
      <c r="B2744" s="1" t="s">
        <v>11</v>
      </c>
      <c r="C2744" s="1" t="s">
        <v>11</v>
      </c>
      <c r="D2744" s="1" t="s">
        <v>11</v>
      </c>
      <c r="E2744" s="1" t="s">
        <v>11</v>
      </c>
      <c r="F2744" s="1" t="s">
        <v>11</v>
      </c>
      <c r="G2744" s="1" t="s">
        <v>11</v>
      </c>
      <c r="H2744" s="1" t="s">
        <v>11</v>
      </c>
      <c r="I2744" s="3"/>
      <c r="J2744" s="3"/>
    </row>
    <row r="2745">
      <c r="A2745" s="4" t="s">
        <v>6009</v>
      </c>
      <c r="B2745" s="1" t="s">
        <v>11</v>
      </c>
      <c r="C2745" s="1" t="s">
        <v>11</v>
      </c>
      <c r="D2745" s="1" t="s">
        <v>11</v>
      </c>
      <c r="E2745" s="1" t="s">
        <v>11</v>
      </c>
      <c r="F2745" s="1" t="s">
        <v>11</v>
      </c>
      <c r="G2745" s="1" t="s">
        <v>11</v>
      </c>
      <c r="H2745" s="1" t="s">
        <v>11</v>
      </c>
      <c r="I2745" s="3"/>
      <c r="J2745" s="3"/>
    </row>
    <row r="2746">
      <c r="A2746" s="4" t="s">
        <v>7672</v>
      </c>
      <c r="B2746" s="1" t="s">
        <v>11</v>
      </c>
      <c r="C2746" s="1" t="s">
        <v>11</v>
      </c>
      <c r="D2746" s="1" t="s">
        <v>11</v>
      </c>
      <c r="E2746" s="1" t="s">
        <v>11</v>
      </c>
      <c r="F2746" s="1" t="s">
        <v>11</v>
      </c>
      <c r="G2746" s="1" t="s">
        <v>11</v>
      </c>
      <c r="H2746" s="1" t="s">
        <v>11</v>
      </c>
      <c r="I2746" s="3"/>
      <c r="J2746" s="3"/>
    </row>
    <row r="2747">
      <c r="A2747" s="4" t="s">
        <v>4210</v>
      </c>
      <c r="B2747" s="1" t="s">
        <v>11</v>
      </c>
      <c r="C2747" s="1" t="s">
        <v>11</v>
      </c>
      <c r="D2747" s="1" t="s">
        <v>11</v>
      </c>
      <c r="E2747" s="1" t="s">
        <v>11</v>
      </c>
      <c r="F2747" s="1" t="s">
        <v>11</v>
      </c>
      <c r="G2747" s="1" t="s">
        <v>11</v>
      </c>
      <c r="H2747" s="1" t="s">
        <v>11</v>
      </c>
      <c r="I2747" s="3"/>
      <c r="J2747" s="3"/>
    </row>
    <row r="2748">
      <c r="A2748" s="4" t="s">
        <v>101</v>
      </c>
      <c r="B2748" s="1" t="s">
        <v>11</v>
      </c>
      <c r="C2748" s="1" t="s">
        <v>11</v>
      </c>
      <c r="D2748" s="1" t="s">
        <v>11</v>
      </c>
      <c r="E2748" s="1" t="s">
        <v>11</v>
      </c>
      <c r="F2748" s="1" t="s">
        <v>11</v>
      </c>
      <c r="G2748" s="1" t="s">
        <v>11</v>
      </c>
      <c r="H2748" s="1" t="s">
        <v>11</v>
      </c>
      <c r="I2748" s="3"/>
      <c r="J2748" s="3"/>
    </row>
    <row r="2749">
      <c r="A2749" s="4" t="s">
        <v>3124</v>
      </c>
      <c r="B2749" s="1" t="s">
        <v>11</v>
      </c>
      <c r="C2749" s="1" t="s">
        <v>11</v>
      </c>
      <c r="D2749" s="1" t="s">
        <v>11</v>
      </c>
      <c r="E2749" s="1" t="s">
        <v>11</v>
      </c>
      <c r="F2749" s="1" t="s">
        <v>11</v>
      </c>
      <c r="G2749" s="1" t="s">
        <v>11</v>
      </c>
      <c r="H2749" s="1" t="s">
        <v>11</v>
      </c>
      <c r="I2749" s="3"/>
      <c r="J2749" s="3"/>
    </row>
    <row r="2750">
      <c r="A2750" s="4" t="s">
        <v>285</v>
      </c>
      <c r="B2750" s="1" t="s">
        <v>11</v>
      </c>
      <c r="C2750" s="1" t="s">
        <v>11</v>
      </c>
      <c r="D2750" s="1" t="s">
        <v>11</v>
      </c>
      <c r="E2750" s="1" t="s">
        <v>11</v>
      </c>
      <c r="F2750" s="1" t="s">
        <v>11</v>
      </c>
      <c r="G2750" s="1" t="s">
        <v>11</v>
      </c>
      <c r="H2750" s="1" t="s">
        <v>11</v>
      </c>
      <c r="I2750" s="3"/>
      <c r="J2750" s="3"/>
    </row>
    <row r="2751">
      <c r="A2751" s="4" t="s">
        <v>8802</v>
      </c>
      <c r="B2751" s="1" t="s">
        <v>11</v>
      </c>
      <c r="C2751" s="1" t="s">
        <v>11</v>
      </c>
      <c r="D2751" s="1" t="s">
        <v>11</v>
      </c>
      <c r="E2751" s="1" t="s">
        <v>11</v>
      </c>
      <c r="F2751" s="1" t="s">
        <v>11</v>
      </c>
      <c r="G2751" s="1" t="s">
        <v>11</v>
      </c>
      <c r="H2751" s="1" t="s">
        <v>11</v>
      </c>
      <c r="I2751" s="3"/>
      <c r="J2751" s="3"/>
    </row>
    <row r="2752">
      <c r="A2752" s="4" t="s">
        <v>5525</v>
      </c>
      <c r="B2752" s="1" t="s">
        <v>11</v>
      </c>
      <c r="C2752" s="1" t="s">
        <v>11</v>
      </c>
      <c r="D2752" s="1" t="s">
        <v>11</v>
      </c>
      <c r="E2752" s="1" t="s">
        <v>11</v>
      </c>
      <c r="F2752" s="1" t="s">
        <v>11</v>
      </c>
      <c r="G2752" s="1" t="s">
        <v>11</v>
      </c>
      <c r="H2752" s="1" t="s">
        <v>11</v>
      </c>
      <c r="I2752" s="3"/>
      <c r="J2752" s="3"/>
    </row>
    <row r="2753">
      <c r="A2753" s="4" t="s">
        <v>6158</v>
      </c>
      <c r="B2753" s="1" t="s">
        <v>11</v>
      </c>
      <c r="C2753" s="1" t="s">
        <v>11</v>
      </c>
      <c r="D2753" s="1" t="s">
        <v>11</v>
      </c>
      <c r="E2753" s="1" t="s">
        <v>11</v>
      </c>
      <c r="F2753" s="1" t="s">
        <v>11</v>
      </c>
      <c r="G2753" s="1" t="s">
        <v>11</v>
      </c>
      <c r="H2753" s="1" t="s">
        <v>11</v>
      </c>
      <c r="I2753" s="3"/>
      <c r="J2753" s="3"/>
    </row>
    <row r="2754">
      <c r="A2754" s="4" t="s">
        <v>5223</v>
      </c>
      <c r="B2754" s="1" t="s">
        <v>11</v>
      </c>
      <c r="C2754" s="1" t="s">
        <v>11</v>
      </c>
      <c r="D2754" s="1" t="s">
        <v>11</v>
      </c>
      <c r="E2754" s="1" t="s">
        <v>11</v>
      </c>
      <c r="F2754" s="1" t="s">
        <v>11</v>
      </c>
      <c r="G2754" s="1" t="s">
        <v>11</v>
      </c>
      <c r="H2754" s="1" t="s">
        <v>11</v>
      </c>
      <c r="I2754" s="3"/>
      <c r="J2754" s="3"/>
    </row>
    <row r="2755">
      <c r="A2755" s="4" t="s">
        <v>3748</v>
      </c>
      <c r="B2755" s="1" t="s">
        <v>11</v>
      </c>
      <c r="C2755" s="1" t="s">
        <v>11</v>
      </c>
      <c r="D2755" s="1" t="s">
        <v>11</v>
      </c>
      <c r="E2755" s="1" t="s">
        <v>11</v>
      </c>
      <c r="F2755" s="1" t="s">
        <v>11</v>
      </c>
      <c r="G2755" s="1" t="s">
        <v>11</v>
      </c>
      <c r="H2755" s="1" t="s">
        <v>11</v>
      </c>
      <c r="I2755" s="3"/>
      <c r="J2755" s="3"/>
    </row>
    <row r="2756">
      <c r="A2756" s="4" t="s">
        <v>8402</v>
      </c>
      <c r="B2756" s="1" t="s">
        <v>11</v>
      </c>
      <c r="C2756" s="1" t="s">
        <v>11</v>
      </c>
      <c r="D2756" s="1" t="s">
        <v>11</v>
      </c>
      <c r="E2756" s="1" t="s">
        <v>11</v>
      </c>
      <c r="F2756" s="1" t="s">
        <v>11</v>
      </c>
      <c r="G2756" s="1" t="s">
        <v>11</v>
      </c>
      <c r="H2756" s="1" t="s">
        <v>11</v>
      </c>
      <c r="I2756" s="3"/>
      <c r="J2756" s="3"/>
    </row>
    <row r="2757">
      <c r="A2757" s="4" t="s">
        <v>9517</v>
      </c>
      <c r="B2757" s="1" t="s">
        <v>9518</v>
      </c>
      <c r="C2757" s="1" t="s">
        <v>9519</v>
      </c>
      <c r="D2757" s="1" t="s">
        <v>9520</v>
      </c>
      <c r="E2757" s="1" t="s">
        <v>9521</v>
      </c>
      <c r="F2757" s="1" t="s">
        <v>11</v>
      </c>
      <c r="G2757" s="5" t="s">
        <v>9522</v>
      </c>
      <c r="H2757" s="1" t="s">
        <v>53</v>
      </c>
      <c r="I2757" s="3"/>
      <c r="J2757" s="3"/>
    </row>
    <row r="2758">
      <c r="A2758" s="4" t="s">
        <v>6019</v>
      </c>
      <c r="B2758" s="1" t="s">
        <v>11</v>
      </c>
      <c r="C2758" s="1" t="s">
        <v>11</v>
      </c>
      <c r="D2758" s="1" t="s">
        <v>11</v>
      </c>
      <c r="E2758" s="1" t="s">
        <v>11</v>
      </c>
      <c r="F2758" s="1" t="s">
        <v>11</v>
      </c>
      <c r="G2758" s="1" t="s">
        <v>11</v>
      </c>
      <c r="H2758" s="1" t="s">
        <v>11</v>
      </c>
      <c r="I2758" s="3"/>
      <c r="J2758" s="3"/>
    </row>
    <row r="2759">
      <c r="A2759" s="4" t="s">
        <v>9526</v>
      </c>
      <c r="B2759" s="1" t="s">
        <v>9527</v>
      </c>
      <c r="C2759" s="1" t="s">
        <v>9528</v>
      </c>
      <c r="D2759" s="1" t="s">
        <v>9529</v>
      </c>
      <c r="E2759" s="1" t="s">
        <v>9530</v>
      </c>
      <c r="F2759" s="1" t="s">
        <v>11</v>
      </c>
      <c r="G2759" s="1" t="s">
        <v>11</v>
      </c>
      <c r="H2759" s="1" t="s">
        <v>80</v>
      </c>
      <c r="I2759" s="3"/>
      <c r="J2759" s="3"/>
    </row>
    <row r="2760">
      <c r="A2760" s="4" t="s">
        <v>5071</v>
      </c>
      <c r="B2760" s="1" t="s">
        <v>11</v>
      </c>
      <c r="C2760" s="1" t="s">
        <v>11</v>
      </c>
      <c r="D2760" s="1" t="s">
        <v>11</v>
      </c>
      <c r="E2760" s="1" t="s">
        <v>11</v>
      </c>
      <c r="F2760" s="1" t="s">
        <v>11</v>
      </c>
      <c r="G2760" s="1" t="s">
        <v>11</v>
      </c>
      <c r="H2760" s="1" t="s">
        <v>11</v>
      </c>
      <c r="I2760" s="3"/>
      <c r="J2760" s="3"/>
    </row>
    <row r="2761">
      <c r="A2761" s="4" t="s">
        <v>2889</v>
      </c>
      <c r="B2761" s="1" t="s">
        <v>11</v>
      </c>
      <c r="C2761" s="1" t="s">
        <v>11</v>
      </c>
      <c r="D2761" s="1" t="s">
        <v>11</v>
      </c>
      <c r="E2761" s="1" t="s">
        <v>11</v>
      </c>
      <c r="F2761" s="1" t="s">
        <v>11</v>
      </c>
      <c r="G2761" s="1" t="s">
        <v>11</v>
      </c>
      <c r="H2761" s="1" t="s">
        <v>11</v>
      </c>
      <c r="I2761" s="3"/>
      <c r="J2761" s="3"/>
    </row>
    <row r="2762">
      <c r="A2762" s="4" t="s">
        <v>3589</v>
      </c>
      <c r="B2762" s="1" t="s">
        <v>11</v>
      </c>
      <c r="C2762" s="1" t="s">
        <v>11</v>
      </c>
      <c r="D2762" s="1" t="s">
        <v>11</v>
      </c>
      <c r="E2762" s="1" t="s">
        <v>11</v>
      </c>
      <c r="F2762" s="1" t="s">
        <v>11</v>
      </c>
      <c r="G2762" s="1" t="s">
        <v>11</v>
      </c>
      <c r="H2762" s="1" t="s">
        <v>11</v>
      </c>
      <c r="I2762" s="3"/>
      <c r="J2762" s="3"/>
    </row>
    <row r="2763">
      <c r="A2763" s="4" t="s">
        <v>9284</v>
      </c>
      <c r="B2763" s="1" t="s">
        <v>11</v>
      </c>
      <c r="C2763" s="1" t="s">
        <v>11</v>
      </c>
      <c r="D2763" s="1" t="s">
        <v>11</v>
      </c>
      <c r="E2763" s="1" t="s">
        <v>11</v>
      </c>
      <c r="F2763" s="1" t="s">
        <v>11</v>
      </c>
      <c r="G2763" s="1" t="s">
        <v>11</v>
      </c>
      <c r="H2763" s="1" t="s">
        <v>11</v>
      </c>
      <c r="I2763" s="3"/>
      <c r="J2763" s="3"/>
    </row>
    <row r="2764">
      <c r="A2764" s="4" t="s">
        <v>9540</v>
      </c>
      <c r="B2764" s="1" t="s">
        <v>9541</v>
      </c>
      <c r="C2764" s="1" t="s">
        <v>9542</v>
      </c>
      <c r="D2764" s="1" t="s">
        <v>9543</v>
      </c>
      <c r="E2764" s="1" t="s">
        <v>9544</v>
      </c>
      <c r="F2764" s="1" t="s">
        <v>11</v>
      </c>
      <c r="G2764" s="5" t="s">
        <v>9545</v>
      </c>
      <c r="H2764" s="1" t="s">
        <v>31</v>
      </c>
      <c r="I2764" s="3"/>
      <c r="J2764" s="3"/>
    </row>
    <row r="2765">
      <c r="A2765" s="4" t="s">
        <v>9547</v>
      </c>
      <c r="B2765" s="1" t="s">
        <v>9548</v>
      </c>
      <c r="C2765" s="1" t="s">
        <v>9549</v>
      </c>
      <c r="D2765" s="1" t="s">
        <v>9550</v>
      </c>
      <c r="E2765" s="1" t="s">
        <v>9551</v>
      </c>
      <c r="F2765" s="1" t="s">
        <v>11</v>
      </c>
      <c r="G2765" s="1" t="s">
        <v>11</v>
      </c>
      <c r="H2765" s="1" t="s">
        <v>80</v>
      </c>
      <c r="I2765" s="3"/>
      <c r="J2765" s="3"/>
    </row>
    <row r="2766">
      <c r="A2766" s="4" t="s">
        <v>9553</v>
      </c>
      <c r="B2766" s="1" t="s">
        <v>9554</v>
      </c>
      <c r="C2766" s="1" t="s">
        <v>9555</v>
      </c>
      <c r="D2766" s="1" t="s">
        <v>9556</v>
      </c>
      <c r="E2766" s="1" t="s">
        <v>9557</v>
      </c>
      <c r="F2766" s="1" t="s">
        <v>11</v>
      </c>
      <c r="G2766" s="5" t="s">
        <v>9558</v>
      </c>
      <c r="H2766" s="1" t="s">
        <v>80</v>
      </c>
      <c r="I2766" s="3"/>
      <c r="J2766" s="3"/>
    </row>
    <row r="2767">
      <c r="A2767" s="4" t="s">
        <v>6885</v>
      </c>
      <c r="B2767" s="1" t="s">
        <v>11</v>
      </c>
      <c r="C2767" s="1" t="s">
        <v>11</v>
      </c>
      <c r="D2767" s="1" t="s">
        <v>11</v>
      </c>
      <c r="E2767" s="1" t="s">
        <v>11</v>
      </c>
      <c r="F2767" s="1" t="s">
        <v>11</v>
      </c>
      <c r="G2767" s="1" t="s">
        <v>11</v>
      </c>
      <c r="H2767" s="1" t="s">
        <v>11</v>
      </c>
      <c r="I2767" s="3"/>
      <c r="J2767" s="3"/>
    </row>
    <row r="2768">
      <c r="A2768" s="4" t="s">
        <v>3037</v>
      </c>
      <c r="B2768" s="1" t="s">
        <v>11</v>
      </c>
      <c r="C2768" s="1" t="s">
        <v>11</v>
      </c>
      <c r="D2768" s="1" t="s">
        <v>11</v>
      </c>
      <c r="E2768" s="1" t="s">
        <v>11</v>
      </c>
      <c r="F2768" s="1" t="s">
        <v>11</v>
      </c>
      <c r="G2768" s="1" t="s">
        <v>11</v>
      </c>
      <c r="H2768" s="1" t="s">
        <v>11</v>
      </c>
      <c r="I2768" s="3"/>
      <c r="J2768" s="3"/>
    </row>
    <row r="2769">
      <c r="A2769" s="4" t="s">
        <v>2051</v>
      </c>
      <c r="B2769" s="1" t="s">
        <v>11</v>
      </c>
      <c r="C2769" s="1" t="s">
        <v>11</v>
      </c>
      <c r="D2769" s="1" t="s">
        <v>11</v>
      </c>
      <c r="E2769" s="1" t="s">
        <v>11</v>
      </c>
      <c r="F2769" s="1" t="s">
        <v>11</v>
      </c>
      <c r="G2769" s="1" t="s">
        <v>11</v>
      </c>
      <c r="H2769" s="1" t="s">
        <v>11</v>
      </c>
      <c r="I2769" s="3"/>
      <c r="J2769" s="3"/>
    </row>
    <row r="2770">
      <c r="A2770" s="4" t="s">
        <v>4362</v>
      </c>
      <c r="B2770" s="1" t="s">
        <v>11</v>
      </c>
      <c r="C2770" s="1" t="s">
        <v>11</v>
      </c>
      <c r="D2770" s="1" t="s">
        <v>11</v>
      </c>
      <c r="E2770" s="1" t="s">
        <v>11</v>
      </c>
      <c r="F2770" s="1" t="s">
        <v>11</v>
      </c>
      <c r="G2770" s="1" t="s">
        <v>11</v>
      </c>
      <c r="H2770" s="1" t="s">
        <v>11</v>
      </c>
      <c r="I2770" s="3"/>
      <c r="J2770" s="3"/>
    </row>
    <row r="2771">
      <c r="A2771" s="4" t="s">
        <v>6391</v>
      </c>
      <c r="B2771" s="1" t="s">
        <v>11</v>
      </c>
      <c r="C2771" s="1" t="s">
        <v>11</v>
      </c>
      <c r="D2771" s="1" t="s">
        <v>11</v>
      </c>
      <c r="E2771" s="1" t="s">
        <v>11</v>
      </c>
      <c r="F2771" s="1" t="s">
        <v>11</v>
      </c>
      <c r="G2771" s="1" t="s">
        <v>11</v>
      </c>
      <c r="H2771" s="1" t="s">
        <v>11</v>
      </c>
      <c r="I2771" s="3"/>
      <c r="J2771" s="3"/>
    </row>
    <row r="2772">
      <c r="A2772" s="4" t="s">
        <v>4999</v>
      </c>
      <c r="B2772" s="1" t="s">
        <v>11</v>
      </c>
      <c r="C2772" s="1" t="s">
        <v>11</v>
      </c>
      <c r="D2772" s="1" t="s">
        <v>11</v>
      </c>
      <c r="E2772" s="1" t="s">
        <v>11</v>
      </c>
      <c r="F2772" s="1" t="s">
        <v>11</v>
      </c>
      <c r="G2772" s="1" t="s">
        <v>11</v>
      </c>
      <c r="H2772" s="1" t="s">
        <v>11</v>
      </c>
      <c r="I2772" s="3"/>
      <c r="J2772" s="3"/>
    </row>
    <row r="2773">
      <c r="A2773" s="4" t="s">
        <v>2632</v>
      </c>
      <c r="B2773" s="1" t="s">
        <v>11</v>
      </c>
      <c r="C2773" s="1" t="s">
        <v>11</v>
      </c>
      <c r="D2773" s="1" t="s">
        <v>11</v>
      </c>
      <c r="E2773" s="1" t="s">
        <v>11</v>
      </c>
      <c r="F2773" s="1" t="s">
        <v>11</v>
      </c>
      <c r="G2773" s="1" t="s">
        <v>11</v>
      </c>
      <c r="H2773" s="1" t="s">
        <v>11</v>
      </c>
      <c r="I2773" s="3"/>
      <c r="J2773" s="3"/>
    </row>
    <row r="2774" hidden="1">
      <c r="A2774" s="6"/>
      <c r="B2774" s="3"/>
      <c r="C2774" s="3"/>
      <c r="D2774" s="3"/>
      <c r="E2774" s="3"/>
      <c r="F2774" s="3"/>
      <c r="G2774" s="3"/>
      <c r="H2774" s="3"/>
      <c r="I2774" s="3"/>
      <c r="J2774" s="3"/>
    </row>
    <row r="2775" hidden="1">
      <c r="A2775" s="6"/>
      <c r="B2775" s="3"/>
      <c r="C2775" s="3"/>
      <c r="D2775" s="3"/>
      <c r="E2775" s="3"/>
      <c r="F2775" s="3"/>
      <c r="G2775" s="3"/>
      <c r="H2775" s="3"/>
      <c r="I2775" s="3"/>
      <c r="J2775" s="3"/>
    </row>
  </sheetData>
  <autoFilter ref="$A$1:$J$2775">
    <filterColumn colId="1">
      <filters>
        <filter val="EXTRA"/>
        <filter val="MAÎTRISE DE BORDEAUX"/>
        <filter val="OBJECTIF FIT"/>
        <filter val="COLLECTIF GENRE"/>
        <filter val="THE WILL"/>
        <filter val="MONTS ET MERVEILLES"/>
        <filter val="THÉÂTRE OMBRE ET LUMIÈRE"/>
        <filter val="CENTRE DES PRATIQUES ARTISTIQUES ET RECHERCHES CHORÉGRAPHIQUE LATELIER14 - CPARC"/>
        <filter val="UKRAINE AMITIÉ - UA"/>
        <filter val="PEI LIN WUSHU SPORT ASSOCIATION"/>
        <filter val="LA MAISON SOUDANAISE À BORDEAUX  - LMSB"/>
        <filter val="ASSOCIATION GÉNÉRATION DUPATY - A.G. DUPATY"/>
        <filter val="ASSOCIATION POUR L'INFORMATION ET LA PRÉVENTION DE L'ALCOOLISATION FESTIVE - APIPAF"/>
        <filter val="LES SURPRISES"/>
        <filter val="ESPRIT DE QUARTIER"/>
        <filter val="IN PEACE EVENT"/>
        <filter val="GRAINE AQUITAINE"/>
        <filter val="FÉDÉRATION FRANÇAISE DES MÉTIERS DE L'ASSISTANAT ET DU SECRÉTARIAT - FFMAS GIRONDE"/>
        <filter val="CALIXTE COEUR DE BASTIDE"/>
        <filter val="MIAOU RECORDS"/>
        <filter val="LE PLANNING FAMILIAL 33"/>
        <filter val="ASSOCIATION PRENDRE SOIN DU LIEN - APSL"/>
        <filter val="GP INTEN6T"/>
        <filter val="VISUEL-LSF NOUVELLE-AQUITAINE - VISUEL-LSF N-A"/>
        <filter val="L'ATELIER DU RIRE"/>
        <filter val="GV PERGOLA STÉHÉLIN"/>
        <filter val="AFRISOL ECO DÉVELOPPEMENT - AED"/>
        <filter val="ESPACE 33"/>
        <filter val="INFOS SECTES AQUITAINE - ISA"/>
        <filter val="JARDIN PARTAGÉ DU PARC RIVIÈRE : J2PR"/>
        <filter val="ASSOCIATION TERRITOIRES &amp; INNOVATION SOCIALE - ATIS"/>
        <filter val="BXA - ESPRIT VOILE - BXA EV"/>
        <filter val="A HAUTEUR D'HOMME INTERNATIONAL - AHH"/>
        <filter val="COLLECTIF JESUISNOIRDEMONDE"/>
        <filter val="AIR PASSION AQUITAINE - APA"/>
        <filter val="OFFICE AQUITAIN DE RECHERCHES, D'ETUDES, D'INFORMATION ET DE LIAISON  - OAREIL"/>
        <filter val="ASSOCIATION DES ORGANISATIONS POSITIVES DU SUD OUEST - ORGA+"/>
        <filter val="COURRIER DE BOVET - CDB"/>
        <filter val="PHILIA BORDEAUX"/>
        <filter val="ESCALES LITTÉRAIRES BORDEAUX AQUITAINE - ESCALE DU LIVRE"/>
        <filter val="CENTRE D'INFORMATION SUR LE DROIT DES FEMMES ET DES FAMILLES - CIDFF GIRONDE"/>
        <filter val="CONSEIL POUR LA JUSTICE L'EGALITÉ ET LA PAIX"/>
        <filter val="ASSOCIATION SPORT EMPLOI - AES"/>
        <filter val="THÉÂTRE EN MIETTES"/>
        <filter val="THÉÂTRE LA BOÎTE À JOUER"/>
        <filter val="TCHERNOBLAYE"/>
        <filter val="MÉCANIQUE SANS FRONTIÈRES - MÉCASF"/>
        <filter val="ERNEST CIRCUIT-COURT SOLIDARITÉ - ERNEST CCS"/>
        <filter val="LA VIE DES SENS - LVDS"/>
        <filter val="ÉCOLE DES GRANDS PARENTS EUROPÉENS - EGPE"/>
        <filter val="COMITE DES MEDAILLES JEUNESSE, SPORTS ET ENGAGEMENT ASSOCIATIF DE LA GIRONDE - CDMJSEA 33"/>
        <filter val="SWINGTIME BORDEAUX"/>
        <filter val="DISPARATE"/>
        <filter val="PROMOFEMMES"/>
        <filter val="ANGELSTREE - PROGRAMME BROADWAY DANCE FACTORY"/>
        <filter val="VIVRE À CAUDÉRAN"/>
        <filter val="LES NOMADES DE GRAIN DE SABLE AQUITAINE - GDS-BDX"/>
        <filter val="CAISSE SOCIALE DE DÉVELOPPEMENT LOCAL - CSDL"/>
        <filter val="DÉFENSE DES RÉSIDENTS DES QUARTIERS BORDEAUX MÉTROPOLE  - ADDR.DQBM"/>
        <filter val="UFC QUE CHOISIR"/>
        <filter val="ASSOCIATION DES AMIS D’ELIANE LAVAIL - AMIDEL"/>
        <filter val="ASSOCIATION QWANKIDO BORDEAUX ECOLE DU DRAGON"/>
        <filter val="ASSOCIATION ODYSSÉE"/>
        <filter val="HABITATS JEUNES LE LEVAIN"/>
        <filter val="ROTARACT CLUB DE BORDEAUX"/>
        <filter val="OFFICIEL COMMERCE SOLIDAIRE &amp; RÉSEAUX - OCS"/>
        <filter val="HALLES DE BOURBON - H2B"/>
        <filter val="PALLIA PLUS"/>
        <filter val="FORUM DES CULTURES ET DES TRADITIONS - APRELIK - FDCDT"/>
        <filter val="DANS SON ENVOL"/>
        <filter val="ASSOCIATION DE SOUTIEN SCOLAIRE AUX ENFANTS MALADES - ASSEM"/>
        <filter val="PHILOMATHIQUE DE BORDEAUX"/>
        <filter val="ASSOCIATION POUR LE DROIT DE MOURIR DANS LA DIGNITÉ - ADMD"/>
        <filter val="UNTENDANSES"/>
        <filter val="LA BOITE A MUSIQUE"/>
        <filter val="REGARDS CROISÉS"/>
        <filter val="INNOV'ACTION PÉDAGOGIQUE"/>
        <filter val="ARC EN CIEL THÉÂTRE AQUITAINE - ACTA"/>
        <filter val="COLLECTIF DU DIX MAI-BORDEAUX - CDM-B"/>
        <filter val="TEST 14.09.2018"/>
        <filter val="ASSOCIATION DES CENTRES D'ANIMATION DE QUARTIERS DE BORDEAUX - CENTRE D'ANIMATION BASTIDE QUEYRIES - ACAQB"/>
        <filter val="DESTINATION MULTIMEDIA"/>
        <filter val="HAND TO HAND"/>
        <filter val="JARDIN-ET-ECOTOURISME"/>
        <filter val="ASSOCIATION CULTURELLE TRÉSORS D'IRAN - ACTI"/>
        <filter val="L'ACADÉMIE DE LA COULEUR"/>
        <filter val="BOUT À BOUT  - BAB"/>
        <filter val="ASSOCIATION VILLAGE SAINT SEURIN"/>
        <filter val="SOEURS D'ENCRE BY ROSE TATTOO"/>
        <filter val="ICRONOS-AFIFA - ICRONOS"/>
        <filter val="COLLECTIF COMMENTC'ESTMAINTENANT? - COLLECTIF CCM"/>
        <filter val="PASSERELLES ET COMPÉTENCES - PETC"/>
        <filter val="TEST 1809"/>
        <filter val="JEUNES POUSSES ET POTAGERS"/>
        <filter val="ASSOCIATION SPORTIVE DE SCIENCES PO BORDEAUX"/>
        <filter val="HABITAT PARTICIPATIF NOUVELLE AQUITAINE - HAPANA"/>
        <filter val="CENTRE D'IMPROVISATION LIBRE - C.I.L"/>
        <filter val="JOLIE PETITE MAMAN  - J.P.M."/>
        <filter val="INSTANTS DE BEAUTÉ"/>
        <filter val="ASSOCIATION - REGARD 9 - REGARD 9"/>
        <filter val="MENSA GRAND AQUITAINE"/>
        <filter val="DEUX BOUTS"/>
        <filter val="HABITAT ET HUMANISME GIRONDE - HH33"/>
        <filter val="ASSOCIATION PARENTS ENFANTS SOLEIL"/>
        <filter val="ASSOCIATION CULTURELLE ET MUSIQUE DE L'ESTUAIRE - ACME"/>
        <filter val="LES MENUTS DES ARTS"/>
        <filter val="JEUNE CHAMBRE ÉCONOMIQUE DE BORDEAUX - JCEB"/>
        <filter val="GROUPEMENT DES EDUCATEURS SANS FRONTIERES - GREF"/>
        <filter val="UNION SPORTIVE LES CHARTRONS MAISON DE QUARTIER - U.S.C."/>
        <filter val="PÉRIPHÉRIES PRODUCTIONS"/>
        <filter val="CULTIV'ACTIONS"/>
        <filter val="GREENPEACE"/>
        <filter val="EM-FRANCE SUD-OUEST - EMFSO"/>
        <filter val="SOCIÉTÉ BORDELAISE D'AQUARELLE - SBA"/>
        <filter val="CAP SCIENCES"/>
        <filter val="ALTER INSERTION"/>
        <filter val="LES MAINS POUR LE DIRE"/>
        <filter val="ASSOCIATION DES MALADES ET OPÉRÉS CARDIAQUES - AMOC"/>
        <filter val="GROUPE DES APHASIQUES DE LA RÉGION DE BORDEAUX - GARB"/>
        <filter val="QUETZALCOATL"/>
        <filter val="LES FLEURS DE BACH BORDEAUX - FDBB"/>
        <filter val="W748968526"/>
        <filter val="LE DIRE AUTREMENT ASSOCIATION"/>
        <filter val="LES FEES PAPILLONS"/>
        <filter val="THE DESK - ART CONTEMPORAIN"/>
        <filter val="BELL'ITALIA"/>
        <filter val="HANDI'CHIENS"/>
        <filter val="PSY'HOPE BORDEAUX"/>
        <filter val="ASSOCIATION SAMBA MWANAS - SAMBAMWANAS"/>
        <filter val="UNION BORDEAUX MÉTROPOLE - UBM"/>
        <filter val="FIT &amp; CURIOUS"/>
        <filter val="AMIS DE L UTOPIA BORDEAUX"/>
        <filter val="LOUONS L'ETERNEL (CHORALE GOSPEL) - L.L"/>
        <filter val="CENTRE DE FORMATION ADAGE - CF ADAGE"/>
        <filter val="IMP'ACT"/>
        <filter val="CADRES ENTRAIDE"/>
        <filter val="AGENCE LOCALE DE L'ENERGIE ET DU CLIMAT MÉTROPOLE BORDELAISE ET GIRONDE - ALEC MB 33"/>
        <filter val="LA CHIFFONNE RIT"/>
        <filter val="LABO - ATELIERS &amp; LIVRES POUR ENFANTS"/>
        <filter val="ANIM'GINKO"/>
        <filter val="AGIR TOUS POUR LA DIGNITÉ QUART MONDE BORDEAUX - ATD QM"/>
        <filter val="ASSOCIATION BORDEAUX NIHONGO HOSHU JUGYOKO"/>
        <filter val="ASSOCIATION MALINE"/>
        <filter val="PERCEPTA TAI CHI CHUAN ET DÉVELOPPEMENT PERSONNEL - PERCEPTA"/>
        <filter val="ASSOCIATION PATRIMOINE ISRAÉLITE AQUITAINE - APIA"/>
        <filter val="A.V.E.C LES LIENS DU CŒUR"/>
        <filter val="EQUIPE SAINT VINCENT DE BORDEAUX - ESV DE BORDEAUX"/>
        <filter val="L'OEUF"/>
        <filter val="LE TAUZIN, MAISON DE QUARTIER ET CENTRE SOCIAL"/>
        <filter val="GRANDIR ENSEMBLE - CENTRE PAPILLON"/>
        <filter val="LE FESTIN"/>
        <filter val="BORDEAUX CITÉ TANGO - BCT"/>
        <filter val="ASSOCIATION POUR LE RESPECT DE L'ENVIRONNEMENT SUR LES MANIFESTATIONS CULTURELLES ET SPORTIVES  - AREMACS"/>
        <filter val="&quot;UNE VIE - UN PROJET&quot; - UVUP"/>
        <filter val="AQUITAINE AFRIQUE INITIATIVES  - AQAFI"/>
        <filter val="TOTOCHE PROD"/>
        <filter val="LA RONDE DES QUARTIERS DE BORDEAUX"/>
        <filter val="CHORALE SAINT-LOUIS"/>
        <filter val="CONNECTIF PLATEFORME CRÉATIVE"/>
        <filter val="L'ATEUL DE GAYA"/>
        <filter val="RÉSO-EMPLOIS À DOMICILE"/>
        <filter val="DACA &amp; CO"/>
        <filter val="SO K DANSE"/>
        <filter val="ENTR-AUTRES"/>
        <filter val="JONATHAN PIERRES VIVANTES, ASSOCIATION DÉPARTEMENTALE DE LA GIRONDE - JPV"/>
        <filter val="JOYEUSE COQUILLE"/>
        <filter val="FAITS DE COEUR'S - FAITSDECOEUR'S"/>
        <filter val="LA MAISON DES FAMILLES DE BORDEAUX - MDF"/>
        <filter val="SOLIDARITÉS NOUVELLES FACE AU CHÔMAGE - SNC"/>
        <filter val="ÉVEILLEZ LES BÉBÉS - CRÈCHE COUCOU"/>
        <filter val="ASTRÉE"/>
        <filter val="ASSOCIATION DE SOUTIEN AUX INVENTIONS LIBRES / BANZAÏ LAB"/>
        <filter val="CLAFOUTIS &amp; CIE"/>
        <filter val="LA COMPAGNIE GARANOTES"/>
        <filter val="BE ONE THE VISION - BOTV"/>
        <filter val="RELAIS HANDICAP INTERNATIONAL DE BORDEAUX - HI33"/>
        <filter val="AVANT GARDE JEANNE D'ARC - AGJA"/>
        <filter val="JEUNES DE SAINT-AUGUSTIN - JSA*"/>
        <filter val="GRAINES DE SOLIDARITÉ"/>
        <filter val="LA RECRE CITOYENNE"/>
        <filter val="MAISON DE L'EUROPE BORDEAUX-AQUITAINE"/>
        <filter val="LUTINE"/>
        <filter val="APE PAUL DOUMER"/>
        <filter val="SOCIÉTÉ DE SAINT-VINCENT-DE-PAUL GIRONDE - SSVP 33"/>
        <filter val="RICOCHET SONORE"/>
        <filter val="BORDEAUX TEATRO ITALIANO - BTI"/>
        <filter val="MAISON DE SANTÉ NATURELLE - AMDSN"/>
        <filter val="DU VENT DANS LES ARBRES"/>
        <filter val="TASHI DELEK BORDEAUX - TDB"/>
        <filter val="MAISON D'ACCUEIL ET D'INFORMATION 33 - MAI 33"/>
        <filter val="COMPAGNIE FOENIX - FOENIX"/>
        <filter val="CENTRE D'ANIMATION SAINT-PIERRE - ASSOCIATION DES CENTRES D'ANIMATION DE QUARTIERS DE BORDEAUX - ACAQB"/>
        <filter val="ÉCOMÉGOT"/>
        <filter val="BE WELL"/>
        <filter val="ARC'ANGECIEL VOYAGES"/>
        <filter val="VIVRE AVEC - SOLIDARITÉS INTERGÉNÉRATIONNELLES"/>
        <filter val="ASSOCIATION DES SAHRAOUIS À BORDEAUX  - ASB"/>
        <filter val="GUYENNE HANDI NAGES - GHN"/>
        <filter val="INTERNATIONAL CLUB OF BORDEAUX - ICB"/>
        <filter val="LE NOM LIEU"/>
        <filter val="WINE WILD WEST"/>
        <filter val="JEUNESSE NOUVEAU REGARD  - JNR"/>
        <filter val="VSART BORDEAUX"/>
        <filter val="COMPAGNIE LES SOUTERRAINES"/>
        <filter val="MAISON DE L'EMPLOI"/>
        <filter val="LOCAL'ATTITUDE : DU JARDIN À L'ÉPICERIE - LOCAL'ATTITUDE"/>
        <filter val="PEEP GIRONDE - PEEP AD33"/>
        <filter val="PHONIK"/>
        <filter val="UNION DÉPARTEMENTALE DES ASSOCIATIONS FAMILIALES DE LA GIRONDE - UDAF 33"/>
        <filter val="GRAINE D'ADULTE"/>
        <filter val="JEUNES-SCIENCE BORDEAUX - JSB"/>
        <filter val="ASSOCIATION NATIONALE POUR LES ENFANTS INTELLECTUELLEMENT PRÉCOCES AQUITAINE - ANPEIPAQUITAINE"/>
        <filter val="LA POLKA"/>
        <filter val="BORDEAUX ENTREPRENEURS"/>
        <filter val="CERCLE D'ART BORDELAIS - CAB"/>
        <filter val="ASSOENCORE - EN.CO.RE"/>
        <filter val="LA CLÉ DU QUAI - CDQ"/>
        <filter val="SOS RACISME GIRONDE"/>
        <filter val="ACHILLÉE ET CIBOULETTE"/>
        <filter val="CENTRE D'ANIMATION MONSÉJOUR - ASSOCIATION DES CENTRES D'ANIMATION DE QUARTIERS DE BORDEAUX - ACAQB"/>
        <filter val="LES PETITS FRÈRES DES PAUVRES - PFP"/>
        <filter val="SOYONS LE CHANGEMENT"/>
        <filter val="LES P'TITS GRATTEURS"/>
        <filter val="ART SCHOOL - DJ ART SCHOOL"/>
        <filter val="CONSEIL CITOYENS BACALAN - CCB"/>
        <filter val="FRANCE REIN AQUITAINE"/>
        <filter val="ASSOCIATION DES CENTRES D'ANIMATION DE QUARTIERS DE BORDEAUX - CENTRE D'ANIMATION BASTIDE BENAUGE - ACAQB"/>
        <filter val="RASSEMBLEMENT DU PEUPLE SOUVERAIN POUR UNE FRANCE INDÉPENDANTE - RPS FIERS"/>
        <filter val="LE LABO DES HISTOIRES NOUVELLE-AQUITAINE"/>
        <filter val="ASSOCIATION BOARD-O"/>
        <filter val="AAMI BÈGLES"/>
        <filter val="COORDINATION POUR PROMOUVOIR COMPÉTENCES ET VOLONTARIAT AQUITAINE - CPCV AQUITAINE"/>
        <filter val="MOTO-CLUB BORDEAUX - MCB"/>
        <filter val="H'NORD ECOQUARTIER DE BORDEAUX"/>
        <filter val="COMPAGNIE LEITMOTIV"/>
        <filter val="VOISINAGES"/>
        <filter val="UNION SAINT-BRUNO - USB"/>
        <filter val="ASTROPOPHE"/>
        <filter val="SE CANTO BASTIDE"/>
        <filter val="TENNIS CLUB BORDEAUX BASTIDE - TC2B"/>
        <filter val="ROTARY CLUB BORDEAUX"/>
        <filter val="RETINA FRANCE - RF"/>
        <filter val="ASSOCIATION DE DÉFENSE DES DROITS DES ACCIDENTÉS ET DES HANDICAPÉS - ADDAH33"/>
        <filter val="RIRE EN-JE - CLUB DE RIRE BX"/>
        <filter val="CULTIVER L'ÉQUILIBRE"/>
        <filter val="CENTRE D'ANIMATION SARAH BERNHARDT - ASSOCIATION DES CENTRES D'ANIMATION DE QUARTIERS DE BORDEAUX - ACAQB"/>
        <filter val="ACCUEIL ET INSERTION DES MIGRANTS ET EXILÉS - AIME"/>
        <filter val="CHANT LIBRE"/>
        <filter val="ACTE"/>
        <filter val="BORDEAUX DEVELOPER EXPERIENCE - BDX I/O"/>
        <filter val="FÉDÉRATION DÉPARTEMENTALE DES ASSOCIATIONS AGRÉÉES DE PÊCHE ET DE PROTECTION DU MILIEU AQUATIQUE DE LA GIRONDE - FDAAPPMA33"/>
        <filter val="CAHIERS D'ARCHIVES"/>
        <filter val="LES PIEDS SUR TERRE"/>
        <filter val="BATESTA"/>
        <filter val="LES PETITS FRÈRES DES PAUVRES BORDEAUX RIVE DROITE - PFP"/>
        <filter val="LE CHŒUR VOYAGEUR"/>
        <filter val="A VÉLO SANS AGE  - AVSA"/>
        <filter val="HAÏTI EN VIE"/>
        <filter val="CLUB ALPIN FRANÇAIS DE BORDEAUX - CAF"/>
        <filter val="LA TRIBUNE MONTESQUIEU"/>
        <filter val="GASR33 GROUPEMENT DES ASSOCIATIONS POUR LA SÉCURITÉ ROUTIÈRE DE GIRONDE - GASR33"/>
        <filter val="ARS ET FIDES"/>
        <filter val="ASSOCIATION ORGAVI (ORNANO-GAVINIÈS-ST VICTOR) - ORGAVI"/>
        <filter val="FAMILLES EN GIRONDE"/>
        <filter val="LA CASSETTE"/>
        <filter val="CLUB AMICAL DU CENTRE DE TRAITEMENT DE L'INFORMATION BORDEAUX - CTI BDX"/>
        <filter val="ECTI DÉLEGATION REGIONALE DE SENIORS BENEVOLES - ECTI"/>
        <filter val="MÉDECINS DU MONDE - MDM"/>
        <filter val="ATELIER N.O.R.A.  - ART-THÉRAPIE"/>
        <filter val="FÊTE LE MUR BORDEAUX GIRONDE AQUITAINE - FLM BGA"/>
        <filter val="MÉDIAGORA BORDEAUX"/>
        <filter val="LA FORCE D'UNE MÈRE"/>
        <filter val="CRÉ'ART : COMPAGNIE RE'GART - REG'ART"/>
        <filter val="ALLO AMIANTE"/>
        <filter val="W568925635"/>
        <filter val="ASSO POUR LA PREVENTION DU HANDICAP DÛ AUX TROUBLES DU SOMMEIL ET DE LA VIGILANCE - UP2SV"/>
        <filter val="CLUB HISTOIRE ET PATRIMOINE, ARTS ET TECHNIQUES - CLUB HEPAT"/>
        <filter val="ENTREPRISES ET CULTURE  - E&amp;C"/>
        <filter val="COMPAGNIE ARTISTIQUE YAKKA - CIE YAKKA"/>
        <filter val="YOGA SPIRIT BORDEAUX - YSB"/>
        <filter val="IMAGINA MUSIC"/>
        <filter val="LES ATELIERS VIVRE ZEN"/>
        <filter val="ESSPLICITE"/>
        <filter val="MAISON DES SOURDS DE LA GIRONDE - MS33"/>
        <filter val="TOURING PÉDESTRE BORDELAIS - TPB"/>
        <filter val="UNITED BB"/>
        <filter val="ENTRAIDE &amp; ENTREPRENEURS - E &amp; E"/>
        <filter val="CERCLE OENOPHILE AQUITAIN - COA"/>
        <filter val="LA BRIGADE"/>
        <filter val="LA FLÈCHE DE BORDEAUX - LFB"/>
        <filter val="ENSEMBLE2GENERATIONS - E2G"/>
        <filter val="CHORALE CHŒUR DES ECLUSES"/>
        <filter val="LE GRAND INCENDIE"/>
        <filter val="ASSOCIATION MARIE DE LUZE - MDL"/>
        <filter val="LE CARILLON DE BORDEAUX"/>
        <filter val="ASSOCIATION FEMMES D'IMPACT DE LA NOUVELLE AQUITAINE - FINA"/>
        <filter val="PHOTO CLUB DE BORDEAUX"/>
        <filter val="CENTRE D'ACCUEIL D'INFORMATION ET D'ORIENTATION - CAIO"/>
        <filter val="AQUICÈDRE"/>
        <filter val="ENTENTE DES GÉNÉRATIONS POUR L'EMPLOI ET L'ENTREPRISE - EGEE"/>
        <filter val="BORDEAUX 5 DE COEUR"/>
        <filter val="LA 58ÈME"/>
        <filter val="CUIVRES DU SUD"/>
        <filter val="CIE APSARAS THÉÂTRE - LE CERISIER"/>
        <filter val="TROISIEME PORTE À GAUCHE"/>
        <filter val="TEDX IN BORDEAUX"/>
        <filter val="ROSE ASSOCIATION - LA MAISON ROSE"/>
        <filter val="BOXING CLUB ALAMELE - BCA"/>
        <filter val="OPTIMISATION MÉMOIRE - OP"/>
        <filter val="SOLID'EARTH - SE"/>
        <filter val="LE CRAYON PAPOTE"/>
        <filter val="HÉLIOS EVENEMENTS - O S G"/>
        <filter val="GARGANTUA"/>
        <filter val="LES ORCHIDÉES ROUGES"/>
        <filter val="BORDEAUX HISTORIA VINI"/>
        <filter val="ASSOCIATION VENEZUELA À BORDEAUX"/>
        <filter val="DELICATEZEN"/>
        <filter val="AMICALE DES LOCATAIRES - ADL PDL"/>
        <filter val="PERCAL TANGO"/>
        <filter val="SPORTS ET LOISIRS POUR TOUS - S L T"/>
        <filter val="MONOQUINI"/>
        <filter val="LES BRIZ CARRO"/>
        <filter val="ATELIER DES BEAUX ARTS SUP BORDEAUX - ADBA"/>
        <filter val="PHILOSPHÈRES"/>
        <filter val="COLLECTIF LESCURE LE LIEU SANS NOM"/>
        <filter val="SALSA WITH S - SWS"/>
        <filter val="CULTURES DU CŒUR GIRONDE - CDC33"/>
        <filter val="GYMNASTIQUE VOLONTAIRE BORDEAUX CHAUFFOUR - GV CHAUFFOUR"/>
        <filter val="COMMUNAUTÉ CAMEROUNAISE DE BORDEAUX  - CCB"/>
        <filter val="CULTURE HORS LIMITES"/>
        <filter val="BONNE ROOTS"/>
        <filter val="ERASMUS STUDENT NETWORK BORDEAUX"/>
        <filter val="COMITÉ D'ANIMATION,DE BIENFAISANCE ET DE DÉFENSE DES INTÉRÊTS DU QUARTIER NANSOUTY - NYV"/>
        <filter val="CENTRE D'ANIMATION BORDEAUX SUD - ASSOCIATION DES CENTRES D'ANIMATION DE QUARTIERS DE BORDEAUX - ACAQB"/>
        <filter val="MAM'AN LES TI'BATEAUX"/>
        <filter val="PALESTINE33, GROUPE LOCAL DE L'AFPS (ASSOCIATION FRANCE PALESTINE SOLIDARITÉ)"/>
        <filter val="INSTITUT DES CITOYENS BORDEAUX - IDC BORDEAUX"/>
        <filter val="INSTITUT SOTO ZEN NANFUTSUJI - ISZ NANFUTSUJI"/>
        <filter val="LES MARMAILLONS"/>
        <filter val="COLLECTIF 05/15"/>
        <filter val="COMITE BORDEAUX BRISTOL - ABB"/>
        <filter val="ON EST ENSEMBLE"/>
        <filter val="LA HALLE DES DOUVES - HDD"/>
        <filter val="UNION DÉPARTEMENTALE DES COMITÉS DE QUARTIER ET DES FÊTES DE BORDEAUX, ET DE LA GIRONDE - UDCOF33-FNCOF"/>
        <filter val="COMPAGNIE 4CATS"/>
        <filter val="AQUITAINE PARTAGE - RCF BORDEAUX"/>
        <filter val="AFRIQUE EBÈNE"/>
        <filter val="COMPAGNIE CRAZY R"/>
        <filter val="DESTINATION CONSCIENCE"/>
        <filter val="ASSOCIATION PEÑA FLAMENCA COPAS Y COMPAS"/>
        <filter val="RADIO CHU"/>
        <filter val="O SOL DE PORTUGAL"/>
        <filter val="CHEMINS DE VIES - CHEMINS DE VIES"/>
        <filter val="ESPOIR 33"/>
        <filter val="SWALLOOWS"/>
        <filter val="SEMER LE DOUTE  - FIFIB"/>
        <filter val="CPCT AQUITAINE"/>
        <filter val="LA LECHE LEAGUE GROUPE DE BORDEAUX - LLL FRANCE"/>
        <filter val="SPORTING CLUB DE LA BASTIDIENNE  - SCB"/>
        <filter val="FÉDÉRATION DES RADIOS ASSOCIATIVES DE LA GIRONDE  - FEDERA 33"/>
        <filter val="ACTION-RECHERCHE-DÉVELOPPEMENT - ARD"/>
        <filter val="ALLIANCE GUINÉE AQUITAINE - AGA"/>
        <filter val="SHOW 2 VENTS - S2V"/>
        <filter val="UNION SPORTIVE JEUNES DE SAINT-AUGUSTIN-CLUB PYRÉNÉES AQUITAINE - US-JSA-CPA"/>
        <filter val="ARTSOUND PROMOTION"/>
        <filter val="ROLLER DERBY BORDEAUX CLUB - RDBC"/>
        <filter val="COLLECTIF CLIFFHANGER"/>
        <filter val="URBAN RUNNERS"/>
        <filter val="UNICEF GIRONDE - UNICEF"/>
        <filter val="ASSOCIATION DES CENTRES D'ANIMATION DE QUARTIERS DE BORDEAUX - CENTRE D'ANIMATION SAINT-MICHEL - ACAQB"/>
        <filter val="ASSOCIATION POUR L' INNOVATION EN MATIÈRE D'INTEGRATION - APIMI"/>
        <filter val="LE JARDIN DU NOVICIAT - SQUARE AUTOGERÉ"/>
        <filter val="KFÉ DE FAMILLES"/>
        <filter val="PHOENIX.UNIVERSEL - PHUN"/>
        <filter val="MAGIK'HÔPITAL"/>
        <filter val="ASSOCIATION POUR LA RÉADAPTATION ET L'INTÉGRATION - ARI"/>
        <filter val="ISIC RIDER"/>
        <filter val="BORDEAUX-USA"/>
        <filter val="BORDEAUX-CIENFUEGOS : ASSOCIATION POUR LE BICENTENAIRE 1819-2019"/>
        <filter val="LE PROTOCOLE"/>
        <filter val="LE CHOEUR MÉLUSINE"/>
        <filter val="DANCE IN WEST"/>
        <filter val="TOUTES À L'ABRI"/>
        <filter val="AUX CAPTIFS LA LIBÉRATION"/>
        <filter val="LES HÉBERGEURS SOLIDAIRES DE BORDEAUX - HSB"/>
        <filter val="ALTER AMAZONES"/>
        <filter val="SYPRES"/>
        <filter val="HF BORDEAUX"/>
        <filter val="ASSOCIATION FAMILLES LAÏQUES  BASTIDE - AFLB"/>
        <filter val="LES SOURCES"/>
        <filter val="CENTRE D'ANIMATION ARGONNE NANSOUTY SAINT GENÈS - ASSOCIATION DES CENTRES D'ANIMATION DE QUARTIERS DE BORDEAUX - ACAQB"/>
        <filter val="ABSOLUT BORDEAUX SYSTÉMA - ABS"/>
        <filter val="ANJE AQUITAINE"/>
        <filter val="ASTRONOMIE SENSORIELLE - AS"/>
        <filter val="LIVIN'JAZZ"/>
        <filter val="LA MARGE ROUSSE"/>
        <filter val="CENTRE RESSOURCE POUR L'ENFANT L'ADULTE ET LA FAMILLE - CREAF"/>
        <filter val="FRANCE PSORIASIS"/>
        <filter val="ESCALES, DES ARTISTES ET BORDEAUX"/>
        <filter val="COLORADO"/>
        <filter val="ACADÉMIE MUSICALE BORDEAUX AQUITAINE"/>
        <filter val="LES TITANS"/>
        <filter val="ARTS MARTIAUX SHAOLIN-BORDEAUX"/>
        <filter val="LES BALADES ALTERNATIVES"/>
        <filter val="RESTONS CALMES (DANS LA DIGNITÉ !)"/>
        <filter val="LES AMIS DE SUPERCOOP - SUPERCOOP"/>
        <filter val="MUSIQUE A TOUT AGE"/>
        <filter val="LA BELLA BORDEAUX"/>
        <filter val="APF FRANCE HANDICAP - DÉLÉGATION 33"/>
        <filter val="LE CAFÉ HISTORIQUE"/>
        <filter val="AVOIRUNPCGRATUIT - A1PCG"/>
        <filter val="FRÈRES DES HOMMES - FDH"/>
        <filter val="LES EMBOBINÉS"/>
        <filter val="CENTRE RÉGIONAL D'ÉCO-ÉNERGÉTIQUE D'AQUITAINE - CREAQ"/>
        <filter val="COMENFRANCE"/>
        <filter val="DOCUMENTS D'ARTISTES NOUVELLE-AQUITAINE - DDANA"/>
        <filter val="COMITÉ TONDU CARREIRE"/>
        <filter val="ACCEDE AQUITAINE ENTREPRENEURS - ACCEDE"/>
        <filter val="CIB (CLUB INDÉPENDANT BORDELAIS) - CIB"/>
        <filter val="EKOLO[GEEK]"/>
        <filter val="JAMIRA"/>
        <filter val="GIRONDE ROUMANIE ÉCHANGES ET CULTURE"/>
        <filter val="COMITÉ DE QUARTIER ET DES FÊTES DE LA BASTIDE - UDCOF33-BASTIDE"/>
        <filter val="PETIT COEUR DE BEURRE"/>
        <filter val="ASSOCIATION POUR L'ENTRAIDE CONTRE LA RECHUTE DÉPRESSIVE - A.E.R.D."/>
        <filter val="FMI CRÉATIVITÉ _ AMBASSADE DE LA VIE LOCALE - FMIC - AVL"/>
        <filter val="DESIGN LAPS"/>
        <filter val="LE PAIN DE L'AMITIÉ"/>
        <filter val="HANDI CAP NOUVELLE AQUITAINE - HCNA"/>
        <filter val="LES ENFANTS DOSIRIS  - LES ENFANTS DOS"/>
        <filter val="RENAISSANCE DE L'ORGUE A BORDEAUX - ROB"/>
        <filter val="DYNAM'EAU"/>
        <filter val="MALOCA"/>
        <filter val="ASSOCIATION FRANCO-COMORIENNE POUR LE DÉVELOPPEMENT ET L'AMITIÉ DE MOHÉLI - AFCDAM"/>
        <filter val="SANTÉ UN DROIT POUR TOUS"/>
        <filter val="ASS'TECH"/>
        <filter val="COUPÉ COURT"/>
        <filter val="AMICALE LAÏQUE DE BACALAN - ALB"/>
        <filter val="Ô PLAFOND - O_Ô"/>
        <filter val="COMPAGNIE LA MARGINAIRE"/>
        <filter val="ZIDRÉ BURKINA SOLIDARITÉ"/>
        <filter val="ECHANGE NORD SUD - ENS"/>
        <filter val="COMPAGNIE ENUNSEULMOT"/>
        <filter val="ORGAN'PHANTOM"/>
        <filter val="ASSOCIATION FRANÇOIS AUPETIT - AFA"/>
        <filter val="UFAL BORDEAUX - UFAL BORDEAUX"/>
        <filter val="ASSOCIATION POUR LE DON DE SANG BENEVOLE DE BORDEAUX ET ENVIRONS"/>
        <filter val="SAINT AUGUSTIN 2015"/>
        <filter val="ESPACE EMPLOI AGIRC ARRCO BORDEAUX"/>
        <filter val="EMMAÜS CONNECT - EC"/>
        <filter val="ASSOCIATION DES CONCILIATEURS DE JUSTICE DE LA COUR D'APPEL DE BORDEAUX - ACA BORDEAUX"/>
        <filter val="ASSOCIATION EXPRESSIONS"/>
        <filter val="ASSOCIATION FRANÇAISE DES SCLÉROSES EN PLAQUES - AFSEP"/>
        <filter val="L'A. COSMOPOLITAINE"/>
        <filter val="L'ÈRE H"/>
        <filter val="R2 JEUX"/>
        <filter val="BI-IZARRAK"/>
        <filter val="ACCOMPAGNER VERS LA RÉUSSITE LES PARENTS ET LES JEUNES - ARPEJ-33"/>
        <filter val="EKLEKTIKK"/>
        <filter val="STUDIO CANOPÉE - SC"/>
        <filter val="ASSOCIATION YOBALEMA"/>
        <filter val="ASSOCIATION DANTE ALIGHIERI DE BORDEAUX - DA"/>
        <filter val="CLUB D'EXPLORATION SOUS-MARINE D'AQUITAINE - CESMA"/>
        <filter val="CENTRE D'ANIMATION BORDEAUX LAC - ASSOCIATION DES CENTRES D'ANIMATION DE QUARTIERS DE BORDEAUX - ACAQB"/>
        <filter val="A2 RUNNING"/>
        <filter val="ASSOCIATION ACCOMPAGNEMENT COOPÉRER AFRIQUE  - ACA2"/>
        <filter val="CLUB ATHLÉTIQUE MUNICIPAL DE BORDEAUX - CAM BORDEAUX"/>
        <filter val="POLSKIE BORDEAUX"/>
        <filter val="SCOUTS ET GUIDES DE FRANCE - SGDF"/>
        <filter val="ASSOCIATION DES MALADES ET TRANSPLANTÉS HÉPATIQUES DU SUD-OUEST - AMATHSO"/>
        <filter val="ASSOCIATION NATIONALE DES MEMBRES DE L’ORDRE NATIONAL DU MÉRITE   - ANMONM"/>
        <filter val="ADRA FRANCE - ANTENNE DE BORDEAUX - ADRA"/>
        <filter val="ALADIN"/>
        <filter val="POP PROJECT"/>
        <filter val="ASSOCIATION VINOSMOSE"/>
        <filter val="VISITEURS DES MALADES EN ÉTABLISSEMENTS HOSPITALIERS DE LA GIRONDE - VMEH33"/>
        <filter val="TAP SWING &amp; CO - TAPSWING"/>
        <filter val="DANSE AVEC NOUS"/>
        <filter val="FOOT ÉMERGENCE ACADÉMIE"/>
        <filter val="URBAN VIBRATIONS SCHOOL - UVS"/>
        <filter val="OPÉRA BASTIDE - OB"/>
        <filter val="FRENCH TECH BORDEAUX"/>
        <filter val="CHAHUTS"/>
        <filter val="GÉNÉALOGIE BORDEAUX RAIL - GEBORA"/>
        <filter val="UNISPHÈRES"/>
        <filter val="BIBLIOTHÈQUES SANS FRONTIÈRES"/>
        <filter val="ASSOCIATION GIRONDINE D'EDUCATION SPÉCIALISÉE ET DE PRÉVENTION SOCIALE - AGEP"/>
        <filter val="NVL - CENTRE DENISE ESCARPIT - NVL - CDE"/>
        <filter val="L'ATELIER CHORÉGRAPHIQUE - L.A.C."/>
        <filter val="RESEAU FRANÇAIS DES ETUDIANTS POUR LE DÉVELOPPEMENT DURABLE  - REFEDD"/>
        <filter val="BORDEAUX LARSENSEC - BLS"/>
        <filter val="MY PETIT CORNER L’ASSO"/>
        <filter val="ASSOCIATION DANZA EVOLUCION"/>
        <filter val="ALLIANCE 33  - ALLIANCE 33"/>
        <filter val="ILÊ ONA"/>
        <filter val="ASSOCIATION DES AMIS DE ST JACQUES DE COMPOSTELLE DE GRADIGNAN"/>
        <filter val="PACTE FINANCE-CLIMAT / GIRONDE"/>
        <filter val="TOUT ART FAIRE"/>
        <filter val="MA COMPAGNIE - MA"/>
        <filter val="L'OUTIL EN MAIN DE LA GIRONDE - OEMG"/>
        <filter val="HANDIPARENTALITÉ"/>
        <filter val="100 PROPOS SANS RÉPONSE"/>
        <filter val="INTERNATIONAL NATURAL VANILLA ORGANISATION - INVO"/>
        <filter val="ASSOCIATION DES MUSICIENS AMATEURS BORDEAUX-GIRONDE - AMABXG"/>
        <filter val="GROUPE D'ACCOMPAGNEMENT ET DE LOISIRS ADAPTÉS - GALA"/>
        <filter val="UNION AFRIQUE CARAIBES - UAC"/>
        <filter val="LA COMPAGNIE CHRONIQUE"/>
        <filter val="GAYTE DE CHOEUR"/>
        <filter val="ASSOCIATION FRANCO-JAPONAISE D'ÉCHANGES CULTURELS RIVAGES - RIVAGES"/>
        <filter val="FEARLESS CULTURE"/>
        <filter val="CLOS DU CHU DE BORDEAUX SECTION PEINTURE"/>
        <filter val="ASSOCIATION FRANÇAISE POUR LES ENFANTS PRÉCOCES - AFEP"/>
        <filter val="CLUB DE CANNE ET BÂTON D'AQUITAINE - CCBA"/>
        <filter val="ARCHERS DE GUYENNE"/>
        <filter val="LES AMIS DE L'OASIS DU COQ À L'ÂME"/>
        <filter val="GV ST NICOLAS"/>
        <filter val="GÉNÉRATIONS FUTURES - GROUPE LOCAL DE BORDEAUX"/>
        <filter val="BORDEAUX FORRÓ FESTIVAL"/>
        <filter val="LA PETITE COMMUNE"/>
        <filter val="HUMA'COB"/>
        <filter val="PLUME'PALETTE - P&amp;P"/>
        <filter val="ENTRAIDE SCOLAIRE AMICALE BORDEAUX - ESA"/>
        <filter val="ASSOCIATION POUR LA RÉALISATION CONCERTÉE EN COLLECTIF D’INITIATIVES POUR L’ENCADREMENT EDUCATIF ET DE LOISIRS. - ARC EN CIEL"/>
        <filter val="VERS LA CONNAISSANCE DE SOI - VCS"/>
        <filter val="ACCOMPAGNER-CONDUIRE-TRANSMETTRE - ACT"/>
        <filter val="TOUS AUX ABRIS !"/>
        <filter val="STUDIO THÉÂTRE 71"/>
        <filter val="ASSOCIATION PETITE ENFANCE, ENFANCE ET FAMILLE - APEEF"/>
        <filter val="ASSOCIATION FRANCO BRÉSILIENNE POUR LA RECHERCHE DE L'ÉQUILIBRE - CAPOEIRA BRASIL"/>
        <filter val="AIDOMI"/>
        <filter val="INNER WHEEL BORDEAUX MEDOC"/>
        <filter val="STRATÉJEUX"/>
        <filter val="CITADEL - CITADEL"/>
        <filter val="TMB - TANGO MILONGUERO BORDEAUX - TMB"/>
        <filter val="LUDOLUDIK"/>
        <filter val="FRANCE ALZHEIMER GIRONDE - FAG"/>
        <filter val="ASSOCIATION PITCHOUN'"/>
        <filter val="COLLECTIF BORDEAUX MARINOPOLE"/>
        <filter val="NDG HOME"/>
        <filter val="ASSOCIATION PROMOTION INSERTION SPORT - APIS"/>
        <filter val="BORDALEKO EUSKAL ETXEA - MAISON BASQUE DE BORDEAUX"/>
        <filter val="RIRES POUR GAIRIRE"/>
        <filter val="BORDEAUX PIPE BAND - BPD"/>
        <filter val="INSTITUT DES AFRIQUES - IDAF"/>
        <filter val="ABRAZO Y CAMINATA"/>
        <filter val="LETTRES DU MONDE"/>
        <filter val="CENTRE DE RECHERCHES ET D'ETUDES EN ART-THÉRAPIE, EXPRESSION ET COMMUNICATION ARTISTIQUES - CREATECA"/>
        <filter val="CENTRE DE FORMATION D'ETUDES ET D'INFORMATION FEMME AVENIR - CFEI FA"/>
        <filter val="FRANCE BÉNÉVOLAT BORDEAUX GIRONDE - FBBG"/>
        <filter val="COUPDPOUCE"/>
        <filter val="LE MOT À LA BOUCHE"/>
        <filter val="EGLISE INTERNATIONALE DE BORDEAUX"/>
        <filter val="VIVRE COMME AVANT - VCA"/>
        <filter val="ESCAPADE EN POLYNÉSIE"/>
        <filter val="DHAGPO BORDEAUX"/>
        <filter val="ASSOCIATION HABILITÉE DES JEUNES SAPEURS POMPIERS DE LA BENAUGE - AHJSP BENAUGE"/>
        <filter val="AMIS D'ICI ET D'AILLEURS"/>
        <filter val="FREEFIT CONCEPT - BORDEAUX"/>
        <filter val="SAPIN"/>
        <filter val="PÔLE MAGNETIC"/>
        <filter val="SAVEURS QUOTIDIENNES"/>
        <filter val="INSERMEDIA - INSERMEDIA"/>
        <filter val="ASSOCIATION NOTRE DAME DES BARRAILS"/>
        <filter val="LA CLÉ DES ONDES"/>
        <filter val="RESTOS DU COEUR DE GIRONDE"/>
        <filter val="FORCE FEMMES"/>
        <filter val="CŒUR D'ÉTOILE"/>
        <filter val="JUNIOR MIAGE CONCEPT BORDEAUX - JMC BORDEAUX"/>
        <filter val="ENVOL D'AQUITAINE"/>
        <filter val="BORDEAUX HATHA YOGA ET BIEN ÊTRE"/>
        <filter val="FISH &amp; SHOES"/>
        <filter val="ARTISANS DU MONDE BORDEAUX - ADM"/>
        <filter val="LES ATELIERS LIBRES D'AQUITAINE"/>
        <filter val="ASSOCIATION DE FAMILLES DE TRAUMATISÉS CRÂNIENS ET CÉRÉBROLÉSÉS DE GIRONDE - AFTC  GIRONDE"/>
        <filter val="INSER-ASAF"/>
        <filter val="LES PINSONS"/>
        <filter val="LE GRAND SOIR - LGS"/>
        <filter val="SIDI BRAHIM DE BORDEAUX ET DU SUD OUEST"/>
        <filter val="ATELIER ASTROLOGIE AQUITAINE - A A A"/>
        <filter val="ENSEMBLE ORCHESTRAL MOLTO ASSAÏ - MOLTO ASSAÏ"/>
        <filter val="AQUITAINE MOBILITÉ INSERTION RECLASSEMENT PAR L'ENTRAIDE - AMIRE"/>
        <filter val="IKIGAI - L'ÉCOLE DU SAMEDI"/>
        <filter val="ÉCOUTER SON CORPS"/>
        <filter val="BORDEAUX OPEN AIR - BOA"/>
        <filter val="RUGBYTOTS BORDEAUX"/>
        <filter val="L'EPICERIE"/>
        <filter val="DAVID ET JONATHAN - D&amp;J"/>
        <filter val="CERCLE ENTREPRENEURIAL ETUDIANT - CEE"/>
        <filter val="LATINO MEX BORDEAUX - LMB"/>
        <filter val="CITOYENS ET JUSTICE - C&amp;J"/>
        <filter val="ASSOCIATION FRANÇAISE DU GOUGEROT SJÖGREN ET DES SYNDROMES SECS - AFGS"/>
        <filter val="FOYER FRATERNEL - FFCS"/>
        <filter val="60 000 REBONDS NOUVELLE AQUITAINE"/>
        <filter val="ASSOCIATION BORDEAUX ROCK"/>
        <filter val="UNION NATIONALE DE FAMILLES ET AMIS DE PERSONNES MALADES ET/OU HANDICAPÉES PSYCHIQUES - DÉLÉGATION DE LA GIRONDE - UNAFAM 33"/>
        <filter val="ENFANTS ET SANTÉ - ECS"/>
        <filter val="LES JOURNÉES DE LA NUTRITION - JDLN"/>
        <filter val="REGROUPEMENT SOLIDAIRE DE TOUT LES CÉRÉBROLÉSÉS  - RSTC"/>
        <filter val="MAISON DU DIABETE, DE LA NUTRITION, DE L'OBESITE ET DU RISQUE CARDIOVASCULAIRE - MDN"/>
        <filter val="ASSOCIATION DES PATIENTS SOUFFRANTS DU SYNDROME DE L'INTESTIN IRRITABLE - APSSII"/>
        <filter val="GYMNASTIQUE VOLONTAIRE BORDEAUX BASTIDE - GVBB"/>
        <filter val="L'ARTELIER - ENSEIGNEMENT ARTISTIQUE BEAUX ARTS - EABA"/>
        <filter val="BORDEAUX DANCESPORT GALAXY - BDSG"/>
        <filter val="BORDEAUX BASTIDE BASKET"/>
        <filter val="ASSOCIATION DES COMMERCANTS ARTISANS PRESTATAIRES DE SERVICES DU COURS D'ALSACE-ET-LORRAINE - ALLO33"/>
        <filter val="FORRO BORDEAUX"/>
        <filter val="STM INSTITUTE - STMI"/>
        <filter val="LES CROISEURS D'AQUITAINE"/>
        <filter val="ASSOCIATION DES AMIS ET PARENTS DE PERSONNES HANDICAPÉES MENTALES DE LA GIRONDE - ADAPEI33"/>
        <filter val="STOP HARCÈLEMENT DE RUE BORDEAUX - SHDR 33"/>
        <filter val="ASSOCIATION CONTRE LA TUBERCULOSE ET LES MALADIES ENDÉMIQUES - ACTUME"/>
        <filter val="ECOLE CHINOISE DE BORDEAUX"/>
        <filter val="5UN7 - 5UN7"/>
        <filter val="SOCIÉTÉ D'HORTICULTURE, D'ARBORICULTURE ET VITICULTURE DE CAUDÉRAN - SHAV"/>
        <filter val="SANGHAM"/>
        <filter val="LES CRAYONNEUSES"/>
        <filter val="CLUB DE LA PRESSE DE BORDEAUX - CDLPDB"/>
        <filter val="STOP AUX VIOLENCES SEXUELLES - 33 - SVS-33"/>
        <filter val="BORDEAUXBACKGAMMONCLUB - BBC"/>
        <filter val="LOS TREINTA Y TRES - LOS *33*"/>
        <filter val="ELEIO SAINT PAUL GOSPEL"/>
        <filter val="DYNAMIC KARATE BORDEAUX - DKB"/>
        <filter val="ASSOCIATION DES ANGOLAIS DE BORDEAUX - AAB"/>
        <filter val="CHEMINART"/>
        <filter val="ATLAS, IMPROS DU MONDE"/>
        <filter val="COQS ROUGES BORDEAUX - CRB"/>
        <filter val="JADOPTEUNPROJET.COM"/>
        <filter val="LA PORTE OUVERTE BORDEAUX"/>
        <filter val="LES CYRANOS"/>
        <filter val="ASSOCIATION CULTUELLE ISRAÉLITE DE LA GIRONDE  - ACIG"/>
        <filter val="FRANCE ACTIVE AQUITAINE"/>
        <filter val="SOLIDARITÉ ANAÏS JÉROME EVÉNEMENTIEL - SAJE"/>
        <filter val="GO GAGNANT À L'ORAL"/>
        <filter val="COACHING NOMADE &quot;SUR LES AILES DE LA VIE...ET DANS L'ACTION&quot;"/>
        <filter val="BORDEAUX ETUDIANTS CLUBS - BEC ESCRIME"/>
        <filter val="CONTRÔLE-Z NOUVELLE AQUITAINE"/>
        <filter val="ASSOCIATION DE L'ENSEIGNEMENT CATHOLIQUE DE GIRONDE - AECG"/>
        <filter val="ADACRG-FENARAC-UNIRC  -33 - ADACRG FENARAC"/>
        <filter val="ASSOCIATION DES JUMELAGES FRANCO-ALLEMANDS EN GIRONDE  - AJG"/>
        <filter val="MERAKI TRIBAL"/>
        <filter val="CLUB LOISIRS AQUITAINE CULTURE - CLAC"/>
        <filter val="FORMEAUJARDIN - FAJ"/>
        <filter val="ASSOCIATION OXYGÈNE"/>
        <filter val="AMICALE DES RETRAITÉS UGRR-ISICA DE BORDEAUX"/>
        <filter val="9 ÈME TEMPS"/>
        <filter val="WELCOME BORDEAUX"/>
        <filter val="MOOVENS"/>
        <filter val="ASSOCIATION POUR UNE ÉDUCATION BUISSONNIÈRE - APEB"/>
        <filter val="GINGA NAGÔ GIRONDE"/>
        <filter val="null"/>
        <filter val="DRÔLE DE SCÈNE"/>
        <filter val="SECOURS POPULAIRE FÉDÉRATION DE GIRONDE - SPF"/>
        <filter val="FÉDÉRATION GIRONDINE DE GÉNÉALOGIE - FGG"/>
        <filter val="KLAUS COMPAGNIE"/>
        <filter val="BORDEAUX FOOTBALL AMÉRICAIN - LES LIONS DE BORDEAUX"/>
        <filter val="ASSOCIATION POUR LE DÉVELOPPEMENT MÉDICAL VIETNAM AQUITAINE - ADM VIETNAM"/>
        <filter val="LE COLLECTIF DES JARDINIERS URBAINS - CJU"/>
        <filter val="E-GRAINE NOUVELLE AQUITAINE - EGNA"/>
        <filter val="LA VIE A DOMICILE -MAISON DE LA SANTÉ ET DES AIDANTS"/>
        <filter val="SOCIÉTÉ ARCHÉOLOGIQUE DE BORDEAUX - SAB"/>
        <filter val="ASSOCIATION L'IRRÉGULIÈRE"/>
        <filter val="LES BLOUSES ROSES - COMITÉ DE BORDEAUX"/>
        <filter val="EXPLORATION DU MOUVEMENT"/>
        <filter val="UNION LAÏQUE DES CAMPEURS RANDONNEURS - ULCR"/>
        <filter val="TOOBORDO - TOOBORDO"/>
        <filter val="VÉLO-CITÉ"/>
        <filter val="LES CAPRICES DE MARIANNE"/>
        <filter val="COULEUR CORÉE"/>
        <filter val="JEUNES EUROPÉENS - BORDEAUX - JEB"/>
        <filter val="SO COOPÉRATION"/>
        <filter val="UKULÉLÉ CLUB DE BORDEAUX"/>
        <filter val="MOLECULE"/>
        <filter val="LA MAISON DE SOI"/>
        <filter val="LA MAISON DES FEMMES DE BORDEAUX - MDF BX"/>
        <filter val="UN RIEN C'EST TOUT - URCT"/>
        <filter val="ART ET COMPAGNIE PAS BÊTE LA MOUCHE - ART &amp; CIE PBLM"/>
        <filter val="COMITÉ PRÉVENTION ET DÉPISTAGE DES CANCERS - CPDC"/>
        <filter val="ATELIER D'ÉCO SOLIDAIRE - ADS"/>
        <filter val="FESTIVAL DES ARTS DE BORDEAUX - FAB"/>
        <filter val="INSTITUT EUROPÉEN DE SOPHROLOGIE HUMANISTE - IESH"/>
        <filter val="MUSIC'S COOL"/>
        <filter val="AMIS DE SAINT-JACQUES DE COMPOSTELLE EN AQUITAINE"/>
        <filter val="AUDITION &amp; ECOUTE 33 - AE33"/>
        <filter val="L'INDOMPTABLE CABARET-BURLESQUE"/>
        <filter val="GIROFARD CENTRE LGBTI+"/>
        <filter val="W253685968 - W253685968"/>
        <filter val="COORDINATION DES ASSOCIATIONS DE DÉFENSE DES VICTIMES DE L'AMIANTE ET DES MALADIES PROFESSIONNELLES - CAVAM"/>
        <filter val="K{ART}MA"/>
        <filter val="ASSOCIATION ZEKI - ZEKI"/>
        <filter val="BÔYÉ-PÂH"/>
        <filter val="ALLIANCE VITA"/>
        <filter val="DOJO BORDEAUX - DOJO"/>
        <filter val="SOCIETE HIPPIQUE D'AQUITAINE SOCIETE HIPPIQUE D'AQUITAINE - SHA"/>
        <filter val="SOPHROLOGIE BASTIDE"/>
        <filter val="MAISON DE LA NATURE ET DE L'ENVIRONNEMENT BORDEAUX-AQUITAINE - MNE"/>
        <filter val="IMPACTS33"/>
        <filter val="ASSOCIATION RÉNOVATION"/>
        <filter val="CENTRE DE VOILE DE BORDEAUX-LAC - CVBL"/>
        <filter val="ACRO SWING DUO"/>
        <filter val="RHIZOME"/>
        <filter val="SOS URGENCES MAMANS"/>
        <filter val="TOUT CEREBROLESE ASSISTANCE - TCA"/>
        <filter val="ASSOCIATION GÉNÉRALE DES INTERVENANTS RETRAITÉS - AGIR ABCD"/>
        <filter val="COMITÉ DE QUARTIER DE LA BARRIÈRE DE TOULOUSE - CAUDERES"/>
        <filter val="GROUPEMENT DES INTELLECTUELS AVEUGLES OU AMBLYOPES - GIAA"/>
        <filter val="MAISON DES ADOLESCENTS DE LA GIRONDE - MDA33"/>
        <filter val="L’ESPRIT GAMBETTA"/>
        <filter val="AIGUILLES ET CALAME - A&amp;C"/>
        <filter val="KIDS'MILE"/>
        <filter val="L'ASCENSEUR VÉGÉTAL"/>
        <filter val="ASTROLABE"/>
        <filter val="ADEPA"/>
        <filter val="ASSOCIATION PHILATÉLIQUE DE BORDEAUX - BOUSCAT - APBB"/>
        <filter val="CHANTECLER BORDEAUX - SCBNL"/>
        <filter val="LA MAISON DE LOUIS"/>
        <filter val="SCAPHANDRE"/>
        <filter val="CCC33"/>
        <filter val="GIRONDINS DE BORDEAUX BASTIDE HANDBALL CLUB - GBBHBC"/>
        <filter val="INSUP FORMATION"/>
        <filter val="SMART CIE"/>
        <filter val="LES MORPHOGENISTES"/>
        <filter val="ASSOCIATION KURDE ROJAVA GIRONDE"/>
        <filter val="AIDE À LA JEUNESSE DU CONGO - AJC"/>
        <filter val="PRINC'ESS"/>
        <filter val="DROITS DU PIÉTON EN GIRONDE - DDP33"/>
        <filter val="ASSOCIATION NATIONALE DES ASSISTANT(E)S MATERNEL(LE)S AGREE(E)S REUNI(E)S INTER-DEPARTEMENTALE - AMARID"/>
        <filter val="UNION SAINT-JEAN"/>
        <filter val="PARLAY FILMS"/>
        <filter val="LES CLOWNS STÉTHOSCOPES"/>
        <filter val="A.S CHARLES MARTIN - A.S CH. MARTIN"/>
        <filter val="COLLECTIF BTP"/>
        <filter val="ENTREPRENDRE POUR APPRENDRE NOUVELLE-AQUITAINE - EPA NA"/>
        <filter val="ASSOCIATION IMPRIMERIE DU LOUP - TYPOGRAPHIE"/>
        <filter val="BORDEAUX COMPOSTELLE HOSPITALITÉ SAINT-JACQUES - BCHSJ"/>
        <filter val="AMEREVE AQUITAINE ANTILLES - AMEREVE"/>
        <filter val="HOCKEY GARONNE SPORT - HGS"/>
        <filter val="W442556633"/>
        <filter val="VOICES AND MUSIC PRODUCTION - BXGOSPELACADEMY"/>
        <filter val="MUSART"/>
        <filter val="PARTAGE BORDEAUX GIRONDE"/>
        <filter val="COLLECTIF DE RESSOURCES CULTURELLES BORDONOR"/>
        <filter val="CERCLE PHILATÉLIQUE BORDEAUX AQUITAINE - CPBA"/>
        <filter val="DEALERS DE SCIENCE  - DDS"/>
        <filter val="CLAP SUD OUEST"/>
        <filter val="ACADÉMIE KARATÉ YOGA BORDEAUX BASTIDE"/>
        <filter val="ASSOCIATION DE DÉFENSE DES MUSIQUES ALTERNATIVES EN AQUITAINE - ADMAA"/>
        <filter val="BORDEAUX GREETERS"/>
        <filter val="PARRAINAGE 33"/>
        <filter val="ACADÉMIE YOUNUS - YNU"/>
        <filter val="ASSOCIATION DE DEVELOPPEMENT NATUREL - A. D. N."/>
        <filter val="GROUPE D'ENTRAIDE MUTUELLE LES NEUROFESTIFS 33 - GEM"/>
        <filter val="AMICALE LAÏQUE NUYENS"/>
        <filter val="AUTO DÉFENSE ET ARTS MARTIAUX BORDEAUX  - ADAM BORDEAUX"/>
        <filter val="ASSOCIATION &quot;JE CHERCHE UN JOB&quot; - JC1JOB"/>
        <filter val="TIC TAC THÉÂTRE ART EN ACTION"/>
        <filter val="SOSSA"/>
        <filter val="ASSOCIATION CULTURELLE FRANCO-PORTUGAISE  RADIO OS LATINOS 33 - RADIOOSLATINOS3"/>
        <filter val="ON EST LÀ"/>
        <filter val="AGEAC CSF CANAILLOUS"/>
        <filter val="MACLA"/>
        <filter val="ACTION JAZZ - AJ"/>
        <filter val="CENTRE RÉGIONAL INFORMATION JEUNESSE NOUVELLE AQUITAINE SITE BORDEAUX - CRIJNA BORDEAUX"/>
        <filter val="BOXE MIXE CLUB - BMC"/>
        <filter val="ASSOCIATION AFRICAN SOLIDARITE FRANCE - AASF"/>
        <filter val="MOLISA"/>
        <filter val="ARTS MARTIAUX TRADITIONNELS BORDELAIS - AMTB"/>
        <filter val="COLLECTIF TROIS TIERS"/>
        <filter val="ASSOCIATION JEUNESSE ET ENTREPRISES NOUVELLE-AQUITAINE, CLUB DE BORDEAUX - AJE"/>
        <filter val="PRIMA"/>
        <filter val="COMPAGNIE EN APARTÉ - CIE EN APARTÉ"/>
        <filter val="LE MÉRIDIEN BORDEAUX"/>
        <filter val="HABITAT POUR ACTIFS ET RETRAITÉS AUTONOMES ET SOLIDAIRES - SARAH"/>
        <filter val="SECTION GYMNASTIQUE VOLONTAIRE MONTESQUIEU - GV MONTESQUIEU"/>
        <filter val="AMNESTY INTERNATIONAL GROUPE BORDEAUX SUD"/>
        <filter val="WEJOB"/>
        <filter val="RÉGION NOUVELLE AQUITAINE SOURDS LGBT  - RNAS.LGBT"/>
        <filter val="W437789764"/>
        <filter val="ALIENOR TRIBAL - ATS"/>
        <filter val="COLLECTIF MIXERATUM ERGO SUM"/>
        <filter val="ASSOCIATION NATIONALE DES VISITEURS DE PRISON  - ANVP"/>
        <filter val="ECOLE DE CHIENS GUIDES CENTRE ALIENOR"/>
        <filter val="THÉÂTRE LA LUCARNE"/>
        <filter val="LES DETRITIVORES - DTTV"/>
        <filter val="KEDGE'BEES"/>
        <filter val="FENÊTRE SUR RUE"/>
        <filter val="SACRÉE MARMAILLE - SM"/>
        <filter val="CROQ VACANCES AQUITAINE - CVA"/>
        <filter val="INITIATIVE BORDEAUX-MUNICH"/>
        <filter val="AROEVEN BORDEAUX"/>
        <filter val="ASSOCIATION POURQUOIPAS 33 - APQP"/>
        <filter val="TANGO NOMADE - TANGO NOMADE"/>
        <filter val="ALCOOL ASSISTANCE GIRONDE"/>
        <filter val="GANAPATI"/>
        <filter val="CRÉASSEMBLE - BXGOSPELACADEMY"/>
        <filter val="ASSOCIATION POUR LA RECHERCHE EN PRÉVENTION PSYCHIQUE PRÉCOCE EN PÉRINATALITÉ - ARPPPP"/>
        <filter val="MIX COLORS UNITED - MCU"/>
        <filter val="AMICALE DES ANCIENS COMBATTANTS EVADÉS DE FRANCE GUERRE 39-45"/>
        <filter val="OPTIMOMES LOISIRS"/>
        <filter val="COMITÉ DÉPARTEMENTAL OLYMPIQUE ET SPORTIF DE GIRONDE - CDOS GIRONDE"/>
        <filter val="ART SAINT AUG - A.S.A."/>
        <filter val="UNITÉ MOBILE DE PREMIERS SECOURS DE LA GIRONDE - U.M.P.S 33"/>
        <filter val="CLCV UNION DÉPARTEMENTALE GIRONDE - CLCV"/>
        <filter val="MÔM'OUEST"/>
        <filter val="CIE TIBERGHIEN"/>
        <filter val="ASSOCIATION ALCOOLIQUES ANONYMES AQUITAINE - AA"/>
        <filter val="CLUBS RÉGIONAUX D'ENTREPRISES PARTENAIRES DE L'INSERTION GIRONDE - CREPI GIRONDE"/>
        <filter val="HAPPE:N"/>
        <filter val="MASCARADE"/>
        <filter val="W415236524"/>
        <filter val="ASSOCIATION NATIONALE DES HOSPITALIERS RETRAITÉS - ANHR"/>
        <filter val="LES PREMIÈRES NOUVELLE-AQUITAINE"/>
        <filter val="JEANNE SIMONE"/>
        <filter val="ZERO WASTE BORDEAUX"/>
        <filter val="ASSOCIATION KALINA'GO - ASS KALINA'GO"/>
        <filter val="ASSOCIATION NATIONALE LE REFUGE - LE REFUGE"/>
        <filter val="LES RATONS GUINCHEURS"/>
        <filter val="FÉDÉRATION DES ASSOCIATIONS LIBRES ET INDÉPENDANTES DES ETUDIANTS DE BORDEAUX ET D'AQUITAINE - ALIENOR"/>
        <filter val="VISAGES DU SAXOPHONE"/>
        <filter val="ACTIFS 33 - ACTIFS 33"/>
        <filter val="AES - AES"/>
        <filter val="KOIDOUKAI"/>
        <filter val="AIDES - AIDES"/>
        <filter val="MJC CL2V"/>
        <filter val="CHARA FRANCE"/>
        <filter val="FÉDÉRATION DES MAISONS DES LYCÉEN.NE.S - NOUVELLE-AQUITAINE - FMDL-NA"/>
        <filter val="CONSEIL DÉPARTEMENTAL DES ASSOCIATIONS FAMILIALES LAÏQUES DE LA GIRONDE - CDAFAL33"/>
        <filter val="AQUINUM"/>
        <filter val="ASSOCIATION CULTURELLE FRANCO PÉRUVIENNE TAYTA - TAYTA"/>
        <filter val="ASSOCIATION PARLECOUTER"/>
        <filter val="ASSOCIATION DU GROUPE OWLS - AGO"/>
        <filter val="SECOURS CATHOLIQUE - CARITAS FRANCE DE LA GIRONDE - SCCF"/>
        <filter val="WANTED RADIO"/>
        <filter val="TRAVELER ON STAGE BORDEAUX"/>
        <filter val="MAINTIEN DE LA TRADITION DE DAGPO DRATSANG - M.T.D.D"/>
        <filter val="CENTRE D'ANIMATION GRAND PARC - ASSOCIATION DES CENTRES D'ANIMATION DE QUARTIERS DE BORDEAUX - ACAQB"/>
        <filter val="EÍNAÏ"/>
        <filter val="LA MÉMOIRE DE BORDEAUX MÉTROPOLE"/>
        <filter val="LAB'ELLE COMPAGNIE ISABELLE CHEVEAU"/>
        <filter val="FONDA SUD OUEST"/>
        <filter val="ASSOCIATION FAMILIALE LAIQUE DE BORDEAUX NORD - AFL BX NORD"/>
        <filter val="ASSOCIATION NATIONALE DE RETRAITÉS - ANR33"/>
        <filter val="ZETA LAMBDA ZETA BORDEAUX - ZLZ BORDEAUX"/>
        <filter val="BURDIGALA VÉLO CLUB 33 - BVC33"/>
        <filter val="ASSOCIATION CULTURELLE ET HUMANITAIRE DES YEZIDIS DE BORDEAUX"/>
        <filter val="L'ENTRAIDE PHILOSOPHIQUE"/>
        <filter val="AMBASSADE DES ÉMOTIONS - ADE"/>
        <filter val="TOUSENSCIENCES"/>
        <filter val="TERTIO"/>
        <filter val="ACADEMIE CONFRÉRIQUE DES VILLAGES DE FRANCE  - 34 RUE DUTOUR"/>
        <filter val="LE GRAIN THEATRE DE LA VOIX"/>
        <filter val="ASSOCIATION GESTALT-THÉRAPIE INITIATIVE RETROUVÉE - AGIR"/>
        <filter val="COMMUNE LIBRE DU QUARTIER SAINT PIERRE"/>
        <filter val="COMPAGNIE RÊVOLUTION"/>
        <filter val="CENTRE ACCUEIL CONSULTATION INFORMATION SEXUALITÉ - CACIS"/>
        <filter val="ESCORTE DÉFILÉS SÉCURITÉS PARADE - EDSP"/>
        <filter val="CHAMBRE SYNDICALE DES PROPRIÉTAIRES ET COPROPRIÉTAIRES DE BORDEAUX ET DE LA GIRONDE - UNPI 33"/>
        <filter val="CROIX ROUGE FRANÇAISE UNITÉ LOCALE DE BORDEAUX - CRF UL BORDEAUX"/>
        <filter val="L'ATELIER REMUMÉNAGE"/>
        <filter val="PHENIX ECOUTE ET PAROLES - PEPS"/>
        <filter val="FANFARE BEAT CHEESE - LE BEAT CHEESE"/>
        <filter val="CLUB DU SOLEIL BORDEAUX COTE D'ARGENT - CSBCA"/>
        <filter val="LA FLAMBEE"/>
        <filter val="FGM"/>
        <filter val="CERCLE D'ÉTUDES ET DE CULTURE FRANÇAISES - CECF"/>
        <filter val="ASSOCIATION INTERLUDE"/>
        <filter val="GROUPE DES CINQ"/>
        <filter val="IDI INTERACTION D'IDÉES - IDI"/>
        <filter val="BORDEAUX SYSTEMA"/>
        <filter val="ASSOCIATION FRANÇAISE DE RUGBY SUBAQUATIQUE - AFRS"/>
        <filter val="AGAPA"/>
        <filter val="CONTACT AQUITAINE"/>
        <filter val="ENSEMBLE BAROQUE ORFEO - ORFEO"/>
        <filter val="A P'TITS PAS"/>
        <filter val="CÉSARÉE-PROJET SIMON DE CYRÈNE À BORDEAUX"/>
        <filter val="RACING CLUB DE BORDEAUX MÉTROPOLE - RCBM"/>
        <filter val="BORDEAUX DANCE IN CLUB - BDIC"/>
        <filter val="RÉCUP'R"/>
        <filter val="CENTRE D'ANIMATION BACALAN - ASSOCIATION DES CENTRES D'ANIMATION DE QUARTIERS DE BORDEAUX - ACAQB"/>
        <filter val="AIMER-CROIRE-AGIR - A.C.A"/>
        <filter val="ASSOCIATION POUR LE DÉVELOPPEMENT DE L'ORIENTATION PERSONNELLE ET PROFESSIONNELLE - ADORA"/>
        <filter val="PRATIKABLE - PTK"/>
        <filter val="EBB ENTREPRISE BIEN-ÊTRE BORDEAUX - EBB"/>
        <filter val="BÉNÉVOLES EN ACTION"/>
        <filter val="THOTH CIVILISATIONS SANS FRONTIÈRES - THOTHCSF"/>
        <filter val="AQUITAINE CULTURE - AC"/>
        <filter val="TRADOBORDELEAU"/>
        <filter val="LA CASE"/>
        <filter val="ZOMBIE CREW"/>
        <filter val="SOS AMITIÉ BORDEAUX"/>
        <filter val="L'ATELIER BUDGETAIRE"/>
        <filter val="LE GOÛT DU PARTAGE"/>
        <filter val="REPAIR CAFÉ BORDEAUX"/>
        <filter val="LETTRES ET IMAGES"/>
        <filter val="SAINT-MARTIN BORDEAUX CULTURAL CONNECTIONS - SMB2C"/>
        <filter val="WATER LIFE COMMUNITY - WLC"/>
        <filter val="PUPILLES ENSEIGNEMENT PUBLIC GIRONDE - LES PEP 33"/>
        <filter val="ASSOCIATION MALADIES CHRONIQUES, SPORT &amp; BIEN ÊTRE - AMCSB"/>
        <filter val="CLUBHOUSE BORDEAUX - CHB"/>
        <filter val="ORCHESTRE PAPAGENO"/>
        <filter val="COMITÉ DÉPARTEMENTAL DE LA GIRONDE FSCF - FSCF CD33"/>
        <filter val="W845968857 - W845968857"/>
        <filter val="ACT'IMAGE"/>
        <filter val="MOUVEMENT  LE CRI"/>
        <filter val="BANQUE ALIMENTAIRE DE BORDEAUX ET DE LA GIRONDE - BABG"/>
      </filters>
    </filterColumn>
  </autoFilter>
  <hyperlinks>
    <hyperlink r:id="rId1" ref="A2"/>
    <hyperlink r:id="rId2" ref="A3"/>
    <hyperlink r:id="rId3" ref="A4"/>
    <hyperlink r:id="rId4" ref="A5"/>
    <hyperlink r:id="rId5" ref="A6"/>
    <hyperlink r:id="rId6" ref="A7"/>
    <hyperlink r:id="rId7" ref="G7"/>
    <hyperlink r:id="rId8" ref="A8"/>
    <hyperlink r:id="rId9" ref="A9"/>
    <hyperlink r:id="rId10" ref="A10"/>
    <hyperlink r:id="rId11" ref="A11"/>
    <hyperlink r:id="rId12" ref="A12"/>
    <hyperlink r:id="rId13" ref="A13"/>
    <hyperlink r:id="rId14" ref="G13"/>
    <hyperlink r:id="rId15" ref="A14"/>
    <hyperlink r:id="rId16" ref="A15"/>
    <hyperlink r:id="rId17" ref="A16"/>
    <hyperlink r:id="rId18" ref="A17"/>
    <hyperlink r:id="rId19" ref="A18"/>
    <hyperlink r:id="rId20" ref="A19"/>
    <hyperlink r:id="rId21" ref="A20"/>
    <hyperlink r:id="rId22" ref="G20"/>
    <hyperlink r:id="rId23" ref="A21"/>
    <hyperlink r:id="rId24" ref="A22"/>
    <hyperlink r:id="rId25" ref="A23"/>
    <hyperlink r:id="rId26" ref="A24"/>
    <hyperlink r:id="rId27" ref="A25"/>
    <hyperlink r:id="rId28" ref="A26"/>
    <hyperlink r:id="rId29" ref="A27"/>
    <hyperlink r:id="rId30" ref="A28"/>
    <hyperlink r:id="rId31" ref="A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G50"/>
    <hyperlink r:id="rId54" ref="A51"/>
    <hyperlink r:id="rId55" ref="A52"/>
    <hyperlink r:id="rId56" ref="A53"/>
    <hyperlink r:id="rId57" ref="A54"/>
    <hyperlink r:id="rId58" ref="A55"/>
    <hyperlink r:id="rId59" ref="G55"/>
    <hyperlink r:id="rId60" ref="A56"/>
    <hyperlink r:id="rId61" ref="A57"/>
    <hyperlink r:id="rId62" ref="A58"/>
    <hyperlink r:id="rId63" ref="A59"/>
    <hyperlink r:id="rId64" ref="G59"/>
    <hyperlink r:id="rId65" ref="A60"/>
    <hyperlink r:id="rId66" ref="A61"/>
    <hyperlink r:id="rId67" ref="A62"/>
    <hyperlink r:id="rId68" ref="A63"/>
    <hyperlink r:id="rId69" ref="A64"/>
    <hyperlink r:id="rId70" ref="G64"/>
    <hyperlink r:id="rId71" ref="A65"/>
    <hyperlink r:id="rId72" ref="A66"/>
    <hyperlink r:id="rId73" ref="A67"/>
    <hyperlink r:id="rId74" ref="G67"/>
    <hyperlink r:id="rId75" ref="A68"/>
    <hyperlink r:id="rId76" ref="A69"/>
    <hyperlink r:id="rId77" ref="A70"/>
    <hyperlink r:id="rId78" ref="A71"/>
    <hyperlink r:id="rId79" ref="A72"/>
    <hyperlink r:id="rId80" ref="A73"/>
    <hyperlink r:id="rId81" ref="A74"/>
    <hyperlink r:id="rId82" ref="A75"/>
    <hyperlink r:id="rId83" ref="A76"/>
    <hyperlink r:id="rId84" ref="G76"/>
    <hyperlink r:id="rId85" ref="A77"/>
    <hyperlink r:id="rId86" ref="A78"/>
    <hyperlink r:id="rId87" ref="A79"/>
    <hyperlink r:id="rId88" ref="A80"/>
    <hyperlink r:id="rId89" ref="A81"/>
    <hyperlink r:id="rId90" ref="A82"/>
    <hyperlink r:id="rId91" ref="A83"/>
    <hyperlink r:id="rId92" ref="A84"/>
    <hyperlink r:id="rId93" ref="A85"/>
    <hyperlink r:id="rId94" ref="G85"/>
    <hyperlink r:id="rId95" ref="A86"/>
    <hyperlink r:id="rId96" ref="A87"/>
    <hyperlink r:id="rId97" ref="A88"/>
    <hyperlink r:id="rId98" ref="A89"/>
    <hyperlink r:id="rId99" ref="A90"/>
    <hyperlink r:id="rId100" ref="A91"/>
    <hyperlink r:id="rId101" ref="A92"/>
    <hyperlink r:id="rId102" ref="A93"/>
    <hyperlink r:id="rId103" ref="G93"/>
    <hyperlink r:id="rId104" ref="A94"/>
    <hyperlink r:id="rId105" ref="A95"/>
    <hyperlink r:id="rId106" ref="A96"/>
    <hyperlink r:id="rId107" ref="A97"/>
    <hyperlink r:id="rId108" ref="A98"/>
    <hyperlink r:id="rId109" ref="A99"/>
    <hyperlink r:id="rId110" ref="G99"/>
    <hyperlink r:id="rId111" ref="A100"/>
    <hyperlink r:id="rId112" ref="A101"/>
    <hyperlink r:id="rId113" ref="A102"/>
    <hyperlink r:id="rId114" ref="G102"/>
    <hyperlink r:id="rId115" ref="A103"/>
    <hyperlink r:id="rId116" ref="A104"/>
    <hyperlink r:id="rId117" ref="A105"/>
    <hyperlink r:id="rId118" ref="A106"/>
    <hyperlink r:id="rId119" ref="A107"/>
    <hyperlink r:id="rId120" ref="A108"/>
    <hyperlink r:id="rId121" ref="A109"/>
    <hyperlink r:id="rId122" ref="A110"/>
    <hyperlink r:id="rId123" ref="G110"/>
    <hyperlink r:id="rId124" ref="A111"/>
    <hyperlink r:id="rId125" ref="G111"/>
    <hyperlink r:id="rId126" ref="A112"/>
    <hyperlink r:id="rId127" ref="A113"/>
    <hyperlink r:id="rId128" ref="G113"/>
    <hyperlink r:id="rId129" ref="A114"/>
    <hyperlink r:id="rId130" ref="A115"/>
    <hyperlink r:id="rId131" ref="A116"/>
    <hyperlink r:id="rId132" ref="A117"/>
    <hyperlink r:id="rId133" ref="G117"/>
    <hyperlink r:id="rId134" ref="A118"/>
    <hyperlink r:id="rId135" ref="A119"/>
    <hyperlink r:id="rId136" ref="A120"/>
    <hyperlink r:id="rId137" ref="A121"/>
    <hyperlink r:id="rId138" ref="A122"/>
    <hyperlink r:id="rId139" ref="A123"/>
    <hyperlink r:id="rId140" ref="A124"/>
    <hyperlink r:id="rId141" ref="A125"/>
    <hyperlink r:id="rId142" ref="A126"/>
    <hyperlink r:id="rId143" ref="A127"/>
    <hyperlink r:id="rId144" ref="A128"/>
    <hyperlink r:id="rId145" ref="A129"/>
    <hyperlink r:id="rId146" ref="A130"/>
    <hyperlink r:id="rId147" ref="A131"/>
    <hyperlink r:id="rId148" ref="A132"/>
    <hyperlink r:id="rId149" ref="A133"/>
    <hyperlink r:id="rId150" ref="A134"/>
    <hyperlink r:id="rId151" ref="A135"/>
    <hyperlink r:id="rId152" ref="A136"/>
    <hyperlink r:id="rId153" ref="A137"/>
    <hyperlink r:id="rId154" ref="G137"/>
    <hyperlink r:id="rId155" ref="A138"/>
    <hyperlink r:id="rId156" ref="A139"/>
    <hyperlink r:id="rId157" ref="A140"/>
    <hyperlink r:id="rId158" ref="A141"/>
    <hyperlink r:id="rId159" ref="A142"/>
    <hyperlink r:id="rId160" ref="A143"/>
    <hyperlink r:id="rId161" ref="A144"/>
    <hyperlink r:id="rId162" ref="A145"/>
    <hyperlink r:id="rId163" ref="A146"/>
    <hyperlink r:id="rId164" ref="A147"/>
    <hyperlink r:id="rId165" ref="A148"/>
    <hyperlink r:id="rId166" ref="A149"/>
    <hyperlink r:id="rId167" ref="A150"/>
    <hyperlink r:id="rId168" ref="G150"/>
    <hyperlink r:id="rId169" ref="A151"/>
    <hyperlink r:id="rId170" ref="A152"/>
    <hyperlink r:id="rId171" ref="A153"/>
    <hyperlink r:id="rId172" ref="A154"/>
    <hyperlink r:id="rId173" ref="A155"/>
    <hyperlink r:id="rId174" ref="G155"/>
    <hyperlink r:id="rId175" ref="A156"/>
    <hyperlink r:id="rId176" ref="A157"/>
    <hyperlink r:id="rId177" ref="A158"/>
    <hyperlink r:id="rId178" ref="A159"/>
    <hyperlink r:id="rId179" ref="G159"/>
    <hyperlink r:id="rId180" ref="A160"/>
    <hyperlink r:id="rId181" ref="A161"/>
    <hyperlink r:id="rId182" ref="A162"/>
    <hyperlink r:id="rId183" ref="G162"/>
    <hyperlink r:id="rId184" ref="A163"/>
    <hyperlink r:id="rId185" ref="A164"/>
    <hyperlink r:id="rId186" ref="A165"/>
    <hyperlink r:id="rId187" ref="A166"/>
    <hyperlink r:id="rId188" ref="A167"/>
    <hyperlink r:id="rId189" ref="A168"/>
    <hyperlink r:id="rId190" ref="A169"/>
    <hyperlink r:id="rId191" ref="A170"/>
    <hyperlink r:id="rId192" ref="A171"/>
    <hyperlink r:id="rId193" ref="A172"/>
    <hyperlink r:id="rId194" ref="A173"/>
    <hyperlink r:id="rId195" ref="A174"/>
    <hyperlink r:id="rId196" ref="A175"/>
    <hyperlink r:id="rId197" ref="A176"/>
    <hyperlink r:id="rId198" ref="G176"/>
    <hyperlink r:id="rId199" ref="A177"/>
    <hyperlink r:id="rId200" ref="G177"/>
    <hyperlink r:id="rId201" ref="A178"/>
    <hyperlink r:id="rId202" ref="A179"/>
    <hyperlink r:id="rId203" ref="A180"/>
    <hyperlink r:id="rId204" ref="A181"/>
    <hyperlink r:id="rId205" ref="A182"/>
    <hyperlink r:id="rId206" ref="A183"/>
    <hyperlink r:id="rId207" ref="G183"/>
    <hyperlink r:id="rId208" ref="A184"/>
    <hyperlink r:id="rId209" ref="A185"/>
    <hyperlink r:id="rId210" ref="A186"/>
    <hyperlink r:id="rId211" ref="A187"/>
    <hyperlink r:id="rId212" ref="A188"/>
    <hyperlink r:id="rId213" ref="A189"/>
    <hyperlink r:id="rId214" ref="A190"/>
    <hyperlink r:id="rId215" ref="G190"/>
    <hyperlink r:id="rId216" ref="A191"/>
    <hyperlink r:id="rId217" ref="A192"/>
    <hyperlink r:id="rId218" ref="A193"/>
    <hyperlink r:id="rId219" ref="A194"/>
    <hyperlink r:id="rId220" ref="A195"/>
    <hyperlink r:id="rId221" ref="A196"/>
    <hyperlink r:id="rId222" ref="A197"/>
    <hyperlink r:id="rId223" ref="A198"/>
    <hyperlink r:id="rId224" ref="G198"/>
    <hyperlink r:id="rId225" ref="A199"/>
    <hyperlink r:id="rId226" ref="A200"/>
    <hyperlink r:id="rId227" ref="G200"/>
    <hyperlink r:id="rId228" ref="A201"/>
    <hyperlink r:id="rId229" ref="A202"/>
    <hyperlink r:id="rId230" ref="A203"/>
    <hyperlink r:id="rId231" ref="G203"/>
    <hyperlink r:id="rId232" ref="A204"/>
    <hyperlink r:id="rId233" ref="A205"/>
    <hyperlink r:id="rId234" ref="G205"/>
    <hyperlink r:id="rId235" ref="A206"/>
    <hyperlink r:id="rId236" ref="A207"/>
    <hyperlink r:id="rId237" ref="A208"/>
    <hyperlink r:id="rId238" ref="A209"/>
    <hyperlink r:id="rId239" ref="G209"/>
    <hyperlink r:id="rId240" ref="A210"/>
    <hyperlink r:id="rId241" ref="A211"/>
    <hyperlink r:id="rId242" ref="G211"/>
    <hyperlink r:id="rId243" ref="A212"/>
    <hyperlink r:id="rId244" ref="A213"/>
    <hyperlink r:id="rId245" ref="A214"/>
    <hyperlink r:id="rId246" ref="A215"/>
    <hyperlink r:id="rId247" ref="G215"/>
    <hyperlink r:id="rId248" ref="A216"/>
    <hyperlink r:id="rId249" ref="A217"/>
    <hyperlink r:id="rId250" ref="A218"/>
    <hyperlink r:id="rId251" ref="A219"/>
    <hyperlink r:id="rId252" ref="A220"/>
    <hyperlink r:id="rId253" ref="A221"/>
    <hyperlink r:id="rId254" ref="A222"/>
    <hyperlink r:id="rId255" ref="A223"/>
    <hyperlink r:id="rId256" ref="A224"/>
    <hyperlink r:id="rId257" ref="A225"/>
    <hyperlink r:id="rId258" ref="A226"/>
    <hyperlink r:id="rId259" ref="A227"/>
    <hyperlink r:id="rId260" ref="A228"/>
    <hyperlink r:id="rId261" ref="A229"/>
    <hyperlink r:id="rId262" ref="A230"/>
    <hyperlink r:id="rId263" ref="A231"/>
    <hyperlink r:id="rId264" ref="A232"/>
    <hyperlink r:id="rId265" ref="A233"/>
    <hyperlink r:id="rId266" ref="A234"/>
    <hyperlink r:id="rId267" ref="A235"/>
    <hyperlink r:id="rId268" ref="G235"/>
    <hyperlink r:id="rId269" ref="A236"/>
    <hyperlink r:id="rId270" ref="A237"/>
    <hyperlink r:id="rId271" ref="A238"/>
    <hyperlink r:id="rId272" ref="A239"/>
    <hyperlink r:id="rId273" ref="A240"/>
    <hyperlink r:id="rId274" ref="A241"/>
    <hyperlink r:id="rId275" ref="A242"/>
    <hyperlink r:id="rId276" ref="A243"/>
    <hyperlink r:id="rId277" ref="A244"/>
    <hyperlink r:id="rId278" ref="A245"/>
    <hyperlink r:id="rId279" ref="G245"/>
    <hyperlink r:id="rId280" ref="A246"/>
    <hyperlink r:id="rId281" ref="A247"/>
    <hyperlink r:id="rId282" ref="G247"/>
    <hyperlink r:id="rId283" ref="A248"/>
    <hyperlink r:id="rId284" ref="A249"/>
    <hyperlink r:id="rId285" ref="A250"/>
    <hyperlink r:id="rId286" ref="A251"/>
    <hyperlink r:id="rId287" ref="A252"/>
    <hyperlink r:id="rId288" ref="A253"/>
    <hyperlink r:id="rId289" ref="A254"/>
    <hyperlink r:id="rId290" ref="A255"/>
    <hyperlink r:id="rId291" ref="A256"/>
    <hyperlink r:id="rId292" ref="A257"/>
    <hyperlink r:id="rId293" ref="A258"/>
    <hyperlink r:id="rId294" ref="A259"/>
    <hyperlink r:id="rId295" ref="A260"/>
    <hyperlink r:id="rId296" ref="A261"/>
    <hyperlink r:id="rId297" ref="A262"/>
    <hyperlink r:id="rId298" ref="A263"/>
    <hyperlink r:id="rId299" ref="A264"/>
    <hyperlink r:id="rId300" ref="A265"/>
    <hyperlink r:id="rId301" ref="A266"/>
    <hyperlink r:id="rId302" ref="A267"/>
    <hyperlink r:id="rId303" ref="A268"/>
    <hyperlink r:id="rId304" ref="A269"/>
    <hyperlink r:id="rId305" ref="A270"/>
    <hyperlink r:id="rId306" ref="A271"/>
    <hyperlink r:id="rId307" ref="A272"/>
    <hyperlink r:id="rId308" ref="A273"/>
    <hyperlink r:id="rId309" ref="A274"/>
    <hyperlink r:id="rId310" ref="A275"/>
    <hyperlink r:id="rId311" ref="A276"/>
    <hyperlink r:id="rId312" ref="A277"/>
    <hyperlink r:id="rId313" ref="G277"/>
    <hyperlink r:id="rId314" ref="A278"/>
    <hyperlink r:id="rId315" ref="A279"/>
    <hyperlink r:id="rId316" ref="A280"/>
    <hyperlink r:id="rId317" ref="G280"/>
    <hyperlink r:id="rId318" ref="A281"/>
    <hyperlink r:id="rId319" ref="G281"/>
    <hyperlink r:id="rId320" ref="A282"/>
    <hyperlink r:id="rId321" ref="A283"/>
    <hyperlink r:id="rId322" ref="A284"/>
    <hyperlink r:id="rId323" ref="A285"/>
    <hyperlink r:id="rId324" ref="A286"/>
    <hyperlink r:id="rId325" ref="A287"/>
    <hyperlink r:id="rId326" ref="A288"/>
    <hyperlink r:id="rId327" ref="A289"/>
    <hyperlink r:id="rId328" ref="A290"/>
    <hyperlink r:id="rId329" ref="A291"/>
    <hyperlink r:id="rId330" ref="A292"/>
    <hyperlink r:id="rId331" ref="A293"/>
    <hyperlink r:id="rId332" ref="G293"/>
    <hyperlink r:id="rId333" ref="A294"/>
    <hyperlink r:id="rId334" ref="A295"/>
    <hyperlink r:id="rId335" ref="G295"/>
    <hyperlink r:id="rId336" ref="A296"/>
    <hyperlink r:id="rId337" ref="A297"/>
    <hyperlink r:id="rId338" ref="A298"/>
    <hyperlink r:id="rId339" ref="A299"/>
    <hyperlink r:id="rId340" ref="A300"/>
    <hyperlink r:id="rId341" ref="A301"/>
    <hyperlink r:id="rId342" ref="A302"/>
    <hyperlink r:id="rId343" ref="A303"/>
    <hyperlink r:id="rId344" ref="A304"/>
    <hyperlink r:id="rId345" ref="A305"/>
    <hyperlink r:id="rId346" ref="A306"/>
    <hyperlink r:id="rId347" ref="G306"/>
    <hyperlink r:id="rId348" ref="A307"/>
    <hyperlink r:id="rId349" ref="A308"/>
    <hyperlink r:id="rId350" ref="A309"/>
    <hyperlink r:id="rId351" ref="A310"/>
    <hyperlink r:id="rId352" ref="G310"/>
    <hyperlink r:id="rId353" ref="A311"/>
    <hyperlink r:id="rId354" ref="G311"/>
    <hyperlink r:id="rId355" ref="A312"/>
    <hyperlink r:id="rId356" ref="A313"/>
    <hyperlink r:id="rId357" ref="G313"/>
    <hyperlink r:id="rId358" ref="A314"/>
    <hyperlink r:id="rId359" ref="G314"/>
    <hyperlink r:id="rId360" ref="A315"/>
    <hyperlink r:id="rId361" ref="A316"/>
    <hyperlink r:id="rId362" ref="A317"/>
    <hyperlink r:id="rId363" ref="A318"/>
    <hyperlink r:id="rId364" ref="A319"/>
    <hyperlink r:id="rId365" ref="A320"/>
    <hyperlink r:id="rId366" ref="G320"/>
    <hyperlink r:id="rId367" ref="A321"/>
    <hyperlink r:id="rId368" ref="A322"/>
    <hyperlink r:id="rId369" ref="A323"/>
    <hyperlink r:id="rId370" ref="A324"/>
    <hyperlink r:id="rId371" ref="G324"/>
    <hyperlink r:id="rId372" ref="A325"/>
    <hyperlink r:id="rId373" ref="A326"/>
    <hyperlink r:id="rId374" ref="A327"/>
    <hyperlink r:id="rId375" ref="A328"/>
    <hyperlink r:id="rId376" ref="A329"/>
    <hyperlink r:id="rId377" ref="A330"/>
    <hyperlink r:id="rId378" ref="A331"/>
    <hyperlink r:id="rId379" ref="A332"/>
    <hyperlink r:id="rId380" ref="A333"/>
    <hyperlink r:id="rId381" ref="A334"/>
    <hyperlink r:id="rId382" ref="A335"/>
    <hyperlink r:id="rId383" ref="A336"/>
    <hyperlink r:id="rId384" ref="A337"/>
    <hyperlink r:id="rId385" ref="A338"/>
    <hyperlink r:id="rId386" ref="A339"/>
    <hyperlink r:id="rId387" ref="A340"/>
    <hyperlink r:id="rId388" ref="A341"/>
    <hyperlink r:id="rId389" ref="A342"/>
    <hyperlink r:id="rId390" ref="A343"/>
    <hyperlink r:id="rId391" ref="A344"/>
    <hyperlink r:id="rId392" ref="G344"/>
    <hyperlink r:id="rId393" ref="A345"/>
    <hyperlink r:id="rId394" ref="A346"/>
    <hyperlink r:id="rId395" ref="A347"/>
    <hyperlink r:id="rId396" ref="A348"/>
    <hyperlink r:id="rId397" ref="A349"/>
    <hyperlink r:id="rId398" ref="A350"/>
    <hyperlink r:id="rId399" ref="A351"/>
    <hyperlink r:id="rId400" ref="A352"/>
    <hyperlink r:id="rId401" ref="A353"/>
    <hyperlink r:id="rId402" ref="G353"/>
    <hyperlink r:id="rId403" ref="A354"/>
    <hyperlink r:id="rId404" ref="A355"/>
    <hyperlink r:id="rId405" ref="A356"/>
    <hyperlink r:id="rId406" ref="G356"/>
    <hyperlink r:id="rId407" ref="A357"/>
    <hyperlink r:id="rId408" ref="A358"/>
    <hyperlink r:id="rId409" ref="A359"/>
    <hyperlink r:id="rId410" ref="A360"/>
    <hyperlink r:id="rId411" ref="G360"/>
    <hyperlink r:id="rId412" ref="A361"/>
    <hyperlink r:id="rId413" ref="A362"/>
    <hyperlink r:id="rId414" ref="A363"/>
    <hyperlink r:id="rId415" ref="A364"/>
    <hyperlink r:id="rId416" ref="G364"/>
    <hyperlink r:id="rId417" ref="A365"/>
    <hyperlink r:id="rId418" ref="A366"/>
    <hyperlink r:id="rId419" ref="G366"/>
    <hyperlink r:id="rId420" ref="A367"/>
    <hyperlink r:id="rId421" ref="A368"/>
    <hyperlink r:id="rId422" ref="A369"/>
    <hyperlink r:id="rId423" ref="A370"/>
    <hyperlink r:id="rId424" ref="A371"/>
    <hyperlink r:id="rId425" ref="A372"/>
    <hyperlink r:id="rId426" ref="A373"/>
    <hyperlink r:id="rId427" ref="A374"/>
    <hyperlink r:id="rId428" ref="G374"/>
    <hyperlink r:id="rId429" ref="A375"/>
    <hyperlink r:id="rId430" ref="A376"/>
    <hyperlink r:id="rId431" ref="A377"/>
    <hyperlink r:id="rId432" ref="A378"/>
    <hyperlink r:id="rId433" ref="A379"/>
    <hyperlink r:id="rId434" ref="A380"/>
    <hyperlink r:id="rId435" ref="A381"/>
    <hyperlink r:id="rId436" ref="A382"/>
    <hyperlink r:id="rId437" ref="A383"/>
    <hyperlink r:id="rId438" ref="A384"/>
    <hyperlink r:id="rId439" ref="A385"/>
    <hyperlink r:id="rId440" ref="A386"/>
    <hyperlink r:id="rId441" ref="A387"/>
    <hyperlink r:id="rId442" ref="A388"/>
    <hyperlink r:id="rId443" ref="G388"/>
    <hyperlink r:id="rId444" ref="A389"/>
    <hyperlink r:id="rId445" ref="A390"/>
    <hyperlink r:id="rId446" ref="A391"/>
    <hyperlink r:id="rId447" ref="A392"/>
    <hyperlink r:id="rId448" ref="A393"/>
    <hyperlink r:id="rId449" ref="G393"/>
    <hyperlink r:id="rId450" ref="A394"/>
    <hyperlink r:id="rId451" ref="A395"/>
    <hyperlink r:id="rId452" ref="A396"/>
    <hyperlink r:id="rId453" ref="A397"/>
    <hyperlink r:id="rId454" ref="G397"/>
    <hyperlink r:id="rId455" ref="A398"/>
    <hyperlink r:id="rId456" ref="A399"/>
    <hyperlink r:id="rId457" ref="A400"/>
    <hyperlink r:id="rId458" ref="A401"/>
    <hyperlink r:id="rId459" ref="A402"/>
    <hyperlink r:id="rId460" ref="A403"/>
    <hyperlink r:id="rId461" ref="A404"/>
    <hyperlink r:id="rId462" ref="A405"/>
    <hyperlink r:id="rId463" ref="A406"/>
    <hyperlink r:id="rId464" ref="A407"/>
    <hyperlink r:id="rId465" ref="A408"/>
    <hyperlink r:id="rId466" ref="A409"/>
    <hyperlink r:id="rId467" ref="G409"/>
    <hyperlink r:id="rId468" ref="A410"/>
    <hyperlink r:id="rId469" ref="A411"/>
    <hyperlink r:id="rId470" ref="G411"/>
    <hyperlink r:id="rId471" ref="A412"/>
    <hyperlink r:id="rId472" ref="A413"/>
    <hyperlink r:id="rId473" ref="A414"/>
    <hyperlink r:id="rId474" ref="A415"/>
    <hyperlink r:id="rId475" ref="A416"/>
    <hyperlink r:id="rId476" ref="G416"/>
    <hyperlink r:id="rId477" ref="A417"/>
    <hyperlink r:id="rId478" ref="A418"/>
    <hyperlink r:id="rId479" ref="A419"/>
    <hyperlink r:id="rId480" ref="A420"/>
    <hyperlink r:id="rId481" ref="A421"/>
    <hyperlink r:id="rId482" ref="A422"/>
    <hyperlink r:id="rId483" ref="G422"/>
    <hyperlink r:id="rId484" ref="A423"/>
    <hyperlink r:id="rId485" ref="G423"/>
    <hyperlink r:id="rId486" ref="A424"/>
    <hyperlink r:id="rId487" ref="A425"/>
    <hyperlink r:id="rId488" ref="A426"/>
    <hyperlink r:id="rId489" ref="A427"/>
    <hyperlink r:id="rId490" ref="A428"/>
    <hyperlink r:id="rId491" ref="A429"/>
    <hyperlink r:id="rId492" ref="A430"/>
    <hyperlink r:id="rId493" ref="A431"/>
    <hyperlink r:id="rId494" ref="A432"/>
    <hyperlink r:id="rId495" ref="A433"/>
    <hyperlink r:id="rId496" ref="A434"/>
    <hyperlink r:id="rId497" ref="A435"/>
    <hyperlink r:id="rId498" ref="A436"/>
    <hyperlink r:id="rId499" ref="G436"/>
    <hyperlink r:id="rId500" ref="A437"/>
    <hyperlink r:id="rId501" ref="A438"/>
    <hyperlink r:id="rId502" ref="A439"/>
    <hyperlink r:id="rId503" ref="A440"/>
    <hyperlink r:id="rId504" ref="A441"/>
    <hyperlink r:id="rId505" ref="A442"/>
    <hyperlink r:id="rId506" ref="A443"/>
    <hyperlink r:id="rId507" ref="A444"/>
    <hyperlink r:id="rId508" ref="A445"/>
    <hyperlink r:id="rId509" ref="G445"/>
    <hyperlink r:id="rId510" ref="A446"/>
    <hyperlink r:id="rId511" ref="A447"/>
    <hyperlink r:id="rId512" ref="A448"/>
    <hyperlink r:id="rId513" ref="A449"/>
    <hyperlink r:id="rId514" ref="A450"/>
    <hyperlink r:id="rId515" ref="G450"/>
    <hyperlink r:id="rId516" ref="A451"/>
    <hyperlink r:id="rId517" ref="A452"/>
    <hyperlink r:id="rId518" ref="G452"/>
    <hyperlink r:id="rId519" ref="A453"/>
    <hyperlink r:id="rId520" ref="A454"/>
    <hyperlink r:id="rId521" ref="G454"/>
    <hyperlink r:id="rId522" ref="A455"/>
    <hyperlink r:id="rId523" ref="A456"/>
    <hyperlink r:id="rId524" ref="A457"/>
    <hyperlink r:id="rId525" ref="A458"/>
    <hyperlink r:id="rId526" ref="G458"/>
    <hyperlink r:id="rId527" ref="A459"/>
    <hyperlink r:id="rId528" ref="A460"/>
    <hyperlink r:id="rId529" ref="G460"/>
    <hyperlink r:id="rId530" ref="A461"/>
    <hyperlink r:id="rId531" ref="A462"/>
    <hyperlink r:id="rId532" ref="A463"/>
    <hyperlink r:id="rId533" ref="A464"/>
    <hyperlink r:id="rId534" ref="G464"/>
    <hyperlink r:id="rId535" ref="A465"/>
    <hyperlink r:id="rId536" ref="A466"/>
    <hyperlink r:id="rId537" ref="A467"/>
    <hyperlink r:id="rId538" ref="A468"/>
    <hyperlink r:id="rId539" ref="A469"/>
    <hyperlink r:id="rId540" ref="A470"/>
    <hyperlink r:id="rId541" ref="A471"/>
    <hyperlink r:id="rId542" ref="G471"/>
    <hyperlink r:id="rId543" ref="A472"/>
    <hyperlink r:id="rId544" ref="A473"/>
    <hyperlink r:id="rId545" ref="A474"/>
    <hyperlink r:id="rId546" ref="A475"/>
    <hyperlink r:id="rId547" ref="A476"/>
    <hyperlink r:id="rId548" ref="A477"/>
    <hyperlink r:id="rId549" ref="G477"/>
    <hyperlink r:id="rId550" ref="A478"/>
    <hyperlink r:id="rId551" ref="G478"/>
    <hyperlink r:id="rId552" ref="A479"/>
    <hyperlink r:id="rId553" ref="A480"/>
    <hyperlink r:id="rId554" ref="A481"/>
    <hyperlink r:id="rId555" ref="A482"/>
    <hyperlink r:id="rId556" ref="A483"/>
    <hyperlink r:id="rId557" ref="A484"/>
    <hyperlink r:id="rId558" ref="A485"/>
    <hyperlink r:id="rId559" ref="A486"/>
    <hyperlink r:id="rId560" ref="A487"/>
    <hyperlink r:id="rId561" ref="A488"/>
    <hyperlink r:id="rId562" ref="A489"/>
    <hyperlink r:id="rId563" ref="G489"/>
    <hyperlink r:id="rId564" ref="A490"/>
    <hyperlink r:id="rId565" ref="A491"/>
    <hyperlink r:id="rId566" ref="A492"/>
    <hyperlink r:id="rId567" ref="A493"/>
    <hyperlink r:id="rId568" ref="A494"/>
    <hyperlink r:id="rId569" ref="G494"/>
    <hyperlink r:id="rId570" ref="A495"/>
    <hyperlink r:id="rId571" ref="A496"/>
    <hyperlink r:id="rId572" ref="A497"/>
    <hyperlink r:id="rId573" ref="G497"/>
    <hyperlink r:id="rId574" ref="A498"/>
    <hyperlink r:id="rId575" ref="A499"/>
    <hyperlink r:id="rId576" ref="A500"/>
    <hyperlink r:id="rId577" ref="A501"/>
    <hyperlink r:id="rId578" ref="A502"/>
    <hyperlink r:id="rId579" ref="A503"/>
    <hyperlink r:id="rId580" ref="A504"/>
    <hyperlink r:id="rId581" ref="A505"/>
    <hyperlink r:id="rId582" ref="A506"/>
    <hyperlink r:id="rId583" ref="A507"/>
    <hyperlink r:id="rId584" ref="A508"/>
    <hyperlink r:id="rId585" ref="A509"/>
    <hyperlink r:id="rId586" ref="A510"/>
    <hyperlink r:id="rId587" ref="A511"/>
    <hyperlink r:id="rId588" ref="A512"/>
    <hyperlink r:id="rId589" ref="A513"/>
    <hyperlink r:id="rId590" ref="A514"/>
    <hyperlink r:id="rId591" ref="A515"/>
    <hyperlink r:id="rId592" ref="A516"/>
    <hyperlink r:id="rId593" ref="G516"/>
    <hyperlink r:id="rId594" ref="A517"/>
    <hyperlink r:id="rId595" ref="A518"/>
    <hyperlink r:id="rId596" ref="G518"/>
    <hyperlink r:id="rId597" ref="A519"/>
    <hyperlink r:id="rId598" ref="A520"/>
    <hyperlink r:id="rId599" ref="A521"/>
    <hyperlink r:id="rId600" ref="A522"/>
    <hyperlink r:id="rId601" ref="G522"/>
    <hyperlink r:id="rId602" ref="A523"/>
    <hyperlink r:id="rId603" ref="A524"/>
    <hyperlink r:id="rId604" ref="G524"/>
    <hyperlink r:id="rId605" ref="A525"/>
    <hyperlink r:id="rId606" ref="A526"/>
    <hyperlink r:id="rId607" ref="A527"/>
    <hyperlink r:id="rId608" ref="A528"/>
    <hyperlink r:id="rId609" ref="A529"/>
    <hyperlink r:id="rId610" ref="A530"/>
    <hyperlink r:id="rId611" ref="A531"/>
    <hyperlink r:id="rId612" ref="A532"/>
    <hyperlink r:id="rId613" ref="A533"/>
    <hyperlink r:id="rId614" ref="A534"/>
    <hyperlink r:id="rId615" ref="A535"/>
    <hyperlink r:id="rId616" ref="A536"/>
    <hyperlink r:id="rId617" ref="A537"/>
    <hyperlink r:id="rId618" ref="A538"/>
    <hyperlink r:id="rId619" ref="A539"/>
    <hyperlink r:id="rId620" ref="A540"/>
    <hyperlink r:id="rId621" ref="G540"/>
    <hyperlink r:id="rId622" ref="A541"/>
    <hyperlink r:id="rId623" ref="A542"/>
    <hyperlink r:id="rId624" ref="A543"/>
    <hyperlink r:id="rId625" ref="A544"/>
    <hyperlink r:id="rId626" ref="A545"/>
    <hyperlink r:id="rId627" ref="G545"/>
    <hyperlink r:id="rId628" ref="A546"/>
    <hyperlink r:id="rId629" ref="A547"/>
    <hyperlink r:id="rId630" ref="A548"/>
    <hyperlink r:id="rId631" ref="A549"/>
    <hyperlink r:id="rId632" ref="A550"/>
    <hyperlink r:id="rId633" ref="A551"/>
    <hyperlink r:id="rId634" ref="A552"/>
    <hyperlink r:id="rId635" ref="A553"/>
    <hyperlink r:id="rId636" ref="A554"/>
    <hyperlink r:id="rId637" ref="A555"/>
    <hyperlink r:id="rId638" ref="A556"/>
    <hyperlink r:id="rId639" ref="A557"/>
    <hyperlink r:id="rId640" ref="A558"/>
    <hyperlink r:id="rId641" ref="A559"/>
    <hyperlink r:id="rId642" ref="A560"/>
    <hyperlink r:id="rId643" ref="G560"/>
    <hyperlink r:id="rId644" ref="A561"/>
    <hyperlink r:id="rId645" ref="A562"/>
    <hyperlink r:id="rId646" ref="G562"/>
    <hyperlink r:id="rId647" ref="A563"/>
    <hyperlink r:id="rId648" ref="A564"/>
    <hyperlink r:id="rId649" ref="A565"/>
    <hyperlink r:id="rId650" ref="A566"/>
    <hyperlink r:id="rId651" ref="A567"/>
    <hyperlink r:id="rId652" ref="A568"/>
    <hyperlink r:id="rId653" ref="A569"/>
    <hyperlink r:id="rId654" ref="A570"/>
    <hyperlink r:id="rId655" ref="A571"/>
    <hyperlink r:id="rId656" ref="A572"/>
    <hyperlink r:id="rId657" ref="A573"/>
    <hyperlink r:id="rId658" ref="A574"/>
    <hyperlink r:id="rId659" ref="A575"/>
    <hyperlink r:id="rId660" ref="A576"/>
    <hyperlink r:id="rId661" ref="A577"/>
    <hyperlink r:id="rId662" ref="A578"/>
    <hyperlink r:id="rId663" ref="A579"/>
    <hyperlink r:id="rId664" ref="A580"/>
    <hyperlink r:id="rId665" ref="A581"/>
    <hyperlink r:id="rId666" ref="A582"/>
    <hyperlink r:id="rId667" ref="A583"/>
    <hyperlink r:id="rId668" ref="G583"/>
    <hyperlink r:id="rId669" ref="A584"/>
    <hyperlink r:id="rId670" ref="A585"/>
    <hyperlink r:id="rId671" ref="A586"/>
    <hyperlink r:id="rId672" ref="A587"/>
    <hyperlink r:id="rId673" ref="A588"/>
    <hyperlink r:id="rId674" ref="A589"/>
    <hyperlink r:id="rId675" ref="A590"/>
    <hyperlink r:id="rId676" ref="G590"/>
    <hyperlink r:id="rId677" ref="A591"/>
    <hyperlink r:id="rId678" ref="A592"/>
    <hyperlink r:id="rId679" ref="A593"/>
    <hyperlink r:id="rId680" ref="A594"/>
    <hyperlink r:id="rId681" ref="G594"/>
    <hyperlink r:id="rId682" ref="A595"/>
    <hyperlink r:id="rId683" ref="G595"/>
    <hyperlink r:id="rId684" ref="A596"/>
    <hyperlink r:id="rId685" ref="A597"/>
    <hyperlink r:id="rId686" ref="G597"/>
    <hyperlink r:id="rId687" ref="A598"/>
    <hyperlink r:id="rId688" ref="A599"/>
    <hyperlink r:id="rId689" ref="A600"/>
    <hyperlink r:id="rId690" ref="A601"/>
    <hyperlink r:id="rId691" ref="G601"/>
    <hyperlink r:id="rId692" ref="A602"/>
    <hyperlink r:id="rId693" ref="A603"/>
    <hyperlink r:id="rId694" ref="A604"/>
    <hyperlink r:id="rId695" ref="G604"/>
    <hyperlink r:id="rId696" ref="A605"/>
    <hyperlink r:id="rId697" ref="A606"/>
    <hyperlink r:id="rId698" ref="A607"/>
    <hyperlink r:id="rId699" ref="A608"/>
    <hyperlink r:id="rId700" ref="A609"/>
    <hyperlink r:id="rId701" ref="A610"/>
    <hyperlink r:id="rId702" ref="A611"/>
    <hyperlink r:id="rId703" ref="A612"/>
    <hyperlink r:id="rId704" ref="A613"/>
    <hyperlink r:id="rId705" ref="G613"/>
    <hyperlink r:id="rId706" ref="A614"/>
    <hyperlink r:id="rId707" ref="A615"/>
    <hyperlink r:id="rId708" ref="A616"/>
    <hyperlink r:id="rId709" ref="G616"/>
    <hyperlink r:id="rId710" ref="A617"/>
    <hyperlink r:id="rId711" ref="A618"/>
    <hyperlink r:id="rId712" ref="A619"/>
    <hyperlink r:id="rId713" ref="A620"/>
    <hyperlink r:id="rId714" ref="A621"/>
    <hyperlink r:id="rId715" ref="G621"/>
    <hyperlink r:id="rId716" ref="A622"/>
    <hyperlink r:id="rId717" ref="A623"/>
    <hyperlink r:id="rId718" ref="A624"/>
    <hyperlink r:id="rId719" ref="A625"/>
    <hyperlink r:id="rId720" ref="A626"/>
    <hyperlink r:id="rId721" ref="A627"/>
    <hyperlink r:id="rId722" ref="A628"/>
    <hyperlink r:id="rId723" ref="A629"/>
    <hyperlink r:id="rId724" ref="A630"/>
    <hyperlink r:id="rId725" ref="G630"/>
    <hyperlink r:id="rId726" ref="A631"/>
    <hyperlink r:id="rId727" ref="A632"/>
    <hyperlink r:id="rId728" ref="A633"/>
    <hyperlink r:id="rId729" ref="A634"/>
    <hyperlink r:id="rId730" ref="A635"/>
    <hyperlink r:id="rId731" ref="A636"/>
    <hyperlink r:id="rId732" ref="A637"/>
    <hyperlink r:id="rId733" ref="A638"/>
    <hyperlink r:id="rId734" ref="A639"/>
    <hyperlink r:id="rId735" ref="A640"/>
    <hyperlink r:id="rId736" ref="A641"/>
    <hyperlink r:id="rId737" ref="A642"/>
    <hyperlink r:id="rId738" ref="A643"/>
    <hyperlink r:id="rId739" ref="A644"/>
    <hyperlink r:id="rId740" ref="A645"/>
    <hyperlink r:id="rId741" ref="A646"/>
    <hyperlink r:id="rId742" ref="G646"/>
    <hyperlink r:id="rId743" ref="A647"/>
    <hyperlink r:id="rId744" ref="A648"/>
    <hyperlink r:id="rId745" ref="A649"/>
    <hyperlink r:id="rId746" ref="A650"/>
    <hyperlink r:id="rId747" ref="A651"/>
    <hyperlink r:id="rId748" ref="G651"/>
    <hyperlink r:id="rId749" ref="A652"/>
    <hyperlink r:id="rId750" ref="A653"/>
    <hyperlink r:id="rId751" ref="A654"/>
    <hyperlink r:id="rId752" ref="A655"/>
    <hyperlink r:id="rId753" ref="A656"/>
    <hyperlink r:id="rId754" ref="A657"/>
    <hyperlink r:id="rId755" ref="A658"/>
    <hyperlink r:id="rId756" ref="A659"/>
    <hyperlink r:id="rId757" ref="A660"/>
    <hyperlink r:id="rId758" ref="A661"/>
    <hyperlink r:id="rId759" ref="G661"/>
    <hyperlink r:id="rId760" ref="A662"/>
    <hyperlink r:id="rId761" ref="A663"/>
    <hyperlink r:id="rId762" ref="A664"/>
    <hyperlink r:id="rId763" ref="A665"/>
    <hyperlink r:id="rId764" ref="A666"/>
    <hyperlink r:id="rId765" ref="G666"/>
    <hyperlink r:id="rId766" ref="A667"/>
    <hyperlink r:id="rId767" ref="A668"/>
    <hyperlink r:id="rId768" ref="A669"/>
    <hyperlink r:id="rId769" ref="A670"/>
    <hyperlink r:id="rId770" ref="A671"/>
    <hyperlink r:id="rId771" ref="A672"/>
    <hyperlink r:id="rId772" ref="A673"/>
    <hyperlink r:id="rId773" ref="A674"/>
    <hyperlink r:id="rId774" ref="A675"/>
    <hyperlink r:id="rId775" ref="A676"/>
    <hyperlink r:id="rId776" ref="A677"/>
    <hyperlink r:id="rId777" ref="A678"/>
    <hyperlink r:id="rId778" ref="A679"/>
    <hyperlink r:id="rId779" ref="A680"/>
    <hyperlink r:id="rId780" ref="A681"/>
    <hyperlink r:id="rId781" ref="A682"/>
    <hyperlink r:id="rId782" ref="A683"/>
    <hyperlink r:id="rId783" ref="G683"/>
    <hyperlink r:id="rId784" ref="A684"/>
    <hyperlink r:id="rId785" ref="A685"/>
    <hyperlink r:id="rId786" ref="A686"/>
    <hyperlink r:id="rId787" ref="A687"/>
    <hyperlink r:id="rId788" ref="A688"/>
    <hyperlink r:id="rId789" ref="A689"/>
    <hyperlink r:id="rId790" ref="G689"/>
    <hyperlink r:id="rId791" ref="A690"/>
    <hyperlink r:id="rId792" ref="A691"/>
    <hyperlink r:id="rId793" ref="A692"/>
    <hyperlink r:id="rId794" ref="A693"/>
    <hyperlink r:id="rId795" ref="A694"/>
    <hyperlink r:id="rId796" ref="A695"/>
    <hyperlink r:id="rId797" ref="G695"/>
    <hyperlink r:id="rId798" ref="A696"/>
    <hyperlink r:id="rId799" ref="A697"/>
    <hyperlink r:id="rId800" ref="A698"/>
    <hyperlink r:id="rId801" ref="A699"/>
    <hyperlink r:id="rId802" ref="A700"/>
    <hyperlink r:id="rId803" ref="A701"/>
    <hyperlink r:id="rId804" ref="A702"/>
    <hyperlink r:id="rId805" ref="A703"/>
    <hyperlink r:id="rId806" ref="A704"/>
    <hyperlink r:id="rId807" ref="A705"/>
    <hyperlink r:id="rId808" ref="A706"/>
    <hyperlink r:id="rId809" ref="A707"/>
    <hyperlink r:id="rId810" ref="G707"/>
    <hyperlink r:id="rId811" ref="A708"/>
    <hyperlink r:id="rId812" ref="A709"/>
    <hyperlink r:id="rId813" ref="A710"/>
    <hyperlink r:id="rId814" ref="A711"/>
    <hyperlink r:id="rId815" ref="G711"/>
    <hyperlink r:id="rId816" ref="A712"/>
    <hyperlink r:id="rId817" ref="A713"/>
    <hyperlink r:id="rId818" ref="A714"/>
    <hyperlink r:id="rId819" ref="A715"/>
    <hyperlink r:id="rId820" ref="A716"/>
    <hyperlink r:id="rId821" ref="A717"/>
    <hyperlink r:id="rId822" ref="A718"/>
    <hyperlink r:id="rId823" ref="A719"/>
    <hyperlink r:id="rId824" ref="A720"/>
    <hyperlink r:id="rId825" ref="A721"/>
    <hyperlink r:id="rId826" ref="A722"/>
    <hyperlink r:id="rId827" ref="A723"/>
    <hyperlink r:id="rId828" ref="G723"/>
    <hyperlink r:id="rId829" ref="A724"/>
    <hyperlink r:id="rId830" ref="A725"/>
    <hyperlink r:id="rId831" ref="G725"/>
    <hyperlink r:id="rId832" ref="A726"/>
    <hyperlink r:id="rId833" ref="A727"/>
    <hyperlink r:id="rId834" ref="A728"/>
    <hyperlink r:id="rId835" ref="A729"/>
    <hyperlink r:id="rId836" ref="G729"/>
    <hyperlink r:id="rId837" ref="A730"/>
    <hyperlink r:id="rId838" ref="A731"/>
    <hyperlink r:id="rId839" ref="A732"/>
    <hyperlink r:id="rId840" ref="A733"/>
    <hyperlink r:id="rId841" ref="A734"/>
    <hyperlink r:id="rId842" ref="A735"/>
    <hyperlink r:id="rId843" ref="A736"/>
    <hyperlink r:id="rId844" ref="A737"/>
    <hyperlink r:id="rId845" ref="A738"/>
    <hyperlink r:id="rId846" ref="A739"/>
    <hyperlink r:id="rId847" ref="G739"/>
    <hyperlink r:id="rId848" ref="A740"/>
    <hyperlink r:id="rId849" ref="A741"/>
    <hyperlink r:id="rId850" ref="A742"/>
    <hyperlink r:id="rId851" ref="A743"/>
    <hyperlink r:id="rId852" ref="A744"/>
    <hyperlink r:id="rId853" ref="A745"/>
    <hyperlink r:id="rId854" ref="A746"/>
    <hyperlink r:id="rId855" ref="G746"/>
    <hyperlink r:id="rId856" ref="A747"/>
    <hyperlink r:id="rId857" ref="A748"/>
    <hyperlink r:id="rId858" ref="A749"/>
    <hyperlink r:id="rId859" ref="A750"/>
    <hyperlink r:id="rId860" ref="A751"/>
    <hyperlink r:id="rId861" ref="A752"/>
    <hyperlink r:id="rId862" ref="A753"/>
    <hyperlink r:id="rId863" ref="A754"/>
    <hyperlink r:id="rId864" ref="A755"/>
    <hyperlink r:id="rId865" ref="A756"/>
    <hyperlink r:id="rId866" ref="A757"/>
    <hyperlink r:id="rId867" ref="A758"/>
    <hyperlink r:id="rId868" ref="A759"/>
    <hyperlink r:id="rId869" ref="A760"/>
    <hyperlink r:id="rId870" ref="A761"/>
    <hyperlink r:id="rId871" ref="A762"/>
    <hyperlink r:id="rId872" ref="G762"/>
    <hyperlink r:id="rId873" ref="A763"/>
    <hyperlink r:id="rId874" ref="A764"/>
    <hyperlink r:id="rId875" ref="A765"/>
    <hyperlink r:id="rId876" ref="A766"/>
    <hyperlink r:id="rId877" ref="G766"/>
    <hyperlink r:id="rId878" ref="A767"/>
    <hyperlink r:id="rId879" ref="A768"/>
    <hyperlink r:id="rId880" ref="A769"/>
    <hyperlink r:id="rId881" ref="A770"/>
    <hyperlink r:id="rId882" ref="A771"/>
    <hyperlink r:id="rId883" ref="A772"/>
    <hyperlink r:id="rId884" ref="A773"/>
    <hyperlink r:id="rId885" ref="A774"/>
    <hyperlink r:id="rId886" ref="A775"/>
    <hyperlink r:id="rId887" ref="A776"/>
    <hyperlink r:id="rId888" ref="A777"/>
    <hyperlink r:id="rId889" ref="A778"/>
    <hyperlink r:id="rId890" ref="A779"/>
    <hyperlink r:id="rId891" ref="A780"/>
    <hyperlink r:id="rId892" ref="G780"/>
    <hyperlink r:id="rId893" ref="A781"/>
    <hyperlink r:id="rId894" ref="A782"/>
    <hyperlink r:id="rId895" ref="A783"/>
    <hyperlink r:id="rId896" ref="A784"/>
    <hyperlink r:id="rId897" ref="G784"/>
    <hyperlink r:id="rId898" ref="A785"/>
    <hyperlink r:id="rId899" ref="A786"/>
    <hyperlink r:id="rId900" ref="A787"/>
    <hyperlink r:id="rId901" ref="A788"/>
    <hyperlink r:id="rId902" ref="A789"/>
    <hyperlink r:id="rId903" ref="A790"/>
    <hyperlink r:id="rId904" ref="A791"/>
    <hyperlink r:id="rId905" ref="A792"/>
    <hyperlink r:id="rId906" ref="A793"/>
    <hyperlink r:id="rId907" ref="A794"/>
    <hyperlink r:id="rId908" ref="A795"/>
    <hyperlink r:id="rId909" ref="G795"/>
    <hyperlink r:id="rId910" ref="A796"/>
    <hyperlink r:id="rId911" ref="G796"/>
    <hyperlink r:id="rId912" ref="A797"/>
    <hyperlink r:id="rId913" ref="A798"/>
    <hyperlink r:id="rId914" ref="A799"/>
    <hyperlink r:id="rId915" ref="A800"/>
    <hyperlink r:id="rId916" ref="A801"/>
    <hyperlink r:id="rId917" ref="A802"/>
    <hyperlink r:id="rId918" ref="A803"/>
    <hyperlink r:id="rId919" ref="A804"/>
    <hyperlink r:id="rId920" ref="A805"/>
    <hyperlink r:id="rId921" ref="A806"/>
    <hyperlink r:id="rId922" ref="G806"/>
    <hyperlink r:id="rId923" ref="A807"/>
    <hyperlink r:id="rId924" ref="A808"/>
    <hyperlink r:id="rId925" ref="A809"/>
    <hyperlink r:id="rId926" ref="A810"/>
    <hyperlink r:id="rId927" ref="A811"/>
    <hyperlink r:id="rId928" ref="A812"/>
    <hyperlink r:id="rId929" ref="A813"/>
    <hyperlink r:id="rId930" ref="A814"/>
    <hyperlink r:id="rId931" ref="A815"/>
    <hyperlink r:id="rId932" ref="A816"/>
    <hyperlink r:id="rId933" ref="A817"/>
    <hyperlink r:id="rId934" ref="A818"/>
    <hyperlink r:id="rId935" ref="A819"/>
    <hyperlink r:id="rId936" ref="A820"/>
    <hyperlink r:id="rId937" ref="G820"/>
    <hyperlink r:id="rId938" ref="A821"/>
    <hyperlink r:id="rId939" ref="A822"/>
    <hyperlink r:id="rId940" ref="A823"/>
    <hyperlink r:id="rId941" ref="A824"/>
    <hyperlink r:id="rId942" ref="A825"/>
    <hyperlink r:id="rId943" ref="A826"/>
    <hyperlink r:id="rId944" ref="A827"/>
    <hyperlink r:id="rId945" ref="A828"/>
    <hyperlink r:id="rId946" ref="A829"/>
    <hyperlink r:id="rId947" ref="A830"/>
    <hyperlink r:id="rId948" ref="A831"/>
    <hyperlink r:id="rId949" ref="A832"/>
    <hyperlink r:id="rId950" ref="A833"/>
    <hyperlink r:id="rId951" ref="G833"/>
    <hyperlink r:id="rId952" ref="A834"/>
    <hyperlink r:id="rId953" ref="A835"/>
    <hyperlink r:id="rId954" ref="A836"/>
    <hyperlink r:id="rId955" ref="A837"/>
    <hyperlink r:id="rId956" ref="A838"/>
    <hyperlink r:id="rId957" ref="A839"/>
    <hyperlink r:id="rId958" ref="G839"/>
    <hyperlink r:id="rId959" ref="A840"/>
    <hyperlink r:id="rId960" ref="A841"/>
    <hyperlink r:id="rId961" ref="G841"/>
    <hyperlink r:id="rId962" ref="A842"/>
    <hyperlink r:id="rId963" ref="A843"/>
    <hyperlink r:id="rId964" ref="A844"/>
    <hyperlink r:id="rId965" ref="A845"/>
    <hyperlink r:id="rId966" ref="A846"/>
    <hyperlink r:id="rId967" ref="A847"/>
    <hyperlink r:id="rId968" ref="A848"/>
    <hyperlink r:id="rId969" ref="G848"/>
    <hyperlink r:id="rId970" ref="A849"/>
    <hyperlink r:id="rId971" ref="A850"/>
    <hyperlink r:id="rId972" ref="A851"/>
    <hyperlink r:id="rId973" ref="A852"/>
    <hyperlink r:id="rId974" ref="A853"/>
    <hyperlink r:id="rId975" ref="A854"/>
    <hyperlink r:id="rId976" ref="A855"/>
    <hyperlink r:id="rId977" ref="A856"/>
    <hyperlink r:id="rId978" ref="A857"/>
    <hyperlink r:id="rId979" ref="A858"/>
    <hyperlink r:id="rId980" ref="A859"/>
    <hyperlink r:id="rId981" ref="A860"/>
    <hyperlink r:id="rId982" ref="A861"/>
    <hyperlink r:id="rId983" ref="A862"/>
    <hyperlink r:id="rId984" ref="A863"/>
    <hyperlink r:id="rId985" ref="A864"/>
    <hyperlink r:id="rId986" ref="A865"/>
    <hyperlink r:id="rId987" ref="A866"/>
    <hyperlink r:id="rId988" ref="A867"/>
    <hyperlink r:id="rId989" ref="A868"/>
    <hyperlink r:id="rId990" ref="A869"/>
    <hyperlink r:id="rId991" ref="A870"/>
    <hyperlink r:id="rId992" ref="A871"/>
    <hyperlink r:id="rId993" ref="A872"/>
    <hyperlink r:id="rId994" ref="A873"/>
    <hyperlink r:id="rId995" ref="A874"/>
    <hyperlink r:id="rId996" ref="A875"/>
    <hyperlink r:id="rId997" ref="A876"/>
    <hyperlink r:id="rId998" ref="A877"/>
    <hyperlink r:id="rId999" ref="A878"/>
    <hyperlink r:id="rId1000" ref="A879"/>
    <hyperlink r:id="rId1001" ref="A880"/>
    <hyperlink r:id="rId1002" ref="A881"/>
    <hyperlink r:id="rId1003" ref="A882"/>
    <hyperlink r:id="rId1004" ref="A883"/>
    <hyperlink r:id="rId1005" ref="A884"/>
    <hyperlink r:id="rId1006" ref="A885"/>
    <hyperlink r:id="rId1007" ref="A886"/>
    <hyperlink r:id="rId1008" ref="A887"/>
    <hyperlink r:id="rId1009" ref="A888"/>
    <hyperlink r:id="rId1010" ref="A889"/>
    <hyperlink r:id="rId1011" ref="A890"/>
    <hyperlink r:id="rId1012" ref="A891"/>
    <hyperlink r:id="rId1013" ref="A892"/>
    <hyperlink r:id="rId1014" ref="A893"/>
    <hyperlink r:id="rId1015" ref="A894"/>
    <hyperlink r:id="rId1016" ref="A895"/>
    <hyperlink r:id="rId1017" ref="G895"/>
    <hyperlink r:id="rId1018" ref="A896"/>
    <hyperlink r:id="rId1019" ref="A897"/>
    <hyperlink r:id="rId1020" ref="G897"/>
    <hyperlink r:id="rId1021" ref="A898"/>
    <hyperlink r:id="rId1022" ref="A899"/>
    <hyperlink r:id="rId1023" ref="G899"/>
    <hyperlink r:id="rId1024" ref="A900"/>
    <hyperlink r:id="rId1025" ref="A901"/>
    <hyperlink r:id="rId1026" ref="A902"/>
    <hyperlink r:id="rId1027" ref="A903"/>
    <hyperlink r:id="rId1028" ref="A904"/>
    <hyperlink r:id="rId1029" ref="G904"/>
    <hyperlink r:id="rId1030" ref="A905"/>
    <hyperlink r:id="rId1031" ref="A906"/>
    <hyperlink r:id="rId1032" ref="A907"/>
    <hyperlink r:id="rId1033" ref="A908"/>
    <hyperlink r:id="rId1034" ref="A909"/>
    <hyperlink r:id="rId1035" ref="A910"/>
    <hyperlink r:id="rId1036" ref="A911"/>
    <hyperlink r:id="rId1037" ref="A912"/>
    <hyperlink r:id="rId1038" ref="A913"/>
    <hyperlink r:id="rId1039" ref="G913"/>
    <hyperlink r:id="rId1040" ref="A914"/>
    <hyperlink r:id="rId1041" ref="A915"/>
    <hyperlink r:id="rId1042" ref="G915"/>
    <hyperlink r:id="rId1043" ref="A916"/>
    <hyperlink r:id="rId1044" ref="G916"/>
    <hyperlink r:id="rId1045" ref="A917"/>
    <hyperlink r:id="rId1046" ref="A918"/>
    <hyperlink r:id="rId1047" ref="G918"/>
    <hyperlink r:id="rId1048" ref="A919"/>
    <hyperlink r:id="rId1049" ref="A920"/>
    <hyperlink r:id="rId1050" ref="G920"/>
    <hyperlink r:id="rId1051" ref="A921"/>
    <hyperlink r:id="rId1052" ref="A922"/>
    <hyperlink r:id="rId1053" ref="A923"/>
    <hyperlink r:id="rId1054" ref="A924"/>
    <hyperlink r:id="rId1055" ref="A925"/>
    <hyperlink r:id="rId1056" ref="A926"/>
    <hyperlink r:id="rId1057" ref="A927"/>
    <hyperlink r:id="rId1058" ref="A928"/>
    <hyperlink r:id="rId1059" ref="A929"/>
    <hyperlink r:id="rId1060" ref="A930"/>
    <hyperlink r:id="rId1061" ref="A931"/>
    <hyperlink r:id="rId1062" ref="G931"/>
    <hyperlink r:id="rId1063" ref="A932"/>
    <hyperlink r:id="rId1064" ref="A933"/>
    <hyperlink r:id="rId1065" ref="G933"/>
    <hyperlink r:id="rId1066" ref="A934"/>
    <hyperlink r:id="rId1067" ref="A935"/>
    <hyperlink r:id="rId1068" ref="A936"/>
    <hyperlink r:id="rId1069" ref="A937"/>
    <hyperlink r:id="rId1070" ref="G937"/>
    <hyperlink r:id="rId1071" ref="A938"/>
    <hyperlink r:id="rId1072" ref="A939"/>
    <hyperlink r:id="rId1073" ref="A940"/>
    <hyperlink r:id="rId1074" ref="A941"/>
    <hyperlink r:id="rId1075" ref="A942"/>
    <hyperlink r:id="rId1076" ref="A943"/>
    <hyperlink r:id="rId1077" ref="A944"/>
    <hyperlink r:id="rId1078" ref="A945"/>
    <hyperlink r:id="rId1079" ref="A946"/>
    <hyperlink r:id="rId1080" ref="A947"/>
    <hyperlink r:id="rId1081" ref="G947"/>
    <hyperlink r:id="rId1082" ref="A948"/>
    <hyperlink r:id="rId1083" ref="A949"/>
    <hyperlink r:id="rId1084" ref="A950"/>
    <hyperlink r:id="rId1085" ref="A951"/>
    <hyperlink r:id="rId1086" ref="A952"/>
    <hyperlink r:id="rId1087" ref="A953"/>
    <hyperlink r:id="rId1088" ref="A954"/>
    <hyperlink r:id="rId1089" ref="A955"/>
    <hyperlink r:id="rId1090" ref="A956"/>
    <hyperlink r:id="rId1091" ref="A957"/>
    <hyperlink r:id="rId1092" ref="A958"/>
    <hyperlink r:id="rId1093" ref="A959"/>
    <hyperlink r:id="rId1094" ref="A960"/>
    <hyperlink r:id="rId1095" ref="A961"/>
    <hyperlink r:id="rId1096" ref="A962"/>
    <hyperlink r:id="rId1097" ref="A963"/>
    <hyperlink r:id="rId1098" ref="A964"/>
    <hyperlink r:id="rId1099" ref="A965"/>
    <hyperlink r:id="rId1100" ref="A966"/>
    <hyperlink r:id="rId1101" ref="A967"/>
    <hyperlink r:id="rId1102" ref="G967"/>
    <hyperlink r:id="rId1103" ref="A968"/>
    <hyperlink r:id="rId1104" ref="A969"/>
    <hyperlink r:id="rId1105" ref="A970"/>
    <hyperlink r:id="rId1106" ref="A971"/>
    <hyperlink r:id="rId1107" ref="G971"/>
    <hyperlink r:id="rId1108" ref="A972"/>
    <hyperlink r:id="rId1109" ref="A973"/>
    <hyperlink r:id="rId1110" ref="A974"/>
    <hyperlink r:id="rId1111" ref="A975"/>
    <hyperlink r:id="rId1112" ref="G975"/>
    <hyperlink r:id="rId1113" ref="A976"/>
    <hyperlink r:id="rId1114" ref="A977"/>
    <hyperlink r:id="rId1115" ref="A978"/>
    <hyperlink r:id="rId1116" ref="A979"/>
    <hyperlink r:id="rId1117" ref="A980"/>
    <hyperlink r:id="rId1118" ref="A981"/>
    <hyperlink r:id="rId1119" ref="A982"/>
    <hyperlink r:id="rId1120" ref="A983"/>
    <hyperlink r:id="rId1121" ref="A984"/>
    <hyperlink r:id="rId1122" ref="A985"/>
    <hyperlink r:id="rId1123" ref="A986"/>
    <hyperlink r:id="rId1124" ref="A987"/>
    <hyperlink r:id="rId1125" ref="A988"/>
    <hyperlink r:id="rId1126" ref="A989"/>
    <hyperlink r:id="rId1127" ref="A990"/>
    <hyperlink r:id="rId1128" ref="A991"/>
    <hyperlink r:id="rId1129" ref="A992"/>
    <hyperlink r:id="rId1130" ref="A993"/>
    <hyperlink r:id="rId1131" ref="G993"/>
    <hyperlink r:id="rId1132" ref="A994"/>
    <hyperlink r:id="rId1133" ref="A995"/>
    <hyperlink r:id="rId1134" ref="A996"/>
    <hyperlink r:id="rId1135" ref="A997"/>
    <hyperlink r:id="rId1136" ref="A998"/>
    <hyperlink r:id="rId1137" ref="A999"/>
    <hyperlink r:id="rId1138" ref="A1000"/>
    <hyperlink r:id="rId1139" ref="A1001"/>
    <hyperlink r:id="rId1140" ref="A1002"/>
    <hyperlink r:id="rId1141" ref="G1002"/>
    <hyperlink r:id="rId1142" ref="A1003"/>
    <hyperlink r:id="rId1143" ref="A1004"/>
    <hyperlink r:id="rId1144" ref="A1005"/>
    <hyperlink r:id="rId1145" ref="A1006"/>
    <hyperlink r:id="rId1146" ref="A1007"/>
    <hyperlink r:id="rId1147" ref="A1008"/>
    <hyperlink r:id="rId1148" ref="A1009"/>
    <hyperlink r:id="rId1149" ref="G1009"/>
    <hyperlink r:id="rId1150" ref="A1010"/>
    <hyperlink r:id="rId1151" ref="A1011"/>
    <hyperlink r:id="rId1152" ref="A1012"/>
    <hyperlink r:id="rId1153" ref="A1013"/>
    <hyperlink r:id="rId1154" ref="G1013"/>
    <hyperlink r:id="rId1155" ref="A1014"/>
    <hyperlink r:id="rId1156" ref="A1015"/>
    <hyperlink r:id="rId1157" ref="A1016"/>
    <hyperlink r:id="rId1158" ref="A1017"/>
    <hyperlink r:id="rId1159" ref="A1018"/>
    <hyperlink r:id="rId1160" ref="A1019"/>
    <hyperlink r:id="rId1161" ref="A1020"/>
    <hyperlink r:id="rId1162" ref="A1021"/>
    <hyperlink r:id="rId1163" ref="A1022"/>
    <hyperlink r:id="rId1164" ref="G1022"/>
    <hyperlink r:id="rId1165" ref="A1023"/>
    <hyperlink r:id="rId1166" ref="A1024"/>
    <hyperlink r:id="rId1167" ref="A1025"/>
    <hyperlink r:id="rId1168" ref="A1026"/>
    <hyperlink r:id="rId1169" ref="A1027"/>
    <hyperlink r:id="rId1170" ref="A1028"/>
    <hyperlink r:id="rId1171" ref="A1029"/>
    <hyperlink r:id="rId1172" ref="A1030"/>
    <hyperlink r:id="rId1173" ref="A1031"/>
    <hyperlink r:id="rId1174" ref="A1032"/>
    <hyperlink r:id="rId1175" ref="A1033"/>
    <hyperlink r:id="rId1176" ref="A1034"/>
    <hyperlink r:id="rId1177" ref="A1035"/>
    <hyperlink r:id="rId1178" ref="G1035"/>
    <hyperlink r:id="rId1179" ref="A1036"/>
    <hyperlink r:id="rId1180" ref="A1037"/>
    <hyperlink r:id="rId1181" ref="A1038"/>
    <hyperlink r:id="rId1182" ref="G1038"/>
    <hyperlink r:id="rId1183" ref="A1039"/>
    <hyperlink r:id="rId1184" ref="A1040"/>
    <hyperlink r:id="rId1185" ref="G1040"/>
    <hyperlink r:id="rId1186" ref="A1041"/>
    <hyperlink r:id="rId1187" ref="A1042"/>
    <hyperlink r:id="rId1188" ref="A1043"/>
    <hyperlink r:id="rId1189" ref="A1044"/>
    <hyperlink r:id="rId1190" ref="A1045"/>
    <hyperlink r:id="rId1191" ref="A1046"/>
    <hyperlink r:id="rId1192" ref="A1047"/>
    <hyperlink r:id="rId1193" ref="G1047"/>
    <hyperlink r:id="rId1194" ref="A1048"/>
    <hyperlink r:id="rId1195" ref="A1049"/>
    <hyperlink r:id="rId1196" ref="A1050"/>
    <hyperlink r:id="rId1197" ref="A1051"/>
    <hyperlink r:id="rId1198" ref="A1052"/>
    <hyperlink r:id="rId1199" ref="A1053"/>
    <hyperlink r:id="rId1200" ref="A1054"/>
    <hyperlink r:id="rId1201" ref="A1055"/>
    <hyperlink r:id="rId1202" ref="A1056"/>
    <hyperlink r:id="rId1203" ref="G1056"/>
    <hyperlink r:id="rId1204" ref="A1057"/>
    <hyperlink r:id="rId1205" ref="A1058"/>
    <hyperlink r:id="rId1206" ref="A1059"/>
    <hyperlink r:id="rId1207" ref="A1060"/>
    <hyperlink r:id="rId1208" ref="A1061"/>
    <hyperlink r:id="rId1209" ref="G1061"/>
    <hyperlink r:id="rId1210" ref="A1062"/>
    <hyperlink r:id="rId1211" ref="A1063"/>
    <hyperlink r:id="rId1212" ref="A1064"/>
    <hyperlink r:id="rId1213" ref="A1065"/>
    <hyperlink r:id="rId1214" ref="A1066"/>
    <hyperlink r:id="rId1215" ref="A1067"/>
    <hyperlink r:id="rId1216" ref="A1068"/>
    <hyperlink r:id="rId1217" ref="A1069"/>
    <hyperlink r:id="rId1218" ref="A1070"/>
    <hyperlink r:id="rId1219" ref="A1071"/>
    <hyperlink r:id="rId1220" ref="A1072"/>
    <hyperlink r:id="rId1221" ref="A1073"/>
    <hyperlink r:id="rId1222" ref="A1074"/>
    <hyperlink r:id="rId1223" ref="A1075"/>
    <hyperlink r:id="rId1224" ref="A1076"/>
    <hyperlink r:id="rId1225" ref="A1077"/>
    <hyperlink r:id="rId1226" ref="A1078"/>
    <hyperlink r:id="rId1227" ref="A1079"/>
    <hyperlink r:id="rId1228" ref="A1080"/>
    <hyperlink r:id="rId1229" ref="A1081"/>
    <hyperlink r:id="rId1230" ref="A1082"/>
    <hyperlink r:id="rId1231" ref="A1083"/>
    <hyperlink r:id="rId1232" ref="A1084"/>
    <hyperlink r:id="rId1233" ref="A1085"/>
    <hyperlink r:id="rId1234" ref="G1085"/>
    <hyperlink r:id="rId1235" ref="A1086"/>
    <hyperlink r:id="rId1236" ref="A1087"/>
    <hyperlink r:id="rId1237" ref="A1088"/>
    <hyperlink r:id="rId1238" ref="A1089"/>
    <hyperlink r:id="rId1239" ref="G1089"/>
    <hyperlink r:id="rId1240" ref="A1090"/>
    <hyperlink r:id="rId1241" ref="A1091"/>
    <hyperlink r:id="rId1242" ref="A1092"/>
    <hyperlink r:id="rId1243" ref="A1093"/>
    <hyperlink r:id="rId1244" ref="A1094"/>
    <hyperlink r:id="rId1245" ref="A1095"/>
    <hyperlink r:id="rId1246" ref="A1096"/>
    <hyperlink r:id="rId1247" ref="A1097"/>
    <hyperlink r:id="rId1248" ref="A1098"/>
    <hyperlink r:id="rId1249" ref="A1099"/>
    <hyperlink r:id="rId1250" ref="G1099"/>
    <hyperlink r:id="rId1251" ref="A1100"/>
    <hyperlink r:id="rId1252" ref="A1101"/>
    <hyperlink r:id="rId1253" ref="A1102"/>
    <hyperlink r:id="rId1254" ref="A1103"/>
    <hyperlink r:id="rId1255" ref="A1104"/>
    <hyperlink r:id="rId1256" ref="A1105"/>
    <hyperlink r:id="rId1257" ref="A1106"/>
    <hyperlink r:id="rId1258" ref="A1107"/>
    <hyperlink r:id="rId1259" ref="A1108"/>
    <hyperlink r:id="rId1260" ref="A1109"/>
    <hyperlink r:id="rId1261" ref="G1109"/>
    <hyperlink r:id="rId1262" ref="A1110"/>
    <hyperlink r:id="rId1263" ref="A1111"/>
    <hyperlink r:id="rId1264" ref="A1112"/>
    <hyperlink r:id="rId1265" ref="A1113"/>
    <hyperlink r:id="rId1266" ref="A1114"/>
    <hyperlink r:id="rId1267" ref="A1115"/>
    <hyperlink r:id="rId1268" ref="A1116"/>
    <hyperlink r:id="rId1269" ref="A1117"/>
    <hyperlink r:id="rId1270" ref="G1117"/>
    <hyperlink r:id="rId1271" ref="A1118"/>
    <hyperlink r:id="rId1272" ref="G1118"/>
    <hyperlink r:id="rId1273" ref="A1119"/>
    <hyperlink r:id="rId1274" ref="A1120"/>
    <hyperlink r:id="rId1275" ref="A1121"/>
    <hyperlink r:id="rId1276" ref="A1122"/>
    <hyperlink r:id="rId1277" ref="A1123"/>
    <hyperlink r:id="rId1278" ref="A1124"/>
    <hyperlink r:id="rId1279" ref="A1125"/>
    <hyperlink r:id="rId1280" ref="A1126"/>
    <hyperlink r:id="rId1281" ref="A1127"/>
    <hyperlink r:id="rId1282" ref="A1128"/>
    <hyperlink r:id="rId1283" ref="A1129"/>
    <hyperlink r:id="rId1284" ref="G1129"/>
    <hyperlink r:id="rId1285" ref="A1130"/>
    <hyperlink r:id="rId1286" ref="G1130"/>
    <hyperlink r:id="rId1287" ref="A1131"/>
    <hyperlink r:id="rId1288" ref="G1131"/>
    <hyperlink r:id="rId1289" ref="A1132"/>
    <hyperlink r:id="rId1290" ref="A1133"/>
    <hyperlink r:id="rId1291" ref="G1133"/>
    <hyperlink r:id="rId1292" ref="A1134"/>
    <hyperlink r:id="rId1293" ref="A1135"/>
    <hyperlink r:id="rId1294" ref="A1136"/>
    <hyperlink r:id="rId1295" ref="A1137"/>
    <hyperlink r:id="rId1296" ref="A1138"/>
    <hyperlink r:id="rId1297" ref="A1139"/>
    <hyperlink r:id="rId1298" ref="A1140"/>
    <hyperlink r:id="rId1299" ref="A1141"/>
    <hyperlink r:id="rId1300" ref="A1142"/>
    <hyperlink r:id="rId1301" ref="A1143"/>
    <hyperlink r:id="rId1302" ref="A1144"/>
    <hyperlink r:id="rId1303" ref="A1145"/>
    <hyperlink r:id="rId1304" ref="A1146"/>
    <hyperlink r:id="rId1305" ref="A1147"/>
    <hyperlink r:id="rId1306" ref="A1148"/>
    <hyperlink r:id="rId1307" ref="A1149"/>
    <hyperlink r:id="rId1308" ref="A1150"/>
    <hyperlink r:id="rId1309" ref="A1151"/>
    <hyperlink r:id="rId1310" ref="A1152"/>
    <hyperlink r:id="rId1311" ref="A1153"/>
    <hyperlink r:id="rId1312" ref="A1154"/>
    <hyperlink r:id="rId1313" ref="A1155"/>
    <hyperlink r:id="rId1314" ref="A1156"/>
    <hyperlink r:id="rId1315" ref="A1157"/>
    <hyperlink r:id="rId1316" ref="G1157"/>
    <hyperlink r:id="rId1317" ref="A1158"/>
    <hyperlink r:id="rId1318" ref="A1159"/>
    <hyperlink r:id="rId1319" ref="G1159"/>
    <hyperlink r:id="rId1320" ref="A1160"/>
    <hyperlink r:id="rId1321" ref="A1161"/>
    <hyperlink r:id="rId1322" ref="A1162"/>
    <hyperlink r:id="rId1323" ref="A1163"/>
    <hyperlink r:id="rId1324" ref="G1163"/>
    <hyperlink r:id="rId1325" ref="A1164"/>
    <hyperlink r:id="rId1326" ref="A1165"/>
    <hyperlink r:id="rId1327" ref="G1165"/>
    <hyperlink r:id="rId1328" ref="A1166"/>
    <hyperlink r:id="rId1329" ref="A1167"/>
    <hyperlink r:id="rId1330" ref="A1168"/>
    <hyperlink r:id="rId1331" ref="A1169"/>
    <hyperlink r:id="rId1332" ref="A1170"/>
    <hyperlink r:id="rId1333" ref="A1171"/>
    <hyperlink r:id="rId1334" ref="A1172"/>
    <hyperlink r:id="rId1335" ref="A1173"/>
    <hyperlink r:id="rId1336" ref="A1174"/>
    <hyperlink r:id="rId1337" ref="A1175"/>
    <hyperlink r:id="rId1338" ref="A1176"/>
    <hyperlink r:id="rId1339" ref="A1177"/>
    <hyperlink r:id="rId1340" ref="G1177"/>
    <hyperlink r:id="rId1341" ref="A1178"/>
    <hyperlink r:id="rId1342" ref="A1179"/>
    <hyperlink r:id="rId1343" ref="A1180"/>
    <hyperlink r:id="rId1344" ref="A1181"/>
    <hyperlink r:id="rId1345" ref="A1182"/>
    <hyperlink r:id="rId1346" ref="A1183"/>
    <hyperlink r:id="rId1347" ref="A1184"/>
    <hyperlink r:id="rId1348" ref="G1184"/>
    <hyperlink r:id="rId1349" ref="A1185"/>
    <hyperlink r:id="rId1350" ref="A1186"/>
    <hyperlink r:id="rId1351" ref="A1187"/>
    <hyperlink r:id="rId1352" ref="A1188"/>
    <hyperlink r:id="rId1353" ref="A1189"/>
    <hyperlink r:id="rId1354" ref="G1189"/>
    <hyperlink r:id="rId1355" ref="A1190"/>
    <hyperlink r:id="rId1356" ref="G1190"/>
    <hyperlink r:id="rId1357" ref="A1191"/>
    <hyperlink r:id="rId1358" ref="G1191"/>
    <hyperlink r:id="rId1359" ref="A1192"/>
    <hyperlink r:id="rId1360" ref="A1193"/>
    <hyperlink r:id="rId1361" ref="A1194"/>
    <hyperlink r:id="rId1362" ref="A1195"/>
    <hyperlink r:id="rId1363" ref="A1196"/>
    <hyperlink r:id="rId1364" ref="A1197"/>
    <hyperlink r:id="rId1365" ref="A1198"/>
    <hyperlink r:id="rId1366" ref="A1199"/>
    <hyperlink r:id="rId1367" ref="G1199"/>
    <hyperlink r:id="rId1368" ref="A1200"/>
    <hyperlink r:id="rId1369" ref="G1200"/>
    <hyperlink r:id="rId1370" ref="A1201"/>
    <hyperlink r:id="rId1371" ref="G1201"/>
    <hyperlink r:id="rId1372" ref="A1202"/>
    <hyperlink r:id="rId1373" ref="A1203"/>
    <hyperlink r:id="rId1374" ref="G1203"/>
    <hyperlink r:id="rId1375" ref="A1204"/>
    <hyperlink r:id="rId1376" ref="G1204"/>
    <hyperlink r:id="rId1377" ref="A1205"/>
    <hyperlink r:id="rId1378" ref="A1206"/>
    <hyperlink r:id="rId1379" ref="A1207"/>
    <hyperlink r:id="rId1380" ref="A1208"/>
    <hyperlink r:id="rId1381" ref="A1209"/>
    <hyperlink r:id="rId1382" ref="A1210"/>
    <hyperlink r:id="rId1383" ref="A1211"/>
    <hyperlink r:id="rId1384" ref="A1212"/>
    <hyperlink r:id="rId1385" ref="G1212"/>
    <hyperlink r:id="rId1386" ref="A1213"/>
    <hyperlink r:id="rId1387" ref="A1214"/>
    <hyperlink r:id="rId1388" ref="A1215"/>
    <hyperlink r:id="rId1389" ref="A1216"/>
    <hyperlink r:id="rId1390" ref="A1217"/>
    <hyperlink r:id="rId1391" ref="G1217"/>
    <hyperlink r:id="rId1392" ref="A1218"/>
    <hyperlink r:id="rId1393" ref="G1218"/>
    <hyperlink r:id="rId1394" ref="A1219"/>
    <hyperlink r:id="rId1395" ref="A1220"/>
    <hyperlink r:id="rId1396" ref="A1221"/>
    <hyperlink r:id="rId1397" ref="A1222"/>
    <hyperlink r:id="rId1398" ref="G1222"/>
    <hyperlink r:id="rId1399" ref="A1223"/>
    <hyperlink r:id="rId1400" ref="A1224"/>
    <hyperlink r:id="rId1401" ref="G1224"/>
    <hyperlink r:id="rId1402" ref="A1225"/>
    <hyperlink r:id="rId1403" ref="A1226"/>
    <hyperlink r:id="rId1404" ref="A1227"/>
    <hyperlink r:id="rId1405" ref="A1228"/>
    <hyperlink r:id="rId1406" ref="A1229"/>
    <hyperlink r:id="rId1407" ref="G1229"/>
    <hyperlink r:id="rId1408" ref="A1230"/>
    <hyperlink r:id="rId1409" ref="A1231"/>
    <hyperlink r:id="rId1410" ref="A1232"/>
    <hyperlink r:id="rId1411" ref="A1233"/>
    <hyperlink r:id="rId1412" ref="A1234"/>
    <hyperlink r:id="rId1413" ref="A1235"/>
    <hyperlink r:id="rId1414" ref="A1236"/>
    <hyperlink r:id="rId1415" ref="A1237"/>
    <hyperlink r:id="rId1416" ref="A1238"/>
    <hyperlink r:id="rId1417" ref="A1239"/>
    <hyperlink r:id="rId1418" ref="A1240"/>
    <hyperlink r:id="rId1419" ref="A1241"/>
    <hyperlink r:id="rId1420" ref="A1242"/>
    <hyperlink r:id="rId1421" ref="A1243"/>
    <hyperlink r:id="rId1422" ref="A1244"/>
    <hyperlink r:id="rId1423" ref="A1245"/>
    <hyperlink r:id="rId1424" ref="A1246"/>
    <hyperlink r:id="rId1425" ref="A1247"/>
    <hyperlink r:id="rId1426" ref="A1248"/>
    <hyperlink r:id="rId1427" ref="A1249"/>
    <hyperlink r:id="rId1428" ref="A1250"/>
    <hyperlink r:id="rId1429" ref="A1251"/>
    <hyperlink r:id="rId1430" ref="A1252"/>
    <hyperlink r:id="rId1431" ref="A1253"/>
    <hyperlink r:id="rId1432" ref="G1253"/>
    <hyperlink r:id="rId1433" ref="A1254"/>
    <hyperlink r:id="rId1434" ref="A1255"/>
    <hyperlink r:id="rId1435" ref="A1256"/>
    <hyperlink r:id="rId1436" ref="G1256"/>
    <hyperlink r:id="rId1437" ref="A1257"/>
    <hyperlink r:id="rId1438" ref="A1258"/>
    <hyperlink r:id="rId1439" ref="A1259"/>
    <hyperlink r:id="rId1440" ref="A1260"/>
    <hyperlink r:id="rId1441" ref="G1260"/>
    <hyperlink r:id="rId1442" ref="A1261"/>
    <hyperlink r:id="rId1443" ref="A1262"/>
    <hyperlink r:id="rId1444" ref="G1262"/>
    <hyperlink r:id="rId1445" ref="A1263"/>
    <hyperlink r:id="rId1446" ref="A1264"/>
    <hyperlink r:id="rId1447" ref="A1265"/>
    <hyperlink r:id="rId1448" ref="A1266"/>
    <hyperlink r:id="rId1449" ref="A1267"/>
    <hyperlink r:id="rId1450" ref="A1268"/>
    <hyperlink r:id="rId1451" ref="A1269"/>
    <hyperlink r:id="rId1452" ref="A1270"/>
    <hyperlink r:id="rId1453" ref="A1271"/>
    <hyperlink r:id="rId1454" ref="A1272"/>
    <hyperlink r:id="rId1455" ref="A1273"/>
    <hyperlink r:id="rId1456" ref="A1274"/>
    <hyperlink r:id="rId1457" ref="A1275"/>
    <hyperlink r:id="rId1458" ref="A1276"/>
    <hyperlink r:id="rId1459" ref="A1277"/>
    <hyperlink r:id="rId1460" ref="A1278"/>
    <hyperlink r:id="rId1461" ref="A1279"/>
    <hyperlink r:id="rId1462" ref="A1280"/>
    <hyperlink r:id="rId1463" ref="A1281"/>
    <hyperlink r:id="rId1464" ref="A1282"/>
    <hyperlink r:id="rId1465" ref="A1283"/>
    <hyperlink r:id="rId1466" ref="A1284"/>
    <hyperlink r:id="rId1467" ref="A1285"/>
    <hyperlink r:id="rId1468" ref="A1286"/>
    <hyperlink r:id="rId1469" ref="G1286"/>
    <hyperlink r:id="rId1470" ref="A1287"/>
    <hyperlink r:id="rId1471" ref="A1288"/>
    <hyperlink r:id="rId1472" ref="A1289"/>
    <hyperlink r:id="rId1473" ref="G1289"/>
    <hyperlink r:id="rId1474" ref="A1290"/>
    <hyperlink r:id="rId1475" ref="A1291"/>
    <hyperlink r:id="rId1476" ref="A1292"/>
    <hyperlink r:id="rId1477" ref="A1293"/>
    <hyperlink r:id="rId1478" ref="A1294"/>
    <hyperlink r:id="rId1479" ref="A1295"/>
    <hyperlink r:id="rId1480" ref="A1296"/>
    <hyperlink r:id="rId1481" ref="A1297"/>
    <hyperlink r:id="rId1482" ref="A1298"/>
    <hyperlink r:id="rId1483" ref="A1299"/>
    <hyperlink r:id="rId1484" ref="A1300"/>
    <hyperlink r:id="rId1485" ref="A1301"/>
    <hyperlink r:id="rId1486" ref="G1301"/>
    <hyperlink r:id="rId1487" ref="A1302"/>
    <hyperlink r:id="rId1488" ref="A1303"/>
    <hyperlink r:id="rId1489" ref="G1303"/>
    <hyperlink r:id="rId1490" ref="A1304"/>
    <hyperlink r:id="rId1491" ref="G1304"/>
    <hyperlink r:id="rId1492" ref="A1305"/>
    <hyperlink r:id="rId1493" ref="A1306"/>
    <hyperlink r:id="rId1494" ref="A1307"/>
    <hyperlink r:id="rId1495" ref="A1308"/>
    <hyperlink r:id="rId1496" ref="A1309"/>
    <hyperlink r:id="rId1497" ref="A1310"/>
    <hyperlink r:id="rId1498" ref="A1311"/>
    <hyperlink r:id="rId1499" ref="A1312"/>
    <hyperlink r:id="rId1500" ref="G1312"/>
    <hyperlink r:id="rId1501" ref="A1313"/>
    <hyperlink r:id="rId1502" ref="A1314"/>
    <hyperlink r:id="rId1503" ref="A1315"/>
    <hyperlink r:id="rId1504" ref="A1316"/>
    <hyperlink r:id="rId1505" ref="A1317"/>
    <hyperlink r:id="rId1506" ref="A1318"/>
    <hyperlink r:id="rId1507" ref="A1319"/>
    <hyperlink r:id="rId1508" ref="A1320"/>
    <hyperlink r:id="rId1509" ref="G1320"/>
    <hyperlink r:id="rId1510" ref="A1321"/>
    <hyperlink r:id="rId1511" ref="A1322"/>
    <hyperlink r:id="rId1512" ref="A1323"/>
    <hyperlink r:id="rId1513" ref="A1324"/>
    <hyperlink r:id="rId1514" ref="A1325"/>
    <hyperlink r:id="rId1515" ref="A1326"/>
    <hyperlink r:id="rId1516" ref="A1327"/>
    <hyperlink r:id="rId1517" ref="A1328"/>
    <hyperlink r:id="rId1518" ref="A1329"/>
    <hyperlink r:id="rId1519" ref="G1329"/>
    <hyperlink r:id="rId1520" ref="A1330"/>
    <hyperlink r:id="rId1521" ref="A1331"/>
    <hyperlink r:id="rId1522" ref="A1332"/>
    <hyperlink r:id="rId1523" ref="A1333"/>
    <hyperlink r:id="rId1524" ref="A1334"/>
    <hyperlink r:id="rId1525" ref="G1334"/>
    <hyperlink r:id="rId1526" ref="A1335"/>
    <hyperlink r:id="rId1527" ref="G1335"/>
    <hyperlink r:id="rId1528" ref="A1336"/>
    <hyperlink r:id="rId1529" ref="G1336"/>
    <hyperlink r:id="rId1530" ref="A1337"/>
    <hyperlink r:id="rId1531" ref="G1337"/>
    <hyperlink r:id="rId1532" ref="A1338"/>
    <hyperlink r:id="rId1533" ref="A1339"/>
    <hyperlink r:id="rId1534" ref="A1340"/>
    <hyperlink r:id="rId1535" ref="A1341"/>
    <hyperlink r:id="rId1536" ref="A1342"/>
    <hyperlink r:id="rId1537" ref="A1343"/>
    <hyperlink r:id="rId1538" ref="A1344"/>
    <hyperlink r:id="rId1539" ref="A1345"/>
    <hyperlink r:id="rId1540" ref="A1346"/>
    <hyperlink r:id="rId1541" ref="G1346"/>
    <hyperlink r:id="rId1542" ref="A1347"/>
    <hyperlink r:id="rId1543" ref="A1348"/>
    <hyperlink r:id="rId1544" ref="A1349"/>
    <hyperlink r:id="rId1545" ref="A1350"/>
    <hyperlink r:id="rId1546" ref="A1351"/>
    <hyperlink r:id="rId1547" ref="A1352"/>
    <hyperlink r:id="rId1548" ref="G1352"/>
    <hyperlink r:id="rId1549" ref="A1353"/>
    <hyperlink r:id="rId1550" ref="G1353"/>
    <hyperlink r:id="rId1551" ref="A1354"/>
    <hyperlink r:id="rId1552" ref="G1354"/>
    <hyperlink r:id="rId1553" ref="A1355"/>
    <hyperlink r:id="rId1554" ref="A1356"/>
    <hyperlink r:id="rId1555" ref="A1357"/>
    <hyperlink r:id="rId1556" ref="A1358"/>
    <hyperlink r:id="rId1557" ref="A1359"/>
    <hyperlink r:id="rId1558" ref="A1360"/>
    <hyperlink r:id="rId1559" ref="A1361"/>
    <hyperlink r:id="rId1560" ref="A1362"/>
    <hyperlink r:id="rId1561" ref="A1363"/>
    <hyperlink r:id="rId1562" ref="A1364"/>
    <hyperlink r:id="rId1563" ref="A1365"/>
    <hyperlink r:id="rId1564" ref="A1366"/>
    <hyperlink r:id="rId1565" ref="A1367"/>
    <hyperlink r:id="rId1566" ref="A1368"/>
    <hyperlink r:id="rId1567" ref="A1369"/>
    <hyperlink r:id="rId1568" ref="A1370"/>
    <hyperlink r:id="rId1569" ref="A1371"/>
    <hyperlink r:id="rId1570" ref="A1372"/>
    <hyperlink r:id="rId1571" ref="A1373"/>
    <hyperlink r:id="rId1572" ref="A1374"/>
    <hyperlink r:id="rId1573" ref="G1374"/>
    <hyperlink r:id="rId1574" ref="A1375"/>
    <hyperlink r:id="rId1575" ref="A1376"/>
    <hyperlink r:id="rId1576" ref="A1377"/>
    <hyperlink r:id="rId1577" ref="G1377"/>
    <hyperlink r:id="rId1578" ref="A1378"/>
    <hyperlink r:id="rId1579" ref="A1379"/>
    <hyperlink r:id="rId1580" ref="G1379"/>
    <hyperlink r:id="rId1581" ref="A1380"/>
    <hyperlink r:id="rId1582" ref="A1381"/>
    <hyperlink r:id="rId1583" ref="A1382"/>
    <hyperlink r:id="rId1584" ref="A1383"/>
    <hyperlink r:id="rId1585" ref="G1383"/>
    <hyperlink r:id="rId1586" ref="A1384"/>
    <hyperlink r:id="rId1587" ref="A1385"/>
    <hyperlink r:id="rId1588" ref="G1385"/>
    <hyperlink r:id="rId1589" ref="A1386"/>
    <hyperlink r:id="rId1590" ref="A1387"/>
    <hyperlink r:id="rId1591" ref="A1388"/>
    <hyperlink r:id="rId1592" ref="A1389"/>
    <hyperlink r:id="rId1593" ref="A1390"/>
    <hyperlink r:id="rId1594" ref="A1391"/>
    <hyperlink r:id="rId1595" ref="A1392"/>
    <hyperlink r:id="rId1596" ref="A1393"/>
    <hyperlink r:id="rId1597" ref="A1394"/>
    <hyperlink r:id="rId1598" ref="A1395"/>
    <hyperlink r:id="rId1599" ref="A1396"/>
    <hyperlink r:id="rId1600" ref="A1397"/>
    <hyperlink r:id="rId1601" ref="A1398"/>
    <hyperlink r:id="rId1602" ref="A1399"/>
    <hyperlink r:id="rId1603" ref="A1400"/>
    <hyperlink r:id="rId1604" ref="A1401"/>
    <hyperlink r:id="rId1605" ref="A1402"/>
    <hyperlink r:id="rId1606" ref="A1403"/>
    <hyperlink r:id="rId1607" ref="A1404"/>
    <hyperlink r:id="rId1608" ref="A1405"/>
    <hyperlink r:id="rId1609" ref="A1406"/>
    <hyperlink r:id="rId1610" ref="A1407"/>
    <hyperlink r:id="rId1611" ref="A1408"/>
    <hyperlink r:id="rId1612" ref="A1409"/>
    <hyperlink r:id="rId1613" ref="A1410"/>
    <hyperlink r:id="rId1614" ref="A1411"/>
    <hyperlink r:id="rId1615" ref="A1412"/>
    <hyperlink r:id="rId1616" ref="A1413"/>
    <hyperlink r:id="rId1617" ref="G1413"/>
    <hyperlink r:id="rId1618" ref="A1414"/>
    <hyperlink r:id="rId1619" ref="A1415"/>
    <hyperlink r:id="rId1620" ref="G1415"/>
    <hyperlink r:id="rId1621" ref="A1416"/>
    <hyperlink r:id="rId1622" ref="A1417"/>
    <hyperlink r:id="rId1623" ref="A1418"/>
    <hyperlink r:id="rId1624" ref="A1419"/>
    <hyperlink r:id="rId1625" ref="A1420"/>
    <hyperlink r:id="rId1626" ref="A1421"/>
    <hyperlink r:id="rId1627" ref="A1422"/>
    <hyperlink r:id="rId1628" ref="A1423"/>
    <hyperlink r:id="rId1629" ref="G1423"/>
    <hyperlink r:id="rId1630" ref="A1424"/>
    <hyperlink r:id="rId1631" ref="A1425"/>
    <hyperlink r:id="rId1632" ref="A1426"/>
    <hyperlink r:id="rId1633" ref="A1427"/>
    <hyperlink r:id="rId1634" ref="A1428"/>
    <hyperlink r:id="rId1635" ref="A1429"/>
    <hyperlink r:id="rId1636" ref="A1430"/>
    <hyperlink r:id="rId1637" ref="A1431"/>
    <hyperlink r:id="rId1638" ref="A1432"/>
    <hyperlink r:id="rId1639" ref="A1433"/>
    <hyperlink r:id="rId1640" ref="A1434"/>
    <hyperlink r:id="rId1641" ref="A1435"/>
    <hyperlink r:id="rId1642" ref="A1436"/>
    <hyperlink r:id="rId1643" ref="A1437"/>
    <hyperlink r:id="rId1644" ref="A1438"/>
    <hyperlink r:id="rId1645" ref="A1439"/>
    <hyperlink r:id="rId1646" ref="G1439"/>
    <hyperlink r:id="rId1647" ref="A1440"/>
    <hyperlink r:id="rId1648" ref="A1441"/>
    <hyperlink r:id="rId1649" ref="A1442"/>
    <hyperlink r:id="rId1650" ref="G1442"/>
    <hyperlink r:id="rId1651" ref="A1443"/>
    <hyperlink r:id="rId1652" ref="A1444"/>
    <hyperlink r:id="rId1653" ref="A1445"/>
    <hyperlink r:id="rId1654" ref="A1446"/>
    <hyperlink r:id="rId1655" ref="A1447"/>
    <hyperlink r:id="rId1656" ref="A1448"/>
    <hyperlink r:id="rId1657" ref="A1449"/>
    <hyperlink r:id="rId1658" ref="A1450"/>
    <hyperlink r:id="rId1659" ref="A1451"/>
    <hyperlink r:id="rId1660" ref="A1452"/>
    <hyperlink r:id="rId1661" ref="A1453"/>
    <hyperlink r:id="rId1662" ref="A1454"/>
    <hyperlink r:id="rId1663" ref="A1455"/>
    <hyperlink r:id="rId1664" ref="A1456"/>
    <hyperlink r:id="rId1665" ref="A1457"/>
    <hyperlink r:id="rId1666" ref="A1458"/>
    <hyperlink r:id="rId1667" ref="G1458"/>
    <hyperlink r:id="rId1668" ref="A1459"/>
    <hyperlink r:id="rId1669" ref="A1460"/>
    <hyperlink r:id="rId1670" ref="A1461"/>
    <hyperlink r:id="rId1671" ref="A1462"/>
    <hyperlink r:id="rId1672" ref="G1462"/>
    <hyperlink r:id="rId1673" ref="A1463"/>
    <hyperlink r:id="rId1674" ref="A1464"/>
    <hyperlink r:id="rId1675" ref="G1464"/>
    <hyperlink r:id="rId1676" ref="A1465"/>
    <hyperlink r:id="rId1677" ref="A1466"/>
    <hyperlink r:id="rId1678" ref="A1467"/>
    <hyperlink r:id="rId1679" ref="A1468"/>
    <hyperlink r:id="rId1680" ref="A1469"/>
    <hyperlink r:id="rId1681" ref="A1470"/>
    <hyperlink r:id="rId1682" ref="A1471"/>
    <hyperlink r:id="rId1683" ref="G1471"/>
    <hyperlink r:id="rId1684" ref="A1472"/>
    <hyperlink r:id="rId1685" ref="G1472"/>
    <hyperlink r:id="rId1686" ref="A1473"/>
    <hyperlink r:id="rId1687" ref="A1474"/>
    <hyperlink r:id="rId1688" ref="A1475"/>
    <hyperlink r:id="rId1689" ref="A1476"/>
    <hyperlink r:id="rId1690" ref="A1477"/>
    <hyperlink r:id="rId1691" ref="A1478"/>
    <hyperlink r:id="rId1692" ref="A1479"/>
    <hyperlink r:id="rId1693" ref="G1479"/>
    <hyperlink r:id="rId1694" ref="A1480"/>
    <hyperlink r:id="rId1695" ref="G1480"/>
    <hyperlink r:id="rId1696" ref="A1481"/>
    <hyperlink r:id="rId1697" ref="A1482"/>
    <hyperlink r:id="rId1698" ref="A1483"/>
    <hyperlink r:id="rId1699" ref="A1484"/>
    <hyperlink r:id="rId1700" ref="A1485"/>
    <hyperlink r:id="rId1701" ref="A1486"/>
    <hyperlink r:id="rId1702" ref="A1487"/>
    <hyperlink r:id="rId1703" ref="A1488"/>
    <hyperlink r:id="rId1704" ref="A1489"/>
    <hyperlink r:id="rId1705" ref="A1490"/>
    <hyperlink r:id="rId1706" ref="A1491"/>
    <hyperlink r:id="rId1707" ref="A1492"/>
    <hyperlink r:id="rId1708" ref="G1492"/>
    <hyperlink r:id="rId1709" ref="A1493"/>
    <hyperlink r:id="rId1710" ref="A1494"/>
    <hyperlink r:id="rId1711" ref="A1495"/>
    <hyperlink r:id="rId1712" ref="A1496"/>
    <hyperlink r:id="rId1713" ref="G1496"/>
    <hyperlink r:id="rId1714" ref="A1497"/>
    <hyperlink r:id="rId1715" ref="A1498"/>
    <hyperlink r:id="rId1716" ref="G1498"/>
    <hyperlink r:id="rId1717" ref="A1499"/>
    <hyperlink r:id="rId1718" ref="G1499"/>
    <hyperlink r:id="rId1719" ref="A1500"/>
    <hyperlink r:id="rId1720" ref="A1501"/>
    <hyperlink r:id="rId1721" ref="A1502"/>
    <hyperlink r:id="rId1722" ref="A1503"/>
    <hyperlink r:id="rId1723" ref="A1504"/>
    <hyperlink r:id="rId1724" ref="A1505"/>
    <hyperlink r:id="rId1725" ref="A1506"/>
    <hyperlink r:id="rId1726" ref="A1507"/>
    <hyperlink r:id="rId1727" ref="G1507"/>
    <hyperlink r:id="rId1728" ref="A1508"/>
    <hyperlink r:id="rId1729" ref="A1509"/>
    <hyperlink r:id="rId1730" ref="A1510"/>
    <hyperlink r:id="rId1731" ref="G1510"/>
    <hyperlink r:id="rId1732" ref="A1511"/>
    <hyperlink r:id="rId1733" ref="A1512"/>
    <hyperlink r:id="rId1734" ref="A1513"/>
    <hyperlink r:id="rId1735" ref="A1514"/>
    <hyperlink r:id="rId1736" ref="A1515"/>
    <hyperlink r:id="rId1737" ref="A1516"/>
    <hyperlink r:id="rId1738" ref="A1517"/>
    <hyperlink r:id="rId1739" ref="A1518"/>
    <hyperlink r:id="rId1740" ref="G1518"/>
    <hyperlink r:id="rId1741" ref="A1519"/>
    <hyperlink r:id="rId1742" ref="A1520"/>
    <hyperlink r:id="rId1743" ref="A1521"/>
    <hyperlink r:id="rId1744" ref="G1521"/>
    <hyperlink r:id="rId1745" ref="A1522"/>
    <hyperlink r:id="rId1746" ref="A1523"/>
    <hyperlink r:id="rId1747" ref="G1523"/>
    <hyperlink r:id="rId1748" ref="A1524"/>
    <hyperlink r:id="rId1749" ref="A1525"/>
    <hyperlink r:id="rId1750" ref="A1526"/>
    <hyperlink r:id="rId1751" ref="G1526"/>
    <hyperlink r:id="rId1752" ref="A1527"/>
    <hyperlink r:id="rId1753" ref="A1528"/>
    <hyperlink r:id="rId1754" ref="A1529"/>
    <hyperlink r:id="rId1755" ref="A1530"/>
    <hyperlink r:id="rId1756" ref="A1531"/>
    <hyperlink r:id="rId1757" ref="A1532"/>
    <hyperlink r:id="rId1758" ref="A1533"/>
    <hyperlink r:id="rId1759" ref="G1533"/>
    <hyperlink r:id="rId1760" ref="A1534"/>
    <hyperlink r:id="rId1761" ref="G1534"/>
    <hyperlink r:id="rId1762" ref="A1535"/>
    <hyperlink r:id="rId1763" ref="G1535"/>
    <hyperlink r:id="rId1764" ref="A1536"/>
    <hyperlink r:id="rId1765" ref="A1537"/>
    <hyperlink r:id="rId1766" ref="A1538"/>
    <hyperlink r:id="rId1767" ref="A1539"/>
    <hyperlink r:id="rId1768" ref="A1540"/>
    <hyperlink r:id="rId1769" ref="A1541"/>
    <hyperlink r:id="rId1770" ref="A1542"/>
    <hyperlink r:id="rId1771" ref="A1543"/>
    <hyperlink r:id="rId1772" ref="A1544"/>
    <hyperlink r:id="rId1773" ref="A1545"/>
    <hyperlink r:id="rId1774" ref="A1546"/>
    <hyperlink r:id="rId1775" ref="A1547"/>
    <hyperlink r:id="rId1776" ref="A1548"/>
    <hyperlink r:id="rId1777" ref="A1549"/>
    <hyperlink r:id="rId1778" ref="A1550"/>
    <hyperlink r:id="rId1779" ref="A1551"/>
    <hyperlink r:id="rId1780" ref="A1552"/>
    <hyperlink r:id="rId1781" ref="A1553"/>
    <hyperlink r:id="rId1782" ref="A1554"/>
    <hyperlink r:id="rId1783" ref="A1555"/>
    <hyperlink r:id="rId1784" ref="A1556"/>
    <hyperlink r:id="rId1785" ref="A1557"/>
    <hyperlink r:id="rId1786" ref="A1558"/>
    <hyperlink r:id="rId1787" ref="A1559"/>
    <hyperlink r:id="rId1788" ref="A1560"/>
    <hyperlink r:id="rId1789" ref="G1560"/>
    <hyperlink r:id="rId1790" ref="A1561"/>
    <hyperlink r:id="rId1791" ref="A1562"/>
    <hyperlink r:id="rId1792" ref="A1563"/>
    <hyperlink r:id="rId1793" ref="A1564"/>
    <hyperlink r:id="rId1794" ref="A1565"/>
    <hyperlink r:id="rId1795" ref="A1566"/>
    <hyperlink r:id="rId1796" ref="A1567"/>
    <hyperlink r:id="rId1797" ref="A1568"/>
    <hyperlink r:id="rId1798" ref="A1569"/>
    <hyperlink r:id="rId1799" ref="G1569"/>
    <hyperlink r:id="rId1800" ref="A1570"/>
    <hyperlink r:id="rId1801" ref="A1571"/>
    <hyperlink r:id="rId1802" ref="A1572"/>
    <hyperlink r:id="rId1803" ref="A1573"/>
    <hyperlink r:id="rId1804" ref="A1574"/>
    <hyperlink r:id="rId1805" ref="A1575"/>
    <hyperlink r:id="rId1806" ref="G1575"/>
    <hyperlink r:id="rId1807" ref="A1576"/>
    <hyperlink r:id="rId1808" ref="A1577"/>
    <hyperlink r:id="rId1809" ref="A1578"/>
    <hyperlink r:id="rId1810" ref="G1578"/>
    <hyperlink r:id="rId1811" ref="A1579"/>
    <hyperlink r:id="rId1812" ref="A1580"/>
    <hyperlink r:id="rId1813" ref="A1581"/>
    <hyperlink r:id="rId1814" ref="G1581"/>
    <hyperlink r:id="rId1815" ref="A1582"/>
    <hyperlink r:id="rId1816" ref="A1583"/>
    <hyperlink r:id="rId1817" ref="A1584"/>
    <hyperlink r:id="rId1818" ref="A1585"/>
    <hyperlink r:id="rId1819" ref="A1586"/>
    <hyperlink r:id="rId1820" ref="A1587"/>
    <hyperlink r:id="rId1821" ref="A1588"/>
    <hyperlink r:id="rId1822" ref="G1588"/>
    <hyperlink r:id="rId1823" ref="A1589"/>
    <hyperlink r:id="rId1824" ref="A1590"/>
    <hyperlink r:id="rId1825" ref="G1590"/>
    <hyperlink r:id="rId1826" ref="A1591"/>
    <hyperlink r:id="rId1827" ref="A1592"/>
    <hyperlink r:id="rId1828" ref="A1593"/>
    <hyperlink r:id="rId1829" ref="A1594"/>
    <hyperlink r:id="rId1830" ref="A1595"/>
    <hyperlink r:id="rId1831" ref="A1596"/>
    <hyperlink r:id="rId1832" ref="A1597"/>
    <hyperlink r:id="rId1833" ref="A1598"/>
    <hyperlink r:id="rId1834" ref="A1599"/>
    <hyperlink r:id="rId1835" ref="A1600"/>
    <hyperlink r:id="rId1836" ref="A1601"/>
    <hyperlink r:id="rId1837" ref="G1601"/>
    <hyperlink r:id="rId1838" ref="A1602"/>
    <hyperlink r:id="rId1839" ref="A1603"/>
    <hyperlink r:id="rId1840" ref="A1604"/>
    <hyperlink r:id="rId1841" ref="A1605"/>
    <hyperlink r:id="rId1842" ref="A1606"/>
    <hyperlink r:id="rId1843" ref="A1607"/>
    <hyperlink r:id="rId1844" ref="A1608"/>
    <hyperlink r:id="rId1845" ref="A1609"/>
    <hyperlink r:id="rId1846" ref="A1610"/>
    <hyperlink r:id="rId1847" ref="A1611"/>
    <hyperlink r:id="rId1848" ref="A1612"/>
    <hyperlink r:id="rId1849" ref="A1613"/>
    <hyperlink r:id="rId1850" ref="G1613"/>
    <hyperlink r:id="rId1851" ref="A1614"/>
    <hyperlink r:id="rId1852" ref="G1614"/>
    <hyperlink r:id="rId1853" ref="A1615"/>
    <hyperlink r:id="rId1854" ref="A1616"/>
    <hyperlink r:id="rId1855" ref="A1617"/>
    <hyperlink r:id="rId1856" ref="G1617"/>
    <hyperlink r:id="rId1857" ref="A1618"/>
    <hyperlink r:id="rId1858" ref="A1619"/>
    <hyperlink r:id="rId1859" ref="G1619"/>
    <hyperlink r:id="rId1860" ref="A1620"/>
    <hyperlink r:id="rId1861" ref="A1621"/>
    <hyperlink r:id="rId1862" ref="A1622"/>
    <hyperlink r:id="rId1863" ref="A1623"/>
    <hyperlink r:id="rId1864" ref="A1624"/>
    <hyperlink r:id="rId1865" ref="G1624"/>
    <hyperlink r:id="rId1866" ref="A1625"/>
    <hyperlink r:id="rId1867" ref="G1625"/>
    <hyperlink r:id="rId1868" ref="A1626"/>
    <hyperlink r:id="rId1869" ref="A1627"/>
    <hyperlink r:id="rId1870" ref="A1628"/>
    <hyperlink r:id="rId1871" ref="A1629"/>
    <hyperlink r:id="rId1872" ref="A1630"/>
    <hyperlink r:id="rId1873" ref="A1631"/>
    <hyperlink r:id="rId1874" ref="G1631"/>
    <hyperlink r:id="rId1875" ref="A1632"/>
    <hyperlink r:id="rId1876" ref="A1633"/>
    <hyperlink r:id="rId1877" ref="G1633"/>
    <hyperlink r:id="rId1878" ref="A1634"/>
    <hyperlink r:id="rId1879" ref="A1635"/>
    <hyperlink r:id="rId1880" ref="G1635"/>
    <hyperlink r:id="rId1881" ref="A1636"/>
    <hyperlink r:id="rId1882" ref="A1637"/>
    <hyperlink r:id="rId1883" ref="A1638"/>
    <hyperlink r:id="rId1884" ref="G1638"/>
    <hyperlink r:id="rId1885" ref="A1639"/>
    <hyperlink r:id="rId1886" ref="G1639"/>
    <hyperlink r:id="rId1887" ref="A1640"/>
    <hyperlink r:id="rId1888" ref="A1641"/>
    <hyperlink r:id="rId1889" ref="A1642"/>
    <hyperlink r:id="rId1890" ref="A1643"/>
    <hyperlink r:id="rId1891" ref="A1644"/>
    <hyperlink r:id="rId1892" ref="G1644"/>
    <hyperlink r:id="rId1893" ref="A1645"/>
    <hyperlink r:id="rId1894" ref="A1646"/>
    <hyperlink r:id="rId1895" ref="G1646"/>
    <hyperlink r:id="rId1896" ref="A1647"/>
    <hyperlink r:id="rId1897" ref="A1648"/>
    <hyperlink r:id="rId1898" ref="A1649"/>
    <hyperlink r:id="rId1899" ref="A1650"/>
    <hyperlink r:id="rId1900" ref="A1651"/>
    <hyperlink r:id="rId1901" ref="A1652"/>
    <hyperlink r:id="rId1902" ref="A1653"/>
    <hyperlink r:id="rId1903" ref="G1653"/>
    <hyperlink r:id="rId1904" ref="A1654"/>
    <hyperlink r:id="rId1905" ref="A1655"/>
    <hyperlink r:id="rId1906" ref="G1655"/>
    <hyperlink r:id="rId1907" ref="A1656"/>
    <hyperlink r:id="rId1908" ref="A1657"/>
    <hyperlink r:id="rId1909" ref="A1658"/>
    <hyperlink r:id="rId1910" ref="A1659"/>
    <hyperlink r:id="rId1911" ref="A1660"/>
    <hyperlink r:id="rId1912" ref="A1661"/>
    <hyperlink r:id="rId1913" ref="A1662"/>
    <hyperlink r:id="rId1914" ref="G1662"/>
    <hyperlink r:id="rId1915" ref="A1663"/>
    <hyperlink r:id="rId1916" ref="A1664"/>
    <hyperlink r:id="rId1917" ref="A1665"/>
    <hyperlink r:id="rId1918" ref="A1666"/>
    <hyperlink r:id="rId1919" ref="G1666"/>
    <hyperlink r:id="rId1920" ref="A1667"/>
    <hyperlink r:id="rId1921" ref="A1668"/>
    <hyperlink r:id="rId1922" ref="G1668"/>
    <hyperlink r:id="rId1923" ref="A1669"/>
    <hyperlink r:id="rId1924" ref="A1670"/>
    <hyperlink r:id="rId1925" ref="A1671"/>
    <hyperlink r:id="rId1926" ref="G1671"/>
    <hyperlink r:id="rId1927" ref="A1672"/>
    <hyperlink r:id="rId1928" ref="A1673"/>
    <hyperlink r:id="rId1929" ref="A1674"/>
    <hyperlink r:id="rId1930" ref="A1675"/>
    <hyperlink r:id="rId1931" ref="G1675"/>
    <hyperlink r:id="rId1932" ref="A1676"/>
    <hyperlink r:id="rId1933" ref="A1677"/>
    <hyperlink r:id="rId1934" ref="A1678"/>
    <hyperlink r:id="rId1935" ref="A1679"/>
    <hyperlink r:id="rId1936" ref="A1680"/>
    <hyperlink r:id="rId1937" ref="A1681"/>
    <hyperlink r:id="rId1938" ref="A1682"/>
    <hyperlink r:id="rId1939" ref="A1683"/>
    <hyperlink r:id="rId1940" ref="A1684"/>
    <hyperlink r:id="rId1941" ref="A1685"/>
    <hyperlink r:id="rId1942" ref="G1685"/>
    <hyperlink r:id="rId1943" ref="A1686"/>
    <hyperlink r:id="rId1944" ref="A1687"/>
    <hyperlink r:id="rId1945" ref="A1688"/>
    <hyperlink r:id="rId1946" ref="G1688"/>
    <hyperlink r:id="rId1947" ref="A1689"/>
    <hyperlink r:id="rId1948" ref="A1690"/>
    <hyperlink r:id="rId1949" ref="A1691"/>
    <hyperlink r:id="rId1950" ref="G1691"/>
    <hyperlink r:id="rId1951" ref="A1692"/>
    <hyperlink r:id="rId1952" ref="A1693"/>
    <hyperlink r:id="rId1953" ref="A1694"/>
    <hyperlink r:id="rId1954" ref="A1695"/>
    <hyperlink r:id="rId1955" ref="A1696"/>
    <hyperlink r:id="rId1956" ref="A1697"/>
    <hyperlink r:id="rId1957" ref="A1698"/>
    <hyperlink r:id="rId1958" ref="G1698"/>
    <hyperlink r:id="rId1959" ref="A1699"/>
    <hyperlink r:id="rId1960" ref="A1700"/>
    <hyperlink r:id="rId1961" ref="A1701"/>
    <hyperlink r:id="rId1962" ref="A1702"/>
    <hyperlink r:id="rId1963" ref="A1703"/>
    <hyperlink r:id="rId1964" ref="A1704"/>
    <hyperlink r:id="rId1965" ref="A1705"/>
    <hyperlink r:id="rId1966" ref="A1706"/>
    <hyperlink r:id="rId1967" ref="A1707"/>
    <hyperlink r:id="rId1968" ref="A1708"/>
    <hyperlink r:id="rId1969" ref="A1709"/>
    <hyperlink r:id="rId1970" ref="A1710"/>
    <hyperlink r:id="rId1971" ref="A1711"/>
    <hyperlink r:id="rId1972" ref="A1712"/>
    <hyperlink r:id="rId1973" ref="G1712"/>
    <hyperlink r:id="rId1974" ref="A1713"/>
    <hyperlink r:id="rId1975" ref="A1714"/>
    <hyperlink r:id="rId1976" ref="A1715"/>
    <hyperlink r:id="rId1977" ref="G1715"/>
    <hyperlink r:id="rId1978" ref="A1716"/>
    <hyperlink r:id="rId1979" ref="A1717"/>
    <hyperlink r:id="rId1980" ref="A1718"/>
    <hyperlink r:id="rId1981" ref="G1718"/>
    <hyperlink r:id="rId1982" ref="A1719"/>
    <hyperlink r:id="rId1983" ref="G1719"/>
    <hyperlink r:id="rId1984" ref="A1720"/>
    <hyperlink r:id="rId1985" ref="A1721"/>
    <hyperlink r:id="rId1986" ref="G1721"/>
    <hyperlink r:id="rId1987" ref="A1722"/>
    <hyperlink r:id="rId1988" ref="A1723"/>
    <hyperlink r:id="rId1989" ref="A1724"/>
    <hyperlink r:id="rId1990" ref="G1724"/>
    <hyperlink r:id="rId1991" ref="A1725"/>
    <hyperlink r:id="rId1992" ref="A1726"/>
    <hyperlink r:id="rId1993" ref="A1727"/>
    <hyperlink r:id="rId1994" ref="A1728"/>
    <hyperlink r:id="rId1995" ref="A1729"/>
    <hyperlink r:id="rId1996" ref="A1730"/>
    <hyperlink r:id="rId1997" ref="A1731"/>
    <hyperlink r:id="rId1998" ref="A1732"/>
    <hyperlink r:id="rId1999" ref="A1733"/>
    <hyperlink r:id="rId2000" ref="A1734"/>
    <hyperlink r:id="rId2001" ref="A1735"/>
    <hyperlink r:id="rId2002" ref="G1735"/>
    <hyperlink r:id="rId2003" ref="A1736"/>
    <hyperlink r:id="rId2004" ref="A1737"/>
    <hyperlink r:id="rId2005" ref="A1738"/>
    <hyperlink r:id="rId2006" ref="G1738"/>
    <hyperlink r:id="rId2007" ref="A1739"/>
    <hyperlink r:id="rId2008" ref="A1740"/>
    <hyperlink r:id="rId2009" ref="A1741"/>
    <hyperlink r:id="rId2010" ref="A1742"/>
    <hyperlink r:id="rId2011" ref="A1743"/>
    <hyperlink r:id="rId2012" ref="A1744"/>
    <hyperlink r:id="rId2013" ref="A1745"/>
    <hyperlink r:id="rId2014" ref="A1746"/>
    <hyperlink r:id="rId2015" ref="A1747"/>
    <hyperlink r:id="rId2016" ref="G1747"/>
    <hyperlink r:id="rId2017" ref="A1748"/>
    <hyperlink r:id="rId2018" ref="G1748"/>
    <hyperlink r:id="rId2019" ref="A1749"/>
    <hyperlink r:id="rId2020" ref="A1750"/>
    <hyperlink r:id="rId2021" ref="A1751"/>
    <hyperlink r:id="rId2022" ref="G1751"/>
    <hyperlink r:id="rId2023" ref="A1752"/>
    <hyperlink r:id="rId2024" ref="A1753"/>
    <hyperlink r:id="rId2025" ref="A1754"/>
    <hyperlink r:id="rId2026" ref="A1755"/>
    <hyperlink r:id="rId2027" ref="A1756"/>
    <hyperlink r:id="rId2028" ref="A1757"/>
    <hyperlink r:id="rId2029" ref="A1758"/>
    <hyperlink r:id="rId2030" ref="A1759"/>
    <hyperlink r:id="rId2031" ref="A1760"/>
    <hyperlink r:id="rId2032" ref="A1761"/>
    <hyperlink r:id="rId2033" ref="A1762"/>
    <hyperlink r:id="rId2034" ref="A1763"/>
    <hyperlink r:id="rId2035" ref="A1764"/>
    <hyperlink r:id="rId2036" ref="A1765"/>
    <hyperlink r:id="rId2037" ref="A1766"/>
    <hyperlink r:id="rId2038" ref="A1767"/>
    <hyperlink r:id="rId2039" ref="A1768"/>
    <hyperlink r:id="rId2040" ref="A1769"/>
    <hyperlink r:id="rId2041" ref="G1769"/>
    <hyperlink r:id="rId2042" ref="A1770"/>
    <hyperlink r:id="rId2043" ref="A1771"/>
    <hyperlink r:id="rId2044" ref="G1771"/>
    <hyperlink r:id="rId2045" ref="A1772"/>
    <hyperlink r:id="rId2046" ref="A1773"/>
    <hyperlink r:id="rId2047" ref="A1774"/>
    <hyperlink r:id="rId2048" ref="G1774"/>
    <hyperlink r:id="rId2049" ref="A1775"/>
    <hyperlink r:id="rId2050" ref="G1775"/>
    <hyperlink r:id="rId2051" ref="A1776"/>
    <hyperlink r:id="rId2052" ref="A1777"/>
    <hyperlink r:id="rId2053" ref="A1778"/>
    <hyperlink r:id="rId2054" ref="A1779"/>
    <hyperlink r:id="rId2055" ref="A1780"/>
    <hyperlink r:id="rId2056" ref="G1780"/>
    <hyperlink r:id="rId2057" ref="A1781"/>
    <hyperlink r:id="rId2058" ref="A1782"/>
    <hyperlink r:id="rId2059" ref="A1783"/>
    <hyperlink r:id="rId2060" ref="A1784"/>
    <hyperlink r:id="rId2061" ref="A1785"/>
    <hyperlink r:id="rId2062" ref="A1786"/>
    <hyperlink r:id="rId2063" ref="A1787"/>
    <hyperlink r:id="rId2064" ref="A1788"/>
    <hyperlink r:id="rId2065" ref="G1788"/>
    <hyperlink r:id="rId2066" ref="A1789"/>
    <hyperlink r:id="rId2067" ref="A1790"/>
    <hyperlink r:id="rId2068" ref="G1790"/>
    <hyperlink r:id="rId2069" ref="A1791"/>
    <hyperlink r:id="rId2070" ref="A1792"/>
    <hyperlink r:id="rId2071" ref="G1792"/>
    <hyperlink r:id="rId2072" ref="A1793"/>
    <hyperlink r:id="rId2073" ref="G1793"/>
    <hyperlink r:id="rId2074" ref="A1794"/>
    <hyperlink r:id="rId2075" ref="G1794"/>
    <hyperlink r:id="rId2076" ref="A1795"/>
    <hyperlink r:id="rId2077" ref="A1796"/>
    <hyperlink r:id="rId2078" ref="A1797"/>
    <hyperlink r:id="rId2079" ref="G1797"/>
    <hyperlink r:id="rId2080" ref="A1798"/>
    <hyperlink r:id="rId2081" ref="A1799"/>
    <hyperlink r:id="rId2082" ref="A1800"/>
    <hyperlink r:id="rId2083" ref="A1801"/>
    <hyperlink r:id="rId2084" ref="A1802"/>
    <hyperlink r:id="rId2085" ref="A1803"/>
    <hyperlink r:id="rId2086" ref="A1804"/>
    <hyperlink r:id="rId2087" ref="A1805"/>
    <hyperlink r:id="rId2088" ref="A1806"/>
    <hyperlink r:id="rId2089" ref="A1807"/>
    <hyperlink r:id="rId2090" ref="A1808"/>
    <hyperlink r:id="rId2091" ref="A1809"/>
    <hyperlink r:id="rId2092" ref="A1810"/>
    <hyperlink r:id="rId2093" ref="B1810"/>
    <hyperlink r:id="rId2094" ref="A1811"/>
    <hyperlink r:id="rId2095" ref="A1812"/>
    <hyperlink r:id="rId2096" ref="A1813"/>
    <hyperlink r:id="rId2097" ref="A1814"/>
    <hyperlink r:id="rId2098" ref="G1814"/>
    <hyperlink r:id="rId2099" ref="A1815"/>
    <hyperlink r:id="rId2100" ref="A1816"/>
    <hyperlink r:id="rId2101" ref="A1817"/>
    <hyperlink r:id="rId2102" ref="A1818"/>
    <hyperlink r:id="rId2103" ref="A1819"/>
    <hyperlink r:id="rId2104" ref="G1819"/>
    <hyperlink r:id="rId2105" ref="A1820"/>
    <hyperlink r:id="rId2106" ref="G1820"/>
    <hyperlink r:id="rId2107" ref="A1821"/>
    <hyperlink r:id="rId2108" ref="G1821"/>
    <hyperlink r:id="rId2109" ref="A1822"/>
    <hyperlink r:id="rId2110" ref="G1822"/>
    <hyperlink r:id="rId2111" ref="A1823"/>
    <hyperlink r:id="rId2112" ref="A1824"/>
    <hyperlink r:id="rId2113" ref="A1825"/>
    <hyperlink r:id="rId2114" ref="A1826"/>
    <hyperlink r:id="rId2115" ref="A1827"/>
    <hyperlink r:id="rId2116" ref="A1828"/>
    <hyperlink r:id="rId2117" ref="A1829"/>
    <hyperlink r:id="rId2118" ref="A1830"/>
    <hyperlink r:id="rId2119" ref="A1831"/>
    <hyperlink r:id="rId2120" ref="A1832"/>
    <hyperlink r:id="rId2121" ref="A1833"/>
    <hyperlink r:id="rId2122" ref="G1833"/>
    <hyperlink r:id="rId2123" ref="A1834"/>
    <hyperlink r:id="rId2124" ref="G1834"/>
    <hyperlink r:id="rId2125" ref="A1835"/>
    <hyperlink r:id="rId2126" ref="G1835"/>
    <hyperlink r:id="rId2127" ref="A1836"/>
    <hyperlink r:id="rId2128" ref="A1837"/>
    <hyperlink r:id="rId2129" ref="A1838"/>
    <hyperlink r:id="rId2130" ref="A1839"/>
    <hyperlink r:id="rId2131" ref="A1840"/>
    <hyperlink r:id="rId2132" ref="A1841"/>
    <hyperlink r:id="rId2133" ref="A1842"/>
    <hyperlink r:id="rId2134" ref="G1842"/>
    <hyperlink r:id="rId2135" ref="A1843"/>
    <hyperlink r:id="rId2136" ref="A1844"/>
    <hyperlink r:id="rId2137" ref="A1845"/>
    <hyperlink r:id="rId2138" ref="A1846"/>
    <hyperlink r:id="rId2139" ref="G1846"/>
    <hyperlink r:id="rId2140" ref="A1847"/>
    <hyperlink r:id="rId2141" ref="A1848"/>
    <hyperlink r:id="rId2142" ref="G1848"/>
    <hyperlink r:id="rId2143" ref="A1849"/>
    <hyperlink r:id="rId2144" ref="A1850"/>
    <hyperlink r:id="rId2145" ref="A1851"/>
    <hyperlink r:id="rId2146" ref="A1852"/>
    <hyperlink r:id="rId2147" ref="A1853"/>
    <hyperlink r:id="rId2148" ref="A1854"/>
    <hyperlink r:id="rId2149" ref="A1855"/>
    <hyperlink r:id="rId2150" ref="A1856"/>
    <hyperlink r:id="rId2151" ref="A1857"/>
    <hyperlink r:id="rId2152" ref="A1858"/>
    <hyperlink r:id="rId2153" ref="A1859"/>
    <hyperlink r:id="rId2154" ref="A1860"/>
    <hyperlink r:id="rId2155" ref="A1861"/>
    <hyperlink r:id="rId2156" ref="A1862"/>
    <hyperlink r:id="rId2157" location="c1095" ref="G1862"/>
    <hyperlink r:id="rId2158" ref="A1863"/>
    <hyperlink r:id="rId2159" ref="A1864"/>
    <hyperlink r:id="rId2160" ref="A1865"/>
    <hyperlink r:id="rId2161" ref="A1866"/>
    <hyperlink r:id="rId2162" ref="A1867"/>
    <hyperlink r:id="rId2163" ref="A1868"/>
    <hyperlink r:id="rId2164" ref="A1869"/>
    <hyperlink r:id="rId2165" ref="G1869"/>
    <hyperlink r:id="rId2166" ref="A1870"/>
    <hyperlink r:id="rId2167" ref="A1871"/>
    <hyperlink r:id="rId2168" ref="G1871"/>
    <hyperlink r:id="rId2169" ref="A1872"/>
    <hyperlink r:id="rId2170" ref="A1873"/>
    <hyperlink r:id="rId2171" ref="A1874"/>
    <hyperlink r:id="rId2172" ref="A1875"/>
    <hyperlink r:id="rId2173" ref="A1876"/>
    <hyperlink r:id="rId2174" ref="A1877"/>
    <hyperlink r:id="rId2175" ref="A1878"/>
    <hyperlink r:id="rId2176" ref="A1879"/>
    <hyperlink r:id="rId2177" ref="A1880"/>
    <hyperlink r:id="rId2178" ref="A1881"/>
    <hyperlink r:id="rId2179" ref="G1881"/>
    <hyperlink r:id="rId2180" ref="A1882"/>
    <hyperlink r:id="rId2181" ref="A1883"/>
    <hyperlink r:id="rId2182" ref="A1884"/>
    <hyperlink r:id="rId2183" ref="A1885"/>
    <hyperlink r:id="rId2184" ref="A1886"/>
    <hyperlink r:id="rId2185" ref="A1887"/>
    <hyperlink r:id="rId2186" ref="G1887"/>
    <hyperlink r:id="rId2187" ref="A1888"/>
    <hyperlink r:id="rId2188" ref="A1889"/>
    <hyperlink r:id="rId2189" ref="A1890"/>
    <hyperlink r:id="rId2190" ref="A1891"/>
    <hyperlink r:id="rId2191" ref="A1892"/>
    <hyperlink r:id="rId2192" ref="G1892"/>
    <hyperlink r:id="rId2193" ref="A1893"/>
    <hyperlink r:id="rId2194" ref="A1894"/>
    <hyperlink r:id="rId2195" ref="A1895"/>
    <hyperlink r:id="rId2196" ref="A1896"/>
    <hyperlink r:id="rId2197" ref="A1897"/>
    <hyperlink r:id="rId2198" ref="A1898"/>
    <hyperlink r:id="rId2199" ref="A1899"/>
    <hyperlink r:id="rId2200" ref="A1900"/>
    <hyperlink r:id="rId2201" ref="A1901"/>
    <hyperlink r:id="rId2202" ref="G1901"/>
    <hyperlink r:id="rId2203" ref="A1902"/>
    <hyperlink r:id="rId2204" ref="A1903"/>
    <hyperlink r:id="rId2205" ref="A1904"/>
    <hyperlink r:id="rId2206" ref="A1905"/>
    <hyperlink r:id="rId2207" ref="G1905"/>
    <hyperlink r:id="rId2208" ref="A1906"/>
    <hyperlink r:id="rId2209" ref="A1907"/>
    <hyperlink r:id="rId2210" ref="G1907"/>
    <hyperlink r:id="rId2211" ref="A1908"/>
    <hyperlink r:id="rId2212" ref="A1909"/>
    <hyperlink r:id="rId2213" ref="A1910"/>
    <hyperlink r:id="rId2214" ref="A1911"/>
    <hyperlink r:id="rId2215" ref="A1912"/>
    <hyperlink r:id="rId2216" ref="A1913"/>
    <hyperlink r:id="rId2217" ref="G1913"/>
    <hyperlink r:id="rId2218" ref="A1914"/>
    <hyperlink r:id="rId2219" ref="A1915"/>
    <hyperlink r:id="rId2220" ref="A1916"/>
    <hyperlink r:id="rId2221" ref="A1917"/>
    <hyperlink r:id="rId2222" ref="A1918"/>
    <hyperlink r:id="rId2223" ref="A1919"/>
    <hyperlink r:id="rId2224" ref="G1919"/>
    <hyperlink r:id="rId2225" ref="A1920"/>
    <hyperlink r:id="rId2226" ref="G1920"/>
    <hyperlink r:id="rId2227" ref="A1921"/>
    <hyperlink r:id="rId2228" ref="G1921"/>
    <hyperlink r:id="rId2229" ref="A1922"/>
    <hyperlink r:id="rId2230" ref="A1923"/>
    <hyperlink r:id="rId2231" ref="A1924"/>
    <hyperlink r:id="rId2232" ref="A1925"/>
    <hyperlink r:id="rId2233" ref="A1926"/>
    <hyperlink r:id="rId2234" ref="G1926"/>
    <hyperlink r:id="rId2235" ref="A1927"/>
    <hyperlink r:id="rId2236" ref="G1927"/>
    <hyperlink r:id="rId2237" ref="A1928"/>
    <hyperlink r:id="rId2238" ref="A1929"/>
    <hyperlink r:id="rId2239" ref="G1929"/>
    <hyperlink r:id="rId2240" ref="A1930"/>
    <hyperlink r:id="rId2241" ref="A1931"/>
    <hyperlink r:id="rId2242" ref="A1932"/>
    <hyperlink r:id="rId2243" ref="G1932"/>
    <hyperlink r:id="rId2244" ref="A1933"/>
    <hyperlink r:id="rId2245" ref="A1934"/>
    <hyperlink r:id="rId2246" ref="A1935"/>
    <hyperlink r:id="rId2247" ref="A1936"/>
    <hyperlink r:id="rId2248" ref="A1937"/>
    <hyperlink r:id="rId2249" ref="G1937"/>
    <hyperlink r:id="rId2250" ref="A1938"/>
    <hyperlink r:id="rId2251" ref="A1939"/>
    <hyperlink r:id="rId2252" ref="G1939"/>
    <hyperlink r:id="rId2253" ref="A1940"/>
    <hyperlink r:id="rId2254" ref="G1940"/>
    <hyperlink r:id="rId2255" ref="A1941"/>
    <hyperlink r:id="rId2256" ref="A1942"/>
    <hyperlink r:id="rId2257" ref="G1942"/>
    <hyperlink r:id="rId2258" ref="A1943"/>
    <hyperlink r:id="rId2259" ref="A1944"/>
    <hyperlink r:id="rId2260" ref="A1945"/>
    <hyperlink r:id="rId2261" ref="G1945"/>
    <hyperlink r:id="rId2262" ref="A1946"/>
    <hyperlink r:id="rId2263" ref="A1947"/>
    <hyperlink r:id="rId2264" ref="A1948"/>
    <hyperlink r:id="rId2265" ref="G1948"/>
    <hyperlink r:id="rId2266" ref="A1949"/>
    <hyperlink r:id="rId2267" ref="G1949"/>
    <hyperlink r:id="rId2268" ref="A1950"/>
    <hyperlink r:id="rId2269" ref="A1951"/>
    <hyperlink r:id="rId2270" ref="A1952"/>
    <hyperlink r:id="rId2271" ref="A1953"/>
    <hyperlink r:id="rId2272" ref="A1954"/>
    <hyperlink r:id="rId2273" ref="A1955"/>
    <hyperlink r:id="rId2274" ref="A1956"/>
    <hyperlink r:id="rId2275" ref="G1956"/>
    <hyperlink r:id="rId2276" ref="A1957"/>
    <hyperlink r:id="rId2277" ref="A1958"/>
    <hyperlink r:id="rId2278" ref="A1959"/>
    <hyperlink r:id="rId2279" ref="A1960"/>
    <hyperlink r:id="rId2280" ref="A1961"/>
    <hyperlink r:id="rId2281" ref="A1962"/>
    <hyperlink r:id="rId2282" ref="A1963"/>
    <hyperlink r:id="rId2283" ref="A1964"/>
    <hyperlink r:id="rId2284" ref="A1965"/>
    <hyperlink r:id="rId2285" ref="G1965"/>
    <hyperlink r:id="rId2286" ref="A1966"/>
    <hyperlink r:id="rId2287" ref="A1967"/>
    <hyperlink r:id="rId2288" ref="A1968"/>
    <hyperlink r:id="rId2289" ref="A1969"/>
    <hyperlink r:id="rId2290" ref="A1970"/>
    <hyperlink r:id="rId2291" ref="A1971"/>
    <hyperlink r:id="rId2292" ref="A1972"/>
    <hyperlink r:id="rId2293" ref="G1972"/>
    <hyperlink r:id="rId2294" ref="A1973"/>
    <hyperlink r:id="rId2295" ref="A1974"/>
    <hyperlink r:id="rId2296" ref="A1975"/>
    <hyperlink r:id="rId2297" ref="A1976"/>
    <hyperlink r:id="rId2298" ref="A1977"/>
    <hyperlink r:id="rId2299" ref="A1978"/>
    <hyperlink r:id="rId2300" ref="A1979"/>
    <hyperlink r:id="rId2301" ref="A1980"/>
    <hyperlink r:id="rId2302" ref="G1980"/>
    <hyperlink r:id="rId2303" ref="A1981"/>
    <hyperlink r:id="rId2304" ref="A1982"/>
    <hyperlink r:id="rId2305" ref="A1983"/>
    <hyperlink r:id="rId2306" ref="G1983"/>
    <hyperlink r:id="rId2307" ref="A1984"/>
    <hyperlink r:id="rId2308" ref="A1985"/>
    <hyperlink r:id="rId2309" ref="A1986"/>
    <hyperlink r:id="rId2310" ref="A1987"/>
    <hyperlink r:id="rId2311" ref="A1988"/>
    <hyperlink r:id="rId2312" ref="A1989"/>
    <hyperlink r:id="rId2313" ref="A1990"/>
    <hyperlink r:id="rId2314" ref="A1991"/>
    <hyperlink r:id="rId2315" ref="A1992"/>
    <hyperlink r:id="rId2316" ref="A1993"/>
    <hyperlink r:id="rId2317" ref="A1994"/>
    <hyperlink r:id="rId2318" ref="A1995"/>
    <hyperlink r:id="rId2319" ref="A1996"/>
    <hyperlink r:id="rId2320" ref="G1996"/>
    <hyperlink r:id="rId2321" ref="A1997"/>
    <hyperlink r:id="rId2322" ref="A1998"/>
    <hyperlink r:id="rId2323" ref="A1999"/>
    <hyperlink r:id="rId2324" ref="A2000"/>
    <hyperlink r:id="rId2325" ref="A2001"/>
    <hyperlink r:id="rId2326" ref="A2002"/>
    <hyperlink r:id="rId2327" ref="A2003"/>
    <hyperlink r:id="rId2328" ref="A2004"/>
    <hyperlink r:id="rId2329" ref="A2005"/>
    <hyperlink r:id="rId2330" ref="A2006"/>
    <hyperlink r:id="rId2331" ref="A2007"/>
    <hyperlink r:id="rId2332" ref="A2008"/>
    <hyperlink r:id="rId2333" ref="A2009"/>
    <hyperlink r:id="rId2334" ref="A2010"/>
    <hyperlink r:id="rId2335" ref="A2011"/>
    <hyperlink r:id="rId2336" ref="A2012"/>
    <hyperlink r:id="rId2337" ref="A2013"/>
    <hyperlink r:id="rId2338" ref="G2013"/>
    <hyperlink r:id="rId2339" ref="A2014"/>
    <hyperlink r:id="rId2340" ref="A2015"/>
    <hyperlink r:id="rId2341" ref="A2016"/>
    <hyperlink r:id="rId2342" ref="A2017"/>
    <hyperlink r:id="rId2343" ref="A2018"/>
    <hyperlink r:id="rId2344" ref="A2019"/>
    <hyperlink r:id="rId2345" ref="A2020"/>
    <hyperlink r:id="rId2346" ref="A2021"/>
    <hyperlink r:id="rId2347" ref="A2022"/>
    <hyperlink r:id="rId2348" ref="G2022"/>
    <hyperlink r:id="rId2349" ref="A2023"/>
    <hyperlink r:id="rId2350" ref="G2023"/>
    <hyperlink r:id="rId2351" ref="A2024"/>
    <hyperlink r:id="rId2352" ref="A2025"/>
    <hyperlink r:id="rId2353" ref="A2026"/>
    <hyperlink r:id="rId2354" ref="A2027"/>
    <hyperlink r:id="rId2355" ref="A2028"/>
    <hyperlink r:id="rId2356" ref="G2028"/>
    <hyperlink r:id="rId2357" ref="A2029"/>
    <hyperlink r:id="rId2358" ref="A2030"/>
    <hyperlink r:id="rId2359" ref="A2031"/>
    <hyperlink r:id="rId2360" ref="G2031"/>
    <hyperlink r:id="rId2361" ref="A2032"/>
    <hyperlink r:id="rId2362" ref="G2032"/>
    <hyperlink r:id="rId2363" ref="A2033"/>
    <hyperlink r:id="rId2364" ref="A2034"/>
    <hyperlink r:id="rId2365" ref="G2034"/>
    <hyperlink r:id="rId2366" ref="A2035"/>
    <hyperlink r:id="rId2367" ref="A2036"/>
    <hyperlink r:id="rId2368" ref="A2037"/>
    <hyperlink r:id="rId2369" ref="A2038"/>
    <hyperlink r:id="rId2370" ref="A2039"/>
    <hyperlink r:id="rId2371" ref="A2040"/>
    <hyperlink r:id="rId2372" ref="A2041"/>
    <hyperlink r:id="rId2373" ref="A2042"/>
    <hyperlink r:id="rId2374" ref="G2042"/>
    <hyperlink r:id="rId2375" ref="A2043"/>
    <hyperlink r:id="rId2376" ref="A2044"/>
    <hyperlink r:id="rId2377" ref="A2045"/>
    <hyperlink r:id="rId2378" ref="A2046"/>
    <hyperlink r:id="rId2379" ref="A2047"/>
    <hyperlink r:id="rId2380" ref="A2048"/>
    <hyperlink r:id="rId2381" ref="A2049"/>
    <hyperlink r:id="rId2382" ref="A2050"/>
    <hyperlink r:id="rId2383" ref="G2050"/>
    <hyperlink r:id="rId2384" ref="A2051"/>
    <hyperlink r:id="rId2385" ref="A2052"/>
    <hyperlink r:id="rId2386" ref="A2053"/>
    <hyperlink r:id="rId2387" ref="A2054"/>
    <hyperlink r:id="rId2388" ref="G2054"/>
    <hyperlink r:id="rId2389" ref="A2055"/>
    <hyperlink r:id="rId2390" ref="A2056"/>
    <hyperlink r:id="rId2391" ref="A2057"/>
    <hyperlink r:id="rId2392" ref="G2057"/>
    <hyperlink r:id="rId2393" ref="A2058"/>
    <hyperlink r:id="rId2394" ref="A2059"/>
    <hyperlink r:id="rId2395" ref="A2060"/>
    <hyperlink r:id="rId2396" ref="A2061"/>
    <hyperlink r:id="rId2397" ref="G2061"/>
    <hyperlink r:id="rId2398" ref="A2062"/>
    <hyperlink r:id="rId2399" ref="A2063"/>
    <hyperlink r:id="rId2400" ref="A2064"/>
    <hyperlink r:id="rId2401" ref="A2065"/>
    <hyperlink r:id="rId2402" ref="A2066"/>
    <hyperlink r:id="rId2403" ref="A2067"/>
    <hyperlink r:id="rId2404" ref="G2067"/>
    <hyperlink r:id="rId2405" ref="A2068"/>
    <hyperlink r:id="rId2406" ref="G2068"/>
    <hyperlink r:id="rId2407" ref="A2069"/>
    <hyperlink r:id="rId2408" ref="A2070"/>
    <hyperlink r:id="rId2409" ref="A2071"/>
    <hyperlink r:id="rId2410" ref="A2072"/>
    <hyperlink r:id="rId2411" ref="G2072"/>
    <hyperlink r:id="rId2412" ref="A2073"/>
    <hyperlink r:id="rId2413" ref="G2073"/>
    <hyperlink r:id="rId2414" ref="A2074"/>
    <hyperlink r:id="rId2415" ref="G2074"/>
    <hyperlink r:id="rId2416" ref="A2075"/>
    <hyperlink r:id="rId2417" ref="G2075"/>
    <hyperlink r:id="rId2418" ref="A2076"/>
    <hyperlink r:id="rId2419" ref="G2076"/>
    <hyperlink r:id="rId2420" ref="A2077"/>
    <hyperlink r:id="rId2421" ref="A2078"/>
    <hyperlink r:id="rId2422" ref="A2079"/>
    <hyperlink r:id="rId2423" ref="A2080"/>
    <hyperlink r:id="rId2424" ref="A2081"/>
    <hyperlink r:id="rId2425" ref="A2082"/>
    <hyperlink r:id="rId2426" ref="A2083"/>
    <hyperlink r:id="rId2427" ref="A2084"/>
    <hyperlink r:id="rId2428" ref="G2084"/>
    <hyperlink r:id="rId2429" ref="A2085"/>
    <hyperlink r:id="rId2430" ref="A2086"/>
    <hyperlink r:id="rId2431" ref="A2087"/>
    <hyperlink r:id="rId2432" ref="A2088"/>
    <hyperlink r:id="rId2433" ref="G2088"/>
    <hyperlink r:id="rId2434" ref="A2089"/>
    <hyperlink r:id="rId2435" ref="A2090"/>
    <hyperlink r:id="rId2436" ref="A2091"/>
    <hyperlink r:id="rId2437" ref="G2091"/>
    <hyperlink r:id="rId2438" ref="A2092"/>
    <hyperlink r:id="rId2439" ref="A2093"/>
    <hyperlink r:id="rId2440" ref="A2094"/>
    <hyperlink r:id="rId2441" ref="A2095"/>
    <hyperlink r:id="rId2442" ref="A2096"/>
    <hyperlink r:id="rId2443" ref="A2097"/>
    <hyperlink r:id="rId2444" ref="A2098"/>
    <hyperlink r:id="rId2445" ref="A2099"/>
    <hyperlink r:id="rId2446" ref="A2100"/>
    <hyperlink r:id="rId2447" ref="A2101"/>
    <hyperlink r:id="rId2448" ref="A2102"/>
    <hyperlink r:id="rId2449" ref="A2103"/>
    <hyperlink r:id="rId2450" ref="G2103"/>
    <hyperlink r:id="rId2451" ref="A2104"/>
    <hyperlink r:id="rId2452" ref="A2105"/>
    <hyperlink r:id="rId2453" ref="A2106"/>
    <hyperlink r:id="rId2454" ref="A2107"/>
    <hyperlink r:id="rId2455" ref="A2108"/>
    <hyperlink r:id="rId2456" ref="A2109"/>
    <hyperlink r:id="rId2457" ref="A2110"/>
    <hyperlink r:id="rId2458" ref="A2111"/>
    <hyperlink r:id="rId2459" ref="A2112"/>
    <hyperlink r:id="rId2460" ref="A2113"/>
    <hyperlink r:id="rId2461" ref="A2114"/>
    <hyperlink r:id="rId2462" ref="G2114"/>
    <hyperlink r:id="rId2463" ref="A2115"/>
    <hyperlink r:id="rId2464" ref="A2116"/>
    <hyperlink r:id="rId2465" ref="A2117"/>
    <hyperlink r:id="rId2466" ref="A2118"/>
    <hyperlink r:id="rId2467" ref="G2118"/>
    <hyperlink r:id="rId2468" ref="A2119"/>
    <hyperlink r:id="rId2469" ref="A2120"/>
    <hyperlink r:id="rId2470" ref="A2121"/>
    <hyperlink r:id="rId2471" ref="A2122"/>
    <hyperlink r:id="rId2472" ref="A2123"/>
    <hyperlink r:id="rId2473" ref="A2124"/>
    <hyperlink r:id="rId2474" ref="A2125"/>
    <hyperlink r:id="rId2475" ref="A2126"/>
    <hyperlink r:id="rId2476" ref="A2127"/>
    <hyperlink r:id="rId2477" ref="A2128"/>
    <hyperlink r:id="rId2478" ref="A2129"/>
    <hyperlink r:id="rId2479" ref="A2130"/>
    <hyperlink r:id="rId2480" ref="A2131"/>
    <hyperlink r:id="rId2481" ref="A2132"/>
    <hyperlink r:id="rId2482" ref="A2133"/>
    <hyperlink r:id="rId2483" ref="A2134"/>
    <hyperlink r:id="rId2484" ref="A2135"/>
    <hyperlink r:id="rId2485" ref="A2136"/>
    <hyperlink r:id="rId2486" ref="G2136"/>
    <hyperlink r:id="rId2487" ref="A2137"/>
    <hyperlink r:id="rId2488" ref="A2138"/>
    <hyperlink r:id="rId2489" ref="A2139"/>
    <hyperlink r:id="rId2490" ref="A2140"/>
    <hyperlink r:id="rId2491" ref="A2141"/>
    <hyperlink r:id="rId2492" ref="A2142"/>
    <hyperlink r:id="rId2493" ref="A2143"/>
    <hyperlink r:id="rId2494" ref="G2143"/>
    <hyperlink r:id="rId2495" ref="A2144"/>
    <hyperlink r:id="rId2496" ref="A2145"/>
    <hyperlink r:id="rId2497" ref="A2146"/>
    <hyperlink r:id="rId2498" ref="A2147"/>
    <hyperlink r:id="rId2499" ref="A2148"/>
    <hyperlink r:id="rId2500" ref="A2149"/>
    <hyperlink r:id="rId2501" ref="A2150"/>
    <hyperlink r:id="rId2502" ref="A2151"/>
    <hyperlink r:id="rId2503" ref="A2152"/>
    <hyperlink r:id="rId2504" ref="G2152"/>
    <hyperlink r:id="rId2505" ref="A2153"/>
    <hyperlink r:id="rId2506" ref="A2154"/>
    <hyperlink r:id="rId2507" ref="A2155"/>
    <hyperlink r:id="rId2508" ref="A2156"/>
    <hyperlink r:id="rId2509" ref="A2157"/>
    <hyperlink r:id="rId2510" ref="A2158"/>
    <hyperlink r:id="rId2511" ref="A2159"/>
    <hyperlink r:id="rId2512" ref="A2160"/>
    <hyperlink r:id="rId2513" ref="A2161"/>
    <hyperlink r:id="rId2514" ref="A2162"/>
    <hyperlink r:id="rId2515" ref="G2162"/>
    <hyperlink r:id="rId2516" ref="A2163"/>
    <hyperlink r:id="rId2517" ref="A2164"/>
    <hyperlink r:id="rId2518" ref="A2165"/>
    <hyperlink r:id="rId2519" ref="A2166"/>
    <hyperlink r:id="rId2520" ref="A2167"/>
    <hyperlink r:id="rId2521" ref="A2168"/>
    <hyperlink r:id="rId2522" ref="A2169"/>
    <hyperlink r:id="rId2523" ref="A2170"/>
    <hyperlink r:id="rId2524" ref="G2170"/>
    <hyperlink r:id="rId2525" ref="A2171"/>
    <hyperlink r:id="rId2526" ref="A2172"/>
    <hyperlink r:id="rId2527" ref="A2173"/>
    <hyperlink r:id="rId2528" ref="A2174"/>
    <hyperlink r:id="rId2529" ref="A2175"/>
    <hyperlink r:id="rId2530" ref="A2176"/>
    <hyperlink r:id="rId2531" ref="A2177"/>
    <hyperlink r:id="rId2532" ref="A2178"/>
    <hyperlink r:id="rId2533" ref="A2179"/>
    <hyperlink r:id="rId2534" ref="A2180"/>
    <hyperlink r:id="rId2535" ref="A2181"/>
    <hyperlink r:id="rId2536" ref="A2182"/>
    <hyperlink r:id="rId2537" ref="A2183"/>
    <hyperlink r:id="rId2538" ref="A2184"/>
    <hyperlink r:id="rId2539" ref="A2185"/>
    <hyperlink r:id="rId2540" ref="A2186"/>
    <hyperlink r:id="rId2541" ref="A2187"/>
    <hyperlink r:id="rId2542" ref="A2188"/>
    <hyperlink r:id="rId2543" ref="A2189"/>
    <hyperlink r:id="rId2544" ref="A2190"/>
    <hyperlink r:id="rId2545" ref="A2191"/>
    <hyperlink r:id="rId2546" ref="A2192"/>
    <hyperlink r:id="rId2547" ref="A2193"/>
    <hyperlink r:id="rId2548" ref="A2194"/>
    <hyperlink r:id="rId2549" ref="A2195"/>
    <hyperlink r:id="rId2550" ref="A2196"/>
    <hyperlink r:id="rId2551" ref="A2197"/>
    <hyperlink r:id="rId2552" ref="A2198"/>
    <hyperlink r:id="rId2553" ref="G2198"/>
    <hyperlink r:id="rId2554" ref="A2199"/>
    <hyperlink r:id="rId2555" ref="G2199"/>
    <hyperlink r:id="rId2556" ref="A2200"/>
    <hyperlink r:id="rId2557" ref="A2201"/>
    <hyperlink r:id="rId2558" ref="A2202"/>
    <hyperlink r:id="rId2559" ref="A2203"/>
    <hyperlink r:id="rId2560" ref="A2204"/>
    <hyperlink r:id="rId2561" ref="A2205"/>
    <hyperlink r:id="rId2562" ref="G2205"/>
    <hyperlink r:id="rId2563" ref="A2206"/>
    <hyperlink r:id="rId2564" ref="A2207"/>
    <hyperlink r:id="rId2565" ref="A2208"/>
    <hyperlink r:id="rId2566" ref="A2209"/>
    <hyperlink r:id="rId2567" ref="G2209"/>
    <hyperlink r:id="rId2568" ref="A2210"/>
    <hyperlink r:id="rId2569" ref="A2211"/>
    <hyperlink r:id="rId2570" ref="A2212"/>
    <hyperlink r:id="rId2571" ref="A2213"/>
    <hyperlink r:id="rId2572" ref="A2214"/>
    <hyperlink r:id="rId2573" ref="A2215"/>
    <hyperlink r:id="rId2574" ref="A2216"/>
    <hyperlink r:id="rId2575" ref="G2216"/>
    <hyperlink r:id="rId2576" ref="A2217"/>
    <hyperlink r:id="rId2577" ref="A2218"/>
    <hyperlink r:id="rId2578" ref="A2219"/>
    <hyperlink r:id="rId2579" ref="A2220"/>
    <hyperlink r:id="rId2580" ref="A2221"/>
    <hyperlink r:id="rId2581" ref="A2222"/>
    <hyperlink r:id="rId2582" ref="A2223"/>
    <hyperlink r:id="rId2583" ref="A2224"/>
    <hyperlink r:id="rId2584" ref="A2225"/>
    <hyperlink r:id="rId2585" ref="A2226"/>
    <hyperlink r:id="rId2586" ref="A2227"/>
    <hyperlink r:id="rId2587" ref="A2228"/>
    <hyperlink r:id="rId2588" ref="A2229"/>
    <hyperlink r:id="rId2589" ref="A2230"/>
    <hyperlink r:id="rId2590" ref="A2231"/>
    <hyperlink r:id="rId2591" ref="A2232"/>
    <hyperlink r:id="rId2592" ref="A2233"/>
    <hyperlink r:id="rId2593" ref="A2234"/>
    <hyperlink r:id="rId2594" ref="A2235"/>
    <hyperlink r:id="rId2595" ref="A2236"/>
    <hyperlink r:id="rId2596" ref="A2237"/>
    <hyperlink r:id="rId2597" ref="G2237"/>
    <hyperlink r:id="rId2598" ref="A2238"/>
    <hyperlink r:id="rId2599" ref="A2239"/>
    <hyperlink r:id="rId2600" ref="A2240"/>
    <hyperlink r:id="rId2601" ref="A2241"/>
    <hyperlink r:id="rId2602" ref="A2242"/>
    <hyperlink r:id="rId2603" ref="A2243"/>
    <hyperlink r:id="rId2604" ref="A2244"/>
    <hyperlink r:id="rId2605" ref="A2245"/>
    <hyperlink r:id="rId2606" ref="A2246"/>
    <hyperlink r:id="rId2607" ref="A2247"/>
    <hyperlink r:id="rId2608" ref="A2248"/>
    <hyperlink r:id="rId2609" ref="A2249"/>
    <hyperlink r:id="rId2610" ref="A2250"/>
    <hyperlink r:id="rId2611" ref="A2251"/>
    <hyperlink r:id="rId2612" ref="A2252"/>
    <hyperlink r:id="rId2613" ref="A2253"/>
    <hyperlink r:id="rId2614" ref="A2254"/>
    <hyperlink r:id="rId2615" ref="A2255"/>
    <hyperlink r:id="rId2616" ref="G2255"/>
    <hyperlink r:id="rId2617" ref="A2256"/>
    <hyperlink r:id="rId2618" ref="A2257"/>
    <hyperlink r:id="rId2619" ref="A2258"/>
    <hyperlink r:id="rId2620" ref="A2259"/>
    <hyperlink r:id="rId2621" ref="A2260"/>
    <hyperlink r:id="rId2622" ref="G2260"/>
    <hyperlink r:id="rId2623" ref="A2261"/>
    <hyperlink r:id="rId2624" ref="A2262"/>
    <hyperlink r:id="rId2625" ref="G2262"/>
    <hyperlink r:id="rId2626" ref="A2263"/>
    <hyperlink r:id="rId2627" ref="A2264"/>
    <hyperlink r:id="rId2628" ref="A2265"/>
    <hyperlink r:id="rId2629" ref="A2266"/>
    <hyperlink r:id="rId2630" ref="G2266"/>
    <hyperlink r:id="rId2631" ref="A2267"/>
    <hyperlink r:id="rId2632" ref="A2268"/>
    <hyperlink r:id="rId2633" ref="G2268"/>
    <hyperlink r:id="rId2634" ref="A2269"/>
    <hyperlink r:id="rId2635" ref="A2270"/>
    <hyperlink r:id="rId2636" ref="G2270"/>
    <hyperlink r:id="rId2637" ref="A2271"/>
    <hyperlink r:id="rId2638" ref="A2272"/>
    <hyperlink r:id="rId2639" ref="A2273"/>
    <hyperlink r:id="rId2640" ref="G2273"/>
    <hyperlink r:id="rId2641" ref="A2274"/>
    <hyperlink r:id="rId2642" ref="G2274"/>
    <hyperlink r:id="rId2643" ref="A2275"/>
    <hyperlink r:id="rId2644" ref="A2276"/>
    <hyperlink r:id="rId2645" ref="A2277"/>
    <hyperlink r:id="rId2646" ref="A2278"/>
    <hyperlink r:id="rId2647" ref="A2279"/>
    <hyperlink r:id="rId2648" ref="G2279"/>
    <hyperlink r:id="rId2649" ref="A2280"/>
    <hyperlink r:id="rId2650" ref="A2281"/>
    <hyperlink r:id="rId2651" ref="A2282"/>
    <hyperlink r:id="rId2652" ref="A2283"/>
    <hyperlink r:id="rId2653" ref="A2284"/>
    <hyperlink r:id="rId2654" ref="A2285"/>
    <hyperlink r:id="rId2655" ref="A2286"/>
    <hyperlink r:id="rId2656" ref="G2286"/>
    <hyperlink r:id="rId2657" ref="A2287"/>
    <hyperlink r:id="rId2658" ref="A2288"/>
    <hyperlink r:id="rId2659" ref="G2288"/>
    <hyperlink r:id="rId2660" ref="A2289"/>
    <hyperlink r:id="rId2661" ref="A2290"/>
    <hyperlink r:id="rId2662" ref="A2291"/>
    <hyperlink r:id="rId2663" ref="A2292"/>
    <hyperlink r:id="rId2664" ref="A2293"/>
    <hyperlink r:id="rId2665" ref="A2294"/>
    <hyperlink r:id="rId2666" ref="A2295"/>
    <hyperlink r:id="rId2667" ref="A2296"/>
    <hyperlink r:id="rId2668" ref="G2296"/>
    <hyperlink r:id="rId2669" ref="A2297"/>
    <hyperlink r:id="rId2670" ref="A2298"/>
    <hyperlink r:id="rId2671" ref="A2299"/>
    <hyperlink r:id="rId2672" ref="A2300"/>
    <hyperlink r:id="rId2673" ref="G2300"/>
    <hyperlink r:id="rId2674" ref="A2301"/>
    <hyperlink r:id="rId2675" ref="A2302"/>
    <hyperlink r:id="rId2676" ref="G2302"/>
    <hyperlink r:id="rId2677" ref="A2303"/>
    <hyperlink r:id="rId2678" ref="A2304"/>
    <hyperlink r:id="rId2679" ref="G2304"/>
    <hyperlink r:id="rId2680" ref="A2305"/>
    <hyperlink r:id="rId2681" ref="A2306"/>
    <hyperlink r:id="rId2682" ref="A2307"/>
    <hyperlink r:id="rId2683" ref="A2308"/>
    <hyperlink r:id="rId2684" ref="A2309"/>
    <hyperlink r:id="rId2685" ref="A2310"/>
    <hyperlink r:id="rId2686" ref="A2311"/>
    <hyperlink r:id="rId2687" ref="A2312"/>
    <hyperlink r:id="rId2688" ref="G2312"/>
    <hyperlink r:id="rId2689" ref="A2313"/>
    <hyperlink r:id="rId2690" ref="A2314"/>
    <hyperlink r:id="rId2691" ref="A2315"/>
    <hyperlink r:id="rId2692" ref="A2316"/>
    <hyperlink r:id="rId2693" ref="A2317"/>
    <hyperlink r:id="rId2694" ref="A2318"/>
    <hyperlink r:id="rId2695" ref="G2318"/>
    <hyperlink r:id="rId2696" ref="A2319"/>
    <hyperlink r:id="rId2697" ref="A2320"/>
    <hyperlink r:id="rId2698" ref="A2321"/>
    <hyperlink r:id="rId2699" ref="A2322"/>
    <hyperlink r:id="rId2700" ref="A2323"/>
    <hyperlink r:id="rId2701" ref="A2324"/>
    <hyperlink r:id="rId2702" ref="A2325"/>
    <hyperlink r:id="rId2703" ref="A2326"/>
    <hyperlink r:id="rId2704" ref="A2327"/>
    <hyperlink r:id="rId2705" ref="A2328"/>
    <hyperlink r:id="rId2706" ref="A2329"/>
    <hyperlink r:id="rId2707" ref="A2330"/>
    <hyperlink r:id="rId2708" ref="A2331"/>
    <hyperlink r:id="rId2709" ref="A2332"/>
    <hyperlink r:id="rId2710" ref="A2333"/>
    <hyperlink r:id="rId2711" ref="G2333"/>
    <hyperlink r:id="rId2712" ref="A2334"/>
    <hyperlink r:id="rId2713" ref="A2335"/>
    <hyperlink r:id="rId2714" ref="A2336"/>
    <hyperlink r:id="rId2715" ref="G2336"/>
    <hyperlink r:id="rId2716" ref="A2337"/>
    <hyperlink r:id="rId2717" ref="A2338"/>
    <hyperlink r:id="rId2718" ref="A2339"/>
    <hyperlink r:id="rId2719" ref="A2340"/>
    <hyperlink r:id="rId2720" ref="A2341"/>
    <hyperlink r:id="rId2721" ref="A2342"/>
    <hyperlink r:id="rId2722" ref="G2342"/>
    <hyperlink r:id="rId2723" ref="A2343"/>
    <hyperlink r:id="rId2724" ref="A2344"/>
    <hyperlink r:id="rId2725" ref="A2345"/>
    <hyperlink r:id="rId2726" ref="A2346"/>
    <hyperlink r:id="rId2727" ref="A2347"/>
    <hyperlink r:id="rId2728" ref="G2347"/>
    <hyperlink r:id="rId2729" ref="A2348"/>
    <hyperlink r:id="rId2730" ref="G2348"/>
    <hyperlink r:id="rId2731" ref="A2349"/>
    <hyperlink r:id="rId2732" ref="G2349"/>
    <hyperlink r:id="rId2733" ref="A2350"/>
    <hyperlink r:id="rId2734" ref="A2351"/>
    <hyperlink r:id="rId2735" ref="A2352"/>
    <hyperlink r:id="rId2736" ref="G2352"/>
    <hyperlink r:id="rId2737" ref="A2353"/>
    <hyperlink r:id="rId2738" ref="A2354"/>
    <hyperlink r:id="rId2739" ref="G2354"/>
    <hyperlink r:id="rId2740" ref="A2355"/>
    <hyperlink r:id="rId2741" ref="A2356"/>
    <hyperlink r:id="rId2742" ref="A2357"/>
    <hyperlink r:id="rId2743" ref="A2358"/>
    <hyperlink r:id="rId2744" ref="A2359"/>
    <hyperlink r:id="rId2745" ref="A2360"/>
    <hyperlink r:id="rId2746" ref="A2361"/>
    <hyperlink r:id="rId2747" ref="A2362"/>
    <hyperlink r:id="rId2748" ref="A2363"/>
    <hyperlink r:id="rId2749" ref="A2364"/>
    <hyperlink r:id="rId2750" ref="A2365"/>
    <hyperlink r:id="rId2751" ref="G2365"/>
    <hyperlink r:id="rId2752" ref="A2366"/>
    <hyperlink r:id="rId2753" ref="G2366"/>
    <hyperlink r:id="rId2754" ref="A2367"/>
    <hyperlink r:id="rId2755" ref="A2368"/>
    <hyperlink r:id="rId2756" ref="G2368"/>
    <hyperlink r:id="rId2757" ref="A2369"/>
    <hyperlink r:id="rId2758" ref="A2370"/>
    <hyperlink r:id="rId2759" ref="A2371"/>
    <hyperlink r:id="rId2760" ref="G2371"/>
    <hyperlink r:id="rId2761" ref="A2372"/>
    <hyperlink r:id="rId2762" ref="A2373"/>
    <hyperlink r:id="rId2763" ref="A2374"/>
    <hyperlink r:id="rId2764" ref="A2375"/>
    <hyperlink r:id="rId2765" ref="A2376"/>
    <hyperlink r:id="rId2766" ref="A2377"/>
    <hyperlink r:id="rId2767" ref="A2378"/>
    <hyperlink r:id="rId2768" ref="A2379"/>
    <hyperlink r:id="rId2769" ref="A2380"/>
    <hyperlink r:id="rId2770" ref="A2381"/>
    <hyperlink r:id="rId2771" ref="A2382"/>
    <hyperlink r:id="rId2772" ref="A2383"/>
    <hyperlink r:id="rId2773" ref="A2384"/>
    <hyperlink r:id="rId2774" ref="A2385"/>
    <hyperlink r:id="rId2775" ref="A2386"/>
    <hyperlink r:id="rId2776" ref="A2387"/>
    <hyperlink r:id="rId2777" ref="A2388"/>
    <hyperlink r:id="rId2778" ref="A2389"/>
    <hyperlink r:id="rId2779" ref="A2390"/>
    <hyperlink r:id="rId2780" ref="A2391"/>
    <hyperlink r:id="rId2781" ref="A2392"/>
    <hyperlink r:id="rId2782" ref="A2393"/>
    <hyperlink r:id="rId2783" ref="G2393"/>
    <hyperlink r:id="rId2784" ref="A2394"/>
    <hyperlink r:id="rId2785" ref="A2395"/>
    <hyperlink r:id="rId2786" ref="A2396"/>
    <hyperlink r:id="rId2787" ref="A2397"/>
    <hyperlink r:id="rId2788" ref="G2397"/>
    <hyperlink r:id="rId2789" ref="A2398"/>
    <hyperlink r:id="rId2790" ref="A2399"/>
    <hyperlink r:id="rId2791" ref="A2400"/>
    <hyperlink r:id="rId2792" ref="A2401"/>
    <hyperlink r:id="rId2793" ref="A2402"/>
    <hyperlink r:id="rId2794" ref="A2403"/>
    <hyperlink r:id="rId2795" ref="G2403"/>
    <hyperlink r:id="rId2796" ref="A2404"/>
    <hyperlink r:id="rId2797" ref="A2405"/>
    <hyperlink r:id="rId2798" ref="A2406"/>
    <hyperlink r:id="rId2799" ref="A2407"/>
    <hyperlink r:id="rId2800" ref="A2408"/>
    <hyperlink r:id="rId2801" ref="A2409"/>
    <hyperlink r:id="rId2802" ref="A2410"/>
    <hyperlink r:id="rId2803" ref="A2411"/>
    <hyperlink r:id="rId2804" ref="G2411"/>
    <hyperlink r:id="rId2805" ref="A2412"/>
    <hyperlink r:id="rId2806" ref="G2412"/>
    <hyperlink r:id="rId2807" ref="A2413"/>
    <hyperlink r:id="rId2808" ref="G2413"/>
    <hyperlink r:id="rId2809" ref="A2414"/>
    <hyperlink r:id="rId2810" ref="G2414"/>
    <hyperlink r:id="rId2811" ref="A2415"/>
    <hyperlink r:id="rId2812" ref="A2416"/>
    <hyperlink r:id="rId2813" ref="A2417"/>
    <hyperlink r:id="rId2814" ref="A2418"/>
    <hyperlink r:id="rId2815" ref="A2419"/>
    <hyperlink r:id="rId2816" ref="A2420"/>
    <hyperlink r:id="rId2817" ref="A2421"/>
    <hyperlink r:id="rId2818" ref="A2422"/>
    <hyperlink r:id="rId2819" ref="A2423"/>
    <hyperlink r:id="rId2820" ref="A2424"/>
    <hyperlink r:id="rId2821" ref="G2424"/>
    <hyperlink r:id="rId2822" ref="A2425"/>
    <hyperlink r:id="rId2823" ref="A2426"/>
    <hyperlink r:id="rId2824" ref="A2427"/>
    <hyperlink r:id="rId2825" ref="A2428"/>
    <hyperlink r:id="rId2826" ref="G2428"/>
    <hyperlink r:id="rId2827" ref="A2429"/>
    <hyperlink r:id="rId2828" ref="A2430"/>
    <hyperlink r:id="rId2829" ref="A2431"/>
    <hyperlink r:id="rId2830" ref="A2432"/>
    <hyperlink r:id="rId2831" ref="A2433"/>
    <hyperlink r:id="rId2832" ref="A2434"/>
    <hyperlink r:id="rId2833" ref="A2435"/>
    <hyperlink r:id="rId2834" ref="A2436"/>
    <hyperlink r:id="rId2835" ref="A2437"/>
    <hyperlink r:id="rId2836" ref="G2437"/>
    <hyperlink r:id="rId2837" ref="A2438"/>
    <hyperlink r:id="rId2838" ref="A2439"/>
    <hyperlink r:id="rId2839" ref="A2440"/>
    <hyperlink r:id="rId2840" ref="A2441"/>
    <hyperlink r:id="rId2841" ref="A2442"/>
    <hyperlink r:id="rId2842" ref="A2443"/>
    <hyperlink r:id="rId2843" ref="A2444"/>
    <hyperlink r:id="rId2844" ref="A2445"/>
    <hyperlink r:id="rId2845" ref="A2446"/>
    <hyperlink r:id="rId2846" ref="A2447"/>
    <hyperlink r:id="rId2847" ref="A2448"/>
    <hyperlink r:id="rId2848" ref="A2449"/>
    <hyperlink r:id="rId2849" ref="G2449"/>
    <hyperlink r:id="rId2850" ref="A2450"/>
    <hyperlink r:id="rId2851" ref="A2451"/>
    <hyperlink r:id="rId2852" ref="A2452"/>
    <hyperlink r:id="rId2853" ref="A2453"/>
    <hyperlink r:id="rId2854" ref="G2453"/>
    <hyperlink r:id="rId2855" ref="A2454"/>
    <hyperlink r:id="rId2856" ref="A2455"/>
    <hyperlink r:id="rId2857" ref="G2455"/>
    <hyperlink r:id="rId2858" ref="A2456"/>
    <hyperlink r:id="rId2859" ref="A2457"/>
    <hyperlink r:id="rId2860" ref="G2457"/>
    <hyperlink r:id="rId2861" ref="A2458"/>
    <hyperlink r:id="rId2862" ref="A2459"/>
    <hyperlink r:id="rId2863" ref="A2460"/>
    <hyperlink r:id="rId2864" ref="G2460"/>
    <hyperlink r:id="rId2865" ref="A2461"/>
    <hyperlink r:id="rId2866" ref="A2462"/>
    <hyperlink r:id="rId2867" ref="A2463"/>
    <hyperlink r:id="rId2868" ref="A2464"/>
    <hyperlink r:id="rId2869" ref="A2465"/>
    <hyperlink r:id="rId2870" ref="A2466"/>
    <hyperlink r:id="rId2871" ref="A2467"/>
    <hyperlink r:id="rId2872" ref="G2467"/>
    <hyperlink r:id="rId2873" ref="A2468"/>
    <hyperlink r:id="rId2874" ref="A2469"/>
    <hyperlink r:id="rId2875" ref="A2470"/>
    <hyperlink r:id="rId2876" ref="A2471"/>
    <hyperlink r:id="rId2877" ref="A2472"/>
    <hyperlink r:id="rId2878" ref="A2473"/>
    <hyperlink r:id="rId2879" ref="A2474"/>
    <hyperlink r:id="rId2880" ref="A2475"/>
    <hyperlink r:id="rId2881" ref="A2476"/>
    <hyperlink r:id="rId2882" ref="A2477"/>
    <hyperlink r:id="rId2883" ref="A2478"/>
    <hyperlink r:id="rId2884" ref="A2479"/>
    <hyperlink r:id="rId2885" ref="A2480"/>
    <hyperlink r:id="rId2886" ref="A2481"/>
    <hyperlink r:id="rId2887" ref="A2482"/>
    <hyperlink r:id="rId2888" ref="G2482"/>
    <hyperlink r:id="rId2889" ref="A2483"/>
    <hyperlink r:id="rId2890" ref="A2484"/>
    <hyperlink r:id="rId2891" ref="G2484"/>
    <hyperlink r:id="rId2892" ref="A2485"/>
    <hyperlink r:id="rId2893" ref="A2486"/>
    <hyperlink r:id="rId2894" ref="G2486"/>
    <hyperlink r:id="rId2895" ref="A2487"/>
    <hyperlink r:id="rId2896" ref="A2488"/>
    <hyperlink r:id="rId2897" ref="A2489"/>
    <hyperlink r:id="rId2898" ref="A2490"/>
    <hyperlink r:id="rId2899" ref="A2491"/>
    <hyperlink r:id="rId2900" ref="A2492"/>
    <hyperlink r:id="rId2901" ref="A2493"/>
    <hyperlink r:id="rId2902" ref="A2494"/>
    <hyperlink r:id="rId2903" ref="A2495"/>
    <hyperlink r:id="rId2904" ref="A2496"/>
    <hyperlink r:id="rId2905" ref="A2497"/>
    <hyperlink r:id="rId2906" ref="A2498"/>
    <hyperlink r:id="rId2907" ref="A2499"/>
    <hyperlink r:id="rId2908" ref="G2499"/>
    <hyperlink r:id="rId2909" ref="A2500"/>
    <hyperlink r:id="rId2910" ref="A2501"/>
    <hyperlink r:id="rId2911" ref="A2502"/>
    <hyperlink r:id="rId2912" ref="A2503"/>
    <hyperlink r:id="rId2913" ref="A2504"/>
    <hyperlink r:id="rId2914" ref="G2504"/>
    <hyperlink r:id="rId2915" ref="A2505"/>
    <hyperlink r:id="rId2916" ref="A2506"/>
    <hyperlink r:id="rId2917" ref="A2507"/>
    <hyperlink r:id="rId2918" ref="A2508"/>
    <hyperlink r:id="rId2919" ref="A2509"/>
    <hyperlink r:id="rId2920" ref="A2510"/>
    <hyperlink r:id="rId2921" ref="A2511"/>
    <hyperlink r:id="rId2922" ref="A2512"/>
    <hyperlink r:id="rId2923" ref="A2513"/>
    <hyperlink r:id="rId2924" ref="A2514"/>
    <hyperlink r:id="rId2925" ref="G2514"/>
    <hyperlink r:id="rId2926" ref="A2515"/>
    <hyperlink r:id="rId2927" ref="A2516"/>
    <hyperlink r:id="rId2928" ref="G2516"/>
    <hyperlink r:id="rId2929" ref="A2517"/>
    <hyperlink r:id="rId2930" ref="A2518"/>
    <hyperlink r:id="rId2931" ref="A2519"/>
    <hyperlink r:id="rId2932" ref="A2520"/>
    <hyperlink r:id="rId2933" ref="A2521"/>
    <hyperlink r:id="rId2934" ref="A2522"/>
    <hyperlink r:id="rId2935" ref="G2522"/>
    <hyperlink r:id="rId2936" ref="A2523"/>
    <hyperlink r:id="rId2937" ref="A2524"/>
    <hyperlink r:id="rId2938" ref="A2525"/>
    <hyperlink r:id="rId2939" ref="A2526"/>
    <hyperlink r:id="rId2940" ref="A2527"/>
    <hyperlink r:id="rId2941" ref="A2528"/>
    <hyperlink r:id="rId2942" ref="A2529"/>
    <hyperlink r:id="rId2943" ref="A2530"/>
    <hyperlink r:id="rId2944" ref="A2531"/>
    <hyperlink r:id="rId2945" ref="A2532"/>
    <hyperlink r:id="rId2946" ref="A2533"/>
    <hyperlink r:id="rId2947" ref="A2534"/>
    <hyperlink r:id="rId2948" ref="G2534"/>
    <hyperlink r:id="rId2949" ref="A2535"/>
    <hyperlink r:id="rId2950" ref="G2535"/>
    <hyperlink r:id="rId2951" ref="A2536"/>
    <hyperlink r:id="rId2952" ref="A2537"/>
    <hyperlink r:id="rId2953" ref="A2538"/>
    <hyperlink r:id="rId2954" ref="A2539"/>
    <hyperlink r:id="rId2955" ref="A2540"/>
    <hyperlink r:id="rId2956" ref="A2541"/>
    <hyperlink r:id="rId2957" ref="A2542"/>
    <hyperlink r:id="rId2958" ref="A2543"/>
    <hyperlink r:id="rId2959" ref="A2544"/>
    <hyperlink r:id="rId2960" ref="A2545"/>
    <hyperlink r:id="rId2961" ref="G2545"/>
    <hyperlink r:id="rId2962" ref="A2546"/>
    <hyperlink r:id="rId2963" ref="G2546"/>
    <hyperlink r:id="rId2964" ref="A2547"/>
    <hyperlink r:id="rId2965" ref="A2548"/>
    <hyperlink r:id="rId2966" ref="A2549"/>
    <hyperlink r:id="rId2967" ref="G2549"/>
    <hyperlink r:id="rId2968" ref="A2550"/>
    <hyperlink r:id="rId2969" ref="A2551"/>
    <hyperlink r:id="rId2970" ref="A2552"/>
    <hyperlink r:id="rId2971" ref="A2553"/>
    <hyperlink r:id="rId2972" ref="A2554"/>
    <hyperlink r:id="rId2973" ref="A2555"/>
    <hyperlink r:id="rId2974" ref="G2555"/>
    <hyperlink r:id="rId2975" ref="A2556"/>
    <hyperlink r:id="rId2976" ref="A2557"/>
    <hyperlink r:id="rId2977" ref="A2558"/>
    <hyperlink r:id="rId2978" ref="A2559"/>
    <hyperlink r:id="rId2979" ref="A2560"/>
    <hyperlink r:id="rId2980" ref="A2561"/>
    <hyperlink r:id="rId2981" ref="A2562"/>
    <hyperlink r:id="rId2982" ref="G2562"/>
    <hyperlink r:id="rId2983" ref="A2563"/>
    <hyperlink r:id="rId2984" ref="A2564"/>
    <hyperlink r:id="rId2985" ref="A2565"/>
    <hyperlink r:id="rId2986" ref="A2566"/>
    <hyperlink r:id="rId2987" ref="A2567"/>
    <hyperlink r:id="rId2988" ref="A2568"/>
    <hyperlink r:id="rId2989" ref="A2569"/>
    <hyperlink r:id="rId2990" ref="G2569"/>
    <hyperlink r:id="rId2991" ref="A2570"/>
    <hyperlink r:id="rId2992" ref="A2571"/>
    <hyperlink r:id="rId2993" ref="A2572"/>
    <hyperlink r:id="rId2994" ref="A2573"/>
    <hyperlink r:id="rId2995" ref="A2574"/>
    <hyperlink r:id="rId2996" ref="A2575"/>
    <hyperlink r:id="rId2997" ref="A2576"/>
    <hyperlink r:id="rId2998" ref="A2577"/>
    <hyperlink r:id="rId2999" ref="A2578"/>
    <hyperlink r:id="rId3000" ref="A2579"/>
    <hyperlink r:id="rId3001" ref="A2580"/>
    <hyperlink r:id="rId3002" ref="A2581"/>
    <hyperlink r:id="rId3003" ref="A2582"/>
    <hyperlink r:id="rId3004" ref="A2583"/>
    <hyperlink r:id="rId3005" ref="A2584"/>
    <hyperlink r:id="rId3006" ref="A2585"/>
    <hyperlink r:id="rId3007" ref="A2586"/>
    <hyperlink r:id="rId3008" ref="A2587"/>
    <hyperlink r:id="rId3009" ref="A2588"/>
    <hyperlink r:id="rId3010" ref="A2589"/>
    <hyperlink r:id="rId3011" ref="A2590"/>
    <hyperlink r:id="rId3012" ref="A2591"/>
    <hyperlink r:id="rId3013" ref="A2592"/>
    <hyperlink r:id="rId3014" ref="A2593"/>
    <hyperlink r:id="rId3015" ref="A2594"/>
    <hyperlink r:id="rId3016" ref="A2595"/>
    <hyperlink r:id="rId3017" ref="A2596"/>
    <hyperlink r:id="rId3018" ref="A2597"/>
    <hyperlink r:id="rId3019" ref="G2597"/>
    <hyperlink r:id="rId3020" ref="A2598"/>
    <hyperlink r:id="rId3021" ref="A2599"/>
    <hyperlink r:id="rId3022" ref="A2600"/>
    <hyperlink r:id="rId3023" ref="A2601"/>
    <hyperlink r:id="rId3024" ref="A2602"/>
    <hyperlink r:id="rId3025" ref="A2603"/>
    <hyperlink r:id="rId3026" ref="A2604"/>
    <hyperlink r:id="rId3027" ref="A2605"/>
    <hyperlink r:id="rId3028" ref="G2605"/>
    <hyperlink r:id="rId3029" ref="A2606"/>
    <hyperlink r:id="rId3030" ref="A2607"/>
    <hyperlink r:id="rId3031" ref="A2608"/>
    <hyperlink r:id="rId3032" ref="A2609"/>
    <hyperlink r:id="rId3033" ref="G2609"/>
    <hyperlink r:id="rId3034" ref="A2610"/>
    <hyperlink r:id="rId3035" ref="A2611"/>
    <hyperlink r:id="rId3036" ref="G2611"/>
    <hyperlink r:id="rId3037" ref="A2612"/>
    <hyperlink r:id="rId3038" ref="A2613"/>
    <hyperlink r:id="rId3039" ref="A2614"/>
    <hyperlink r:id="rId3040" ref="A2615"/>
    <hyperlink r:id="rId3041" ref="A2616"/>
    <hyperlink r:id="rId3042" ref="A2617"/>
    <hyperlink r:id="rId3043" ref="A2618"/>
    <hyperlink r:id="rId3044" ref="A2619"/>
    <hyperlink r:id="rId3045" ref="A2620"/>
    <hyperlink r:id="rId3046" ref="A2621"/>
    <hyperlink r:id="rId3047" ref="A2622"/>
    <hyperlink r:id="rId3048" ref="A2623"/>
    <hyperlink r:id="rId3049" ref="A2624"/>
    <hyperlink r:id="rId3050" ref="A2625"/>
    <hyperlink r:id="rId3051" ref="A2626"/>
    <hyperlink r:id="rId3052" ref="A2627"/>
    <hyperlink r:id="rId3053" ref="A2628"/>
    <hyperlink r:id="rId3054" ref="A2629"/>
    <hyperlink r:id="rId3055" ref="A2630"/>
    <hyperlink r:id="rId3056" ref="A2631"/>
    <hyperlink r:id="rId3057" ref="A2632"/>
    <hyperlink r:id="rId3058" ref="A2633"/>
    <hyperlink r:id="rId3059" ref="A2634"/>
    <hyperlink r:id="rId3060" ref="G2634"/>
    <hyperlink r:id="rId3061" ref="A2635"/>
    <hyperlink r:id="rId3062" ref="A2636"/>
    <hyperlink r:id="rId3063" ref="G2636"/>
    <hyperlink r:id="rId3064" ref="A2637"/>
    <hyperlink r:id="rId3065" ref="G2637"/>
    <hyperlink r:id="rId3066" ref="A2638"/>
    <hyperlink r:id="rId3067" ref="A2639"/>
    <hyperlink r:id="rId3068" ref="G2639"/>
    <hyperlink r:id="rId3069" ref="A2640"/>
    <hyperlink r:id="rId3070" ref="A2641"/>
    <hyperlink r:id="rId3071" ref="A2642"/>
    <hyperlink r:id="rId3072" ref="A2643"/>
    <hyperlink r:id="rId3073" ref="A2644"/>
    <hyperlink r:id="rId3074" ref="A2645"/>
    <hyperlink r:id="rId3075" ref="A2646"/>
    <hyperlink r:id="rId3076" ref="A2647"/>
    <hyperlink r:id="rId3077" ref="G2647"/>
    <hyperlink r:id="rId3078" ref="A2648"/>
    <hyperlink r:id="rId3079" ref="A2649"/>
    <hyperlink r:id="rId3080" ref="A2650"/>
    <hyperlink r:id="rId3081" ref="A2651"/>
    <hyperlink r:id="rId3082" ref="A2652"/>
    <hyperlink r:id="rId3083" ref="A2653"/>
    <hyperlink r:id="rId3084" ref="A2654"/>
    <hyperlink r:id="rId3085" ref="A2655"/>
    <hyperlink r:id="rId3086" ref="A2656"/>
    <hyperlink r:id="rId3087" ref="A2657"/>
    <hyperlink r:id="rId3088" ref="A2658"/>
    <hyperlink r:id="rId3089" ref="A2659"/>
    <hyperlink r:id="rId3090" ref="A2660"/>
    <hyperlink r:id="rId3091" ref="A2661"/>
    <hyperlink r:id="rId3092" ref="A2662"/>
    <hyperlink r:id="rId3093" ref="A2663"/>
    <hyperlink r:id="rId3094" ref="G2663"/>
    <hyperlink r:id="rId3095" ref="A2664"/>
    <hyperlink r:id="rId3096" ref="A2665"/>
    <hyperlink r:id="rId3097" ref="A2666"/>
    <hyperlink r:id="rId3098" ref="A2667"/>
    <hyperlink r:id="rId3099" ref="A2668"/>
    <hyperlink r:id="rId3100" ref="G2668"/>
    <hyperlink r:id="rId3101" ref="A2669"/>
    <hyperlink r:id="rId3102" ref="G2669"/>
    <hyperlink r:id="rId3103" ref="A2670"/>
    <hyperlink r:id="rId3104" ref="A2671"/>
    <hyperlink r:id="rId3105" ref="A2672"/>
    <hyperlink r:id="rId3106" ref="A2673"/>
    <hyperlink r:id="rId3107" ref="G2673"/>
    <hyperlink r:id="rId3108" ref="A2674"/>
    <hyperlink r:id="rId3109" ref="A2675"/>
    <hyperlink r:id="rId3110" ref="A2676"/>
    <hyperlink r:id="rId3111" ref="A2677"/>
    <hyperlink r:id="rId3112" ref="A2678"/>
    <hyperlink r:id="rId3113" ref="G2678"/>
    <hyperlink r:id="rId3114" ref="A2679"/>
    <hyperlink r:id="rId3115" ref="A2680"/>
    <hyperlink r:id="rId3116" ref="A2681"/>
    <hyperlink r:id="rId3117" ref="A2682"/>
    <hyperlink r:id="rId3118" ref="A2683"/>
    <hyperlink r:id="rId3119" ref="A2684"/>
    <hyperlink r:id="rId3120" ref="A2685"/>
    <hyperlink r:id="rId3121" ref="A2686"/>
    <hyperlink r:id="rId3122" ref="A2687"/>
    <hyperlink r:id="rId3123" ref="G2687"/>
    <hyperlink r:id="rId3124" ref="A2688"/>
    <hyperlink r:id="rId3125" ref="A2689"/>
    <hyperlink r:id="rId3126" ref="G2689"/>
    <hyperlink r:id="rId3127" ref="A2690"/>
    <hyperlink r:id="rId3128" ref="A2691"/>
    <hyperlink r:id="rId3129" ref="G2691"/>
    <hyperlink r:id="rId3130" ref="A2692"/>
    <hyperlink r:id="rId3131" ref="A2693"/>
    <hyperlink r:id="rId3132" ref="A2694"/>
    <hyperlink r:id="rId3133" ref="G2694"/>
    <hyperlink r:id="rId3134" ref="A2695"/>
    <hyperlink r:id="rId3135" ref="A2696"/>
    <hyperlink r:id="rId3136" ref="A2697"/>
    <hyperlink r:id="rId3137" ref="A2698"/>
    <hyperlink r:id="rId3138" ref="A2699"/>
    <hyperlink r:id="rId3139" ref="A2700"/>
    <hyperlink r:id="rId3140" ref="G2700"/>
    <hyperlink r:id="rId3141" ref="A2701"/>
    <hyperlink r:id="rId3142" ref="A2702"/>
    <hyperlink r:id="rId3143" ref="A2703"/>
    <hyperlink r:id="rId3144" ref="A2704"/>
    <hyperlink r:id="rId3145" ref="A2705"/>
    <hyperlink r:id="rId3146" ref="A2706"/>
    <hyperlink r:id="rId3147" ref="A2707"/>
    <hyperlink r:id="rId3148" ref="A2708"/>
    <hyperlink r:id="rId3149" ref="A2709"/>
    <hyperlink r:id="rId3150" ref="A2710"/>
    <hyperlink r:id="rId3151" ref="A2711"/>
    <hyperlink r:id="rId3152" ref="A2712"/>
    <hyperlink r:id="rId3153" ref="A2713"/>
    <hyperlink r:id="rId3154" ref="A2714"/>
    <hyperlink r:id="rId3155" ref="A2715"/>
    <hyperlink r:id="rId3156" ref="A2716"/>
    <hyperlink r:id="rId3157" ref="A2717"/>
    <hyperlink r:id="rId3158" ref="G2717"/>
    <hyperlink r:id="rId3159" ref="A2718"/>
    <hyperlink r:id="rId3160" ref="A2719"/>
    <hyperlink r:id="rId3161" ref="A2720"/>
    <hyperlink r:id="rId3162" ref="A2721"/>
    <hyperlink r:id="rId3163" ref="G2721"/>
    <hyperlink r:id="rId3164" ref="A2722"/>
    <hyperlink r:id="rId3165" ref="G2722"/>
    <hyperlink r:id="rId3166" ref="A2723"/>
    <hyperlink r:id="rId3167" ref="A2724"/>
    <hyperlink r:id="rId3168" ref="A2725"/>
    <hyperlink r:id="rId3169" ref="A2726"/>
    <hyperlink r:id="rId3170" ref="A2727"/>
    <hyperlink r:id="rId3171" ref="A2728"/>
    <hyperlink r:id="rId3172" ref="A2729"/>
    <hyperlink r:id="rId3173" ref="A2730"/>
    <hyperlink r:id="rId3174" ref="A2731"/>
    <hyperlink r:id="rId3175" ref="A2732"/>
    <hyperlink r:id="rId3176" ref="A2733"/>
    <hyperlink r:id="rId3177" ref="G2733"/>
    <hyperlink r:id="rId3178" ref="A2734"/>
    <hyperlink r:id="rId3179" ref="A2735"/>
    <hyperlink r:id="rId3180" ref="A2736"/>
    <hyperlink r:id="rId3181" ref="A2737"/>
    <hyperlink r:id="rId3182" ref="A2738"/>
    <hyperlink r:id="rId3183" ref="A2739"/>
    <hyperlink r:id="rId3184" ref="A2740"/>
    <hyperlink r:id="rId3185" ref="A2741"/>
    <hyperlink r:id="rId3186" ref="A2742"/>
    <hyperlink r:id="rId3187" ref="A2743"/>
    <hyperlink r:id="rId3188" ref="A2744"/>
    <hyperlink r:id="rId3189" ref="A2745"/>
    <hyperlink r:id="rId3190" ref="A2746"/>
    <hyperlink r:id="rId3191" ref="A2747"/>
    <hyperlink r:id="rId3192" ref="A2748"/>
    <hyperlink r:id="rId3193" ref="A2749"/>
    <hyperlink r:id="rId3194" ref="A2750"/>
    <hyperlink r:id="rId3195" ref="A2751"/>
    <hyperlink r:id="rId3196" ref="A2752"/>
    <hyperlink r:id="rId3197" ref="A2753"/>
    <hyperlink r:id="rId3198" ref="A2754"/>
    <hyperlink r:id="rId3199" ref="A2755"/>
    <hyperlink r:id="rId3200" ref="A2756"/>
    <hyperlink r:id="rId3201" ref="A2757"/>
    <hyperlink r:id="rId3202" ref="G2757"/>
    <hyperlink r:id="rId3203" ref="A2758"/>
    <hyperlink r:id="rId3204" ref="A2759"/>
    <hyperlink r:id="rId3205" ref="A2760"/>
    <hyperlink r:id="rId3206" ref="A2761"/>
    <hyperlink r:id="rId3207" ref="A2762"/>
    <hyperlink r:id="rId3208" ref="A2763"/>
    <hyperlink r:id="rId3209" ref="A2764"/>
    <hyperlink r:id="rId3210" ref="G2764"/>
    <hyperlink r:id="rId3211" ref="A2765"/>
    <hyperlink r:id="rId3212" ref="A2766"/>
    <hyperlink r:id="rId3213" ref="G2766"/>
    <hyperlink r:id="rId3214" ref="A2767"/>
    <hyperlink r:id="rId3215" ref="A2768"/>
    <hyperlink r:id="rId3216" ref="A2769"/>
    <hyperlink r:id="rId3217" ref="A2770"/>
    <hyperlink r:id="rId3218" ref="A2771"/>
    <hyperlink r:id="rId3219" ref="A2772"/>
    <hyperlink r:id="rId3220" ref="A2773"/>
  </hyperlinks>
  <drawing r:id="rId32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18.0"/>
    <col customWidth="1" min="3" max="3" width="34.63"/>
    <col customWidth="1" min="4" max="4" width="18.88"/>
    <col customWidth="1" min="9" max="9" width="14.75"/>
  </cols>
  <sheetData>
    <row r="1">
      <c r="A1" s="2" t="s">
        <v>1</v>
      </c>
      <c r="B1" s="1" t="s">
        <v>2</v>
      </c>
      <c r="C1" s="1" t="s">
        <v>3</v>
      </c>
      <c r="D1" s="1" t="s">
        <v>4</v>
      </c>
      <c r="E1" s="1" t="s">
        <v>9573</v>
      </c>
      <c r="F1" s="1" t="s">
        <v>9574</v>
      </c>
      <c r="G1" s="1" t="s">
        <v>5</v>
      </c>
      <c r="H1" s="1" t="s">
        <v>6</v>
      </c>
      <c r="I1" s="1" t="s">
        <v>7</v>
      </c>
      <c r="J1" s="1" t="s">
        <v>8</v>
      </c>
      <c r="K1" s="3"/>
      <c r="L1" s="3"/>
    </row>
    <row r="2">
      <c r="A2" s="4" t="s">
        <v>15</v>
      </c>
      <c r="B2" s="1" t="s">
        <v>16</v>
      </c>
      <c r="C2" s="1" t="s">
        <v>17</v>
      </c>
      <c r="D2" s="1" t="s">
        <v>18</v>
      </c>
      <c r="E2" s="1" t="str">
        <f>IFERROR(__xludf.DUMMYFUNCTION("SPLIT(D2,""33"",FALSE)"),"86 Cours Victor Hugo
                                ")</f>
        <v>86 Cours Victor Hugo
                                </v>
      </c>
      <c r="F2" s="1" t="str">
        <f>IFERROR(__xludf.DUMMYFUNCTION("""COMPUTED_VALUE"""),"000 Bordeaux")</f>
        <v>000 Bordeaux</v>
      </c>
      <c r="G2" s="1" t="s">
        <v>19</v>
      </c>
      <c r="H2" s="1" t="s">
        <v>11</v>
      </c>
      <c r="I2" s="1" t="s">
        <v>11</v>
      </c>
      <c r="J2" s="1" t="s">
        <v>11</v>
      </c>
      <c r="K2" s="3"/>
      <c r="L2" s="3"/>
    </row>
    <row r="3">
      <c r="A3" s="4" t="s">
        <v>25</v>
      </c>
      <c r="B3" s="1" t="s">
        <v>26</v>
      </c>
      <c r="C3" s="1" t="s">
        <v>27</v>
      </c>
      <c r="D3" s="1" t="s">
        <v>28</v>
      </c>
      <c r="E3" s="1" t="str">
        <f>IFERROR(__xludf.DUMMYFUNCTION("SPLIT(D3,""33"",FALSE)"),"30 rue du Parlement Saint Pierre
                                ")</f>
        <v>30 rue du Parlement Saint Pierre
                                </v>
      </c>
      <c r="F3" s="1" t="str">
        <f>IFERROR(__xludf.DUMMYFUNCTION("""COMPUTED_VALUE"""),"000 Bordeaux")</f>
        <v>000 Bordeaux</v>
      </c>
      <c r="G3" s="1" t="s">
        <v>29</v>
      </c>
      <c r="H3" s="1" t="s">
        <v>11</v>
      </c>
      <c r="I3" s="5" t="s">
        <v>30</v>
      </c>
      <c r="J3" s="1" t="s">
        <v>31</v>
      </c>
      <c r="K3" s="3"/>
      <c r="L3" s="3"/>
    </row>
    <row r="4">
      <c r="A4" s="4" t="s">
        <v>37</v>
      </c>
      <c r="B4" s="1" t="s">
        <v>38</v>
      </c>
      <c r="C4" s="1" t="s">
        <v>39</v>
      </c>
      <c r="D4" s="1" t="s">
        <v>40</v>
      </c>
      <c r="E4" s="1" t="str">
        <f>IFERROR(__xludf.DUMMYFUNCTION("SPLIT(D4,""33"",FALSE)"),"8 Rue de Blois   
                                 Chez M. Langella
                                ")</f>
        <v>8 Rue de Blois   
                                 Chez M. Langella
                                </v>
      </c>
      <c r="F4" s="1" t="str">
        <f>IFERROR(__xludf.DUMMYFUNCTION("""COMPUTED_VALUE"""),"600 Pessac")</f>
        <v>600 Pessac</v>
      </c>
      <c r="G4" s="1" t="s">
        <v>41</v>
      </c>
      <c r="H4" s="1" t="s">
        <v>42</v>
      </c>
      <c r="I4" s="1" t="s">
        <v>11</v>
      </c>
      <c r="J4" s="1" t="s">
        <v>43</v>
      </c>
      <c r="K4" s="3"/>
      <c r="L4" s="3"/>
    </row>
    <row r="5">
      <c r="A5" s="4" t="s">
        <v>47</v>
      </c>
      <c r="B5" s="1" t="s">
        <v>48</v>
      </c>
      <c r="C5" s="1" t="s">
        <v>49</v>
      </c>
      <c r="D5" s="1" t="s">
        <v>50</v>
      </c>
      <c r="E5" s="1" t="str">
        <f>IFERROR(__xludf.DUMMYFUNCTION("SPLIT(D5,""33"",FALSE)"),"5 place, Amédée St Germain
                                ")</f>
        <v>5 place, Amédée St Germain
                                </v>
      </c>
      <c r="F5" s="1" t="str">
        <f>IFERROR(__xludf.DUMMYFUNCTION("""COMPUTED_VALUE"""),"800 Bordeaux")</f>
        <v>800 Bordeaux</v>
      </c>
      <c r="G5" s="1" t="s">
        <v>51</v>
      </c>
      <c r="H5" s="1" t="s">
        <v>52</v>
      </c>
      <c r="I5" s="1" t="s">
        <v>11</v>
      </c>
      <c r="J5" s="1" t="s">
        <v>53</v>
      </c>
      <c r="K5" s="3"/>
      <c r="L5" s="3"/>
    </row>
    <row r="6">
      <c r="A6" s="4" t="s">
        <v>55</v>
      </c>
      <c r="B6" s="1" t="s">
        <v>56</v>
      </c>
      <c r="C6" s="1" t="s">
        <v>57</v>
      </c>
      <c r="D6" s="1" t="s">
        <v>58</v>
      </c>
      <c r="E6" s="1" t="str">
        <f>IFERROR(__xludf.DUMMYFUNCTION("SPLIT(D6,""33"",FALSE)"),"Place de l'Europe
                                BP 44
                                ")</f>
        <v>Place de l'Europe
                                BP 44
                                </v>
      </c>
      <c r="F6" s="1" t="str">
        <f>IFERROR(__xludf.DUMMYFUNCTION("""COMPUTED_VALUE"""),"030 Bordeaux cedex")</f>
        <v>030 Bordeaux cedex</v>
      </c>
      <c r="G6" s="1" t="s">
        <v>59</v>
      </c>
      <c r="H6" s="1" t="s">
        <v>60</v>
      </c>
      <c r="I6" s="5" t="s">
        <v>61</v>
      </c>
      <c r="J6" s="1" t="s">
        <v>53</v>
      </c>
      <c r="K6" s="3"/>
      <c r="L6" s="3"/>
    </row>
    <row r="7">
      <c r="A7" s="4" t="s">
        <v>63</v>
      </c>
      <c r="B7" s="1" t="s">
        <v>64</v>
      </c>
      <c r="C7" s="1" t="s">
        <v>65</v>
      </c>
      <c r="D7" s="1" t="s">
        <v>66</v>
      </c>
      <c r="E7" s="1" t="str">
        <f>IFERROR(__xludf.DUMMYFUNCTION("SPLIT(D7,""33"",FALSE)"),"436 av de Verdun
                                ")</f>
        <v>436 av de Verdun
                                </v>
      </c>
      <c r="F7" s="1" t="str">
        <f>IFERROR(__xludf.DUMMYFUNCTION("""COMPUTED_VALUE"""),"700 Mérignac")</f>
        <v>700 Mérignac</v>
      </c>
      <c r="G7" s="1" t="s">
        <v>67</v>
      </c>
      <c r="H7" s="1" t="s">
        <v>68</v>
      </c>
      <c r="I7" s="1" t="s">
        <v>11</v>
      </c>
      <c r="J7" s="1" t="s">
        <v>11</v>
      </c>
      <c r="K7" s="3"/>
      <c r="L7" s="3"/>
    </row>
    <row r="8">
      <c r="A8" s="4" t="s">
        <v>74</v>
      </c>
      <c r="B8" s="1" t="s">
        <v>75</v>
      </c>
      <c r="C8" s="1" t="s">
        <v>76</v>
      </c>
      <c r="D8" s="1" t="s">
        <v>77</v>
      </c>
      <c r="E8" s="1" t="str">
        <f>IFERROR(__xludf.DUMMYFUNCTION("SPLIT(D8,""33"",FALSE)"),"9 bis cours Edouard Vaillant
                                ")</f>
        <v>9 bis cours Edouard Vaillant
                                </v>
      </c>
      <c r="F8" s="1" t="str">
        <f>IFERROR(__xludf.DUMMYFUNCTION("""COMPUTED_VALUE"""),"300 Bordeaux")</f>
        <v>300 Bordeaux</v>
      </c>
      <c r="G8" s="1" t="s">
        <v>78</v>
      </c>
      <c r="H8" s="1" t="s">
        <v>79</v>
      </c>
      <c r="I8" s="1" t="s">
        <v>11</v>
      </c>
      <c r="J8" s="1" t="s">
        <v>80</v>
      </c>
      <c r="K8" s="3"/>
      <c r="L8" s="3"/>
    </row>
    <row r="9">
      <c r="A9" s="4" t="s">
        <v>86</v>
      </c>
      <c r="B9" s="1" t="s">
        <v>87</v>
      </c>
      <c r="C9" s="1" t="s">
        <v>88</v>
      </c>
      <c r="D9" s="1" t="s">
        <v>89</v>
      </c>
      <c r="E9" s="1" t="str">
        <f>IFERROR(__xludf.DUMMYFUNCTION("SPLIT(D9,""33"",FALSE)"),"3 chemin du Grand Port
                                ")</f>
        <v>3 chemin du Grand Port
                                </v>
      </c>
      <c r="F9" s="1" t="str">
        <f>IFERROR(__xludf.DUMMYFUNCTION("""COMPUTED_VALUE"""),"880 Baurech")</f>
        <v>880 Baurech</v>
      </c>
      <c r="G9" s="1" t="s">
        <v>90</v>
      </c>
      <c r="H9" s="1" t="s">
        <v>11</v>
      </c>
      <c r="I9" s="5" t="s">
        <v>91</v>
      </c>
      <c r="J9" s="1" t="s">
        <v>53</v>
      </c>
      <c r="K9" s="3"/>
      <c r="L9" s="3"/>
    </row>
    <row r="10">
      <c r="A10" s="4" t="s">
        <v>93</v>
      </c>
      <c r="B10" s="1" t="s">
        <v>94</v>
      </c>
      <c r="C10" s="1" t="s">
        <v>95</v>
      </c>
      <c r="D10" s="1" t="s">
        <v>96</v>
      </c>
      <c r="E10" s="1" t="str">
        <f>IFERROR(__xludf.DUMMYFUNCTION("SPLIT(D10,""33"",FALSE)"),"BP 24
                                BP 24
                                ")</f>
        <v>BP 24
                                BP 24
                                </v>
      </c>
      <c r="F10" s="1" t="str">
        <f>IFERROR(__xludf.DUMMYFUNCTION("""COMPUTED_VALUE"""),"034 Bordeaux cedex")</f>
        <v>034 Bordeaux cedex</v>
      </c>
      <c r="G10" s="1" t="s">
        <v>97</v>
      </c>
      <c r="H10" s="1" t="s">
        <v>11</v>
      </c>
      <c r="I10" s="1" t="s">
        <v>11</v>
      </c>
      <c r="J10" s="1" t="s">
        <v>80</v>
      </c>
      <c r="K10" s="3"/>
      <c r="L10" s="3"/>
    </row>
    <row r="11">
      <c r="A11" s="4" t="s">
        <v>115</v>
      </c>
      <c r="B11" s="1" t="s">
        <v>116</v>
      </c>
      <c r="C11" s="3"/>
      <c r="D11" s="3"/>
      <c r="E11" s="1" t="str">
        <f>IFERROR(__xludf.DUMMYFUNCTION("SPLIT(D11,""33"",FALSE)"),"#VALUE!")</f>
        <v>#VALUE!</v>
      </c>
      <c r="F11" s="3"/>
      <c r="G11" s="3"/>
      <c r="H11" s="1" t="s">
        <v>11</v>
      </c>
      <c r="I11" s="1" t="s">
        <v>11</v>
      </c>
      <c r="J11" s="1" t="s">
        <v>11</v>
      </c>
      <c r="K11" s="3"/>
      <c r="L11" s="3"/>
    </row>
    <row r="12">
      <c r="A12" s="4" t="s">
        <v>148</v>
      </c>
      <c r="B12" s="1" t="s">
        <v>149</v>
      </c>
      <c r="C12" s="1" t="s">
        <v>150</v>
      </c>
      <c r="D12" s="1" t="s">
        <v>151</v>
      </c>
      <c r="E12" s="1" t="str">
        <f>IFERROR(__xludf.DUMMYFUNCTION("SPLIT(D12,""33"",FALSE)"),"06 Place Philippe Lebon
                                ")</f>
        <v>06 Place Philippe Lebon
                                </v>
      </c>
      <c r="F12" s="1" t="str">
        <f>IFERROR(__xludf.DUMMYFUNCTION("""COMPUTED_VALUE"""),"300 Bordeaux")</f>
        <v>300 Bordeaux</v>
      </c>
      <c r="G12" s="1" t="s">
        <v>152</v>
      </c>
      <c r="H12" s="1" t="s">
        <v>153</v>
      </c>
      <c r="I12" s="3"/>
      <c r="J12" s="1" t="s">
        <v>154</v>
      </c>
      <c r="K12" s="3"/>
      <c r="L12" s="3"/>
    </row>
    <row r="13">
      <c r="A13" s="4" t="s">
        <v>162</v>
      </c>
      <c r="B13" s="1" t="s">
        <v>163</v>
      </c>
      <c r="C13" s="1" t="s">
        <v>164</v>
      </c>
      <c r="D13" s="1" t="s">
        <v>165</v>
      </c>
      <c r="E13" s="1" t="str">
        <f>IFERROR(__xludf.DUMMYFUNCTION("SPLIT(D13,""33"",FALSE)"),"10 impasse Manes
                                 Chez Mme Dubernet
                                ")</f>
        <v>10 impasse Manes
                                 Chez Mme Dubernet
                                </v>
      </c>
      <c r="F13" s="1" t="str">
        <f>IFERROR(__xludf.DUMMYFUNCTION("""COMPUTED_VALUE"""),"110 Le Bouscat")</f>
        <v>110 Le Bouscat</v>
      </c>
      <c r="G13" s="1" t="s">
        <v>166</v>
      </c>
      <c r="H13" s="1" t="s">
        <v>11</v>
      </c>
      <c r="I13" s="5" t="s">
        <v>167</v>
      </c>
      <c r="J13" s="1" t="s">
        <v>80</v>
      </c>
      <c r="K13" s="3"/>
      <c r="L13" s="3"/>
    </row>
    <row r="14">
      <c r="A14" s="4" t="s">
        <v>177</v>
      </c>
      <c r="B14" s="1" t="s">
        <v>178</v>
      </c>
      <c r="C14" s="1" t="s">
        <v>179</v>
      </c>
      <c r="D14" s="1" t="s">
        <v>180</v>
      </c>
      <c r="E14" s="1" t="str">
        <f>IFERROR(__xludf.DUMMYFUNCTION("SPLIT(D14,""33"",FALSE)"),"49 rue Brizard
                                ")</f>
        <v>49 rue Brizard
                                </v>
      </c>
      <c r="F14" s="1" t="str">
        <f>IFERROR(__xludf.DUMMYFUNCTION("""COMPUTED_VALUE"""),"000 Bordeaux")</f>
        <v>000 Bordeaux</v>
      </c>
      <c r="G14" s="1" t="s">
        <v>181</v>
      </c>
      <c r="H14" s="1" t="s">
        <v>11</v>
      </c>
      <c r="I14" s="5" t="s">
        <v>182</v>
      </c>
      <c r="J14" s="1" t="s">
        <v>183</v>
      </c>
      <c r="K14" s="3"/>
      <c r="L14" s="3"/>
    </row>
    <row r="15">
      <c r="A15" s="4" t="s">
        <v>191</v>
      </c>
      <c r="B15" s="1" t="s">
        <v>192</v>
      </c>
      <c r="C15" s="1" t="s">
        <v>193</v>
      </c>
      <c r="D15" s="1" t="s">
        <v>194</v>
      </c>
      <c r="E15" s="1" t="str">
        <f>IFERROR(__xludf.DUMMYFUNCTION("SPLIT(D15,""33"",FALSE)"),"Bld Alfred DANEY
                                 Quai ouest Bassin à flot n° 2
                                ")</f>
        <v>Bld Alfred DANEY
                                 Quai ouest Bassin à flot n° 2
                                </v>
      </c>
      <c r="F15" s="1" t="str">
        <f>IFERROR(__xludf.DUMMYFUNCTION("""COMPUTED_VALUE"""),"300 BORDEAUX")</f>
        <v>300 BORDEAUX</v>
      </c>
      <c r="G15" s="1" t="s">
        <v>195</v>
      </c>
      <c r="H15" s="1" t="s">
        <v>11</v>
      </c>
      <c r="I15" s="5" t="s">
        <v>196</v>
      </c>
      <c r="J15" s="1" t="s">
        <v>183</v>
      </c>
      <c r="K15" s="3"/>
      <c r="L15" s="3"/>
    </row>
    <row r="16">
      <c r="A16" s="4" t="s">
        <v>206</v>
      </c>
      <c r="B16" s="1" t="s">
        <v>207</v>
      </c>
      <c r="C16" s="1" t="s">
        <v>208</v>
      </c>
      <c r="D16" s="1" t="s">
        <v>209</v>
      </c>
      <c r="E16" s="1" t="str">
        <f>IFERROR(__xludf.DUMMYFUNCTION("SPLIT(D16,""33"",FALSE)"),"11 rue du Palais Gallien, Appt A314
                                ")</f>
        <v>11 rue du Palais Gallien, Appt A314
                                </v>
      </c>
      <c r="F16" s="1" t="str">
        <f>IFERROR(__xludf.DUMMYFUNCTION("""COMPUTED_VALUE"""),"000 Bordeaux")</f>
        <v>000 Bordeaux</v>
      </c>
      <c r="G16" s="1" t="s">
        <v>210</v>
      </c>
      <c r="H16" s="1" t="s">
        <v>11</v>
      </c>
      <c r="I16" s="5" t="s">
        <v>211</v>
      </c>
      <c r="J16" s="1" t="s">
        <v>154</v>
      </c>
      <c r="K16" s="3"/>
      <c r="L16" s="3"/>
    </row>
    <row r="17">
      <c r="A17" s="4" t="s">
        <v>217</v>
      </c>
      <c r="B17" s="1" t="s">
        <v>218</v>
      </c>
      <c r="C17" s="1" t="s">
        <v>219</v>
      </c>
      <c r="D17" s="1" t="s">
        <v>220</v>
      </c>
      <c r="E17" s="1" t="str">
        <f>IFERROR(__xludf.DUMMYFUNCTION("SPLIT(D17,""33"",FALSE)"),"22 rue professeur lannelongue
                                ")</f>
        <v>22 rue professeur lannelongue
                                </v>
      </c>
      <c r="F17" s="1" t="str">
        <f>IFERROR(__xludf.DUMMYFUNCTION("""COMPUTED_VALUE"""),"300 bordeaux")</f>
        <v>300 bordeaux</v>
      </c>
      <c r="G17" s="1" t="s">
        <v>221</v>
      </c>
      <c r="H17" s="1" t="s">
        <v>11</v>
      </c>
      <c r="I17" s="5" t="s">
        <v>222</v>
      </c>
      <c r="J17" s="1" t="s">
        <v>53</v>
      </c>
      <c r="K17" s="3"/>
      <c r="L17" s="3"/>
    </row>
    <row r="18">
      <c r="A18" s="4" t="s">
        <v>240</v>
      </c>
      <c r="B18" s="1" t="s">
        <v>241</v>
      </c>
      <c r="C18" s="1" t="s">
        <v>242</v>
      </c>
      <c r="D18" s="1" t="s">
        <v>243</v>
      </c>
      <c r="E18" s="1" t="str">
        <f>IFERROR(__xludf.DUMMYFUNCTION("SPLIT(D18,""33"",FALSE)"),"47 rue Jean Soula
                                ")</f>
        <v>47 rue Jean Soula
                                </v>
      </c>
      <c r="F18" s="1" t="str">
        <f>IFERROR(__xludf.DUMMYFUNCTION("""COMPUTED_VALUE"""),"000 Bordeaux")</f>
        <v>000 Bordeaux</v>
      </c>
      <c r="G18" s="1" t="s">
        <v>244</v>
      </c>
      <c r="H18" s="1" t="s">
        <v>11</v>
      </c>
      <c r="I18" s="5" t="s">
        <v>245</v>
      </c>
      <c r="J18" s="1" t="s">
        <v>53</v>
      </c>
      <c r="K18" s="3"/>
      <c r="L18" s="3"/>
    </row>
    <row r="19">
      <c r="A19" s="4" t="s">
        <v>263</v>
      </c>
      <c r="B19" s="1" t="s">
        <v>264</v>
      </c>
      <c r="C19" s="1" t="s">
        <v>265</v>
      </c>
      <c r="D19" s="1" t="s">
        <v>266</v>
      </c>
      <c r="E19" s="1" t="str">
        <f>IFERROR(__xludf.DUMMYFUNCTION("SPLIT(D19,""33"",FALSE)"),"10 rue Carpenteyre
                                ")</f>
        <v>10 rue Carpenteyre
                                </v>
      </c>
      <c r="F19" s="1" t="str">
        <f>IFERROR(__xludf.DUMMYFUNCTION("""COMPUTED_VALUE"""),"800 Bordeaux")</f>
        <v>800 Bordeaux</v>
      </c>
      <c r="G19" s="1" t="s">
        <v>267</v>
      </c>
      <c r="H19" s="1" t="s">
        <v>11</v>
      </c>
      <c r="I19" s="5" t="s">
        <v>268</v>
      </c>
      <c r="J19" s="1" t="s">
        <v>31</v>
      </c>
      <c r="K19" s="3"/>
      <c r="L19" s="3"/>
    </row>
    <row r="20">
      <c r="A20" s="4" t="s">
        <v>270</v>
      </c>
      <c r="B20" s="1" t="s">
        <v>271</v>
      </c>
      <c r="C20" s="1" t="s">
        <v>272</v>
      </c>
      <c r="D20" s="1" t="s">
        <v>273</v>
      </c>
      <c r="E20" s="1" t="str">
        <f>IFERROR(__xludf.DUMMYFUNCTION("SPLIT(D20,""33"",FALSE)"),"176 rue Achard
                                 Zone d'activités Achard - Bât F1
                                ")</f>
        <v>176 rue Achard
                                 Zone d'activités Achard - Bât F1
                                </v>
      </c>
      <c r="F20" s="1" t="str">
        <f>IFERROR(__xludf.DUMMYFUNCTION("""COMPUTED_VALUE"""),"300 Bordeaux")</f>
        <v>300 Bordeaux</v>
      </c>
      <c r="G20" s="1" t="s">
        <v>274</v>
      </c>
      <c r="H20" s="1" t="s">
        <v>11</v>
      </c>
      <c r="I20" s="1" t="s">
        <v>11</v>
      </c>
      <c r="J20" s="1" t="s">
        <v>80</v>
      </c>
      <c r="K20" s="3"/>
      <c r="L20" s="3"/>
    </row>
    <row r="21">
      <c r="A21" s="4" t="s">
        <v>278</v>
      </c>
      <c r="B21" s="1" t="s">
        <v>279</v>
      </c>
      <c r="C21" s="3"/>
      <c r="D21" s="3"/>
      <c r="E21" s="1" t="str">
        <f>IFERROR(__xludf.DUMMYFUNCTION("SPLIT(D21,""33"",FALSE)"),"#VALUE!")</f>
        <v>#VALUE!</v>
      </c>
      <c r="F21" s="3"/>
      <c r="G21" s="3"/>
      <c r="H21" s="1" t="s">
        <v>11</v>
      </c>
      <c r="I21" s="1" t="s">
        <v>11</v>
      </c>
      <c r="J21" s="1" t="s">
        <v>11</v>
      </c>
      <c r="K21" s="3"/>
      <c r="L21" s="3"/>
    </row>
    <row r="22">
      <c r="A22" s="4" t="s">
        <v>289</v>
      </c>
      <c r="B22" s="1" t="s">
        <v>290</v>
      </c>
      <c r="C22" s="1" t="s">
        <v>291</v>
      </c>
      <c r="D22" s="1" t="s">
        <v>292</v>
      </c>
      <c r="E22" s="1" t="str">
        <f>IFERROR(__xludf.DUMMYFUNCTION("SPLIT(D22,""33"",FALSE)"),"2 rue de Savoie
                                75006 Paris")</f>
        <v>2 rue de Savoie
                                75006 Paris</v>
      </c>
      <c r="F22" s="1"/>
      <c r="G22" s="1" t="s">
        <v>293</v>
      </c>
      <c r="H22" s="1" t="s">
        <v>11</v>
      </c>
      <c r="I22" s="5" t="s">
        <v>294</v>
      </c>
      <c r="J22" s="1" t="s">
        <v>31</v>
      </c>
      <c r="K22" s="3"/>
      <c r="L22" s="3"/>
    </row>
    <row r="23">
      <c r="A23" s="4" t="s">
        <v>306</v>
      </c>
      <c r="B23" s="1" t="s">
        <v>307</v>
      </c>
      <c r="C23" s="1" t="s">
        <v>308</v>
      </c>
      <c r="D23" s="1" t="s">
        <v>309</v>
      </c>
      <c r="E23" s="1" t="str">
        <f>IFERROR(__xludf.DUMMYFUNCTION("SPLIT(D23,""33"",FALSE)"),"6 rue Gaspard philippe
                                ")</f>
        <v>6 rue Gaspard philippe
                                </v>
      </c>
      <c r="F23" s="1" t="str">
        <f>IFERROR(__xludf.DUMMYFUNCTION("""COMPUTED_VALUE"""),"800 Bordeaux")</f>
        <v>800 Bordeaux</v>
      </c>
      <c r="G23" s="1" t="s">
        <v>310</v>
      </c>
      <c r="H23" s="1" t="s">
        <v>11</v>
      </c>
      <c r="I23" s="5" t="s">
        <v>311</v>
      </c>
      <c r="J23" s="1" t="s">
        <v>312</v>
      </c>
      <c r="K23" s="3"/>
      <c r="L23" s="3"/>
    </row>
    <row r="24">
      <c r="A24" s="4" t="s">
        <v>316</v>
      </c>
      <c r="B24" s="1" t="s">
        <v>317</v>
      </c>
      <c r="C24" s="1" t="s">
        <v>318</v>
      </c>
      <c r="D24" s="1" t="s">
        <v>319</v>
      </c>
      <c r="E24" s="1" t="str">
        <f>IFERROR(__xludf.DUMMYFUNCTION("SPLIT(D24,""33"",FALSE)"),"Hôtel de Bordeaux métropole 
                                 Esplanade Charles de Gaulle 
                                ")</f>
        <v>Hôtel de Bordeaux métropole 
                                 Esplanade Charles de Gaulle 
                                </v>
      </c>
      <c r="F24" s="1" t="str">
        <f>IFERROR(__xludf.DUMMYFUNCTION("""COMPUTED_VALUE"""),"045 BORDEAUX")</f>
        <v>045 BORDEAUX</v>
      </c>
      <c r="G24" s="1" t="s">
        <v>320</v>
      </c>
      <c r="H24" s="1" t="s">
        <v>321</v>
      </c>
      <c r="I24" s="1" t="s">
        <v>11</v>
      </c>
      <c r="J24" s="1" t="s">
        <v>43</v>
      </c>
      <c r="K24" s="3"/>
      <c r="L24" s="3"/>
    </row>
    <row r="25">
      <c r="A25" s="4" t="s">
        <v>323</v>
      </c>
      <c r="B25" s="1" t="s">
        <v>324</v>
      </c>
      <c r="C25" s="1" t="s">
        <v>325</v>
      </c>
      <c r="D25" s="1" t="s">
        <v>326</v>
      </c>
      <c r="E25" s="1" t="str">
        <f>IFERROR(__xludf.DUMMYFUNCTION("SPLIT(D25,""33"",FALSE)"),"40 rue Laffiteau
                                 Chez Astrolabe
                                ")</f>
        <v>40 rue Laffiteau
                                 Chez Astrolabe
                                </v>
      </c>
      <c r="F25" s="1" t="str">
        <f>IFERROR(__xludf.DUMMYFUNCTION("""COMPUTED_VALUE"""),"800 BORDEAUX")</f>
        <v>800 BORDEAUX</v>
      </c>
      <c r="G25" s="1" t="s">
        <v>327</v>
      </c>
      <c r="H25" s="1" t="s">
        <v>11</v>
      </c>
      <c r="I25" s="5" t="s">
        <v>328</v>
      </c>
      <c r="J25" s="1" t="s">
        <v>80</v>
      </c>
      <c r="K25" s="3"/>
      <c r="L25" s="3"/>
    </row>
    <row r="26">
      <c r="A26" s="4" t="s">
        <v>336</v>
      </c>
      <c r="B26" s="1" t="s">
        <v>337</v>
      </c>
      <c r="C26" s="1" t="s">
        <v>338</v>
      </c>
      <c r="D26" s="1" t="s">
        <v>339</v>
      </c>
      <c r="E26" s="1" t="str">
        <f>IFERROR(__xludf.DUMMYFUNCTION("SPLIT(D26,""33"",FALSE)"),"Rue Claude Bonnier 
                                ")</f>
        <v>Rue Claude Bonnier 
                                </v>
      </c>
      <c r="F26" s="1" t="str">
        <f>IFERROR(__xludf.DUMMYFUNCTION("""COMPUTED_VALUE"""),"000 Bordeaux")</f>
        <v>000 Bordeaux</v>
      </c>
      <c r="G26" s="1" t="s">
        <v>340</v>
      </c>
      <c r="H26" s="1" t="s">
        <v>11</v>
      </c>
      <c r="I26" s="1" t="s">
        <v>11</v>
      </c>
      <c r="J26" s="1" t="s">
        <v>312</v>
      </c>
      <c r="K26" s="3"/>
      <c r="L26" s="3"/>
    </row>
    <row r="27">
      <c r="A27" s="4" t="s">
        <v>348</v>
      </c>
      <c r="B27" s="1" t="s">
        <v>349</v>
      </c>
      <c r="C27" s="1" t="s">
        <v>350</v>
      </c>
      <c r="D27" s="1" t="s">
        <v>351</v>
      </c>
      <c r="E27" s="1" t="str">
        <f>IFERROR(__xludf.DUMMYFUNCTION("SPLIT(D27,""33"",FALSE)"),"5 rue Marengo
                                ")</f>
        <v>5 rue Marengo
                                </v>
      </c>
      <c r="F27" s="1" t="str">
        <f>IFERROR(__xludf.DUMMYFUNCTION("""COMPUTED_VALUE"""),"000 Bordeaux")</f>
        <v>000 Bordeaux</v>
      </c>
      <c r="G27" s="1" t="s">
        <v>352</v>
      </c>
      <c r="H27" s="1" t="s">
        <v>353</v>
      </c>
      <c r="I27" s="5" t="s">
        <v>354</v>
      </c>
      <c r="J27" s="1" t="s">
        <v>154</v>
      </c>
      <c r="K27" s="3"/>
      <c r="L27" s="3"/>
    </row>
    <row r="28">
      <c r="A28" s="4" t="s">
        <v>356</v>
      </c>
      <c r="B28" s="1" t="s">
        <v>357</v>
      </c>
      <c r="C28" s="1" t="s">
        <v>358</v>
      </c>
      <c r="D28" s="1" t="s">
        <v>359</v>
      </c>
      <c r="E28" s="1" t="str">
        <f>IFERROR(__xludf.DUMMYFUNCTION("SPLIT(D28,""33"",FALSE)"),"71 cours Edouard Vaillant
                                ")</f>
        <v>71 cours Edouard Vaillant
                                </v>
      </c>
      <c r="F28" s="1" t="str">
        <f>IFERROR(__xludf.DUMMYFUNCTION("""COMPUTED_VALUE"""),"300 Bordeaux")</f>
        <v>300 Bordeaux</v>
      </c>
      <c r="G28" s="1" t="s">
        <v>360</v>
      </c>
      <c r="H28" s="1" t="s">
        <v>361</v>
      </c>
      <c r="I28" s="5" t="s">
        <v>362</v>
      </c>
      <c r="J28" s="1" t="s">
        <v>312</v>
      </c>
      <c r="K28" s="3"/>
      <c r="L28" s="3"/>
    </row>
    <row r="29">
      <c r="A29" s="4" t="s">
        <v>366</v>
      </c>
      <c r="B29" s="1" t="s">
        <v>367</v>
      </c>
      <c r="C29" s="1" t="s">
        <v>368</v>
      </c>
      <c r="D29" s="1" t="s">
        <v>369</v>
      </c>
      <c r="E29" s="1" t="str">
        <f>IFERROR(__xludf.DUMMYFUNCTION("SPLIT(D29,""33"",FALSE)"),"10 rue de la Moulinatte
                                ")</f>
        <v>10 rue de la Moulinatte
                                </v>
      </c>
      <c r="F29" s="1" t="str">
        <f>IFERROR(__xludf.DUMMYFUNCTION("""COMPUTED_VALUE"""),"130 Bègles")</f>
        <v>130 Bègles</v>
      </c>
      <c r="G29" s="1" t="s">
        <v>370</v>
      </c>
      <c r="H29" s="1" t="s">
        <v>11</v>
      </c>
      <c r="I29" s="5" t="s">
        <v>371</v>
      </c>
      <c r="J29" s="1" t="s">
        <v>154</v>
      </c>
      <c r="K29" s="3"/>
      <c r="L29" s="3"/>
    </row>
    <row r="30">
      <c r="A30" s="4" t="s">
        <v>377</v>
      </c>
      <c r="B30" s="1" t="s">
        <v>378</v>
      </c>
      <c r="C30" s="1" t="s">
        <v>379</v>
      </c>
      <c r="D30" s="1" t="s">
        <v>380</v>
      </c>
      <c r="E30" s="1" t="str">
        <f>IFERROR(__xludf.DUMMYFUNCTION("SPLIT(D30,""33"",FALSE)"),"7 rue la Motte Picquet
                                ")</f>
        <v>7 rue la Motte Picquet
                                </v>
      </c>
      <c r="F30" s="1" t="str">
        <f>IFERROR(__xludf.DUMMYFUNCTION("""COMPUTED_VALUE"""),"300 Bordeaux")</f>
        <v>300 Bordeaux</v>
      </c>
      <c r="G30" s="1" t="s">
        <v>381</v>
      </c>
      <c r="H30" s="1" t="s">
        <v>11</v>
      </c>
      <c r="I30" s="1" t="s">
        <v>11</v>
      </c>
      <c r="J30" s="1" t="s">
        <v>382</v>
      </c>
      <c r="K30" s="3"/>
      <c r="L30" s="3"/>
    </row>
    <row r="31">
      <c r="A31" s="4" t="s">
        <v>384</v>
      </c>
      <c r="B31" s="1" t="s">
        <v>385</v>
      </c>
      <c r="C31" s="1" t="s">
        <v>386</v>
      </c>
      <c r="D31" s="1" t="s">
        <v>387</v>
      </c>
      <c r="E31" s="1" t="str">
        <f>IFERROR(__xludf.DUMMYFUNCTION("SPLIT(D31,""33"",FALSE)"),"2 rue Frédéric Bastiat
                                ")</f>
        <v>2 rue Frédéric Bastiat
                                </v>
      </c>
      <c r="F31" s="1" t="str">
        <f>IFERROR(__xludf.DUMMYFUNCTION("""COMPUTED_VALUE"""),"100 Bordeaux")</f>
        <v>100 Bordeaux</v>
      </c>
      <c r="G31" s="1" t="s">
        <v>388</v>
      </c>
      <c r="H31" s="1" t="s">
        <v>11</v>
      </c>
      <c r="I31" s="5" t="s">
        <v>389</v>
      </c>
      <c r="J31" s="1" t="s">
        <v>80</v>
      </c>
      <c r="K31" s="3"/>
      <c r="L31" s="3"/>
    </row>
    <row r="32">
      <c r="A32" s="4" t="s">
        <v>401</v>
      </c>
      <c r="B32" s="1" t="s">
        <v>402</v>
      </c>
      <c r="C32" s="1" t="s">
        <v>403</v>
      </c>
      <c r="D32" s="1" t="s">
        <v>404</v>
      </c>
      <c r="E32" s="1" t="str">
        <f>IFERROR(__xludf.DUMMYFUNCTION("SPLIT(D32,""33"",FALSE)"),"36 allée Haussmann
                                ")</f>
        <v>36 allée Haussmann
                                </v>
      </c>
      <c r="F32" s="1" t="str">
        <f>IFERROR(__xludf.DUMMYFUNCTION("""COMPUTED_VALUE"""),"300 Bordeaux")</f>
        <v>300 Bordeaux</v>
      </c>
      <c r="G32" s="1" t="s">
        <v>405</v>
      </c>
      <c r="H32" s="1" t="s">
        <v>406</v>
      </c>
      <c r="I32" s="3"/>
      <c r="J32" s="1" t="s">
        <v>53</v>
      </c>
      <c r="K32" s="3"/>
      <c r="L32" s="3"/>
    </row>
    <row r="33">
      <c r="A33" s="4" t="s">
        <v>410</v>
      </c>
      <c r="B33" s="1" t="s">
        <v>411</v>
      </c>
      <c r="C33" s="1" t="s">
        <v>412</v>
      </c>
      <c r="D33" s="1" t="s">
        <v>413</v>
      </c>
      <c r="E33" s="1" t="str">
        <f>IFERROR(__xludf.DUMMYFUNCTION("SPLIT(D33,""33"",FALSE)")," Rue Kléber
                                ")</f>
        <v> Rue Kléber
                                </v>
      </c>
      <c r="F33" s="1" t="str">
        <f>IFERROR(__xludf.DUMMYFUNCTION("""COMPUTED_VALUE"""),"800 Bordeaux")</f>
        <v>800 Bordeaux</v>
      </c>
      <c r="G33" s="1" t="s">
        <v>414</v>
      </c>
      <c r="H33" s="1" t="s">
        <v>415</v>
      </c>
      <c r="I33" s="1" t="s">
        <v>11</v>
      </c>
      <c r="J33" s="1" t="s">
        <v>183</v>
      </c>
      <c r="K33" s="3"/>
      <c r="L33" s="3"/>
    </row>
    <row r="34">
      <c r="A34" s="4" t="s">
        <v>419</v>
      </c>
      <c r="B34" s="1" t="s">
        <v>420</v>
      </c>
      <c r="C34" s="1" t="s">
        <v>421</v>
      </c>
      <c r="D34" s="1" t="s">
        <v>422</v>
      </c>
      <c r="E34" s="1" t="str">
        <f>IFERROR(__xludf.DUMMYFUNCTION("SPLIT(D34,""33"",FALSE)"),"55 rue Galin
                                ")</f>
        <v>55 rue Galin
                                </v>
      </c>
      <c r="F34" s="1" t="str">
        <f>IFERROR(__xludf.DUMMYFUNCTION("""COMPUTED_VALUE"""),"100 Bordeaux")</f>
        <v>100 Bordeaux</v>
      </c>
      <c r="G34" s="1" t="s">
        <v>423</v>
      </c>
      <c r="H34" s="1" t="s">
        <v>424</v>
      </c>
      <c r="I34" s="1" t="s">
        <v>11</v>
      </c>
      <c r="J34" s="1" t="s">
        <v>80</v>
      </c>
      <c r="K34" s="3"/>
      <c r="L34" s="3"/>
    </row>
    <row r="35">
      <c r="A35" s="4" t="s">
        <v>444</v>
      </c>
      <c r="B35" s="1" t="s">
        <v>445</v>
      </c>
      <c r="C35" s="1" t="s">
        <v>446</v>
      </c>
      <c r="D35" s="1" t="s">
        <v>447</v>
      </c>
      <c r="E35" s="1" t="str">
        <f>IFERROR(__xludf.DUMMYFUNCTION("SPLIT(D35,""33"",FALSE)"),"13 Rue Charles Perrault
                                ")</f>
        <v>13 Rue Charles Perrault
                                </v>
      </c>
      <c r="F35" s="1" t="str">
        <f>IFERROR(__xludf.DUMMYFUNCTION("""COMPUTED_VALUE"""),"370 Artigues-près-Bordeaux")</f>
        <v>370 Artigues-près-Bordeaux</v>
      </c>
      <c r="G35" s="1" t="s">
        <v>448</v>
      </c>
      <c r="H35" s="1" t="s">
        <v>449</v>
      </c>
      <c r="I35" s="5" t="s">
        <v>450</v>
      </c>
      <c r="J35" s="1" t="s">
        <v>183</v>
      </c>
      <c r="K35" s="3"/>
      <c r="L35" s="3"/>
    </row>
    <row r="36">
      <c r="A36" s="4" t="s">
        <v>452</v>
      </c>
      <c r="B36" s="1" t="s">
        <v>453</v>
      </c>
      <c r="C36" s="1" t="s">
        <v>454</v>
      </c>
      <c r="D36" s="1" t="s">
        <v>455</v>
      </c>
      <c r="E36" s="1" t="str">
        <f>IFERROR(__xludf.DUMMYFUNCTION("SPLIT(D36,""33"",FALSE)"),"147 avenue de Labarde
                                ")</f>
        <v>147 avenue de Labarde
                                </v>
      </c>
      <c r="F36" s="1" t="str">
        <f>IFERROR(__xludf.DUMMYFUNCTION("""COMPUTED_VALUE"""),"300 Bordeaux")</f>
        <v>300 Bordeaux</v>
      </c>
      <c r="G36" s="1" t="s">
        <v>456</v>
      </c>
      <c r="H36" s="1" t="s">
        <v>11</v>
      </c>
      <c r="I36" s="3"/>
      <c r="J36" s="1" t="s">
        <v>53</v>
      </c>
      <c r="K36" s="3"/>
      <c r="L36" s="3"/>
    </row>
    <row r="37">
      <c r="A37" s="4" t="s">
        <v>462</v>
      </c>
      <c r="B37" s="1" t="s">
        <v>463</v>
      </c>
      <c r="C37" s="1" t="s">
        <v>464</v>
      </c>
      <c r="D37" s="1" t="s">
        <v>465</v>
      </c>
      <c r="E37" s="1" t="str">
        <f>IFERROR(__xludf.DUMMYFUNCTION("SPLIT(D37,""33"",FALSE)"),"58, rue Schoelcher
                                ")</f>
        <v>58, rue Schoelcher
                                </v>
      </c>
      <c r="F37" s="1" t="str">
        <f>IFERROR(__xludf.DUMMYFUNCTION("""COMPUTED_VALUE"""),"300 Bordeaux")</f>
        <v>300 Bordeaux</v>
      </c>
      <c r="G37" s="1" t="s">
        <v>466</v>
      </c>
      <c r="H37" s="1" t="s">
        <v>11</v>
      </c>
      <c r="I37" s="1" t="s">
        <v>11</v>
      </c>
      <c r="J37" s="1" t="s">
        <v>11</v>
      </c>
      <c r="K37" s="3"/>
      <c r="L37" s="3"/>
    </row>
    <row r="38">
      <c r="A38" s="4" t="s">
        <v>484</v>
      </c>
      <c r="B38" s="1" t="s">
        <v>485</v>
      </c>
      <c r="C38" s="1" t="s">
        <v>486</v>
      </c>
      <c r="D38" s="1" t="s">
        <v>487</v>
      </c>
      <c r="E38" s="1" t="str">
        <f>IFERROR(__xludf.DUMMYFUNCTION("SPLIT(D38,""33"",FALSE)"),"153 rue David Johnston 
                                ")</f>
        <v>153 rue David Johnston 
                                </v>
      </c>
      <c r="F38" s="1" t="str">
        <f>IFERROR(__xludf.DUMMYFUNCTION("""COMPUTED_VALUE"""),"000 Bordeaux")</f>
        <v>000 Bordeaux</v>
      </c>
      <c r="G38" s="1" t="s">
        <v>488</v>
      </c>
      <c r="H38" s="1" t="s">
        <v>489</v>
      </c>
      <c r="I38" s="5" t="s">
        <v>490</v>
      </c>
      <c r="J38" s="1" t="s">
        <v>80</v>
      </c>
      <c r="K38" s="3"/>
      <c r="L38" s="3"/>
    </row>
    <row r="39">
      <c r="A39" s="4" t="s">
        <v>498</v>
      </c>
      <c r="B39" s="1" t="s">
        <v>499</v>
      </c>
      <c r="C39" s="1" t="s">
        <v>500</v>
      </c>
      <c r="D39" s="1" t="s">
        <v>501</v>
      </c>
      <c r="E39" s="1" t="str">
        <f>IFERROR(__xludf.DUMMYFUNCTION("SPLIT(D39,""33"",FALSE)"),"le pti salon 60 rue bonnefin
                                ")</f>
        <v>le pti salon 60 rue bonnefin
                                </v>
      </c>
      <c r="F39" s="1" t="str">
        <f>IFERROR(__xludf.DUMMYFUNCTION("""COMPUTED_VALUE"""),"100 BORDEAUX")</f>
        <v>100 BORDEAUX</v>
      </c>
      <c r="G39" s="1" t="s">
        <v>502</v>
      </c>
      <c r="H39" s="1" t="s">
        <v>11</v>
      </c>
      <c r="I39" s="1" t="s">
        <v>503</v>
      </c>
      <c r="J39" s="1" t="s">
        <v>312</v>
      </c>
      <c r="K39" s="3"/>
      <c r="L39" s="3"/>
    </row>
    <row r="40">
      <c r="A40" s="4" t="s">
        <v>505</v>
      </c>
      <c r="B40" s="1" t="s">
        <v>506</v>
      </c>
      <c r="C40" s="1" t="s">
        <v>507</v>
      </c>
      <c r="D40" s="1" t="s">
        <v>508</v>
      </c>
      <c r="E40" s="1" t="str">
        <f>IFERROR(__xludf.DUMMYFUNCTION("SPLIT(D40,""33"",FALSE)"),"6 rue Jean Bedouret
                                ")</f>
        <v>6 rue Jean Bedouret
                                </v>
      </c>
      <c r="F40" s="1" t="str">
        <f>IFERROR(__xludf.DUMMYFUNCTION("""COMPUTED_VALUE"""),"100 Bordeaux")</f>
        <v>100 Bordeaux</v>
      </c>
      <c r="G40" s="1" t="s">
        <v>509</v>
      </c>
      <c r="H40" s="1" t="s">
        <v>510</v>
      </c>
      <c r="I40" s="5" t="s">
        <v>511</v>
      </c>
      <c r="J40" s="1" t="s">
        <v>154</v>
      </c>
      <c r="K40" s="3"/>
      <c r="L40" s="3"/>
    </row>
    <row r="41">
      <c r="A41" s="4" t="s">
        <v>515</v>
      </c>
      <c r="B41" s="1" t="s">
        <v>516</v>
      </c>
      <c r="C41" s="1" t="s">
        <v>517</v>
      </c>
      <c r="D41" s="1" t="s">
        <v>518</v>
      </c>
      <c r="E41" s="1" t="str">
        <f>IFERROR(__xludf.DUMMYFUNCTION("SPLIT(D41,""33"",FALSE)"),"21 bis avenue de brivazac
                                ")</f>
        <v>21 bis avenue de brivazac
                                </v>
      </c>
      <c r="F41" s="1" t="str">
        <f>IFERROR(__xludf.DUMMYFUNCTION("""COMPUTED_VALUE"""),"600 pessac")</f>
        <v>600 pessac</v>
      </c>
      <c r="G41" s="1" t="s">
        <v>519</v>
      </c>
      <c r="H41" s="1" t="s">
        <v>11</v>
      </c>
      <c r="I41" s="3"/>
      <c r="J41" s="1" t="s">
        <v>183</v>
      </c>
      <c r="K41" s="3"/>
      <c r="L41" s="3"/>
    </row>
    <row r="42">
      <c r="A42" s="4" t="s">
        <v>523</v>
      </c>
      <c r="B42" s="1" t="s">
        <v>524</v>
      </c>
      <c r="C42" s="1" t="s">
        <v>525</v>
      </c>
      <c r="D42" s="1" t="s">
        <v>526</v>
      </c>
      <c r="E42" s="1" t="str">
        <f>IFERROR(__xludf.DUMMYFUNCTION("SPLIT(D42,""33"",FALSE)"),"23 impasse Sully
                                ")</f>
        <v>23 impasse Sully
                                </v>
      </c>
      <c r="F42" s="1" t="str">
        <f>IFERROR(__xludf.DUMMYFUNCTION("""COMPUTED_VALUE"""),"000 BORDEAUX")</f>
        <v>000 BORDEAUX</v>
      </c>
      <c r="G42" s="1" t="s">
        <v>527</v>
      </c>
      <c r="H42" s="1" t="s">
        <v>11</v>
      </c>
      <c r="I42" s="5" t="s">
        <v>528</v>
      </c>
      <c r="J42" s="1" t="s">
        <v>80</v>
      </c>
      <c r="K42" s="3"/>
      <c r="L42" s="3"/>
    </row>
    <row r="43">
      <c r="A43" s="4" t="s">
        <v>534</v>
      </c>
      <c r="B43" s="1" t="s">
        <v>535</v>
      </c>
      <c r="C43" s="1" t="s">
        <v>536</v>
      </c>
      <c r="D43" s="1" t="s">
        <v>537</v>
      </c>
      <c r="E43" s="1" t="str">
        <f>IFERROR(__xludf.DUMMYFUNCTION("SPLIT(D43,""33"",FALSE)"),"380 cours de la Somme
                                ")</f>
        <v>380 cours de la Somme
                                </v>
      </c>
      <c r="F43" s="1" t="str">
        <f>IFERROR(__xludf.DUMMYFUNCTION("""COMPUTED_VALUE"""),"800 Bordeaux")</f>
        <v>800 Bordeaux</v>
      </c>
      <c r="G43" s="1" t="s">
        <v>538</v>
      </c>
      <c r="H43" s="1" t="s">
        <v>11</v>
      </c>
      <c r="I43" s="5" t="s">
        <v>539</v>
      </c>
      <c r="J43" s="1" t="s">
        <v>31</v>
      </c>
      <c r="K43" s="3"/>
      <c r="L43" s="3"/>
    </row>
    <row r="44">
      <c r="A44" s="4" t="s">
        <v>543</v>
      </c>
      <c r="B44" s="1" t="s">
        <v>544</v>
      </c>
      <c r="C44" s="3"/>
      <c r="D44" s="3"/>
      <c r="E44" s="1" t="str">
        <f>IFERROR(__xludf.DUMMYFUNCTION("SPLIT(D44,""33"",FALSE)"),"#VALUE!")</f>
        <v>#VALUE!</v>
      </c>
      <c r="F44" s="3"/>
      <c r="G44" s="3"/>
      <c r="H44" s="1" t="s">
        <v>11</v>
      </c>
      <c r="I44" s="1" t="s">
        <v>11</v>
      </c>
      <c r="J44" s="1" t="s">
        <v>11</v>
      </c>
      <c r="K44" s="3"/>
      <c r="L44" s="3"/>
    </row>
    <row r="45">
      <c r="A45" s="4" t="s">
        <v>554</v>
      </c>
      <c r="B45" s="1" t="s">
        <v>555</v>
      </c>
      <c r="C45" s="1" t="s">
        <v>556</v>
      </c>
      <c r="D45" s="1" t="s">
        <v>557</v>
      </c>
      <c r="E45" s="1" t="str">
        <f>IFERROR(__xludf.DUMMYFUNCTION("SPLIT(D45,""33"",FALSE)"),"6 rue de Ségur
                                ")</f>
        <v>6 rue de Ségur
                                </v>
      </c>
      <c r="F45" s="1" t="str">
        <f>IFERROR(__xludf.DUMMYFUNCTION("""COMPUTED_VALUE"""),"000 Bordeaux")</f>
        <v>000 Bordeaux</v>
      </c>
      <c r="G45" s="1" t="s">
        <v>558</v>
      </c>
      <c r="H45" s="1" t="s">
        <v>11</v>
      </c>
      <c r="I45" s="1" t="s">
        <v>559</v>
      </c>
      <c r="J45" s="1" t="s">
        <v>11</v>
      </c>
      <c r="K45" s="3"/>
      <c r="L45" s="3"/>
    </row>
    <row r="46">
      <c r="A46" s="4" t="s">
        <v>567</v>
      </c>
      <c r="B46" s="1" t="s">
        <v>568</v>
      </c>
      <c r="C46" s="1" t="s">
        <v>569</v>
      </c>
      <c r="D46" s="1" t="s">
        <v>570</v>
      </c>
      <c r="E46" s="1" t="str">
        <f>IFERROR(__xludf.DUMMYFUNCTION("SPLIT(D46,""33"",FALSE)"),"14 rue Saint Nicolas
                                ")</f>
        <v>14 rue Saint Nicolas
                                </v>
      </c>
      <c r="F46" s="1" t="str">
        <f>IFERROR(__xludf.DUMMYFUNCTION("""COMPUTED_VALUE"""),"800 Bordeaux")</f>
        <v>800 Bordeaux</v>
      </c>
      <c r="G46" s="1" t="s">
        <v>571</v>
      </c>
      <c r="H46" s="1" t="s">
        <v>572</v>
      </c>
      <c r="I46" s="3"/>
      <c r="J46" s="1" t="s">
        <v>31</v>
      </c>
      <c r="K46" s="3"/>
      <c r="L46" s="3"/>
    </row>
    <row r="47">
      <c r="A47" s="4" t="s">
        <v>578</v>
      </c>
      <c r="B47" s="1" t="s">
        <v>579</v>
      </c>
      <c r="C47" s="1" t="s">
        <v>580</v>
      </c>
      <c r="D47" s="1" t="s">
        <v>581</v>
      </c>
      <c r="E47" s="1" t="str">
        <f>IFERROR(__xludf.DUMMYFUNCTION("SPLIT(D47,""33"",FALSE)"),"17 allée Eugène Delacroix
                                 Apt 18
                                ")</f>
        <v>17 allée Eugène Delacroix
                                 Apt 18
                                </v>
      </c>
      <c r="F47" s="1" t="str">
        <f>IFERROR(__xludf.DUMMYFUNCTION("""COMPUTED_VALUE"""),"800 Bordeaux")</f>
        <v>800 Bordeaux</v>
      </c>
      <c r="G47" s="1" t="s">
        <v>582</v>
      </c>
      <c r="H47" s="1" t="s">
        <v>583</v>
      </c>
      <c r="I47" s="5" t="s">
        <v>584</v>
      </c>
      <c r="J47" s="1" t="s">
        <v>80</v>
      </c>
      <c r="K47" s="3"/>
      <c r="L47" s="3"/>
    </row>
    <row r="48">
      <c r="A48" s="4" t="s">
        <v>586</v>
      </c>
      <c r="B48" s="1" t="s">
        <v>587</v>
      </c>
      <c r="C48" s="1" t="s">
        <v>588</v>
      </c>
      <c r="D48" s="1" t="s">
        <v>589</v>
      </c>
      <c r="E48" s="1" t="str">
        <f>IFERROR(__xludf.DUMMYFUNCTION("SPLIT(D48,""33"",FALSE)"),"48, rue Kléber
                                ")</f>
        <v>48, rue Kléber
                                </v>
      </c>
      <c r="F48" s="1" t="str">
        <f>IFERROR(__xludf.DUMMYFUNCTION("""COMPUTED_VALUE"""),"800 BORDEAUX")</f>
        <v>800 BORDEAUX</v>
      </c>
      <c r="G48" s="1" t="s">
        <v>590</v>
      </c>
      <c r="H48" s="1" t="s">
        <v>591</v>
      </c>
      <c r="I48" s="5" t="s">
        <v>592</v>
      </c>
      <c r="J48" s="1" t="s">
        <v>31</v>
      </c>
      <c r="K48" s="3"/>
      <c r="L48" s="3"/>
    </row>
    <row r="49">
      <c r="A49" s="4" t="s">
        <v>602</v>
      </c>
      <c r="B49" s="1" t="s">
        <v>603</v>
      </c>
      <c r="C49" s="1" t="s">
        <v>604</v>
      </c>
      <c r="D49" s="3"/>
      <c r="E49" s="1" t="str">
        <f>IFERROR(__xludf.DUMMYFUNCTION("SPLIT(D49,""33"",FALSE)"),"#VALUE!")</f>
        <v>#VALUE!</v>
      </c>
      <c r="F49" s="3"/>
      <c r="G49" s="3"/>
      <c r="H49" s="1" t="s">
        <v>11</v>
      </c>
      <c r="I49" s="1" t="s">
        <v>11</v>
      </c>
      <c r="J49" s="1" t="s">
        <v>11</v>
      </c>
      <c r="K49" s="3"/>
      <c r="L49" s="3"/>
    </row>
    <row r="50">
      <c r="A50" s="4" t="s">
        <v>606</v>
      </c>
      <c r="B50" s="1" t="s">
        <v>607</v>
      </c>
      <c r="C50" s="1" t="s">
        <v>608</v>
      </c>
      <c r="D50" s="1" t="s">
        <v>609</v>
      </c>
      <c r="E50" s="1" t="str">
        <f>IFERROR(__xludf.DUMMYFUNCTION("SPLIT(D50,""33"",FALSE)"),"10 Esplanade des Antilles, Maison des Sciences de l'Homme
                                ")</f>
        <v>10 Esplanade des Antilles, Maison des Sciences de l'Homme
                                </v>
      </c>
      <c r="F50" s="1" t="str">
        <f>IFERROR(__xludf.DUMMYFUNCTION("""COMPUTED_VALUE"""),"607 Pessac")</f>
        <v>607 Pessac</v>
      </c>
      <c r="G50" s="1" t="s">
        <v>610</v>
      </c>
      <c r="H50" s="1" t="s">
        <v>11</v>
      </c>
      <c r="I50" s="5" t="s">
        <v>611</v>
      </c>
      <c r="J50" s="1" t="s">
        <v>31</v>
      </c>
      <c r="K50" s="3"/>
      <c r="L50" s="3"/>
    </row>
    <row r="51">
      <c r="A51" s="4" t="s">
        <v>613</v>
      </c>
      <c r="B51" s="1" t="s">
        <v>614</v>
      </c>
      <c r="C51" s="3"/>
      <c r="D51" s="3"/>
      <c r="E51" s="1" t="str">
        <f>IFERROR(__xludf.DUMMYFUNCTION("SPLIT(D51,""33"",FALSE)"),"#VALUE!")</f>
        <v>#VALUE!</v>
      </c>
      <c r="F51" s="3"/>
      <c r="G51" s="3"/>
      <c r="H51" s="1" t="s">
        <v>11</v>
      </c>
      <c r="I51" s="1" t="s">
        <v>11</v>
      </c>
      <c r="J51" s="1" t="s">
        <v>11</v>
      </c>
      <c r="K51" s="3"/>
      <c r="L51" s="3"/>
    </row>
    <row r="52">
      <c r="A52" s="4" t="s">
        <v>626</v>
      </c>
      <c r="B52" s="1" t="s">
        <v>627</v>
      </c>
      <c r="C52" s="1" t="s">
        <v>628</v>
      </c>
      <c r="D52" s="1" t="s">
        <v>629</v>
      </c>
      <c r="E52" s="1" t="str">
        <f>IFERROR(__xludf.DUMMYFUNCTION("SPLIT(D52,""33"",FALSE)"),"26, rue Marius Olivier
                                ")</f>
        <v>26, rue Marius Olivier
                                </v>
      </c>
      <c r="F52" s="1" t="str">
        <f>IFERROR(__xludf.DUMMYFUNCTION("""COMPUTED_VALUE"""),"130 BEGLES")</f>
        <v>130 BEGLES</v>
      </c>
      <c r="G52" s="1" t="s">
        <v>630</v>
      </c>
      <c r="H52" s="1" t="s">
        <v>11</v>
      </c>
      <c r="I52" s="5" t="s">
        <v>631</v>
      </c>
      <c r="J52" s="1" t="s">
        <v>80</v>
      </c>
      <c r="K52" s="3"/>
      <c r="L52" s="3"/>
    </row>
    <row r="53">
      <c r="A53" s="4" t="s">
        <v>647</v>
      </c>
      <c r="B53" s="1" t="s">
        <v>648</v>
      </c>
      <c r="C53" s="1" t="s">
        <v>649</v>
      </c>
      <c r="D53" s="1" t="s">
        <v>650</v>
      </c>
      <c r="E53" s="1" t="str">
        <f>IFERROR(__xludf.DUMMYFUNCTION("SPLIT(D53,""33"",FALSE)"),"20 Quai Lawton
                                 CS50100
                                ")</f>
        <v>20 Quai Lawton
                                 CS50100
                                </v>
      </c>
      <c r="F53" s="1" t="str">
        <f>IFERROR(__xludf.DUMMYFUNCTION("""COMPUTED_VALUE"""),"300 BORDEAUX Cedex")</f>
        <v>300 BORDEAUX Cedex</v>
      </c>
      <c r="G53" s="1" t="s">
        <v>651</v>
      </c>
      <c r="H53" s="1" t="s">
        <v>652</v>
      </c>
      <c r="I53" s="5" t="s">
        <v>653</v>
      </c>
      <c r="J53" s="1" t="s">
        <v>654</v>
      </c>
      <c r="K53" s="3"/>
      <c r="L53" s="3"/>
    </row>
    <row r="54">
      <c r="A54" s="4" t="s">
        <v>656</v>
      </c>
      <c r="B54" s="1" t="s">
        <v>657</v>
      </c>
      <c r="C54" s="1" t="s">
        <v>658</v>
      </c>
      <c r="D54" s="1" t="s">
        <v>659</v>
      </c>
      <c r="E54" s="1" t="str">
        <f>IFERROR(__xludf.DUMMYFUNCTION("SPLIT(D54,""33"",FALSE)"),"40 Allées d'Orléans
                                 Immeuble Le Splendide
                                ")</f>
        <v>40 Allées d'Orléans
                                 Immeuble Le Splendide
                                </v>
      </c>
      <c r="F54" s="1" t="str">
        <f>IFERROR(__xludf.DUMMYFUNCTION("""COMPUTED_VALUE"""),"000 BORDEAUX")</f>
        <v>000 BORDEAUX</v>
      </c>
      <c r="G54" s="1" t="s">
        <v>660</v>
      </c>
      <c r="H54" s="1" t="s">
        <v>11</v>
      </c>
      <c r="I54" s="3"/>
      <c r="J54" s="1" t="s">
        <v>312</v>
      </c>
      <c r="K54" s="3"/>
      <c r="L54" s="3"/>
    </row>
    <row r="55">
      <c r="A55" s="4" t="s">
        <v>662</v>
      </c>
      <c r="B55" s="1" t="s">
        <v>663</v>
      </c>
      <c r="C55" s="1" t="s">
        <v>664</v>
      </c>
      <c r="D55" s="1" t="s">
        <v>665</v>
      </c>
      <c r="E55" s="1" t="str">
        <f>IFERROR(__xludf.DUMMYFUNCTION("SPLIT(D55,""33"",FALSE)"),"148 boulevard du Président Franklin Roosevelt
                                ")</f>
        <v>148 boulevard du Président Franklin Roosevelt
                                </v>
      </c>
      <c r="F55" s="1" t="str">
        <f>IFERROR(__xludf.DUMMYFUNCTION("""COMPUTED_VALUE"""),"800 Bordeaux")</f>
        <v>800 Bordeaux</v>
      </c>
      <c r="G55" s="1" t="s">
        <v>666</v>
      </c>
      <c r="H55" s="1" t="s">
        <v>11</v>
      </c>
      <c r="I55" s="5" t="s">
        <v>667</v>
      </c>
      <c r="J55" s="1" t="s">
        <v>80</v>
      </c>
      <c r="K55" s="3"/>
      <c r="L55" s="3"/>
    </row>
    <row r="56">
      <c r="A56" s="4" t="s">
        <v>671</v>
      </c>
      <c r="B56" s="1" t="s">
        <v>672</v>
      </c>
      <c r="C56" s="3"/>
      <c r="D56" s="3"/>
      <c r="E56" s="1" t="str">
        <f>IFERROR(__xludf.DUMMYFUNCTION("SPLIT(D56,""33"",FALSE)"),"#VALUE!")</f>
        <v>#VALUE!</v>
      </c>
      <c r="F56" s="3"/>
      <c r="G56" s="3"/>
      <c r="H56" s="1" t="s">
        <v>11</v>
      </c>
      <c r="I56" s="1" t="s">
        <v>11</v>
      </c>
      <c r="J56" s="1" t="s">
        <v>11</v>
      </c>
      <c r="K56" s="3"/>
      <c r="L56" s="3"/>
    </row>
    <row r="57">
      <c r="A57" s="4" t="s">
        <v>674</v>
      </c>
      <c r="B57" s="1" t="s">
        <v>675</v>
      </c>
      <c r="C57" s="1" t="s">
        <v>676</v>
      </c>
      <c r="D57" s="1" t="s">
        <v>677</v>
      </c>
      <c r="E57" s="1" t="str">
        <f>IFERROR(__xludf.DUMMYFUNCTION("SPLIT(D57,""33"",FALSE)"),"8 RUE DU CHASSELAS
                                ")</f>
        <v>8 RUE DU CHASSELAS
                                </v>
      </c>
      <c r="F57" s="1" t="str">
        <f>IFERROR(__xludf.DUMMYFUNCTION("""COMPUTED_VALUE"""),"370 ARTIGUES PRES BORDEAUX")</f>
        <v>370 ARTIGUES PRES BORDEAUX</v>
      </c>
      <c r="G57" s="1" t="s">
        <v>678</v>
      </c>
      <c r="H57" s="1" t="s">
        <v>11</v>
      </c>
      <c r="I57" s="5" t="s">
        <v>679</v>
      </c>
      <c r="J57" s="1" t="s">
        <v>11</v>
      </c>
      <c r="K57" s="3"/>
      <c r="L57" s="3"/>
    </row>
    <row r="58">
      <c r="A58" s="4" t="s">
        <v>683</v>
      </c>
      <c r="B58" s="1" t="s">
        <v>684</v>
      </c>
      <c r="C58" s="1" t="s">
        <v>685</v>
      </c>
      <c r="D58" s="1" t="s">
        <v>686</v>
      </c>
      <c r="E58" s="1" t="str">
        <f>IFERROR(__xludf.DUMMYFUNCTION("SPLIT(D58,""33"",FALSE)"),"680 Cours de la libération 
                                 KEDGE Business School
                                ")</f>
        <v>680 Cours de la libération 
                                 KEDGE Business School
                                </v>
      </c>
      <c r="F58" s="1" t="str">
        <f>IFERROR(__xludf.DUMMYFUNCTION("""COMPUTED_VALUE"""),"405 Talence")</f>
        <v>405 Talence</v>
      </c>
      <c r="G58" s="1" t="s">
        <v>687</v>
      </c>
      <c r="H58" s="1" t="s">
        <v>11</v>
      </c>
      <c r="I58" s="5" t="s">
        <v>688</v>
      </c>
      <c r="J58" s="1" t="s">
        <v>31</v>
      </c>
      <c r="K58" s="3"/>
      <c r="L58" s="3"/>
    </row>
    <row r="59">
      <c r="A59" s="4" t="s">
        <v>692</v>
      </c>
      <c r="B59" s="1" t="s">
        <v>693</v>
      </c>
      <c r="C59" s="1" t="s">
        <v>694</v>
      </c>
      <c r="D59" s="1" t="s">
        <v>695</v>
      </c>
      <c r="E59" s="1" t="str">
        <f>IFERROR(__xludf.DUMMYFUNCTION("SPLIT(D59,""33"",FALSE)"),"169, rue Palais Gallien
                                ")</f>
        <v>169, rue Palais Gallien
                                </v>
      </c>
      <c r="F59" s="1" t="str">
        <f>IFERROR(__xludf.DUMMYFUNCTION("""COMPUTED_VALUE"""),"000 Bordeaux")</f>
        <v>000 Bordeaux</v>
      </c>
      <c r="G59" s="1" t="s">
        <v>696</v>
      </c>
      <c r="H59" s="1" t="s">
        <v>697</v>
      </c>
      <c r="I59" s="1" t="s">
        <v>11</v>
      </c>
      <c r="J59" s="1" t="s">
        <v>80</v>
      </c>
      <c r="K59" s="3"/>
      <c r="L59" s="3"/>
    </row>
    <row r="60">
      <c r="A60" s="4" t="s">
        <v>699</v>
      </c>
      <c r="B60" s="1" t="s">
        <v>700</v>
      </c>
      <c r="C60" s="1" t="s">
        <v>701</v>
      </c>
      <c r="D60" s="1" t="s">
        <v>702</v>
      </c>
      <c r="E60" s="1" t="str">
        <f>IFERROR(__xludf.DUMMYFUNCTION("SPLIT(D60,""33"",FALSE)"),"8 rue Maryse Bastié
                                 apt 14
                                ")</f>
        <v>8 rue Maryse Bastié
                                 apt 14
                                </v>
      </c>
      <c r="F60" s="1" t="str">
        <f>IFERROR(__xludf.DUMMYFUNCTION("""COMPUTED_VALUE"""),"300 BORDEAUX")</f>
        <v>300 BORDEAUX</v>
      </c>
      <c r="G60" s="1" t="s">
        <v>703</v>
      </c>
      <c r="H60" s="1" t="s">
        <v>704</v>
      </c>
      <c r="I60" s="1" t="s">
        <v>11</v>
      </c>
      <c r="J60" s="1" t="s">
        <v>80</v>
      </c>
      <c r="K60" s="3"/>
      <c r="L60" s="3"/>
    </row>
    <row r="61">
      <c r="A61" s="4" t="s">
        <v>706</v>
      </c>
      <c r="B61" s="1" t="s">
        <v>707</v>
      </c>
      <c r="C61" s="1" t="s">
        <v>708</v>
      </c>
      <c r="D61" s="1" t="s">
        <v>709</v>
      </c>
      <c r="E61" s="1" t="str">
        <f>IFERROR(__xludf.DUMMYFUNCTION("SPLIT(D61,""33"",FALSE)"),"11 rue Erik Satie
                                ")</f>
        <v>11 rue Erik Satie
                                </v>
      </c>
      <c r="F61" s="1" t="str">
        <f>IFERROR(__xludf.DUMMYFUNCTION("""COMPUTED_VALUE"""),"200 Bordeaux")</f>
        <v>200 Bordeaux</v>
      </c>
      <c r="G61" s="1" t="s">
        <v>710</v>
      </c>
      <c r="H61" s="1" t="s">
        <v>11</v>
      </c>
      <c r="I61" s="5" t="s">
        <v>711</v>
      </c>
      <c r="J61" s="1" t="s">
        <v>80</v>
      </c>
      <c r="K61" s="3"/>
      <c r="L61" s="3"/>
    </row>
    <row r="62">
      <c r="A62" s="4" t="s">
        <v>715</v>
      </c>
      <c r="B62" s="1" t="s">
        <v>716</v>
      </c>
      <c r="C62" s="1" t="s">
        <v>717</v>
      </c>
      <c r="D62" s="1" t="s">
        <v>718</v>
      </c>
      <c r="E62" s="1" t="str">
        <f>IFERROR(__xludf.DUMMYFUNCTION("SPLIT(D62,""33"",FALSE)"),"8 Rue de Barsac
                                ")</f>
        <v>8 Rue de Barsac
                                </v>
      </c>
      <c r="F62" s="1" t="str">
        <f>IFERROR(__xludf.DUMMYFUNCTION("""COMPUTED_VALUE"""),"800 bordeaux")</f>
        <v>800 bordeaux</v>
      </c>
      <c r="G62" s="1" t="s">
        <v>719</v>
      </c>
      <c r="H62" s="1" t="s">
        <v>11</v>
      </c>
      <c r="I62" s="5" t="s">
        <v>720</v>
      </c>
      <c r="J62" s="1" t="s">
        <v>80</v>
      </c>
      <c r="K62" s="3"/>
      <c r="L62" s="3"/>
    </row>
    <row r="63">
      <c r="A63" s="4" t="s">
        <v>722</v>
      </c>
      <c r="B63" s="1" t="s">
        <v>723</v>
      </c>
      <c r="C63" s="3"/>
      <c r="D63" s="3"/>
      <c r="E63" s="1" t="str">
        <f>IFERROR(__xludf.DUMMYFUNCTION("SPLIT(D63,""33"",FALSE)"),"#VALUE!")</f>
        <v>#VALUE!</v>
      </c>
      <c r="F63" s="3"/>
      <c r="G63" s="3"/>
      <c r="H63" s="1" t="s">
        <v>11</v>
      </c>
      <c r="I63" s="1" t="s">
        <v>11</v>
      </c>
      <c r="J63" s="1" t="s">
        <v>11</v>
      </c>
      <c r="K63" s="3"/>
      <c r="L63" s="3"/>
    </row>
    <row r="64">
      <c r="A64" s="4" t="s">
        <v>729</v>
      </c>
      <c r="B64" s="1" t="s">
        <v>730</v>
      </c>
      <c r="C64" s="1" t="s">
        <v>731</v>
      </c>
      <c r="D64" s="1" t="s">
        <v>732</v>
      </c>
      <c r="E64" s="1" t="str">
        <f>IFERROR(__xludf.DUMMYFUNCTION("SPLIT(D64,""33"",FALSE)"),"184 rue fondaudège
                                ")</f>
        <v>184 rue fondaudège
                                </v>
      </c>
      <c r="F64" s="1" t="str">
        <f>IFERROR(__xludf.DUMMYFUNCTION("""COMPUTED_VALUE"""),"000 Bordeaux")</f>
        <v>000 Bordeaux</v>
      </c>
      <c r="G64" s="1" t="s">
        <v>733</v>
      </c>
      <c r="H64" s="1" t="s">
        <v>11</v>
      </c>
      <c r="I64" s="5" t="s">
        <v>734</v>
      </c>
      <c r="J64" s="1" t="s">
        <v>43</v>
      </c>
      <c r="K64" s="3"/>
      <c r="L64" s="3"/>
    </row>
    <row r="65">
      <c r="A65" s="4" t="s">
        <v>770</v>
      </c>
      <c r="B65" s="1" t="s">
        <v>771</v>
      </c>
      <c r="C65" s="3"/>
      <c r="D65" s="3"/>
      <c r="E65" s="1" t="str">
        <f>IFERROR(__xludf.DUMMYFUNCTION("SPLIT(D65,""33"",FALSE)"),"#VALUE!")</f>
        <v>#VALUE!</v>
      </c>
      <c r="F65" s="3"/>
      <c r="G65" s="3"/>
      <c r="H65" s="1" t="s">
        <v>11</v>
      </c>
      <c r="I65" s="1" t="s">
        <v>11</v>
      </c>
      <c r="J65" s="1" t="s">
        <v>11</v>
      </c>
      <c r="K65" s="3"/>
      <c r="L65" s="3"/>
    </row>
    <row r="66">
      <c r="A66" s="4" t="s">
        <v>775</v>
      </c>
      <c r="B66" s="1" t="s">
        <v>776</v>
      </c>
      <c r="C66" s="1" t="s">
        <v>777</v>
      </c>
      <c r="D66" s="1" t="s">
        <v>778</v>
      </c>
      <c r="E66" s="1" t="str">
        <f>IFERROR(__xludf.DUMMYFUNCTION("SPLIT(D66,""33"",FALSE)"),"Impasse du grand Barrail
                                ")</f>
        <v>Impasse du grand Barrail
                                </v>
      </c>
      <c r="F66" s="1" t="str">
        <f>IFERROR(__xludf.DUMMYFUNCTION("""COMPUTED_VALUE"""),"710 PUGNAC")</f>
        <v>710 PUGNAC</v>
      </c>
      <c r="G66" s="1" t="s">
        <v>779</v>
      </c>
      <c r="H66" s="1" t="s">
        <v>11</v>
      </c>
      <c r="I66" s="5" t="s">
        <v>780</v>
      </c>
      <c r="J66" s="1" t="s">
        <v>53</v>
      </c>
      <c r="K66" s="3"/>
      <c r="L66" s="3"/>
    </row>
    <row r="67">
      <c r="A67" s="4" t="s">
        <v>782</v>
      </c>
      <c r="B67" s="1" t="s">
        <v>783</v>
      </c>
      <c r="C67" s="1" t="s">
        <v>784</v>
      </c>
      <c r="D67" s="1" t="s">
        <v>785</v>
      </c>
      <c r="E67" s="1" t="str">
        <f>IFERROR(__xludf.DUMMYFUNCTION("SPLIT(D67,""33"",FALSE)"),"18 rue Auguste Merillon
                                ")</f>
        <v>18 rue Auguste Merillon
                                </v>
      </c>
      <c r="F67" s="1" t="str">
        <f>IFERROR(__xludf.DUMMYFUNCTION("""COMPUTED_VALUE"""),"000 Bordeaux")</f>
        <v>000 Bordeaux</v>
      </c>
      <c r="G67" s="1" t="s">
        <v>786</v>
      </c>
      <c r="H67" s="1" t="s">
        <v>787</v>
      </c>
      <c r="I67" s="1" t="s">
        <v>11</v>
      </c>
      <c r="J67" s="1" t="s">
        <v>80</v>
      </c>
      <c r="K67" s="3"/>
      <c r="L67" s="3"/>
    </row>
    <row r="68">
      <c r="A68" s="4" t="s">
        <v>803</v>
      </c>
      <c r="B68" s="1" t="s">
        <v>804</v>
      </c>
      <c r="C68" s="1" t="s">
        <v>805</v>
      </c>
      <c r="D68" s="1" t="s">
        <v>806</v>
      </c>
      <c r="E68" s="1" t="str">
        <f>IFERROR(__xludf.DUMMYFUNCTION("SPLIT(D68,""33"",FALSE)"),"164 rue Stéhélin
                                ")</f>
        <v>164 rue Stéhélin
                                </v>
      </c>
      <c r="F68" s="1" t="str">
        <f>IFERROR(__xludf.DUMMYFUNCTION("""COMPUTED_VALUE"""),"200 bordeaux")</f>
        <v>200 bordeaux</v>
      </c>
      <c r="G68" s="1" t="s">
        <v>807</v>
      </c>
      <c r="H68" s="1" t="s">
        <v>11</v>
      </c>
      <c r="I68" s="3"/>
      <c r="J68" s="1" t="s">
        <v>80</v>
      </c>
      <c r="K68" s="3"/>
      <c r="L68" s="3"/>
    </row>
    <row r="69">
      <c r="A69" s="4" t="s">
        <v>809</v>
      </c>
      <c r="B69" s="1" t="s">
        <v>810</v>
      </c>
      <c r="C69" s="1" t="s">
        <v>811</v>
      </c>
      <c r="D69" s="1" t="s">
        <v>812</v>
      </c>
      <c r="E69" s="1" t="str">
        <f>IFERROR(__xludf.DUMMYFUNCTION("SPLIT(D69,""33"",FALSE)"),".
                                ")</f>
        <v>.
                                </v>
      </c>
      <c r="F69" s="1" t="str">
        <f>IFERROR(__xludf.DUMMYFUNCTION("""COMPUTED_VALUE"""),"000 BORDEAUX")</f>
        <v>000 BORDEAUX</v>
      </c>
      <c r="G69" s="1" t="s">
        <v>813</v>
      </c>
      <c r="H69" s="1" t="s">
        <v>11</v>
      </c>
      <c r="I69" s="5" t="s">
        <v>814</v>
      </c>
      <c r="J69" s="1" t="s">
        <v>31</v>
      </c>
      <c r="K69" s="3"/>
      <c r="L69" s="3"/>
    </row>
    <row r="70">
      <c r="A70" s="4" t="s">
        <v>818</v>
      </c>
      <c r="B70" s="1" t="s">
        <v>819</v>
      </c>
      <c r="C70" s="1" t="s">
        <v>820</v>
      </c>
      <c r="D70" s="1" t="s">
        <v>821</v>
      </c>
      <c r="E70" s="1" t="str">
        <f>IFERROR(__xludf.DUMMYFUNCTION("SPLIT(D70,""33"",FALSE)"),"Boulevard Jacques Chaban-Delmas
                                ")</f>
        <v>Boulevard Jacques Chaban-Delmas
                                </v>
      </c>
      <c r="F70" s="1" t="str">
        <f>IFERROR(__xludf.DUMMYFUNCTION("""COMPUTED_VALUE"""),"520 BRUGES")</f>
        <v>520 BRUGES</v>
      </c>
      <c r="G70" s="1" t="s">
        <v>822</v>
      </c>
      <c r="H70" s="1" t="s">
        <v>11</v>
      </c>
      <c r="I70" s="5" t="s">
        <v>823</v>
      </c>
      <c r="J70" s="1" t="s">
        <v>183</v>
      </c>
      <c r="K70" s="3"/>
      <c r="L70" s="3"/>
    </row>
    <row r="71">
      <c r="A71" s="4" t="s">
        <v>825</v>
      </c>
      <c r="B71" s="1" t="s">
        <v>826</v>
      </c>
      <c r="C71" s="3"/>
      <c r="D71" s="3"/>
      <c r="E71" s="1" t="str">
        <f>IFERROR(__xludf.DUMMYFUNCTION("SPLIT(D71,""33"",FALSE)"),"#VALUE!")</f>
        <v>#VALUE!</v>
      </c>
      <c r="F71" s="3"/>
      <c r="G71" s="3"/>
      <c r="H71" s="1" t="s">
        <v>11</v>
      </c>
      <c r="I71" s="1" t="s">
        <v>11</v>
      </c>
      <c r="J71" s="1" t="s">
        <v>11</v>
      </c>
      <c r="K71" s="3"/>
      <c r="L71" s="3"/>
    </row>
    <row r="72">
      <c r="A72" s="4" t="s">
        <v>832</v>
      </c>
      <c r="B72" s="1" t="s">
        <v>833</v>
      </c>
      <c r="C72" s="1" t="s">
        <v>834</v>
      </c>
      <c r="D72" s="1" t="s">
        <v>835</v>
      </c>
      <c r="E72" s="1" t="str">
        <f>IFERROR(__xludf.DUMMYFUNCTION("SPLIT(D72,""33"",FALSE)"),"31 rue Lachassaigne chez Mme DAO DUC Sylvie 
                                ")</f>
        <v>31 rue Lachassaigne chez Mme DAO DUC Sylvie 
                                </v>
      </c>
      <c r="F72" s="1" t="str">
        <f>IFERROR(__xludf.DUMMYFUNCTION("""COMPUTED_VALUE"""),"000 BORDEAUX")</f>
        <v>000 BORDEAUX</v>
      </c>
      <c r="G72" s="1" t="s">
        <v>836</v>
      </c>
      <c r="H72" s="1" t="s">
        <v>11</v>
      </c>
      <c r="I72" s="3"/>
      <c r="J72" s="1" t="s">
        <v>183</v>
      </c>
      <c r="K72" s="3"/>
      <c r="L72" s="3"/>
    </row>
    <row r="73">
      <c r="A73" s="4" t="s">
        <v>856</v>
      </c>
      <c r="B73" s="1" t="s">
        <v>857</v>
      </c>
      <c r="C73" s="1" t="s">
        <v>858</v>
      </c>
      <c r="D73" s="1" t="s">
        <v>859</v>
      </c>
      <c r="E73" s="1" t="str">
        <f>IFERROR(__xludf.DUMMYFUNCTION("SPLIT(D73,""33"",FALSE)"),"12 Avenue des 40 Journaux 
                                 appt 162
                                ")</f>
        <v>12 Avenue des 40 Journaux 
                                 appt 162
                                </v>
      </c>
      <c r="F73" s="1" t="str">
        <f>IFERROR(__xludf.DUMMYFUNCTION("""COMPUTED_VALUE"""),"300 Bordeaux")</f>
        <v>300 Bordeaux</v>
      </c>
      <c r="G73" s="1" t="s">
        <v>860</v>
      </c>
      <c r="H73" s="1" t="s">
        <v>11</v>
      </c>
      <c r="I73" s="1" t="s">
        <v>11</v>
      </c>
      <c r="J73" s="1" t="s">
        <v>183</v>
      </c>
      <c r="K73" s="3"/>
      <c r="L73" s="3"/>
    </row>
    <row r="74">
      <c r="A74" s="4" t="s">
        <v>866</v>
      </c>
      <c r="B74" s="1" t="s">
        <v>867</v>
      </c>
      <c r="C74" s="1" t="s">
        <v>868</v>
      </c>
      <c r="D74" s="1" t="s">
        <v>869</v>
      </c>
      <c r="E74" s="1" t="str">
        <f>IFERROR(__xludf.DUMMYFUNCTION("SPLIT(D74,""33"",FALSE)"),"Residence de la mairie
                                 Bat 14 apt 9
                                ")</f>
        <v>Residence de la mairie
                                 Bat 14 apt 9
                                </v>
      </c>
      <c r="F74" s="1" t="str">
        <f>IFERROR(__xludf.DUMMYFUNCTION("""COMPUTED_VALUE"""),"130 BEGLES")</f>
        <v>130 BEGLES</v>
      </c>
      <c r="G74" s="1" t="s">
        <v>870</v>
      </c>
      <c r="H74" s="1" t="s">
        <v>871</v>
      </c>
      <c r="I74" s="1" t="s">
        <v>11</v>
      </c>
      <c r="J74" s="1" t="s">
        <v>53</v>
      </c>
      <c r="K74" s="3"/>
      <c r="L74" s="3"/>
    </row>
    <row r="75">
      <c r="A75" s="4" t="s">
        <v>877</v>
      </c>
      <c r="B75" s="1" t="s">
        <v>878</v>
      </c>
      <c r="C75" s="1" t="s">
        <v>879</v>
      </c>
      <c r="D75" s="1" t="s">
        <v>880</v>
      </c>
      <c r="E75" s="1" t="str">
        <f>IFERROR(__xludf.DUMMYFUNCTION("SPLIT(D75,""33"",FALSE)"),"3 rue de Tauzia
                                ")</f>
        <v>3 rue de Tauzia
                                </v>
      </c>
      <c r="F75" s="1" t="str">
        <f>IFERROR(__xludf.DUMMYFUNCTION("""COMPUTED_VALUE"""),"800 Bordeaux")</f>
        <v>800 Bordeaux</v>
      </c>
      <c r="G75" s="1" t="s">
        <v>881</v>
      </c>
      <c r="H75" s="1" t="s">
        <v>11</v>
      </c>
      <c r="I75" s="3"/>
      <c r="J75" s="1" t="s">
        <v>80</v>
      </c>
      <c r="K75" s="3"/>
      <c r="L75" s="3"/>
    </row>
    <row r="76">
      <c r="A76" s="4" t="s">
        <v>893</v>
      </c>
      <c r="B76" s="1" t="s">
        <v>894</v>
      </c>
      <c r="C76" s="1" t="s">
        <v>895</v>
      </c>
      <c r="D76" s="1" t="s">
        <v>896</v>
      </c>
      <c r="E76" s="1" t="str">
        <f>IFERROR(__xludf.DUMMYFUNCTION("SPLIT(D76,""33"",FALSE)"),"62bis rue paul antin
                                ")</f>
        <v>62bis rue paul antin
                                </v>
      </c>
      <c r="F76" s="1" t="str">
        <f>IFERROR(__xludf.DUMMYFUNCTION("""COMPUTED_VALUE"""),"800 BORDEAUX")</f>
        <v>800 BORDEAUX</v>
      </c>
      <c r="G76" s="1" t="s">
        <v>897</v>
      </c>
      <c r="H76" s="1" t="s">
        <v>898</v>
      </c>
      <c r="I76" s="3"/>
      <c r="J76" s="1" t="s">
        <v>183</v>
      </c>
      <c r="K76" s="3"/>
      <c r="L76" s="3"/>
    </row>
    <row r="77">
      <c r="A77" s="4" t="s">
        <v>906</v>
      </c>
      <c r="B77" s="1" t="s">
        <v>907</v>
      </c>
      <c r="C77" s="1" t="s">
        <v>908</v>
      </c>
      <c r="D77" s="1" t="s">
        <v>909</v>
      </c>
      <c r="E77" s="1" t="str">
        <f>IFERROR(__xludf.DUMMYFUNCTION("SPLIT(D77,""33"",FALSE)"),"84 rue Amédée St Germain
                                 La Laiterie
                                ")</f>
        <v>84 rue Amédée St Germain
                                 La Laiterie
                                </v>
      </c>
      <c r="F77" s="1" t="str">
        <f>IFERROR(__xludf.DUMMYFUNCTION("""COMPUTED_VALUE"""),"800 Bordeaux")</f>
        <v>800 Bordeaux</v>
      </c>
      <c r="G77" s="1" t="s">
        <v>910</v>
      </c>
      <c r="H77" s="1" t="s">
        <v>11</v>
      </c>
      <c r="I77" s="5" t="s">
        <v>911</v>
      </c>
      <c r="J77" s="1" t="s">
        <v>80</v>
      </c>
      <c r="K77" s="3"/>
      <c r="L77" s="3"/>
    </row>
    <row r="78">
      <c r="A78" s="4" t="s">
        <v>915</v>
      </c>
      <c r="B78" s="1" t="s">
        <v>916</v>
      </c>
      <c r="C78" s="3"/>
      <c r="D78" s="3"/>
      <c r="E78" s="1" t="str">
        <f>IFERROR(__xludf.DUMMYFUNCTION("SPLIT(D78,""33"",FALSE)"),"#VALUE!")</f>
        <v>#VALUE!</v>
      </c>
      <c r="F78" s="3"/>
      <c r="G78" s="3"/>
      <c r="H78" s="1" t="s">
        <v>11</v>
      </c>
      <c r="I78" s="1" t="s">
        <v>11</v>
      </c>
      <c r="J78" s="1" t="s">
        <v>11</v>
      </c>
      <c r="K78" s="3"/>
      <c r="L78" s="3"/>
    </row>
    <row r="79">
      <c r="A79" s="4" t="s">
        <v>918</v>
      </c>
      <c r="B79" s="1" t="s">
        <v>919</v>
      </c>
      <c r="C79" s="1" t="s">
        <v>920</v>
      </c>
      <c r="D79" s="1" t="s">
        <v>921</v>
      </c>
      <c r="E79" s="5" t="str">
        <f>IFERROR(__xludf.DUMMYFUNCTION("SPLIT(D79,""33"",FALSE)"),"http://www.we-job.com/
                                ")</f>
        <v>http://www.we-job.com/
                                </v>
      </c>
      <c r="F79" s="1" t="str">
        <f>IFERROR(__xludf.DUMMYFUNCTION("""COMPUTED_VALUE"""),"000 Bordeaux")</f>
        <v>000 Bordeaux</v>
      </c>
      <c r="G79" s="1" t="s">
        <v>922</v>
      </c>
      <c r="H79" s="1" t="s">
        <v>11</v>
      </c>
      <c r="I79" s="5" t="s">
        <v>923</v>
      </c>
      <c r="J79" s="1" t="s">
        <v>924</v>
      </c>
      <c r="K79" s="3"/>
      <c r="L79" s="3"/>
    </row>
    <row r="80">
      <c r="A80" s="4" t="s">
        <v>926</v>
      </c>
      <c r="B80" s="1" t="s">
        <v>927</v>
      </c>
      <c r="C80" s="1" t="s">
        <v>928</v>
      </c>
      <c r="D80" s="1" t="s">
        <v>929</v>
      </c>
      <c r="E80" s="1" t="str">
        <f>IFERROR(__xludf.DUMMYFUNCTION("SPLIT(D80,""33"",FALSE)"),"17 rue Calvimont
                                 Coté Cour
                                ")</f>
        <v>17 rue Calvimont
                                 Coté Cour
                                </v>
      </c>
      <c r="F80" s="1" t="str">
        <f>IFERROR(__xludf.DUMMYFUNCTION("""COMPUTED_VALUE"""),"100 BORDEAUX")</f>
        <v>100 BORDEAUX</v>
      </c>
      <c r="G80" s="1" t="s">
        <v>930</v>
      </c>
      <c r="H80" s="1" t="s">
        <v>11</v>
      </c>
      <c r="I80" s="5" t="s">
        <v>931</v>
      </c>
      <c r="J80" s="1" t="s">
        <v>183</v>
      </c>
      <c r="K80" s="3"/>
      <c r="L80" s="3"/>
    </row>
    <row r="81">
      <c r="A81" s="4" t="s">
        <v>939</v>
      </c>
      <c r="B81" s="1" t="s">
        <v>940</v>
      </c>
      <c r="C81" s="1" t="s">
        <v>941</v>
      </c>
      <c r="D81" s="1" t="s">
        <v>942</v>
      </c>
      <c r="E81" s="1" t="str">
        <f>IFERROR(__xludf.DUMMYFUNCTION("SPLIT(D81,""33"",FALSE)"),"85 rue Camille GODARD
                                ")</f>
        <v>85 rue Camille GODARD
                                </v>
      </c>
      <c r="F81" s="1" t="str">
        <f>IFERROR(__xludf.DUMMYFUNCTION("""COMPUTED_VALUE"""),"000 BORDEAUX")</f>
        <v>000 BORDEAUX</v>
      </c>
      <c r="G81" s="1" t="s">
        <v>943</v>
      </c>
      <c r="H81" s="1" t="s">
        <v>944</v>
      </c>
      <c r="I81" s="1" t="s">
        <v>11</v>
      </c>
      <c r="J81" s="1" t="s">
        <v>11</v>
      </c>
      <c r="K81" s="3"/>
      <c r="L81" s="3"/>
    </row>
    <row r="82">
      <c r="A82" s="4" t="s">
        <v>950</v>
      </c>
      <c r="B82" s="1" t="s">
        <v>951</v>
      </c>
      <c r="C82" s="1" t="s">
        <v>952</v>
      </c>
      <c r="D82" s="1" t="s">
        <v>953</v>
      </c>
      <c r="E82" s="1" t="str">
        <f>IFERROR(__xludf.DUMMYFUNCTION("SPLIT(D82,""33"",FALSE)"),"40 rue Laffiteau
                                ")</f>
        <v>40 rue Laffiteau
                                </v>
      </c>
      <c r="F82" s="1" t="str">
        <f>IFERROR(__xludf.DUMMYFUNCTION("""COMPUTED_VALUE"""),"800 Bordeaux")</f>
        <v>800 Bordeaux</v>
      </c>
      <c r="G82" s="1" t="s">
        <v>954</v>
      </c>
      <c r="H82" s="1" t="s">
        <v>955</v>
      </c>
      <c r="I82" s="3"/>
      <c r="J82" s="1" t="s">
        <v>154</v>
      </c>
      <c r="K82" s="3"/>
      <c r="L82" s="3"/>
    </row>
    <row r="83">
      <c r="A83" s="4" t="s">
        <v>957</v>
      </c>
      <c r="B83" s="1" t="s">
        <v>958</v>
      </c>
      <c r="C83" s="3"/>
      <c r="D83" s="3"/>
      <c r="E83" s="1" t="str">
        <f>IFERROR(__xludf.DUMMYFUNCTION("SPLIT(D83,""33"",FALSE)"),"#VALUE!")</f>
        <v>#VALUE!</v>
      </c>
      <c r="F83" s="3"/>
      <c r="G83" s="3"/>
      <c r="H83" s="1" t="s">
        <v>11</v>
      </c>
      <c r="I83" s="1" t="s">
        <v>11</v>
      </c>
      <c r="J83" s="1" t="s">
        <v>11</v>
      </c>
      <c r="K83" s="3"/>
      <c r="L83" s="3"/>
    </row>
    <row r="84">
      <c r="A84" s="4" t="s">
        <v>960</v>
      </c>
      <c r="B84" s="1" t="s">
        <v>961</v>
      </c>
      <c r="C84" s="1" t="s">
        <v>962</v>
      </c>
      <c r="D84" s="1" t="s">
        <v>963</v>
      </c>
      <c r="E84" s="1" t="str">
        <f>IFERROR(__xludf.DUMMYFUNCTION("SPLIT(D84,""33"",FALSE)"),"28 avenue André Reinson, Résidence Canopée, Bat F Appt 617, 4è étage
                                ")</f>
        <v>28 avenue André Reinson, Résidence Canopée, Bat F Appt 617, 4è étage
                                </v>
      </c>
      <c r="F84" s="1" t="str">
        <f>IFERROR(__xludf.DUMMYFUNCTION("""COMPUTED_VALUE"""),"300 Bordeaux")</f>
        <v>300 Bordeaux</v>
      </c>
      <c r="G84" s="1" t="s">
        <v>964</v>
      </c>
      <c r="H84" s="1" t="s">
        <v>965</v>
      </c>
      <c r="I84" s="1" t="s">
        <v>11</v>
      </c>
      <c r="J84" s="1" t="s">
        <v>183</v>
      </c>
      <c r="K84" s="3"/>
      <c r="L84" s="3"/>
    </row>
    <row r="85">
      <c r="A85" s="4" t="s">
        <v>971</v>
      </c>
      <c r="B85" s="1" t="s">
        <v>972</v>
      </c>
      <c r="C85" s="1" t="s">
        <v>973</v>
      </c>
      <c r="D85" s="1" t="s">
        <v>974</v>
      </c>
      <c r="E85" s="1" t="str">
        <f>IFERROR(__xludf.DUMMYFUNCTION("SPLIT(D85,""33"",FALSE)"),"106 Rue Joseph cruchon
                                ")</f>
        <v>106 Rue Joseph cruchon
                                </v>
      </c>
      <c r="F85" s="1" t="str">
        <f>IFERROR(__xludf.DUMMYFUNCTION("""COMPUTED_VALUE"""),"380 Biganos")</f>
        <v>380 Biganos</v>
      </c>
      <c r="G85" s="1" t="s">
        <v>975</v>
      </c>
      <c r="H85" s="1" t="s">
        <v>976</v>
      </c>
      <c r="I85" s="5" t="s">
        <v>977</v>
      </c>
      <c r="J85" s="1" t="s">
        <v>80</v>
      </c>
      <c r="K85" s="3"/>
      <c r="L85" s="3"/>
    </row>
    <row r="86">
      <c r="A86" s="4" t="s">
        <v>979</v>
      </c>
      <c r="B86" s="1" t="s">
        <v>980</v>
      </c>
      <c r="C86" s="1" t="s">
        <v>981</v>
      </c>
      <c r="D86" s="1" t="s">
        <v>982</v>
      </c>
      <c r="E86" s="1" t="str">
        <f>IFERROR(__xludf.DUMMYFUNCTION("SPLIT(D86,""33"",FALSE)"),"185 Cours Balguerie Stuttenberg
                                 Appartement 124
                                ")</f>
        <v>185 Cours Balguerie Stuttenberg
                                 Appartement 124
                                </v>
      </c>
      <c r="F86" s="1" t="str">
        <f>IFERROR(__xludf.DUMMYFUNCTION("""COMPUTED_VALUE"""),"300 Bordeaux")</f>
        <v>300 Bordeaux</v>
      </c>
      <c r="G86" s="1" t="s">
        <v>983</v>
      </c>
      <c r="H86" s="1" t="s">
        <v>984</v>
      </c>
      <c r="I86" s="1" t="s">
        <v>11</v>
      </c>
      <c r="J86" s="1" t="s">
        <v>312</v>
      </c>
      <c r="K86" s="3"/>
      <c r="L86" s="3"/>
    </row>
    <row r="87">
      <c r="A87" s="4" t="s">
        <v>986</v>
      </c>
      <c r="B87" s="1" t="s">
        <v>987</v>
      </c>
      <c r="C87" s="1" t="s">
        <v>988</v>
      </c>
      <c r="D87" s="1" t="s">
        <v>989</v>
      </c>
      <c r="E87" s="1" t="str">
        <f>IFERROR(__xludf.DUMMYFUNCTION("SPLIT(D87,""33"",FALSE)"),"13 rue l'abbé Groult
                                75015 PARIS")</f>
        <v>13 rue l'abbé Groult
                                75015 PARIS</v>
      </c>
      <c r="F87" s="1"/>
      <c r="G87" s="1" t="s">
        <v>990</v>
      </c>
      <c r="H87" s="1" t="s">
        <v>11</v>
      </c>
      <c r="I87" s="5" t="s">
        <v>991</v>
      </c>
      <c r="J87" s="1" t="s">
        <v>11</v>
      </c>
      <c r="K87" s="3"/>
      <c r="L87" s="3"/>
    </row>
    <row r="88">
      <c r="A88" s="4" t="s">
        <v>1009</v>
      </c>
      <c r="B88" s="1" t="s">
        <v>1010</v>
      </c>
      <c r="C88" s="1" t="s">
        <v>1011</v>
      </c>
      <c r="D88" s="1" t="s">
        <v>1012</v>
      </c>
      <c r="E88" s="1" t="str">
        <f>IFERROR(__xludf.DUMMYFUNCTION("SPLIT(D88,""33"",FALSE)"),"406 boulevard du président Wilson
                                ")</f>
        <v>406 boulevard du président Wilson
                                </v>
      </c>
      <c r="F88" s="1" t="str">
        <f>IFERROR(__xludf.DUMMYFUNCTION("""COMPUTED_VALUE"""),"000 Bordeaux")</f>
        <v>000 Bordeaux</v>
      </c>
      <c r="G88" s="1" t="s">
        <v>1013</v>
      </c>
      <c r="H88" s="1" t="s">
        <v>1014</v>
      </c>
      <c r="I88" s="3"/>
      <c r="J88" s="1" t="s">
        <v>31</v>
      </c>
      <c r="K88" s="3"/>
      <c r="L88" s="3"/>
    </row>
    <row r="89">
      <c r="A89" s="4" t="s">
        <v>1018</v>
      </c>
      <c r="B89" s="1" t="s">
        <v>1019</v>
      </c>
      <c r="C89" s="1" t="s">
        <v>1020</v>
      </c>
      <c r="D89" s="1" t="s">
        <v>1021</v>
      </c>
      <c r="E89" s="1" t="str">
        <f>IFERROR(__xludf.DUMMYFUNCTION("SPLIT(D89,""33"",FALSE)"),"412 avenue de verdun
                                ")</f>
        <v>412 avenue de verdun
                                </v>
      </c>
      <c r="F89" s="1" t="str">
        <f>IFERROR(__xludf.DUMMYFUNCTION("""COMPUTED_VALUE"""),"700 merignac")</f>
        <v>700 merignac</v>
      </c>
      <c r="G89" s="1" t="s">
        <v>1022</v>
      </c>
      <c r="H89" s="1" t="s">
        <v>11</v>
      </c>
      <c r="I89" s="5" t="s">
        <v>1023</v>
      </c>
      <c r="J89" s="1" t="s">
        <v>53</v>
      </c>
      <c r="K89" s="3"/>
      <c r="L89" s="3"/>
    </row>
    <row r="90">
      <c r="A90" s="4" t="s">
        <v>1029</v>
      </c>
      <c r="B90" s="1" t="s">
        <v>1030</v>
      </c>
      <c r="C90" s="1" t="s">
        <v>1031</v>
      </c>
      <c r="D90" s="1" t="s">
        <v>1032</v>
      </c>
      <c r="E90" s="1" t="str">
        <f>IFERROR(__xludf.DUMMYFUNCTION("SPLIT(D90,""33"",FALSE)"),"96, rue de la Benauge
                                ")</f>
        <v>96, rue de la Benauge
                                </v>
      </c>
      <c r="F90" s="1" t="str">
        <f>IFERROR(__xludf.DUMMYFUNCTION("""COMPUTED_VALUE"""),"100 BORDEAUX")</f>
        <v>100 BORDEAUX</v>
      </c>
      <c r="G90" s="1" t="s">
        <v>1033</v>
      </c>
      <c r="H90" s="1" t="s">
        <v>11</v>
      </c>
      <c r="I90" s="1" t="s">
        <v>11</v>
      </c>
      <c r="J90" s="1" t="s">
        <v>183</v>
      </c>
      <c r="K90" s="3"/>
      <c r="L90" s="3"/>
    </row>
    <row r="91">
      <c r="A91" s="4" t="s">
        <v>1035</v>
      </c>
      <c r="B91" s="1" t="s">
        <v>1036</v>
      </c>
      <c r="C91" s="1" t="s">
        <v>1037</v>
      </c>
      <c r="D91" s="1" t="s">
        <v>1038</v>
      </c>
      <c r="E91" s="1" t="str">
        <f>IFERROR(__xludf.DUMMYFUNCTION("SPLIT(D91,""33"",FALSE)"),"19 place des Basques
                                 Addeo-Orchestre Papageno
                                ")</f>
        <v>19 place des Basques
                                 Addeo-Orchestre Papageno
                                </v>
      </c>
      <c r="F91" s="1" t="str">
        <f>IFERROR(__xludf.DUMMYFUNCTION("""COMPUTED_VALUE"""),"000 Bordeaux")</f>
        <v>000 Bordeaux</v>
      </c>
      <c r="G91" s="1" t="s">
        <v>1039</v>
      </c>
      <c r="H91" s="1" t="s">
        <v>1040</v>
      </c>
      <c r="I91" s="5" t="s">
        <v>1041</v>
      </c>
      <c r="J91" s="1" t="s">
        <v>80</v>
      </c>
      <c r="K91" s="3"/>
      <c r="L91" s="3"/>
    </row>
    <row r="92">
      <c r="A92" s="4" t="s">
        <v>1043</v>
      </c>
      <c r="B92" s="1" t="s">
        <v>1044</v>
      </c>
      <c r="C92" s="1" t="s">
        <v>1045</v>
      </c>
      <c r="D92" s="1" t="s">
        <v>1046</v>
      </c>
      <c r="E92" s="1" t="str">
        <f>IFERROR(__xludf.DUMMYFUNCTION("SPLIT(D92,""33"",FALSE)"),"fédération du secours populaire 95 quai de paludate// 6 rue Belcier
                                ")</f>
        <v>fédération du secours populaire 95 quai de paludate// 6 rue Belcier
                                </v>
      </c>
      <c r="F92" s="1" t="str">
        <f>IFERROR(__xludf.DUMMYFUNCTION("""COMPUTED_VALUE"""),"800 bordeaux")</f>
        <v>800 bordeaux</v>
      </c>
      <c r="G92" s="1" t="s">
        <v>1047</v>
      </c>
      <c r="H92" s="1" t="s">
        <v>11</v>
      </c>
      <c r="I92" s="5" t="s">
        <v>1048</v>
      </c>
      <c r="J92" s="1" t="s">
        <v>31</v>
      </c>
      <c r="K92" s="3"/>
      <c r="L92" s="3"/>
    </row>
    <row r="93">
      <c r="A93" s="4" t="s">
        <v>1052</v>
      </c>
      <c r="B93" s="1" t="s">
        <v>1053</v>
      </c>
      <c r="C93" s="1" t="s">
        <v>1054</v>
      </c>
      <c r="D93" s="1" t="s">
        <v>1055</v>
      </c>
      <c r="E93" s="1" t="str">
        <f>IFERROR(__xludf.DUMMYFUNCTION("SPLIT(D93,""33"",FALSE)"),"1 avenue Brémontier
                                ")</f>
        <v>1 avenue Brémontier
                                </v>
      </c>
      <c r="F93" s="1" t="str">
        <f>IFERROR(__xludf.DUMMYFUNCTION("""COMPUTED_VALUE"""),"950 Lege Cap Ferret")</f>
        <v>950 Lege Cap Ferret</v>
      </c>
      <c r="G93" s="1" t="s">
        <v>1056</v>
      </c>
      <c r="H93" s="1" t="s">
        <v>11</v>
      </c>
      <c r="I93" s="5" t="s">
        <v>1057</v>
      </c>
      <c r="J93" s="1" t="s">
        <v>183</v>
      </c>
      <c r="K93" s="3"/>
      <c r="L93" s="3"/>
    </row>
    <row r="94">
      <c r="A94" s="4" t="s">
        <v>1059</v>
      </c>
      <c r="B94" s="1" t="s">
        <v>1060</v>
      </c>
      <c r="C94" s="1" t="s">
        <v>1061</v>
      </c>
      <c r="D94" s="1" t="s">
        <v>1062</v>
      </c>
      <c r="E94" s="1" t="str">
        <f>IFERROR(__xludf.DUMMYFUNCTION("SPLIT(D94,""33"",FALSE)"),"Résidence du Lac, Apt 289, Entrée R, Avenue Laroque
                                ")</f>
        <v>Résidence du Lac, Apt 289, Entrée R, Avenue Laroque
                                </v>
      </c>
      <c r="F94" s="1" t="str">
        <f>IFERROR(__xludf.DUMMYFUNCTION("""COMPUTED_VALUE"""),"300 Bordeaux")</f>
        <v>300 Bordeaux</v>
      </c>
      <c r="G94" s="1" t="s">
        <v>1063</v>
      </c>
      <c r="H94" s="1" t="s">
        <v>1064</v>
      </c>
      <c r="I94" s="5" t="s">
        <v>1065</v>
      </c>
      <c r="J94" s="1" t="s">
        <v>53</v>
      </c>
      <c r="K94" s="3"/>
      <c r="L94" s="3"/>
    </row>
    <row r="95">
      <c r="A95" s="4" t="s">
        <v>1077</v>
      </c>
      <c r="B95" s="1" t="s">
        <v>1078</v>
      </c>
      <c r="C95" s="1" t="s">
        <v>1079</v>
      </c>
      <c r="D95" s="1" t="s">
        <v>1080</v>
      </c>
      <c r="E95" s="1" t="str">
        <f>IFERROR(__xludf.DUMMYFUNCTION("SPLIT(D95,""33"",FALSE)"),"96 rue de la Benauge
                                BP 14
                                ")</f>
        <v>96 rue de la Benauge
                                BP 14
                                </v>
      </c>
      <c r="F95" s="1" t="str">
        <f>IFERROR(__xludf.DUMMYFUNCTION("""COMPUTED_VALUE"""),"100 Bordeaux")</f>
        <v>100 Bordeaux</v>
      </c>
      <c r="G95" s="1" t="s">
        <v>1081</v>
      </c>
      <c r="H95" s="1" t="s">
        <v>1082</v>
      </c>
      <c r="I95" s="5" t="s">
        <v>1083</v>
      </c>
      <c r="J95" s="1" t="s">
        <v>183</v>
      </c>
      <c r="K95" s="3"/>
      <c r="L95" s="3"/>
    </row>
    <row r="96">
      <c r="A96" s="4" t="s">
        <v>1085</v>
      </c>
      <c r="B96" s="1" t="s">
        <v>1086</v>
      </c>
      <c r="C96" s="3"/>
      <c r="D96" s="3"/>
      <c r="E96" s="1" t="str">
        <f>IFERROR(__xludf.DUMMYFUNCTION("SPLIT(D96,""33"",FALSE)"),"#VALUE!")</f>
        <v>#VALUE!</v>
      </c>
      <c r="F96" s="3"/>
      <c r="G96" s="3"/>
      <c r="H96" s="1" t="s">
        <v>11</v>
      </c>
      <c r="I96" s="1" t="s">
        <v>11</v>
      </c>
      <c r="J96" s="1" t="s">
        <v>11</v>
      </c>
      <c r="K96" s="3"/>
      <c r="L96" s="3"/>
    </row>
    <row r="97">
      <c r="A97" s="4" t="s">
        <v>1088</v>
      </c>
      <c r="B97" s="1" t="s">
        <v>1089</v>
      </c>
      <c r="C97" s="1" t="s">
        <v>1090</v>
      </c>
      <c r="D97" s="1" t="s">
        <v>1091</v>
      </c>
      <c r="E97" s="1" t="str">
        <f>IFERROR(__xludf.DUMMYFUNCTION("SPLIT(D97,""33"",FALSE)"),"74 rue Joséphine
                                 Ecole Dupaty
                                ")</f>
        <v>74 rue Joséphine
                                 Ecole Dupaty
                                </v>
      </c>
      <c r="F97" s="1" t="str">
        <f>IFERROR(__xludf.DUMMYFUNCTION("""COMPUTED_VALUE"""),"300 Bordeaux")</f>
        <v>300 Bordeaux</v>
      </c>
      <c r="G97" s="1" t="s">
        <v>1092</v>
      </c>
      <c r="H97" s="1" t="s">
        <v>11</v>
      </c>
      <c r="I97" s="1" t="s">
        <v>11</v>
      </c>
      <c r="J97" s="1" t="s">
        <v>312</v>
      </c>
      <c r="K97" s="3"/>
      <c r="L97" s="3"/>
    </row>
    <row r="98">
      <c r="A98" s="4" t="s">
        <v>1096</v>
      </c>
      <c r="B98" s="1" t="s">
        <v>1097</v>
      </c>
      <c r="C98" s="1" t="s">
        <v>1098</v>
      </c>
      <c r="D98" s="1" t="s">
        <v>1099</v>
      </c>
      <c r="E98" s="1" t="str">
        <f>IFERROR(__xludf.DUMMYFUNCTION("SPLIT(D98,""33"",FALSE)"),"72, rue Emile Fourcand
                                ")</f>
        <v>72, rue Emile Fourcand
                                </v>
      </c>
      <c r="F98" s="1" t="str">
        <f>IFERROR(__xludf.DUMMYFUNCTION("""COMPUTED_VALUE"""),"000 Bordeaux")</f>
        <v>000 Bordeaux</v>
      </c>
      <c r="G98" s="1" t="s">
        <v>1100</v>
      </c>
      <c r="H98" s="1" t="s">
        <v>11</v>
      </c>
      <c r="I98" s="5" t="s">
        <v>1101</v>
      </c>
      <c r="J98" s="1" t="s">
        <v>80</v>
      </c>
      <c r="K98" s="3"/>
      <c r="L98" s="3"/>
    </row>
    <row r="99">
      <c r="A99" s="4" t="s">
        <v>1107</v>
      </c>
      <c r="B99" s="1" t="s">
        <v>1108</v>
      </c>
      <c r="C99" s="1" t="s">
        <v>1109</v>
      </c>
      <c r="D99" s="1" t="s">
        <v>1110</v>
      </c>
      <c r="E99" s="1" t="str">
        <f>IFERROR(__xludf.DUMMYFUNCTION("SPLIT(D99,""33"",FALSE)"),"15 place Renaudel
                                ")</f>
        <v>15 place Renaudel
                                </v>
      </c>
      <c r="F99" s="1" t="str">
        <f>IFERROR(__xludf.DUMMYFUNCTION("""COMPUTED_VALUE"""),"800 BORDEAUX")</f>
        <v>800 BORDEAUX</v>
      </c>
      <c r="G99" s="1" t="s">
        <v>1111</v>
      </c>
      <c r="H99" s="1" t="s">
        <v>11</v>
      </c>
      <c r="I99" s="1" t="s">
        <v>11</v>
      </c>
      <c r="J99" s="1" t="s">
        <v>80</v>
      </c>
      <c r="K99" s="3"/>
      <c r="L99" s="3"/>
    </row>
    <row r="100">
      <c r="A100" s="4" t="s">
        <v>1145</v>
      </c>
      <c r="B100" s="1" t="s">
        <v>1146</v>
      </c>
      <c r="C100" s="1" t="s">
        <v>1147</v>
      </c>
      <c r="D100" s="1" t="s">
        <v>1148</v>
      </c>
      <c r="E100" s="1" t="str">
        <f>IFERROR(__xludf.DUMMYFUNCTION("SPLIT(D100,""33"",FALSE)"),"60 cours Aristide Briand
                                ")</f>
        <v>60 cours Aristide Briand
                                </v>
      </c>
      <c r="F100" s="1" t="str">
        <f>IFERROR(__xludf.DUMMYFUNCTION("""COMPUTED_VALUE"""),"000 Bordeaux")</f>
        <v>000 Bordeaux</v>
      </c>
      <c r="G100" s="1" t="s">
        <v>1149</v>
      </c>
      <c r="H100" s="1" t="s">
        <v>11</v>
      </c>
      <c r="I100" s="5" t="s">
        <v>1150</v>
      </c>
      <c r="J100" s="1" t="s">
        <v>80</v>
      </c>
      <c r="K100" s="3"/>
      <c r="L100" s="3"/>
    </row>
    <row r="101">
      <c r="A101" s="4" t="s">
        <v>1156</v>
      </c>
      <c r="B101" s="1" t="s">
        <v>1157</v>
      </c>
      <c r="C101" s="1" t="s">
        <v>1158</v>
      </c>
      <c r="D101" s="1" t="s">
        <v>1159</v>
      </c>
      <c r="E101" s="1" t="str">
        <f>IFERROR(__xludf.DUMMYFUNCTION("SPLIT(D101,""33"",FALSE)"),"16 rue St James
                                ")</f>
        <v>16 rue St James
                                </v>
      </c>
      <c r="F101" s="1" t="str">
        <f>IFERROR(__xludf.DUMMYFUNCTION("""COMPUTED_VALUE"""),"000 Bordeaux")</f>
        <v>000 Bordeaux</v>
      </c>
      <c r="G101" s="1" t="s">
        <v>1160</v>
      </c>
      <c r="H101" s="1" t="s">
        <v>11</v>
      </c>
      <c r="I101" s="1" t="s">
        <v>11</v>
      </c>
      <c r="J101" s="1" t="s">
        <v>80</v>
      </c>
      <c r="K101" s="3"/>
      <c r="L101" s="3"/>
    </row>
    <row r="102">
      <c r="A102" s="4" t="s">
        <v>1162</v>
      </c>
      <c r="B102" s="1" t="s">
        <v>1163</v>
      </c>
      <c r="C102" s="3"/>
      <c r="D102" s="3"/>
      <c r="E102" s="1" t="str">
        <f>IFERROR(__xludf.DUMMYFUNCTION("SPLIT(D102,""33"",FALSE)"),"#VALUE!")</f>
        <v>#VALUE!</v>
      </c>
      <c r="F102" s="3"/>
      <c r="G102" s="3"/>
      <c r="H102" s="1" t="s">
        <v>11</v>
      </c>
      <c r="I102" s="1" t="s">
        <v>11</v>
      </c>
      <c r="J102" s="1" t="s">
        <v>11</v>
      </c>
      <c r="K102" s="3"/>
      <c r="L102" s="3"/>
    </row>
    <row r="103">
      <c r="A103" s="4" t="s">
        <v>1165</v>
      </c>
      <c r="B103" s="1" t="s">
        <v>1166</v>
      </c>
      <c r="C103" s="1" t="s">
        <v>1167</v>
      </c>
      <c r="D103" s="1" t="s">
        <v>1168</v>
      </c>
      <c r="E103" s="1" t="str">
        <f>IFERROR(__xludf.DUMMYFUNCTION("SPLIT(D103,""33"",FALSE)"),"Bordeaux Backgammon Club
                                 91 rue Ducau chez Mr et Mme CAILLEAU Julien
                                ")</f>
        <v>Bordeaux Backgammon Club
                                 91 rue Ducau chez Mr et Mme CAILLEAU Julien
                                </v>
      </c>
      <c r="F103" s="1" t="str">
        <f>IFERROR(__xludf.DUMMYFUNCTION("""COMPUTED_VALUE"""),"000 Bordeaux")</f>
        <v>000 Bordeaux</v>
      </c>
      <c r="G103" s="1" t="s">
        <v>1169</v>
      </c>
      <c r="H103" s="1" t="s">
        <v>11</v>
      </c>
      <c r="I103" s="1" t="s">
        <v>11</v>
      </c>
      <c r="J103" s="1" t="s">
        <v>43</v>
      </c>
      <c r="K103" s="3"/>
      <c r="L103" s="3"/>
    </row>
    <row r="104">
      <c r="A104" s="4" t="s">
        <v>1171</v>
      </c>
      <c r="B104" s="1" t="s">
        <v>1172</v>
      </c>
      <c r="C104" s="1" t="s">
        <v>1173</v>
      </c>
      <c r="D104" s="1" t="s">
        <v>1174</v>
      </c>
      <c r="E104" s="1" t="str">
        <f>IFERROR(__xludf.DUMMYFUNCTION("SPLIT(D104,""33"",FALSE)"),"40 rue du Sablonat
                                ")</f>
        <v>40 rue du Sablonat
                                </v>
      </c>
      <c r="F104" s="1" t="str">
        <f>IFERROR(__xludf.DUMMYFUNCTION("""COMPUTED_VALUE"""),"800 BORDEAUX")</f>
        <v>800 BORDEAUX</v>
      </c>
      <c r="G104" s="1" t="s">
        <v>1175</v>
      </c>
      <c r="H104" s="1" t="s">
        <v>1176</v>
      </c>
      <c r="I104" s="1" t="s">
        <v>11</v>
      </c>
      <c r="J104" s="1" t="s">
        <v>53</v>
      </c>
      <c r="K104" s="3"/>
      <c r="L104" s="3"/>
    </row>
    <row r="105">
      <c r="A105" s="4" t="s">
        <v>1182</v>
      </c>
      <c r="B105" s="1" t="s">
        <v>1183</v>
      </c>
      <c r="C105" s="1" t="s">
        <v>1184</v>
      </c>
      <c r="D105" s="1" t="s">
        <v>1185</v>
      </c>
      <c r="E105" s="1" t="str">
        <f>IFERROR(__xludf.DUMMYFUNCTION("SPLIT(D105,""33"",FALSE)"),"38, cours des Aubiers
                                ")</f>
        <v>38, cours des Aubiers
                                </v>
      </c>
      <c r="F105" s="1" t="str">
        <f>IFERROR(__xludf.DUMMYFUNCTION("""COMPUTED_VALUE"""),"800 Bordeaux")</f>
        <v>800 Bordeaux</v>
      </c>
      <c r="G105" s="1" t="s">
        <v>1186</v>
      </c>
      <c r="H105" s="1" t="s">
        <v>11</v>
      </c>
      <c r="I105" s="5" t="s">
        <v>1187</v>
      </c>
      <c r="J105" s="1" t="s">
        <v>31</v>
      </c>
      <c r="K105" s="3"/>
      <c r="L105" s="3"/>
    </row>
    <row r="106">
      <c r="A106" s="4" t="s">
        <v>1193</v>
      </c>
      <c r="B106" s="1" t="s">
        <v>1194</v>
      </c>
      <c r="C106" s="1" t="s">
        <v>1195</v>
      </c>
      <c r="D106" s="1" t="s">
        <v>1196</v>
      </c>
      <c r="E106" s="1" t="str">
        <f>IFERROR(__xludf.DUMMYFUNCTION("SPLIT(D106,""33"",FALSE)"),"12, avenue Pujade
                                ")</f>
        <v>12, avenue Pujade
                                </v>
      </c>
      <c r="F106" s="1" t="str">
        <f>IFERROR(__xludf.DUMMYFUNCTION("""COMPUTED_VALUE"""),"360 Cénac")</f>
        <v>360 Cénac</v>
      </c>
      <c r="G106" s="1" t="s">
        <v>1197</v>
      </c>
      <c r="H106" s="1" t="s">
        <v>11</v>
      </c>
      <c r="I106" s="5" t="s">
        <v>1198</v>
      </c>
      <c r="J106" s="1" t="s">
        <v>1199</v>
      </c>
      <c r="K106" s="3"/>
      <c r="L106" s="3"/>
    </row>
    <row r="107">
      <c r="A107" s="4" t="s">
        <v>1207</v>
      </c>
      <c r="B107" s="1" t="s">
        <v>1208</v>
      </c>
      <c r="C107" s="1" t="s">
        <v>1209</v>
      </c>
      <c r="D107" s="1" t="s">
        <v>1210</v>
      </c>
      <c r="E107" s="1" t="str">
        <f>IFERROR(__xludf.DUMMYFUNCTION("SPLIT(D107,""33"",FALSE)"),"351 Boulevard du président Wilson
                                ")</f>
        <v>351 Boulevard du président Wilson
                                </v>
      </c>
      <c r="F107" s="1" t="str">
        <f>IFERROR(__xludf.DUMMYFUNCTION("""COMPUTED_VALUE"""),"073 Bordeaux")</f>
        <v>073 Bordeaux</v>
      </c>
      <c r="G107" s="1" t="s">
        <v>1211</v>
      </c>
      <c r="H107" s="1" t="s">
        <v>11</v>
      </c>
      <c r="I107" s="5" t="s">
        <v>1212</v>
      </c>
      <c r="J107" s="1" t="s">
        <v>312</v>
      </c>
      <c r="K107" s="3"/>
      <c r="L107" s="3"/>
    </row>
    <row r="108">
      <c r="A108" s="4" t="s">
        <v>1220</v>
      </c>
      <c r="B108" s="1" t="s">
        <v>1221</v>
      </c>
      <c r="C108" s="1" t="s">
        <v>1222</v>
      </c>
      <c r="D108" s="1" t="s">
        <v>1223</v>
      </c>
      <c r="E108" s="1" t="str">
        <f>IFERROR(__xludf.DUMMYFUNCTION("SPLIT(D108,""33"",FALSE)"),"109 rue Belleville
                                ")</f>
        <v>109 rue Belleville
                                </v>
      </c>
      <c r="F108" s="1" t="str">
        <f>IFERROR(__xludf.DUMMYFUNCTION("""COMPUTED_VALUE"""),"000 Bordeaux")</f>
        <v>000 Bordeaux</v>
      </c>
      <c r="G108" s="1" t="s">
        <v>1224</v>
      </c>
      <c r="H108" s="1" t="s">
        <v>1225</v>
      </c>
      <c r="I108" s="5" t="s">
        <v>1226</v>
      </c>
      <c r="J108" s="1" t="s">
        <v>154</v>
      </c>
      <c r="K108" s="3"/>
      <c r="L108" s="3"/>
    </row>
    <row r="109">
      <c r="A109" s="4" t="s">
        <v>1230</v>
      </c>
      <c r="B109" s="1" t="s">
        <v>1231</v>
      </c>
      <c r="C109" s="1" t="s">
        <v>1232</v>
      </c>
      <c r="D109" s="1" t="s">
        <v>1233</v>
      </c>
      <c r="E109" s="1" t="str">
        <f>IFERROR(__xludf.DUMMYFUNCTION("SPLIT(D109,""33"",FALSE)"),"rue des sablières
                                ")</f>
        <v>rue des sablières
                                </v>
      </c>
      <c r="F109" s="1" t="str">
        <f>IFERROR(__xludf.DUMMYFUNCTION("""COMPUTED_VALUE"""),"800 Bordeaux")</f>
        <v>800 Bordeaux</v>
      </c>
      <c r="G109" s="1" t="s">
        <v>1234</v>
      </c>
      <c r="H109" s="1" t="s">
        <v>11</v>
      </c>
      <c r="I109" s="5" t="s">
        <v>1235</v>
      </c>
      <c r="J109" s="1" t="s">
        <v>312</v>
      </c>
      <c r="K109" s="3"/>
      <c r="L109" s="3"/>
    </row>
    <row r="110">
      <c r="A110" s="4" t="s">
        <v>1237</v>
      </c>
      <c r="B110" s="1" t="s">
        <v>1238</v>
      </c>
      <c r="C110" s="1" t="s">
        <v>1239</v>
      </c>
      <c r="D110" s="1" t="s">
        <v>1240</v>
      </c>
      <c r="E110" s="1" t="str">
        <f>IFERROR(__xludf.DUMMYFUNCTION("SPLIT(D110,""33"",FALSE)"),"31 rue BORIE 
                                ")</f>
        <v>31 rue BORIE 
                                </v>
      </c>
      <c r="F110" s="1" t="str">
        <f>IFERROR(__xludf.DUMMYFUNCTION("""COMPUTED_VALUE"""),"000 BORDEAUX")</f>
        <v>000 BORDEAUX</v>
      </c>
      <c r="G110" s="1" t="s">
        <v>1241</v>
      </c>
      <c r="H110" s="1" t="s">
        <v>1242</v>
      </c>
      <c r="I110" s="1" t="s">
        <v>11</v>
      </c>
      <c r="J110" s="1" t="s">
        <v>80</v>
      </c>
      <c r="K110" s="3"/>
      <c r="L110" s="3"/>
    </row>
    <row r="111">
      <c r="A111" s="4" t="s">
        <v>1256</v>
      </c>
      <c r="B111" s="1" t="s">
        <v>1257</v>
      </c>
      <c r="C111" s="1" t="s">
        <v>1258</v>
      </c>
      <c r="D111" s="1" t="s">
        <v>1259</v>
      </c>
      <c r="E111" s="1" t="str">
        <f>IFERROR(__xludf.DUMMYFUNCTION("SPLIT(D111,""33"",FALSE)"),"1 place saint Christophe, Athénée Père Joseph Wresinski
                                BP 16
                                ")</f>
        <v>1 place saint Christophe, Athénée Père Joseph Wresinski
                                BP 16
                                </v>
      </c>
      <c r="F111" s="1" t="str">
        <f>IFERROR(__xludf.DUMMYFUNCTION("""COMPUTED_VALUE"""),"000 BORDEAUX")</f>
        <v>000 BORDEAUX</v>
      </c>
      <c r="G111" s="1" t="s">
        <v>1260</v>
      </c>
      <c r="H111" s="1" t="s">
        <v>11</v>
      </c>
      <c r="I111" s="5" t="s">
        <v>1261</v>
      </c>
      <c r="J111" s="1" t="s">
        <v>312</v>
      </c>
      <c r="K111" s="3"/>
      <c r="L111" s="3"/>
    </row>
    <row r="112">
      <c r="A112" s="4" t="s">
        <v>1265</v>
      </c>
      <c r="B112" s="1" t="s">
        <v>1266</v>
      </c>
      <c r="C112" s="1" t="s">
        <v>1267</v>
      </c>
      <c r="D112" s="1" t="s">
        <v>1268</v>
      </c>
      <c r="E112" s="1" t="str">
        <f>IFERROR(__xludf.DUMMYFUNCTION("SPLIT(D112,""33"",FALSE)"),"66 rue abbé de l'épée
                                 La ruche
                                ")</f>
        <v>66 rue abbé de l'épée
                                 La ruche
                                </v>
      </c>
      <c r="F112" s="1" t="str">
        <f>IFERROR(__xludf.DUMMYFUNCTION("""COMPUTED_VALUE"""),"000 Bordeaux")</f>
        <v>000 Bordeaux</v>
      </c>
      <c r="G112" s="1" t="s">
        <v>1269</v>
      </c>
      <c r="H112" s="1" t="s">
        <v>11</v>
      </c>
      <c r="I112" s="1" t="s">
        <v>11</v>
      </c>
      <c r="J112" s="1" t="s">
        <v>382</v>
      </c>
      <c r="K112" s="3"/>
      <c r="L112" s="3"/>
    </row>
    <row r="113">
      <c r="A113" s="4" t="s">
        <v>1279</v>
      </c>
      <c r="B113" s="1" t="s">
        <v>1280</v>
      </c>
      <c r="C113" s="1" t="s">
        <v>1281</v>
      </c>
      <c r="D113" s="1" t="s">
        <v>1282</v>
      </c>
      <c r="E113" s="1" t="str">
        <f>IFERROR(__xludf.DUMMYFUNCTION("SPLIT(D113,""33"",FALSE)"),"11 cours louis fargue
                                ")</f>
        <v>11 cours louis fargue
                                </v>
      </c>
      <c r="F113" s="1" t="str">
        <f>IFERROR(__xludf.DUMMYFUNCTION("""COMPUTED_VALUE"""),"000 Bordeaux")</f>
        <v>000 Bordeaux</v>
      </c>
      <c r="G113" s="1" t="s">
        <v>1283</v>
      </c>
      <c r="H113" s="1" t="s">
        <v>11</v>
      </c>
      <c r="I113" s="3"/>
      <c r="J113" s="1" t="s">
        <v>53</v>
      </c>
      <c r="K113" s="3"/>
      <c r="L113" s="3"/>
    </row>
    <row r="114">
      <c r="A114" s="4" t="s">
        <v>1287</v>
      </c>
      <c r="B114" s="1" t="s">
        <v>1288</v>
      </c>
      <c r="C114" s="1" t="s">
        <v>1289</v>
      </c>
      <c r="D114" s="1" t="s">
        <v>1290</v>
      </c>
      <c r="E114" s="1" t="str">
        <f>IFERROR(__xludf.DUMMYFUNCTION("SPLIT(D114,""33"",FALSE)"),"22 Rue Elvina Sivan
                                ")</f>
        <v>22 Rue Elvina Sivan
                                </v>
      </c>
      <c r="F114" s="1" t="str">
        <f>IFERROR(__xludf.DUMMYFUNCTION("""COMPUTED_VALUE"""),"800 BORDEAUX")</f>
        <v>800 BORDEAUX</v>
      </c>
      <c r="G114" s="1" t="s">
        <v>1291</v>
      </c>
      <c r="H114" s="1" t="s">
        <v>1292</v>
      </c>
      <c r="I114" s="1" t="s">
        <v>11</v>
      </c>
      <c r="J114" s="1" t="s">
        <v>183</v>
      </c>
      <c r="K114" s="3"/>
      <c r="L114" s="3"/>
    </row>
    <row r="115">
      <c r="A115" s="4" t="s">
        <v>1296</v>
      </c>
      <c r="B115" s="1" t="s">
        <v>1297</v>
      </c>
      <c r="C115" s="1" t="s">
        <v>1298</v>
      </c>
      <c r="D115" s="1" t="s">
        <v>1299</v>
      </c>
      <c r="E115" s="1" t="str">
        <f>IFERROR(__xludf.DUMMYFUNCTION("SPLIT(D115,""33"",FALSE)"),"11 rue joseph cugnot
                                 zi du phare
                                ")</f>
        <v>11 rue joseph cugnot
                                 zi du phare
                                </v>
      </c>
      <c r="F115" s="1" t="str">
        <f>IFERROR(__xludf.DUMMYFUNCTION("""COMPUTED_VALUE"""),"700 Mérignac")</f>
        <v>700 Mérignac</v>
      </c>
      <c r="G115" s="1" t="s">
        <v>1300</v>
      </c>
      <c r="H115" s="1" t="s">
        <v>1301</v>
      </c>
      <c r="I115" s="1" t="s">
        <v>11</v>
      </c>
      <c r="J115" s="1" t="s">
        <v>31</v>
      </c>
      <c r="K115" s="3"/>
      <c r="L115" s="3"/>
    </row>
    <row r="116">
      <c r="A116" s="4" t="s">
        <v>1307</v>
      </c>
      <c r="B116" s="1" t="s">
        <v>1308</v>
      </c>
      <c r="C116" s="1" t="s">
        <v>1309</v>
      </c>
      <c r="D116" s="1" t="s">
        <v>1310</v>
      </c>
      <c r="E116" s="1" t="str">
        <f>IFERROR(__xludf.DUMMYFUNCTION("SPLIT(D116,""33"",FALSE)"),"5 RUE DUFAU  
                                ")</f>
        <v>5 RUE DUFAU  
                                </v>
      </c>
      <c r="F116" s="1" t="str">
        <f>IFERROR(__xludf.DUMMYFUNCTION("""COMPUTED_VALUE"""),"000 BORDEAUX")</f>
        <v>000 BORDEAUX</v>
      </c>
      <c r="G116" s="1" t="s">
        <v>1311</v>
      </c>
      <c r="H116" s="1" t="s">
        <v>11</v>
      </c>
      <c r="I116" s="5" t="s">
        <v>1312</v>
      </c>
      <c r="J116" s="1" t="s">
        <v>312</v>
      </c>
      <c r="K116" s="3"/>
      <c r="L116" s="3"/>
    </row>
    <row r="117">
      <c r="A117" s="4" t="s">
        <v>1316</v>
      </c>
      <c r="B117" s="1" t="s">
        <v>1317</v>
      </c>
      <c r="C117" s="1" t="s">
        <v>1318</v>
      </c>
      <c r="D117" s="1" t="s">
        <v>1319</v>
      </c>
      <c r="E117" s="1" t="str">
        <f>IFERROR(__xludf.DUMMYFUNCTION("SPLIT(D117,""33"",FALSE)"),"23 rue de l'Eglise 
                                ")</f>
        <v>23 rue de l'Eglise 
                                </v>
      </c>
      <c r="F117" s="1" t="str">
        <f>IFERROR(__xludf.DUMMYFUNCTION("""COMPUTED_VALUE"""),"200 Bordeaux")</f>
        <v>200 Bordeaux</v>
      </c>
      <c r="G117" s="1" t="s">
        <v>1320</v>
      </c>
      <c r="H117" s="1" t="s">
        <v>1321</v>
      </c>
      <c r="I117" s="1" t="s">
        <v>11</v>
      </c>
      <c r="J117" s="1" t="s">
        <v>382</v>
      </c>
      <c r="K117" s="3"/>
      <c r="L117" s="3"/>
    </row>
    <row r="118">
      <c r="A118" s="4" t="s">
        <v>1327</v>
      </c>
      <c r="B118" s="1" t="s">
        <v>1328</v>
      </c>
      <c r="C118" s="1" t="s">
        <v>1329</v>
      </c>
      <c r="D118" s="1" t="s">
        <v>1330</v>
      </c>
      <c r="E118" s="1" t="str">
        <f>IFERROR(__xludf.DUMMYFUNCTION("SPLIT(D118,""33"",FALSE)"),"Résidence de saltus 
                                 3 allée de saltus 
                                ")</f>
        <v>Résidence de saltus 
                                 3 allée de saltus 
                                </v>
      </c>
      <c r="F118" s="1" t="str">
        <f>IFERROR(__xludf.DUMMYFUNCTION("""COMPUTED_VALUE"""),"480 Sainte Helene")</f>
        <v>480 Sainte Helene</v>
      </c>
      <c r="G118" s="1" t="s">
        <v>1331</v>
      </c>
      <c r="H118" s="1" t="s">
        <v>11</v>
      </c>
      <c r="I118" s="5" t="s">
        <v>1332</v>
      </c>
      <c r="J118" s="1" t="s">
        <v>31</v>
      </c>
      <c r="K118" s="3"/>
      <c r="L118" s="3"/>
    </row>
    <row r="119">
      <c r="A119" s="4" t="s">
        <v>1340</v>
      </c>
      <c r="B119" s="1" t="s">
        <v>1341</v>
      </c>
      <c r="C119" s="1" t="s">
        <v>1342</v>
      </c>
      <c r="D119" s="1" t="s">
        <v>1343</v>
      </c>
      <c r="E119" s="1" t="str">
        <f>IFERROR(__xludf.DUMMYFUNCTION("SPLIT(D119,""33"",FALSE)"),"#REF!")</f>
        <v>#REF!</v>
      </c>
      <c r="F119" s="1"/>
      <c r="G119" s="1" t="s">
        <v>1344</v>
      </c>
      <c r="H119" s="1" t="s">
        <v>11</v>
      </c>
      <c r="I119" s="5" t="s">
        <v>1345</v>
      </c>
      <c r="J119" s="1" t="s">
        <v>80</v>
      </c>
      <c r="K119" s="3"/>
      <c r="L119" s="3"/>
    </row>
    <row r="120">
      <c r="A120" s="4" t="s">
        <v>1349</v>
      </c>
      <c r="B120" s="1" t="s">
        <v>1350</v>
      </c>
      <c r="C120" s="1" t="s">
        <v>1351</v>
      </c>
      <c r="D120" s="1" t="s">
        <v>1352</v>
      </c>
      <c r="E120" s="1" t="str">
        <f>IFERROR(__xludf.DUMMYFUNCTION("SPLIT(D120,""33"",FALSE)"),"37 rue Jean Claudeville
                                ")</f>
        <v>37 rue Jean Claudeville
                                </v>
      </c>
      <c r="F120" s="1" t="str">
        <f>IFERROR(__xludf.DUMMYFUNCTION("""COMPUTED_VALUE"""),"520 Bruges")</f>
        <v>520 Bruges</v>
      </c>
      <c r="G120" s="1" t="s">
        <v>1353</v>
      </c>
      <c r="H120" s="1" t="s">
        <v>11</v>
      </c>
      <c r="I120" s="3"/>
      <c r="J120" s="1" t="s">
        <v>183</v>
      </c>
      <c r="K120" s="3"/>
      <c r="L120" s="3"/>
    </row>
    <row r="121">
      <c r="A121" s="4" t="s">
        <v>1373</v>
      </c>
      <c r="B121" s="1" t="s">
        <v>1374</v>
      </c>
      <c r="C121" s="1" t="s">
        <v>1375</v>
      </c>
      <c r="D121" s="1" t="s">
        <v>1376</v>
      </c>
      <c r="E121" s="1" t="str">
        <f>IFERROR(__xludf.DUMMYFUNCTION("SPLIT(D121,""33"",FALSE)"),"7 avenue Albert 1er   
                                 Résidence Bourranville Apt. 3 
                                ")</f>
        <v>7 avenue Albert 1er   
                                 Résidence Bourranville Apt. 3 
                                </v>
      </c>
      <c r="F121" s="1" t="str">
        <f>IFERROR(__xludf.DUMMYFUNCTION("""COMPUTED_VALUE"""),"700 Mérignac")</f>
        <v>700 Mérignac</v>
      </c>
      <c r="G121" s="1" t="s">
        <v>1377</v>
      </c>
      <c r="H121" s="1" t="s">
        <v>1378</v>
      </c>
      <c r="I121" s="5" t="s">
        <v>1379</v>
      </c>
      <c r="J121" s="1" t="s">
        <v>80</v>
      </c>
      <c r="K121" s="3"/>
      <c r="L121" s="3"/>
    </row>
    <row r="122">
      <c r="A122" s="4" t="s">
        <v>1383</v>
      </c>
      <c r="B122" s="1" t="s">
        <v>1384</v>
      </c>
      <c r="C122" s="1" t="s">
        <v>1385</v>
      </c>
      <c r="D122" s="1" t="s">
        <v>1386</v>
      </c>
      <c r="E122" s="1" t="str">
        <f>IFERROR(__xludf.DUMMYFUNCTION("SPLIT(D122,""33"",FALSE)"),"52 rue Béranger R.D.C
                                ")</f>
        <v>52 rue Béranger R.D.C
                                </v>
      </c>
      <c r="F122" s="1" t="str">
        <f>IFERROR(__xludf.DUMMYFUNCTION("""COMPUTED_VALUE"""),"100 Bordeaux")</f>
        <v>100 Bordeaux</v>
      </c>
      <c r="G122" s="1" t="s">
        <v>1387</v>
      </c>
      <c r="H122" s="1" t="s">
        <v>1388</v>
      </c>
      <c r="I122" s="5" t="s">
        <v>1389</v>
      </c>
      <c r="J122" s="1" t="s">
        <v>312</v>
      </c>
      <c r="K122" s="3"/>
      <c r="L122" s="3"/>
    </row>
    <row r="123">
      <c r="A123" s="4" t="s">
        <v>1395</v>
      </c>
      <c r="B123" s="1" t="s">
        <v>1396</v>
      </c>
      <c r="C123" s="1" t="s">
        <v>1397</v>
      </c>
      <c r="D123" s="1" t="s">
        <v>1398</v>
      </c>
      <c r="E123" s="1" t="str">
        <f>IFERROR(__xludf.DUMMYFUNCTION("SPLIT(D123,""33"",FALSE)"),"23, rue Gouffrand
                                ")</f>
        <v>23, rue Gouffrand
                                </v>
      </c>
      <c r="F123" s="1" t="str">
        <f>IFERROR(__xludf.DUMMYFUNCTION("""COMPUTED_VALUE"""),"300 BORDEAUX")</f>
        <v>300 BORDEAUX</v>
      </c>
      <c r="G123" s="1" t="s">
        <v>1399</v>
      </c>
      <c r="H123" s="1" t="s">
        <v>11</v>
      </c>
      <c r="I123" s="1" t="s">
        <v>1400</v>
      </c>
      <c r="J123" s="1" t="s">
        <v>154</v>
      </c>
      <c r="K123" s="3"/>
      <c r="L123" s="3"/>
    </row>
    <row r="124">
      <c r="A124" s="4" t="s">
        <v>1402</v>
      </c>
      <c r="B124" s="1" t="s">
        <v>1403</v>
      </c>
      <c r="C124" s="1" t="s">
        <v>1404</v>
      </c>
      <c r="D124" s="1" t="s">
        <v>1405</v>
      </c>
      <c r="E124" s="1" t="str">
        <f>IFERROR(__xludf.DUMMYFUNCTION("SPLIT(D124,""33"",FALSE)"),"50 rue Cortambert
                                75016 Paris")</f>
        <v>50 rue Cortambert
                                75016 Paris</v>
      </c>
      <c r="F124" s="1"/>
      <c r="G124" s="1" t="s">
        <v>1406</v>
      </c>
      <c r="H124" s="1" t="s">
        <v>11</v>
      </c>
      <c r="I124" s="1" t="s">
        <v>1407</v>
      </c>
      <c r="J124" s="1" t="s">
        <v>31</v>
      </c>
      <c r="K124" s="3"/>
      <c r="L124" s="3"/>
    </row>
    <row r="125">
      <c r="A125" s="4" t="s">
        <v>1409</v>
      </c>
      <c r="B125" s="1" t="s">
        <v>1410</v>
      </c>
      <c r="C125" s="1" t="s">
        <v>1411</v>
      </c>
      <c r="D125" s="1" t="s">
        <v>1412</v>
      </c>
      <c r="E125" s="1" t="str">
        <f>IFERROR(__xludf.DUMMYFUNCTION("SPLIT(D125,""33"",FALSE)"),"10 rue brascassat
                                ")</f>
        <v>10 rue brascassat
                                </v>
      </c>
      <c r="F125" s="1" t="str">
        <f>IFERROR(__xludf.DUMMYFUNCTION("""COMPUTED_VALUE"""),"800 Bordeaux")</f>
        <v>800 Bordeaux</v>
      </c>
      <c r="G125" s="1" t="s">
        <v>1413</v>
      </c>
      <c r="H125" s="1" t="s">
        <v>11</v>
      </c>
      <c r="I125" s="5" t="s">
        <v>1414</v>
      </c>
      <c r="J125" s="1" t="s">
        <v>43</v>
      </c>
      <c r="K125" s="3"/>
      <c r="L125" s="3"/>
    </row>
    <row r="126">
      <c r="A126" s="4" t="s">
        <v>1416</v>
      </c>
      <c r="B126" s="1" t="s">
        <v>1417</v>
      </c>
      <c r="C126" s="3"/>
      <c r="D126" s="3"/>
      <c r="E126" s="1" t="str">
        <f>IFERROR(__xludf.DUMMYFUNCTION("SPLIT(D126,""33"",FALSE)"),"#VALUE!")</f>
        <v>#VALUE!</v>
      </c>
      <c r="F126" s="3"/>
      <c r="G126" s="3"/>
      <c r="H126" s="1" t="s">
        <v>11</v>
      </c>
      <c r="I126" s="1" t="s">
        <v>11</v>
      </c>
      <c r="J126" s="1" t="s">
        <v>11</v>
      </c>
      <c r="K126" s="3"/>
      <c r="L126" s="3"/>
    </row>
    <row r="127">
      <c r="A127" s="4" t="s">
        <v>1427</v>
      </c>
      <c r="B127" s="1" t="s">
        <v>1428</v>
      </c>
      <c r="C127" s="1" t="s">
        <v>1429</v>
      </c>
      <c r="D127" s="1" t="s">
        <v>1430</v>
      </c>
      <c r="E127" s="1" t="str">
        <f>IFERROR(__xludf.DUMMYFUNCTION("SPLIT(D127,""33"",FALSE)"),"1 Rue Jacques Camille Paris
                                 appt 17
                                ")</f>
        <v>1 Rue Jacques Camille Paris
                                 appt 17
                                </v>
      </c>
      <c r="F127" s="1" t="str">
        <f>IFERROR(__xludf.DUMMYFUNCTION("""COMPUTED_VALUE"""),"300 Bordeaux")</f>
        <v>300 Bordeaux</v>
      </c>
      <c r="G127" s="1" t="s">
        <v>1431</v>
      </c>
      <c r="H127" s="1" t="s">
        <v>11</v>
      </c>
      <c r="I127" s="5" t="s">
        <v>1432</v>
      </c>
      <c r="J127" s="1" t="s">
        <v>80</v>
      </c>
      <c r="K127" s="3"/>
      <c r="L127" s="3"/>
    </row>
    <row r="128">
      <c r="A128" s="4" t="s">
        <v>1434</v>
      </c>
      <c r="B128" s="1" t="s">
        <v>1435</v>
      </c>
      <c r="C128" s="1" t="s">
        <v>1436</v>
      </c>
      <c r="D128" s="1" t="s">
        <v>1437</v>
      </c>
      <c r="E128" s="1" t="str">
        <f>IFERROR(__xludf.DUMMYFUNCTION("SPLIT(D128,""33"",FALSE)"),"Place Saint Christoly
                                ")</f>
        <v>Place Saint Christoly
                                </v>
      </c>
      <c r="F128" s="1" t="str">
        <f>IFERROR(__xludf.DUMMYFUNCTION("""COMPUTED_VALUE"""),"000 Bordeaux")</f>
        <v>000 Bordeaux</v>
      </c>
      <c r="G128" s="1" t="s">
        <v>1438</v>
      </c>
      <c r="H128" s="1" t="s">
        <v>11</v>
      </c>
      <c r="I128" s="5" t="s">
        <v>1439</v>
      </c>
      <c r="J128" s="1" t="s">
        <v>154</v>
      </c>
      <c r="K128" s="3"/>
      <c r="L128" s="3"/>
    </row>
    <row r="129">
      <c r="A129" s="4" t="s">
        <v>1443</v>
      </c>
      <c r="B129" s="1" t="s">
        <v>1444</v>
      </c>
      <c r="C129" s="1" t="s">
        <v>1445</v>
      </c>
      <c r="D129" s="1" t="s">
        <v>1446</v>
      </c>
      <c r="E129" s="1" t="str">
        <f>IFERROR(__xludf.DUMMYFUNCTION("SPLIT(D129,""33"",FALSE)"),"13 rue Charles Domercq
                                ")</f>
        <v>13 rue Charles Domercq
                                </v>
      </c>
      <c r="F129" s="1" t="str">
        <f>IFERROR(__xludf.DUMMYFUNCTION("""COMPUTED_VALUE"""),"800 BORDEAUX")</f>
        <v>800 BORDEAUX</v>
      </c>
      <c r="G129" s="1" t="s">
        <v>1447</v>
      </c>
      <c r="H129" s="1" t="s">
        <v>11</v>
      </c>
      <c r="I129" s="1" t="s">
        <v>11</v>
      </c>
      <c r="J129" s="1" t="s">
        <v>80</v>
      </c>
      <c r="K129" s="3"/>
      <c r="L129" s="3"/>
    </row>
    <row r="130">
      <c r="A130" s="4" t="s">
        <v>1459</v>
      </c>
      <c r="B130" s="1" t="s">
        <v>1460</v>
      </c>
      <c r="C130" s="3"/>
      <c r="D130" s="3"/>
      <c r="E130" s="1" t="str">
        <f>IFERROR(__xludf.DUMMYFUNCTION("SPLIT(D130,""33"",FALSE)"),"#VALUE!")</f>
        <v>#VALUE!</v>
      </c>
      <c r="F130" s="3"/>
      <c r="G130" s="3"/>
      <c r="H130" s="1" t="s">
        <v>11</v>
      </c>
      <c r="I130" s="1" t="s">
        <v>11</v>
      </c>
      <c r="J130" s="1" t="s">
        <v>11</v>
      </c>
      <c r="K130" s="3"/>
      <c r="L130" s="3"/>
    </row>
    <row r="131">
      <c r="A131" s="4" t="s">
        <v>1466</v>
      </c>
      <c r="B131" s="1" t="s">
        <v>1467</v>
      </c>
      <c r="C131" s="3"/>
      <c r="D131" s="3"/>
      <c r="E131" s="1" t="str">
        <f>IFERROR(__xludf.DUMMYFUNCTION("SPLIT(D131,""33"",FALSE)"),"#VALUE!")</f>
        <v>#VALUE!</v>
      </c>
      <c r="F131" s="3"/>
      <c r="G131" s="3"/>
      <c r="H131" s="1" t="s">
        <v>11</v>
      </c>
      <c r="I131" s="1" t="s">
        <v>11</v>
      </c>
      <c r="J131" s="1" t="s">
        <v>11</v>
      </c>
      <c r="K131" s="3"/>
      <c r="L131" s="3"/>
    </row>
    <row r="132">
      <c r="A132" s="4" t="s">
        <v>1471</v>
      </c>
      <c r="B132" s="1" t="s">
        <v>1472</v>
      </c>
      <c r="C132" s="1" t="s">
        <v>1473</v>
      </c>
      <c r="D132" s="1" t="s">
        <v>1474</v>
      </c>
      <c r="E132" s="1" t="str">
        <f>IFERROR(__xludf.DUMMYFUNCTION("SPLIT(D132,""33"",FALSE)"),"369 QUATER AVENUE DE VERDUN 
                                 APPARTEMENT C11 
                                ")</f>
        <v>369 QUATER AVENUE DE VERDUN 
                                 APPARTEMENT C11 
                                </v>
      </c>
      <c r="F132" s="1" t="str">
        <f>IFERROR(__xludf.DUMMYFUNCTION("""COMPUTED_VALUE"""),"700 Mérignac")</f>
        <v>700 Mérignac</v>
      </c>
      <c r="G132" s="1" t="s">
        <v>1475</v>
      </c>
      <c r="H132" s="1" t="s">
        <v>11</v>
      </c>
      <c r="I132" s="5" t="s">
        <v>1476</v>
      </c>
      <c r="J132" s="1" t="s">
        <v>1199</v>
      </c>
      <c r="K132" s="3"/>
      <c r="L132" s="3"/>
    </row>
    <row r="133">
      <c r="A133" s="4" t="s">
        <v>1484</v>
      </c>
      <c r="B133" s="1" t="s">
        <v>1485</v>
      </c>
      <c r="C133" s="1" t="s">
        <v>1486</v>
      </c>
      <c r="D133" s="1" t="s">
        <v>1487</v>
      </c>
      <c r="E133" s="1" t="str">
        <f>IFERROR(__xludf.DUMMYFUNCTION("SPLIT(D133,""33"",FALSE)"),"41 rue Bernard Adour
                                ")</f>
        <v>41 rue Bernard Adour
                                </v>
      </c>
      <c r="F133" s="1" t="str">
        <f>IFERROR(__xludf.DUMMYFUNCTION("""COMPUTED_VALUE"""),"200 Bordeaux")</f>
        <v>200 Bordeaux</v>
      </c>
      <c r="G133" s="1" t="s">
        <v>1488</v>
      </c>
      <c r="H133" s="1" t="s">
        <v>11</v>
      </c>
      <c r="I133" s="1" t="s">
        <v>11</v>
      </c>
      <c r="J133" s="1" t="s">
        <v>154</v>
      </c>
      <c r="K133" s="3"/>
      <c r="L133" s="3"/>
    </row>
    <row r="134">
      <c r="A134" s="4" t="s">
        <v>1498</v>
      </c>
      <c r="B134" s="1" t="s">
        <v>1499</v>
      </c>
      <c r="C134" s="1" t="s">
        <v>1500</v>
      </c>
      <c r="D134" s="1" t="s">
        <v>1501</v>
      </c>
      <c r="E134" s="1" t="str">
        <f>IFERROR(__xludf.DUMMYFUNCTION("SPLIT(D134,""33"",FALSE)"),"000 Bordeaux")</f>
        <v>000 Bordeaux</v>
      </c>
      <c r="F134" s="1"/>
      <c r="G134" s="1" t="s">
        <v>1502</v>
      </c>
      <c r="H134" s="1" t="s">
        <v>1503</v>
      </c>
      <c r="I134" s="5" t="s">
        <v>1504</v>
      </c>
      <c r="J134" s="1" t="s">
        <v>31</v>
      </c>
      <c r="K134" s="3"/>
      <c r="L134" s="3"/>
    </row>
    <row r="135">
      <c r="A135" s="4" t="s">
        <v>1506</v>
      </c>
      <c r="B135" s="1" t="s">
        <v>1507</v>
      </c>
      <c r="C135" s="1" t="s">
        <v>1508</v>
      </c>
      <c r="D135" s="1" t="s">
        <v>1509</v>
      </c>
      <c r="E135" s="1" t="str">
        <f>IFERROR(__xludf.DUMMYFUNCTION("SPLIT(D135,""33"",FALSE)"),"25 Rue du Docteur Jacques Monod
                                ")</f>
        <v>25 Rue du Docteur Jacques Monod
                                </v>
      </c>
      <c r="F135" s="1" t="str">
        <f>IFERROR(__xludf.DUMMYFUNCTION("""COMPUTED_VALUE"""),"160 Saint Médard en Jalles")</f>
        <v>160 Saint Médard en Jalles</v>
      </c>
      <c r="G135" s="1" t="s">
        <v>1510</v>
      </c>
      <c r="H135" s="1" t="s">
        <v>11</v>
      </c>
      <c r="I135" s="1" t="s">
        <v>11</v>
      </c>
      <c r="J135" s="1" t="s">
        <v>312</v>
      </c>
      <c r="K135" s="3"/>
      <c r="L135" s="3"/>
    </row>
    <row r="136">
      <c r="A136" s="4" t="s">
        <v>1518</v>
      </c>
      <c r="B136" s="1" t="s">
        <v>1519</v>
      </c>
      <c r="C136" s="1" t="s">
        <v>1520</v>
      </c>
      <c r="D136" s="1" t="s">
        <v>1521</v>
      </c>
      <c r="E136" s="1" t="str">
        <f>IFERROR(__xludf.DUMMYFUNCTION("SPLIT(D136,""33"",FALSE)"),"680 Cours de la Libération
                                ")</f>
        <v>680 Cours de la Libération
                                </v>
      </c>
      <c r="F136" s="1" t="str">
        <f>IFERROR(__xludf.DUMMYFUNCTION("""COMPUTED_VALUE"""),"405 Talence")</f>
        <v>405 Talence</v>
      </c>
      <c r="G136" s="1" t="s">
        <v>1522</v>
      </c>
      <c r="H136" s="1" t="s">
        <v>1523</v>
      </c>
      <c r="I136" s="5" t="s">
        <v>1524</v>
      </c>
      <c r="J136" s="1" t="s">
        <v>924</v>
      </c>
      <c r="K136" s="3"/>
      <c r="L136" s="3"/>
    </row>
    <row r="137">
      <c r="A137" s="4" t="s">
        <v>1528</v>
      </c>
      <c r="B137" s="1" t="s">
        <v>1529</v>
      </c>
      <c r="C137" s="1" t="s">
        <v>1530</v>
      </c>
      <c r="D137" s="1" t="s">
        <v>1531</v>
      </c>
      <c r="E137" s="1" t="str">
        <f>IFERROR(__xludf.DUMMYFUNCTION("SPLIT(D137,""33"",FALSE)"),"21, avenue Félix Faure
                                ")</f>
        <v>21, avenue Félix Faure
                                </v>
      </c>
      <c r="F137" s="1" t="str">
        <f>IFERROR(__xludf.DUMMYFUNCTION("""COMPUTED_VALUE"""),"200 Bordeaux")</f>
        <v>200 Bordeaux</v>
      </c>
      <c r="G137" s="1" t="s">
        <v>1532</v>
      </c>
      <c r="H137" s="1" t="s">
        <v>1533</v>
      </c>
      <c r="I137" s="5" t="s">
        <v>1534</v>
      </c>
      <c r="J137" s="1" t="s">
        <v>80</v>
      </c>
      <c r="K137" s="3"/>
      <c r="L137" s="3"/>
    </row>
    <row r="138">
      <c r="A138" s="4" t="s">
        <v>1536</v>
      </c>
      <c r="B138" s="1" t="s">
        <v>1537</v>
      </c>
      <c r="C138" s="1" t="s">
        <v>1538</v>
      </c>
      <c r="D138" s="1" t="s">
        <v>1539</v>
      </c>
      <c r="E138" s="1" t="str">
        <f>IFERROR(__xludf.DUMMYFUNCTION("SPLIT(D138,""33"",FALSE)"),"89 quai des Chartrons
                                ")</f>
        <v>89 quai des Chartrons
                                </v>
      </c>
      <c r="F138" s="1" t="str">
        <f>IFERROR(__xludf.DUMMYFUNCTION("""COMPUTED_VALUE"""),"000 Bordeaux")</f>
        <v>000 Bordeaux</v>
      </c>
      <c r="G138" s="1" t="s">
        <v>1540</v>
      </c>
      <c r="H138" s="1" t="s">
        <v>11</v>
      </c>
      <c r="I138" s="1" t="s">
        <v>11</v>
      </c>
      <c r="J138" s="1" t="s">
        <v>31</v>
      </c>
      <c r="K138" s="3"/>
      <c r="L138" s="3"/>
    </row>
    <row r="139">
      <c r="A139" s="4" t="s">
        <v>1542</v>
      </c>
      <c r="B139" s="1" t="s">
        <v>1543</v>
      </c>
      <c r="C139" s="1" t="s">
        <v>1544</v>
      </c>
      <c r="D139" s="1" t="s">
        <v>1545</v>
      </c>
      <c r="E139" s="1" t="str">
        <f>IFERROR(__xludf.DUMMYFUNCTION("SPLIT(D139,""33"",FALSE)")," rue Paul Louis Lande
                                ")</f>
        <v> rue Paul Louis Lande
                                </v>
      </c>
      <c r="F139" s="1" t="str">
        <f>IFERROR(__xludf.DUMMYFUNCTION("""COMPUTED_VALUE"""),"000 Bordeaux")</f>
        <v>000 Bordeaux</v>
      </c>
      <c r="G139" s="1" t="s">
        <v>1546</v>
      </c>
      <c r="H139" s="1" t="s">
        <v>1547</v>
      </c>
      <c r="I139" s="5" t="s">
        <v>1548</v>
      </c>
      <c r="J139" s="1" t="s">
        <v>154</v>
      </c>
      <c r="K139" s="3"/>
      <c r="L139" s="3"/>
    </row>
    <row r="140">
      <c r="A140" s="4" t="s">
        <v>1556</v>
      </c>
      <c r="B140" s="1" t="s">
        <v>1557</v>
      </c>
      <c r="C140" s="1" t="s">
        <v>1558</v>
      </c>
      <c r="D140" s="1" t="s">
        <v>1559</v>
      </c>
      <c r="E140" s="1" t="str">
        <f>IFERROR(__xludf.DUMMYFUNCTION("SPLIT(D140,""33"",FALSE)"),"213 rue SAINTE CATHERINE
                                ")</f>
        <v>213 rue SAINTE CATHERINE
                                </v>
      </c>
      <c r="F140" s="1" t="str">
        <f>IFERROR(__xludf.DUMMYFUNCTION("""COMPUTED_VALUE"""),"000 bordeaux")</f>
        <v>000 bordeaux</v>
      </c>
      <c r="G140" s="1" t="s">
        <v>1560</v>
      </c>
      <c r="H140" s="1" t="s">
        <v>1561</v>
      </c>
      <c r="I140" s="5" t="s">
        <v>1562</v>
      </c>
      <c r="J140" s="1" t="s">
        <v>312</v>
      </c>
      <c r="K140" s="3"/>
      <c r="L140" s="3"/>
    </row>
    <row r="141">
      <c r="A141" s="4" t="s">
        <v>1566</v>
      </c>
      <c r="B141" s="1" t="s">
        <v>1567</v>
      </c>
      <c r="C141" s="1" t="s">
        <v>1568</v>
      </c>
      <c r="D141" s="1" t="s">
        <v>1569</v>
      </c>
      <c r="E141" s="1" t="str">
        <f>IFERROR(__xludf.DUMMYFUNCTION("SPLIT(D141,""33"",FALSE)"),"66 rue Abbé de l'Epée
                                ")</f>
        <v>66 rue Abbé de l'Epée
                                </v>
      </c>
      <c r="F141" s="1" t="str">
        <f>IFERROR(__xludf.DUMMYFUNCTION("""COMPUTED_VALUE"""),"000 Bordeaux")</f>
        <v>000 Bordeaux</v>
      </c>
      <c r="G141" s="1" t="s">
        <v>1570</v>
      </c>
      <c r="H141" s="1" t="s">
        <v>11</v>
      </c>
      <c r="I141" s="5" t="s">
        <v>1571</v>
      </c>
      <c r="J141" s="1" t="s">
        <v>924</v>
      </c>
      <c r="K141" s="3"/>
      <c r="L141" s="3"/>
    </row>
    <row r="142">
      <c r="A142" s="4" t="s">
        <v>1577</v>
      </c>
      <c r="B142" s="1" t="s">
        <v>1578</v>
      </c>
      <c r="C142" s="1" t="s">
        <v>1579</v>
      </c>
      <c r="D142" s="1" t="s">
        <v>1580</v>
      </c>
      <c r="E142" s="1" t="str">
        <f>IFERROR(__xludf.DUMMYFUNCTION("SPLIT(D142,""33"",FALSE)"),"12 rue Charlevoix de Villers
                                ")</f>
        <v>12 rue Charlevoix de Villers
                                </v>
      </c>
      <c r="F142" s="1" t="str">
        <f>IFERROR(__xludf.DUMMYFUNCTION("""COMPUTED_VALUE"""),"300 Bordeaux")</f>
        <v>300 Bordeaux</v>
      </c>
      <c r="G142" s="1" t="s">
        <v>1581</v>
      </c>
      <c r="H142" s="1" t="s">
        <v>11</v>
      </c>
      <c r="I142" s="1" t="s">
        <v>11</v>
      </c>
      <c r="J142" s="1" t="s">
        <v>31</v>
      </c>
      <c r="K142" s="3"/>
      <c r="L142" s="3"/>
    </row>
    <row r="143">
      <c r="A143" s="4" t="s">
        <v>1583</v>
      </c>
      <c r="B143" s="1" t="s">
        <v>1584</v>
      </c>
      <c r="C143" s="1" t="s">
        <v>1585</v>
      </c>
      <c r="D143" s="1" t="s">
        <v>1586</v>
      </c>
      <c r="E143" s="1" t="str">
        <f>IFERROR(__xludf.DUMMYFUNCTION("SPLIT(D143,""33"",FALSE)"),"5 place Camille Julian
                                 Cinéma Utopia
                                ")</f>
        <v>5 place Camille Julian
                                 Cinéma Utopia
                                </v>
      </c>
      <c r="F143" s="1" t="str">
        <f>IFERROR(__xludf.DUMMYFUNCTION("""COMPUTED_VALUE"""),"000 Bordeaux")</f>
        <v>000 Bordeaux</v>
      </c>
      <c r="G143" s="1" t="s">
        <v>1587</v>
      </c>
      <c r="H143" s="1" t="s">
        <v>11</v>
      </c>
      <c r="I143" s="5" t="s">
        <v>1588</v>
      </c>
      <c r="J143" s="1" t="s">
        <v>382</v>
      </c>
      <c r="K143" s="3"/>
      <c r="L143" s="3"/>
    </row>
    <row r="144">
      <c r="A144" s="4" t="s">
        <v>1594</v>
      </c>
      <c r="B144" s="1" t="s">
        <v>1595</v>
      </c>
      <c r="C144" s="3"/>
      <c r="D144" s="3"/>
      <c r="E144" s="1" t="str">
        <f>IFERROR(__xludf.DUMMYFUNCTION("SPLIT(D144,""33"",FALSE)"),"#VALUE!")</f>
        <v>#VALUE!</v>
      </c>
      <c r="F144" s="3"/>
      <c r="G144" s="3"/>
      <c r="H144" s="1" t="s">
        <v>11</v>
      </c>
      <c r="I144" s="1" t="s">
        <v>11</v>
      </c>
      <c r="J144" s="1" t="s">
        <v>11</v>
      </c>
      <c r="K144" s="3"/>
      <c r="L144" s="3"/>
    </row>
    <row r="145">
      <c r="A145" s="4" t="s">
        <v>1603</v>
      </c>
      <c r="B145" s="1" t="s">
        <v>1604</v>
      </c>
      <c r="C145" s="1" t="s">
        <v>1605</v>
      </c>
      <c r="D145" s="1" t="s">
        <v>1606</v>
      </c>
      <c r="E145" s="1" t="str">
        <f>IFERROR(__xludf.DUMMYFUNCTION("SPLIT(D145,""33"",FALSE)"),"12 rue de Treytins rés haut hippodrome
                                 bat 12 appt 315
                                BP 315
                                ")</f>
        <v>12 rue de Treytins rés haut hippodrome
                                 bat 12 appt 315
                                BP 315
                                </v>
      </c>
      <c r="F145" s="1" t="str">
        <f>IFERROR(__xludf.DUMMYFUNCTION("""COMPUTED_VALUE"""),"320 Eysines")</f>
        <v>320 Eysines</v>
      </c>
      <c r="G145" s="1" t="s">
        <v>1607</v>
      </c>
      <c r="H145" s="1" t="s">
        <v>1608</v>
      </c>
      <c r="I145" s="5" t="s">
        <v>1609</v>
      </c>
      <c r="J145" s="1" t="s">
        <v>53</v>
      </c>
      <c r="K145" s="3"/>
      <c r="L145" s="3"/>
    </row>
    <row r="146">
      <c r="A146" s="4" t="s">
        <v>1621</v>
      </c>
      <c r="B146" s="1" t="s">
        <v>1622</v>
      </c>
      <c r="C146" s="1" t="s">
        <v>1623</v>
      </c>
      <c r="D146" s="1" t="s">
        <v>1624</v>
      </c>
      <c r="E146" s="1" t="str">
        <f>IFERROR(__xludf.DUMMYFUNCTION("SPLIT(D146,""33"",FALSE)"),"83 rue Charles Martin
                                ")</f>
        <v>83 rue Charles Martin
                                </v>
      </c>
      <c r="F146" s="1" t="str">
        <f>IFERROR(__xludf.DUMMYFUNCTION("""COMPUTED_VALUE"""),"300 Bordeaux")</f>
        <v>300 Bordeaux</v>
      </c>
      <c r="G146" s="1" t="s">
        <v>1625</v>
      </c>
      <c r="H146" s="1" t="s">
        <v>11</v>
      </c>
      <c r="I146" s="5" t="s">
        <v>1626</v>
      </c>
      <c r="J146" s="1" t="s">
        <v>154</v>
      </c>
      <c r="K146" s="3"/>
      <c r="L146" s="3"/>
    </row>
    <row r="147">
      <c r="A147" s="4" t="s">
        <v>1628</v>
      </c>
      <c r="B147" s="1" t="s">
        <v>1629</v>
      </c>
      <c r="C147" s="1" t="s">
        <v>1630</v>
      </c>
      <c r="D147" s="1" t="s">
        <v>1631</v>
      </c>
      <c r="E147" s="1" t="str">
        <f>IFERROR(__xludf.DUMMYFUNCTION("SPLIT(D147,""33"",FALSE)"),"84 BIS AVENUE THIERS
                                ")</f>
        <v>84 BIS AVENUE THIERS
                                </v>
      </c>
      <c r="F147" s="1" t="str">
        <f>IFERROR(__xludf.DUMMYFUNCTION("""COMPUTED_VALUE"""),"100 BORDEAUX")</f>
        <v>100 BORDEAUX</v>
      </c>
      <c r="G147" s="1" t="s">
        <v>1632</v>
      </c>
      <c r="H147" s="1" t="s">
        <v>11</v>
      </c>
      <c r="I147" s="5" t="s">
        <v>1633</v>
      </c>
      <c r="J147" s="1" t="s">
        <v>53</v>
      </c>
      <c r="K147" s="3"/>
      <c r="L147" s="3"/>
    </row>
    <row r="148">
      <c r="A148" s="4" t="s">
        <v>1655</v>
      </c>
      <c r="B148" s="1" t="s">
        <v>1656</v>
      </c>
      <c r="C148" s="1" t="s">
        <v>1657</v>
      </c>
      <c r="D148" s="1" t="s">
        <v>1658</v>
      </c>
      <c r="E148" s="1" t="str">
        <f>IFERROR(__xludf.DUMMYFUNCTION("SPLIT(D148,""33"",FALSE)"),"96 rue de la Béchade
                                ")</f>
        <v>96 rue de la Béchade
                                </v>
      </c>
      <c r="F148" s="1" t="str">
        <f>IFERROR(__xludf.DUMMYFUNCTION("""COMPUTED_VALUE"""),"000 BORDEAUX")</f>
        <v>000 BORDEAUX</v>
      </c>
      <c r="G148" s="1" t="s">
        <v>1659</v>
      </c>
      <c r="H148" s="1" t="s">
        <v>11</v>
      </c>
      <c r="I148" s="5" t="s">
        <v>1660</v>
      </c>
      <c r="J148" s="1" t="s">
        <v>154</v>
      </c>
      <c r="K148" s="3"/>
      <c r="L148" s="3"/>
    </row>
    <row r="149">
      <c r="A149" s="4" t="s">
        <v>1668</v>
      </c>
      <c r="B149" s="1" t="s">
        <v>1669</v>
      </c>
      <c r="C149" s="1" t="s">
        <v>1670</v>
      </c>
      <c r="D149" s="1" t="s">
        <v>1671</v>
      </c>
      <c r="E149" s="1" t="str">
        <f>IFERROR(__xludf.DUMMYFUNCTION("SPLIT(D149,""33"",FALSE)"),"92 rue de Pessac
                                ")</f>
        <v>92 rue de Pessac
                                </v>
      </c>
      <c r="F149" s="1" t="str">
        <f>IFERROR(__xludf.DUMMYFUNCTION("""COMPUTED_VALUE"""),"000 Bordeaux")</f>
        <v>000 Bordeaux</v>
      </c>
      <c r="G149" s="1" t="s">
        <v>1672</v>
      </c>
      <c r="H149" s="1" t="s">
        <v>11</v>
      </c>
      <c r="I149" s="1" t="s">
        <v>11</v>
      </c>
      <c r="J149" s="1" t="s">
        <v>80</v>
      </c>
      <c r="K149" s="3"/>
      <c r="L149" s="3"/>
    </row>
    <row r="150">
      <c r="A150" s="4" t="s">
        <v>1674</v>
      </c>
      <c r="B150" s="1" t="s">
        <v>1675</v>
      </c>
      <c r="C150" s="1" t="s">
        <v>1676</v>
      </c>
      <c r="D150" s="1" t="s">
        <v>1677</v>
      </c>
      <c r="E150" s="1" t="str">
        <f>IFERROR(__xludf.DUMMYFUNCTION("SPLIT(D150,""33"",FALSE)"),"Association phénix ecoute et paroles ,10 avenue Bel-Air 
                                 1 etage
                                ")</f>
        <v>Association phénix ecoute et paroles ,10 avenue Bel-Air 
                                 1 etage
                                </v>
      </c>
      <c r="F150" s="1" t="str">
        <f>IFERROR(__xludf.DUMMYFUNCTION("""COMPUTED_VALUE"""),"200 bordeaux")</f>
        <v>200 bordeaux</v>
      </c>
      <c r="G150" s="1" t="s">
        <v>1678</v>
      </c>
      <c r="H150" s="1" t="s">
        <v>11</v>
      </c>
      <c r="I150" s="5" t="s">
        <v>1679</v>
      </c>
      <c r="J150" s="1" t="s">
        <v>53</v>
      </c>
      <c r="K150" s="3"/>
      <c r="L150" s="3"/>
    </row>
    <row r="151">
      <c r="A151" s="4" t="s">
        <v>1685</v>
      </c>
      <c r="B151" s="1" t="s">
        <v>1686</v>
      </c>
      <c r="C151" s="1" t="s">
        <v>1687</v>
      </c>
      <c r="D151" s="1" t="s">
        <v>1688</v>
      </c>
      <c r="E151" s="1" t="str">
        <f>IFERROR(__xludf.DUMMYFUNCTION("SPLIT(D151,""33"",FALSE)"),"125 Bd Saint Denis
                                92400 COURBEVOIE")</f>
        <v>125 Bd Saint Denis
                                92400 COURBEVOIE</v>
      </c>
      <c r="F151" s="1"/>
      <c r="G151" s="1" t="s">
        <v>1689</v>
      </c>
      <c r="H151" s="1" t="s">
        <v>1690</v>
      </c>
      <c r="I151" s="5" t="s">
        <v>1691</v>
      </c>
      <c r="J151" s="1" t="s">
        <v>53</v>
      </c>
      <c r="K151" s="3"/>
      <c r="L151" s="3"/>
    </row>
    <row r="152">
      <c r="A152" s="4" t="s">
        <v>1697</v>
      </c>
      <c r="B152" s="1" t="s">
        <v>1698</v>
      </c>
      <c r="C152" s="1" t="s">
        <v>1699</v>
      </c>
      <c r="D152" s="1" t="s">
        <v>1700</v>
      </c>
      <c r="E152" s="1" t="str">
        <f>IFERROR(__xludf.DUMMYFUNCTION("SPLIT(D152,""33"",FALSE)"),"130 avenue Louis Barthou
                                 LE LABB
                                ")</f>
        <v>130 avenue Louis Barthou
                                 LE LABB
                                </v>
      </c>
      <c r="F152" s="1" t="str">
        <f>IFERROR(__xludf.DUMMYFUNCTION("""COMPUTED_VALUE"""),"200 bordeaux")</f>
        <v>200 bordeaux</v>
      </c>
      <c r="G152" s="1" t="s">
        <v>1701</v>
      </c>
      <c r="H152" s="1" t="s">
        <v>11</v>
      </c>
      <c r="I152" s="1" t="s">
        <v>11</v>
      </c>
      <c r="J152" s="1" t="s">
        <v>53</v>
      </c>
      <c r="K152" s="3"/>
      <c r="L152" s="3"/>
    </row>
    <row r="153">
      <c r="A153" s="4" t="s">
        <v>1703</v>
      </c>
      <c r="B153" s="1" t="s">
        <v>1704</v>
      </c>
      <c r="C153" s="1" t="s">
        <v>1705</v>
      </c>
      <c r="D153" s="1" t="s">
        <v>1706</v>
      </c>
      <c r="E153" s="1" t="str">
        <f>IFERROR(__xludf.DUMMYFUNCTION("SPLIT(D153,""33"",FALSE)"),"34 rue de Chouiney 
                                ")</f>
        <v>34 rue de Chouiney 
                                </v>
      </c>
      <c r="F153" s="1" t="str">
        <f>IFERROR(__xludf.DUMMYFUNCTION("""COMPUTED_VALUE"""),"170 GRADIGNAN")</f>
        <v>170 GRADIGNAN</v>
      </c>
      <c r="G153" s="1" t="s">
        <v>1707</v>
      </c>
      <c r="H153" s="1" t="s">
        <v>11</v>
      </c>
      <c r="I153" s="1" t="s">
        <v>11</v>
      </c>
      <c r="J153" s="1" t="s">
        <v>11</v>
      </c>
      <c r="K153" s="3"/>
      <c r="L153" s="3"/>
    </row>
    <row r="154">
      <c r="A154" s="4" t="s">
        <v>1709</v>
      </c>
      <c r="B154" s="1" t="s">
        <v>1710</v>
      </c>
      <c r="C154" s="1" t="s">
        <v>1711</v>
      </c>
      <c r="D154" s="1" t="s">
        <v>1712</v>
      </c>
      <c r="E154" s="1" t="str">
        <f>IFERROR(__xludf.DUMMYFUNCTION("SPLIT(D154,""33"",FALSE)"),"1 rue Erik Satie, Clos Montesquieu
                                ")</f>
        <v>1 rue Erik Satie, Clos Montesquieu
                                </v>
      </c>
      <c r="F154" s="1" t="str">
        <f>IFERROR(__xludf.DUMMYFUNCTION("""COMPUTED_VALUE"""),"200 Bordeaux")</f>
        <v>200 Bordeaux</v>
      </c>
      <c r="G154" s="1" t="s">
        <v>1713</v>
      </c>
      <c r="H154" s="1" t="s">
        <v>11</v>
      </c>
      <c r="I154" s="1" t="s">
        <v>11</v>
      </c>
      <c r="J154" s="1" t="s">
        <v>183</v>
      </c>
      <c r="K154" s="3"/>
      <c r="L154" s="3"/>
    </row>
    <row r="155">
      <c r="A155" s="4" t="s">
        <v>1735</v>
      </c>
      <c r="B155" s="1" t="s">
        <v>1736</v>
      </c>
      <c r="C155" s="3"/>
      <c r="D155" s="3"/>
      <c r="E155" s="1" t="str">
        <f>IFERROR(__xludf.DUMMYFUNCTION("SPLIT(D155,""33"",FALSE)"),"#VALUE!")</f>
        <v>#VALUE!</v>
      </c>
      <c r="F155" s="3"/>
      <c r="G155" s="3"/>
      <c r="H155" s="1" t="s">
        <v>11</v>
      </c>
      <c r="I155" s="1" t="s">
        <v>11</v>
      </c>
      <c r="J155" s="1" t="s">
        <v>11</v>
      </c>
      <c r="K155" s="3"/>
      <c r="L155" s="3"/>
    </row>
    <row r="156">
      <c r="A156" s="4" t="s">
        <v>1740</v>
      </c>
      <c r="B156" s="1" t="s">
        <v>1741</v>
      </c>
      <c r="C156" s="1" t="s">
        <v>1742</v>
      </c>
      <c r="D156" s="1" t="s">
        <v>1743</v>
      </c>
      <c r="E156" s="1" t="str">
        <f>IFERROR(__xludf.DUMMYFUNCTION("SPLIT(D156,""33"",FALSE)"),"ATHÉNÉE Père Joseph Wresinski place saint christoly
                                 Boite 36
                                ")</f>
        <v>ATHÉNÉE Père Joseph Wresinski place saint christoly
                                 Boite 36
                                </v>
      </c>
      <c r="F156" s="1" t="str">
        <f>IFERROR(__xludf.DUMMYFUNCTION("""COMPUTED_VALUE"""),"000 Bordeaux")</f>
        <v>000 Bordeaux</v>
      </c>
      <c r="G156" s="1" t="s">
        <v>1744</v>
      </c>
      <c r="H156" s="1" t="s">
        <v>1745</v>
      </c>
      <c r="I156" s="1" t="s">
        <v>11</v>
      </c>
      <c r="J156" s="1" t="s">
        <v>80</v>
      </c>
      <c r="K156" s="3"/>
      <c r="L156" s="3"/>
    </row>
    <row r="157">
      <c r="A157" s="4" t="s">
        <v>1747</v>
      </c>
      <c r="B157" s="1" t="s">
        <v>1748</v>
      </c>
      <c r="C157" s="1" t="s">
        <v>1749</v>
      </c>
      <c r="D157" s="1" t="s">
        <v>1750</v>
      </c>
      <c r="E157" s="1" t="str">
        <f>IFERROR(__xludf.DUMMYFUNCTION("SPLIT(D157,""33"",FALSE)"),"118 rue héron
                                ")</f>
        <v>118 rue héron
                                </v>
      </c>
      <c r="F157" s="1" t="str">
        <f>IFERROR(__xludf.DUMMYFUNCTION("""COMPUTED_VALUE"""),"000 BORDEAUX")</f>
        <v>000 BORDEAUX</v>
      </c>
      <c r="G157" s="1" t="s">
        <v>1283</v>
      </c>
      <c r="H157" s="1" t="s">
        <v>11</v>
      </c>
      <c r="I157" s="5" t="s">
        <v>1751</v>
      </c>
      <c r="J157" s="1" t="s">
        <v>31</v>
      </c>
      <c r="K157" s="3"/>
      <c r="L157" s="3"/>
    </row>
    <row r="158">
      <c r="A158" s="4" t="s">
        <v>1755</v>
      </c>
      <c r="B158" s="1" t="s">
        <v>1756</v>
      </c>
      <c r="C158" s="1" t="s">
        <v>1757</v>
      </c>
      <c r="D158" s="1" t="s">
        <v>1758</v>
      </c>
      <c r="E158" s="1" t="str">
        <f>IFERROR(__xludf.DUMMYFUNCTION("SPLIT(D158,""33"",FALSE)"),"29 rue de la Paix  
                                ")</f>
        <v>29 rue de la Paix  
                                </v>
      </c>
      <c r="F158" s="1" t="str">
        <f>IFERROR(__xludf.DUMMYFUNCTION("""COMPUTED_VALUE"""),"200 Bordeaux")</f>
        <v>200 Bordeaux</v>
      </c>
      <c r="G158" s="1" t="s">
        <v>1759</v>
      </c>
      <c r="H158" s="1" t="s">
        <v>11</v>
      </c>
      <c r="I158" s="5" t="s">
        <v>1760</v>
      </c>
      <c r="J158" s="1" t="s">
        <v>312</v>
      </c>
      <c r="K158" s="3"/>
      <c r="L158" s="3"/>
    </row>
    <row r="159">
      <c r="A159" s="4" t="s">
        <v>1768</v>
      </c>
      <c r="B159" s="1" t="s">
        <v>1769</v>
      </c>
      <c r="C159" s="1" t="s">
        <v>1770</v>
      </c>
      <c r="D159" s="1" t="s">
        <v>1771</v>
      </c>
      <c r="E159" s="1" t="str">
        <f>IFERROR(__xludf.DUMMYFUNCTION("SPLIT(D159,""33"",FALSE)"),"324 chemin du Bois d'Aubigney
                                ")</f>
        <v>324 chemin du Bois d'Aubigney
                                </v>
      </c>
      <c r="F159" s="1" t="str">
        <f>IFERROR(__xludf.DUMMYFUNCTION("""COMPUTED_VALUE"""),"290 Le Pian Médoc")</f>
        <v>290 Le Pian Médoc</v>
      </c>
      <c r="G159" s="1" t="s">
        <v>1772</v>
      </c>
      <c r="H159" s="1" t="s">
        <v>1773</v>
      </c>
      <c r="I159" s="5" t="s">
        <v>1774</v>
      </c>
      <c r="J159" s="1" t="s">
        <v>31</v>
      </c>
      <c r="K159" s="3"/>
      <c r="L159" s="3"/>
    </row>
    <row r="160">
      <c r="A160" s="4" t="s">
        <v>1776</v>
      </c>
      <c r="B160" s="1" t="s">
        <v>1777</v>
      </c>
      <c r="C160" s="1" t="s">
        <v>1778</v>
      </c>
      <c r="D160" s="1" t="s">
        <v>1779</v>
      </c>
      <c r="E160" s="1" t="str">
        <f>IFERROR(__xludf.DUMMYFUNCTION("SPLIT(D160,""33"",FALSE)"),"134 rue de Begles. 
                                 Appt 8
                                ")</f>
        <v>134 rue de Begles. 
                                 Appt 8
                                </v>
      </c>
      <c r="F160" s="1" t="str">
        <f>IFERROR(__xludf.DUMMYFUNCTION("""COMPUTED_VALUE"""),"800 Bordeaux")</f>
        <v>800 Bordeaux</v>
      </c>
      <c r="G160" s="1" t="s">
        <v>1780</v>
      </c>
      <c r="H160" s="1" t="s">
        <v>1781</v>
      </c>
      <c r="I160" s="3"/>
      <c r="J160" s="1" t="s">
        <v>80</v>
      </c>
      <c r="K160" s="3"/>
      <c r="L160" s="3"/>
    </row>
    <row r="161">
      <c r="A161" s="4" t="s">
        <v>1783</v>
      </c>
      <c r="B161" s="1" t="s">
        <v>1784</v>
      </c>
      <c r="C161" s="1" t="s">
        <v>1785</v>
      </c>
      <c r="D161" s="1" t="s">
        <v>1786</v>
      </c>
      <c r="E161" s="1" t="str">
        <f>IFERROR(__xludf.DUMMYFUNCTION("SPLIT(D161,""33"",FALSE)"),"127 avenue Emile Counord
                                 Immeuble Arc-en-Ciel
                                ")</f>
        <v>127 avenue Emile Counord
                                 Immeuble Arc-en-Ciel
                                </v>
      </c>
      <c r="F161" s="1" t="str">
        <f>IFERROR(__xludf.DUMMYFUNCTION("""COMPUTED_VALUE"""),"300 Bordeaux")</f>
        <v>300 Bordeaux</v>
      </c>
      <c r="G161" s="1" t="s">
        <v>1787</v>
      </c>
      <c r="H161" s="1" t="s">
        <v>11</v>
      </c>
      <c r="I161" s="5" t="s">
        <v>1788</v>
      </c>
      <c r="J161" s="1" t="s">
        <v>924</v>
      </c>
      <c r="K161" s="3"/>
      <c r="L161" s="3"/>
    </row>
    <row r="162">
      <c r="A162" s="4" t="s">
        <v>1806</v>
      </c>
      <c r="B162" s="1" t="s">
        <v>1807</v>
      </c>
      <c r="C162" s="3"/>
      <c r="D162" s="3"/>
      <c r="E162" s="1" t="str">
        <f>IFERROR(__xludf.DUMMYFUNCTION("SPLIT(D162,""33"",FALSE)"),"#VALUE!")</f>
        <v>#VALUE!</v>
      </c>
      <c r="F162" s="3"/>
      <c r="G162" s="3"/>
      <c r="H162" s="1" t="s">
        <v>11</v>
      </c>
      <c r="I162" s="1" t="s">
        <v>11</v>
      </c>
      <c r="J162" s="1" t="s">
        <v>11</v>
      </c>
      <c r="K162" s="3"/>
      <c r="L162" s="3"/>
    </row>
    <row r="163">
      <c r="A163" s="4" t="s">
        <v>1815</v>
      </c>
      <c r="B163" s="1" t="s">
        <v>1816</v>
      </c>
      <c r="C163" s="3"/>
      <c r="D163" s="3"/>
      <c r="E163" s="1" t="str">
        <f>IFERROR(__xludf.DUMMYFUNCTION("SPLIT(D163,""33"",FALSE)"),"#VALUE!")</f>
        <v>#VALUE!</v>
      </c>
      <c r="F163" s="3"/>
      <c r="G163" s="3"/>
      <c r="H163" s="1" t="s">
        <v>11</v>
      </c>
      <c r="I163" s="1" t="s">
        <v>11</v>
      </c>
      <c r="J163" s="1" t="s">
        <v>11</v>
      </c>
      <c r="K163" s="3"/>
      <c r="L163" s="3"/>
    </row>
    <row r="164">
      <c r="A164" s="4" t="s">
        <v>1822</v>
      </c>
      <c r="B164" s="1" t="s">
        <v>1823</v>
      </c>
      <c r="C164" s="1" t="s">
        <v>1824</v>
      </c>
      <c r="D164" s="1" t="s">
        <v>1825</v>
      </c>
      <c r="E164" s="1" t="str">
        <f>IFERROR(__xludf.DUMMYFUNCTION("SPLIT(D164,""33"",FALSE)"),"8 rue Gambetta
                                ")</f>
        <v>8 rue Gambetta
                                </v>
      </c>
      <c r="F164" s="1" t="str">
        <f>IFERROR(__xludf.DUMMYFUNCTION("""COMPUTED_VALUE"""),"200 Bordeaux")</f>
        <v>200 Bordeaux</v>
      </c>
      <c r="G164" s="1" t="s">
        <v>1826</v>
      </c>
      <c r="H164" s="1" t="s">
        <v>1827</v>
      </c>
      <c r="I164" s="5" t="s">
        <v>1828</v>
      </c>
      <c r="J164" s="1" t="s">
        <v>183</v>
      </c>
      <c r="K164" s="3"/>
      <c r="L164" s="3"/>
    </row>
    <row r="165">
      <c r="A165" s="4" t="s">
        <v>1830</v>
      </c>
      <c r="B165" s="1" t="s">
        <v>1831</v>
      </c>
      <c r="C165" s="1" t="s">
        <v>1832</v>
      </c>
      <c r="D165" s="1" t="s">
        <v>1833</v>
      </c>
      <c r="E165" s="1" t="str">
        <f>IFERROR(__xludf.DUMMYFUNCTION("SPLIT(D165,""33"",FALSE)"),"38 Rue Peyronnet
                                 Association Bout à Bout 
                                ")</f>
        <v>38 Rue Peyronnet
                                 Association Bout à Bout 
                                </v>
      </c>
      <c r="F165" s="1" t="str">
        <f>IFERROR(__xludf.DUMMYFUNCTION("""COMPUTED_VALUE"""),"800 Bordeaux")</f>
        <v>800 Bordeaux</v>
      </c>
      <c r="G165" s="1" t="s">
        <v>1834</v>
      </c>
      <c r="H165" s="1" t="s">
        <v>11</v>
      </c>
      <c r="I165" s="3"/>
      <c r="J165" s="1" t="s">
        <v>80</v>
      </c>
      <c r="K165" s="3"/>
      <c r="L165" s="3"/>
    </row>
    <row r="166">
      <c r="A166" s="4" t="s">
        <v>1842</v>
      </c>
      <c r="B166" s="1" t="s">
        <v>1843</v>
      </c>
      <c r="C166" s="1" t="s">
        <v>1844</v>
      </c>
      <c r="D166" s="1" t="s">
        <v>1845</v>
      </c>
      <c r="E166" s="1" t="str">
        <f>IFERROR(__xludf.DUMMYFUNCTION("SPLIT(D166,""33"",FALSE)"),"39 rue Hermitage de l'hippodrome
                                ")</f>
        <v>39 rue Hermitage de l'hippodrome
                                </v>
      </c>
      <c r="F166" s="1" t="str">
        <f>IFERROR(__xludf.DUMMYFUNCTION("""COMPUTED_VALUE"""),"320 Eysines")</f>
        <v>320 Eysines</v>
      </c>
      <c r="G166" s="1" t="s">
        <v>1846</v>
      </c>
      <c r="H166" s="1" t="s">
        <v>1847</v>
      </c>
      <c r="I166" s="5" t="s">
        <v>1848</v>
      </c>
      <c r="J166" s="1" t="s">
        <v>31</v>
      </c>
      <c r="K166" s="3"/>
      <c r="L166" s="3"/>
    </row>
    <row r="167">
      <c r="A167" s="4" t="s">
        <v>1852</v>
      </c>
      <c r="B167" s="1" t="s">
        <v>1853</v>
      </c>
      <c r="C167" s="1" t="s">
        <v>1854</v>
      </c>
      <c r="D167" s="1" t="s">
        <v>1855</v>
      </c>
      <c r="E167" s="1" t="str">
        <f>IFERROR(__xludf.DUMMYFUNCTION("SPLIT(D167,""33"",FALSE)"),"136 Rue Hortense
                                ")</f>
        <v>136 Rue Hortense
                                </v>
      </c>
      <c r="F167" s="1" t="str">
        <f>IFERROR(__xludf.DUMMYFUNCTION("""COMPUTED_VALUE"""),"100 BORDEAUX")</f>
        <v>100 BORDEAUX</v>
      </c>
      <c r="G167" s="1" t="s">
        <v>1856</v>
      </c>
      <c r="H167" s="1" t="s">
        <v>11</v>
      </c>
      <c r="I167" s="1" t="s">
        <v>11</v>
      </c>
      <c r="J167" s="1" t="s">
        <v>154</v>
      </c>
      <c r="K167" s="3"/>
      <c r="L167" s="3"/>
    </row>
    <row r="168">
      <c r="A168" s="4" t="s">
        <v>1868</v>
      </c>
      <c r="B168" s="1" t="s">
        <v>1869</v>
      </c>
      <c r="C168" s="1" t="s">
        <v>1870</v>
      </c>
      <c r="D168" s="1" t="s">
        <v>1871</v>
      </c>
      <c r="E168" s="1" t="str">
        <f>IFERROR(__xludf.DUMMYFUNCTION("SPLIT(D168,""33"",FALSE)"),"Esplanade des Antilles 
                                 UFR STC Local F104
                                ")</f>
        <v>Esplanade des Antilles 
                                 UFR STC Local F104
                                </v>
      </c>
      <c r="F168" s="1" t="str">
        <f>IFERROR(__xludf.DUMMYFUNCTION("""COMPUTED_VALUE"""),"600 PESSAC")</f>
        <v>600 PESSAC</v>
      </c>
      <c r="G168" s="1" t="s">
        <v>1872</v>
      </c>
      <c r="H168" s="1" t="s">
        <v>11</v>
      </c>
      <c r="I168" s="1" t="s">
        <v>11</v>
      </c>
      <c r="J168" s="1" t="s">
        <v>154</v>
      </c>
      <c r="K168" s="3"/>
      <c r="L168" s="3"/>
    </row>
    <row r="169">
      <c r="A169" s="4" t="s">
        <v>1878</v>
      </c>
      <c r="B169" s="1" t="s">
        <v>1879</v>
      </c>
      <c r="C169" s="3"/>
      <c r="D169" s="3"/>
      <c r="E169" s="1" t="str">
        <f>IFERROR(__xludf.DUMMYFUNCTION("SPLIT(D169,""33"",FALSE)"),"#VALUE!")</f>
        <v>#VALUE!</v>
      </c>
      <c r="F169" s="3"/>
      <c r="G169" s="3"/>
      <c r="H169" s="1" t="s">
        <v>11</v>
      </c>
      <c r="I169" s="1" t="s">
        <v>11</v>
      </c>
      <c r="J169" s="1" t="s">
        <v>11</v>
      </c>
      <c r="K169" s="3"/>
      <c r="L169" s="3"/>
    </row>
    <row r="170">
      <c r="A170" s="4" t="s">
        <v>1887</v>
      </c>
      <c r="B170" s="1" t="s">
        <v>1888</v>
      </c>
      <c r="C170" s="1" t="s">
        <v>1889</v>
      </c>
      <c r="D170" s="1" t="s">
        <v>1890</v>
      </c>
      <c r="E170" s="1" t="str">
        <f>IFERROR(__xludf.DUMMYFUNCTION("SPLIT(D170,""33"",FALSE)"),"7-11 rue joseph brunet
                                ")</f>
        <v>7-11 rue joseph brunet
                                </v>
      </c>
      <c r="F170" s="1" t="str">
        <f>IFERROR(__xludf.DUMMYFUNCTION("""COMPUTED_VALUE"""),"300 Bordeaux")</f>
        <v>300 Bordeaux</v>
      </c>
      <c r="G170" s="1" t="s">
        <v>1891</v>
      </c>
      <c r="H170" s="1" t="s">
        <v>11</v>
      </c>
      <c r="I170" s="5" t="s">
        <v>1892</v>
      </c>
      <c r="J170" s="1" t="s">
        <v>80</v>
      </c>
      <c r="K170" s="3"/>
      <c r="L170" s="3"/>
    </row>
    <row r="171">
      <c r="A171" s="4" t="s">
        <v>1894</v>
      </c>
      <c r="B171" s="1" t="s">
        <v>1895</v>
      </c>
      <c r="C171" s="1" t="s">
        <v>1896</v>
      </c>
      <c r="D171" s="1" t="s">
        <v>1897</v>
      </c>
      <c r="E171" s="1" t="str">
        <f>IFERROR(__xludf.DUMMYFUNCTION("SPLIT(D171,""33"",FALSE)"),"ANVP Maison des associations  
                                  55 Avenue du Maréchal de Lattre de Tassigny
                                ")</f>
        <v>ANVP Maison des associations  
                                  55 Avenue du Maréchal de Lattre de Tassigny
                                </v>
      </c>
      <c r="F171" s="1" t="str">
        <f>IFERROR(__xludf.DUMMYFUNCTION("""COMPUTED_VALUE"""),"700 Mérignac")</f>
        <v>700 Mérignac</v>
      </c>
      <c r="G171" s="1" t="s">
        <v>1898</v>
      </c>
      <c r="H171" s="1" t="s">
        <v>11</v>
      </c>
      <c r="I171" s="1" t="s">
        <v>11</v>
      </c>
      <c r="J171" s="1" t="s">
        <v>31</v>
      </c>
      <c r="K171" s="3"/>
      <c r="L171" s="3"/>
    </row>
    <row r="172">
      <c r="A172" s="4" t="s">
        <v>1900</v>
      </c>
      <c r="B172" s="1" t="s">
        <v>1901</v>
      </c>
      <c r="C172" s="1" t="s">
        <v>1902</v>
      </c>
      <c r="D172" s="1" t="s">
        <v>1903</v>
      </c>
      <c r="E172" s="1" t="str">
        <f>IFERROR(__xludf.DUMMYFUNCTION("SPLIT(D172,""33"",FALSE)"),"Rue Jean Sabarots 
                                ")</f>
        <v>Rue Jean Sabarots 
                                </v>
      </c>
      <c r="F172" s="1" t="str">
        <f>IFERROR(__xludf.DUMMYFUNCTION("""COMPUTED_VALUE"""),"100 Bordeaux")</f>
        <v>100 Bordeaux</v>
      </c>
      <c r="G172" s="1" t="s">
        <v>1904</v>
      </c>
      <c r="H172" s="1" t="s">
        <v>11</v>
      </c>
      <c r="I172" s="5" t="s">
        <v>1905</v>
      </c>
      <c r="J172" s="1" t="s">
        <v>80</v>
      </c>
      <c r="K172" s="3"/>
      <c r="L172" s="3"/>
    </row>
    <row r="173">
      <c r="A173" s="4" t="s">
        <v>1917</v>
      </c>
      <c r="B173" s="1" t="s">
        <v>1918</v>
      </c>
      <c r="C173" s="3"/>
      <c r="D173" s="3"/>
      <c r="E173" s="1" t="str">
        <f>IFERROR(__xludf.DUMMYFUNCTION("SPLIT(D173,""33"",FALSE)"),"#VALUE!")</f>
        <v>#VALUE!</v>
      </c>
      <c r="F173" s="3"/>
      <c r="G173" s="3"/>
      <c r="H173" s="1" t="s">
        <v>11</v>
      </c>
      <c r="I173" s="1" t="s">
        <v>11</v>
      </c>
      <c r="J173" s="1" t="s">
        <v>11</v>
      </c>
      <c r="K173" s="3"/>
      <c r="L173" s="3"/>
    </row>
    <row r="174">
      <c r="A174" s="4" t="s">
        <v>1920</v>
      </c>
      <c r="B174" s="1" t="s">
        <v>1921</v>
      </c>
      <c r="C174" s="1" t="s">
        <v>1922</v>
      </c>
      <c r="D174" s="1" t="s">
        <v>1923</v>
      </c>
      <c r="E174" s="1" t="str">
        <f>IFERROR(__xludf.DUMMYFUNCTION("SPLIT(D174,""33"",FALSE)"),"42 cours Anatole France
                                ")</f>
        <v>42 cours Anatole France
                                </v>
      </c>
      <c r="F174" s="1" t="str">
        <f>IFERROR(__xludf.DUMMYFUNCTION("""COMPUTED_VALUE"""),"000 Bordeaux")</f>
        <v>000 Bordeaux</v>
      </c>
      <c r="G174" s="1" t="s">
        <v>1924</v>
      </c>
      <c r="H174" s="1" t="s">
        <v>11</v>
      </c>
      <c r="I174" s="1" t="s">
        <v>11</v>
      </c>
      <c r="J174" s="1" t="s">
        <v>80</v>
      </c>
      <c r="K174" s="3"/>
      <c r="L174" s="3"/>
    </row>
    <row r="175">
      <c r="A175" s="4" t="s">
        <v>1952</v>
      </c>
      <c r="B175" s="1" t="s">
        <v>1953</v>
      </c>
      <c r="C175" s="1" t="s">
        <v>1954</v>
      </c>
      <c r="D175" s="1" t="s">
        <v>1955</v>
      </c>
      <c r="E175" s="1" t="str">
        <f>IFERROR(__xludf.DUMMYFUNCTION("SPLIT(D175,""33"",FALSE)"),"5 place Ravezies
                                ")</f>
        <v>5 place Ravezies
                                </v>
      </c>
      <c r="F175" s="1" t="str">
        <f>IFERROR(__xludf.DUMMYFUNCTION("""COMPUTED_VALUE"""),"300 Bordeaux")</f>
        <v>300 Bordeaux</v>
      </c>
      <c r="G175" s="1" t="s">
        <v>1956</v>
      </c>
      <c r="H175" s="1" t="s">
        <v>11</v>
      </c>
      <c r="I175" s="5" t="s">
        <v>1957</v>
      </c>
      <c r="J175" s="1" t="s">
        <v>924</v>
      </c>
      <c r="K175" s="3"/>
      <c r="L175" s="3"/>
    </row>
    <row r="176">
      <c r="A176" s="4" t="s">
        <v>1971</v>
      </c>
      <c r="B176" s="1" t="s">
        <v>1972</v>
      </c>
      <c r="C176" s="1" t="s">
        <v>1973</v>
      </c>
      <c r="D176" s="1" t="s">
        <v>1974</v>
      </c>
      <c r="E176" s="1" t="str">
        <f>IFERROR(__xludf.DUMMYFUNCTION("SPLIT(D176,""33"",FALSE)"),"84 cours Aristide Briand
                                ")</f>
        <v>84 cours Aristide Briand
                                </v>
      </c>
      <c r="F176" s="1" t="str">
        <f>IFERROR(__xludf.DUMMYFUNCTION("""COMPUTED_VALUE"""),"000 Bordeaux")</f>
        <v>000 Bordeaux</v>
      </c>
      <c r="G176" s="1" t="s">
        <v>1975</v>
      </c>
      <c r="H176" s="1" t="s">
        <v>11</v>
      </c>
      <c r="I176" s="5" t="s">
        <v>1976</v>
      </c>
      <c r="J176" s="1" t="s">
        <v>183</v>
      </c>
      <c r="K176" s="3"/>
      <c r="L176" s="3"/>
    </row>
    <row r="177">
      <c r="A177" s="4" t="s">
        <v>1984</v>
      </c>
      <c r="B177" s="1" t="s">
        <v>1985</v>
      </c>
      <c r="C177" s="1" t="s">
        <v>1986</v>
      </c>
      <c r="D177" s="1" t="s">
        <v>1987</v>
      </c>
      <c r="E177" s="1" t="str">
        <f>IFERROR(__xludf.DUMMYFUNCTION("SPLIT(D177,""33"",FALSE)"),"16 bis rue jean jaures
                                ")</f>
        <v>16 bis rue jean jaures
                                </v>
      </c>
      <c r="F177" s="1" t="str">
        <f>IFERROR(__xludf.DUMMYFUNCTION("""COMPUTED_VALUE"""),"320 eysines")</f>
        <v>320 eysines</v>
      </c>
      <c r="G177" s="1" t="s">
        <v>1988</v>
      </c>
      <c r="H177" s="1" t="s">
        <v>11</v>
      </c>
      <c r="I177" s="5" t="s">
        <v>1989</v>
      </c>
      <c r="J177" s="1" t="s">
        <v>11</v>
      </c>
      <c r="K177" s="3"/>
      <c r="L177" s="3"/>
    </row>
    <row r="178">
      <c r="A178" s="4" t="s">
        <v>1991</v>
      </c>
      <c r="B178" s="1" t="s">
        <v>1992</v>
      </c>
      <c r="C178" s="1" t="s">
        <v>1993</v>
      </c>
      <c r="D178" s="1" t="s">
        <v>1994</v>
      </c>
      <c r="E178" s="1" t="str">
        <f>IFERROR(__xludf.DUMMYFUNCTION("SPLIT(D178,""33"",FALSE)"),"24 rue andre Hible
                                ")</f>
        <v>24 rue andre Hible
                                </v>
      </c>
      <c r="F178" s="1" t="str">
        <f>IFERROR(__xludf.DUMMYFUNCTION("""COMPUTED_VALUE"""),"800 Bordeaux")</f>
        <v>800 Bordeaux</v>
      </c>
      <c r="G178" s="1" t="s">
        <v>1995</v>
      </c>
      <c r="H178" s="1" t="s">
        <v>11</v>
      </c>
      <c r="I178" s="5" t="s">
        <v>1996</v>
      </c>
      <c r="J178" s="1" t="s">
        <v>154</v>
      </c>
      <c r="K178" s="3"/>
      <c r="L178" s="3"/>
    </row>
    <row r="179">
      <c r="A179" s="4" t="s">
        <v>2000</v>
      </c>
      <c r="B179" s="1" t="s">
        <v>2001</v>
      </c>
      <c r="C179" s="1" t="s">
        <v>2002</v>
      </c>
      <c r="D179" s="1" t="s">
        <v>2003</v>
      </c>
      <c r="E179" s="1" t="str">
        <f>IFERROR(__xludf.DUMMYFUNCTION("SPLIT(D179,""33"",FALSE)"),"25 rue Permentade
                                 Centre d'animation St Michel
                                ")</f>
        <v>25 rue Permentade
                                 Centre d'animation St Michel
                                </v>
      </c>
      <c r="F179" s="1" t="str">
        <f>IFERROR(__xludf.DUMMYFUNCTION("""COMPUTED_VALUE"""),"000 Bordeaux")</f>
        <v>000 Bordeaux</v>
      </c>
      <c r="G179" s="1" t="s">
        <v>2004</v>
      </c>
      <c r="H179" s="1" t="s">
        <v>2005</v>
      </c>
      <c r="I179" s="5" t="s">
        <v>2006</v>
      </c>
      <c r="J179" s="1" t="s">
        <v>80</v>
      </c>
      <c r="K179" s="3"/>
      <c r="L179" s="3"/>
    </row>
    <row r="180">
      <c r="A180" s="4" t="s">
        <v>2012</v>
      </c>
      <c r="B180" s="1" t="s">
        <v>2013</v>
      </c>
      <c r="C180" s="1" t="s">
        <v>2014</v>
      </c>
      <c r="D180" s="1" t="s">
        <v>2015</v>
      </c>
      <c r="E180" s="1" t="str">
        <f>IFERROR(__xludf.DUMMYFUNCTION("SPLIT(D180,""33"",FALSE)"),"42 rue du bocage 
                                ")</f>
        <v>42 rue du bocage 
                                </v>
      </c>
      <c r="F180" s="1" t="str">
        <f>IFERROR(__xludf.DUMMYFUNCTION("""COMPUTED_VALUE"""),"200 bordeaux")</f>
        <v>200 bordeaux</v>
      </c>
      <c r="G180" s="1" t="s">
        <v>2016</v>
      </c>
      <c r="H180" s="1" t="s">
        <v>11</v>
      </c>
      <c r="I180" s="1" t="s">
        <v>11</v>
      </c>
      <c r="J180" s="1" t="s">
        <v>31</v>
      </c>
      <c r="K180" s="3"/>
      <c r="L180" s="3"/>
    </row>
    <row r="181">
      <c r="A181" s="4" t="s">
        <v>2018</v>
      </c>
      <c r="B181" s="1" t="s">
        <v>2019</v>
      </c>
      <c r="C181" s="1" t="s">
        <v>2020</v>
      </c>
      <c r="D181" s="1" t="s">
        <v>2021</v>
      </c>
      <c r="E181" s="1" t="str">
        <f>IFERROR(__xludf.DUMMYFUNCTION("SPLIT(D181,""33"",FALSE)"),"2 rue Raymond Poincaré
                                 La Calypso entrée 1
                                ")</f>
        <v>2 rue Raymond Poincaré
                                 La Calypso entrée 1
                                </v>
      </c>
      <c r="F181" s="1" t="str">
        <f>IFERROR(__xludf.DUMMYFUNCTION("""COMPUTED_VALUE"""),"110 Le Bouscat")</f>
        <v>110 Le Bouscat</v>
      </c>
      <c r="G181" s="1" t="s">
        <v>2022</v>
      </c>
      <c r="H181" s="1" t="s">
        <v>2023</v>
      </c>
      <c r="I181" s="5" t="s">
        <v>2024</v>
      </c>
      <c r="J181" s="1" t="s">
        <v>53</v>
      </c>
      <c r="K181" s="3"/>
      <c r="L181" s="3"/>
    </row>
    <row r="182">
      <c r="A182" s="4" t="s">
        <v>2030</v>
      </c>
      <c r="B182" s="1" t="s">
        <v>2031</v>
      </c>
      <c r="C182" s="1" t="s">
        <v>2032</v>
      </c>
      <c r="D182" s="1" t="s">
        <v>2033</v>
      </c>
      <c r="E182" s="1" t="str">
        <f>IFERROR(__xludf.DUMMYFUNCTION("SPLIT(D182,""33"",FALSE)"),"Cours du maréchal Foch
                                ")</f>
        <v>Cours du maréchal Foch
                                </v>
      </c>
      <c r="F182" s="1" t="str">
        <f>IFERROR(__xludf.DUMMYFUNCTION("""COMPUTED_VALUE"""),"000 Bordeaux")</f>
        <v>000 Bordeaux</v>
      </c>
      <c r="G182" s="1" t="s">
        <v>2034</v>
      </c>
      <c r="H182" s="1" t="s">
        <v>11</v>
      </c>
      <c r="I182" s="5" t="s">
        <v>2035</v>
      </c>
      <c r="J182" s="1" t="s">
        <v>80</v>
      </c>
      <c r="K182" s="3"/>
      <c r="L182" s="3"/>
    </row>
    <row r="183">
      <c r="A183" s="4" t="s">
        <v>2053</v>
      </c>
      <c r="B183" s="1" t="s">
        <v>2054</v>
      </c>
      <c r="C183" s="1" t="s">
        <v>2055</v>
      </c>
      <c r="D183" s="1" t="s">
        <v>2056</v>
      </c>
      <c r="E183" s="1" t="str">
        <f>IFERROR(__xludf.DUMMYFUNCTION("SPLIT(D183,""33"",FALSE)"),"76 rue de Pessac
                                ")</f>
        <v>76 rue de Pessac
                                </v>
      </c>
      <c r="F183" s="1" t="str">
        <f>IFERROR(__xludf.DUMMYFUNCTION("""COMPUTED_VALUE"""),"000 Bordeaux")</f>
        <v>000 Bordeaux</v>
      </c>
      <c r="G183" s="1" t="s">
        <v>2057</v>
      </c>
      <c r="H183" s="1" t="s">
        <v>11</v>
      </c>
      <c r="I183" s="5" t="s">
        <v>2058</v>
      </c>
      <c r="J183" s="1" t="s">
        <v>43</v>
      </c>
      <c r="K183" s="3"/>
      <c r="L183" s="3"/>
    </row>
    <row r="184">
      <c r="A184" s="4" t="s">
        <v>2064</v>
      </c>
      <c r="B184" s="1" t="s">
        <v>2065</v>
      </c>
      <c r="C184" s="1" t="s">
        <v>2066</v>
      </c>
      <c r="D184" s="1" t="s">
        <v>2067</v>
      </c>
      <c r="E184" s="1" t="str">
        <f>IFERROR(__xludf.DUMMYFUNCTION("SPLIT(D184,""33"",FALSE)"),"125 cours Alsace et Lorraine
                                ")</f>
        <v>125 cours Alsace et Lorraine
                                </v>
      </c>
      <c r="F184" s="1" t="str">
        <f>IFERROR(__xludf.DUMMYFUNCTION("""COMPUTED_VALUE"""),"000 Bordeaux")</f>
        <v>000 Bordeaux</v>
      </c>
      <c r="G184" s="1" t="s">
        <v>2068</v>
      </c>
      <c r="H184" s="1" t="s">
        <v>11</v>
      </c>
      <c r="I184" s="5" t="s">
        <v>2069</v>
      </c>
      <c r="J184" s="1" t="s">
        <v>312</v>
      </c>
      <c r="K184" s="3"/>
      <c r="L184" s="3"/>
    </row>
    <row r="185">
      <c r="A185" s="4" t="s">
        <v>2079</v>
      </c>
      <c r="B185" s="1" t="s">
        <v>2080</v>
      </c>
      <c r="C185" s="1" t="s">
        <v>2081</v>
      </c>
      <c r="D185" s="1" t="s">
        <v>2082</v>
      </c>
      <c r="E185" s="1" t="str">
        <f>IFERROR(__xludf.DUMMYFUNCTION("SPLIT(D185,""33"",FALSE)"),"8 rue de la Concorde
                                ")</f>
        <v>8 rue de la Concorde
                                </v>
      </c>
      <c r="F185" s="1" t="str">
        <f>IFERROR(__xludf.DUMMYFUNCTION("""COMPUTED_VALUE"""),"000 Bordeaux")</f>
        <v>000 Bordeaux</v>
      </c>
      <c r="G185" s="1" t="s">
        <v>2083</v>
      </c>
      <c r="H185" s="1" t="s">
        <v>11</v>
      </c>
      <c r="I185" s="5" t="s">
        <v>2084</v>
      </c>
      <c r="J185" s="1" t="s">
        <v>43</v>
      </c>
      <c r="K185" s="3"/>
      <c r="L185" s="3"/>
    </row>
    <row r="186">
      <c r="A186" s="4" t="s">
        <v>2092</v>
      </c>
      <c r="B186" s="1" t="s">
        <v>2093</v>
      </c>
      <c r="C186" s="1" t="s">
        <v>2094</v>
      </c>
      <c r="D186" s="1" t="s">
        <v>2095</v>
      </c>
      <c r="E186" s="1" t="str">
        <f>IFERROR(__xludf.DUMMYFUNCTION("SPLIT(D186,""33"",FALSE)"),"59 rue Camille Sauvageau
                                ")</f>
        <v>59 rue Camille Sauvageau
                                </v>
      </c>
      <c r="F186" s="1" t="str">
        <f>IFERROR(__xludf.DUMMYFUNCTION("""COMPUTED_VALUE"""),"800 Bordeaux")</f>
        <v>800 Bordeaux</v>
      </c>
      <c r="G186" s="1" t="s">
        <v>2096</v>
      </c>
      <c r="H186" s="1" t="s">
        <v>11</v>
      </c>
      <c r="I186" s="1" t="s">
        <v>11</v>
      </c>
      <c r="J186" s="1" t="s">
        <v>11</v>
      </c>
      <c r="K186" s="3"/>
      <c r="L186" s="3"/>
    </row>
    <row r="187">
      <c r="A187" s="4" t="s">
        <v>2100</v>
      </c>
      <c r="B187" s="1" t="s">
        <v>2101</v>
      </c>
      <c r="C187" s="1" t="s">
        <v>2102</v>
      </c>
      <c r="D187" s="1" t="s">
        <v>2103</v>
      </c>
      <c r="E187" s="1" t="str">
        <f>IFERROR(__xludf.DUMMYFUNCTION("SPLIT(D187,""33"",FALSE)"),"7 Chemin de Maransin
                                ")</f>
        <v>7 Chemin de Maransin
                                </v>
      </c>
      <c r="F187" s="1" t="str">
        <f>IFERROR(__xludf.DUMMYFUNCTION("""COMPUTED_VALUE"""),"440 Ambares")</f>
        <v>440 Ambares</v>
      </c>
      <c r="G187" s="1" t="s">
        <v>2104</v>
      </c>
      <c r="H187" s="1" t="s">
        <v>2105</v>
      </c>
      <c r="I187" s="1" t="s">
        <v>11</v>
      </c>
      <c r="J187" s="1" t="s">
        <v>312</v>
      </c>
      <c r="K187" s="3"/>
      <c r="L187" s="3"/>
    </row>
    <row r="188">
      <c r="A188" s="4" t="s">
        <v>2111</v>
      </c>
      <c r="B188" s="1" t="s">
        <v>2112</v>
      </c>
      <c r="C188" s="1" t="s">
        <v>2113</v>
      </c>
      <c r="D188" s="1" t="s">
        <v>2114</v>
      </c>
      <c r="E188" s="1" t="str">
        <f>IFERROR(__xludf.DUMMYFUNCTION("SPLIT(D188,""33"",FALSE)"),"9 rue Fernand Philippart
                                ")</f>
        <v>9 rue Fernand Philippart
                                </v>
      </c>
      <c r="F188" s="1" t="str">
        <f>IFERROR(__xludf.DUMMYFUNCTION("""COMPUTED_VALUE"""),"000 BORDEAUX")</f>
        <v>000 BORDEAUX</v>
      </c>
      <c r="G188" s="1" t="s">
        <v>2115</v>
      </c>
      <c r="H188" s="1" t="s">
        <v>2116</v>
      </c>
      <c r="I188" s="5" t="s">
        <v>2117</v>
      </c>
      <c r="J188" s="1" t="s">
        <v>43</v>
      </c>
      <c r="K188" s="3"/>
      <c r="L188" s="3"/>
    </row>
    <row r="189">
      <c r="A189" s="4" t="s">
        <v>2131</v>
      </c>
      <c r="B189" s="1" t="s">
        <v>2132</v>
      </c>
      <c r="C189" s="1" t="s">
        <v>2133</v>
      </c>
      <c r="D189" s="1" t="s">
        <v>2134</v>
      </c>
      <c r="E189" s="1" t="str">
        <f>IFERROR(__xludf.DUMMYFUNCTION("SPLIT(D189,""33"",FALSE)"),"144 rue Durcy
                                 Appart B34
                                ")</f>
        <v>144 rue Durcy
                                 Appart B34
                                </v>
      </c>
      <c r="F189" s="1" t="str">
        <f>IFERROR(__xludf.DUMMYFUNCTION("""COMPUTED_VALUE"""),"130 bègles")</f>
        <v>130 bègles</v>
      </c>
      <c r="G189" s="1" t="s">
        <v>2135</v>
      </c>
      <c r="H189" s="1" t="s">
        <v>11</v>
      </c>
      <c r="I189" s="1" t="s">
        <v>11</v>
      </c>
      <c r="J189" s="1" t="s">
        <v>43</v>
      </c>
      <c r="K189" s="3"/>
      <c r="L189" s="3"/>
    </row>
    <row r="190">
      <c r="A190" s="4" t="s">
        <v>2137</v>
      </c>
      <c r="B190" s="1" t="s">
        <v>2138</v>
      </c>
      <c r="C190" s="1" t="s">
        <v>2139</v>
      </c>
      <c r="D190" s="1" t="s">
        <v>2140</v>
      </c>
      <c r="E190" s="1" t="str">
        <f>IFERROR(__xludf.DUMMYFUNCTION("SPLIT(D190,""33"",FALSE)"),"11 rue du Cloitre
                                ")</f>
        <v>11 rue du Cloitre
                                </v>
      </c>
      <c r="F190" s="1" t="str">
        <f>IFERROR(__xludf.DUMMYFUNCTION("""COMPUTED_VALUE"""),"000 Bordeaux")</f>
        <v>000 Bordeaux</v>
      </c>
      <c r="G190" s="1" t="s">
        <v>2141</v>
      </c>
      <c r="H190" s="1" t="s">
        <v>11</v>
      </c>
      <c r="I190" s="1" t="s">
        <v>11</v>
      </c>
      <c r="J190" s="1" t="s">
        <v>31</v>
      </c>
      <c r="K190" s="3"/>
      <c r="L190" s="3"/>
    </row>
    <row r="191">
      <c r="A191" s="4" t="s">
        <v>2145</v>
      </c>
      <c r="B191" s="1" t="s">
        <v>2146</v>
      </c>
      <c r="C191" s="1" t="s">
        <v>2147</v>
      </c>
      <c r="D191" s="1" t="s">
        <v>2148</v>
      </c>
      <c r="E191" s="1" t="str">
        <f>IFERROR(__xludf.DUMMYFUNCTION("SPLIT(D191,""33"",FALSE)"),"5 place Amédée Larrieu 
                                ")</f>
        <v>5 place Amédée Larrieu 
                                </v>
      </c>
      <c r="F191" s="1" t="str">
        <f>IFERROR(__xludf.DUMMYFUNCTION("""COMPUTED_VALUE"""),"000 Bordeaux")</f>
        <v>000 Bordeaux</v>
      </c>
      <c r="G191" s="1" t="s">
        <v>2149</v>
      </c>
      <c r="H191" s="1" t="s">
        <v>2150</v>
      </c>
      <c r="I191" s="1" t="s">
        <v>11</v>
      </c>
      <c r="J191" s="1" t="s">
        <v>53</v>
      </c>
      <c r="K191" s="3"/>
      <c r="L191" s="3"/>
    </row>
    <row r="192">
      <c r="A192" s="4" t="s">
        <v>2160</v>
      </c>
      <c r="B192" s="1" t="s">
        <v>2161</v>
      </c>
      <c r="C192" s="3"/>
      <c r="D192" s="3"/>
      <c r="E192" s="1" t="str">
        <f>IFERROR(__xludf.DUMMYFUNCTION("SPLIT(D192,""33"",FALSE)"),"#VALUE!")</f>
        <v>#VALUE!</v>
      </c>
      <c r="F192" s="3"/>
      <c r="G192" s="3"/>
      <c r="H192" s="1" t="s">
        <v>11</v>
      </c>
      <c r="I192" s="1" t="s">
        <v>11</v>
      </c>
      <c r="J192" s="1" t="s">
        <v>11</v>
      </c>
      <c r="K192" s="3"/>
      <c r="L192" s="3"/>
    </row>
    <row r="193">
      <c r="A193" s="4" t="s">
        <v>2163</v>
      </c>
      <c r="B193" s="1" t="s">
        <v>2164</v>
      </c>
      <c r="C193" s="1" t="s">
        <v>2165</v>
      </c>
      <c r="D193" s="1" t="s">
        <v>2166</v>
      </c>
      <c r="E193" s="1" t="str">
        <f>IFERROR(__xludf.DUMMYFUNCTION("SPLIT(D193,""33"",FALSE)"),"56 bis rue Amédée Saint Germain
                                ")</f>
        <v>56 bis rue Amédée Saint Germain
                                </v>
      </c>
      <c r="F193" s="1" t="str">
        <f>IFERROR(__xludf.DUMMYFUNCTION("""COMPUTED_VALUE"""),"800 Bordeaux")</f>
        <v>800 Bordeaux</v>
      </c>
      <c r="G193" s="1" t="s">
        <v>2167</v>
      </c>
      <c r="H193" s="1" t="s">
        <v>11</v>
      </c>
      <c r="I193" s="5" t="s">
        <v>2168</v>
      </c>
      <c r="J193" s="1" t="s">
        <v>80</v>
      </c>
      <c r="K193" s="3"/>
      <c r="L193" s="3"/>
    </row>
    <row r="194">
      <c r="A194" s="4" t="s">
        <v>2170</v>
      </c>
      <c r="B194" s="1" t="s">
        <v>2171</v>
      </c>
      <c r="C194" s="1" t="s">
        <v>2172</v>
      </c>
      <c r="D194" s="1" t="s">
        <v>2173</v>
      </c>
      <c r="E194" s="1" t="str">
        <f>IFERROR(__xludf.DUMMYFUNCTION("SPLIT(D194,""33"",FALSE)"),"139 rue Joseph Brunet
                                ")</f>
        <v>139 rue Joseph Brunet
                                </v>
      </c>
      <c r="F194" s="1" t="str">
        <f>IFERROR(__xludf.DUMMYFUNCTION("""COMPUTED_VALUE"""),"300 Bordeaux")</f>
        <v>300 Bordeaux</v>
      </c>
      <c r="G194" s="1" t="s">
        <v>2174</v>
      </c>
      <c r="H194" s="1" t="s">
        <v>2175</v>
      </c>
      <c r="I194" s="1" t="s">
        <v>11</v>
      </c>
      <c r="J194" s="1" t="s">
        <v>154</v>
      </c>
      <c r="K194" s="3"/>
      <c r="L194" s="3"/>
    </row>
    <row r="195">
      <c r="A195" s="4" t="s">
        <v>2179</v>
      </c>
      <c r="B195" s="1" t="s">
        <v>2180</v>
      </c>
      <c r="C195" s="1" t="s">
        <v>2181</v>
      </c>
      <c r="D195" s="1" t="s">
        <v>2182</v>
      </c>
      <c r="E195" s="1" t="str">
        <f>IFERROR(__xludf.DUMMYFUNCTION("SPLIT(D195,""33"",FALSE)"),"8 square Saint Estephe
                                ")</f>
        <v>8 square Saint Estephe
                                </v>
      </c>
      <c r="F195" s="1" t="str">
        <f>IFERROR(__xludf.DUMMYFUNCTION("""COMPUTED_VALUE"""),"000 Bordeaux")</f>
        <v>000 Bordeaux</v>
      </c>
      <c r="G195" s="1" t="s">
        <v>2183</v>
      </c>
      <c r="H195" s="1" t="s">
        <v>2184</v>
      </c>
      <c r="I195" s="1" t="s">
        <v>11</v>
      </c>
      <c r="J195" s="1" t="s">
        <v>312</v>
      </c>
      <c r="K195" s="3"/>
      <c r="L195" s="3"/>
    </row>
    <row r="196">
      <c r="A196" s="4" t="s">
        <v>2186</v>
      </c>
      <c r="B196" s="1" t="s">
        <v>2187</v>
      </c>
      <c r="C196" s="1" t="s">
        <v>2188</v>
      </c>
      <c r="D196" s="1" t="s">
        <v>2189</v>
      </c>
      <c r="E196" s="1" t="str">
        <f>IFERROR(__xludf.DUMMYFUNCTION("SPLIT(D196,""33"",FALSE)"),"2 Terrasse du 8 Mai 1945
                                 Résident Le Ponant
                                ")</f>
        <v>2 Terrasse du 8 Mai 1945
                                 Résident Le Ponant
                                </v>
      </c>
      <c r="F196" s="1" t="str">
        <f>IFERROR(__xludf.DUMMYFUNCTION("""COMPUTED_VALUE"""),"000 Bordeaux")</f>
        <v>000 Bordeaux</v>
      </c>
      <c r="G196" s="1" t="s">
        <v>2190</v>
      </c>
      <c r="H196" s="1" t="s">
        <v>11</v>
      </c>
      <c r="I196" s="1" t="s">
        <v>11</v>
      </c>
      <c r="J196" s="1" t="s">
        <v>382</v>
      </c>
      <c r="K196" s="3"/>
      <c r="L196" s="3"/>
    </row>
    <row r="197">
      <c r="A197" s="4" t="s">
        <v>2192</v>
      </c>
      <c r="B197" s="1" t="s">
        <v>2193</v>
      </c>
      <c r="C197" s="1" t="s">
        <v>2194</v>
      </c>
      <c r="D197" s="1" t="s">
        <v>2195</v>
      </c>
      <c r="E197" s="1" t="str">
        <f>IFERROR(__xludf.DUMMYFUNCTION("SPLIT(D197,""33"",FALSE)"),"24 rue du 14 juillet
                                ")</f>
        <v>24 rue du 14 juillet
                                </v>
      </c>
      <c r="F197" s="1" t="str">
        <f>IFERROR(__xludf.DUMMYFUNCTION("""COMPUTED_VALUE"""),"400 Talence")</f>
        <v>400 Talence</v>
      </c>
      <c r="G197" s="1" t="s">
        <v>2196</v>
      </c>
      <c r="H197" s="1" t="s">
        <v>11</v>
      </c>
      <c r="I197" s="5" t="s">
        <v>2197</v>
      </c>
      <c r="J197" s="1" t="s">
        <v>80</v>
      </c>
      <c r="K197" s="3"/>
      <c r="L197" s="3"/>
    </row>
    <row r="198">
      <c r="A198" s="4" t="s">
        <v>2203</v>
      </c>
      <c r="B198" s="1" t="s">
        <v>2204</v>
      </c>
      <c r="C198" s="1" t="s">
        <v>2205</v>
      </c>
      <c r="D198" s="1" t="s">
        <v>2206</v>
      </c>
      <c r="E198" s="1" t="str">
        <f>IFERROR(__xludf.DUMMYFUNCTION("SPLIT(D198,""33"",FALSE)"),"fzefef
                                ")</f>
        <v>fzefef
                                </v>
      </c>
      <c r="F198" s="1" t="str">
        <f>IFERROR(__xludf.DUMMYFUNCTION("""COMPUTED_VALUE"""),"600 Pesac")</f>
        <v>600 Pesac</v>
      </c>
      <c r="G198" s="1" t="s">
        <v>1283</v>
      </c>
      <c r="H198" s="1" t="s">
        <v>11</v>
      </c>
      <c r="I198" s="1" t="s">
        <v>11</v>
      </c>
      <c r="J198" s="1" t="s">
        <v>154</v>
      </c>
      <c r="K198" s="3"/>
      <c r="L198" s="3"/>
    </row>
    <row r="199">
      <c r="A199" s="4" t="s">
        <v>2216</v>
      </c>
      <c r="B199" s="1" t="s">
        <v>2217</v>
      </c>
      <c r="C199" s="1" t="s">
        <v>2218</v>
      </c>
      <c r="D199" s="1" t="s">
        <v>2219</v>
      </c>
      <c r="E199" s="1" t="str">
        <f>IFERROR(__xludf.DUMMYFUNCTION("SPLIT(D199,""33"",FALSE)"),"9 rue henri EXPERT
                                ")</f>
        <v>9 rue henri EXPERT
                                </v>
      </c>
      <c r="F199" s="1" t="str">
        <f>IFERROR(__xludf.DUMMYFUNCTION("""COMPUTED_VALUE"""),"000 BORDEAUX")</f>
        <v>000 BORDEAUX</v>
      </c>
      <c r="G199" s="1" t="s">
        <v>2220</v>
      </c>
      <c r="H199" s="1" t="s">
        <v>2221</v>
      </c>
      <c r="I199" s="1" t="s">
        <v>11</v>
      </c>
      <c r="J199" s="1" t="s">
        <v>312</v>
      </c>
      <c r="K199" s="3"/>
      <c r="L199" s="3"/>
    </row>
    <row r="200">
      <c r="A200" s="4" t="s">
        <v>2225</v>
      </c>
      <c r="B200" s="1" t="s">
        <v>2226</v>
      </c>
      <c r="C200" s="1" t="s">
        <v>2227</v>
      </c>
      <c r="D200" s="1" t="s">
        <v>2228</v>
      </c>
      <c r="E200" s="1" t="str">
        <f>IFERROR(__xludf.DUMMYFUNCTION("SPLIT(D200,""33"",FALSE)"),"37 rue Borie 
                                ")</f>
        <v>37 rue Borie 
                                </v>
      </c>
      <c r="F200" s="1" t="str">
        <f>IFERROR(__xludf.DUMMYFUNCTION("""COMPUTED_VALUE"""),"000 Bordeaux")</f>
        <v>000 Bordeaux</v>
      </c>
      <c r="G200" s="1" t="s">
        <v>2229</v>
      </c>
      <c r="H200" s="1" t="s">
        <v>2230</v>
      </c>
      <c r="I200" s="5" t="s">
        <v>2231</v>
      </c>
      <c r="J200" s="1" t="s">
        <v>80</v>
      </c>
      <c r="K200" s="3"/>
      <c r="L200" s="3"/>
    </row>
    <row r="201">
      <c r="A201" s="4" t="s">
        <v>2237</v>
      </c>
      <c r="B201" s="1" t="s">
        <v>2238</v>
      </c>
      <c r="C201" s="1" t="s">
        <v>2239</v>
      </c>
      <c r="D201" s="1" t="s">
        <v>2240</v>
      </c>
      <c r="E201" s="1" t="str">
        <f>IFERROR(__xludf.DUMMYFUNCTION("SPLIT(D201,""33"",FALSE)"),"1 rue de L'Estragon Apt 91
                                ")</f>
        <v>1 rue de L'Estragon Apt 91
                                </v>
      </c>
      <c r="F201" s="1" t="str">
        <f>IFERROR(__xludf.DUMMYFUNCTION("""COMPUTED_VALUE"""),"600 Pessac")</f>
        <v>600 Pessac</v>
      </c>
      <c r="G201" s="1" t="s">
        <v>2241</v>
      </c>
      <c r="H201" s="1" t="s">
        <v>11</v>
      </c>
      <c r="I201" s="3"/>
      <c r="J201" s="1" t="s">
        <v>80</v>
      </c>
      <c r="K201" s="3"/>
      <c r="L201" s="3"/>
    </row>
    <row r="202">
      <c r="A202" s="4" t="s">
        <v>2245</v>
      </c>
      <c r="B202" s="1" t="s">
        <v>2246</v>
      </c>
      <c r="C202" s="1" t="s">
        <v>2247</v>
      </c>
      <c r="D202" s="1" t="s">
        <v>2248</v>
      </c>
      <c r="E202" s="1" t="str">
        <f>IFERROR(__xludf.DUMMYFUNCTION("SPLIT(D202,""33"",FALSE)"),"82 rue fondaudege
                                ")</f>
        <v>82 rue fondaudege
                                </v>
      </c>
      <c r="F202" s="1" t="str">
        <f>IFERROR(__xludf.DUMMYFUNCTION("""COMPUTED_VALUE"""),"000 Bordeaux")</f>
        <v>000 Bordeaux</v>
      </c>
      <c r="G202" s="1" t="s">
        <v>2249</v>
      </c>
      <c r="H202" s="1" t="s">
        <v>11</v>
      </c>
      <c r="I202" s="5" t="s">
        <v>2250</v>
      </c>
      <c r="J202" s="1" t="s">
        <v>924</v>
      </c>
      <c r="K202" s="3"/>
      <c r="L202" s="3"/>
    </row>
    <row r="203">
      <c r="A203" s="4" t="s">
        <v>2252</v>
      </c>
      <c r="B203" s="1" t="s">
        <v>2253</v>
      </c>
      <c r="C203" s="1" t="s">
        <v>2254</v>
      </c>
      <c r="D203" s="1" t="s">
        <v>2255</v>
      </c>
      <c r="E203" s="1" t="str">
        <f>IFERROR(__xludf.DUMMYFUNCTION("SPLIT(D203,""33"",FALSE)"),"103 cours d'Albret
                                ")</f>
        <v>103 cours d'Albret
                                </v>
      </c>
      <c r="F203" s="1" t="str">
        <f>IFERROR(__xludf.DUMMYFUNCTION("""COMPUTED_VALUE"""),"000 BORDEAUX")</f>
        <v>000 BORDEAUX</v>
      </c>
      <c r="G203" s="1" t="s">
        <v>2256</v>
      </c>
      <c r="H203" s="1" t="s">
        <v>11</v>
      </c>
      <c r="I203" s="1" t="s">
        <v>11</v>
      </c>
      <c r="J203" s="1" t="s">
        <v>312</v>
      </c>
      <c r="K203" s="3"/>
      <c r="L203" s="3"/>
    </row>
    <row r="204">
      <c r="A204" s="4" t="s">
        <v>2258</v>
      </c>
      <c r="B204" s="1" t="s">
        <v>2259</v>
      </c>
      <c r="C204" s="1" t="s">
        <v>2260</v>
      </c>
      <c r="D204" s="1" t="s">
        <v>2261</v>
      </c>
      <c r="E204" s="1" t="str">
        <f>IFERROR(__xludf.DUMMYFUNCTION("SPLIT(D204,""33"",FALSE)"),"25 rue BOYER
                                ")</f>
        <v>25 rue BOYER
                                </v>
      </c>
      <c r="F204" s="1" t="str">
        <f>IFERROR(__xludf.DUMMYFUNCTION("""COMPUTED_VALUE"""),"000 BORDEAUX")</f>
        <v>000 BORDEAUX</v>
      </c>
      <c r="G204" s="1" t="s">
        <v>2262</v>
      </c>
      <c r="H204" s="1" t="s">
        <v>11</v>
      </c>
      <c r="I204" s="1" t="s">
        <v>11</v>
      </c>
      <c r="J204" s="1" t="s">
        <v>53</v>
      </c>
      <c r="K204" s="3"/>
      <c r="L204" s="3"/>
    </row>
    <row r="205">
      <c r="A205" s="4" t="s">
        <v>2270</v>
      </c>
      <c r="B205" s="1" t="s">
        <v>2271</v>
      </c>
      <c r="C205" s="1" t="s">
        <v>2272</v>
      </c>
      <c r="D205" s="1" t="s">
        <v>2273</v>
      </c>
      <c r="E205" s="1" t="str">
        <f>IFERROR(__xludf.DUMMYFUNCTION("SPLIT(D205,""33"",FALSE)"),"Athénées père joseph wresinski 1 place saint christoly
                                 Boites aux lettres n4
                                ")</f>
        <v>Athénées père joseph wresinski 1 place saint christoly
                                 Boites aux lettres n4
                                </v>
      </c>
      <c r="F205" s="1" t="str">
        <f>IFERROR(__xludf.DUMMYFUNCTION("""COMPUTED_VALUE"""),"000 Bordeaux")</f>
        <v>000 Bordeaux</v>
      </c>
      <c r="G205" s="1" t="s">
        <v>2274</v>
      </c>
      <c r="H205" s="1" t="s">
        <v>2275</v>
      </c>
      <c r="I205" s="3"/>
      <c r="J205" s="1" t="s">
        <v>312</v>
      </c>
      <c r="K205" s="3"/>
      <c r="L205" s="3"/>
    </row>
    <row r="206">
      <c r="A206" s="4" t="s">
        <v>2293</v>
      </c>
      <c r="B206" s="1" t="s">
        <v>2294</v>
      </c>
      <c r="C206" s="1" t="s">
        <v>2295</v>
      </c>
      <c r="D206" s="1" t="s">
        <v>2296</v>
      </c>
      <c r="E206" s="1" t="str">
        <f>IFERROR(__xludf.DUMMYFUNCTION("SPLIT(D206,""33"",FALSE)"),"36 rue Robert Schuman
                                ")</f>
        <v>36 rue Robert Schuman
                                </v>
      </c>
      <c r="F206" s="1" t="str">
        <f>IFERROR(__xludf.DUMMYFUNCTION("""COMPUTED_VALUE"""),"300 Bordeaux")</f>
        <v>300 Bordeaux</v>
      </c>
      <c r="G206" s="1" t="s">
        <v>2297</v>
      </c>
      <c r="H206" s="1" t="s">
        <v>2175</v>
      </c>
      <c r="I206" s="1" t="s">
        <v>11</v>
      </c>
      <c r="J206" s="1" t="s">
        <v>312</v>
      </c>
      <c r="K206" s="3"/>
      <c r="L206" s="3"/>
    </row>
    <row r="207">
      <c r="A207" s="4" t="s">
        <v>2301</v>
      </c>
      <c r="B207" s="1" t="s">
        <v>2302</v>
      </c>
      <c r="C207" s="1" t="s">
        <v>2303</v>
      </c>
      <c r="D207" s="1" t="s">
        <v>2304</v>
      </c>
      <c r="E207" s="1" t="str">
        <f>IFERROR(__xludf.DUMMYFUNCTION("SPLIT(D207,""33"",FALSE)"),"15 rue Professeur Demons
                                ")</f>
        <v>15 rue Professeur Demons
                                </v>
      </c>
      <c r="F207" s="1" t="str">
        <f>IFERROR(__xludf.DUMMYFUNCTION("""COMPUTED_VALUE"""),"000 Bordeaux")</f>
        <v>000 Bordeaux</v>
      </c>
      <c r="G207" s="1" t="s">
        <v>2305</v>
      </c>
      <c r="H207" s="1" t="s">
        <v>2306</v>
      </c>
      <c r="I207" s="5" t="s">
        <v>2307</v>
      </c>
      <c r="J207" s="1" t="s">
        <v>80</v>
      </c>
      <c r="K207" s="3"/>
      <c r="L207" s="3"/>
    </row>
    <row r="208">
      <c r="A208" s="4" t="s">
        <v>2315</v>
      </c>
      <c r="B208" s="1" t="s">
        <v>2316</v>
      </c>
      <c r="C208" s="1" t="s">
        <v>2317</v>
      </c>
      <c r="D208" s="1" t="s">
        <v>2318</v>
      </c>
      <c r="E208" s="1" t="str">
        <f>IFERROR(__xludf.DUMMYFUNCTION("SPLIT(D208,""33"",FALSE)"),"2 rue du 144ème régiment infanterie
                                ")</f>
        <v>2 rue du 144ème régiment infanterie
                                </v>
      </c>
      <c r="F208" s="1" t="str">
        <f>IFERROR(__xludf.DUMMYFUNCTION("""COMPUTED_VALUE"""),"000 BORDEAUX")</f>
        <v>000 BORDEAUX</v>
      </c>
      <c r="G208" s="1" t="s">
        <v>2319</v>
      </c>
      <c r="H208" s="1" t="s">
        <v>11</v>
      </c>
      <c r="I208" s="1" t="s">
        <v>11</v>
      </c>
      <c r="J208" s="1" t="s">
        <v>80</v>
      </c>
      <c r="K208" s="3"/>
      <c r="L208" s="3"/>
    </row>
    <row r="209">
      <c r="A209" s="4" t="s">
        <v>2321</v>
      </c>
      <c r="B209" s="1" t="s">
        <v>2322</v>
      </c>
      <c r="C209" s="1" t="s">
        <v>2323</v>
      </c>
      <c r="D209" s="1" t="s">
        <v>2324</v>
      </c>
      <c r="E209" s="1" t="str">
        <f>IFERROR(__xludf.DUMMYFUNCTION("SPLIT(D209,""33"",FALSE)"),"1 Rue Fernand Cazères
                                ")</f>
        <v>1 Rue Fernand Cazères
                                </v>
      </c>
      <c r="F209" s="1" t="str">
        <f>IFERROR(__xludf.DUMMYFUNCTION("""COMPUTED_VALUE"""),"200 Bordeaux")</f>
        <v>200 Bordeaux</v>
      </c>
      <c r="G209" s="1" t="s">
        <v>2325</v>
      </c>
      <c r="H209" s="1" t="s">
        <v>11</v>
      </c>
      <c r="I209" s="1" t="s">
        <v>11</v>
      </c>
      <c r="J209" s="1" t="s">
        <v>80</v>
      </c>
      <c r="K209" s="3"/>
      <c r="L209" s="3"/>
    </row>
    <row r="210">
      <c r="A210" s="4" t="s">
        <v>2327</v>
      </c>
      <c r="B210" s="1" t="s">
        <v>2328</v>
      </c>
      <c r="C210" s="1" t="s">
        <v>2329</v>
      </c>
      <c r="D210" s="1" t="s">
        <v>2330</v>
      </c>
      <c r="E210" s="1" t="str">
        <f>IFERROR(__xludf.DUMMYFUNCTION("SPLIT(D210,""33"",FALSE)"),"chez Gregory Charruyer 111 cours de la sommes
                                ")</f>
        <v>chez Gregory Charruyer 111 cours de la sommes
                                </v>
      </c>
      <c r="F210" s="1" t="str">
        <f>IFERROR(__xludf.DUMMYFUNCTION("""COMPUTED_VALUE"""),"800 BORDEAUX")</f>
        <v>800 BORDEAUX</v>
      </c>
      <c r="G210" s="1" t="s">
        <v>2331</v>
      </c>
      <c r="H210" s="1" t="s">
        <v>11</v>
      </c>
      <c r="I210" s="5" t="s">
        <v>2332</v>
      </c>
      <c r="J210" s="1" t="s">
        <v>80</v>
      </c>
      <c r="K210" s="3"/>
      <c r="L210" s="3"/>
    </row>
    <row r="211">
      <c r="A211" s="4" t="s">
        <v>2336</v>
      </c>
      <c r="B211" s="1" t="s">
        <v>2337</v>
      </c>
      <c r="C211" s="1" t="s">
        <v>2338</v>
      </c>
      <c r="D211" s="1" t="s">
        <v>2339</v>
      </c>
      <c r="E211" s="1" t="str">
        <f>IFERROR(__xludf.DUMMYFUNCTION("SPLIT(D211,""33"",FALSE)"),"90 cours du Medoc
                                ")</f>
        <v>90 cours du Medoc
                                </v>
      </c>
      <c r="F211" s="1" t="str">
        <f>IFERROR(__xludf.DUMMYFUNCTION("""COMPUTED_VALUE"""),"300 Bordeaux")</f>
        <v>300 Bordeaux</v>
      </c>
      <c r="G211" s="1" t="s">
        <v>2340</v>
      </c>
      <c r="H211" s="1" t="s">
        <v>11</v>
      </c>
      <c r="I211" s="1" t="s">
        <v>11</v>
      </c>
      <c r="J211" s="1" t="s">
        <v>80</v>
      </c>
      <c r="K211" s="3"/>
      <c r="L211" s="3"/>
    </row>
    <row r="212">
      <c r="A212" s="4" t="s">
        <v>2348</v>
      </c>
      <c r="B212" s="1" t="s">
        <v>2349</v>
      </c>
      <c r="C212" s="1" t="s">
        <v>2350</v>
      </c>
      <c r="D212" s="1" t="s">
        <v>2351</v>
      </c>
      <c r="E212" s="1" t="str">
        <f>IFERROR(__xludf.DUMMYFUNCTION("SPLIT(D212,""33"",FALSE)"),"6-8 rue de Mérignac
                                ")</f>
        <v>6-8 rue de Mérignac
                                </v>
      </c>
      <c r="F212" s="1" t="str">
        <f>IFERROR(__xludf.DUMMYFUNCTION("""COMPUTED_VALUE"""),"000 Bordeaux")</f>
        <v>000 Bordeaux</v>
      </c>
      <c r="G212" s="1" t="s">
        <v>2352</v>
      </c>
      <c r="H212" s="1" t="s">
        <v>11</v>
      </c>
      <c r="I212" s="5" t="s">
        <v>2353</v>
      </c>
      <c r="J212" s="1" t="s">
        <v>80</v>
      </c>
      <c r="K212" s="3"/>
      <c r="L212" s="3"/>
    </row>
    <row r="213">
      <c r="A213" s="4" t="s">
        <v>2357</v>
      </c>
      <c r="B213" s="1" t="s">
        <v>2358</v>
      </c>
      <c r="C213" s="1" t="s">
        <v>2359</v>
      </c>
      <c r="D213" s="1" t="s">
        <v>2360</v>
      </c>
      <c r="E213" s="1" t="str">
        <f>IFERROR(__xludf.DUMMYFUNCTION("SPLIT(D213,""33"",FALSE)"),"Le LAAB 279 cours de la Somme
                                ")</f>
        <v>Le LAAB 279 cours de la Somme
                                </v>
      </c>
      <c r="F213" s="1" t="str">
        <f>IFERROR(__xludf.DUMMYFUNCTION("""COMPUTED_VALUE"""),"800 BORDEAUX")</f>
        <v>800 BORDEAUX</v>
      </c>
      <c r="G213" s="1" t="s">
        <v>2361</v>
      </c>
      <c r="H213" s="1" t="s">
        <v>11</v>
      </c>
      <c r="I213" s="1" t="s">
        <v>11</v>
      </c>
      <c r="J213" s="1" t="s">
        <v>11</v>
      </c>
      <c r="K213" s="3"/>
      <c r="L213" s="3"/>
    </row>
    <row r="214">
      <c r="A214" s="4" t="s">
        <v>2381</v>
      </c>
      <c r="B214" s="1" t="s">
        <v>2382</v>
      </c>
      <c r="C214" s="1" t="s">
        <v>2383</v>
      </c>
      <c r="D214" s="1" t="s">
        <v>2384</v>
      </c>
      <c r="E214" s="1" t="str">
        <f>IFERROR(__xludf.DUMMYFUNCTION("SPLIT(D214,""33"",FALSE)"),"2 bis rue Charles Lamoureux 
                                ")</f>
        <v>2 bis rue Charles Lamoureux 
                                </v>
      </c>
      <c r="F214" s="1" t="str">
        <f>IFERROR(__xludf.DUMMYFUNCTION("""COMPUTED_VALUE"""),"000 Bordeaux")</f>
        <v>000 Bordeaux</v>
      </c>
      <c r="G214" s="1" t="s">
        <v>2385</v>
      </c>
      <c r="H214" s="1" t="s">
        <v>11</v>
      </c>
      <c r="I214" s="5" t="s">
        <v>2386</v>
      </c>
      <c r="J214" s="1" t="s">
        <v>654</v>
      </c>
      <c r="K214" s="3"/>
      <c r="L214" s="3"/>
    </row>
    <row r="215">
      <c r="A215" s="4" t="s">
        <v>2394</v>
      </c>
      <c r="B215" s="1" t="s">
        <v>2395</v>
      </c>
      <c r="C215" s="1" t="s">
        <v>2396</v>
      </c>
      <c r="D215" s="1" t="s">
        <v>2397</v>
      </c>
      <c r="E215" s="1" t="str">
        <f>IFERROR(__xludf.DUMMYFUNCTION("SPLIT(D215,""33"",FALSE)"),"41 rue Durieu de Maisonneuve
                                 GACI
                                ")</f>
        <v>41 rue Durieu de Maisonneuve
                                 GACI
                                </v>
      </c>
      <c r="F215" s="1" t="str">
        <f>IFERROR(__xludf.DUMMYFUNCTION("""COMPUTED_VALUE"""),"000 BORDEAUX")</f>
        <v>000 BORDEAUX</v>
      </c>
      <c r="G215" s="1" t="s">
        <v>2398</v>
      </c>
      <c r="H215" s="1" t="s">
        <v>2399</v>
      </c>
      <c r="I215" s="5" t="s">
        <v>2400</v>
      </c>
      <c r="J215" s="1" t="s">
        <v>154</v>
      </c>
      <c r="K215" s="3"/>
      <c r="L215" s="3"/>
    </row>
    <row r="216">
      <c r="A216" s="4" t="s">
        <v>2402</v>
      </c>
      <c r="B216" s="1" t="s">
        <v>2403</v>
      </c>
      <c r="C216" s="1" t="s">
        <v>2404</v>
      </c>
      <c r="D216" s="1" t="s">
        <v>2405</v>
      </c>
      <c r="E216" s="1" t="str">
        <f>IFERROR(__xludf.DUMMYFUNCTION("SPLIT(D216,""33"",FALSE)"),"#REF!")</f>
        <v>#REF!</v>
      </c>
      <c r="F216" s="1"/>
      <c r="G216" s="1" t="s">
        <v>2406</v>
      </c>
      <c r="H216" s="1" t="s">
        <v>2407</v>
      </c>
      <c r="I216" s="1" t="s">
        <v>11</v>
      </c>
      <c r="J216" s="1" t="s">
        <v>183</v>
      </c>
      <c r="K216" s="3"/>
      <c r="L216" s="3"/>
    </row>
    <row r="217">
      <c r="A217" s="4" t="s">
        <v>2411</v>
      </c>
      <c r="B217" s="1" t="s">
        <v>2412</v>
      </c>
      <c r="C217" s="1" t="s">
        <v>2413</v>
      </c>
      <c r="D217" s="1" t="s">
        <v>2414</v>
      </c>
      <c r="E217" s="1" t="str">
        <f>IFERROR(__xludf.DUMMYFUNCTION("SPLIT(D217,""33"",FALSE)"),"6 rue Xavier Arsène-Henry
                                ")</f>
        <v>6 rue Xavier Arsène-Henry
                                </v>
      </c>
      <c r="F217" s="1" t="str">
        <f>IFERROR(__xludf.DUMMYFUNCTION("""COMPUTED_VALUE"""),"300 BORDEAUX")</f>
        <v>300 BORDEAUX</v>
      </c>
      <c r="G217" s="1" t="s">
        <v>2415</v>
      </c>
      <c r="H217" s="1" t="s">
        <v>11</v>
      </c>
      <c r="I217" s="1" t="s">
        <v>11</v>
      </c>
      <c r="J217" s="1" t="s">
        <v>80</v>
      </c>
      <c r="K217" s="3"/>
      <c r="L217" s="3"/>
    </row>
    <row r="218">
      <c r="A218" s="4" t="s">
        <v>2421</v>
      </c>
      <c r="B218" s="1" t="s">
        <v>2422</v>
      </c>
      <c r="C218" s="1" t="s">
        <v>2423</v>
      </c>
      <c r="D218" s="1" t="s">
        <v>2424</v>
      </c>
      <c r="E218" s="1" t="str">
        <f>IFERROR(__xludf.DUMMYFUNCTION("SPLIT(D218,""33"",FALSE)"),"7 rue du Palais de l'Ombrière
                                ")</f>
        <v>7 rue du Palais de l'Ombrière
                                </v>
      </c>
      <c r="F218" s="1" t="str">
        <f>IFERROR(__xludf.DUMMYFUNCTION("""COMPUTED_VALUE"""),"000 Bordeaux")</f>
        <v>000 Bordeaux</v>
      </c>
      <c r="G218" s="1" t="s">
        <v>2425</v>
      </c>
      <c r="H218" s="1" t="s">
        <v>11</v>
      </c>
      <c r="I218" s="1" t="s">
        <v>11</v>
      </c>
      <c r="J218" s="1" t="s">
        <v>80</v>
      </c>
      <c r="K218" s="3"/>
      <c r="L218" s="3"/>
    </row>
    <row r="219">
      <c r="A219" s="4" t="s">
        <v>2433</v>
      </c>
      <c r="B219" s="1" t="s">
        <v>2434</v>
      </c>
      <c r="C219" s="3"/>
      <c r="D219" s="3"/>
      <c r="E219" s="1" t="str">
        <f>IFERROR(__xludf.DUMMYFUNCTION("SPLIT(D219,""33"",FALSE)"),"#VALUE!")</f>
        <v>#VALUE!</v>
      </c>
      <c r="F219" s="3"/>
      <c r="G219" s="3"/>
      <c r="H219" s="1" t="s">
        <v>11</v>
      </c>
      <c r="I219" s="1" t="s">
        <v>11</v>
      </c>
      <c r="J219" s="1" t="s">
        <v>11</v>
      </c>
      <c r="K219" s="3"/>
      <c r="L219" s="3"/>
    </row>
    <row r="220">
      <c r="A220" s="4" t="s">
        <v>2438</v>
      </c>
      <c r="B220" s="1" t="s">
        <v>2439</v>
      </c>
      <c r="C220" s="1" t="s">
        <v>2440</v>
      </c>
      <c r="D220" s="1" t="s">
        <v>2441</v>
      </c>
      <c r="E220" s="1" t="str">
        <f>IFERROR(__xludf.DUMMYFUNCTION("SPLIT(D220,""33"",FALSE)"),"43, rue Alberto Santos Dumont
                                 Le Moulin de Caupian
                                ")</f>
        <v>43, rue Alberto Santos Dumont
                                 Le Moulin de Caupian
                                </v>
      </c>
      <c r="F220" s="1" t="str">
        <f>IFERROR(__xludf.DUMMYFUNCTION("""COMPUTED_VALUE"""),"160 Saint Médard en Jalles")</f>
        <v>160 Saint Médard en Jalles</v>
      </c>
      <c r="G220" s="1" t="s">
        <v>2442</v>
      </c>
      <c r="H220" s="1" t="s">
        <v>11</v>
      </c>
      <c r="I220" s="5" t="s">
        <v>2443</v>
      </c>
      <c r="J220" s="1" t="s">
        <v>80</v>
      </c>
      <c r="K220" s="3"/>
      <c r="L220" s="3"/>
    </row>
    <row r="221">
      <c r="A221" s="4" t="s">
        <v>2447</v>
      </c>
      <c r="B221" s="1" t="s">
        <v>2448</v>
      </c>
      <c r="C221" s="1" t="s">
        <v>2449</v>
      </c>
      <c r="D221" s="1" t="s">
        <v>2450</v>
      </c>
      <c r="E221" s="1" t="str">
        <f>IFERROR(__xludf.DUMMYFUNCTION("SPLIT(D221,""33"",FALSE)"),"7 rue Jules Perrens
                                ")</f>
        <v>7 rue Jules Perrens
                                </v>
      </c>
      <c r="F221" s="1" t="str">
        <f>IFERROR(__xludf.DUMMYFUNCTION("""COMPUTED_VALUE"""),"800 Bordeaux")</f>
        <v>800 Bordeaux</v>
      </c>
      <c r="G221" s="1" t="s">
        <v>2451</v>
      </c>
      <c r="H221" s="1" t="s">
        <v>11</v>
      </c>
      <c r="I221" s="5" t="s">
        <v>2452</v>
      </c>
      <c r="J221" s="1" t="s">
        <v>53</v>
      </c>
      <c r="K221" s="3"/>
      <c r="L221" s="3"/>
    </row>
    <row r="222">
      <c r="A222" s="4" t="s">
        <v>2454</v>
      </c>
      <c r="B222" s="1" t="s">
        <v>2455</v>
      </c>
      <c r="C222" s="1" t="s">
        <v>2456</v>
      </c>
      <c r="D222" s="1" t="s">
        <v>2457</v>
      </c>
      <c r="E222" s="1" t="str">
        <f>IFERROR(__xludf.DUMMYFUNCTION("SPLIT(D222,""33"",FALSE)"),"31 rue Grateloup
                                ")</f>
        <v>31 rue Grateloup
                                </v>
      </c>
      <c r="F222" s="1" t="str">
        <f>IFERROR(__xludf.DUMMYFUNCTION("""COMPUTED_VALUE"""),"800 Bordeaux")</f>
        <v>800 Bordeaux</v>
      </c>
      <c r="G222" s="1" t="s">
        <v>2458</v>
      </c>
      <c r="H222" s="1" t="s">
        <v>11</v>
      </c>
      <c r="I222" s="1" t="s">
        <v>11</v>
      </c>
      <c r="J222" s="1" t="s">
        <v>80</v>
      </c>
      <c r="K222" s="3"/>
      <c r="L222" s="3"/>
    </row>
    <row r="223">
      <c r="A223" s="4" t="s">
        <v>2464</v>
      </c>
      <c r="B223" s="1" t="s">
        <v>2465</v>
      </c>
      <c r="C223" s="1" t="s">
        <v>2466</v>
      </c>
      <c r="D223" s="1" t="s">
        <v>2467</v>
      </c>
      <c r="E223" s="1" t="str">
        <f>IFERROR(__xludf.DUMMYFUNCTION("SPLIT(D223,""33"",FALSE)"),"7 rue Henri Expert
                                 Appt 18
                                ")</f>
        <v>7 rue Henri Expert
                                 Appt 18
                                </v>
      </c>
      <c r="F223" s="1" t="str">
        <f>IFERROR(__xludf.DUMMYFUNCTION("""COMPUTED_VALUE"""),"000 Bordeaux")</f>
        <v>000 Bordeaux</v>
      </c>
      <c r="G223" s="1" t="s">
        <v>2468</v>
      </c>
      <c r="H223" s="1" t="s">
        <v>2469</v>
      </c>
      <c r="I223" s="5" t="s">
        <v>2470</v>
      </c>
      <c r="J223" s="1" t="s">
        <v>80</v>
      </c>
      <c r="K223" s="3"/>
      <c r="L223" s="3"/>
    </row>
    <row r="224">
      <c r="A224" s="4" t="s">
        <v>2474</v>
      </c>
      <c r="B224" s="1" t="s">
        <v>2475</v>
      </c>
      <c r="C224" s="1" t="s">
        <v>2476</v>
      </c>
      <c r="D224" s="1" t="s">
        <v>2477</v>
      </c>
      <c r="E224" s="1" t="str">
        <f>IFERROR(__xludf.DUMMYFUNCTION("SPLIT(D224,""33"",FALSE)"),"CNMO-SI de Bordeaux - DIRISI - Caserne Xaintrailles
                                 112 boulevard du Maréchal Leclerc
                                ")</f>
        <v>CNMO-SI de Bordeaux - DIRISI - Caserne Xaintrailles
                                 112 boulevard du Maréchal Leclerc
                                </v>
      </c>
      <c r="F224" s="1" t="str">
        <f>IFERROR(__xludf.DUMMYFUNCTION("""COMPUTED_VALUE"""),"000 Bordeaux")</f>
        <v>000 Bordeaux</v>
      </c>
      <c r="G224" s="1" t="s">
        <v>2478</v>
      </c>
      <c r="H224" s="1" t="s">
        <v>11</v>
      </c>
      <c r="I224" s="1" t="s">
        <v>11</v>
      </c>
      <c r="J224" s="1" t="s">
        <v>312</v>
      </c>
      <c r="K224" s="3"/>
      <c r="L224" s="3"/>
    </row>
    <row r="225">
      <c r="A225" s="4" t="s">
        <v>2484</v>
      </c>
      <c r="B225" s="1" t="s">
        <v>2485</v>
      </c>
      <c r="C225" s="1" t="s">
        <v>2486</v>
      </c>
      <c r="D225" s="1" t="s">
        <v>2487</v>
      </c>
      <c r="E225" s="1" t="str">
        <f>IFERROR(__xludf.DUMMYFUNCTION("SPLIT(D225,""33"",FALSE)"),"109 chemin Lafitte
                                ")</f>
        <v>109 chemin Lafitte
                                </v>
      </c>
      <c r="F225" s="1" t="str">
        <f>IFERROR(__xludf.DUMMYFUNCTION("""COMPUTED_VALUE"""),"300 Bordeaux")</f>
        <v>300 Bordeaux</v>
      </c>
      <c r="G225" s="1" t="s">
        <v>2488</v>
      </c>
      <c r="H225" s="1" t="s">
        <v>11</v>
      </c>
      <c r="I225" s="3"/>
      <c r="J225" s="1" t="s">
        <v>312</v>
      </c>
      <c r="K225" s="3"/>
      <c r="L225" s="3"/>
    </row>
    <row r="226">
      <c r="A226" s="4" t="s">
        <v>2498</v>
      </c>
      <c r="B226" s="1" t="s">
        <v>2499</v>
      </c>
      <c r="C226" s="1" t="s">
        <v>2500</v>
      </c>
      <c r="D226" s="1" t="s">
        <v>2501</v>
      </c>
      <c r="E226" s="1" t="str">
        <f>IFERROR(__xludf.DUMMYFUNCTION("SPLIT(D226,""33"",FALSE)"),"85 Cours Victor Hugo
                                ")</f>
        <v>85 Cours Victor Hugo
                                </v>
      </c>
      <c r="F226" s="1" t="str">
        <f>IFERROR(__xludf.DUMMYFUNCTION("""COMPUTED_VALUE"""),"000 Bordeaux")</f>
        <v>000 Bordeaux</v>
      </c>
      <c r="G226" s="1" t="s">
        <v>2502</v>
      </c>
      <c r="H226" s="1" t="s">
        <v>11</v>
      </c>
      <c r="I226" s="5" t="s">
        <v>2503</v>
      </c>
      <c r="J226" s="1" t="s">
        <v>80</v>
      </c>
      <c r="K226" s="3"/>
      <c r="L226" s="3"/>
    </row>
    <row r="227">
      <c r="A227" s="4" t="s">
        <v>2509</v>
      </c>
      <c r="B227" s="1" t="s">
        <v>2510</v>
      </c>
      <c r="C227" s="1" t="s">
        <v>2511</v>
      </c>
      <c r="D227" s="1" t="s">
        <v>2512</v>
      </c>
      <c r="E227" s="1" t="str">
        <f>IFERROR(__xludf.DUMMYFUNCTION("SPLIT(D227,""33"",FALSE)"),"24, rue André Caverne
                                ")</f>
        <v>24, rue André Caverne
                                </v>
      </c>
      <c r="F227" s="1" t="str">
        <f>IFERROR(__xludf.DUMMYFUNCTION("""COMPUTED_VALUE"""),"800 Bordeaux")</f>
        <v>800 Bordeaux</v>
      </c>
      <c r="G227" s="1" t="s">
        <v>2513</v>
      </c>
      <c r="H227" s="1" t="s">
        <v>2514</v>
      </c>
      <c r="I227" s="1" t="s">
        <v>11</v>
      </c>
      <c r="J227" s="1" t="s">
        <v>183</v>
      </c>
      <c r="K227" s="3"/>
      <c r="L227" s="3"/>
    </row>
    <row r="228">
      <c r="A228" s="4" t="s">
        <v>2522</v>
      </c>
      <c r="B228" s="1" t="s">
        <v>2523</v>
      </c>
      <c r="C228" s="1" t="s">
        <v>2524</v>
      </c>
      <c r="D228" s="1" t="s">
        <v>2525</v>
      </c>
      <c r="E228" s="1" t="str">
        <f>IFERROR(__xludf.DUMMYFUNCTION("SPLIT(D228,""33"",FALSE)"),"11 rue erik satie
                                ")</f>
        <v>11 rue erik satie
                                </v>
      </c>
      <c r="F228" s="1" t="str">
        <f>IFERROR(__xludf.DUMMYFUNCTION("""COMPUTED_VALUE"""),"200 bordeaux")</f>
        <v>200 bordeaux</v>
      </c>
      <c r="G228" s="1" t="s">
        <v>2526</v>
      </c>
      <c r="H228" s="1" t="s">
        <v>11</v>
      </c>
      <c r="I228" s="5" t="s">
        <v>2527</v>
      </c>
      <c r="J228" s="1" t="s">
        <v>43</v>
      </c>
      <c r="K228" s="3"/>
      <c r="L228" s="3"/>
    </row>
    <row r="229">
      <c r="A229" s="4" t="s">
        <v>2547</v>
      </c>
      <c r="B229" s="1" t="s">
        <v>2548</v>
      </c>
      <c r="C229" s="1" t="s">
        <v>2549</v>
      </c>
      <c r="D229" s="1" t="s">
        <v>2550</v>
      </c>
      <c r="E229" s="1" t="str">
        <f>IFERROR(__xludf.DUMMYFUNCTION("SPLIT(D229,""33"",FALSE)"),"27 Allee de la Lande
                                ")</f>
        <v>27 Allee de la Lande
                                </v>
      </c>
      <c r="F229" s="1" t="str">
        <f>IFERROR(__xludf.DUMMYFUNCTION("""COMPUTED_VALUE"""),"610 Cestas")</f>
        <v>610 Cestas</v>
      </c>
      <c r="G229" s="1" t="s">
        <v>2551</v>
      </c>
      <c r="H229" s="1" t="s">
        <v>11</v>
      </c>
      <c r="I229" s="1" t="s">
        <v>11</v>
      </c>
      <c r="J229" s="1" t="s">
        <v>154</v>
      </c>
      <c r="K229" s="3"/>
      <c r="L229" s="3"/>
    </row>
    <row r="230">
      <c r="A230" s="4" t="s">
        <v>2555</v>
      </c>
      <c r="B230" s="1" t="s">
        <v>2556</v>
      </c>
      <c r="C230" s="1" t="s">
        <v>2557</v>
      </c>
      <c r="D230" s="1" t="s">
        <v>2558</v>
      </c>
      <c r="E230" s="1" t="str">
        <f>IFERROR(__xludf.DUMMYFUNCTION("SPLIT(D230,""33"",FALSE)"),"226 boulevard Albert 1er
                                ")</f>
        <v>226 boulevard Albert 1er
                                </v>
      </c>
      <c r="F230" s="1" t="str">
        <f>IFERROR(__xludf.DUMMYFUNCTION("""COMPUTED_VALUE"""),"800 BORDEAUX")</f>
        <v>800 BORDEAUX</v>
      </c>
      <c r="G230" s="1" t="s">
        <v>2559</v>
      </c>
      <c r="H230" s="1" t="s">
        <v>11</v>
      </c>
      <c r="I230" s="1" t="s">
        <v>11</v>
      </c>
      <c r="J230" s="1" t="s">
        <v>80</v>
      </c>
      <c r="K230" s="3"/>
      <c r="L230" s="3"/>
    </row>
    <row r="231">
      <c r="A231" s="4" t="s">
        <v>2565</v>
      </c>
      <c r="B231" s="1" t="s">
        <v>2566</v>
      </c>
      <c r="C231" s="1" t="s">
        <v>2567</v>
      </c>
      <c r="D231" s="1" t="s">
        <v>2568</v>
      </c>
      <c r="E231" s="1" t="str">
        <f>IFERROR(__xludf.DUMMYFUNCTION("SPLIT(D231,""33"",FALSE)"),"328 rue Pasteur
                                 Résidence Brasilia
                                ")</f>
        <v>328 rue Pasteur
                                 Résidence Brasilia
                                </v>
      </c>
      <c r="F231" s="1" t="str">
        <f>IFERROR(__xludf.DUMMYFUNCTION("""COMPUTED_VALUE"""),"200 BORDEAUX")</f>
        <v>200 BORDEAUX</v>
      </c>
      <c r="G231" s="1" t="s">
        <v>2569</v>
      </c>
      <c r="H231" s="1" t="s">
        <v>11</v>
      </c>
      <c r="I231" s="3"/>
      <c r="J231" s="1" t="s">
        <v>183</v>
      </c>
      <c r="K231" s="3"/>
      <c r="L231" s="3"/>
    </row>
    <row r="232">
      <c r="A232" s="4" t="s">
        <v>2571</v>
      </c>
      <c r="B232" s="1" t="s">
        <v>2572</v>
      </c>
      <c r="C232" s="1" t="s">
        <v>2573</v>
      </c>
      <c r="D232" s="1" t="s">
        <v>2574</v>
      </c>
      <c r="E232" s="1" t="str">
        <f>IFERROR(__xludf.DUMMYFUNCTION("SPLIT(D232,""33"",FALSE)"),"10 rue de taris
                                ")</f>
        <v>10 rue de taris
                                </v>
      </c>
      <c r="F232" s="1" t="str">
        <f>IFERROR(__xludf.DUMMYFUNCTION("""COMPUTED_VALUE"""),"370 ARTIGUES PRES BORDEAUX")</f>
        <v>370 ARTIGUES PRES BORDEAUX</v>
      </c>
      <c r="G232" s="1" t="s">
        <v>2575</v>
      </c>
      <c r="H232" s="1" t="s">
        <v>11</v>
      </c>
      <c r="I232" s="5" t="s">
        <v>2576</v>
      </c>
      <c r="J232" s="1" t="s">
        <v>31</v>
      </c>
      <c r="K232" s="3"/>
      <c r="L232" s="3"/>
    </row>
    <row r="233">
      <c r="A233" s="4" t="s">
        <v>2584</v>
      </c>
      <c r="B233" s="1" t="s">
        <v>2585</v>
      </c>
      <c r="C233" s="1" t="s">
        <v>2586</v>
      </c>
      <c r="D233" s="1" t="s">
        <v>2587</v>
      </c>
      <c r="E233" s="1" t="str">
        <f>IFERROR(__xludf.DUMMYFUNCTION("SPLIT(D233,""33"",FALSE)"),"4 place général sarrail
                                ")</f>
        <v>4 place général sarrail
                                </v>
      </c>
      <c r="F233" s="1" t="str">
        <f>IFERROR(__xludf.DUMMYFUNCTION("""COMPUTED_VALUE"""),"000 Bordeaux")</f>
        <v>000 Bordeaux</v>
      </c>
      <c r="G233" s="1" t="s">
        <v>2588</v>
      </c>
      <c r="H233" s="1" t="s">
        <v>11</v>
      </c>
      <c r="I233" s="5" t="s">
        <v>2589</v>
      </c>
      <c r="J233" s="1" t="s">
        <v>80</v>
      </c>
      <c r="K233" s="3"/>
      <c r="L233" s="3"/>
    </row>
    <row r="234">
      <c r="A234" s="4" t="s">
        <v>2603</v>
      </c>
      <c r="B234" s="1" t="s">
        <v>2604</v>
      </c>
      <c r="C234" s="1" t="s">
        <v>2605</v>
      </c>
      <c r="D234" s="1" t="s">
        <v>2606</v>
      </c>
      <c r="E234" s="1" t="str">
        <f>IFERROR(__xludf.DUMMYFUNCTION("SPLIT(D234,""33"",FALSE)"),"91, rue Solle
                                ")</f>
        <v>91, rue Solle
                                </v>
      </c>
      <c r="F234" s="1" t="str">
        <f>IFERROR(__xludf.DUMMYFUNCTION("""COMPUTED_VALUE"""),"000 BORDEAUX")</f>
        <v>000 BORDEAUX</v>
      </c>
      <c r="G234" s="1" t="s">
        <v>2607</v>
      </c>
      <c r="H234" s="1" t="s">
        <v>11</v>
      </c>
      <c r="I234" s="3"/>
      <c r="J234" s="1" t="s">
        <v>11</v>
      </c>
      <c r="K234" s="3"/>
      <c r="L234" s="3"/>
    </row>
    <row r="235">
      <c r="A235" s="4" t="s">
        <v>2615</v>
      </c>
      <c r="B235" s="1" t="s">
        <v>2616</v>
      </c>
      <c r="C235" s="1" t="s">
        <v>2617</v>
      </c>
      <c r="D235" s="1" t="s">
        <v>2618</v>
      </c>
      <c r="E235" s="1" t="str">
        <f>IFERROR(__xludf.DUMMYFUNCTION("SPLIT(D235,""33"",FALSE)"),"57 rue Mouneyra
                                 Chez Signe
                                ")</f>
        <v>57 rue Mouneyra
                                 Chez Signe
                                </v>
      </c>
      <c r="F235" s="1" t="str">
        <f>IFERROR(__xludf.DUMMYFUNCTION("""COMPUTED_VALUE"""),"000 Bordeaux")</f>
        <v>000 Bordeaux</v>
      </c>
      <c r="G235" s="1" t="s">
        <v>2619</v>
      </c>
      <c r="H235" s="1" t="s">
        <v>11</v>
      </c>
      <c r="I235" s="1" t="s">
        <v>11</v>
      </c>
      <c r="J235" s="1" t="s">
        <v>80</v>
      </c>
      <c r="K235" s="3"/>
      <c r="L235" s="3"/>
    </row>
    <row r="236">
      <c r="A236" s="4" t="s">
        <v>2625</v>
      </c>
      <c r="B236" s="1" t="s">
        <v>2626</v>
      </c>
      <c r="C236" s="1" t="s">
        <v>2627</v>
      </c>
      <c r="D236" s="1" t="s">
        <v>2628</v>
      </c>
      <c r="E236" s="1" t="str">
        <f>IFERROR(__xludf.DUMMYFUNCTION("SPLIT(D236,""33"",FALSE)"),"130 Cours de la Somme
                                ")</f>
        <v>130 Cours de la Somme
                                </v>
      </c>
      <c r="F236" s="1" t="str">
        <f>IFERROR(__xludf.DUMMYFUNCTION("""COMPUTED_VALUE"""),"800 BORDEAUX")</f>
        <v>800 BORDEAUX</v>
      </c>
      <c r="G236" s="1" t="s">
        <v>2629</v>
      </c>
      <c r="H236" s="1" t="s">
        <v>11</v>
      </c>
      <c r="I236" s="5" t="s">
        <v>2630</v>
      </c>
      <c r="J236" s="1" t="s">
        <v>154</v>
      </c>
      <c r="K236" s="3"/>
      <c r="L236" s="3"/>
    </row>
    <row r="237">
      <c r="A237" s="4" t="s">
        <v>2638</v>
      </c>
      <c r="B237" s="1" t="s">
        <v>2639</v>
      </c>
      <c r="C237" s="1" t="s">
        <v>2640</v>
      </c>
      <c r="D237" s="1" t="s">
        <v>2641</v>
      </c>
      <c r="E237" s="1" t="str">
        <f>IFERROR(__xludf.DUMMYFUNCTION("SPLIT(D237,""33"",FALSE)"),"Université de Bordeaux - Atelier Ukulélé - Service Culture
                                 16, avenue Léon Duguit - CS 50057
                                ")</f>
        <v>Université de Bordeaux - Atelier Ukulélé - Service Culture
                                 16, avenue Léon Duguit - CS 50057
                                </v>
      </c>
      <c r="F237" s="1" t="str">
        <f>IFERROR(__xludf.DUMMYFUNCTION("""COMPUTED_VALUE"""),"608 PESSAC CEDEX")</f>
        <v>608 PESSAC CEDEX</v>
      </c>
      <c r="G237" s="1" t="s">
        <v>2642</v>
      </c>
      <c r="H237" s="1" t="s">
        <v>11</v>
      </c>
      <c r="I237" s="5" t="s">
        <v>2643</v>
      </c>
      <c r="J237" s="1" t="s">
        <v>80</v>
      </c>
      <c r="K237" s="3"/>
      <c r="L237" s="3"/>
    </row>
    <row r="238">
      <c r="A238" s="4" t="s">
        <v>2647</v>
      </c>
      <c r="B238" s="1" t="s">
        <v>2648</v>
      </c>
      <c r="C238" s="1" t="s">
        <v>2649</v>
      </c>
      <c r="D238" s="1" t="s">
        <v>2650</v>
      </c>
      <c r="E238" s="1" t="str">
        <f>IFERROR(__xludf.DUMMYFUNCTION("SPLIT(D238,""33"",FALSE)"),"c/o URISA
                                 99 rue Judaïque
                                ")</f>
        <v>c/o URISA
                                 99 rue Judaïque
                                </v>
      </c>
      <c r="F238" s="1" t="str">
        <f>IFERROR(__xludf.DUMMYFUNCTION("""COMPUTED_VALUE"""),"000 Bordeaux")</f>
        <v>000 Bordeaux</v>
      </c>
      <c r="G238" s="1" t="s">
        <v>2651</v>
      </c>
      <c r="H238" s="1" t="s">
        <v>11</v>
      </c>
      <c r="I238" s="1" t="s">
        <v>11</v>
      </c>
      <c r="J238" s="1" t="s">
        <v>924</v>
      </c>
      <c r="K238" s="3"/>
      <c r="L238" s="3"/>
    </row>
    <row r="239">
      <c r="A239" s="4" t="s">
        <v>2653</v>
      </c>
      <c r="B239" s="1" t="s">
        <v>2654</v>
      </c>
      <c r="C239" s="1" t="s">
        <v>2655</v>
      </c>
      <c r="D239" s="1" t="s">
        <v>2656</v>
      </c>
      <c r="E239" s="1" t="str">
        <f>IFERROR(__xludf.DUMMYFUNCTION("SPLIT(D239,""33"",FALSE)"),"40 rue Nicolas Beaujon 
                                ")</f>
        <v>40 rue Nicolas Beaujon 
                                </v>
      </c>
      <c r="F239" s="1" t="str">
        <f>IFERROR(__xludf.DUMMYFUNCTION("""COMPUTED_VALUE"""),"000 Bordeaux")</f>
        <v>000 Bordeaux</v>
      </c>
      <c r="G239" s="1" t="s">
        <v>2657</v>
      </c>
      <c r="H239" s="1" t="s">
        <v>11</v>
      </c>
      <c r="I239" s="1" t="s">
        <v>11</v>
      </c>
      <c r="J239" s="1" t="s">
        <v>924</v>
      </c>
      <c r="K239" s="3"/>
      <c r="L239" s="3"/>
    </row>
    <row r="240">
      <c r="A240" s="4" t="s">
        <v>2667</v>
      </c>
      <c r="B240" s="1" t="s">
        <v>2668</v>
      </c>
      <c r="C240" s="1" t="s">
        <v>2669</v>
      </c>
      <c r="D240" s="1" t="s">
        <v>2670</v>
      </c>
      <c r="E240" s="1" t="str">
        <f>IFERROR(__xludf.DUMMYFUNCTION("SPLIT(D240,""33"",FALSE)"),"4 rue du mulet
                                ")</f>
        <v>4 rue du mulet
                                </v>
      </c>
      <c r="F240" s="1" t="str">
        <f>IFERROR(__xludf.DUMMYFUNCTION("""COMPUTED_VALUE"""),"000 Bordeaux")</f>
        <v>000 Bordeaux</v>
      </c>
      <c r="G240" s="1" t="s">
        <v>2671</v>
      </c>
      <c r="H240" s="1" t="s">
        <v>2175</v>
      </c>
      <c r="I240" s="1" t="s">
        <v>11</v>
      </c>
      <c r="J240" s="1" t="s">
        <v>312</v>
      </c>
      <c r="K240" s="3"/>
      <c r="L240" s="3"/>
    </row>
    <row r="241">
      <c r="A241" s="4" t="s">
        <v>2677</v>
      </c>
      <c r="B241" s="1" t="s">
        <v>2678</v>
      </c>
      <c r="C241" s="1" t="s">
        <v>2679</v>
      </c>
      <c r="D241" s="1" t="s">
        <v>2680</v>
      </c>
      <c r="E241" s="1" t="str">
        <f>IFERROR(__xludf.DUMMYFUNCTION("SPLIT(D241,""33"",FALSE)"),"1 Place Jean Jaurès
                                ")</f>
        <v>1 Place Jean Jaurès
                                </v>
      </c>
      <c r="F241" s="1" t="str">
        <f>IFERROR(__xludf.DUMMYFUNCTION("""COMPUTED_VALUE"""),"000 BORDEAUX")</f>
        <v>000 BORDEAUX</v>
      </c>
      <c r="G241" s="1" t="s">
        <v>2681</v>
      </c>
      <c r="H241" s="1" t="s">
        <v>11</v>
      </c>
      <c r="I241" s="5" t="s">
        <v>2682</v>
      </c>
      <c r="J241" s="1" t="s">
        <v>80</v>
      </c>
      <c r="K241" s="3"/>
      <c r="L241" s="3"/>
    </row>
    <row r="242">
      <c r="A242" s="4" t="s">
        <v>2684</v>
      </c>
      <c r="B242" s="1" t="s">
        <v>2685</v>
      </c>
      <c r="C242" s="1" t="s">
        <v>2686</v>
      </c>
      <c r="D242" s="1" t="s">
        <v>2687</v>
      </c>
      <c r="E242" s="1" t="str">
        <f>IFERROR(__xludf.DUMMYFUNCTION("SPLIT(D242,""33"",FALSE)"),"13 Allée Jean Giono
                                ")</f>
        <v>13 Allée Jean Giono
                                </v>
      </c>
      <c r="F242" s="1" t="str">
        <f>IFERROR(__xludf.DUMMYFUNCTION("""COMPUTED_VALUE"""),"100 Bordeaux")</f>
        <v>100 Bordeaux</v>
      </c>
      <c r="G242" s="1" t="s">
        <v>2688</v>
      </c>
      <c r="H242" s="1" t="s">
        <v>2175</v>
      </c>
      <c r="I242" s="5" t="s">
        <v>2689</v>
      </c>
      <c r="J242" s="1" t="s">
        <v>80</v>
      </c>
      <c r="K242" s="3"/>
      <c r="L242" s="3"/>
    </row>
    <row r="243">
      <c r="A243" s="4" t="s">
        <v>2693</v>
      </c>
      <c r="B243" s="1" t="s">
        <v>2694</v>
      </c>
      <c r="C243" s="1" t="s">
        <v>2695</v>
      </c>
      <c r="D243" s="1" t="s">
        <v>2696</v>
      </c>
      <c r="E243" s="1" t="str">
        <f>IFERROR(__xludf.DUMMYFUNCTION("SPLIT(D243,""33"",FALSE)"),"Champlain
                                 numéro 10
                                ")</f>
        <v>Champlain
                                 numéro 10
                                </v>
      </c>
      <c r="F243" s="1" t="str">
        <f>IFERROR(__xludf.DUMMYFUNCTION("""COMPUTED_VALUE"""),"300 bordeaux")</f>
        <v>300 bordeaux</v>
      </c>
      <c r="G243" s="1" t="s">
        <v>2697</v>
      </c>
      <c r="H243" s="1" t="s">
        <v>2698</v>
      </c>
      <c r="I243" s="1" t="s">
        <v>11</v>
      </c>
      <c r="J243" s="1" t="s">
        <v>80</v>
      </c>
      <c r="K243" s="3"/>
      <c r="L243" s="3"/>
    </row>
    <row r="244">
      <c r="A244" s="4" t="s">
        <v>2700</v>
      </c>
      <c r="B244" s="1" t="s">
        <v>2701</v>
      </c>
      <c r="C244" s="3"/>
      <c r="D244" s="3"/>
      <c r="E244" s="1" t="str">
        <f>IFERROR(__xludf.DUMMYFUNCTION("SPLIT(D244,""33"",FALSE)"),"#VALUE!")</f>
        <v>#VALUE!</v>
      </c>
      <c r="F244" s="3"/>
      <c r="G244" s="3"/>
      <c r="H244" s="1" t="s">
        <v>11</v>
      </c>
      <c r="I244" s="1" t="s">
        <v>11</v>
      </c>
      <c r="J244" s="1" t="s">
        <v>11</v>
      </c>
      <c r="K244" s="3"/>
      <c r="L244" s="3"/>
    </row>
    <row r="245">
      <c r="A245" s="4" t="s">
        <v>2707</v>
      </c>
      <c r="B245" s="1" t="s">
        <v>2708</v>
      </c>
      <c r="C245" s="1" t="s">
        <v>2709</v>
      </c>
      <c r="D245" s="3"/>
      <c r="E245" s="1" t="str">
        <f>IFERROR(__xludf.DUMMYFUNCTION("SPLIT(D245,""33"",FALSE)"),"#VALUE!")</f>
        <v>#VALUE!</v>
      </c>
      <c r="F245" s="3"/>
      <c r="G245" s="3"/>
      <c r="H245" s="1" t="s">
        <v>11</v>
      </c>
      <c r="I245" s="1" t="s">
        <v>11</v>
      </c>
      <c r="J245" s="1" t="s">
        <v>11</v>
      </c>
      <c r="K245" s="3"/>
      <c r="L245" s="3"/>
    </row>
    <row r="246">
      <c r="A246" s="4" t="s">
        <v>2717</v>
      </c>
      <c r="B246" s="1" t="s">
        <v>2718</v>
      </c>
      <c r="C246" s="1" t="s">
        <v>2719</v>
      </c>
      <c r="D246" s="1" t="s">
        <v>1386</v>
      </c>
      <c r="E246" s="1" t="str">
        <f>IFERROR(__xludf.DUMMYFUNCTION("SPLIT(D246,""33"",FALSE)"),"52 rue Béranger R.D.C
                                ")</f>
        <v>52 rue Béranger R.D.C
                                </v>
      </c>
      <c r="F246" s="1" t="str">
        <f>IFERROR(__xludf.DUMMYFUNCTION("""COMPUTED_VALUE"""),"100 Bordeaux")</f>
        <v>100 Bordeaux</v>
      </c>
      <c r="G246" s="1" t="s">
        <v>2720</v>
      </c>
      <c r="H246" s="1" t="s">
        <v>2721</v>
      </c>
      <c r="I246" s="5" t="s">
        <v>2722</v>
      </c>
      <c r="J246" s="1" t="s">
        <v>312</v>
      </c>
      <c r="K246" s="3"/>
      <c r="L246" s="3"/>
    </row>
    <row r="247">
      <c r="A247" s="4" t="s">
        <v>2732</v>
      </c>
      <c r="B247" s="1" t="s">
        <v>2733</v>
      </c>
      <c r="C247" s="1" t="s">
        <v>2734</v>
      </c>
      <c r="D247" s="1" t="s">
        <v>2735</v>
      </c>
      <c r="E247" s="1" t="str">
        <f>IFERROR(__xludf.DUMMYFUNCTION("SPLIT(D247,""33"",FALSE)"),"34 Rue Mandron
                                ")</f>
        <v>34 Rue Mandron
                                </v>
      </c>
      <c r="F247" s="1" t="str">
        <f>IFERROR(__xludf.DUMMYFUNCTION("""COMPUTED_VALUE"""),"000 Bordeaux")</f>
        <v>000 Bordeaux</v>
      </c>
      <c r="G247" s="1" t="s">
        <v>2736</v>
      </c>
      <c r="H247" s="1" t="s">
        <v>11</v>
      </c>
      <c r="I247" s="1" t="s">
        <v>11</v>
      </c>
      <c r="J247" s="1" t="s">
        <v>80</v>
      </c>
      <c r="K247" s="3"/>
      <c r="L247" s="3"/>
    </row>
    <row r="248">
      <c r="A248" s="4" t="s">
        <v>2738</v>
      </c>
      <c r="B248" s="1" t="s">
        <v>2739</v>
      </c>
      <c r="C248" s="1" t="s">
        <v>2740</v>
      </c>
      <c r="D248" s="1" t="s">
        <v>2741</v>
      </c>
      <c r="E248" s="1" t="str">
        <f>IFERROR(__xludf.DUMMYFUNCTION("SPLIT(D248,""33"",FALSE)"),"34 rue Dutour
                                ")</f>
        <v>34 rue Dutour
                                </v>
      </c>
      <c r="F248" s="1" t="str">
        <f>IFERROR(__xludf.DUMMYFUNCTION("""COMPUTED_VALUE"""),"200 Bordeaux Cauderan")</f>
        <v>200 Bordeaux Cauderan</v>
      </c>
      <c r="G248" s="1" t="s">
        <v>2742</v>
      </c>
      <c r="H248" s="1" t="s">
        <v>2743</v>
      </c>
      <c r="I248" s="1" t="s">
        <v>11</v>
      </c>
      <c r="J248" s="1" t="s">
        <v>312</v>
      </c>
      <c r="K248" s="3"/>
      <c r="L248" s="3"/>
    </row>
    <row r="249">
      <c r="A249" s="4" t="s">
        <v>2745</v>
      </c>
      <c r="B249" s="1" t="s">
        <v>2746</v>
      </c>
      <c r="C249" s="3"/>
      <c r="D249" s="3"/>
      <c r="E249" s="1" t="str">
        <f>IFERROR(__xludf.DUMMYFUNCTION("SPLIT(D249,""33"",FALSE)"),"#VALUE!")</f>
        <v>#VALUE!</v>
      </c>
      <c r="F249" s="3"/>
      <c r="G249" s="3"/>
      <c r="H249" s="1" t="s">
        <v>11</v>
      </c>
      <c r="I249" s="1" t="s">
        <v>11</v>
      </c>
      <c r="J249" s="1" t="s">
        <v>11</v>
      </c>
      <c r="K249" s="3"/>
      <c r="L249" s="3"/>
    </row>
    <row r="250">
      <c r="A250" s="4" t="s">
        <v>2752</v>
      </c>
      <c r="B250" s="1" t="s">
        <v>2753</v>
      </c>
      <c r="C250" s="1" t="s">
        <v>2754</v>
      </c>
      <c r="D250" s="1" t="s">
        <v>2755</v>
      </c>
      <c r="E250" s="1" t="str">
        <f>IFERROR(__xludf.DUMMYFUNCTION("SPLIT(D250,""33"",FALSE)"),"24 rue Paul Claudel 
                                ")</f>
        <v>24 rue Paul Claudel 
                                </v>
      </c>
      <c r="F250" s="1" t="str">
        <f>IFERROR(__xludf.DUMMYFUNCTION("""COMPUTED_VALUE"""),"700 Mérignac")</f>
        <v>700 Mérignac</v>
      </c>
      <c r="G250" s="1" t="s">
        <v>2756</v>
      </c>
      <c r="H250" s="1" t="s">
        <v>2757</v>
      </c>
      <c r="I250" s="1" t="s">
        <v>11</v>
      </c>
      <c r="J250" s="1" t="s">
        <v>80</v>
      </c>
      <c r="K250" s="3"/>
      <c r="L250" s="3"/>
    </row>
    <row r="251">
      <c r="A251" s="4" t="s">
        <v>2759</v>
      </c>
      <c r="B251" s="1" t="s">
        <v>2760</v>
      </c>
      <c r="C251" s="1" t="s">
        <v>2761</v>
      </c>
      <c r="D251" s="1" t="s">
        <v>2762</v>
      </c>
      <c r="E251" s="1" t="str">
        <f>IFERROR(__xludf.DUMMYFUNCTION("SPLIT(D251,""33"",FALSE)"),"191 RUE DE LA BENAUGE
                                ")</f>
        <v>191 RUE DE LA BENAUGE
                                </v>
      </c>
      <c r="F251" s="1" t="str">
        <f>IFERROR(__xludf.DUMMYFUNCTION("""COMPUTED_VALUE"""),"100 BORDEAUX")</f>
        <v>100 BORDEAUX</v>
      </c>
      <c r="G251" s="1" t="s">
        <v>2763</v>
      </c>
      <c r="H251" s="1" t="s">
        <v>2764</v>
      </c>
      <c r="I251" s="1" t="s">
        <v>11</v>
      </c>
      <c r="J251" s="1" t="s">
        <v>183</v>
      </c>
      <c r="K251" s="3"/>
      <c r="L251" s="3"/>
    </row>
    <row r="252">
      <c r="A252" s="4" t="s">
        <v>2768</v>
      </c>
      <c r="B252" s="1" t="s">
        <v>2769</v>
      </c>
      <c r="C252" s="3"/>
      <c r="D252" s="3"/>
      <c r="E252" s="1" t="str">
        <f>IFERROR(__xludf.DUMMYFUNCTION("SPLIT(D252,""33"",FALSE)"),"#VALUE!")</f>
        <v>#VALUE!</v>
      </c>
      <c r="F252" s="3"/>
      <c r="G252" s="3"/>
      <c r="H252" s="1" t="s">
        <v>11</v>
      </c>
      <c r="I252" s="1" t="s">
        <v>11</v>
      </c>
      <c r="J252" s="1" t="s">
        <v>11</v>
      </c>
      <c r="K252" s="3"/>
      <c r="L252" s="3"/>
    </row>
    <row r="253">
      <c r="A253" s="4" t="s">
        <v>2771</v>
      </c>
      <c r="B253" s="1" t="s">
        <v>2772</v>
      </c>
      <c r="C253" s="1" t="s">
        <v>2773</v>
      </c>
      <c r="D253" s="1" t="s">
        <v>2774</v>
      </c>
      <c r="E253" s="1" t="str">
        <f>IFERROR(__xludf.DUMMYFUNCTION("SPLIT(D253,""33"",FALSE)"),"TECHNOCLUB 02 AVENUE DE LA POTERIE 
                                 BATIMENT B 
                                ")</f>
        <v>TECHNOCLUB 02 AVENUE DE LA POTERIE 
                                 BATIMENT B 
                                </v>
      </c>
      <c r="F253" s="1" t="str">
        <f>IFERROR(__xludf.DUMMYFUNCTION("""COMPUTED_VALUE"""),"170 GRADIGNAN")</f>
        <v>170 GRADIGNAN</v>
      </c>
      <c r="G253" s="1" t="s">
        <v>2775</v>
      </c>
      <c r="H253" s="1" t="s">
        <v>2776</v>
      </c>
      <c r="I253" s="5" t="s">
        <v>2777</v>
      </c>
      <c r="J253" s="1" t="s">
        <v>53</v>
      </c>
      <c r="K253" s="3"/>
      <c r="L253" s="3"/>
    </row>
    <row r="254">
      <c r="A254" s="4" t="s">
        <v>2785</v>
      </c>
      <c r="B254" s="1" t="s">
        <v>2786</v>
      </c>
      <c r="C254" s="1" t="s">
        <v>2787</v>
      </c>
      <c r="D254" s="1" t="s">
        <v>2788</v>
      </c>
      <c r="E254" s="1" t="str">
        <f>IFERROR(__xludf.DUMMYFUNCTION("SPLIT(D254,""33"",FALSE)"),"13 rue des pêcheurs
                                 BAT A
                                ")</f>
        <v>13 rue des pêcheurs
                                 BAT A
                                </v>
      </c>
      <c r="F254" s="1" t="str">
        <f>IFERROR(__xludf.DUMMYFUNCTION("""COMPUTED_VALUE"""),"270 Floirac")</f>
        <v>270 Floirac</v>
      </c>
      <c r="G254" s="1" t="s">
        <v>2789</v>
      </c>
      <c r="H254" s="1" t="s">
        <v>11</v>
      </c>
      <c r="I254" s="1" t="s">
        <v>11</v>
      </c>
      <c r="J254" s="1" t="s">
        <v>80</v>
      </c>
      <c r="K254" s="3"/>
      <c r="L254" s="3"/>
    </row>
    <row r="255">
      <c r="A255" s="4" t="s">
        <v>2795</v>
      </c>
      <c r="B255" s="1" t="s">
        <v>2796</v>
      </c>
      <c r="C255" s="1" t="s">
        <v>2797</v>
      </c>
      <c r="D255" s="1" t="s">
        <v>2798</v>
      </c>
      <c r="E255" s="1" t="str">
        <f>IFERROR(__xludf.DUMMYFUNCTION("SPLIT(D255,""33"",FALSE)"),"76 Boulevard Jules Simon
                                ")</f>
        <v>76 Boulevard Jules Simon
                                </v>
      </c>
      <c r="F255" s="1" t="str">
        <f>IFERROR(__xludf.DUMMYFUNCTION("""COMPUTED_VALUE"""),"100 Bordeaux Bastide")</f>
        <v>100 Bordeaux Bastide</v>
      </c>
      <c r="G255" s="1" t="s">
        <v>2799</v>
      </c>
      <c r="H255" s="1" t="s">
        <v>11</v>
      </c>
      <c r="I255" s="1" t="s">
        <v>11</v>
      </c>
      <c r="J255" s="1" t="s">
        <v>31</v>
      </c>
      <c r="K255" s="3"/>
      <c r="L255" s="3"/>
    </row>
    <row r="256">
      <c r="A256" s="4" t="s">
        <v>2803</v>
      </c>
      <c r="B256" s="1" t="s">
        <v>2804</v>
      </c>
      <c r="C256" s="3"/>
      <c r="D256" s="3"/>
      <c r="E256" s="1" t="str">
        <f>IFERROR(__xludf.DUMMYFUNCTION("SPLIT(D256,""33"",FALSE)"),"#VALUE!")</f>
        <v>#VALUE!</v>
      </c>
      <c r="F256" s="3"/>
      <c r="G256" s="3"/>
      <c r="H256" s="1" t="s">
        <v>11</v>
      </c>
      <c r="I256" s="1" t="s">
        <v>11</v>
      </c>
      <c r="J256" s="1" t="s">
        <v>11</v>
      </c>
      <c r="K256" s="3"/>
      <c r="L256" s="3"/>
    </row>
    <row r="257">
      <c r="A257" s="4" t="s">
        <v>2810</v>
      </c>
      <c r="B257" s="1" t="s">
        <v>2811</v>
      </c>
      <c r="C257" s="1" t="s">
        <v>2812</v>
      </c>
      <c r="D257" s="1" t="s">
        <v>2813</v>
      </c>
      <c r="E257" s="1" t="str">
        <f>IFERROR(__xludf.DUMMYFUNCTION("SPLIT(D257,""33"",FALSE)"),"13bis cours St Louis
                                ")</f>
        <v>13bis cours St Louis
                                </v>
      </c>
      <c r="F257" s="1" t="str">
        <f>IFERROR(__xludf.DUMMYFUNCTION("""COMPUTED_VALUE"""),"300 Bordeaux")</f>
        <v>300 Bordeaux</v>
      </c>
      <c r="G257" s="1" t="s">
        <v>2814</v>
      </c>
      <c r="H257" s="1" t="s">
        <v>11</v>
      </c>
      <c r="I257" s="3"/>
      <c r="J257" s="1" t="s">
        <v>183</v>
      </c>
      <c r="K257" s="3"/>
      <c r="L257" s="3"/>
    </row>
    <row r="258">
      <c r="A258" s="4" t="s">
        <v>2816</v>
      </c>
      <c r="B258" s="1" t="s">
        <v>2817</v>
      </c>
      <c r="C258" s="1" t="s">
        <v>2818</v>
      </c>
      <c r="D258" s="1" t="s">
        <v>2819</v>
      </c>
      <c r="E258" s="1" t="str">
        <f>IFERROR(__xludf.DUMMYFUNCTION("SPLIT(D258,""33"",FALSE)"),"6 quai de Paludate
                                ")</f>
        <v>6 quai de Paludate
                                </v>
      </c>
      <c r="F258" s="1" t="str">
        <f>IFERROR(__xludf.DUMMYFUNCTION("""COMPUTED_VALUE"""),"800 Bordeaux")</f>
        <v>800 Bordeaux</v>
      </c>
      <c r="G258" s="1" t="s">
        <v>2820</v>
      </c>
      <c r="H258" s="1" t="s">
        <v>11</v>
      </c>
      <c r="I258" s="5" t="s">
        <v>2821</v>
      </c>
      <c r="J258" s="1" t="s">
        <v>53</v>
      </c>
      <c r="K258" s="3"/>
      <c r="L258" s="3"/>
    </row>
    <row r="259">
      <c r="A259" s="4" t="s">
        <v>2823</v>
      </c>
      <c r="B259" s="1" t="s">
        <v>2824</v>
      </c>
      <c r="C259" s="3"/>
      <c r="D259" s="3"/>
      <c r="E259" s="1" t="str">
        <f>IFERROR(__xludf.DUMMYFUNCTION("SPLIT(D259,""33"",FALSE)"),"#VALUE!")</f>
        <v>#VALUE!</v>
      </c>
      <c r="F259" s="3"/>
      <c r="G259" s="3"/>
      <c r="H259" s="1" t="s">
        <v>11</v>
      </c>
      <c r="I259" s="1" t="s">
        <v>11</v>
      </c>
      <c r="J259" s="1" t="s">
        <v>11</v>
      </c>
      <c r="K259" s="3"/>
      <c r="L259" s="3"/>
    </row>
    <row r="260">
      <c r="A260" s="4" t="s">
        <v>2826</v>
      </c>
      <c r="B260" s="1" t="s">
        <v>2827</v>
      </c>
      <c r="C260" s="1" t="s">
        <v>2828</v>
      </c>
      <c r="D260" s="1" t="s">
        <v>2829</v>
      </c>
      <c r="E260" s="1" t="str">
        <f>IFERROR(__xludf.DUMMYFUNCTION("SPLIT(D260,""33"",FALSE)"),"39 bis rue DURIEU DE MAISONNEUVES
                                 Délégation ECTI GIRONDE
                                ")</f>
        <v>39 bis rue DURIEU DE MAISONNEUVES
                                 Délégation ECTI GIRONDE
                                </v>
      </c>
      <c r="F260" s="1" t="str">
        <f>IFERROR(__xludf.DUMMYFUNCTION("""COMPUTED_VALUE"""),"000 BORDEAUX")</f>
        <v>000 BORDEAUX</v>
      </c>
      <c r="G260" s="1" t="s">
        <v>2830</v>
      </c>
      <c r="H260" s="1" t="s">
        <v>11</v>
      </c>
      <c r="I260" s="1" t="s">
        <v>11</v>
      </c>
      <c r="J260" s="1" t="s">
        <v>11</v>
      </c>
      <c r="K260" s="3"/>
      <c r="L260" s="3"/>
    </row>
    <row r="261">
      <c r="A261" s="4" t="s">
        <v>2834</v>
      </c>
      <c r="B261" s="1" t="s">
        <v>2835</v>
      </c>
      <c r="C261" s="3"/>
      <c r="D261" s="3"/>
      <c r="E261" s="1" t="str">
        <f>IFERROR(__xludf.DUMMYFUNCTION("SPLIT(D261,""33"",FALSE)"),"#VALUE!")</f>
        <v>#VALUE!</v>
      </c>
      <c r="F261" s="3"/>
      <c r="G261" s="3"/>
      <c r="H261" s="1" t="s">
        <v>11</v>
      </c>
      <c r="I261" s="1" t="s">
        <v>11</v>
      </c>
      <c r="J261" s="1" t="s">
        <v>11</v>
      </c>
      <c r="K261" s="3"/>
      <c r="L261" s="3"/>
    </row>
    <row r="262">
      <c r="A262" s="4" t="s">
        <v>2839</v>
      </c>
      <c r="B262" s="1" t="s">
        <v>2840</v>
      </c>
      <c r="C262" s="1" t="s">
        <v>2841</v>
      </c>
      <c r="D262" s="1" t="s">
        <v>2842</v>
      </c>
      <c r="E262" s="1" t="str">
        <f>IFERROR(__xludf.DUMMYFUNCTION("SPLIT(D262,""33"",FALSE)"),"12 rue Vandebrande
                                ")</f>
        <v>12 rue Vandebrande
                                </v>
      </c>
      <c r="F262" s="1" t="str">
        <f>IFERROR(__xludf.DUMMYFUNCTION("""COMPUTED_VALUE"""),"300 Bordeaux")</f>
        <v>300 Bordeaux</v>
      </c>
      <c r="G262" s="1" t="s">
        <v>2843</v>
      </c>
      <c r="H262" s="1" t="s">
        <v>11</v>
      </c>
      <c r="I262" s="5" t="s">
        <v>2844</v>
      </c>
      <c r="J262" s="1" t="s">
        <v>312</v>
      </c>
      <c r="K262" s="3"/>
      <c r="L262" s="3"/>
    </row>
    <row r="263">
      <c r="A263" s="4" t="s">
        <v>2848</v>
      </c>
      <c r="B263" s="1" t="s">
        <v>2849</v>
      </c>
      <c r="C263" s="1" t="s">
        <v>2850</v>
      </c>
      <c r="D263" s="1" t="s">
        <v>2851</v>
      </c>
      <c r="E263" s="1" t="str">
        <f>IFERROR(__xludf.DUMMYFUNCTION("SPLIT(D263,""33"",FALSE)"),"44 allée Haussmann
                                 Apt. 44
                                ")</f>
        <v>44 allée Haussmann
                                 Apt. 44
                                </v>
      </c>
      <c r="F263" s="1" t="str">
        <f>IFERROR(__xludf.DUMMYFUNCTION("""COMPUTED_VALUE"""),"300 Bordeaux")</f>
        <v>300 Bordeaux</v>
      </c>
      <c r="G263" s="1" t="s">
        <v>2852</v>
      </c>
      <c r="H263" s="1" t="s">
        <v>2853</v>
      </c>
      <c r="I263" s="5" t="s">
        <v>2854</v>
      </c>
      <c r="J263" s="1" t="s">
        <v>80</v>
      </c>
      <c r="K263" s="3"/>
      <c r="L263" s="3"/>
    </row>
    <row r="264">
      <c r="A264" s="4" t="s">
        <v>2868</v>
      </c>
      <c r="B264" s="1" t="s">
        <v>2869</v>
      </c>
      <c r="C264" s="1" t="s">
        <v>2870</v>
      </c>
      <c r="D264" s="1" t="s">
        <v>2871</v>
      </c>
      <c r="E264" s="1" t="str">
        <f>IFERROR(__xludf.DUMMYFUNCTION("SPLIT(D264,""33"",FALSE)"),"16, rue saint James
                                ")</f>
        <v>16, rue saint James
                                </v>
      </c>
      <c r="F264" s="1" t="str">
        <f>IFERROR(__xludf.DUMMYFUNCTION("""COMPUTED_VALUE"""),"000 BORDEAUX")</f>
        <v>000 BORDEAUX</v>
      </c>
      <c r="G264" s="1" t="s">
        <v>2872</v>
      </c>
      <c r="H264" s="1" t="s">
        <v>11</v>
      </c>
      <c r="I264" s="5" t="s">
        <v>2873</v>
      </c>
      <c r="J264" s="1" t="s">
        <v>80</v>
      </c>
      <c r="K264" s="3"/>
      <c r="L264" s="3"/>
    </row>
    <row r="265">
      <c r="A265" s="4" t="s">
        <v>2879</v>
      </c>
      <c r="B265" s="1" t="s">
        <v>2880</v>
      </c>
      <c r="C265" s="1" t="s">
        <v>2881</v>
      </c>
      <c r="D265" s="1" t="s">
        <v>2882</v>
      </c>
      <c r="E265" s="1" t="str">
        <f>IFERROR(__xludf.DUMMYFUNCTION("SPLIT(D265,""33"",FALSE)"),"rue Francisco Ferrer
                                ")</f>
        <v>rue Francisco Ferrer
                                </v>
      </c>
      <c r="F265" s="1" t="str">
        <f>IFERROR(__xludf.DUMMYFUNCTION("""COMPUTED_VALUE"""),"076 Bordeaux cedex")</f>
        <v>076 Bordeaux cedex</v>
      </c>
      <c r="G265" s="1" t="s">
        <v>2883</v>
      </c>
      <c r="H265" s="1" t="s">
        <v>11</v>
      </c>
      <c r="I265" s="1" t="s">
        <v>11</v>
      </c>
      <c r="J265" s="1" t="s">
        <v>31</v>
      </c>
      <c r="K265" s="3"/>
      <c r="L265" s="3"/>
    </row>
    <row r="266">
      <c r="A266" s="4" t="s">
        <v>2917</v>
      </c>
      <c r="B266" s="1" t="s">
        <v>2918</v>
      </c>
      <c r="C266" s="1" t="s">
        <v>2919</v>
      </c>
      <c r="D266" s="1" t="s">
        <v>2920</v>
      </c>
      <c r="E266" s="1" t="str">
        <f>IFERROR(__xludf.DUMMYFUNCTION("SPLIT(D266,""33"",FALSE)"),"2 rue Charlevoix de Villers
                                ")</f>
        <v>2 rue Charlevoix de Villers
                                </v>
      </c>
      <c r="F266" s="1" t="str">
        <f>IFERROR(__xludf.DUMMYFUNCTION("""COMPUTED_VALUE"""),"300 BORDEAUX")</f>
        <v>300 BORDEAUX</v>
      </c>
      <c r="G266" s="1" t="s">
        <v>2921</v>
      </c>
      <c r="H266" s="1" t="s">
        <v>2922</v>
      </c>
      <c r="I266" s="1" t="s">
        <v>11</v>
      </c>
      <c r="J266" s="1" t="s">
        <v>31</v>
      </c>
      <c r="K266" s="3"/>
      <c r="L266" s="3"/>
    </row>
    <row r="267">
      <c r="A267" s="4" t="s">
        <v>2926</v>
      </c>
      <c r="B267" s="1" t="s">
        <v>2927</v>
      </c>
      <c r="C267" s="1" t="s">
        <v>2928</v>
      </c>
      <c r="D267" s="1" t="s">
        <v>2929</v>
      </c>
      <c r="E267" s="1" t="str">
        <f>IFERROR(__xludf.DUMMYFUNCTION("SPLIT(D267,""33"",FALSE)"),"Cours Charles Bricaud
                                BP 19
                                22028 BORDEAUX CEDEX")</f>
        <v>Cours Charles Bricaud
                                BP 19
                                22028 BORDEAUX CEDEX</v>
      </c>
      <c r="F267" s="1"/>
      <c r="G267" s="1" t="s">
        <v>2930</v>
      </c>
      <c r="H267" s="1" t="s">
        <v>2931</v>
      </c>
      <c r="I267" s="1" t="s">
        <v>11</v>
      </c>
      <c r="J267" s="1" t="s">
        <v>53</v>
      </c>
      <c r="K267" s="3"/>
      <c r="L267" s="3"/>
    </row>
    <row r="268">
      <c r="A268" s="4" t="s">
        <v>2941</v>
      </c>
      <c r="B268" s="1" t="s">
        <v>2942</v>
      </c>
      <c r="C268" s="3"/>
      <c r="D268" s="3"/>
      <c r="E268" s="1" t="str">
        <f>IFERROR(__xludf.DUMMYFUNCTION("SPLIT(D268,""33"",FALSE)"),"#VALUE!")</f>
        <v>#VALUE!</v>
      </c>
      <c r="F268" s="3"/>
      <c r="G268" s="3"/>
      <c r="H268" s="1" t="s">
        <v>11</v>
      </c>
      <c r="I268" s="1" t="s">
        <v>11</v>
      </c>
      <c r="J268" s="1" t="s">
        <v>11</v>
      </c>
      <c r="K268" s="3"/>
      <c r="L268" s="3"/>
    </row>
    <row r="269">
      <c r="A269" s="4" t="s">
        <v>2962</v>
      </c>
      <c r="B269" s="1" t="s">
        <v>2963</v>
      </c>
      <c r="C269" s="1" t="s">
        <v>2964</v>
      </c>
      <c r="D269" s="1" t="s">
        <v>2965</v>
      </c>
      <c r="E269" s="1" t="str">
        <f>IFERROR(__xludf.DUMMYFUNCTION("SPLIT(D269,""33"",FALSE)"),"52 rue des Treuils
                                 France Alzheimer Gironde
                                ")</f>
        <v>52 rue des Treuils
                                 France Alzheimer Gironde
                                </v>
      </c>
      <c r="F269" s="1" t="str">
        <f>IFERROR(__xludf.DUMMYFUNCTION("""COMPUTED_VALUE"""),"082 Bordeaux Cedex")</f>
        <v>082 Bordeaux Cedex</v>
      </c>
      <c r="G269" s="1" t="s">
        <v>2966</v>
      </c>
      <c r="H269" s="1" t="s">
        <v>11</v>
      </c>
      <c r="I269" s="1" t="s">
        <v>11</v>
      </c>
      <c r="J269" s="1" t="s">
        <v>53</v>
      </c>
      <c r="K269" s="3"/>
      <c r="L269" s="3"/>
    </row>
    <row r="270">
      <c r="A270" s="4" t="s">
        <v>2970</v>
      </c>
      <c r="B270" s="1" t="s">
        <v>2971</v>
      </c>
      <c r="C270" s="3"/>
      <c r="D270" s="3"/>
      <c r="E270" s="1" t="str">
        <f>IFERROR(__xludf.DUMMYFUNCTION("SPLIT(D270,""33"",FALSE)"),"#VALUE!")</f>
        <v>#VALUE!</v>
      </c>
      <c r="F270" s="3"/>
      <c r="G270" s="3"/>
      <c r="H270" s="1" t="s">
        <v>11</v>
      </c>
      <c r="I270" s="1" t="s">
        <v>11</v>
      </c>
      <c r="J270" s="1" t="s">
        <v>11</v>
      </c>
      <c r="K270" s="3"/>
      <c r="L270" s="3"/>
    </row>
    <row r="271">
      <c r="A271" s="4" t="s">
        <v>2987</v>
      </c>
      <c r="B271" s="1" t="s">
        <v>2988</v>
      </c>
      <c r="C271" s="1" t="s">
        <v>2989</v>
      </c>
      <c r="D271" s="1" t="s">
        <v>2990</v>
      </c>
      <c r="E271" s="1" t="str">
        <f>IFERROR(__xludf.DUMMYFUNCTION("SPLIT(D271,""33"",FALSE)"),"22 rue Jean Laurent
                                78110 Le Vesinet")</f>
        <v>22 rue Jean Laurent
                                78110 Le Vesinet</v>
      </c>
      <c r="F271" s="1"/>
      <c r="G271" s="1" t="s">
        <v>2991</v>
      </c>
      <c r="H271" s="1" t="s">
        <v>11</v>
      </c>
      <c r="I271" s="5" t="s">
        <v>2992</v>
      </c>
      <c r="J271" s="1" t="s">
        <v>154</v>
      </c>
      <c r="K271" s="3"/>
      <c r="L271" s="3"/>
    </row>
    <row r="272">
      <c r="A272" s="4" t="s">
        <v>2994</v>
      </c>
      <c r="B272" s="1" t="s">
        <v>2995</v>
      </c>
      <c r="C272" s="3"/>
      <c r="D272" s="3"/>
      <c r="E272" s="1" t="str">
        <f>IFERROR(__xludf.DUMMYFUNCTION("SPLIT(D272,""33"",FALSE)"),"#VALUE!")</f>
        <v>#VALUE!</v>
      </c>
      <c r="F272" s="3"/>
      <c r="G272" s="3"/>
      <c r="H272" s="1" t="s">
        <v>11</v>
      </c>
      <c r="I272" s="1" t="s">
        <v>11</v>
      </c>
      <c r="J272" s="1" t="s">
        <v>11</v>
      </c>
      <c r="K272" s="3"/>
      <c r="L272" s="3"/>
    </row>
    <row r="273">
      <c r="A273" s="4" t="s">
        <v>2997</v>
      </c>
      <c r="B273" s="1" t="s">
        <v>2998</v>
      </c>
      <c r="C273" s="1" t="s">
        <v>2999</v>
      </c>
      <c r="D273" s="1" t="s">
        <v>3000</v>
      </c>
      <c r="E273" s="1" t="str">
        <f>IFERROR(__xludf.DUMMYFUNCTION("SPLIT(D273,""33"",FALSE)"),"164, avenue Charles de Gaulle
                                ")</f>
        <v>164, avenue Charles de Gaulle
                                </v>
      </c>
      <c r="F273" s="1" t="str">
        <f>IFERROR(__xludf.DUMMYFUNCTION("""COMPUTED_VALUE"""),"200 Bordeaux")</f>
        <v>200 Bordeaux</v>
      </c>
      <c r="G273" s="1" t="s">
        <v>3001</v>
      </c>
      <c r="H273" s="1" t="s">
        <v>11</v>
      </c>
      <c r="I273" s="5" t="s">
        <v>3002</v>
      </c>
      <c r="J273" s="1" t="s">
        <v>154</v>
      </c>
      <c r="K273" s="3"/>
      <c r="L273" s="3"/>
    </row>
    <row r="274">
      <c r="A274" s="4" t="s">
        <v>3006</v>
      </c>
      <c r="B274" s="1" t="s">
        <v>3007</v>
      </c>
      <c r="C274" s="1" t="s">
        <v>3008</v>
      </c>
      <c r="D274" s="1" t="s">
        <v>3009</v>
      </c>
      <c r="E274" s="1" t="str">
        <f>IFERROR(__xludf.DUMMYFUNCTION("SPLIT(D274,""33"",FALSE)"),"25 RUE PORTE DIJEAUX
                                 3 etage
                                ")</f>
        <v>25 RUE PORTE DIJEAUX
                                 3 etage
                                </v>
      </c>
      <c r="F274" s="1" t="str">
        <f>IFERROR(__xludf.DUMMYFUNCTION("""COMPUTED_VALUE"""),"000 BORDEAUX")</f>
        <v>000 BORDEAUX</v>
      </c>
      <c r="G274" s="1" t="s">
        <v>3010</v>
      </c>
      <c r="H274" s="1" t="s">
        <v>11</v>
      </c>
      <c r="I274" s="5" t="s">
        <v>3011</v>
      </c>
      <c r="J274" s="1" t="s">
        <v>80</v>
      </c>
      <c r="K274" s="3"/>
      <c r="L274" s="3"/>
    </row>
    <row r="275">
      <c r="A275" s="4" t="s">
        <v>3021</v>
      </c>
      <c r="B275" s="1" t="s">
        <v>3022</v>
      </c>
      <c r="C275" s="1" t="s">
        <v>3023</v>
      </c>
      <c r="D275" s="1" t="s">
        <v>3024</v>
      </c>
      <c r="E275" s="1" t="str">
        <f>IFERROR(__xludf.DUMMYFUNCTION("SPLIT(D275,""33"",FALSE)"),"L'ateul de Gaya 
                                 13 rue Teulère
                                ")</f>
        <v>L'ateul de Gaya 
                                 13 rue Teulère
                                </v>
      </c>
      <c r="F275" s="1" t="str">
        <f>IFERROR(__xludf.DUMMYFUNCTION("""COMPUTED_VALUE"""),"000 Bordeaux")</f>
        <v>000 Bordeaux</v>
      </c>
      <c r="G275" s="1" t="s">
        <v>3025</v>
      </c>
      <c r="H275" s="1" t="s">
        <v>3026</v>
      </c>
      <c r="I275" s="5" t="s">
        <v>3027</v>
      </c>
      <c r="J275" s="1" t="s">
        <v>43</v>
      </c>
      <c r="K275" s="3"/>
      <c r="L275" s="3"/>
    </row>
    <row r="276">
      <c r="A276" s="4" t="s">
        <v>3045</v>
      </c>
      <c r="B276" s="1" t="s">
        <v>3046</v>
      </c>
      <c r="C276" s="1" t="s">
        <v>3047</v>
      </c>
      <c r="D276" s="1" t="s">
        <v>3048</v>
      </c>
      <c r="E276" s="1" t="str">
        <f>IFERROR(__xludf.DUMMYFUNCTION("SPLIT(D276,""33"",FALSE)"),"97 rue malbec 
                                 97 rue malbec
                                ")</f>
        <v>97 rue malbec 
                                 97 rue malbec
                                </v>
      </c>
      <c r="F276" s="1" t="str">
        <f>IFERROR(__xludf.DUMMYFUNCTION("""COMPUTED_VALUE"""),"800 BORDEAUX")</f>
        <v>800 BORDEAUX</v>
      </c>
      <c r="G276" s="1" t="s">
        <v>3049</v>
      </c>
      <c r="H276" s="1" t="s">
        <v>11</v>
      </c>
      <c r="I276" s="5" t="s">
        <v>3050</v>
      </c>
      <c r="J276" s="1" t="s">
        <v>312</v>
      </c>
      <c r="K276" s="3"/>
      <c r="L276" s="3"/>
    </row>
    <row r="277">
      <c r="A277" s="4" t="s">
        <v>3054</v>
      </c>
      <c r="B277" s="1" t="s">
        <v>3055</v>
      </c>
      <c r="C277" s="1" t="s">
        <v>3056</v>
      </c>
      <c r="D277" s="1" t="s">
        <v>3057</v>
      </c>
      <c r="E277" s="1" t="str">
        <f>IFERROR(__xludf.DUMMYFUNCTION("SPLIT(D277,""33"",FALSE)"),"Be well Boite 1 - 1 place Saint Christoly
                                 Athénée Municipal Père Joseph Wresinski 
                                ")</f>
        <v>Be well Boite 1 - 1 place Saint Christoly
                                 Athénée Municipal Père Joseph Wresinski 
                                </v>
      </c>
      <c r="F277" s="1" t="str">
        <f>IFERROR(__xludf.DUMMYFUNCTION("""COMPUTED_VALUE"""),"000 Bordeaux")</f>
        <v>000 Bordeaux</v>
      </c>
      <c r="G277" s="1" t="s">
        <v>3058</v>
      </c>
      <c r="H277" s="1" t="s">
        <v>11</v>
      </c>
      <c r="I277" s="5" t="s">
        <v>3059</v>
      </c>
      <c r="J277" s="1" t="s">
        <v>183</v>
      </c>
      <c r="K277" s="3"/>
      <c r="L277" s="3"/>
    </row>
    <row r="278">
      <c r="A278" s="4" t="s">
        <v>3061</v>
      </c>
      <c r="B278" s="1" t="s">
        <v>3062</v>
      </c>
      <c r="C278" s="1" t="s">
        <v>3063</v>
      </c>
      <c r="D278" s="1" t="s">
        <v>3064</v>
      </c>
      <c r="E278" s="1" t="str">
        <f>IFERROR(__xludf.DUMMYFUNCTION("SPLIT(D278,""33"",FALSE)"),"c/o LABB - Athénée Père Joseph Wresinski - BàL 12
                                 Place Saint Christoly
                                ")</f>
        <v>c/o LABB - Athénée Père Joseph Wresinski - BàL 12
                                 Place Saint Christoly
                                </v>
      </c>
      <c r="F278" s="1" t="str">
        <f>IFERROR(__xludf.DUMMYFUNCTION("""COMPUTED_VALUE"""),"000 Bordeaux")</f>
        <v>000 Bordeaux</v>
      </c>
      <c r="G278" s="1" t="s">
        <v>3065</v>
      </c>
      <c r="H278" s="1" t="s">
        <v>11</v>
      </c>
      <c r="I278" s="5" t="s">
        <v>3066</v>
      </c>
      <c r="J278" s="1" t="s">
        <v>382</v>
      </c>
      <c r="K278" s="3"/>
      <c r="L278" s="3"/>
    </row>
    <row r="279">
      <c r="A279" s="4" t="s">
        <v>3070</v>
      </c>
      <c r="B279" s="1" t="s">
        <v>3071</v>
      </c>
      <c r="C279" s="1" t="s">
        <v>3072</v>
      </c>
      <c r="D279" s="1" t="s">
        <v>3073</v>
      </c>
      <c r="E279" s="1" t="str">
        <f>IFERROR(__xludf.DUMMYFUNCTION("SPLIT(D279,""33"",FALSE)"),"3, rue de Tauzia
                                ")</f>
        <v>3, rue de Tauzia
                                </v>
      </c>
      <c r="F279" s="1" t="str">
        <f>IFERROR(__xludf.DUMMYFUNCTION("""COMPUTED_VALUE"""),"800 Bordeaux")</f>
        <v>800 Bordeaux</v>
      </c>
      <c r="G279" s="1" t="s">
        <v>3074</v>
      </c>
      <c r="H279" s="1" t="s">
        <v>11</v>
      </c>
      <c r="I279" s="5" t="s">
        <v>3075</v>
      </c>
      <c r="J279" s="1" t="s">
        <v>382</v>
      </c>
      <c r="K279" s="3"/>
      <c r="L279" s="3"/>
    </row>
    <row r="280">
      <c r="A280" s="4" t="s">
        <v>3077</v>
      </c>
      <c r="B280" s="1" t="s">
        <v>3078</v>
      </c>
      <c r="C280" s="1" t="s">
        <v>3079</v>
      </c>
      <c r="D280" s="1" t="s">
        <v>3080</v>
      </c>
      <c r="E280" s="1" t="str">
        <f>IFERROR(__xludf.DUMMYFUNCTION("SPLIT(D280,""33"",FALSE)"),"#REF!")</f>
        <v>#REF!</v>
      </c>
      <c r="F280" s="1"/>
      <c r="G280" s="1" t="s">
        <v>3081</v>
      </c>
      <c r="H280" s="1" t="s">
        <v>3082</v>
      </c>
      <c r="I280" s="1" t="s">
        <v>3083</v>
      </c>
      <c r="J280" s="1" t="s">
        <v>31</v>
      </c>
      <c r="K280" s="3"/>
      <c r="L280" s="3"/>
    </row>
    <row r="281">
      <c r="A281" s="4" t="s">
        <v>3085</v>
      </c>
      <c r="B281" s="1" t="s">
        <v>3086</v>
      </c>
      <c r="C281" s="1" t="s">
        <v>3087</v>
      </c>
      <c r="D281" s="1" t="s">
        <v>3088</v>
      </c>
      <c r="E281" s="1" t="str">
        <f>IFERROR(__xludf.DUMMYFUNCTION("SPLIT(D281,""33"",FALSE)"),"50 rue du Tauzin
                                ")</f>
        <v>50 rue du Tauzin
                                </v>
      </c>
      <c r="F281" s="1" t="str">
        <f>IFERROR(__xludf.DUMMYFUNCTION("""COMPUTED_VALUE"""),"000 BORDEAUX")</f>
        <v>000 BORDEAUX</v>
      </c>
      <c r="G281" s="1" t="s">
        <v>3089</v>
      </c>
      <c r="H281" s="1" t="s">
        <v>11</v>
      </c>
      <c r="I281" s="5" t="s">
        <v>3090</v>
      </c>
      <c r="J281" s="1" t="s">
        <v>312</v>
      </c>
      <c r="K281" s="3"/>
      <c r="L281" s="3"/>
    </row>
    <row r="282">
      <c r="A282" s="4" t="s">
        <v>3102</v>
      </c>
      <c r="B282" s="1" t="s">
        <v>3103</v>
      </c>
      <c r="C282" s="1" t="s">
        <v>3104</v>
      </c>
      <c r="D282" s="1" t="s">
        <v>3105</v>
      </c>
      <c r="E282" s="1" t="str">
        <f>IFERROR(__xludf.DUMMYFUNCTION("SPLIT(D282,""33"",FALSE)"),"22 rue de Ouagadougou 
                                 Hall A  Apt. 404
                                ")</f>
        <v>22 rue de Ouagadougou 
                                 Hall A  Apt. 404
                                </v>
      </c>
      <c r="F282" s="1" t="str">
        <f>IFERROR(__xludf.DUMMYFUNCTION("""COMPUTED_VALUE"""),"300 Bordeaux")</f>
        <v>300 Bordeaux</v>
      </c>
      <c r="G282" s="1" t="s">
        <v>3106</v>
      </c>
      <c r="H282" s="1" t="s">
        <v>11</v>
      </c>
      <c r="I282" s="1" t="s">
        <v>11</v>
      </c>
      <c r="J282" s="1" t="s">
        <v>31</v>
      </c>
      <c r="K282" s="3"/>
      <c r="L282" s="3"/>
    </row>
    <row r="283">
      <c r="A283" s="4" t="s">
        <v>3116</v>
      </c>
      <c r="B283" s="1" t="s">
        <v>3117</v>
      </c>
      <c r="C283" s="1" t="s">
        <v>3118</v>
      </c>
      <c r="D283" s="1" t="s">
        <v>3119</v>
      </c>
      <c r="E283" s="1" t="str">
        <f>IFERROR(__xludf.DUMMYFUNCTION("SPLIT(D283,""33"",FALSE)"),"67 Rue Goya
                                ")</f>
        <v>67 Rue Goya
                                </v>
      </c>
      <c r="F283" s="1" t="str">
        <f>IFERROR(__xludf.DUMMYFUNCTION("""COMPUTED_VALUE"""),"000 Bordeaux")</f>
        <v>000 Bordeaux</v>
      </c>
      <c r="G283" s="1" t="s">
        <v>3120</v>
      </c>
      <c r="H283" s="1" t="s">
        <v>3121</v>
      </c>
      <c r="I283" s="5" t="s">
        <v>3122</v>
      </c>
      <c r="J283" s="1" t="s">
        <v>53</v>
      </c>
      <c r="K283" s="3"/>
      <c r="L283" s="3"/>
    </row>
    <row r="284">
      <c r="A284" s="4" t="s">
        <v>3126</v>
      </c>
      <c r="B284" s="1" t="s">
        <v>3127</v>
      </c>
      <c r="C284" s="1" t="s">
        <v>3128</v>
      </c>
      <c r="D284" s="1" t="s">
        <v>3129</v>
      </c>
      <c r="E284" s="1" t="str">
        <f>IFERROR(__xludf.DUMMYFUNCTION("SPLIT(D284,""33"",FALSE)"),"223 rue Achard
                                ")</f>
        <v>223 rue Achard
                                </v>
      </c>
      <c r="F284" s="1" t="str">
        <f>IFERROR(__xludf.DUMMYFUNCTION("""COMPUTED_VALUE"""),"300 Bordeaux")</f>
        <v>300 Bordeaux</v>
      </c>
      <c r="G284" s="1" t="s">
        <v>3130</v>
      </c>
      <c r="H284" s="1" t="s">
        <v>3131</v>
      </c>
      <c r="I284" s="5" t="s">
        <v>3132</v>
      </c>
      <c r="J284" s="1" t="s">
        <v>31</v>
      </c>
      <c r="K284" s="3"/>
      <c r="L284" s="3"/>
    </row>
    <row r="285">
      <c r="A285" s="4" t="s">
        <v>3134</v>
      </c>
      <c r="B285" s="1" t="s">
        <v>3135</v>
      </c>
      <c r="C285" s="1" t="s">
        <v>3136</v>
      </c>
      <c r="D285" s="1" t="s">
        <v>3137</v>
      </c>
      <c r="E285" s="1" t="str">
        <f>IFERROR(__xludf.DUMMYFUNCTION("SPLIT(D285,""33"",FALSE)"),"9 rue Montmejean 
                                ")</f>
        <v>9 rue Montmejean 
                                </v>
      </c>
      <c r="F285" s="1" t="str">
        <f>IFERROR(__xludf.DUMMYFUNCTION("""COMPUTED_VALUE"""),"100 Bordeaux")</f>
        <v>100 Bordeaux</v>
      </c>
      <c r="G285" s="1" t="s">
        <v>3138</v>
      </c>
      <c r="H285" s="1" t="s">
        <v>3139</v>
      </c>
      <c r="I285" s="3"/>
      <c r="J285" s="1" t="s">
        <v>80</v>
      </c>
      <c r="K285" s="3"/>
      <c r="L285" s="3"/>
    </row>
    <row r="286">
      <c r="A286" s="4" t="s">
        <v>3143</v>
      </c>
      <c r="B286" s="1" t="s">
        <v>3144</v>
      </c>
      <c r="C286" s="1" t="s">
        <v>3145</v>
      </c>
      <c r="D286" s="1" t="s">
        <v>3146</v>
      </c>
      <c r="E286" s="1" t="str">
        <f>IFERROR(__xludf.DUMMYFUNCTION("SPLIT(D286,""33"",FALSE)"),"13 RUE THIAC
                                ")</f>
        <v>13 RUE THIAC
                                </v>
      </c>
      <c r="F286" s="1" t="str">
        <f>IFERROR(__xludf.DUMMYFUNCTION("""COMPUTED_VALUE"""),"000 BORDEAUX")</f>
        <v>000 BORDEAUX</v>
      </c>
      <c r="G286" s="1" t="s">
        <v>3147</v>
      </c>
      <c r="H286" s="1" t="s">
        <v>11</v>
      </c>
      <c r="I286" s="1" t="s">
        <v>11</v>
      </c>
      <c r="J286" s="1" t="s">
        <v>312</v>
      </c>
      <c r="K286" s="3"/>
      <c r="L286" s="3"/>
    </row>
    <row r="287">
      <c r="A287" s="4" t="s">
        <v>3149</v>
      </c>
      <c r="B287" s="1" t="s">
        <v>3150</v>
      </c>
      <c r="C287" s="1" t="s">
        <v>3151</v>
      </c>
      <c r="D287" s="1" t="s">
        <v>3152</v>
      </c>
      <c r="E287" s="1" t="str">
        <f>IFERROR(__xludf.DUMMYFUNCTION("SPLIT(D287,""33"",FALSE)"),"5 Rue Buffon 
                                ")</f>
        <v>5 Rue Buffon 
                                </v>
      </c>
      <c r="F287" s="1" t="str">
        <f>IFERROR(__xludf.DUMMYFUNCTION("""COMPUTED_VALUE"""),"000 Bordeaux")</f>
        <v>000 Bordeaux</v>
      </c>
      <c r="G287" s="1" t="s">
        <v>3153</v>
      </c>
      <c r="H287" s="1" t="s">
        <v>11</v>
      </c>
      <c r="I287" s="5" t="s">
        <v>3154</v>
      </c>
      <c r="J287" s="1" t="s">
        <v>80</v>
      </c>
      <c r="K287" s="3"/>
      <c r="L287" s="3"/>
    </row>
    <row r="288">
      <c r="A288" s="4" t="s">
        <v>3158</v>
      </c>
      <c r="B288" s="1" t="s">
        <v>3159</v>
      </c>
      <c r="C288" s="1" t="s">
        <v>3160</v>
      </c>
      <c r="D288" s="1" t="s">
        <v>3161</v>
      </c>
      <c r="E288" s="1" t="str">
        <f>IFERROR(__xludf.DUMMYFUNCTION("SPLIT(D288,""33"",FALSE)"),"80 rue Wustenberg
                                ")</f>
        <v>80 rue Wustenberg
                                </v>
      </c>
      <c r="F288" s="1" t="str">
        <f>IFERROR(__xludf.DUMMYFUNCTION("""COMPUTED_VALUE"""),"000 Bordeaux")</f>
        <v>000 Bordeaux</v>
      </c>
      <c r="G288" s="1" t="s">
        <v>3162</v>
      </c>
      <c r="H288" s="1" t="s">
        <v>11</v>
      </c>
      <c r="I288" s="1" t="s">
        <v>503</v>
      </c>
      <c r="J288" s="1" t="s">
        <v>80</v>
      </c>
      <c r="K288" s="3"/>
      <c r="L288" s="3"/>
    </row>
    <row r="289">
      <c r="A289" s="4" t="s">
        <v>3176</v>
      </c>
      <c r="B289" s="1" t="s">
        <v>3177</v>
      </c>
      <c r="C289" s="1" t="s">
        <v>3178</v>
      </c>
      <c r="D289" s="1" t="s">
        <v>3179</v>
      </c>
      <c r="E289" s="1" t="str">
        <f>IFERROR(__xludf.DUMMYFUNCTION("SPLIT(D289,""33"",FALSE)"),"10 rue du sablonat
                                ")</f>
        <v>10 rue du sablonat
                                </v>
      </c>
      <c r="F289" s="1" t="str">
        <f>IFERROR(__xludf.DUMMYFUNCTION("""COMPUTED_VALUE"""),"800 Bordeaux")</f>
        <v>800 Bordeaux</v>
      </c>
      <c r="G289" s="1" t="s">
        <v>3180</v>
      </c>
      <c r="H289" s="1" t="s">
        <v>11</v>
      </c>
      <c r="I289" s="1" t="s">
        <v>11</v>
      </c>
      <c r="J289" s="1" t="s">
        <v>154</v>
      </c>
      <c r="K289" s="3"/>
      <c r="L289" s="3"/>
    </row>
    <row r="290">
      <c r="A290" s="4" t="s">
        <v>3182</v>
      </c>
      <c r="B290" s="1" t="s">
        <v>3183</v>
      </c>
      <c r="C290" s="1" t="s">
        <v>3184</v>
      </c>
      <c r="D290" s="1" t="s">
        <v>3185</v>
      </c>
      <c r="E290" s="1" t="str">
        <f>IFERROR(__xludf.DUMMYFUNCTION("SPLIT(D290,""33"",FALSE)"),"Pavillon 4, Hôpital Xavier Arnozan. Avenue du Haut-Lévèque
                                ")</f>
        <v>Pavillon 4, Hôpital Xavier Arnozan. Avenue du Haut-Lévèque
                                </v>
      </c>
      <c r="F290" s="1" t="str">
        <f>IFERROR(__xludf.DUMMYFUNCTION("""COMPUTED_VALUE"""),"600 Pessac")</f>
        <v>600 Pessac</v>
      </c>
      <c r="G290" s="1" t="s">
        <v>3186</v>
      </c>
      <c r="H290" s="1" t="s">
        <v>3187</v>
      </c>
      <c r="I290" s="5" t="s">
        <v>3188</v>
      </c>
      <c r="J290" s="1" t="s">
        <v>43</v>
      </c>
      <c r="K290" s="3"/>
      <c r="L290" s="3"/>
    </row>
    <row r="291">
      <c r="A291" s="4" t="s">
        <v>3216</v>
      </c>
      <c r="B291" s="1" t="s">
        <v>3217</v>
      </c>
      <c r="C291" s="1" t="s">
        <v>3218</v>
      </c>
      <c r="D291" s="1" t="s">
        <v>3219</v>
      </c>
      <c r="E291" s="1" t="str">
        <f>IFERROR(__xludf.DUMMYFUNCTION("SPLIT(D291,""33"",FALSE)"),"127 rue du Doctur Albert Barraud
                                ")</f>
        <v>127 rue du Doctur Albert Barraud
                                </v>
      </c>
      <c r="F291" s="1" t="str">
        <f>IFERROR(__xludf.DUMMYFUNCTION("""COMPUTED_VALUE"""),"000 Bordeaux")</f>
        <v>000 Bordeaux</v>
      </c>
      <c r="G291" s="1" t="s">
        <v>3220</v>
      </c>
      <c r="H291" s="1" t="s">
        <v>3221</v>
      </c>
      <c r="I291" s="1" t="s">
        <v>11</v>
      </c>
      <c r="J291" s="1" t="s">
        <v>11</v>
      </c>
      <c r="K291" s="3"/>
      <c r="L291" s="3"/>
    </row>
    <row r="292">
      <c r="A292" s="4" t="s">
        <v>3223</v>
      </c>
      <c r="B292" s="1" t="s">
        <v>3224</v>
      </c>
      <c r="C292" s="1" t="s">
        <v>3225</v>
      </c>
      <c r="D292" s="1" t="s">
        <v>3226</v>
      </c>
      <c r="E292" s="1" t="str">
        <f>IFERROR(__xludf.DUMMYFUNCTION("SPLIT(D292,""33"",FALSE)"),"C/° M de Labarre
                                 78 Cours de Luze
                                ")</f>
        <v>C/° M de Labarre
                                 78 Cours de Luze
                                </v>
      </c>
      <c r="F292" s="1" t="str">
        <f>IFERROR(__xludf.DUMMYFUNCTION("""COMPUTED_VALUE"""),"000 Bordeaux")</f>
        <v>000 Bordeaux</v>
      </c>
      <c r="G292" s="1" t="s">
        <v>3227</v>
      </c>
      <c r="H292" s="1" t="s">
        <v>11</v>
      </c>
      <c r="I292" s="1" t="s">
        <v>11</v>
      </c>
      <c r="J292" s="1" t="s">
        <v>31</v>
      </c>
      <c r="K292" s="3"/>
      <c r="L292" s="3"/>
    </row>
    <row r="293">
      <c r="A293" s="4" t="s">
        <v>3231</v>
      </c>
      <c r="B293" s="1" t="s">
        <v>3232</v>
      </c>
      <c r="C293" s="1" t="s">
        <v>3233</v>
      </c>
      <c r="D293" s="1" t="s">
        <v>3234</v>
      </c>
      <c r="E293" s="1" t="str">
        <f>IFERROR(__xludf.DUMMYFUNCTION("SPLIT(D293,""33"",FALSE)"),"47 rue Gaston Lespiault
                                ")</f>
        <v>47 rue Gaston Lespiault
                                </v>
      </c>
      <c r="F293" s="1" t="str">
        <f>IFERROR(__xludf.DUMMYFUNCTION("""COMPUTED_VALUE"""),"000 BORDEAUX")</f>
        <v>000 BORDEAUX</v>
      </c>
      <c r="G293" s="1" t="s">
        <v>3235</v>
      </c>
      <c r="H293" s="1" t="s">
        <v>11</v>
      </c>
      <c r="I293" s="1" t="s">
        <v>11</v>
      </c>
      <c r="J293" s="1" t="s">
        <v>53</v>
      </c>
      <c r="K293" s="3"/>
      <c r="L293" s="3"/>
    </row>
    <row r="294">
      <c r="A294" s="4" t="s">
        <v>3241</v>
      </c>
      <c r="B294" s="1" t="s">
        <v>3242</v>
      </c>
      <c r="C294" s="1" t="s">
        <v>3243</v>
      </c>
      <c r="D294" s="1" t="s">
        <v>3244</v>
      </c>
      <c r="E294" s="1" t="str">
        <f>IFERROR(__xludf.DUMMYFUNCTION("SPLIT(D294,""33"",FALSE)"),"50 Rue Eugène Leroy
                                 Apt. 153
                                ")</f>
        <v>50 Rue Eugène Leroy
                                 Apt. 153
                                </v>
      </c>
      <c r="F294" s="1" t="str">
        <f>IFERROR(__xludf.DUMMYFUNCTION("""COMPUTED_VALUE"""),"800 Bordeaux")</f>
        <v>800 Bordeaux</v>
      </c>
      <c r="G294" s="1" t="s">
        <v>3245</v>
      </c>
      <c r="H294" s="1" t="s">
        <v>11</v>
      </c>
      <c r="I294" s="5" t="s">
        <v>3246</v>
      </c>
      <c r="J294" s="1" t="s">
        <v>43</v>
      </c>
      <c r="K294" s="3"/>
      <c r="L294" s="3"/>
    </row>
    <row r="295">
      <c r="A295" s="4" t="s">
        <v>3248</v>
      </c>
      <c r="B295" s="1" t="s">
        <v>3249</v>
      </c>
      <c r="C295" s="3"/>
      <c r="D295" s="3"/>
      <c r="E295" s="1" t="str">
        <f>IFERROR(__xludf.DUMMYFUNCTION("SPLIT(D295,""33"",FALSE)"),"#VALUE!")</f>
        <v>#VALUE!</v>
      </c>
      <c r="F295" s="3"/>
      <c r="G295" s="3"/>
      <c r="H295" s="1" t="s">
        <v>11</v>
      </c>
      <c r="I295" s="1" t="s">
        <v>11</v>
      </c>
      <c r="J295" s="1" t="s">
        <v>11</v>
      </c>
      <c r="K295" s="3"/>
      <c r="L295" s="3"/>
    </row>
    <row r="296">
      <c r="A296" s="4" t="s">
        <v>3255</v>
      </c>
      <c r="B296" s="1" t="s">
        <v>3256</v>
      </c>
      <c r="C296" s="1" t="s">
        <v>3257</v>
      </c>
      <c r="D296" s="1" t="s">
        <v>3258</v>
      </c>
      <c r="E296" s="1" t="str">
        <f>IFERROR(__xludf.DUMMYFUNCTION("SPLIT(D296,""33"",FALSE)"),"129 cours Edouard Vaillant
                                ")</f>
        <v>129 cours Edouard Vaillant
                                </v>
      </c>
      <c r="F296" s="1" t="str">
        <f>IFERROR(__xludf.DUMMYFUNCTION("""COMPUTED_VALUE"""),"300 Bordeaux")</f>
        <v>300 Bordeaux</v>
      </c>
      <c r="G296" s="1" t="s">
        <v>3259</v>
      </c>
      <c r="H296" s="1" t="s">
        <v>11</v>
      </c>
      <c r="I296" s="5" t="s">
        <v>3260</v>
      </c>
      <c r="J296" s="1" t="s">
        <v>80</v>
      </c>
      <c r="K296" s="3"/>
      <c r="L296" s="3"/>
    </row>
    <row r="297">
      <c r="A297" s="4" t="s">
        <v>3268</v>
      </c>
      <c r="B297" s="1" t="s">
        <v>3269</v>
      </c>
      <c r="C297" s="1" t="s">
        <v>3270</v>
      </c>
      <c r="D297" s="1" t="s">
        <v>3271</v>
      </c>
      <c r="E297" s="1" t="str">
        <f>IFERROR(__xludf.DUMMYFUNCTION("SPLIT(D297,""33"",FALSE)"),"26 rue Condillac
                                ")</f>
        <v>26 rue Condillac
                                </v>
      </c>
      <c r="F297" s="1" t="str">
        <f>IFERROR(__xludf.DUMMYFUNCTION("""COMPUTED_VALUE"""),"000 Bordeaux")</f>
        <v>000 Bordeaux</v>
      </c>
      <c r="G297" s="1" t="s">
        <v>3272</v>
      </c>
      <c r="H297" s="1" t="s">
        <v>11</v>
      </c>
      <c r="I297" s="5" t="s">
        <v>3273</v>
      </c>
      <c r="J297" s="1" t="s">
        <v>53</v>
      </c>
      <c r="K297" s="3"/>
      <c r="L297" s="3"/>
    </row>
    <row r="298">
      <c r="A298" s="4" t="s">
        <v>3279</v>
      </c>
      <c r="B298" s="1" t="s">
        <v>3280</v>
      </c>
      <c r="C298" s="1" t="s">
        <v>3281</v>
      </c>
      <c r="D298" s="1" t="s">
        <v>3282</v>
      </c>
      <c r="E298" s="1" t="str">
        <f>IFERROR(__xludf.DUMMYFUNCTION("SPLIT(D298,""33"",FALSE)"),"76 rue du Général de Castelnau
                                ")</f>
        <v>76 rue du Général de Castelnau
                                </v>
      </c>
      <c r="F298" s="1" t="str">
        <f>IFERROR(__xludf.DUMMYFUNCTION("""COMPUTED_VALUE"""),"200 BORDEAUX")</f>
        <v>200 BORDEAUX</v>
      </c>
      <c r="G298" s="1" t="s">
        <v>3283</v>
      </c>
      <c r="H298" s="1" t="s">
        <v>3284</v>
      </c>
      <c r="I298" s="1" t="s">
        <v>11</v>
      </c>
      <c r="J298" s="1" t="s">
        <v>183</v>
      </c>
      <c r="K298" s="3"/>
      <c r="L298" s="3"/>
    </row>
    <row r="299">
      <c r="A299" s="4" t="s">
        <v>3292</v>
      </c>
      <c r="B299" s="1" t="s">
        <v>3293</v>
      </c>
      <c r="C299" s="1" t="s">
        <v>3294</v>
      </c>
      <c r="D299" s="1" t="s">
        <v>3295</v>
      </c>
      <c r="E299" s="1" t="str">
        <f>IFERROR(__xludf.DUMMYFUNCTION("SPLIT(D299,""33"",FALSE)"),"18 rue de Barbut
                                ")</f>
        <v>18 rue de Barbut
                                </v>
      </c>
      <c r="F299" s="1" t="str">
        <f>IFERROR(__xludf.DUMMYFUNCTION("""COMPUTED_VALUE"""),"170 Gradignan")</f>
        <v>170 Gradignan</v>
      </c>
      <c r="G299" s="1" t="s">
        <v>3296</v>
      </c>
      <c r="H299" s="1" t="s">
        <v>3297</v>
      </c>
      <c r="I299" s="1" t="s">
        <v>3298</v>
      </c>
      <c r="J299" s="1" t="s">
        <v>53</v>
      </c>
      <c r="K299" s="3"/>
      <c r="L299" s="3"/>
    </row>
    <row r="300">
      <c r="A300" s="4" t="s">
        <v>3304</v>
      </c>
      <c r="B300" s="1" t="s">
        <v>3305</v>
      </c>
      <c r="C300" s="1" t="s">
        <v>3306</v>
      </c>
      <c r="D300" s="1" t="s">
        <v>3307</v>
      </c>
      <c r="E300" s="1" t="str">
        <f>IFERROR(__xludf.DUMMYFUNCTION("SPLIT(D300,""33"",FALSE)"),"#REF!")</f>
        <v>#REF!</v>
      </c>
      <c r="F300" s="1"/>
      <c r="G300" s="1" t="s">
        <v>3308</v>
      </c>
      <c r="H300" s="1" t="s">
        <v>3309</v>
      </c>
      <c r="I300" s="1" t="s">
        <v>11</v>
      </c>
      <c r="J300" s="1" t="s">
        <v>312</v>
      </c>
      <c r="K300" s="3"/>
      <c r="L300" s="3"/>
    </row>
    <row r="301">
      <c r="A301" s="4" t="s">
        <v>3325</v>
      </c>
      <c r="B301" s="1" t="s">
        <v>3326</v>
      </c>
      <c r="C301" s="1" t="s">
        <v>3327</v>
      </c>
      <c r="D301" s="1" t="s">
        <v>3328</v>
      </c>
      <c r="E301" s="1" t="str">
        <f>IFERROR(__xludf.DUMMYFUNCTION("SPLIT(D301,""33"",FALSE)"),"356 route de Toulouse
                                 Résidence Carré de Jade
                                ")</f>
        <v>356 route de Toulouse
                                 Résidence Carré de Jade
                                </v>
      </c>
      <c r="F301" s="1" t="str">
        <f>IFERROR(__xludf.DUMMYFUNCTION("""COMPUTED_VALUE"""),"130 Bègles")</f>
        <v>130 Bègles</v>
      </c>
      <c r="G301" s="1" t="s">
        <v>3329</v>
      </c>
      <c r="H301" s="1" t="s">
        <v>11</v>
      </c>
      <c r="I301" s="5" t="s">
        <v>3330</v>
      </c>
      <c r="J301" s="1" t="s">
        <v>80</v>
      </c>
      <c r="K301" s="3"/>
      <c r="L301" s="3"/>
    </row>
    <row r="302">
      <c r="A302" s="4" t="s">
        <v>3348</v>
      </c>
      <c r="B302" s="1" t="s">
        <v>3349</v>
      </c>
      <c r="C302" s="1" t="s">
        <v>3350</v>
      </c>
      <c r="D302" s="1" t="s">
        <v>3351</v>
      </c>
      <c r="E302" s="1" t="str">
        <f>IFERROR(__xludf.DUMMYFUNCTION("SPLIT(D302,""33"",FALSE)"),"13 rue Prosper
                                ")</f>
        <v>13 rue Prosper
                                </v>
      </c>
      <c r="F302" s="1" t="str">
        <f>IFERROR(__xludf.DUMMYFUNCTION("""COMPUTED_VALUE"""),"000 Bordeaux")</f>
        <v>000 Bordeaux</v>
      </c>
      <c r="G302" s="1" t="s">
        <v>3352</v>
      </c>
      <c r="H302" s="1" t="s">
        <v>3353</v>
      </c>
      <c r="I302" s="5" t="s">
        <v>3354</v>
      </c>
      <c r="J302" s="1" t="s">
        <v>80</v>
      </c>
      <c r="K302" s="3"/>
      <c r="L302" s="3"/>
    </row>
    <row r="303">
      <c r="A303" s="4" t="s">
        <v>3368</v>
      </c>
      <c r="B303" s="1" t="s">
        <v>3369</v>
      </c>
      <c r="C303" s="1" t="s">
        <v>3370</v>
      </c>
      <c r="D303" s="1" t="s">
        <v>3371</v>
      </c>
      <c r="E303" s="1" t="str">
        <f>IFERROR(__xludf.DUMMYFUNCTION("SPLIT(D303,""33"",FALSE)"),"5 Rue Duffour Dubergier
                                ")</f>
        <v>5 Rue Duffour Dubergier
                                </v>
      </c>
      <c r="F303" s="1" t="str">
        <f>IFERROR(__xludf.DUMMYFUNCTION("""COMPUTED_VALUE"""),"000 BORDEAUX")</f>
        <v>000 BORDEAUX</v>
      </c>
      <c r="G303" s="1" t="s">
        <v>3372</v>
      </c>
      <c r="H303" s="1" t="s">
        <v>11</v>
      </c>
      <c r="I303" s="5" t="s">
        <v>3373</v>
      </c>
      <c r="J303" s="1" t="s">
        <v>154</v>
      </c>
      <c r="K303" s="3"/>
      <c r="L303" s="3"/>
    </row>
    <row r="304">
      <c r="A304" s="4" t="s">
        <v>3377</v>
      </c>
      <c r="B304" s="1" t="s">
        <v>3378</v>
      </c>
      <c r="C304" s="1" t="s">
        <v>3379</v>
      </c>
      <c r="D304" s="1" t="s">
        <v>3380</v>
      </c>
      <c r="E304" s="1" t="str">
        <f>IFERROR(__xludf.DUMMYFUNCTION("SPLIT(D304,""33"",FALSE)"),"18 rue Nuyens
                                ")</f>
        <v>18 rue Nuyens
                                </v>
      </c>
      <c r="F304" s="1" t="str">
        <f>IFERROR(__xludf.DUMMYFUNCTION("""COMPUTED_VALUE"""),"100 Bordeaux")</f>
        <v>100 Bordeaux</v>
      </c>
      <c r="G304" s="1" t="s">
        <v>3381</v>
      </c>
      <c r="H304" s="1" t="s">
        <v>11</v>
      </c>
      <c r="I304" s="1" t="s">
        <v>11</v>
      </c>
      <c r="J304" s="1" t="s">
        <v>312</v>
      </c>
      <c r="K304" s="3"/>
      <c r="L304" s="3"/>
    </row>
    <row r="305">
      <c r="A305" s="4" t="s">
        <v>3385</v>
      </c>
      <c r="B305" s="1" t="s">
        <v>3386</v>
      </c>
      <c r="C305" s="1" t="s">
        <v>3387</v>
      </c>
      <c r="D305" s="1" t="s">
        <v>3388</v>
      </c>
      <c r="E305" s="1" t="str">
        <f>IFERROR(__xludf.DUMMYFUNCTION("SPLIT(D305,""33"",FALSE)"),"7 sente des Mousses
                                 Appartement 41
                                ")</f>
        <v>7 sente des Mousses
                                 Appartement 41
                                </v>
      </c>
      <c r="F305" s="1" t="str">
        <f>IFERROR(__xludf.DUMMYFUNCTION("""COMPUTED_VALUE"""),"300 Bordeaux")</f>
        <v>300 Bordeaux</v>
      </c>
      <c r="G305" s="1" t="s">
        <v>3389</v>
      </c>
      <c r="H305" s="1" t="s">
        <v>11</v>
      </c>
      <c r="I305" s="5" t="s">
        <v>3390</v>
      </c>
      <c r="J305" s="1" t="s">
        <v>43</v>
      </c>
      <c r="K305" s="3"/>
      <c r="L305" s="3"/>
    </row>
    <row r="306">
      <c r="A306" s="4" t="s">
        <v>3398</v>
      </c>
      <c r="B306" s="1" t="s">
        <v>3399</v>
      </c>
      <c r="C306" s="1" t="s">
        <v>3400</v>
      </c>
      <c r="D306" s="1" t="s">
        <v>3401</v>
      </c>
      <c r="E306" s="1" t="str">
        <f>IFERROR(__xludf.DUMMYFUNCTION("SPLIT(D306,""33"",FALSE)"),"Place St-Christoly 
                                 Boîte aux lettres n°28
                                ")</f>
        <v>Place St-Christoly 
                                 Boîte aux lettres n°28
                                </v>
      </c>
      <c r="F306" s="1" t="str">
        <f>IFERROR(__xludf.DUMMYFUNCTION("""COMPUTED_VALUE"""),"000 BORDEAUX")</f>
        <v>000 BORDEAUX</v>
      </c>
      <c r="G306" s="1" t="s">
        <v>3402</v>
      </c>
      <c r="H306" s="1" t="s">
        <v>11</v>
      </c>
      <c r="I306" s="1" t="s">
        <v>11</v>
      </c>
      <c r="J306" s="1" t="s">
        <v>31</v>
      </c>
      <c r="K306" s="3"/>
      <c r="L306" s="3"/>
    </row>
    <row r="307">
      <c r="A307" s="4" t="s">
        <v>3406</v>
      </c>
      <c r="B307" s="1" t="s">
        <v>3407</v>
      </c>
      <c r="C307" s="1" t="s">
        <v>3408</v>
      </c>
      <c r="D307" s="1" t="s">
        <v>3409</v>
      </c>
      <c r="E307" s="1" t="str">
        <f>IFERROR(__xludf.DUMMYFUNCTION("SPLIT(D307,""33"",FALSE)"),"20, rue Marc Sangnier,
                                BP 20
                                ")</f>
        <v>20, rue Marc Sangnier,
                                BP 20
                                </v>
      </c>
      <c r="F307" s="1" t="str">
        <f>IFERROR(__xludf.DUMMYFUNCTION("""COMPUTED_VALUE"""),"400 Talence")</f>
        <v>400 Talence</v>
      </c>
      <c r="G307" s="1" t="s">
        <v>3410</v>
      </c>
      <c r="H307" s="1" t="s">
        <v>3411</v>
      </c>
      <c r="I307" s="1" t="s">
        <v>11</v>
      </c>
      <c r="J307" s="1" t="s">
        <v>31</v>
      </c>
      <c r="K307" s="3"/>
      <c r="L307" s="3"/>
    </row>
    <row r="308">
      <c r="A308" s="4" t="s">
        <v>3417</v>
      </c>
      <c r="B308" s="1" t="s">
        <v>3418</v>
      </c>
      <c r="C308" s="1" t="s">
        <v>3419</v>
      </c>
      <c r="D308" s="1" t="s">
        <v>3420</v>
      </c>
      <c r="E308" s="1" t="str">
        <f>IFERROR(__xludf.DUMMYFUNCTION("SPLIT(D308,""33"",FALSE)"),"49 rue Pierre Trébod
                                ")</f>
        <v>49 rue Pierre Trébod
                                </v>
      </c>
      <c r="F308" s="1" t="str">
        <f>IFERROR(__xludf.DUMMYFUNCTION("""COMPUTED_VALUE"""),"300 Bordeaux")</f>
        <v>300 Bordeaux</v>
      </c>
      <c r="G308" s="1" t="s">
        <v>3421</v>
      </c>
      <c r="H308" s="1" t="s">
        <v>11</v>
      </c>
      <c r="I308" s="5" t="s">
        <v>3422</v>
      </c>
      <c r="J308" s="1" t="s">
        <v>183</v>
      </c>
      <c r="K308" s="3"/>
      <c r="L308" s="3"/>
    </row>
    <row r="309">
      <c r="A309" s="4" t="s">
        <v>3426</v>
      </c>
      <c r="B309" s="1" t="s">
        <v>3427</v>
      </c>
      <c r="C309" s="1" t="s">
        <v>3428</v>
      </c>
      <c r="D309" s="1" t="s">
        <v>3429</v>
      </c>
      <c r="E309" s="1" t="str">
        <f>IFERROR(__xludf.DUMMYFUNCTION("SPLIT(D309,""33"",FALSE)"),"1 rue Abel Antoune 
                                 Résidence Godard Bât. A1 
                                ")</f>
        <v>1 rue Abel Antoune 
                                 Résidence Godard Bât. A1 
                                </v>
      </c>
      <c r="F309" s="1" t="str">
        <f>IFERROR(__xludf.DUMMYFUNCTION("""COMPUTED_VALUE"""),"110 Le Bouscat")</f>
        <v>110 Le Bouscat</v>
      </c>
      <c r="G309" s="1" t="s">
        <v>3430</v>
      </c>
      <c r="H309" s="1" t="s">
        <v>11</v>
      </c>
      <c r="I309" s="1" t="s">
        <v>11</v>
      </c>
      <c r="J309" s="1" t="s">
        <v>53</v>
      </c>
      <c r="K309" s="3"/>
      <c r="L309" s="3"/>
    </row>
    <row r="310">
      <c r="A310" s="4" t="s">
        <v>3440</v>
      </c>
      <c r="B310" s="1" t="s">
        <v>3441</v>
      </c>
      <c r="C310" s="3"/>
      <c r="D310" s="3"/>
      <c r="E310" s="1" t="str">
        <f>IFERROR(__xludf.DUMMYFUNCTION("SPLIT(D310,""33"",FALSE)"),"#VALUE!")</f>
        <v>#VALUE!</v>
      </c>
      <c r="F310" s="3"/>
      <c r="G310" s="3"/>
      <c r="H310" s="1" t="s">
        <v>11</v>
      </c>
      <c r="I310" s="1" t="s">
        <v>11</v>
      </c>
      <c r="J310" s="1" t="s">
        <v>11</v>
      </c>
      <c r="K310" s="3"/>
      <c r="L310" s="3"/>
    </row>
    <row r="311">
      <c r="A311" s="4" t="s">
        <v>3447</v>
      </c>
      <c r="B311" s="1" t="s">
        <v>3448</v>
      </c>
      <c r="C311" s="1" t="s">
        <v>3449</v>
      </c>
      <c r="D311" s="1" t="s">
        <v>3450</v>
      </c>
      <c r="E311" s="1" t="str">
        <f>IFERROR(__xludf.DUMMYFUNCTION("SPLIT(D311,""33"",FALSE)"),"Hangar 20, Quai de Bacalan
                                ")</f>
        <v>Hangar 20, Quai de Bacalan
                                </v>
      </c>
      <c r="F311" s="1" t="str">
        <f>IFERROR(__xludf.DUMMYFUNCTION("""COMPUTED_VALUE"""),"300 BORDEAUX")</f>
        <v>300 BORDEAUX</v>
      </c>
      <c r="G311" s="1" t="s">
        <v>3451</v>
      </c>
      <c r="H311" s="1" t="s">
        <v>3452</v>
      </c>
      <c r="I311" s="1" t="s">
        <v>3453</v>
      </c>
      <c r="J311" s="1" t="s">
        <v>1199</v>
      </c>
      <c r="K311" s="3"/>
      <c r="L311" s="3"/>
    </row>
    <row r="312">
      <c r="A312" s="4" t="s">
        <v>3459</v>
      </c>
      <c r="B312" s="1" t="s">
        <v>3460</v>
      </c>
      <c r="C312" s="1" t="s">
        <v>3461</v>
      </c>
      <c r="D312" s="1" t="s">
        <v>3462</v>
      </c>
      <c r="E312" s="1" t="str">
        <f>IFERROR(__xludf.DUMMYFUNCTION("SPLIT(D312,""33"",FALSE)"),"11 rue de l'hermitage
                                ")</f>
        <v>11 rue de l'hermitage
                                </v>
      </c>
      <c r="F312" s="1" t="str">
        <f>IFERROR(__xludf.DUMMYFUNCTION("""COMPUTED_VALUE"""),"200 Bordeaux")</f>
        <v>200 Bordeaux</v>
      </c>
      <c r="G312" s="1" t="s">
        <v>3463</v>
      </c>
      <c r="H312" s="1" t="s">
        <v>11</v>
      </c>
      <c r="I312" s="5" t="s">
        <v>3464</v>
      </c>
      <c r="J312" s="1" t="s">
        <v>43</v>
      </c>
      <c r="K312" s="3"/>
      <c r="L312" s="3"/>
    </row>
    <row r="313">
      <c r="A313" s="4" t="s">
        <v>3470</v>
      </c>
      <c r="B313" s="1" t="s">
        <v>3471</v>
      </c>
      <c r="C313" s="1" t="s">
        <v>3472</v>
      </c>
      <c r="D313" s="1" t="s">
        <v>3473</v>
      </c>
      <c r="E313" s="1" t="str">
        <f>IFERROR(__xludf.DUMMYFUNCTION("SPLIT(D313,""33"",FALSE)"),"10 rue de la Jalle
                                ")</f>
        <v>10 rue de la Jalle
                                </v>
      </c>
      <c r="F313" s="1" t="str">
        <f>IFERROR(__xludf.DUMMYFUNCTION("""COMPUTED_VALUE"""),"000 Bordeaux")</f>
        <v>000 Bordeaux</v>
      </c>
      <c r="G313" s="1" t="s">
        <v>3474</v>
      </c>
      <c r="H313" s="1" t="s">
        <v>11</v>
      </c>
      <c r="I313" s="5" t="s">
        <v>3475</v>
      </c>
      <c r="J313" s="1" t="s">
        <v>80</v>
      </c>
      <c r="K313" s="3"/>
      <c r="L313" s="3"/>
    </row>
    <row r="314">
      <c r="A314" s="4" t="s">
        <v>3479</v>
      </c>
      <c r="B314" s="1" t="s">
        <v>3480</v>
      </c>
      <c r="C314" s="1" t="s">
        <v>3481</v>
      </c>
      <c r="D314" s="1" t="s">
        <v>3482</v>
      </c>
      <c r="E314" s="1" t="str">
        <f>IFERROR(__xludf.DUMMYFUNCTION("SPLIT(D314,""33"",FALSE)"),"123 cours Journu Auber
                                ")</f>
        <v>123 cours Journu Auber
                                </v>
      </c>
      <c r="F314" s="1" t="str">
        <f>IFERROR(__xludf.DUMMYFUNCTION("""COMPUTED_VALUE"""),"000 Bordeaux")</f>
        <v>000 Bordeaux</v>
      </c>
      <c r="G314" s="1" t="s">
        <v>3483</v>
      </c>
      <c r="H314" s="1" t="s">
        <v>3484</v>
      </c>
      <c r="I314" s="5" t="s">
        <v>3485</v>
      </c>
      <c r="J314" s="1" t="s">
        <v>654</v>
      </c>
      <c r="K314" s="3"/>
      <c r="L314" s="3"/>
    </row>
    <row r="315">
      <c r="A315" s="4" t="s">
        <v>3495</v>
      </c>
      <c r="B315" s="1" t="s">
        <v>3496</v>
      </c>
      <c r="C315" s="3"/>
      <c r="D315" s="3"/>
      <c r="E315" s="1" t="str">
        <f>IFERROR(__xludf.DUMMYFUNCTION("SPLIT(D315,""33"",FALSE)"),"#VALUE!")</f>
        <v>#VALUE!</v>
      </c>
      <c r="F315" s="3"/>
      <c r="G315" s="3"/>
      <c r="H315" s="1" t="s">
        <v>11</v>
      </c>
      <c r="I315" s="1" t="s">
        <v>11</v>
      </c>
      <c r="J315" s="1" t="s">
        <v>11</v>
      </c>
      <c r="K315" s="3"/>
      <c r="L315" s="3"/>
    </row>
    <row r="316">
      <c r="A316" s="4" t="s">
        <v>3498</v>
      </c>
      <c r="B316" s="1" t="s">
        <v>3499</v>
      </c>
      <c r="C316" s="1" t="s">
        <v>3500</v>
      </c>
      <c r="D316" s="1" t="s">
        <v>3501</v>
      </c>
      <c r="E316" s="1" t="str">
        <f>IFERROR(__xludf.DUMMYFUNCTION("SPLIT(D316,""33"",FALSE)"),"rue Elie Gintrac
                                ")</f>
        <v>rue Elie Gintrac
                                </v>
      </c>
      <c r="F316" s="1" t="str">
        <f>IFERROR(__xludf.DUMMYFUNCTION("""COMPUTED_VALUE"""),"000 Bordeaux")</f>
        <v>000 Bordeaux</v>
      </c>
      <c r="G316" s="1" t="s">
        <v>3502</v>
      </c>
      <c r="H316" s="1" t="s">
        <v>11</v>
      </c>
      <c r="I316" s="1" t="s">
        <v>11</v>
      </c>
      <c r="J316" s="1" t="s">
        <v>312</v>
      </c>
      <c r="K316" s="3"/>
      <c r="L316" s="3"/>
    </row>
    <row r="317">
      <c r="A317" s="4" t="s">
        <v>3504</v>
      </c>
      <c r="B317" s="1" t="s">
        <v>3505</v>
      </c>
      <c r="C317" s="1" t="s">
        <v>3506</v>
      </c>
      <c r="D317" s="1" t="s">
        <v>3507</v>
      </c>
      <c r="E317" s="1" t="str">
        <f>IFERROR(__xludf.DUMMYFUNCTION("SPLIT(D317,""33"",FALSE)"),"7 rue des maquis 
                                ")</f>
        <v>7 rue des maquis 
                                </v>
      </c>
      <c r="F317" s="1" t="str">
        <f>IFERROR(__xludf.DUMMYFUNCTION("""COMPUTED_VALUE"""),"700 merignac")</f>
        <v>700 merignac</v>
      </c>
      <c r="G317" s="1" t="s">
        <v>3508</v>
      </c>
      <c r="H317" s="1" t="s">
        <v>3509</v>
      </c>
      <c r="I317" s="5" t="s">
        <v>3510</v>
      </c>
      <c r="J317" s="1" t="s">
        <v>31</v>
      </c>
      <c r="K317" s="3"/>
      <c r="L317" s="3"/>
    </row>
    <row r="318">
      <c r="A318" s="4" t="s">
        <v>3514</v>
      </c>
      <c r="B318" s="1" t="s">
        <v>3515</v>
      </c>
      <c r="C318" s="3"/>
      <c r="D318" s="3"/>
      <c r="E318" s="1" t="str">
        <f>IFERROR(__xludf.DUMMYFUNCTION("SPLIT(D318,""33"",FALSE)"),"#VALUE!")</f>
        <v>#VALUE!</v>
      </c>
      <c r="F318" s="3"/>
      <c r="G318" s="3"/>
      <c r="H318" s="1" t="s">
        <v>11</v>
      </c>
      <c r="I318" s="1" t="s">
        <v>11</v>
      </c>
      <c r="J318" s="1" t="s">
        <v>11</v>
      </c>
      <c r="K318" s="3"/>
      <c r="L318" s="3"/>
    </row>
    <row r="319">
      <c r="A319" s="4" t="s">
        <v>3529</v>
      </c>
      <c r="B319" s="1" t="s">
        <v>3530</v>
      </c>
      <c r="C319" s="1" t="s">
        <v>3531</v>
      </c>
      <c r="D319" s="1" t="s">
        <v>3532</v>
      </c>
      <c r="E319" s="1" t="str">
        <f>IFERROR(__xludf.DUMMYFUNCTION("SPLIT(D319,""33"",FALSE)"),"14 rue de la Réole
                                ")</f>
        <v>14 rue de la Réole
                                </v>
      </c>
      <c r="F319" s="1" t="str">
        <f>IFERROR(__xludf.DUMMYFUNCTION("""COMPUTED_VALUE"""),"800 Bordeaux")</f>
        <v>800 Bordeaux</v>
      </c>
      <c r="G319" s="1" t="s">
        <v>3533</v>
      </c>
      <c r="H319" s="1" t="s">
        <v>11</v>
      </c>
      <c r="I319" s="5" t="s">
        <v>3534</v>
      </c>
      <c r="J319" s="1" t="s">
        <v>80</v>
      </c>
      <c r="K319" s="3"/>
      <c r="L319" s="3"/>
    </row>
    <row r="320">
      <c r="A320" s="4" t="s">
        <v>3536</v>
      </c>
      <c r="B320" s="1" t="s">
        <v>3537</v>
      </c>
      <c r="C320" s="3"/>
      <c r="D320" s="3"/>
      <c r="E320" s="1" t="str">
        <f>IFERROR(__xludf.DUMMYFUNCTION("SPLIT(D320,""33"",FALSE)"),"#VALUE!")</f>
        <v>#VALUE!</v>
      </c>
      <c r="F320" s="3"/>
      <c r="G320" s="3"/>
      <c r="H320" s="1" t="s">
        <v>11</v>
      </c>
      <c r="I320" s="1" t="s">
        <v>11</v>
      </c>
      <c r="J320" s="1" t="s">
        <v>11</v>
      </c>
      <c r="K320" s="3"/>
      <c r="L320" s="3"/>
    </row>
    <row r="321">
      <c r="A321" s="4" t="s">
        <v>3539</v>
      </c>
      <c r="B321" s="1" t="s">
        <v>3540</v>
      </c>
      <c r="C321" s="1" t="s">
        <v>3541</v>
      </c>
      <c r="D321" s="1" t="s">
        <v>3542</v>
      </c>
      <c r="E321" s="1" t="str">
        <f>IFERROR(__xludf.DUMMYFUNCTION("SPLIT(D321,""33"",FALSE)"),"123 rue mouneyra
                                ")</f>
        <v>123 rue mouneyra
                                </v>
      </c>
      <c r="F321" s="1" t="str">
        <f>IFERROR(__xludf.DUMMYFUNCTION("""COMPUTED_VALUE"""),"000 Bordeaux")</f>
        <v>000 Bordeaux</v>
      </c>
      <c r="G321" s="1" t="s">
        <v>3543</v>
      </c>
      <c r="H321" s="1" t="s">
        <v>11</v>
      </c>
      <c r="I321" s="3"/>
      <c r="J321" s="1" t="s">
        <v>43</v>
      </c>
      <c r="K321" s="3"/>
      <c r="L321" s="3"/>
    </row>
    <row r="322">
      <c r="A322" s="4" t="s">
        <v>3549</v>
      </c>
      <c r="B322" s="1" t="s">
        <v>3550</v>
      </c>
      <c r="C322" s="1" t="s">
        <v>3551</v>
      </c>
      <c r="D322" s="1" t="s">
        <v>3552</v>
      </c>
      <c r="E322" s="1" t="str">
        <f>IFERROR(__xludf.DUMMYFUNCTION("SPLIT(D322,""33"",FALSE)"),"123 rue Lagrange
                                BP 14
                                ")</f>
        <v>123 rue Lagrange
                                BP 14
                                </v>
      </c>
      <c r="F322" s="1" t="str">
        <f>IFERROR(__xludf.DUMMYFUNCTION("""COMPUTED_VALUE"""),"000 Bordeaux")</f>
        <v>000 Bordeaux</v>
      </c>
      <c r="G322" s="1" t="s">
        <v>3553</v>
      </c>
      <c r="H322" s="1" t="s">
        <v>11</v>
      </c>
      <c r="I322" s="5" t="s">
        <v>3554</v>
      </c>
      <c r="J322" s="1" t="s">
        <v>80</v>
      </c>
      <c r="K322" s="3"/>
      <c r="L322" s="3"/>
    </row>
    <row r="323">
      <c r="A323" s="4" t="s">
        <v>3580</v>
      </c>
      <c r="B323" s="1" t="s">
        <v>3581</v>
      </c>
      <c r="C323" s="1" t="s">
        <v>3582</v>
      </c>
      <c r="D323" s="1" t="s">
        <v>3583</v>
      </c>
      <c r="E323" s="1" t="str">
        <f>IFERROR(__xludf.DUMMYFUNCTION("SPLIT(D323,""33"",FALSE)"),"6 RUE RABBIN COHEN
                                ")</f>
        <v>6 RUE RABBIN COHEN
                                </v>
      </c>
      <c r="F323" s="1" t="str">
        <f>IFERROR(__xludf.DUMMYFUNCTION("""COMPUTED_VALUE"""),"000 BORDEAUX")</f>
        <v>000 BORDEAUX</v>
      </c>
      <c r="G323" s="1" t="s">
        <v>1560</v>
      </c>
      <c r="H323" s="1" t="s">
        <v>1561</v>
      </c>
      <c r="I323" s="1" t="s">
        <v>11</v>
      </c>
      <c r="J323" s="1" t="s">
        <v>80</v>
      </c>
      <c r="K323" s="3"/>
      <c r="L323" s="3"/>
    </row>
    <row r="324">
      <c r="A324" s="4" t="s">
        <v>3599</v>
      </c>
      <c r="B324" s="1" t="s">
        <v>3600</v>
      </c>
      <c r="C324" s="1" t="s">
        <v>3601</v>
      </c>
      <c r="D324" s="1" t="s">
        <v>3602</v>
      </c>
      <c r="E324" s="1" t="str">
        <f>IFERROR(__xludf.DUMMYFUNCTION("SPLIT(D324,""33"",FALSE)"),"32 rue Armand Leroi
                                ")</f>
        <v>32 rue Armand Leroi
                                </v>
      </c>
      <c r="F324" s="1" t="str">
        <f>IFERROR(__xludf.DUMMYFUNCTION("""COMPUTED_VALUE"""),"400 TAlence")</f>
        <v>400 TAlence</v>
      </c>
      <c r="G324" s="1" t="s">
        <v>3603</v>
      </c>
      <c r="H324" s="1" t="s">
        <v>11</v>
      </c>
      <c r="I324" s="1" t="s">
        <v>11</v>
      </c>
      <c r="J324" s="1" t="s">
        <v>183</v>
      </c>
      <c r="K324" s="3"/>
      <c r="L324" s="3"/>
    </row>
    <row r="325">
      <c r="A325" s="4" t="s">
        <v>3609</v>
      </c>
      <c r="B325" s="1" t="s">
        <v>3610</v>
      </c>
      <c r="C325" s="1" t="s">
        <v>3611</v>
      </c>
      <c r="D325" s="1" t="s">
        <v>3612</v>
      </c>
      <c r="E325" s="1" t="str">
        <f>IFERROR(__xludf.DUMMYFUNCTION("SPLIT(D325,""33"",FALSE)"),"Salle Jean Dauguet rue de la Benauge
                                ")</f>
        <v>Salle Jean Dauguet rue de la Benauge
                                </v>
      </c>
      <c r="F325" s="1" t="str">
        <f>IFERROR(__xludf.DUMMYFUNCTION("""COMPUTED_VALUE"""),"100 BORDEAUX")</f>
        <v>100 BORDEAUX</v>
      </c>
      <c r="G325" s="1" t="s">
        <v>3613</v>
      </c>
      <c r="H325" s="1" t="s">
        <v>11</v>
      </c>
      <c r="I325" s="5" t="s">
        <v>3614</v>
      </c>
      <c r="J325" s="1" t="s">
        <v>183</v>
      </c>
      <c r="K325" s="3"/>
      <c r="L325" s="3"/>
    </row>
    <row r="326">
      <c r="A326" s="4" t="s">
        <v>3618</v>
      </c>
      <c r="B326" s="1" t="s">
        <v>3619</v>
      </c>
      <c r="C326" s="1" t="s">
        <v>3620</v>
      </c>
      <c r="D326" s="1" t="s">
        <v>3473</v>
      </c>
      <c r="E326" s="1" t="str">
        <f>IFERROR(__xludf.DUMMYFUNCTION("SPLIT(D326,""33"",FALSE)"),"10 rue de la Jalle
                                ")</f>
        <v>10 rue de la Jalle
                                </v>
      </c>
      <c r="F326" s="1" t="str">
        <f>IFERROR(__xludf.DUMMYFUNCTION("""COMPUTED_VALUE"""),"000 Bordeaux")</f>
        <v>000 Bordeaux</v>
      </c>
      <c r="G326" s="1" t="s">
        <v>3621</v>
      </c>
      <c r="H326" s="1" t="s">
        <v>11</v>
      </c>
      <c r="I326" s="1" t="s">
        <v>11</v>
      </c>
      <c r="J326" s="1" t="s">
        <v>43</v>
      </c>
      <c r="K326" s="3"/>
      <c r="L326" s="3"/>
    </row>
    <row r="327">
      <c r="A327" s="4" t="s">
        <v>3625</v>
      </c>
      <c r="B327" s="1" t="s">
        <v>3626</v>
      </c>
      <c r="C327" s="1" t="s">
        <v>3627</v>
      </c>
      <c r="D327" s="1" t="s">
        <v>3628</v>
      </c>
      <c r="E327" s="1" t="str">
        <f>IFERROR(__xludf.DUMMYFUNCTION("SPLIT(D327,""33"",FALSE)"),"BAL n°1 - LABB Bordeaux Caudéran
                                 MAIRIE DE CAUDERAN - 130 Av. Louis Barthou
                                ")</f>
        <v>BAL n°1 - LABB Bordeaux Caudéran
                                 MAIRIE DE CAUDERAN - 130 Av. Louis Barthou
                                </v>
      </c>
      <c r="F327" s="1" t="str">
        <f>IFERROR(__xludf.DUMMYFUNCTION("""COMPUTED_VALUE"""),"200 BORDEAUX")</f>
        <v>200 BORDEAUX</v>
      </c>
      <c r="G327" s="1" t="s">
        <v>3629</v>
      </c>
      <c r="H327" s="1" t="s">
        <v>11</v>
      </c>
      <c r="I327" s="5" t="s">
        <v>3630</v>
      </c>
      <c r="J327" s="1" t="s">
        <v>183</v>
      </c>
      <c r="K327" s="3"/>
      <c r="L327" s="3"/>
    </row>
    <row r="328">
      <c r="A328" s="4" t="s">
        <v>3632</v>
      </c>
      <c r="B328" s="1" t="s">
        <v>3633</v>
      </c>
      <c r="C328" s="3"/>
      <c r="D328" s="3"/>
      <c r="E328" s="1" t="str">
        <f>IFERROR(__xludf.DUMMYFUNCTION("SPLIT(D328,""33"",FALSE)"),"#VALUE!")</f>
        <v>#VALUE!</v>
      </c>
      <c r="F328" s="3"/>
      <c r="G328" s="3"/>
      <c r="H328" s="1" t="s">
        <v>11</v>
      </c>
      <c r="I328" s="1" t="s">
        <v>11</v>
      </c>
      <c r="J328" s="1" t="s">
        <v>11</v>
      </c>
      <c r="K328" s="3"/>
      <c r="L328" s="3"/>
    </row>
    <row r="329">
      <c r="A329" s="4" t="s">
        <v>3643</v>
      </c>
      <c r="B329" s="1" t="s">
        <v>3644</v>
      </c>
      <c r="C329" s="1" t="s">
        <v>3645</v>
      </c>
      <c r="D329" s="1" t="s">
        <v>3646</v>
      </c>
      <c r="E329" s="1" t="str">
        <f>IFERROR(__xludf.DUMMYFUNCTION("SPLIT(D329,""33"",FALSE)"),"61 cours Pasteur
                                ")</f>
        <v>61 cours Pasteur
                                </v>
      </c>
      <c r="F329" s="1" t="str">
        <f>IFERROR(__xludf.DUMMYFUNCTION("""COMPUTED_VALUE"""),"000 Bordeaux")</f>
        <v>000 Bordeaux</v>
      </c>
      <c r="G329" s="1" t="s">
        <v>3647</v>
      </c>
      <c r="H329" s="1" t="s">
        <v>11</v>
      </c>
      <c r="I329" s="3"/>
      <c r="J329" s="1" t="s">
        <v>1199</v>
      </c>
      <c r="K329" s="3"/>
      <c r="L329" s="3"/>
    </row>
    <row r="330">
      <c r="A330" s="4" t="s">
        <v>3649</v>
      </c>
      <c r="B330" s="1" t="s">
        <v>3650</v>
      </c>
      <c r="C330" s="1" t="s">
        <v>3651</v>
      </c>
      <c r="D330" s="1" t="s">
        <v>3652</v>
      </c>
      <c r="E330" s="1" t="str">
        <f>IFERROR(__xludf.DUMMYFUNCTION("SPLIT(D330,""33"",FALSE)"),"32 rue marcelin berthelot
                                 appt 102
                                ")</f>
        <v>32 rue marcelin berthelot
                                 appt 102
                                </v>
      </c>
      <c r="F330" s="1" t="str">
        <f>IFERROR(__xludf.DUMMYFUNCTION("""COMPUTED_VALUE"""),"200 bordeaux")</f>
        <v>200 bordeaux</v>
      </c>
      <c r="G330" s="1" t="s">
        <v>3653</v>
      </c>
      <c r="H330" s="1" t="s">
        <v>11</v>
      </c>
      <c r="I330" s="1" t="s">
        <v>11</v>
      </c>
      <c r="J330" s="1" t="s">
        <v>183</v>
      </c>
      <c r="K330" s="3"/>
      <c r="L330" s="3"/>
    </row>
    <row r="331">
      <c r="A331" s="4" t="s">
        <v>3655</v>
      </c>
      <c r="B331" s="1" t="s">
        <v>3656</v>
      </c>
      <c r="C331" s="1" t="s">
        <v>3657</v>
      </c>
      <c r="D331" s="1" t="s">
        <v>3658</v>
      </c>
      <c r="E331" s="1" t="str">
        <f>IFERROR(__xludf.DUMMYFUNCTION("SPLIT(D331,""33"",FALSE)"),"10 rue Paul Doumer
                                ")</f>
        <v>10 rue Paul Doumer
                                </v>
      </c>
      <c r="F331" s="1" t="str">
        <f>IFERROR(__xludf.DUMMYFUNCTION("""COMPUTED_VALUE"""),"200 Bordeaux")</f>
        <v>200 Bordeaux</v>
      </c>
      <c r="G331" s="1" t="s">
        <v>3659</v>
      </c>
      <c r="H331" s="1" t="s">
        <v>11</v>
      </c>
      <c r="I331" s="3"/>
      <c r="J331" s="1" t="s">
        <v>154</v>
      </c>
      <c r="K331" s="3"/>
      <c r="L331" s="3"/>
    </row>
    <row r="332">
      <c r="A332" s="4" t="s">
        <v>3663</v>
      </c>
      <c r="B332" s="1" t="s">
        <v>3664</v>
      </c>
      <c r="C332" s="1" t="s">
        <v>3665</v>
      </c>
      <c r="D332" s="1" t="s">
        <v>3666</v>
      </c>
      <c r="E332" s="1" t="str">
        <f>IFERROR(__xludf.DUMMYFUNCTION("SPLIT(D332,""33"",FALSE)"),"39, rue de l'Hermitage
                                ")</f>
        <v>39, rue de l'Hermitage
                                </v>
      </c>
      <c r="F332" s="1" t="str">
        <f>IFERROR(__xludf.DUMMYFUNCTION("""COMPUTED_VALUE"""),"200 Bordeaux")</f>
        <v>200 Bordeaux</v>
      </c>
      <c r="G332" s="1" t="s">
        <v>3667</v>
      </c>
      <c r="H332" s="1" t="s">
        <v>3668</v>
      </c>
      <c r="I332" s="5" t="s">
        <v>3669</v>
      </c>
      <c r="J332" s="1" t="s">
        <v>80</v>
      </c>
      <c r="K332" s="3"/>
      <c r="L332" s="3"/>
    </row>
    <row r="333">
      <c r="A333" s="4" t="s">
        <v>3673</v>
      </c>
      <c r="B333" s="1" t="s">
        <v>3674</v>
      </c>
      <c r="C333" s="1" t="s">
        <v>3675</v>
      </c>
      <c r="D333" s="1" t="s">
        <v>3676</v>
      </c>
      <c r="E333" s="1" t="str">
        <f>IFERROR(__xludf.DUMMYFUNCTION("SPLIT(D333,""33"",FALSE)"),"20 rue Pasteur
                                ")</f>
        <v>20 rue Pasteur
                                </v>
      </c>
      <c r="F333" s="1" t="str">
        <f>IFERROR(__xludf.DUMMYFUNCTION("""COMPUTED_VALUE"""),"200 BORDEAUX")</f>
        <v>200 BORDEAUX</v>
      </c>
      <c r="G333" s="1" t="s">
        <v>3677</v>
      </c>
      <c r="H333" s="1" t="s">
        <v>11</v>
      </c>
      <c r="I333" s="1" t="s">
        <v>11</v>
      </c>
      <c r="J333" s="1" t="s">
        <v>183</v>
      </c>
      <c r="K333" s="3"/>
      <c r="L333" s="3"/>
    </row>
    <row r="334">
      <c r="A334" s="4" t="s">
        <v>3693</v>
      </c>
      <c r="B334" s="1" t="s">
        <v>3694</v>
      </c>
      <c r="C334" s="1" t="s">
        <v>3695</v>
      </c>
      <c r="D334" s="1" t="s">
        <v>3696</v>
      </c>
      <c r="E334" s="1" t="str">
        <f>IFERROR(__xludf.DUMMYFUNCTION("SPLIT(D334,""33"",FALSE)"),"7 rue Joseph Brunet 
                                ")</f>
        <v>7 rue Joseph Brunet 
                                </v>
      </c>
      <c r="F334" s="1" t="str">
        <f>IFERROR(__xludf.DUMMYFUNCTION("""COMPUTED_VALUE"""),"300 Bordeaux")</f>
        <v>300 Bordeaux</v>
      </c>
      <c r="G334" s="1" t="s">
        <v>3697</v>
      </c>
      <c r="H334" s="1" t="s">
        <v>11</v>
      </c>
      <c r="I334" s="5" t="s">
        <v>3698</v>
      </c>
      <c r="J334" s="1" t="s">
        <v>154</v>
      </c>
      <c r="K334" s="3"/>
      <c r="L334" s="3"/>
    </row>
    <row r="335">
      <c r="A335" s="4" t="s">
        <v>3702</v>
      </c>
      <c r="B335" s="1" t="s">
        <v>3703</v>
      </c>
      <c r="C335" s="1" t="s">
        <v>3704</v>
      </c>
      <c r="D335" s="1" t="s">
        <v>3705</v>
      </c>
      <c r="E335" s="1" t="str">
        <f>IFERROR(__xludf.DUMMYFUNCTION("SPLIT(D335,""33"",FALSE)"),"96 rue Abbé de l'Épée
                                ")</f>
        <v>96 rue Abbé de l'Épée
                                </v>
      </c>
      <c r="F335" s="1" t="str">
        <f>IFERROR(__xludf.DUMMYFUNCTION("""COMPUTED_VALUE"""),"000 Bordeaux")</f>
        <v>000 Bordeaux</v>
      </c>
      <c r="G335" s="1" t="s">
        <v>3706</v>
      </c>
      <c r="H335" s="1" t="s">
        <v>11</v>
      </c>
      <c r="I335" s="1" t="s">
        <v>11</v>
      </c>
      <c r="J335" s="1" t="s">
        <v>80</v>
      </c>
      <c r="K335" s="3"/>
      <c r="L335" s="3"/>
    </row>
    <row r="336">
      <c r="A336" s="4" t="s">
        <v>3712</v>
      </c>
      <c r="B336" s="1" t="s">
        <v>3713</v>
      </c>
      <c r="C336" s="1" t="s">
        <v>3714</v>
      </c>
      <c r="D336" s="1" t="s">
        <v>3715</v>
      </c>
      <c r="E336" s="1" t="str">
        <f>IFERROR(__xludf.DUMMYFUNCTION("SPLIT(D336,""33"",FALSE)"),"75 rue Blanqui
                                 Appartement 5
                                ")</f>
        <v>75 rue Blanqui
                                 Appartement 5
                                </v>
      </c>
      <c r="F336" s="1" t="str">
        <f>IFERROR(__xludf.DUMMYFUNCTION("""COMPUTED_VALUE"""),"300 Bordeaux")</f>
        <v>300 Bordeaux</v>
      </c>
      <c r="G336" s="1" t="s">
        <v>3716</v>
      </c>
      <c r="H336" s="1" t="s">
        <v>3717</v>
      </c>
      <c r="I336" s="1" t="s">
        <v>11</v>
      </c>
      <c r="J336" s="1" t="s">
        <v>31</v>
      </c>
      <c r="K336" s="3"/>
      <c r="L336" s="3"/>
    </row>
    <row r="337">
      <c r="A337" s="4" t="s">
        <v>3723</v>
      </c>
      <c r="B337" s="1" t="s">
        <v>3724</v>
      </c>
      <c r="C337" s="1" t="s">
        <v>3725</v>
      </c>
      <c r="D337" s="1" t="s">
        <v>3726</v>
      </c>
      <c r="E337" s="1" t="str">
        <f>IFERROR(__xludf.DUMMYFUNCTION("SPLIT(D337,""33"",FALSE)"),"30 RUE DE TOULON
                                ")</f>
        <v>30 RUE DE TOULON
                                </v>
      </c>
      <c r="F337" s="1" t="str">
        <f>IFERROR(__xludf.DUMMYFUNCTION("""COMPUTED_VALUE"""),"000 BORDEAUX")</f>
        <v>000 BORDEAUX</v>
      </c>
      <c r="G337" s="1" t="s">
        <v>3727</v>
      </c>
      <c r="H337" s="1" t="s">
        <v>3728</v>
      </c>
      <c r="I337" s="5" t="s">
        <v>3729</v>
      </c>
      <c r="J337" s="1" t="s">
        <v>53</v>
      </c>
      <c r="K337" s="3"/>
      <c r="L337" s="3"/>
    </row>
    <row r="338">
      <c r="A338" s="4" t="s">
        <v>3731</v>
      </c>
      <c r="B338" s="1" t="s">
        <v>3732</v>
      </c>
      <c r="C338" s="1" t="s">
        <v>3733</v>
      </c>
      <c r="D338" s="1" t="s">
        <v>3734</v>
      </c>
      <c r="E338" s="1" t="str">
        <f>IFERROR(__xludf.DUMMYFUNCTION("SPLIT(D338,""33"",FALSE)"),"1 bis rue des Cordeliers
                                ")</f>
        <v>1 bis rue des Cordeliers
                                </v>
      </c>
      <c r="F338" s="1" t="str">
        <f>IFERROR(__xludf.DUMMYFUNCTION("""COMPUTED_VALUE"""),"000 Bordeaux")</f>
        <v>000 Bordeaux</v>
      </c>
      <c r="G338" s="1" t="s">
        <v>3735</v>
      </c>
      <c r="H338" s="1" t="s">
        <v>11</v>
      </c>
      <c r="I338" s="5" t="s">
        <v>3736</v>
      </c>
      <c r="J338" s="1" t="s">
        <v>80</v>
      </c>
      <c r="K338" s="3"/>
      <c r="L338" s="3"/>
    </row>
    <row r="339">
      <c r="A339" s="4" t="s">
        <v>3754</v>
      </c>
      <c r="B339" s="1" t="s">
        <v>3755</v>
      </c>
      <c r="C339" s="1" t="s">
        <v>3756</v>
      </c>
      <c r="D339" s="1" t="s">
        <v>3757</v>
      </c>
      <c r="E339" s="1" t="str">
        <f>IFERROR(__xludf.DUMMYFUNCTION("SPLIT(D339,""33"",FALSE)"),"Place de l'Europe
                                BP 40004
                                ")</f>
        <v>Place de l'Europe
                                BP 40004
                                </v>
      </c>
      <c r="F339" s="1" t="str">
        <f>IFERROR(__xludf.DUMMYFUNCTION("""COMPUTED_VALUE"""),"300 Bordeaux")</f>
        <v>300 Bordeaux</v>
      </c>
      <c r="G339" s="1" t="s">
        <v>3758</v>
      </c>
      <c r="H339" s="1" t="s">
        <v>11</v>
      </c>
      <c r="I339" s="1" t="s">
        <v>503</v>
      </c>
      <c r="J339" s="1" t="s">
        <v>53</v>
      </c>
      <c r="K339" s="3"/>
      <c r="L339" s="3"/>
    </row>
    <row r="340">
      <c r="A340" s="4" t="s">
        <v>3762</v>
      </c>
      <c r="B340" s="1" t="s">
        <v>3763</v>
      </c>
      <c r="C340" s="1" t="s">
        <v>3764</v>
      </c>
      <c r="D340" s="1" t="s">
        <v>3765</v>
      </c>
      <c r="E340" s="1" t="str">
        <f>IFERROR(__xludf.DUMMYFUNCTION("SPLIT(D340,""33"",FALSE)"),"32 rue Auguste Poirson
                                ")</f>
        <v>32 rue Auguste Poirson
                                </v>
      </c>
      <c r="F340" s="1" t="str">
        <f>IFERROR(__xludf.DUMMYFUNCTION("""COMPUTED_VALUE"""),"000 Bordeaux")</f>
        <v>000 Bordeaux</v>
      </c>
      <c r="G340" s="1" t="s">
        <v>3766</v>
      </c>
      <c r="H340" s="1" t="s">
        <v>11</v>
      </c>
      <c r="I340" s="5" t="s">
        <v>3767</v>
      </c>
      <c r="J340" s="1" t="s">
        <v>53</v>
      </c>
      <c r="K340" s="3"/>
      <c r="L340" s="3"/>
    </row>
    <row r="341">
      <c r="A341" s="4" t="s">
        <v>3769</v>
      </c>
      <c r="B341" s="1" t="s">
        <v>3770</v>
      </c>
      <c r="C341" s="1" t="s">
        <v>3771</v>
      </c>
      <c r="D341" s="1" t="s">
        <v>3772</v>
      </c>
      <c r="E341" s="1" t="str">
        <f>IFERROR(__xludf.DUMMYFUNCTION("SPLIT(D341,""33"",FALSE)"),"4 impasse de la Merci
                                 Apt. 46
                                ")</f>
        <v>4 impasse de la Merci
                                 Apt. 46
                                </v>
      </c>
      <c r="F341" s="1" t="str">
        <f>IFERROR(__xludf.DUMMYFUNCTION("""COMPUTED_VALUE"""),"000 Bordeaux")</f>
        <v>000 Bordeaux</v>
      </c>
      <c r="G341" s="1" t="s">
        <v>3773</v>
      </c>
      <c r="H341" s="1" t="s">
        <v>11</v>
      </c>
      <c r="I341" s="5" t="s">
        <v>3774</v>
      </c>
      <c r="J341" s="1" t="s">
        <v>154</v>
      </c>
      <c r="K341" s="3"/>
      <c r="L341" s="3"/>
    </row>
    <row r="342">
      <c r="A342" s="4" t="s">
        <v>3776</v>
      </c>
      <c r="B342" s="1" t="s">
        <v>3777</v>
      </c>
      <c r="C342" s="1" t="s">
        <v>3778</v>
      </c>
      <c r="D342" s="1" t="s">
        <v>3779</v>
      </c>
      <c r="E342" s="1" t="str">
        <f>IFERROR(__xludf.DUMMYFUNCTION("SPLIT(D342,""33"",FALSE)"),"175 rue Georges Bonnac
                                ")</f>
        <v>175 rue Georges Bonnac
                                </v>
      </c>
      <c r="F342" s="1" t="str">
        <f>IFERROR(__xludf.DUMMYFUNCTION("""COMPUTED_VALUE"""),"000 Bordeaux")</f>
        <v>000 Bordeaux</v>
      </c>
      <c r="G342" s="1" t="s">
        <v>3780</v>
      </c>
      <c r="H342" s="1" t="s">
        <v>11</v>
      </c>
      <c r="I342" s="5" t="s">
        <v>3781</v>
      </c>
      <c r="J342" s="1" t="s">
        <v>80</v>
      </c>
      <c r="K342" s="3"/>
      <c r="L342" s="3"/>
    </row>
    <row r="343">
      <c r="A343" s="4" t="s">
        <v>3785</v>
      </c>
      <c r="B343" s="1" t="s">
        <v>3786</v>
      </c>
      <c r="C343" s="1" t="s">
        <v>3787</v>
      </c>
      <c r="D343" s="1" t="s">
        <v>3788</v>
      </c>
      <c r="E343" s="1" t="str">
        <f>IFERROR(__xludf.DUMMYFUNCTION("SPLIT(D343,""33"",FALSE)"),"74 rue des Menuts
                                ")</f>
        <v>74 rue des Menuts
                                </v>
      </c>
      <c r="F343" s="1" t="str">
        <f>IFERROR(__xludf.DUMMYFUNCTION("""COMPUTED_VALUE"""),"000 Bordeaux")</f>
        <v>000 Bordeaux</v>
      </c>
      <c r="G343" s="1" t="s">
        <v>3789</v>
      </c>
      <c r="H343" s="1" t="s">
        <v>3790</v>
      </c>
      <c r="I343" s="5" t="s">
        <v>3791</v>
      </c>
      <c r="J343" s="1" t="s">
        <v>80</v>
      </c>
      <c r="K343" s="3"/>
      <c r="L343" s="3"/>
    </row>
    <row r="344">
      <c r="A344" s="4" t="s">
        <v>3793</v>
      </c>
      <c r="B344" s="1" t="s">
        <v>3794</v>
      </c>
      <c r="C344" s="1" t="s">
        <v>3795</v>
      </c>
      <c r="D344" s="1" t="s">
        <v>3796</v>
      </c>
      <c r="E344" s="1" t="str">
        <f>IFERROR(__xludf.DUMMYFUNCTION("SPLIT(D344,""33"",FALSE)"),"9 rue des Capérans 
                                ")</f>
        <v>9 rue des Capérans 
                                </v>
      </c>
      <c r="F344" s="1" t="str">
        <f>IFERROR(__xludf.DUMMYFUNCTION("""COMPUTED_VALUE"""),"000 Bordeaux")</f>
        <v>000 Bordeaux</v>
      </c>
      <c r="G344" s="1" t="s">
        <v>3797</v>
      </c>
      <c r="H344" s="1" t="s">
        <v>11</v>
      </c>
      <c r="I344" s="1" t="s">
        <v>11</v>
      </c>
      <c r="J344" s="1" t="s">
        <v>80</v>
      </c>
      <c r="K344" s="3"/>
      <c r="L344" s="3"/>
    </row>
    <row r="345">
      <c r="A345" s="4" t="s">
        <v>3805</v>
      </c>
      <c r="B345" s="1" t="s">
        <v>3806</v>
      </c>
      <c r="C345" s="1" t="s">
        <v>3807</v>
      </c>
      <c r="D345" s="1" t="s">
        <v>3808</v>
      </c>
      <c r="E345" s="1" t="str">
        <f>IFERROR(__xludf.DUMMYFUNCTION("SPLIT(D345,""33"",FALSE)"),"34 rue Bouquiere
                                ")</f>
        <v>34 rue Bouquiere
                                </v>
      </c>
      <c r="F345" s="1" t="str">
        <f>IFERROR(__xludf.DUMMYFUNCTION("""COMPUTED_VALUE"""),"000 Bordeaux")</f>
        <v>000 Bordeaux</v>
      </c>
      <c r="G345" s="1" t="s">
        <v>3809</v>
      </c>
      <c r="H345" s="1" t="s">
        <v>11</v>
      </c>
      <c r="I345" s="1" t="s">
        <v>11</v>
      </c>
      <c r="J345" s="1" t="s">
        <v>31</v>
      </c>
      <c r="K345" s="3"/>
      <c r="L345" s="3"/>
    </row>
    <row r="346">
      <c r="A346" s="4" t="s">
        <v>3829</v>
      </c>
      <c r="B346" s="1" t="s">
        <v>3830</v>
      </c>
      <c r="C346" s="1" t="s">
        <v>3831</v>
      </c>
      <c r="D346" s="1" t="s">
        <v>3832</v>
      </c>
      <c r="E346" s="1" t="str">
        <f>IFERROR(__xludf.DUMMYFUNCTION("SPLIT(D346,""33"",FALSE)"),"5 place Paul Doumer
                                ")</f>
        <v>5 place Paul Doumer
                                </v>
      </c>
      <c r="F346" s="1" t="str">
        <f>IFERROR(__xludf.DUMMYFUNCTION("""COMPUTED_VALUE"""),"720 Barsac")</f>
        <v>720 Barsac</v>
      </c>
      <c r="G346" s="1" t="s">
        <v>3833</v>
      </c>
      <c r="H346" s="1" t="s">
        <v>11</v>
      </c>
      <c r="I346" s="1" t="s">
        <v>11</v>
      </c>
      <c r="J346" s="1" t="s">
        <v>183</v>
      </c>
      <c r="K346" s="3"/>
      <c r="L346" s="3"/>
    </row>
    <row r="347">
      <c r="A347" s="4" t="s">
        <v>3839</v>
      </c>
      <c r="B347" s="1" t="s">
        <v>3840</v>
      </c>
      <c r="C347" s="1" t="s">
        <v>3841</v>
      </c>
      <c r="D347" s="1" t="s">
        <v>3842</v>
      </c>
      <c r="E347" s="1" t="str">
        <f>IFERROR(__xludf.DUMMYFUNCTION("SPLIT(D347,""33"",FALSE)"),"11 cours Louis Fargue
                                ")</f>
        <v>11 cours Louis Fargue
                                </v>
      </c>
      <c r="F347" s="1" t="str">
        <f>IFERROR(__xludf.DUMMYFUNCTION("""COMPUTED_VALUE"""),"000 Bordeaux")</f>
        <v>000 Bordeaux</v>
      </c>
      <c r="G347" s="1" t="s">
        <v>3843</v>
      </c>
      <c r="H347" s="1" t="s">
        <v>11</v>
      </c>
      <c r="I347" s="1" t="s">
        <v>11</v>
      </c>
      <c r="J347" s="1" t="s">
        <v>154</v>
      </c>
      <c r="K347" s="3"/>
      <c r="L347" s="3"/>
    </row>
    <row r="348">
      <c r="A348" s="4" t="s">
        <v>3851</v>
      </c>
      <c r="B348" s="1" t="s">
        <v>3852</v>
      </c>
      <c r="C348" s="1" t="s">
        <v>3853</v>
      </c>
      <c r="D348" s="1" t="s">
        <v>3854</v>
      </c>
      <c r="E348" s="1" t="str">
        <f>IFERROR(__xludf.DUMMYFUNCTION("SPLIT(D348,""33"",FALSE)"),"28 bis rue Jean-Baptiste Charcot
                                ")</f>
        <v>28 bis rue Jean-Baptiste Charcot
                                </v>
      </c>
      <c r="F348" s="1" t="str">
        <f>IFERROR(__xludf.DUMMYFUNCTION("""COMPUTED_VALUE"""),"700 Mérignac")</f>
        <v>700 Mérignac</v>
      </c>
      <c r="G348" s="1" t="s">
        <v>3855</v>
      </c>
      <c r="H348" s="1" t="s">
        <v>3856</v>
      </c>
      <c r="I348" s="1" t="s">
        <v>11</v>
      </c>
      <c r="J348" s="1" t="s">
        <v>43</v>
      </c>
      <c r="K348" s="3"/>
      <c r="L348" s="3"/>
    </row>
    <row r="349">
      <c r="A349" s="4" t="s">
        <v>3860</v>
      </c>
      <c r="B349" s="1" t="s">
        <v>3861</v>
      </c>
      <c r="C349" s="1" t="s">
        <v>3862</v>
      </c>
      <c r="D349" s="1" t="s">
        <v>3863</v>
      </c>
      <c r="E349" s="1" t="str">
        <f>IFERROR(__xludf.DUMMYFUNCTION("SPLIT(D349,""33"",FALSE)")," cours de Québec
                                 Maison Polyvalente Sarah Bernhardt
                                ")</f>
        <v> cours de Québec
                                 Maison Polyvalente Sarah Bernhardt
                                </v>
      </c>
      <c r="F349" s="1" t="str">
        <f>IFERROR(__xludf.DUMMYFUNCTION("""COMPUTED_VALUE"""),"300 Bordeaux")</f>
        <v>300 Bordeaux</v>
      </c>
      <c r="G349" s="1" t="s">
        <v>3864</v>
      </c>
      <c r="H349" s="1" t="s">
        <v>11</v>
      </c>
      <c r="I349" s="5" t="s">
        <v>3865</v>
      </c>
      <c r="J349" s="1" t="s">
        <v>43</v>
      </c>
      <c r="K349" s="3"/>
      <c r="L349" s="3"/>
    </row>
    <row r="350">
      <c r="A350" s="4" t="s">
        <v>3867</v>
      </c>
      <c r="B350" s="1" t="s">
        <v>3868</v>
      </c>
      <c r="C350" s="3"/>
      <c r="D350" s="3"/>
      <c r="E350" s="1" t="str">
        <f>IFERROR(__xludf.DUMMYFUNCTION("SPLIT(D350,""33"",FALSE)"),"#VALUE!")</f>
        <v>#VALUE!</v>
      </c>
      <c r="F350" s="3"/>
      <c r="G350" s="3"/>
      <c r="H350" s="1" t="s">
        <v>11</v>
      </c>
      <c r="I350" s="1" t="s">
        <v>11</v>
      </c>
      <c r="J350" s="1" t="s">
        <v>11</v>
      </c>
      <c r="K350" s="3"/>
      <c r="L350" s="3"/>
    </row>
    <row r="351">
      <c r="A351" s="4" t="s">
        <v>3870</v>
      </c>
      <c r="B351" s="1" t="s">
        <v>3871</v>
      </c>
      <c r="C351" s="1" t="s">
        <v>3872</v>
      </c>
      <c r="D351" s="1" t="s">
        <v>3873</v>
      </c>
      <c r="E351" s="1" t="str">
        <f>IFERROR(__xludf.DUMMYFUNCTION("SPLIT(D351,""33"",FALSE)"),"50 rue Joliot Curie
                                ")</f>
        <v>50 rue Joliot Curie
                                </v>
      </c>
      <c r="F351" s="1" t="str">
        <f>IFERROR(__xludf.DUMMYFUNCTION("""COMPUTED_VALUE"""),"185 Le Haillan")</f>
        <v>185 Le Haillan</v>
      </c>
      <c r="G351" s="1" t="s">
        <v>3874</v>
      </c>
      <c r="H351" s="1" t="s">
        <v>3875</v>
      </c>
      <c r="I351" s="5" t="s">
        <v>3876</v>
      </c>
      <c r="J351" s="1" t="s">
        <v>183</v>
      </c>
      <c r="K351" s="3"/>
      <c r="L351" s="3"/>
    </row>
    <row r="352">
      <c r="A352" s="4" t="s">
        <v>3884</v>
      </c>
      <c r="B352" s="1" t="s">
        <v>3885</v>
      </c>
      <c r="C352" s="1" t="s">
        <v>3886</v>
      </c>
      <c r="D352" s="1" t="s">
        <v>3887</v>
      </c>
      <c r="E352" s="1" t="str">
        <f>IFERROR(__xludf.DUMMYFUNCTION("SPLIT(D352,""33"",FALSE)"),"2 RUE RAYMOND LAVIGNE 
                                 RIVES DE GARONNE 1 
                                ")</f>
        <v>2 RUE RAYMOND LAVIGNE 
                                 RIVES DE GARONNE 1 
                                </v>
      </c>
      <c r="F352" s="1" t="str">
        <f>IFERROR(__xludf.DUMMYFUNCTION("""COMPUTED_VALUE"""),"100 BORDEAUX")</f>
        <v>100 BORDEAUX</v>
      </c>
      <c r="G352" s="1" t="s">
        <v>3888</v>
      </c>
      <c r="H352" s="1" t="s">
        <v>11</v>
      </c>
      <c r="I352" s="5" t="s">
        <v>3889</v>
      </c>
      <c r="J352" s="1" t="s">
        <v>312</v>
      </c>
      <c r="K352" s="3"/>
      <c r="L352" s="3"/>
    </row>
    <row r="353">
      <c r="A353" s="4" t="s">
        <v>3893</v>
      </c>
      <c r="B353" s="1" t="s">
        <v>3894</v>
      </c>
      <c r="C353" s="1" t="s">
        <v>3895</v>
      </c>
      <c r="D353" s="1" t="s">
        <v>3896</v>
      </c>
      <c r="E353" s="1" t="str">
        <f>IFERROR(__xludf.DUMMYFUNCTION("SPLIT(D353,""33"",FALSE)"),"121 avenue Alsace Lorraine 
                                ")</f>
        <v>121 avenue Alsace Lorraine 
                                </v>
      </c>
      <c r="F353" s="1" t="str">
        <f>IFERROR(__xludf.DUMMYFUNCTION("""COMPUTED_VALUE"""),"200 Bordeaux-Caudéran")</f>
        <v>200 Bordeaux-Caudéran</v>
      </c>
      <c r="G353" s="1" t="s">
        <v>3897</v>
      </c>
      <c r="H353" s="1" t="s">
        <v>3898</v>
      </c>
      <c r="I353" s="5" t="s">
        <v>3899</v>
      </c>
      <c r="J353" s="1" t="s">
        <v>80</v>
      </c>
      <c r="K353" s="3"/>
      <c r="L353" s="3"/>
    </row>
    <row r="354">
      <c r="A354" s="4" t="s">
        <v>3907</v>
      </c>
      <c r="B354" s="1" t="s">
        <v>3908</v>
      </c>
      <c r="C354" s="1" t="s">
        <v>3909</v>
      </c>
      <c r="D354" s="1" t="s">
        <v>3910</v>
      </c>
      <c r="E354" s="1" t="str">
        <f>IFERROR(__xludf.DUMMYFUNCTION("SPLIT(D354,""33"",FALSE)"),"2 rue Sicard
                                ")</f>
        <v>2 rue Sicard
                                </v>
      </c>
      <c r="F354" s="1" t="str">
        <f>IFERROR(__xludf.DUMMYFUNCTION("""COMPUTED_VALUE"""),"000 Bordeaux")</f>
        <v>000 Bordeaux</v>
      </c>
      <c r="G354" s="1" t="s">
        <v>3911</v>
      </c>
      <c r="H354" s="1" t="s">
        <v>11</v>
      </c>
      <c r="I354" s="1" t="s">
        <v>11</v>
      </c>
      <c r="J354" s="1" t="s">
        <v>924</v>
      </c>
      <c r="K354" s="3"/>
      <c r="L354" s="3"/>
    </row>
    <row r="355">
      <c r="A355" s="4" t="s">
        <v>3913</v>
      </c>
      <c r="B355" s="1" t="s">
        <v>3914</v>
      </c>
      <c r="C355" s="1" t="s">
        <v>3915</v>
      </c>
      <c r="D355" s="1" t="s">
        <v>3916</v>
      </c>
      <c r="E355" s="1" t="str">
        <f>IFERROR(__xludf.DUMMYFUNCTION("SPLIT(D355,""33"",FALSE)"),"28 rue jean descas
                                ")</f>
        <v>28 rue jean descas
                                </v>
      </c>
      <c r="F355" s="1" t="str">
        <f>IFERROR(__xludf.DUMMYFUNCTION("""COMPUTED_VALUE"""),"000 bordeaux")</f>
        <v>000 bordeaux</v>
      </c>
      <c r="G355" s="1" t="s">
        <v>3917</v>
      </c>
      <c r="H355" s="1" t="s">
        <v>11</v>
      </c>
      <c r="I355" s="1" t="s">
        <v>11</v>
      </c>
      <c r="J355" s="1" t="s">
        <v>183</v>
      </c>
      <c r="K355" s="3"/>
      <c r="L355" s="3"/>
    </row>
    <row r="356">
      <c r="A356" s="4" t="s">
        <v>3923</v>
      </c>
      <c r="B356" s="1" t="s">
        <v>3924</v>
      </c>
      <c r="C356" s="1" t="s">
        <v>3925</v>
      </c>
      <c r="D356" s="1" t="s">
        <v>3926</v>
      </c>
      <c r="E356" s="1" t="str">
        <f>IFERROR(__xludf.DUMMYFUNCTION("SPLIT(D356,""33"",FALSE)"),"2 rue Farman
                                 Technoclub C
                                31700 BLAGNAC")</f>
        <v>2 rue Farman
                                 Technoclub C
                                31700 BLAGNAC</v>
      </c>
      <c r="F356" s="1"/>
      <c r="G356" s="1" t="s">
        <v>3927</v>
      </c>
      <c r="H356" s="1" t="s">
        <v>3928</v>
      </c>
      <c r="I356" s="1" t="s">
        <v>11</v>
      </c>
      <c r="J356" s="1" t="s">
        <v>53</v>
      </c>
      <c r="K356" s="3"/>
      <c r="L356" s="3"/>
    </row>
    <row r="357">
      <c r="A357" s="4" t="s">
        <v>3936</v>
      </c>
      <c r="B357" s="1" t="s">
        <v>3937</v>
      </c>
      <c r="C357" s="1" t="s">
        <v>3938</v>
      </c>
      <c r="D357" s="1" t="s">
        <v>3939</v>
      </c>
      <c r="E357" s="1" t="str">
        <f>IFERROR(__xludf.DUMMYFUNCTION("SPLIT(D357,""33"",FALSE)"),"OCAC Château Palmer
                                 Rue Arisitide Briand
                                ")</f>
        <v>OCAC Château Palmer
                                 Rue Arisitide Briand
                                </v>
      </c>
      <c r="F357" s="1" t="str">
        <f>IFERROR(__xludf.DUMMYFUNCTION("""COMPUTED_VALUE"""),"150 CENON")</f>
        <v>150 CENON</v>
      </c>
      <c r="G357" s="1" t="s">
        <v>3940</v>
      </c>
      <c r="H357" s="1" t="s">
        <v>11</v>
      </c>
      <c r="I357" s="5" t="s">
        <v>3941</v>
      </c>
      <c r="J357" s="1" t="s">
        <v>80</v>
      </c>
      <c r="K357" s="3"/>
      <c r="L357" s="3"/>
    </row>
    <row r="358">
      <c r="A358" s="4" t="s">
        <v>3943</v>
      </c>
      <c r="B358" s="1" t="s">
        <v>3944</v>
      </c>
      <c r="C358" s="1" t="s">
        <v>3945</v>
      </c>
      <c r="D358" s="1" t="s">
        <v>3946</v>
      </c>
      <c r="E358" s="1" t="str">
        <f>IFERROR(__xludf.DUMMYFUNCTION("SPLIT(D358,""33"",FALSE)"),"86 rue joseph Faure
                                ")</f>
        <v>86 rue joseph Faure
                                </v>
      </c>
      <c r="F358" s="1" t="str">
        <f>IFERROR(__xludf.DUMMYFUNCTION("""COMPUTED_VALUE"""),"100 Bordeaux")</f>
        <v>100 Bordeaux</v>
      </c>
      <c r="G358" s="1" t="s">
        <v>3947</v>
      </c>
      <c r="H358" s="1" t="s">
        <v>11</v>
      </c>
      <c r="I358" s="1" t="s">
        <v>11</v>
      </c>
      <c r="J358" s="1" t="s">
        <v>183</v>
      </c>
      <c r="K358" s="3"/>
      <c r="L358" s="3"/>
    </row>
    <row r="359">
      <c r="A359" s="4" t="s">
        <v>3959</v>
      </c>
      <c r="B359" s="1" t="s">
        <v>3960</v>
      </c>
      <c r="C359" s="1" t="s">
        <v>3961</v>
      </c>
      <c r="D359" s="1" t="s">
        <v>3962</v>
      </c>
      <c r="E359" s="1" t="str">
        <f>IFERROR(__xludf.DUMMYFUNCTION("SPLIT(D359,""33"",FALSE)"),"le Dôme
                                 221 avenue de Thouars
                                ")</f>
        <v>le Dôme
                                 221 avenue de Thouars
                                </v>
      </c>
      <c r="F359" s="1" t="str">
        <f>IFERROR(__xludf.DUMMYFUNCTION("""COMPUTED_VALUE"""),"400 Talence")</f>
        <v>400 Talence</v>
      </c>
      <c r="G359" s="1" t="s">
        <v>3963</v>
      </c>
      <c r="H359" s="1" t="s">
        <v>11</v>
      </c>
      <c r="I359" s="5" t="s">
        <v>3964</v>
      </c>
      <c r="J359" s="1" t="s">
        <v>154</v>
      </c>
      <c r="K359" s="3"/>
      <c r="L359" s="3"/>
    </row>
    <row r="360">
      <c r="A360" s="4" t="s">
        <v>3974</v>
      </c>
      <c r="B360" s="1" t="s">
        <v>3975</v>
      </c>
      <c r="C360" s="1" t="s">
        <v>3976</v>
      </c>
      <c r="D360" s="1" t="s">
        <v>3977</v>
      </c>
      <c r="E360" s="1" t="str">
        <f>IFERROR(__xludf.DUMMYFUNCTION("SPLIT(D360,""33"",FALSE)"),"3 Avenue Descartes
                                ")</f>
        <v>3 Avenue Descartes
                                </v>
      </c>
      <c r="F360" s="1" t="str">
        <f>IFERROR(__xludf.DUMMYFUNCTION("""COMPUTED_VALUE"""),"700 Merignac")</f>
        <v>700 Merignac</v>
      </c>
      <c r="G360" s="1" t="s">
        <v>3978</v>
      </c>
      <c r="H360" s="1" t="s">
        <v>3979</v>
      </c>
      <c r="I360" s="5" t="s">
        <v>3980</v>
      </c>
      <c r="J360" s="1" t="s">
        <v>80</v>
      </c>
      <c r="K360" s="3"/>
      <c r="L360" s="3"/>
    </row>
    <row r="361">
      <c r="A361" s="4" t="s">
        <v>3982</v>
      </c>
      <c r="B361" s="1" t="s">
        <v>3983</v>
      </c>
      <c r="C361" s="1" t="s">
        <v>3984</v>
      </c>
      <c r="D361" s="1" t="s">
        <v>3985</v>
      </c>
      <c r="E361" s="1" t="str">
        <f>IFERROR(__xludf.DUMMYFUNCTION("SPLIT(D361,""33"",FALSE)"),"29 rue Albert Pitres
                                ")</f>
        <v>29 rue Albert Pitres
                                </v>
      </c>
      <c r="F361" s="1" t="str">
        <f>IFERROR(__xludf.DUMMYFUNCTION("""COMPUTED_VALUE"""),"000 Bordeaux")</f>
        <v>000 Bordeaux</v>
      </c>
      <c r="G361" s="1" t="s">
        <v>3986</v>
      </c>
      <c r="H361" s="1" t="s">
        <v>11</v>
      </c>
      <c r="I361" s="5" t="s">
        <v>3987</v>
      </c>
      <c r="J361" s="1" t="s">
        <v>53</v>
      </c>
      <c r="K361" s="3"/>
      <c r="L361" s="3"/>
    </row>
    <row r="362">
      <c r="A362" s="4" t="s">
        <v>3989</v>
      </c>
      <c r="B362" s="1" t="s">
        <v>3990</v>
      </c>
      <c r="C362" s="1" t="s">
        <v>3991</v>
      </c>
      <c r="D362" s="1" t="s">
        <v>3992</v>
      </c>
      <c r="E362" s="1" t="str">
        <f>IFERROR(__xludf.DUMMYFUNCTION("SPLIT(D362,""33"",FALSE)"),"4 bis rue des Douves
                                ")</f>
        <v>4 bis rue des Douves
                                </v>
      </c>
      <c r="F362" s="1" t="str">
        <f>IFERROR(__xludf.DUMMYFUNCTION("""COMPUTED_VALUE"""),"800 Bordeaux")</f>
        <v>800 Bordeaux</v>
      </c>
      <c r="G362" s="1" t="s">
        <v>3993</v>
      </c>
      <c r="H362" s="1" t="s">
        <v>11</v>
      </c>
      <c r="I362" s="5" t="s">
        <v>3994</v>
      </c>
      <c r="J362" s="1" t="s">
        <v>312</v>
      </c>
      <c r="K362" s="3"/>
      <c r="L362" s="3"/>
    </row>
    <row r="363">
      <c r="A363" s="4" t="s">
        <v>3998</v>
      </c>
      <c r="B363" s="1" t="s">
        <v>3999</v>
      </c>
      <c r="C363" s="3"/>
      <c r="D363" s="3"/>
      <c r="E363" s="1" t="str">
        <f>IFERROR(__xludf.DUMMYFUNCTION("SPLIT(D363,""33"",FALSE)"),"#VALUE!")</f>
        <v>#VALUE!</v>
      </c>
      <c r="F363" s="3"/>
      <c r="G363" s="3"/>
      <c r="H363" s="1" t="s">
        <v>11</v>
      </c>
      <c r="I363" s="1" t="s">
        <v>11</v>
      </c>
      <c r="J363" s="1" t="s">
        <v>11</v>
      </c>
      <c r="K363" s="3"/>
      <c r="L363" s="3"/>
    </row>
    <row r="364">
      <c r="A364" s="4" t="s">
        <v>4007</v>
      </c>
      <c r="B364" s="1" t="s">
        <v>4008</v>
      </c>
      <c r="C364" s="1" t="s">
        <v>4009</v>
      </c>
      <c r="D364" s="1" t="s">
        <v>4010</v>
      </c>
      <c r="E364" s="1" t="str">
        <f>IFERROR(__xludf.DUMMYFUNCTION("SPLIT(D364,""33"",FALSE)"),"36 rue du Sablonat
                                ")</f>
        <v>36 rue du Sablonat
                                </v>
      </c>
      <c r="F364" s="1" t="str">
        <f>IFERROR(__xludf.DUMMYFUNCTION("""COMPUTED_VALUE"""),"000 Bordeaux")</f>
        <v>000 Bordeaux</v>
      </c>
      <c r="G364" s="1" t="s">
        <v>4011</v>
      </c>
      <c r="H364" s="1" t="s">
        <v>11</v>
      </c>
      <c r="I364" s="1" t="s">
        <v>11</v>
      </c>
      <c r="J364" s="1" t="s">
        <v>154</v>
      </c>
      <c r="K364" s="3"/>
      <c r="L364" s="3"/>
    </row>
    <row r="365">
      <c r="A365" s="4" t="s">
        <v>4015</v>
      </c>
      <c r="B365" s="1" t="s">
        <v>4016</v>
      </c>
      <c r="C365" s="1" t="s">
        <v>4017</v>
      </c>
      <c r="D365" s="1" t="s">
        <v>4018</v>
      </c>
      <c r="E365" s="1" t="str">
        <f>IFERROR(__xludf.DUMMYFUNCTION("SPLIT(D365,""33"",FALSE)"),"c/o Bertrand Pons
                                 10 place Pierre-Jacques Dormoy
                                ")</f>
        <v>c/o Bertrand Pons
                                 10 place Pierre-Jacques Dormoy
                                </v>
      </c>
      <c r="F365" s="1" t="str">
        <f>IFERROR(__xludf.DUMMYFUNCTION("""COMPUTED_VALUE"""),"800 Bordeaux")</f>
        <v>800 Bordeaux</v>
      </c>
      <c r="G365" s="1" t="s">
        <v>4019</v>
      </c>
      <c r="H365" s="1" t="s">
        <v>11</v>
      </c>
      <c r="I365" s="5" t="s">
        <v>4020</v>
      </c>
      <c r="J365" s="1" t="s">
        <v>183</v>
      </c>
      <c r="K365" s="3"/>
      <c r="L365" s="3"/>
    </row>
    <row r="366">
      <c r="A366" s="4" t="s">
        <v>4022</v>
      </c>
      <c r="B366" s="1" t="s">
        <v>4023</v>
      </c>
      <c r="C366" s="1" t="s">
        <v>4024</v>
      </c>
      <c r="D366" s="1" t="s">
        <v>4025</v>
      </c>
      <c r="E366" s="1" t="str">
        <f>IFERROR(__xludf.DUMMYFUNCTION("SPLIT(D366,""33"",FALSE)"),"20 quai de Bacalan
                                ")</f>
        <v>20 quai de Bacalan
                                </v>
      </c>
      <c r="F366" s="1" t="str">
        <f>IFERROR(__xludf.DUMMYFUNCTION("""COMPUTED_VALUE"""),"000 Bordeaux")</f>
        <v>000 Bordeaux</v>
      </c>
      <c r="G366" s="1" t="s">
        <v>4026</v>
      </c>
      <c r="H366" s="1" t="s">
        <v>4027</v>
      </c>
      <c r="I366" s="5" t="s">
        <v>4028</v>
      </c>
      <c r="J366" s="1" t="s">
        <v>154</v>
      </c>
      <c r="K366" s="3"/>
      <c r="L366" s="3"/>
    </row>
    <row r="367">
      <c r="A367" s="4" t="s">
        <v>4030</v>
      </c>
      <c r="B367" s="1" t="s">
        <v>4031</v>
      </c>
      <c r="C367" s="1" t="s">
        <v>4032</v>
      </c>
      <c r="D367" s="1" t="s">
        <v>4033</v>
      </c>
      <c r="E367" s="1" t="str">
        <f>IFERROR(__xludf.DUMMYFUNCTION("SPLIT(D367,""33"",FALSE)"),"Parvis des Archives
                                ")</f>
        <v>Parvis des Archives
                                </v>
      </c>
      <c r="F367" s="1" t="str">
        <f>IFERROR(__xludf.DUMMYFUNCTION("""COMPUTED_VALUE"""),"100 Bordeaux")</f>
        <v>100 Bordeaux</v>
      </c>
      <c r="G367" s="1" t="s">
        <v>4034</v>
      </c>
      <c r="H367" s="1" t="s">
        <v>4035</v>
      </c>
      <c r="I367" s="5" t="s">
        <v>4036</v>
      </c>
      <c r="J367" s="1" t="s">
        <v>80</v>
      </c>
      <c r="K367" s="3"/>
      <c r="L367" s="3"/>
    </row>
    <row r="368">
      <c r="A368" s="4" t="s">
        <v>4040</v>
      </c>
      <c r="B368" s="1" t="s">
        <v>4041</v>
      </c>
      <c r="C368" s="1" t="s">
        <v>4042</v>
      </c>
      <c r="D368" s="1" t="s">
        <v>4043</v>
      </c>
      <c r="E368" s="1" t="str">
        <f>IFERROR(__xludf.DUMMYFUNCTION("SPLIT(D368,""33"",FALSE)"),"MNE 3 rue Tauzia
                                ")</f>
        <v>MNE 3 rue Tauzia
                                </v>
      </c>
      <c r="F368" s="1" t="str">
        <f>IFERROR(__xludf.DUMMYFUNCTION("""COMPUTED_VALUE"""),"800 BORDEAUX")</f>
        <v>800 BORDEAUX</v>
      </c>
      <c r="G368" s="1" t="s">
        <v>4044</v>
      </c>
      <c r="H368" s="1" t="s">
        <v>11</v>
      </c>
      <c r="I368" s="5" t="s">
        <v>4045</v>
      </c>
      <c r="J368" s="1" t="s">
        <v>382</v>
      </c>
      <c r="K368" s="3"/>
      <c r="L368" s="3"/>
    </row>
    <row r="369">
      <c r="A369" s="4" t="s">
        <v>4047</v>
      </c>
      <c r="B369" s="1" t="s">
        <v>4048</v>
      </c>
      <c r="C369" s="1" t="s">
        <v>4049</v>
      </c>
      <c r="D369" s="1" t="s">
        <v>4050</v>
      </c>
      <c r="E369" s="1" t="str">
        <f>IFERROR(__xludf.DUMMYFUNCTION("SPLIT(D369,""33"",FALSE)"),"6 rue Jules Guesde
                                ")</f>
        <v>6 rue Jules Guesde
                                </v>
      </c>
      <c r="F369" s="1" t="str">
        <f>IFERROR(__xludf.DUMMYFUNCTION("""COMPUTED_VALUE"""),"800 Bordeaux")</f>
        <v>800 Bordeaux</v>
      </c>
      <c r="G369" s="1" t="s">
        <v>4051</v>
      </c>
      <c r="H369" s="1" t="s">
        <v>4052</v>
      </c>
      <c r="I369" s="5" t="s">
        <v>4053</v>
      </c>
      <c r="J369" s="1" t="s">
        <v>31</v>
      </c>
      <c r="K369" s="3"/>
      <c r="L369" s="3"/>
    </row>
    <row r="370">
      <c r="A370" s="4" t="s">
        <v>4063</v>
      </c>
      <c r="B370" s="1" t="s">
        <v>4064</v>
      </c>
      <c r="C370" s="1" t="s">
        <v>4065</v>
      </c>
      <c r="D370" s="1" t="s">
        <v>4066</v>
      </c>
      <c r="E370" s="1" t="str">
        <f>IFERROR(__xludf.DUMMYFUNCTION("SPLIT(D370,""33"",FALSE)"),"41 cours Le Rouzic
                                ")</f>
        <v>41 cours Le Rouzic
                                </v>
      </c>
      <c r="F370" s="1" t="str">
        <f>IFERROR(__xludf.DUMMYFUNCTION("""COMPUTED_VALUE"""),"100 Bordeaux")</f>
        <v>100 Bordeaux</v>
      </c>
      <c r="G370" s="1" t="s">
        <v>4067</v>
      </c>
      <c r="H370" s="1" t="s">
        <v>11</v>
      </c>
      <c r="I370" s="3"/>
      <c r="J370" s="1" t="s">
        <v>80</v>
      </c>
      <c r="K370" s="3"/>
      <c r="L370" s="3"/>
    </row>
    <row r="371">
      <c r="A371" s="4" t="s">
        <v>4069</v>
      </c>
      <c r="B371" s="1" t="s">
        <v>4070</v>
      </c>
      <c r="C371" s="1" t="s">
        <v>4071</v>
      </c>
      <c r="D371" s="1" t="s">
        <v>4072</v>
      </c>
      <c r="E371" s="1" t="str">
        <f>IFERROR(__xludf.DUMMYFUNCTION("SPLIT(D371,""33"",FALSE)"),"87 rue de la pelouse de Douet
                                ")</f>
        <v>87 rue de la pelouse de Douet
                                </v>
      </c>
      <c r="F371" s="1" t="str">
        <f>IFERROR(__xludf.DUMMYFUNCTION("""COMPUTED_VALUE"""),"000 Bordeaux")</f>
        <v>000 Bordeaux</v>
      </c>
      <c r="G371" s="1" t="s">
        <v>4073</v>
      </c>
      <c r="H371" s="1" t="s">
        <v>4074</v>
      </c>
      <c r="I371" s="1" t="s">
        <v>11</v>
      </c>
      <c r="J371" s="1" t="s">
        <v>43</v>
      </c>
      <c r="K371" s="3"/>
      <c r="L371" s="3"/>
    </row>
    <row r="372">
      <c r="A372" s="4" t="s">
        <v>4078</v>
      </c>
      <c r="B372" s="1" t="s">
        <v>4079</v>
      </c>
      <c r="C372" s="1" t="s">
        <v>4080</v>
      </c>
      <c r="D372" s="1" t="s">
        <v>4081</v>
      </c>
      <c r="E372" s="1" t="str">
        <f>IFERROR(__xludf.DUMMYFUNCTION("SPLIT(D372,""33"",FALSE)"),"20 rue Lacour
                                ")</f>
        <v>20 rue Lacour
                                </v>
      </c>
      <c r="F372" s="1" t="str">
        <f>IFERROR(__xludf.DUMMYFUNCTION("""COMPUTED_VALUE"""),"000 Bordeaux")</f>
        <v>000 Bordeaux</v>
      </c>
      <c r="G372" s="1" t="s">
        <v>4082</v>
      </c>
      <c r="H372" s="1" t="s">
        <v>11</v>
      </c>
      <c r="I372" s="5" t="s">
        <v>4083</v>
      </c>
      <c r="J372" s="1" t="s">
        <v>382</v>
      </c>
      <c r="K372" s="3"/>
      <c r="L372" s="3"/>
    </row>
    <row r="373">
      <c r="A373" s="4" t="s">
        <v>4085</v>
      </c>
      <c r="B373" s="1" t="s">
        <v>4086</v>
      </c>
      <c r="C373" s="1" t="s">
        <v>4087</v>
      </c>
      <c r="D373" s="1" t="s">
        <v>4088</v>
      </c>
      <c r="E373" s="1" t="str">
        <f>IFERROR(__xludf.DUMMYFUNCTION("SPLIT(D373,""33"",FALSE)"),"14 lieu dit les chailles de bignac
                                ")</f>
        <v>14 lieu dit les chailles de bignac
                                </v>
      </c>
      <c r="F373" s="1" t="str">
        <f>IFERROR(__xludf.DUMMYFUNCTION("""COMPUTED_VALUE"""),"230 chamadelle")</f>
        <v>230 chamadelle</v>
      </c>
      <c r="G373" s="1" t="s">
        <v>4089</v>
      </c>
      <c r="H373" s="1" t="s">
        <v>11</v>
      </c>
      <c r="I373" s="1" t="s">
        <v>11</v>
      </c>
      <c r="J373" s="1" t="s">
        <v>312</v>
      </c>
      <c r="K373" s="3"/>
      <c r="L373" s="3"/>
    </row>
    <row r="374">
      <c r="A374" s="4" t="s">
        <v>4095</v>
      </c>
      <c r="B374" s="1" t="s">
        <v>4096</v>
      </c>
      <c r="C374" s="1" t="s">
        <v>4097</v>
      </c>
      <c r="D374" s="1" t="s">
        <v>4098</v>
      </c>
      <c r="E374" s="1" t="str">
        <f>IFERROR(__xludf.DUMMYFUNCTION("SPLIT(D374,""33"",FALSE)"),"26 rue du Commandant Arnould
                                ")</f>
        <v>26 rue du Commandant Arnould
                                </v>
      </c>
      <c r="F374" s="1" t="str">
        <f>IFERROR(__xludf.DUMMYFUNCTION("""COMPUTED_VALUE"""),"000 BORDEAUX")</f>
        <v>000 BORDEAUX</v>
      </c>
      <c r="G374" s="1" t="s">
        <v>4099</v>
      </c>
      <c r="H374" s="1" t="s">
        <v>4100</v>
      </c>
      <c r="I374" s="1" t="s">
        <v>11</v>
      </c>
      <c r="J374" s="1" t="s">
        <v>31</v>
      </c>
      <c r="K374" s="3"/>
      <c r="L374" s="3"/>
    </row>
    <row r="375">
      <c r="A375" s="4" t="s">
        <v>4102</v>
      </c>
      <c r="B375" s="1" t="s">
        <v>4103</v>
      </c>
      <c r="C375" s="1" t="s">
        <v>4104</v>
      </c>
      <c r="D375" s="1" t="s">
        <v>4105</v>
      </c>
      <c r="E375" s="1" t="str">
        <f>IFERROR(__xludf.DUMMYFUNCTION("SPLIT(D375,""33"",FALSE)"),"90 Rue Malbec
                                ")</f>
        <v>90 Rue Malbec
                                </v>
      </c>
      <c r="F375" s="1" t="str">
        <f>IFERROR(__xludf.DUMMYFUNCTION("""COMPUTED_VALUE"""),"800 Bordeaux")</f>
        <v>800 Bordeaux</v>
      </c>
      <c r="G375" s="1" t="s">
        <v>4106</v>
      </c>
      <c r="H375" s="1" t="s">
        <v>11</v>
      </c>
      <c r="I375" s="5" t="s">
        <v>4107</v>
      </c>
      <c r="J375" s="1" t="s">
        <v>654</v>
      </c>
      <c r="K375" s="3"/>
      <c r="L375" s="3"/>
    </row>
    <row r="376">
      <c r="A376" s="4" t="s">
        <v>4109</v>
      </c>
      <c r="B376" s="1" t="s">
        <v>4110</v>
      </c>
      <c r="C376" s="1" t="s">
        <v>4111</v>
      </c>
      <c r="D376" s="1" t="s">
        <v>4112</v>
      </c>
      <c r="E376" s="1" t="str">
        <f>IFERROR(__xludf.DUMMYFUNCTION("SPLIT(D376,""33"",FALSE)"),"14, Pierre Noguey
                                ")</f>
        <v>14, Pierre Noguey
                                </v>
      </c>
      <c r="F376" s="1" t="str">
        <f>IFERROR(__xludf.DUMMYFUNCTION("""COMPUTED_VALUE"""),"000 Bordeaux")</f>
        <v>000 Bordeaux</v>
      </c>
      <c r="G376" s="1" t="s">
        <v>4113</v>
      </c>
      <c r="H376" s="1" t="s">
        <v>11</v>
      </c>
      <c r="I376" s="5" t="s">
        <v>4114</v>
      </c>
      <c r="J376" s="1" t="s">
        <v>80</v>
      </c>
      <c r="K376" s="3"/>
      <c r="L376" s="3"/>
    </row>
    <row r="377">
      <c r="A377" s="4" t="s">
        <v>4118</v>
      </c>
      <c r="B377" s="1" t="s">
        <v>4119</v>
      </c>
      <c r="C377" s="1" t="s">
        <v>4120</v>
      </c>
      <c r="D377" s="1" t="s">
        <v>4121</v>
      </c>
      <c r="E377" s="1" t="str">
        <f>IFERROR(__xludf.DUMMYFUNCTION("SPLIT(D377,""33"",FALSE)"),"132 cours de l'yser
                                ")</f>
        <v>132 cours de l'yser
                                </v>
      </c>
      <c r="F377" s="1" t="str">
        <f>IFERROR(__xludf.DUMMYFUNCTION("""COMPUTED_VALUE"""),"800 bordeaux")</f>
        <v>800 bordeaux</v>
      </c>
      <c r="G377" s="1" t="s">
        <v>4122</v>
      </c>
      <c r="H377" s="1" t="s">
        <v>4123</v>
      </c>
      <c r="I377" s="1" t="s">
        <v>11</v>
      </c>
      <c r="J377" s="1" t="s">
        <v>80</v>
      </c>
      <c r="K377" s="3"/>
      <c r="L377" s="3"/>
    </row>
    <row r="378">
      <c r="A378" s="4" t="s">
        <v>4127</v>
      </c>
      <c r="B378" s="1" t="s">
        <v>4128</v>
      </c>
      <c r="C378" s="1" t="s">
        <v>4129</v>
      </c>
      <c r="D378" s="1" t="s">
        <v>4130</v>
      </c>
      <c r="E378" s="1" t="str">
        <f>IFERROR(__xludf.DUMMYFUNCTION("SPLIT(D378,""33"",FALSE)"),"70 rue du château d'eau
                                 Ecole Anatole France
                                ")</f>
        <v>70 rue du château d'eau
                                 Ecole Anatole France
                                </v>
      </c>
      <c r="F378" s="1" t="str">
        <f>IFERROR(__xludf.DUMMYFUNCTION("""COMPUTED_VALUE"""),"000 BORDEAUX")</f>
        <v>000 BORDEAUX</v>
      </c>
      <c r="G378" s="1" t="s">
        <v>4131</v>
      </c>
      <c r="H378" s="1" t="s">
        <v>11</v>
      </c>
      <c r="I378" s="5" t="s">
        <v>4132</v>
      </c>
      <c r="J378" s="1" t="s">
        <v>31</v>
      </c>
      <c r="K378" s="3"/>
      <c r="L378" s="3"/>
    </row>
    <row r="379">
      <c r="A379" s="4" t="s">
        <v>4136</v>
      </c>
      <c r="B379" s="1" t="s">
        <v>4137</v>
      </c>
      <c r="C379" s="1" t="s">
        <v>4138</v>
      </c>
      <c r="D379" s="1" t="s">
        <v>4139</v>
      </c>
      <c r="E379" s="1" t="str">
        <f>IFERROR(__xludf.DUMMYFUNCTION("SPLIT(D379,""33"",FALSE)"),"3 Ter Place de la Victoire
                                ")</f>
        <v>3 Ter Place de la Victoire
                                </v>
      </c>
      <c r="F379" s="1" t="str">
        <f>IFERROR(__xludf.DUMMYFUNCTION("""COMPUTED_VALUE"""),"000 Bordeaux")</f>
        <v>000 Bordeaux</v>
      </c>
      <c r="G379" s="1" t="s">
        <v>4140</v>
      </c>
      <c r="H379" s="1" t="s">
        <v>4141</v>
      </c>
      <c r="I379" s="5" t="s">
        <v>4142</v>
      </c>
      <c r="J379" s="1" t="s">
        <v>31</v>
      </c>
      <c r="K379" s="3"/>
      <c r="L379" s="3"/>
    </row>
    <row r="380">
      <c r="A380" s="4" t="s">
        <v>4152</v>
      </c>
      <c r="B380" s="1" t="s">
        <v>4153</v>
      </c>
      <c r="C380" s="1" t="s">
        <v>4154</v>
      </c>
      <c r="D380" s="1" t="s">
        <v>4155</v>
      </c>
      <c r="E380" s="1" t="str">
        <f>IFERROR(__xludf.DUMMYFUNCTION("SPLIT(D380,""33"",FALSE)"),"5, rue de la Rousselle
                                ")</f>
        <v>5, rue de la Rousselle
                                </v>
      </c>
      <c r="F380" s="1" t="str">
        <f>IFERROR(__xludf.DUMMYFUNCTION("""COMPUTED_VALUE"""),"000 Bordeaux")</f>
        <v>000 Bordeaux</v>
      </c>
      <c r="G380" s="1" t="s">
        <v>4156</v>
      </c>
      <c r="H380" s="1" t="s">
        <v>11</v>
      </c>
      <c r="I380" s="5" t="s">
        <v>4157</v>
      </c>
      <c r="J380" s="1" t="s">
        <v>382</v>
      </c>
      <c r="K380" s="3"/>
      <c r="L380" s="3"/>
    </row>
    <row r="381">
      <c r="A381" s="4" t="s">
        <v>4161</v>
      </c>
      <c r="B381" s="1" t="s">
        <v>4162</v>
      </c>
      <c r="C381" s="3"/>
      <c r="D381" s="3"/>
      <c r="E381" s="1" t="str">
        <f>IFERROR(__xludf.DUMMYFUNCTION("SPLIT(D381,""33"",FALSE)"),"#VALUE!")</f>
        <v>#VALUE!</v>
      </c>
      <c r="F381" s="3"/>
      <c r="G381" s="3"/>
      <c r="H381" s="1" t="s">
        <v>11</v>
      </c>
      <c r="I381" s="1" t="s">
        <v>11</v>
      </c>
      <c r="J381" s="1" t="s">
        <v>11</v>
      </c>
      <c r="K381" s="3"/>
      <c r="L381" s="3"/>
    </row>
    <row r="382">
      <c r="A382" s="4" t="s">
        <v>4164</v>
      </c>
      <c r="B382" s="1" t="s">
        <v>4165</v>
      </c>
      <c r="C382" s="3"/>
      <c r="D382" s="3"/>
      <c r="E382" s="1" t="str">
        <f>IFERROR(__xludf.DUMMYFUNCTION("SPLIT(D382,""33"",FALSE)"),"#VALUE!")</f>
        <v>#VALUE!</v>
      </c>
      <c r="F382" s="3"/>
      <c r="G382" s="3"/>
      <c r="H382" s="1" t="s">
        <v>11</v>
      </c>
      <c r="I382" s="1" t="s">
        <v>11</v>
      </c>
      <c r="J382" s="1" t="s">
        <v>11</v>
      </c>
      <c r="K382" s="3"/>
      <c r="L382" s="3"/>
    </row>
    <row r="383">
      <c r="A383" s="4" t="s">
        <v>4175</v>
      </c>
      <c r="B383" s="1" t="s">
        <v>4176</v>
      </c>
      <c r="C383" s="3"/>
      <c r="D383" s="3"/>
      <c r="E383" s="1" t="str">
        <f>IFERROR(__xludf.DUMMYFUNCTION("SPLIT(D383,""33"",FALSE)"),"#VALUE!")</f>
        <v>#VALUE!</v>
      </c>
      <c r="F383" s="3"/>
      <c r="G383" s="3"/>
      <c r="H383" s="1" t="s">
        <v>11</v>
      </c>
      <c r="I383" s="1" t="s">
        <v>11</v>
      </c>
      <c r="J383" s="1" t="s">
        <v>11</v>
      </c>
      <c r="K383" s="3"/>
      <c r="L383" s="3"/>
    </row>
    <row r="384">
      <c r="A384" s="4" t="s">
        <v>4182</v>
      </c>
      <c r="B384" s="1" t="s">
        <v>4183</v>
      </c>
      <c r="C384" s="1" t="s">
        <v>4184</v>
      </c>
      <c r="D384" s="1" t="s">
        <v>4185</v>
      </c>
      <c r="E384" s="1" t="str">
        <f>IFERROR(__xludf.DUMMYFUNCTION("SPLIT(D384,""33"",FALSE)"),"16 chemin Lalaurie
                                ")</f>
        <v>16 chemin Lalaurie
                                </v>
      </c>
      <c r="F384" s="1" t="str">
        <f>IFERROR(__xludf.DUMMYFUNCTION("""COMPUTED_VALUE"""),"140 Villenave d'Ornon")</f>
        <v>140 Villenave d'Ornon</v>
      </c>
      <c r="G384" s="1" t="s">
        <v>4186</v>
      </c>
      <c r="H384" s="1" t="s">
        <v>11</v>
      </c>
      <c r="I384" s="1" t="s">
        <v>11</v>
      </c>
      <c r="J384" s="1" t="s">
        <v>80</v>
      </c>
      <c r="K384" s="3"/>
      <c r="L384" s="3"/>
    </row>
    <row r="385">
      <c r="A385" s="4" t="s">
        <v>4194</v>
      </c>
      <c r="B385" s="1" t="s">
        <v>4195</v>
      </c>
      <c r="C385" s="3"/>
      <c r="D385" s="3"/>
      <c r="E385" s="1" t="str">
        <f>IFERROR(__xludf.DUMMYFUNCTION("SPLIT(D385,""33"",FALSE)"),"#VALUE!")</f>
        <v>#VALUE!</v>
      </c>
      <c r="F385" s="3"/>
      <c r="G385" s="3"/>
      <c r="H385" s="1" t="s">
        <v>11</v>
      </c>
      <c r="I385" s="1" t="s">
        <v>11</v>
      </c>
      <c r="J385" s="1" t="s">
        <v>11</v>
      </c>
      <c r="K385" s="3"/>
      <c r="L385" s="3"/>
    </row>
    <row r="386">
      <c r="A386" s="4" t="s">
        <v>4199</v>
      </c>
      <c r="B386" s="1" t="s">
        <v>4200</v>
      </c>
      <c r="C386" s="1" t="s">
        <v>4201</v>
      </c>
      <c r="D386" s="1" t="s">
        <v>557</v>
      </c>
      <c r="E386" s="1" t="str">
        <f>IFERROR(__xludf.DUMMYFUNCTION("SPLIT(D386,""33"",FALSE)"),"6 rue de Ségur
                                ")</f>
        <v>6 rue de Ségur
                                </v>
      </c>
      <c r="F386" s="1" t="str">
        <f>IFERROR(__xludf.DUMMYFUNCTION("""COMPUTED_VALUE"""),"000 Bordeaux")</f>
        <v>000 Bordeaux</v>
      </c>
      <c r="G386" s="1" t="s">
        <v>4202</v>
      </c>
      <c r="H386" s="1" t="s">
        <v>4203</v>
      </c>
      <c r="I386" s="1" t="s">
        <v>11</v>
      </c>
      <c r="J386" s="1" t="s">
        <v>43</v>
      </c>
      <c r="K386" s="3"/>
      <c r="L386" s="3"/>
    </row>
    <row r="387">
      <c r="A387" s="4" t="s">
        <v>4205</v>
      </c>
      <c r="B387" s="1" t="s">
        <v>4206</v>
      </c>
      <c r="C387" s="3"/>
      <c r="D387" s="3"/>
      <c r="E387" s="1" t="str">
        <f>IFERROR(__xludf.DUMMYFUNCTION("SPLIT(D387,""33"",FALSE)"),"#VALUE!")</f>
        <v>#VALUE!</v>
      </c>
      <c r="F387" s="3"/>
      <c r="G387" s="3"/>
      <c r="H387" s="1" t="s">
        <v>11</v>
      </c>
      <c r="I387" s="1" t="s">
        <v>11</v>
      </c>
      <c r="J387" s="1" t="s">
        <v>11</v>
      </c>
      <c r="K387" s="3"/>
      <c r="L387" s="3"/>
    </row>
    <row r="388">
      <c r="A388" s="4" t="s">
        <v>4218</v>
      </c>
      <c r="B388" s="1" t="s">
        <v>4219</v>
      </c>
      <c r="C388" s="1" t="s">
        <v>4220</v>
      </c>
      <c r="D388" s="1" t="s">
        <v>4221</v>
      </c>
      <c r="E388" s="1" t="str">
        <f>IFERROR(__xludf.DUMMYFUNCTION("SPLIT(D388,""33"",FALSE)"),"25 Cours du Général de Gaulle
                                 Bâtiment O
                                ")</f>
        <v>25 Cours du Général de Gaulle
                                 Bâtiment O
                                </v>
      </c>
      <c r="F388" s="1" t="str">
        <f>IFERROR(__xludf.DUMMYFUNCTION("""COMPUTED_VALUE"""),"170 Gradignan")</f>
        <v>170 Gradignan</v>
      </c>
      <c r="G388" s="1" t="s">
        <v>4222</v>
      </c>
      <c r="H388" s="1" t="s">
        <v>11</v>
      </c>
      <c r="I388" s="5" t="s">
        <v>4223</v>
      </c>
      <c r="J388" s="1" t="s">
        <v>924</v>
      </c>
      <c r="K388" s="3"/>
      <c r="L388" s="3"/>
    </row>
    <row r="389">
      <c r="A389" s="4" t="s">
        <v>4229</v>
      </c>
      <c r="B389" s="1" t="s">
        <v>4230</v>
      </c>
      <c r="C389" s="1" t="s">
        <v>4231</v>
      </c>
      <c r="D389" s="1" t="s">
        <v>4232</v>
      </c>
      <c r="E389" s="1" t="str">
        <f>IFERROR(__xludf.DUMMYFUNCTION("SPLIT(D389,""33"",FALSE)"),"6 rue Ramonet
                                ")</f>
        <v>6 rue Ramonet
                                </v>
      </c>
      <c r="F389" s="1" t="str">
        <f>IFERROR(__xludf.DUMMYFUNCTION("""COMPUTED_VALUE"""),"000 BORDEAUX")</f>
        <v>000 BORDEAUX</v>
      </c>
      <c r="G389" s="1" t="s">
        <v>4233</v>
      </c>
      <c r="H389" s="1" t="s">
        <v>4234</v>
      </c>
      <c r="I389" s="5" t="s">
        <v>4235</v>
      </c>
      <c r="J389" s="1" t="s">
        <v>80</v>
      </c>
      <c r="K389" s="3"/>
      <c r="L389" s="3"/>
    </row>
    <row r="390">
      <c r="A390" s="4" t="s">
        <v>4241</v>
      </c>
      <c r="B390" s="1" t="s">
        <v>4242</v>
      </c>
      <c r="C390" s="1" t="s">
        <v>4243</v>
      </c>
      <c r="D390" s="3"/>
      <c r="E390" s="1" t="str">
        <f>IFERROR(__xludf.DUMMYFUNCTION("SPLIT(D390,""33"",FALSE)"),"#VALUE!")</f>
        <v>#VALUE!</v>
      </c>
      <c r="F390" s="3"/>
      <c r="G390" s="3"/>
      <c r="H390" s="1" t="s">
        <v>11</v>
      </c>
      <c r="I390" s="1" t="s">
        <v>11</v>
      </c>
      <c r="J390" s="1" t="s">
        <v>11</v>
      </c>
      <c r="K390" s="3"/>
      <c r="L390" s="3"/>
    </row>
    <row r="391">
      <c r="A391" s="4" t="s">
        <v>4245</v>
      </c>
      <c r="B391" s="1" t="s">
        <v>4246</v>
      </c>
      <c r="C391" s="1" t="s">
        <v>4247</v>
      </c>
      <c r="D391" s="1" t="s">
        <v>4248</v>
      </c>
      <c r="E391" s="1" t="str">
        <f>IFERROR(__xludf.DUMMYFUNCTION("SPLIT(D391,""33"",FALSE)"),"3-5 rue de Tauzia
                                ")</f>
        <v>3-5 rue de Tauzia
                                </v>
      </c>
      <c r="F391" s="1" t="str">
        <f>IFERROR(__xludf.DUMMYFUNCTION("""COMPUTED_VALUE"""),"800 Bordeaux")</f>
        <v>800 Bordeaux</v>
      </c>
      <c r="G391" s="1" t="s">
        <v>4249</v>
      </c>
      <c r="H391" s="1" t="s">
        <v>11</v>
      </c>
      <c r="I391" s="5" t="s">
        <v>4250</v>
      </c>
      <c r="J391" s="1" t="s">
        <v>382</v>
      </c>
      <c r="K391" s="3"/>
      <c r="L391" s="3"/>
    </row>
    <row r="392">
      <c r="A392" s="4" t="s">
        <v>4254</v>
      </c>
      <c r="B392" s="1" t="s">
        <v>4255</v>
      </c>
      <c r="C392" s="1" t="s">
        <v>4256</v>
      </c>
      <c r="D392" s="1" t="s">
        <v>4257</v>
      </c>
      <c r="E392" s="1" t="str">
        <f>IFERROR(__xludf.DUMMYFUNCTION("SPLIT(D392,""33"",FALSE)"),"ISIC-IUP Université Michel de Montaigne
                                 Domaine Universitaire
                                ")</f>
        <v>ISIC-IUP Université Michel de Montaigne
                                 Domaine Universitaire
                                </v>
      </c>
      <c r="F392" s="1" t="str">
        <f>IFERROR(__xludf.DUMMYFUNCTION("""COMPUTED_VALUE"""),"607 Pessac Cedex")</f>
        <v>607 Pessac Cedex</v>
      </c>
      <c r="G392" s="1" t="s">
        <v>4258</v>
      </c>
      <c r="H392" s="1" t="s">
        <v>11</v>
      </c>
      <c r="I392" s="5" t="s">
        <v>4259</v>
      </c>
      <c r="J392" s="1" t="s">
        <v>80</v>
      </c>
      <c r="K392" s="3"/>
      <c r="L392" s="3"/>
    </row>
    <row r="393">
      <c r="A393" s="4" t="s">
        <v>4285</v>
      </c>
      <c r="B393" s="1" t="s">
        <v>4286</v>
      </c>
      <c r="C393" s="1" t="s">
        <v>4287</v>
      </c>
      <c r="D393" s="1" t="s">
        <v>4288</v>
      </c>
      <c r="E393" s="1" t="str">
        <f>IFERROR(__xludf.DUMMYFUNCTION("SPLIT(D393,""33"",FALSE)"),"23 rue Edouard Branly, N° 63
                                 Résidence de la Benauge - 
                                ")</f>
        <v>23 rue Edouard Branly, N° 63
                                 Résidence de la Benauge - 
                                </v>
      </c>
      <c r="F393" s="1" t="str">
        <f>IFERROR(__xludf.DUMMYFUNCTION("""COMPUTED_VALUE"""),"100 Bordeaux")</f>
        <v>100 Bordeaux</v>
      </c>
      <c r="G393" s="1" t="s">
        <v>4289</v>
      </c>
      <c r="H393" s="1" t="s">
        <v>4290</v>
      </c>
      <c r="I393" s="1" t="s">
        <v>11</v>
      </c>
      <c r="J393" s="1" t="s">
        <v>43</v>
      </c>
      <c r="K393" s="3"/>
      <c r="L393" s="3"/>
    </row>
    <row r="394">
      <c r="A394" s="4" t="s">
        <v>4300</v>
      </c>
      <c r="B394" s="1" t="s">
        <v>4301</v>
      </c>
      <c r="C394" s="1" t="s">
        <v>4302</v>
      </c>
      <c r="D394" s="1" t="s">
        <v>4303</v>
      </c>
      <c r="E394" s="1" t="str">
        <f>IFERROR(__xludf.DUMMYFUNCTION("SPLIT(D394,""33"",FALSE)"),"10 rue Jean Jacques Rabaud
                                ")</f>
        <v>10 rue Jean Jacques Rabaud
                                </v>
      </c>
      <c r="F394" s="1" t="str">
        <f>IFERROR(__xludf.DUMMYFUNCTION("""COMPUTED_VALUE"""),"000 Bordeaux")</f>
        <v>000 Bordeaux</v>
      </c>
      <c r="G394" s="1" t="s">
        <v>4304</v>
      </c>
      <c r="H394" s="1" t="s">
        <v>11</v>
      </c>
      <c r="I394" s="1" t="s">
        <v>11</v>
      </c>
      <c r="J394" s="1" t="s">
        <v>183</v>
      </c>
      <c r="K394" s="3"/>
      <c r="L394" s="3"/>
    </row>
    <row r="395">
      <c r="A395" s="4" t="s">
        <v>4308</v>
      </c>
      <c r="B395" s="1" t="s">
        <v>4309</v>
      </c>
      <c r="C395" s="1" t="s">
        <v>4310</v>
      </c>
      <c r="D395" s="1" t="s">
        <v>4311</v>
      </c>
      <c r="E395" s="1" t="str">
        <f>IFERROR(__xludf.DUMMYFUNCTION("SPLIT(D395,""33"",FALSE)"),"26 rue des caperans
                                ")</f>
        <v>26 rue des caperans
                                </v>
      </c>
      <c r="F395" s="1" t="str">
        <f>IFERROR(__xludf.DUMMYFUNCTION("""COMPUTED_VALUE"""),"000 Bordeaux")</f>
        <v>000 Bordeaux</v>
      </c>
      <c r="G395" s="1" t="s">
        <v>4312</v>
      </c>
      <c r="H395" s="1" t="s">
        <v>4313</v>
      </c>
      <c r="I395" s="1" t="s">
        <v>11</v>
      </c>
      <c r="J395" s="1" t="s">
        <v>11</v>
      </c>
      <c r="K395" s="3"/>
      <c r="L395" s="3"/>
    </row>
    <row r="396">
      <c r="A396" s="4" t="s">
        <v>4315</v>
      </c>
      <c r="B396" s="1" t="s">
        <v>4316</v>
      </c>
      <c r="C396" s="1" t="s">
        <v>4317</v>
      </c>
      <c r="D396" s="1" t="s">
        <v>4318</v>
      </c>
      <c r="E396" s="1" t="str">
        <f>IFERROR(__xludf.DUMMYFUNCTION("SPLIT(D396,""33"",FALSE)"),"79 cours de la Somme
                                 Etage 1
                                ")</f>
        <v>79 cours de la Somme
                                 Etage 1
                                </v>
      </c>
      <c r="F396" s="1" t="str">
        <f>IFERROR(__xludf.DUMMYFUNCTION("""COMPUTED_VALUE"""),"800 Bordeaux")</f>
        <v>800 Bordeaux</v>
      </c>
      <c r="G396" s="1" t="s">
        <v>4319</v>
      </c>
      <c r="H396" s="1" t="s">
        <v>4320</v>
      </c>
      <c r="I396" s="1" t="s">
        <v>11</v>
      </c>
      <c r="J396" s="1" t="s">
        <v>80</v>
      </c>
      <c r="K396" s="3"/>
      <c r="L396" s="3"/>
    </row>
    <row r="397">
      <c r="A397" s="4" t="s">
        <v>4324</v>
      </c>
      <c r="B397" s="1" t="s">
        <v>4325</v>
      </c>
      <c r="C397" s="1" t="s">
        <v>4326</v>
      </c>
      <c r="D397" s="1" t="s">
        <v>4327</v>
      </c>
      <c r="E397" s="1" t="str">
        <f>IFERROR(__xludf.DUMMYFUNCTION("SPLIT(D397,""33"",FALSE)"),"Hôpital Avicenne
                                 125  rue de Stalingrad
                                93000 BOBIGNY")</f>
        <v>Hôpital Avicenne
                                 125  rue de Stalingrad
                                93000 BOBIGNY</v>
      </c>
      <c r="F397" s="1"/>
      <c r="G397" s="1" t="s">
        <v>4328</v>
      </c>
      <c r="H397" s="1" t="s">
        <v>11</v>
      </c>
      <c r="I397" s="1" t="s">
        <v>11</v>
      </c>
      <c r="J397" s="1" t="s">
        <v>53</v>
      </c>
      <c r="K397" s="3"/>
      <c r="L397" s="3"/>
    </row>
    <row r="398">
      <c r="A398" s="4" t="s">
        <v>4330</v>
      </c>
      <c r="B398" s="1" t="s">
        <v>4331</v>
      </c>
      <c r="C398" s="1" t="s">
        <v>4332</v>
      </c>
      <c r="D398" s="1" t="s">
        <v>4333</v>
      </c>
      <c r="E398" s="1" t="str">
        <f>IFERROR(__xludf.DUMMYFUNCTION("SPLIT(D398,""33"",FALSE)"),"rue Aristide Briand - BP77,
                                 Château Palmer
                                BP 77
                                ")</f>
        <v>rue Aristide Briand - BP77,
                                 Château Palmer
                                BP 77
                                </v>
      </c>
      <c r="F398" s="1" t="str">
        <f>IFERROR(__xludf.DUMMYFUNCTION("""COMPUTED_VALUE"""),"150 Cenon")</f>
        <v>150 Cenon</v>
      </c>
      <c r="G398" s="1" t="s">
        <v>4334</v>
      </c>
      <c r="H398" s="1" t="s">
        <v>11</v>
      </c>
      <c r="I398" s="5" t="s">
        <v>4335</v>
      </c>
      <c r="J398" s="1" t="s">
        <v>80</v>
      </c>
      <c r="K398" s="3"/>
      <c r="L398" s="3"/>
    </row>
    <row r="399">
      <c r="A399" s="4" t="s">
        <v>4339</v>
      </c>
      <c r="B399" s="1" t="s">
        <v>4340</v>
      </c>
      <c r="C399" s="3"/>
      <c r="D399" s="3"/>
      <c r="E399" s="1" t="str">
        <f>IFERROR(__xludf.DUMMYFUNCTION("SPLIT(D399,""33"",FALSE)"),"#VALUE!")</f>
        <v>#VALUE!</v>
      </c>
      <c r="F399" s="3"/>
      <c r="G399" s="3"/>
      <c r="H399" s="1" t="s">
        <v>11</v>
      </c>
      <c r="I399" s="1" t="s">
        <v>11</v>
      </c>
      <c r="J399" s="1" t="s">
        <v>11</v>
      </c>
      <c r="K399" s="3"/>
      <c r="L399" s="3"/>
    </row>
    <row r="400">
      <c r="A400" s="4" t="s">
        <v>4342</v>
      </c>
      <c r="B400" s="1" t="s">
        <v>4343</v>
      </c>
      <c r="C400" s="1" t="s">
        <v>4344</v>
      </c>
      <c r="D400" s="1" t="s">
        <v>4345</v>
      </c>
      <c r="E400" s="1" t="str">
        <f>IFERROR(__xludf.DUMMYFUNCTION("SPLIT(D400,""33"",FALSE)"),"23 Rue de Freycinet
                                ")</f>
        <v>23 Rue de Freycinet
                                </v>
      </c>
      <c r="F400" s="1" t="str">
        <f>IFERROR(__xludf.DUMMYFUNCTION("""COMPUTED_VALUE"""),"400 TALENCE")</f>
        <v>400 TALENCE</v>
      </c>
      <c r="G400" s="1" t="s">
        <v>4346</v>
      </c>
      <c r="H400" s="1" t="s">
        <v>4347</v>
      </c>
      <c r="I400" s="5" t="s">
        <v>4348</v>
      </c>
      <c r="J400" s="1" t="s">
        <v>80</v>
      </c>
      <c r="K400" s="3"/>
      <c r="L400" s="3"/>
    </row>
    <row r="401">
      <c r="A401" s="4" t="s">
        <v>4356</v>
      </c>
      <c r="B401" s="1" t="s">
        <v>4357</v>
      </c>
      <c r="C401" s="1" t="s">
        <v>4358</v>
      </c>
      <c r="D401" s="1" t="s">
        <v>4359</v>
      </c>
      <c r="E401" s="1" t="str">
        <f>IFERROR(__xludf.DUMMYFUNCTION("SPLIT(D401,""33"",FALSE)"),"Centre Ville
                                ")</f>
        <v>Centre Ville
                                </v>
      </c>
      <c r="F401" s="1" t="str">
        <f>IFERROR(__xludf.DUMMYFUNCTION("""COMPUTED_VALUE"""),"000 Bordeaux")</f>
        <v>000 Bordeaux</v>
      </c>
      <c r="G401" s="1" t="s">
        <v>1283</v>
      </c>
      <c r="H401" s="1" t="s">
        <v>4360</v>
      </c>
      <c r="I401" s="1" t="s">
        <v>11</v>
      </c>
      <c r="J401" s="1" t="s">
        <v>80</v>
      </c>
      <c r="K401" s="3"/>
      <c r="L401" s="3"/>
    </row>
    <row r="402">
      <c r="A402" s="4" t="s">
        <v>4366</v>
      </c>
      <c r="B402" s="1" t="s">
        <v>4367</v>
      </c>
      <c r="C402" s="1" t="s">
        <v>4368</v>
      </c>
      <c r="D402" s="1" t="s">
        <v>4369</v>
      </c>
      <c r="E402" s="1" t="str">
        <f>IFERROR(__xludf.DUMMYFUNCTION("SPLIT(D402,""33"",FALSE)"),"16 rue Saint James
                                ")</f>
        <v>16 rue Saint James
                                </v>
      </c>
      <c r="F402" s="1" t="str">
        <f>IFERROR(__xludf.DUMMYFUNCTION("""COMPUTED_VALUE"""),"000 Bordeaux")</f>
        <v>000 Bordeaux</v>
      </c>
      <c r="G402" s="1" t="s">
        <v>4370</v>
      </c>
      <c r="H402" s="1" t="s">
        <v>11</v>
      </c>
      <c r="I402" s="3"/>
      <c r="J402" s="1" t="s">
        <v>80</v>
      </c>
      <c r="K402" s="3"/>
      <c r="L402" s="3"/>
    </row>
    <row r="403">
      <c r="A403" s="4" t="s">
        <v>4372</v>
      </c>
      <c r="B403" s="1" t="s">
        <v>4373</v>
      </c>
      <c r="C403" s="1" t="s">
        <v>4374</v>
      </c>
      <c r="D403" s="1" t="s">
        <v>4375</v>
      </c>
      <c r="E403" s="1" t="str">
        <f>IFERROR(__xludf.DUMMYFUNCTION("SPLIT(D403,""33"",FALSE)"),"38 rue Jean Pagès
                                ")</f>
        <v>38 rue Jean Pagès
                                </v>
      </c>
      <c r="F403" s="1" t="str">
        <f>IFERROR(__xludf.DUMMYFUNCTION("""COMPUTED_VALUE"""),"140 Villenave d'Ornon")</f>
        <v>140 Villenave d'Ornon</v>
      </c>
      <c r="G403" s="1" t="s">
        <v>4376</v>
      </c>
      <c r="H403" s="1" t="s">
        <v>11</v>
      </c>
      <c r="I403" s="1" t="s">
        <v>11</v>
      </c>
      <c r="J403" s="1" t="s">
        <v>11</v>
      </c>
      <c r="K403" s="3"/>
      <c r="L403" s="3"/>
    </row>
    <row r="404">
      <c r="A404" s="4" t="s">
        <v>4378</v>
      </c>
      <c r="B404" s="1" t="s">
        <v>4379</v>
      </c>
      <c r="C404" s="3"/>
      <c r="D404" s="3"/>
      <c r="E404" s="1" t="str">
        <f>IFERROR(__xludf.DUMMYFUNCTION("SPLIT(D404,""33"",FALSE)"),"#VALUE!")</f>
        <v>#VALUE!</v>
      </c>
      <c r="F404" s="3"/>
      <c r="G404" s="3"/>
      <c r="H404" s="1" t="s">
        <v>11</v>
      </c>
      <c r="I404" s="1" t="s">
        <v>11</v>
      </c>
      <c r="J404" s="1" t="s">
        <v>11</v>
      </c>
      <c r="K404" s="3"/>
      <c r="L404" s="3"/>
    </row>
    <row r="405">
      <c r="A405" s="4" t="s">
        <v>4381</v>
      </c>
      <c r="B405" s="1" t="s">
        <v>4382</v>
      </c>
      <c r="C405" s="1" t="s">
        <v>4383</v>
      </c>
      <c r="D405" s="1" t="s">
        <v>4384</v>
      </c>
      <c r="E405" s="1" t="str">
        <f>IFERROR(__xludf.DUMMYFUNCTION("SPLIT(D405,""33"",FALSE)"),"50 rue du Tauzin
                                ")</f>
        <v>50 rue du Tauzin
                                </v>
      </c>
      <c r="F405" s="1" t="str">
        <f>IFERROR(__xludf.DUMMYFUNCTION("""COMPUTED_VALUE"""),"000 bordeaux")</f>
        <v>000 bordeaux</v>
      </c>
      <c r="G405" s="1" t="s">
        <v>4385</v>
      </c>
      <c r="H405" s="1" t="s">
        <v>11</v>
      </c>
      <c r="I405" s="3"/>
      <c r="J405" s="1" t="s">
        <v>382</v>
      </c>
      <c r="K405" s="3"/>
      <c r="L405" s="3"/>
    </row>
    <row r="406">
      <c r="A406" s="4" t="s">
        <v>4389</v>
      </c>
      <c r="B406" s="1" t="s">
        <v>4390</v>
      </c>
      <c r="C406" s="1" t="s">
        <v>4391</v>
      </c>
      <c r="D406" s="1" t="s">
        <v>4392</v>
      </c>
      <c r="E406" s="1" t="str">
        <f>IFERROR(__xludf.DUMMYFUNCTION("SPLIT(D406,""33"",FALSE)"),"6 Les Landes 
                                 Chouraki Fabien
                                ")</f>
        <v>6 Les Landes 
                                 Chouraki Fabien
                                </v>
      </c>
      <c r="F406" s="1" t="str">
        <f>IFERROR(__xludf.DUMMYFUNCTION("""COMPUTED_VALUE"""),"620 Marcenais")</f>
        <v>620 Marcenais</v>
      </c>
      <c r="G406" s="1" t="s">
        <v>4393</v>
      </c>
      <c r="H406" s="1" t="s">
        <v>4394</v>
      </c>
      <c r="I406" s="5" t="s">
        <v>4395</v>
      </c>
      <c r="J406" s="1" t="s">
        <v>80</v>
      </c>
      <c r="K406" s="3"/>
      <c r="L406" s="3"/>
    </row>
    <row r="407">
      <c r="A407" s="4" t="s">
        <v>4399</v>
      </c>
      <c r="B407" s="1" t="s">
        <v>4400</v>
      </c>
      <c r="C407" s="1" t="s">
        <v>4401</v>
      </c>
      <c r="D407" s="1" t="s">
        <v>4402</v>
      </c>
      <c r="E407" s="1" t="str">
        <f>IFERROR(__xludf.DUMMYFUNCTION("SPLIT(D407,""33"",FALSE)"),"UFOLEP-ULCR, Chateau Betailhe, 
                                 72 Avenue de l'Eglise Romane
                                ")</f>
        <v>UFOLEP-ULCR, Chateau Betailhe, 
                                 72 Avenue de l'Eglise Romane
                                </v>
      </c>
      <c r="F407" s="1" t="str">
        <f>IFERROR(__xludf.DUMMYFUNCTION("""COMPUTED_VALUE"""),"370 ARTIGUES PRES BORDEAUX")</f>
        <v>370 ARTIGUES PRES BORDEAUX</v>
      </c>
      <c r="G407" s="1" t="s">
        <v>4403</v>
      </c>
      <c r="H407" s="1" t="s">
        <v>11</v>
      </c>
      <c r="I407" s="5" t="s">
        <v>4404</v>
      </c>
      <c r="J407" s="1" t="s">
        <v>183</v>
      </c>
      <c r="K407" s="3"/>
      <c r="L407" s="3"/>
    </row>
    <row r="408">
      <c r="A408" s="4" t="s">
        <v>4406</v>
      </c>
      <c r="B408" s="1" t="s">
        <v>4407</v>
      </c>
      <c r="C408" s="1" t="s">
        <v>4408</v>
      </c>
      <c r="D408" s="1" t="s">
        <v>4409</v>
      </c>
      <c r="E408" s="1" t="str">
        <f>IFERROR(__xludf.DUMMYFUNCTION("SPLIT(D408,""33"",FALSE)"),"9-11 allée des Peupliers
                                ")</f>
        <v>9-11 allée des Peupliers
                                </v>
      </c>
      <c r="F408" s="1" t="str">
        <f>IFERROR(__xludf.DUMMYFUNCTION("""COMPUTED_VALUE"""),"000 Bordeaux")</f>
        <v>000 Bordeaux</v>
      </c>
      <c r="G408" s="1" t="s">
        <v>4410</v>
      </c>
      <c r="H408" s="1" t="s">
        <v>4411</v>
      </c>
      <c r="I408" s="5" t="s">
        <v>4412</v>
      </c>
      <c r="J408" s="1" t="s">
        <v>154</v>
      </c>
      <c r="K408" s="3"/>
      <c r="L408" s="3"/>
    </row>
    <row r="409">
      <c r="A409" s="4" t="s">
        <v>4422</v>
      </c>
      <c r="B409" s="1" t="s">
        <v>4423</v>
      </c>
      <c r="C409" s="1" t="s">
        <v>4424</v>
      </c>
      <c r="D409" s="1" t="s">
        <v>4425</v>
      </c>
      <c r="E409" s="1" t="str">
        <f>IFERROR(__xludf.DUMMYFUNCTION("SPLIT(D409,""33"",FALSE)"),"35 allee de peygaillard
                                ")</f>
        <v>35 allee de peygaillard
                                </v>
      </c>
      <c r="F409" s="1" t="str">
        <f>IFERROR(__xludf.DUMMYFUNCTION("""COMPUTED_VALUE"""),"370 bonnetan")</f>
        <v>370 bonnetan</v>
      </c>
      <c r="G409" s="1" t="s">
        <v>4426</v>
      </c>
      <c r="H409" s="1" t="s">
        <v>4427</v>
      </c>
      <c r="I409" s="1" t="s">
        <v>11</v>
      </c>
      <c r="J409" s="1" t="s">
        <v>80</v>
      </c>
      <c r="K409" s="3"/>
      <c r="L409" s="3"/>
    </row>
    <row r="410">
      <c r="A410" s="4" t="s">
        <v>4433</v>
      </c>
      <c r="B410" s="1" t="s">
        <v>4434</v>
      </c>
      <c r="C410" s="1" t="s">
        <v>4435</v>
      </c>
      <c r="D410" s="1" t="s">
        <v>4436</v>
      </c>
      <c r="E410" s="1" t="str">
        <f>IFERROR(__xludf.DUMMYFUNCTION("SPLIT(D410,""33"",FALSE)"),"4 bis Avenue Thiers
                                ")</f>
        <v>4 bis Avenue Thiers
                                </v>
      </c>
      <c r="F410" s="1" t="str">
        <f>IFERROR(__xludf.DUMMYFUNCTION("""COMPUTED_VALUE"""),"100 Bordeaux")</f>
        <v>100 Bordeaux</v>
      </c>
      <c r="G410" s="1" t="s">
        <v>4437</v>
      </c>
      <c r="H410" s="1" t="s">
        <v>11</v>
      </c>
      <c r="I410" s="5" t="s">
        <v>4438</v>
      </c>
      <c r="J410" s="1" t="s">
        <v>312</v>
      </c>
      <c r="K410" s="3"/>
      <c r="L410" s="3"/>
    </row>
    <row r="411">
      <c r="A411" s="4" t="s">
        <v>4442</v>
      </c>
      <c r="B411" s="1" t="s">
        <v>4443</v>
      </c>
      <c r="C411" s="1" t="s">
        <v>4444</v>
      </c>
      <c r="D411" s="1" t="s">
        <v>4445</v>
      </c>
      <c r="E411" s="1" t="str">
        <f>IFERROR(__xludf.DUMMYFUNCTION("SPLIT(D411,""33"",FALSE)"),"chez Louis COSSON 6, Rue Arnaud-Miqueu
                                 Villa Saint Pierre
                                ")</f>
        <v>chez Louis COSSON 6, Rue Arnaud-Miqueu
                                 Villa Saint Pierre
                                </v>
      </c>
      <c r="F411" s="1" t="str">
        <f>IFERROR(__xludf.DUMMYFUNCTION("""COMPUTED_VALUE"""),"000 Bordeaux")</f>
        <v>000 Bordeaux</v>
      </c>
      <c r="G411" s="1" t="s">
        <v>4446</v>
      </c>
      <c r="H411" s="1" t="s">
        <v>4447</v>
      </c>
      <c r="I411" s="1" t="s">
        <v>11</v>
      </c>
      <c r="J411" s="1" t="s">
        <v>312</v>
      </c>
      <c r="K411" s="3"/>
      <c r="L411" s="3"/>
    </row>
    <row r="412">
      <c r="A412" s="4" t="s">
        <v>4459</v>
      </c>
      <c r="B412" s="1" t="s">
        <v>4460</v>
      </c>
      <c r="C412" s="1" t="s">
        <v>4461</v>
      </c>
      <c r="D412" s="1" t="s">
        <v>4462</v>
      </c>
      <c r="E412" s="1" t="str">
        <f>IFERROR(__xludf.DUMMYFUNCTION("SPLIT(D412,""33"",FALSE)"),"48 rue bouquiere
                                ")</f>
        <v>48 rue bouquiere
                                </v>
      </c>
      <c r="F412" s="1" t="str">
        <f>IFERROR(__xludf.DUMMYFUNCTION("""COMPUTED_VALUE"""),"000 bordeaux")</f>
        <v>000 bordeaux</v>
      </c>
      <c r="G412" s="1" t="s">
        <v>4463</v>
      </c>
      <c r="H412" s="1" t="s">
        <v>4464</v>
      </c>
      <c r="I412" s="5" t="s">
        <v>4465</v>
      </c>
      <c r="J412" s="1" t="s">
        <v>80</v>
      </c>
      <c r="K412" s="3"/>
      <c r="L412" s="3"/>
    </row>
    <row r="413">
      <c r="A413" s="4" t="s">
        <v>4467</v>
      </c>
      <c r="B413" s="1" t="s">
        <v>4468</v>
      </c>
      <c r="C413" s="1" t="s">
        <v>4469</v>
      </c>
      <c r="D413" s="1" t="s">
        <v>4470</v>
      </c>
      <c r="E413" s="1" t="str">
        <f>IFERROR(__xludf.DUMMYFUNCTION("SPLIT(D413,""33"",FALSE)"),"19 rue François Mauriac
                                 Résidence Haut Vigneau bât A3 apt. 325
                                ")</f>
        <v>19 rue François Mauriac
                                 Résidence Haut Vigneau bât A3 apt. 325
                                </v>
      </c>
      <c r="F413" s="1" t="str">
        <f>IFERROR(__xludf.DUMMYFUNCTION("""COMPUTED_VALUE"""),"170 Gradignan")</f>
        <v>170 Gradignan</v>
      </c>
      <c r="G413" s="1" t="s">
        <v>4471</v>
      </c>
      <c r="H413" s="1" t="s">
        <v>11</v>
      </c>
      <c r="I413" s="3"/>
      <c r="J413" s="1" t="s">
        <v>183</v>
      </c>
      <c r="K413" s="3"/>
      <c r="L413" s="3"/>
    </row>
    <row r="414">
      <c r="A414" s="4" t="s">
        <v>4487</v>
      </c>
      <c r="B414" s="1" t="s">
        <v>4488</v>
      </c>
      <c r="C414" s="1" t="s">
        <v>4489</v>
      </c>
      <c r="D414" s="1" t="s">
        <v>4490</v>
      </c>
      <c r="E414" s="1" t="str">
        <f>IFERROR(__xludf.DUMMYFUNCTION("SPLIT(D414,""33"",FALSE)"),"17 rue Baudin
                                ")</f>
        <v>17 rue Baudin
                                </v>
      </c>
      <c r="F414" s="1" t="str">
        <f>IFERROR(__xludf.DUMMYFUNCTION("""COMPUTED_VALUE"""),"110 Le Bouscat")</f>
        <v>110 Le Bouscat</v>
      </c>
      <c r="G414" s="1" t="s">
        <v>4491</v>
      </c>
      <c r="H414" s="1" t="s">
        <v>11</v>
      </c>
      <c r="I414" s="5" t="s">
        <v>4492</v>
      </c>
      <c r="J414" s="1" t="s">
        <v>53</v>
      </c>
      <c r="K414" s="3"/>
      <c r="L414" s="3"/>
    </row>
    <row r="415">
      <c r="A415" s="4" t="s">
        <v>4502</v>
      </c>
      <c r="B415" s="1" t="s">
        <v>4503</v>
      </c>
      <c r="C415" s="1" t="s">
        <v>4504</v>
      </c>
      <c r="D415" s="1" t="s">
        <v>4505</v>
      </c>
      <c r="E415" s="1" t="str">
        <f>IFERROR(__xludf.DUMMYFUNCTION("SPLIT(D415,""33"",FALSE)"),"380 cours de la somme
                                ")</f>
        <v>380 cours de la somme
                                </v>
      </c>
      <c r="F415" s="1" t="str">
        <f>IFERROR(__xludf.DUMMYFUNCTION("""COMPUTED_VALUE"""),"000 Bordeaux")</f>
        <v>000 Bordeaux</v>
      </c>
      <c r="G415" s="1" t="s">
        <v>4506</v>
      </c>
      <c r="H415" s="1" t="s">
        <v>11</v>
      </c>
      <c r="I415" s="5" t="s">
        <v>4507</v>
      </c>
      <c r="J415" s="1" t="s">
        <v>31</v>
      </c>
      <c r="K415" s="3"/>
      <c r="L415" s="3"/>
    </row>
    <row r="416">
      <c r="A416" s="4" t="s">
        <v>4509</v>
      </c>
      <c r="B416" s="1" t="s">
        <v>4510</v>
      </c>
      <c r="C416" s="1" t="s">
        <v>4511</v>
      </c>
      <c r="D416" s="1" t="s">
        <v>4512</v>
      </c>
      <c r="E416" s="1" t="str">
        <f>IFERROR(__xludf.DUMMYFUNCTION("SPLIT(D416,""33"",FALSE)"),"25 rue Permentade
                                ")</f>
        <v>25 rue Permentade
                                </v>
      </c>
      <c r="F416" s="1" t="str">
        <f>IFERROR(__xludf.DUMMYFUNCTION("""COMPUTED_VALUE"""),"000 Bordeaux")</f>
        <v>000 Bordeaux</v>
      </c>
      <c r="G416" s="1" t="s">
        <v>4513</v>
      </c>
      <c r="H416" s="1" t="s">
        <v>2175</v>
      </c>
      <c r="I416" s="5" t="s">
        <v>2689</v>
      </c>
      <c r="J416" s="1" t="s">
        <v>312</v>
      </c>
      <c r="K416" s="3"/>
      <c r="L416" s="3"/>
    </row>
    <row r="417">
      <c r="A417" s="4" t="s">
        <v>4515</v>
      </c>
      <c r="B417" s="1" t="s">
        <v>4516</v>
      </c>
      <c r="C417" s="1" t="s">
        <v>4517</v>
      </c>
      <c r="D417" s="1" t="s">
        <v>4518</v>
      </c>
      <c r="E417" s="1" t="str">
        <f>IFERROR(__xludf.DUMMYFUNCTION("SPLIT(D417,""33"",FALSE)"),"134 cours Saint-Louis
                                 Résidence clos saint-louis bât 4 apt. 412
                                ")</f>
        <v>134 cours Saint-Louis
                                 Résidence clos saint-louis bât 4 apt. 412
                                </v>
      </c>
      <c r="F417" s="1" t="str">
        <f>IFERROR(__xludf.DUMMYFUNCTION("""COMPUTED_VALUE"""),"300 Bordeaux")</f>
        <v>300 Bordeaux</v>
      </c>
      <c r="G417" s="1" t="s">
        <v>4519</v>
      </c>
      <c r="H417" s="1" t="s">
        <v>11</v>
      </c>
      <c r="I417" s="5" t="s">
        <v>4520</v>
      </c>
      <c r="J417" s="1" t="s">
        <v>183</v>
      </c>
      <c r="K417" s="3"/>
      <c r="L417" s="3"/>
    </row>
    <row r="418">
      <c r="A418" s="4" t="s">
        <v>4522</v>
      </c>
      <c r="B418" s="1" t="s">
        <v>4523</v>
      </c>
      <c r="C418" s="1" t="s">
        <v>4524</v>
      </c>
      <c r="D418" s="1" t="s">
        <v>4525</v>
      </c>
      <c r="E418" s="1" t="str">
        <f>IFERROR(__xludf.DUMMYFUNCTION("SPLIT(D418,""33"",FALSE)"),"6 Rue Des Girondins
                                ")</f>
        <v>6 Rue Des Girondins
                                </v>
      </c>
      <c r="F418" s="1" t="str">
        <f>IFERROR(__xludf.DUMMYFUNCTION("""COMPUTED_VALUE"""),"200 Bordeaux")</f>
        <v>200 Bordeaux</v>
      </c>
      <c r="G418" s="1" t="s">
        <v>4526</v>
      </c>
      <c r="H418" s="1" t="s">
        <v>11</v>
      </c>
      <c r="I418" s="5" t="s">
        <v>4527</v>
      </c>
      <c r="J418" s="1" t="s">
        <v>80</v>
      </c>
      <c r="K418" s="3"/>
      <c r="L418" s="3"/>
    </row>
    <row r="419">
      <c r="A419" s="4" t="s">
        <v>4537</v>
      </c>
      <c r="B419" s="1" t="s">
        <v>4538</v>
      </c>
      <c r="C419" s="1" t="s">
        <v>4539</v>
      </c>
      <c r="D419" s="1" t="s">
        <v>4540</v>
      </c>
      <c r="E419" s="1" t="str">
        <f>IFERROR(__xludf.DUMMYFUNCTION("SPLIT(D419,""33"",FALSE)"),"224 rue du jardin public
                                 appartement 10
                                ")</f>
        <v>224 rue du jardin public
                                 appartement 10
                                </v>
      </c>
      <c r="F419" s="1" t="str">
        <f>IFERROR(__xludf.DUMMYFUNCTION("""COMPUTED_VALUE"""),"300 Bordeaux")</f>
        <v>300 Bordeaux</v>
      </c>
      <c r="G419" s="1" t="s">
        <v>4541</v>
      </c>
      <c r="H419" s="1" t="s">
        <v>11</v>
      </c>
      <c r="I419" s="1" t="s">
        <v>11</v>
      </c>
      <c r="J419" s="1" t="s">
        <v>80</v>
      </c>
      <c r="K419" s="3"/>
      <c r="L419" s="3"/>
    </row>
    <row r="420">
      <c r="A420" s="4" t="s">
        <v>4549</v>
      </c>
      <c r="B420" s="1" t="s">
        <v>4550</v>
      </c>
      <c r="C420" s="1" t="s">
        <v>4551</v>
      </c>
      <c r="D420" s="1" t="s">
        <v>4552</v>
      </c>
      <c r="E420" s="1" t="str">
        <f>IFERROR(__xludf.DUMMYFUNCTION("SPLIT(D420,""33"",FALSE)"),"21 quai de bacalan
                                ")</f>
        <v>21 quai de bacalan
                                </v>
      </c>
      <c r="F420" s="1" t="str">
        <f>IFERROR(__xludf.DUMMYFUNCTION("""COMPUTED_VALUE"""),"300 Bordeaux")</f>
        <v>300 Bordeaux</v>
      </c>
      <c r="G420" s="1" t="s">
        <v>4553</v>
      </c>
      <c r="H420" s="1" t="s">
        <v>11</v>
      </c>
      <c r="I420" s="5" t="s">
        <v>4554</v>
      </c>
      <c r="J420" s="1" t="s">
        <v>80</v>
      </c>
      <c r="K420" s="3"/>
      <c r="L420" s="3"/>
    </row>
    <row r="421">
      <c r="A421" s="4" t="s">
        <v>4560</v>
      </c>
      <c r="B421" s="1" t="s">
        <v>4561</v>
      </c>
      <c r="C421" s="3"/>
      <c r="D421" s="3"/>
      <c r="E421" s="1" t="str">
        <f>IFERROR(__xludf.DUMMYFUNCTION("SPLIT(D421,""33"",FALSE)"),"#VALUE!")</f>
        <v>#VALUE!</v>
      </c>
      <c r="F421" s="3"/>
      <c r="G421" s="3"/>
      <c r="H421" s="1" t="s">
        <v>11</v>
      </c>
      <c r="I421" s="1" t="s">
        <v>11</v>
      </c>
      <c r="J421" s="1" t="s">
        <v>11</v>
      </c>
      <c r="K421" s="3"/>
      <c r="L421" s="3"/>
    </row>
    <row r="422">
      <c r="A422" s="4" t="s">
        <v>4563</v>
      </c>
      <c r="B422" s="1" t="s">
        <v>4564</v>
      </c>
      <c r="C422" s="1" t="s">
        <v>4565</v>
      </c>
      <c r="D422" s="1" t="s">
        <v>4566</v>
      </c>
      <c r="E422" s="1" t="str">
        <f>IFERROR(__xludf.DUMMYFUNCTION("SPLIT(D422,""33"",FALSE)"),"37 rue Jules Mabit
                                ")</f>
        <v>37 rue Jules Mabit
                                </v>
      </c>
      <c r="F422" s="1" t="str">
        <f>IFERROR(__xludf.DUMMYFUNCTION("""COMPUTED_VALUE"""),"200 Bordeaux")</f>
        <v>200 Bordeaux</v>
      </c>
      <c r="G422" s="1" t="s">
        <v>4567</v>
      </c>
      <c r="H422" s="1" t="s">
        <v>4568</v>
      </c>
      <c r="I422" s="1" t="s">
        <v>11</v>
      </c>
      <c r="J422" s="1" t="s">
        <v>1199</v>
      </c>
      <c r="K422" s="3"/>
      <c r="L422" s="3"/>
    </row>
    <row r="423">
      <c r="A423" s="4" t="s">
        <v>4572</v>
      </c>
      <c r="B423" s="1" t="s">
        <v>4573</v>
      </c>
      <c r="C423" s="1" t="s">
        <v>4574</v>
      </c>
      <c r="D423" s="1" t="s">
        <v>4575</v>
      </c>
      <c r="E423" s="1" t="str">
        <f>IFERROR(__xludf.DUMMYFUNCTION("SPLIT(D423,""33"",FALSE)"),"23 rue du Hâ 
                                ")</f>
        <v>23 rue du Hâ 
                                </v>
      </c>
      <c r="F423" s="1" t="str">
        <f>IFERROR(__xludf.DUMMYFUNCTION("""COMPUTED_VALUE"""),"000 Bordeaux")</f>
        <v>000 Bordeaux</v>
      </c>
      <c r="G423" s="1" t="s">
        <v>4576</v>
      </c>
      <c r="H423" s="1" t="s">
        <v>4577</v>
      </c>
      <c r="I423" s="5" t="s">
        <v>4578</v>
      </c>
      <c r="J423" s="1" t="s">
        <v>80</v>
      </c>
      <c r="K423" s="3"/>
      <c r="L423" s="3"/>
    </row>
    <row r="424">
      <c r="A424" s="4" t="s">
        <v>4580</v>
      </c>
      <c r="B424" s="1" t="s">
        <v>4581</v>
      </c>
      <c r="C424" s="1" t="s">
        <v>4582</v>
      </c>
      <c r="D424" s="1" t="s">
        <v>4583</v>
      </c>
      <c r="E424" s="1" t="str">
        <f>IFERROR(__xludf.DUMMYFUNCTION("SPLIT(D424,""33"",FALSE)"),"27 rue Charlevoix de Villers
                                ")</f>
        <v>27 rue Charlevoix de Villers
                                </v>
      </c>
      <c r="F424" s="1" t="str">
        <f>IFERROR(__xludf.DUMMYFUNCTION("""COMPUTED_VALUE"""),"300 Bordeaux")</f>
        <v>300 Bordeaux</v>
      </c>
      <c r="G424" s="1" t="s">
        <v>4584</v>
      </c>
      <c r="H424" s="1" t="s">
        <v>11</v>
      </c>
      <c r="I424" s="5" t="s">
        <v>4585</v>
      </c>
      <c r="J424" s="1" t="s">
        <v>80</v>
      </c>
      <c r="K424" s="3"/>
      <c r="L424" s="3"/>
    </row>
    <row r="425">
      <c r="A425" s="4" t="s">
        <v>4587</v>
      </c>
      <c r="B425" s="1" t="s">
        <v>4588</v>
      </c>
      <c r="C425" s="1" t="s">
        <v>4589</v>
      </c>
      <c r="D425" s="1" t="s">
        <v>4590</v>
      </c>
      <c r="E425" s="1" t="str">
        <f>IFERROR(__xludf.DUMMYFUNCTION("SPLIT(D425,""33"",FALSE)"),"32 rue Marcelin Berthelot
                                ")</f>
        <v>32 rue Marcelin Berthelot
                                </v>
      </c>
      <c r="F425" s="1" t="str">
        <f>IFERROR(__xludf.DUMMYFUNCTION("""COMPUTED_VALUE"""),"200 Bordeaux")</f>
        <v>200 Bordeaux</v>
      </c>
      <c r="G425" s="1" t="s">
        <v>2991</v>
      </c>
      <c r="H425" s="1" t="s">
        <v>11</v>
      </c>
      <c r="I425" s="5" t="s">
        <v>4591</v>
      </c>
      <c r="J425" s="1" t="s">
        <v>382</v>
      </c>
      <c r="K425" s="3"/>
      <c r="L425" s="3"/>
    </row>
    <row r="426">
      <c r="A426" s="4" t="s">
        <v>4625</v>
      </c>
      <c r="B426" s="1" t="s">
        <v>4626</v>
      </c>
      <c r="C426" s="1" t="s">
        <v>4627</v>
      </c>
      <c r="D426" s="1" t="s">
        <v>4628</v>
      </c>
      <c r="E426" s="1" t="str">
        <f>IFERROR(__xludf.DUMMYFUNCTION("SPLIT(D426,""33"",FALSE)"),"17/19 place Jean Cayrol
                                 Boulangerie ""Secrets de pains""
                                ")</f>
        <v>17/19 place Jean Cayrol
                                 Boulangerie "Secrets de pains"
                                </v>
      </c>
      <c r="F426" s="1" t="str">
        <f>IFERROR(__xludf.DUMMYFUNCTION("""COMPUTED_VALUE"""),"300 Bordeaux")</f>
        <v>300 Bordeaux</v>
      </c>
      <c r="G426" s="1" t="s">
        <v>4629</v>
      </c>
      <c r="H426" s="1" t="s">
        <v>11</v>
      </c>
      <c r="I426" s="3"/>
      <c r="J426" s="1" t="s">
        <v>312</v>
      </c>
      <c r="K426" s="3"/>
      <c r="L426" s="3"/>
    </row>
    <row r="427">
      <c r="A427" s="4" t="s">
        <v>4633</v>
      </c>
      <c r="B427" s="1" t="s">
        <v>4634</v>
      </c>
      <c r="C427" s="3"/>
      <c r="D427" s="3"/>
      <c r="E427" s="1" t="str">
        <f>IFERROR(__xludf.DUMMYFUNCTION("SPLIT(D427,""33"",FALSE)"),"#VALUE!")</f>
        <v>#VALUE!</v>
      </c>
      <c r="F427" s="3"/>
      <c r="G427" s="3"/>
      <c r="H427" s="1" t="s">
        <v>11</v>
      </c>
      <c r="I427" s="1" t="s">
        <v>11</v>
      </c>
      <c r="J427" s="1" t="s">
        <v>11</v>
      </c>
      <c r="K427" s="3"/>
      <c r="L427" s="3"/>
    </row>
    <row r="428">
      <c r="A428" s="4" t="s">
        <v>4636</v>
      </c>
      <c r="B428" s="1" t="s">
        <v>4637</v>
      </c>
      <c r="C428" s="1" t="s">
        <v>4638</v>
      </c>
      <c r="D428" s="1" t="s">
        <v>4639</v>
      </c>
      <c r="E428" s="1" t="str">
        <f>IFERROR(__xludf.DUMMYFUNCTION("SPLIT(D428,""33"",FALSE)"),"68 RUE EMILE COMBES
                                ")</f>
        <v>68 RUE EMILE COMBES
                                </v>
      </c>
      <c r="F428" s="1" t="str">
        <f>IFERROR(__xludf.DUMMYFUNCTION("""COMPUTED_VALUE"""),"000 BORDEAUX")</f>
        <v>000 BORDEAUX</v>
      </c>
      <c r="G428" s="1" t="s">
        <v>4640</v>
      </c>
      <c r="H428" s="1" t="s">
        <v>11</v>
      </c>
      <c r="I428" s="5" t="s">
        <v>4641</v>
      </c>
      <c r="J428" s="1" t="s">
        <v>80</v>
      </c>
      <c r="K428" s="3"/>
      <c r="L428" s="3"/>
    </row>
    <row r="429">
      <c r="A429" s="4" t="s">
        <v>4647</v>
      </c>
      <c r="B429" s="1" t="s">
        <v>4648</v>
      </c>
      <c r="C429" s="1" t="s">
        <v>4649</v>
      </c>
      <c r="D429" s="1" t="s">
        <v>4650</v>
      </c>
      <c r="E429" s="1" t="str">
        <f>IFERROR(__xludf.DUMMYFUNCTION("SPLIT(D429,""33"",FALSE)"),"40 rue Joséphine
                                ")</f>
        <v>40 rue Joséphine
                                </v>
      </c>
      <c r="F429" s="1" t="str">
        <f>IFERROR(__xludf.DUMMYFUNCTION("""COMPUTED_VALUE"""),"000 Bordeaux")</f>
        <v>000 Bordeaux</v>
      </c>
      <c r="G429" s="1" t="s">
        <v>4651</v>
      </c>
      <c r="H429" s="1" t="s">
        <v>4652</v>
      </c>
      <c r="I429" s="5" t="s">
        <v>4653</v>
      </c>
      <c r="J429" s="1" t="s">
        <v>80</v>
      </c>
      <c r="K429" s="3"/>
      <c r="L429" s="3"/>
    </row>
    <row r="430">
      <c r="A430" s="4" t="s">
        <v>4657</v>
      </c>
      <c r="B430" s="1" t="s">
        <v>4658</v>
      </c>
      <c r="C430" s="1" t="s">
        <v>4659</v>
      </c>
      <c r="D430" s="1" t="s">
        <v>4660</v>
      </c>
      <c r="E430" s="1" t="str">
        <f>IFERROR(__xludf.DUMMYFUNCTION("SPLIT(D430,""33"",FALSE)"),"8, rue Borie
                                ")</f>
        <v>8, rue Borie
                                </v>
      </c>
      <c r="F430" s="1" t="str">
        <f>IFERROR(__xludf.DUMMYFUNCTION("""COMPUTED_VALUE"""),"300 BORDEAUX")</f>
        <v>300 BORDEAUX</v>
      </c>
      <c r="G430" s="1" t="s">
        <v>4661</v>
      </c>
      <c r="H430" s="1" t="s">
        <v>11</v>
      </c>
      <c r="I430" s="5" t="s">
        <v>4662</v>
      </c>
      <c r="J430" s="1" t="s">
        <v>53</v>
      </c>
      <c r="K430" s="3"/>
      <c r="L430" s="3"/>
    </row>
    <row r="431">
      <c r="A431" s="4" t="s">
        <v>4664</v>
      </c>
      <c r="B431" s="1" t="s">
        <v>4665</v>
      </c>
      <c r="C431" s="3"/>
      <c r="D431" s="3"/>
      <c r="E431" s="1" t="str">
        <f>IFERROR(__xludf.DUMMYFUNCTION("SPLIT(D431,""33"",FALSE)"),"#VALUE!")</f>
        <v>#VALUE!</v>
      </c>
      <c r="F431" s="3"/>
      <c r="G431" s="3"/>
      <c r="H431" s="1" t="s">
        <v>11</v>
      </c>
      <c r="I431" s="1" t="s">
        <v>11</v>
      </c>
      <c r="J431" s="1" t="s">
        <v>11</v>
      </c>
      <c r="K431" s="3"/>
      <c r="L431" s="3"/>
    </row>
    <row r="432">
      <c r="A432" s="4" t="s">
        <v>4667</v>
      </c>
      <c r="B432" s="1" t="s">
        <v>4668</v>
      </c>
      <c r="C432" s="1" t="s">
        <v>4669</v>
      </c>
      <c r="D432" s="1" t="s">
        <v>4670</v>
      </c>
      <c r="E432" s="1" t="str">
        <f>IFERROR(__xludf.DUMMYFUNCTION("SPLIT(D432,""33"",FALSE)"),"153 rue Georges Mandel
                                ")</f>
        <v>153 rue Georges Mandel
                                </v>
      </c>
      <c r="F432" s="1" t="str">
        <f>IFERROR(__xludf.DUMMYFUNCTION("""COMPUTED_VALUE"""),"000 Bordeaux")</f>
        <v>000 Bordeaux</v>
      </c>
      <c r="G432" s="1" t="s">
        <v>4671</v>
      </c>
      <c r="H432" s="1" t="s">
        <v>4672</v>
      </c>
      <c r="I432" s="1" t="s">
        <v>11</v>
      </c>
      <c r="J432" s="1" t="s">
        <v>312</v>
      </c>
      <c r="K432" s="3"/>
      <c r="L432" s="3"/>
    </row>
    <row r="433">
      <c r="A433" s="4" t="s">
        <v>4674</v>
      </c>
      <c r="B433" s="1" t="s">
        <v>4675</v>
      </c>
      <c r="C433" s="1" t="s">
        <v>4676</v>
      </c>
      <c r="D433" s="1" t="s">
        <v>4677</v>
      </c>
      <c r="E433" s="1" t="str">
        <f>IFERROR(__xludf.DUMMYFUNCTION("SPLIT(D433,""33"",FALSE)"),"23 cours de quebec 
                                 A 319    Bat CA 
                                ")</f>
        <v>23 cours de quebec 
                                 A 319    Bat CA 
                                </v>
      </c>
      <c r="F433" s="1" t="str">
        <f>IFERROR(__xludf.DUMMYFUNCTION("""COMPUTED_VALUE"""),"300 Bordeaux")</f>
        <v>300 Bordeaux</v>
      </c>
      <c r="G433" s="1" t="s">
        <v>4678</v>
      </c>
      <c r="H433" s="1" t="s">
        <v>11</v>
      </c>
      <c r="I433" s="1" t="s">
        <v>11</v>
      </c>
      <c r="J433" s="1" t="s">
        <v>924</v>
      </c>
      <c r="K433" s="3"/>
      <c r="L433" s="3"/>
    </row>
    <row r="434">
      <c r="A434" s="4" t="s">
        <v>4680</v>
      </c>
      <c r="B434" s="1" t="s">
        <v>4681</v>
      </c>
      <c r="C434" s="1" t="s">
        <v>4682</v>
      </c>
      <c r="D434" s="1" t="s">
        <v>4683</v>
      </c>
      <c r="E434" s="1" t="str">
        <f>IFERROR(__xludf.DUMMYFUNCTION("SPLIT(D434,""33"",FALSE)"),"Rue du Dr Roux
                                ")</f>
        <v>Rue du Dr Roux
                                </v>
      </c>
      <c r="F434" s="1" t="str">
        <f>IFERROR(__xludf.DUMMYFUNCTION("""COMPUTED_VALUE"""),"000 Bordeaux")</f>
        <v>000 Bordeaux</v>
      </c>
      <c r="G434" s="1" t="s">
        <v>4684</v>
      </c>
      <c r="H434" s="1" t="s">
        <v>11</v>
      </c>
      <c r="I434" s="5" t="s">
        <v>4685</v>
      </c>
      <c r="J434" s="1" t="s">
        <v>31</v>
      </c>
      <c r="K434" s="3"/>
      <c r="L434" s="3"/>
    </row>
    <row r="435">
      <c r="A435" s="4" t="s">
        <v>4689</v>
      </c>
      <c r="B435" s="1" t="s">
        <v>4690</v>
      </c>
      <c r="C435" s="1" t="s">
        <v>4691</v>
      </c>
      <c r="D435" s="1" t="s">
        <v>4692</v>
      </c>
      <c r="E435" s="1" t="str">
        <f>IFERROR(__xludf.DUMMYFUNCTION("SPLIT(D435,""33"",FALSE)"),"11 allée Ausone
                                 Domaine Universitaire
                                ")</f>
        <v>11 allée Ausone
                                 Domaine Universitaire
                                </v>
      </c>
      <c r="F435" s="1" t="str">
        <f>IFERROR(__xludf.DUMMYFUNCTION("""COMPUTED_VALUE"""),"607 Pessac")</f>
        <v>607 Pessac</v>
      </c>
      <c r="G435" s="1" t="s">
        <v>4693</v>
      </c>
      <c r="H435" s="1" t="s">
        <v>4694</v>
      </c>
      <c r="I435" s="5" t="s">
        <v>4695</v>
      </c>
      <c r="J435" s="1" t="s">
        <v>312</v>
      </c>
      <c r="K435" s="3"/>
      <c r="L435" s="3"/>
    </row>
    <row r="436">
      <c r="A436" s="4" t="s">
        <v>4721</v>
      </c>
      <c r="B436" s="1" t="s">
        <v>4722</v>
      </c>
      <c r="C436" s="1" t="s">
        <v>4723</v>
      </c>
      <c r="D436" s="1" t="s">
        <v>4724</v>
      </c>
      <c r="E436" s="1" t="str">
        <f>IFERROR(__xludf.DUMMYFUNCTION("SPLIT(D436,""33"",FALSE)"),"79 cours des Aubiers 
                                ")</f>
        <v>79 cours des Aubiers 
                                </v>
      </c>
      <c r="F436" s="1" t="str">
        <f>IFERROR(__xludf.DUMMYFUNCTION("""COMPUTED_VALUE"""),"300 Bordeaux")</f>
        <v>300 Bordeaux</v>
      </c>
      <c r="G436" s="1" t="s">
        <v>4725</v>
      </c>
      <c r="H436" s="1" t="s">
        <v>2175</v>
      </c>
      <c r="I436" s="1" t="s">
        <v>11</v>
      </c>
      <c r="J436" s="1" t="s">
        <v>312</v>
      </c>
      <c r="K436" s="3"/>
      <c r="L436" s="3"/>
    </row>
    <row r="437">
      <c r="A437" s="4" t="s">
        <v>4737</v>
      </c>
      <c r="B437" s="1" t="s">
        <v>4738</v>
      </c>
      <c r="C437" s="1" t="s">
        <v>4739</v>
      </c>
      <c r="D437" s="1" t="s">
        <v>4740</v>
      </c>
      <c r="E437" s="1" t="str">
        <f>IFERROR(__xludf.DUMMYFUNCTION("SPLIT(D437,""33"",FALSE)"),"43 rue Saint Nicolas
                                ")</f>
        <v>43 rue Saint Nicolas
                                </v>
      </c>
      <c r="F437" s="1" t="str">
        <f>IFERROR(__xludf.DUMMYFUNCTION("""COMPUTED_VALUE"""),"800 Bordeaux")</f>
        <v>800 Bordeaux</v>
      </c>
      <c r="G437" s="1" t="s">
        <v>4741</v>
      </c>
      <c r="H437" s="1" t="s">
        <v>11</v>
      </c>
      <c r="I437" s="1" t="s">
        <v>11</v>
      </c>
      <c r="J437" s="1" t="s">
        <v>31</v>
      </c>
      <c r="K437" s="3"/>
      <c r="L437" s="3"/>
    </row>
    <row r="438">
      <c r="A438" s="4" t="s">
        <v>4749</v>
      </c>
      <c r="B438" s="1" t="s">
        <v>4750</v>
      </c>
      <c r="C438" s="3"/>
      <c r="D438" s="3"/>
      <c r="E438" s="1" t="str">
        <f>IFERROR(__xludf.DUMMYFUNCTION("SPLIT(D438,""33"",FALSE)"),"#VALUE!")</f>
        <v>#VALUE!</v>
      </c>
      <c r="F438" s="3"/>
      <c r="G438" s="3"/>
      <c r="H438" s="1" t="s">
        <v>11</v>
      </c>
      <c r="I438" s="1" t="s">
        <v>11</v>
      </c>
      <c r="J438" s="1" t="s">
        <v>11</v>
      </c>
      <c r="K438" s="3"/>
      <c r="L438" s="3"/>
    </row>
    <row r="439">
      <c r="A439" s="4" t="s">
        <v>4760</v>
      </c>
      <c r="B439" s="1" t="s">
        <v>4761</v>
      </c>
      <c r="C439" s="1" t="s">
        <v>4762</v>
      </c>
      <c r="D439" s="1" t="s">
        <v>4763</v>
      </c>
      <c r="E439" s="1" t="str">
        <f>IFERROR(__xludf.DUMMYFUNCTION("SPLIT(D439,""33"",FALSE)"),"52 rue Eugène Le Roy
                                ")</f>
        <v>52 rue Eugène Le Roy
                                </v>
      </c>
      <c r="F439" s="1" t="str">
        <f>IFERROR(__xludf.DUMMYFUNCTION("""COMPUTED_VALUE"""),"800 Bordeaux")</f>
        <v>800 Bordeaux</v>
      </c>
      <c r="G439" s="1" t="s">
        <v>4764</v>
      </c>
      <c r="H439" s="1" t="s">
        <v>4765</v>
      </c>
      <c r="I439" s="5" t="s">
        <v>4766</v>
      </c>
      <c r="J439" s="1" t="s">
        <v>53</v>
      </c>
      <c r="K439" s="3"/>
      <c r="L439" s="3"/>
    </row>
    <row r="440">
      <c r="A440" s="4" t="s">
        <v>4770</v>
      </c>
      <c r="B440" s="1" t="s">
        <v>4771</v>
      </c>
      <c r="C440" s="1" t="s">
        <v>4772</v>
      </c>
      <c r="D440" s="1" t="s">
        <v>629</v>
      </c>
      <c r="E440" s="1" t="str">
        <f>IFERROR(__xludf.DUMMYFUNCTION("SPLIT(D440,""33"",FALSE)"),"26, rue Marius Olivier
                                ")</f>
        <v>26, rue Marius Olivier
                                </v>
      </c>
      <c r="F440" s="1" t="str">
        <f>IFERROR(__xludf.DUMMYFUNCTION("""COMPUTED_VALUE"""),"130 BEGLES")</f>
        <v>130 BEGLES</v>
      </c>
      <c r="G440" s="1" t="s">
        <v>630</v>
      </c>
      <c r="H440" s="1" t="s">
        <v>11</v>
      </c>
      <c r="I440" s="5" t="s">
        <v>631</v>
      </c>
      <c r="J440" s="1" t="s">
        <v>80</v>
      </c>
      <c r="K440" s="3"/>
      <c r="L440" s="3"/>
    </row>
    <row r="441">
      <c r="A441" s="4" t="s">
        <v>4780</v>
      </c>
      <c r="B441" s="1" t="s">
        <v>4781</v>
      </c>
      <c r="C441" s="1" t="s">
        <v>4782</v>
      </c>
      <c r="D441" s="1" t="s">
        <v>4783</v>
      </c>
      <c r="E441" s="1" t="str">
        <f>IFERROR(__xludf.DUMMYFUNCTION("SPLIT(D441,""33"",FALSE)"),"29 rue des sablières
                                ")</f>
        <v>29 rue des sablières
                                </v>
      </c>
      <c r="F441" s="1" t="str">
        <f>IFERROR(__xludf.DUMMYFUNCTION("""COMPUTED_VALUE"""),"800 bordeaux")</f>
        <v>800 bordeaux</v>
      </c>
      <c r="G441" s="1" t="s">
        <v>4784</v>
      </c>
      <c r="H441" s="1" t="s">
        <v>11</v>
      </c>
      <c r="I441" s="1" t="s">
        <v>11</v>
      </c>
      <c r="J441" s="1" t="s">
        <v>31</v>
      </c>
      <c r="K441" s="3"/>
      <c r="L441" s="3"/>
    </row>
    <row r="442">
      <c r="A442" s="4" t="s">
        <v>4792</v>
      </c>
      <c r="B442" s="1" t="s">
        <v>4793</v>
      </c>
      <c r="C442" s="1" t="s">
        <v>4794</v>
      </c>
      <c r="D442" s="1" t="s">
        <v>4795</v>
      </c>
      <c r="E442" s="1" t="str">
        <f>IFERROR(__xludf.DUMMYFUNCTION("SPLIT(D442,""33"",FALSE)"),"36-38 rue Saint-James
                                ")</f>
        <v>36-38 rue Saint-James
                                </v>
      </c>
      <c r="F442" s="1" t="str">
        <f>IFERROR(__xludf.DUMMYFUNCTION("""COMPUTED_VALUE"""),"000 Bordeaux")</f>
        <v>000 Bordeaux</v>
      </c>
      <c r="G442" s="1" t="s">
        <v>4796</v>
      </c>
      <c r="H442" s="1" t="s">
        <v>11</v>
      </c>
      <c r="I442" s="5" t="s">
        <v>4797</v>
      </c>
      <c r="J442" s="1" t="s">
        <v>53</v>
      </c>
      <c r="K442" s="3"/>
      <c r="L442" s="3"/>
    </row>
    <row r="443">
      <c r="A443" s="4" t="s">
        <v>4799</v>
      </c>
      <c r="B443" s="1" t="s">
        <v>4800</v>
      </c>
      <c r="C443" s="1" t="s">
        <v>4801</v>
      </c>
      <c r="D443" s="1" t="s">
        <v>4802</v>
      </c>
      <c r="E443" s="1" t="str">
        <f>IFERROR(__xludf.DUMMYFUNCTION("SPLIT(D443,""33"",FALSE)"),"65 rue Elie Gintrac 
                                ")</f>
        <v>65 rue Elie Gintrac 
                                </v>
      </c>
      <c r="F443" s="1" t="str">
        <f>IFERROR(__xludf.DUMMYFUNCTION("""COMPUTED_VALUE"""),"000 Bordeaux")</f>
        <v>000 Bordeaux</v>
      </c>
      <c r="G443" s="1" t="s">
        <v>4803</v>
      </c>
      <c r="H443" s="1" t="s">
        <v>11</v>
      </c>
      <c r="I443" s="3"/>
      <c r="J443" s="1" t="s">
        <v>80</v>
      </c>
      <c r="K443" s="3"/>
      <c r="L443" s="3"/>
    </row>
    <row r="444">
      <c r="A444" s="4" t="s">
        <v>4821</v>
      </c>
      <c r="B444" s="1" t="s">
        <v>4822</v>
      </c>
      <c r="C444" s="1" t="s">
        <v>4823</v>
      </c>
      <c r="D444" s="1" t="s">
        <v>4824</v>
      </c>
      <c r="E444" s="1" t="str">
        <f>IFERROR(__xludf.DUMMYFUNCTION("SPLIT(D444,""33"",FALSE)"),"10 RUE JEAN CARMET
                                ")</f>
        <v>10 RUE JEAN CARMET
                                </v>
      </c>
      <c r="F444" s="3" t="str">
        <f>IFERROR(__xludf.DUMMYFUNCTION("""COMPUTED_VALUE"""),"600 Pessac")</f>
        <v>600 Pessac</v>
      </c>
      <c r="G444" s="3"/>
      <c r="H444" s="1" t="s">
        <v>11</v>
      </c>
      <c r="I444" s="1" t="s">
        <v>11</v>
      </c>
      <c r="J444" s="1" t="s">
        <v>11</v>
      </c>
      <c r="K444" s="3"/>
      <c r="L444" s="3"/>
    </row>
    <row r="445">
      <c r="A445" s="4" t="s">
        <v>4828</v>
      </c>
      <c r="B445" s="1" t="s">
        <v>4829</v>
      </c>
      <c r="C445" s="3"/>
      <c r="D445" s="3"/>
      <c r="E445" s="1" t="str">
        <f>IFERROR(__xludf.DUMMYFUNCTION("SPLIT(D445,""33"",FALSE)"),"#VALUE!")</f>
        <v>#VALUE!</v>
      </c>
      <c r="F445" s="3"/>
      <c r="G445" s="3"/>
      <c r="H445" s="1" t="s">
        <v>11</v>
      </c>
      <c r="I445" s="1" t="s">
        <v>11</v>
      </c>
      <c r="J445" s="1" t="s">
        <v>11</v>
      </c>
      <c r="K445" s="3"/>
      <c r="L445" s="3"/>
    </row>
    <row r="446">
      <c r="A446" s="4" t="s">
        <v>4837</v>
      </c>
      <c r="B446" s="1" t="s">
        <v>4838</v>
      </c>
      <c r="C446" s="1" t="s">
        <v>4839</v>
      </c>
      <c r="D446" s="1" t="s">
        <v>4840</v>
      </c>
      <c r="E446" s="1" t="str">
        <f>IFERROR(__xludf.DUMMYFUNCTION("SPLIT(D446,""33"",FALSE)"),"Ehpad Bon Secours -  rue Sainte Marie
                                ")</f>
        <v>Ehpad Bon Secours -  rue Sainte Marie
                                </v>
      </c>
      <c r="F446" s="1" t="str">
        <f>IFERROR(__xludf.DUMMYFUNCTION("""COMPUTED_VALUE"""),"130 Bègles")</f>
        <v>130 Bègles</v>
      </c>
      <c r="G446" s="1" t="s">
        <v>4841</v>
      </c>
      <c r="H446" s="1" t="s">
        <v>11</v>
      </c>
      <c r="I446" s="5" t="s">
        <v>4842</v>
      </c>
      <c r="J446" s="1" t="s">
        <v>31</v>
      </c>
      <c r="K446" s="3"/>
      <c r="L446" s="3"/>
    </row>
    <row r="447">
      <c r="A447" s="4" t="s">
        <v>4848</v>
      </c>
      <c r="B447" s="1" t="s">
        <v>4849</v>
      </c>
      <c r="C447" s="1" t="s">
        <v>4850</v>
      </c>
      <c r="D447" s="1" t="s">
        <v>4851</v>
      </c>
      <c r="E447" s="1" t="str">
        <f>IFERROR(__xludf.DUMMYFUNCTION("SPLIT(D447,""33"",FALSE)"),"120 rue Héron
                                ")</f>
        <v>120 rue Héron
                                </v>
      </c>
      <c r="F447" s="1" t="str">
        <f>IFERROR(__xludf.DUMMYFUNCTION("""COMPUTED_VALUE"""),"000 BORDEAUX")</f>
        <v>000 BORDEAUX</v>
      </c>
      <c r="G447" s="1" t="s">
        <v>4852</v>
      </c>
      <c r="H447" s="1" t="s">
        <v>11</v>
      </c>
      <c r="I447" s="5" t="s">
        <v>4853</v>
      </c>
      <c r="J447" s="1" t="s">
        <v>31</v>
      </c>
      <c r="K447" s="3"/>
      <c r="L447" s="3"/>
    </row>
    <row r="448">
      <c r="A448" s="4" t="s">
        <v>4857</v>
      </c>
      <c r="B448" s="1" t="s">
        <v>4858</v>
      </c>
      <c r="C448" s="1" t="s">
        <v>4859</v>
      </c>
      <c r="D448" s="1" t="s">
        <v>4860</v>
      </c>
      <c r="E448" s="1" t="str">
        <f>IFERROR(__xludf.DUMMYFUNCTION("SPLIT(D448,""33"",FALSE)"),"10 rue des Treuils
                                 lycée François Magendie
                                ")</f>
        <v>10 rue des Treuils
                                 lycée François Magendie
                                </v>
      </c>
      <c r="F448" s="1" t="str">
        <f>IFERROR(__xludf.DUMMYFUNCTION("""COMPUTED_VALUE"""),"000 Bordeaux")</f>
        <v>000 Bordeaux</v>
      </c>
      <c r="G448" s="1" t="s">
        <v>4861</v>
      </c>
      <c r="H448" s="1" t="s">
        <v>11</v>
      </c>
      <c r="I448" s="1" t="s">
        <v>11</v>
      </c>
      <c r="J448" s="1" t="s">
        <v>154</v>
      </c>
      <c r="K448" s="3"/>
      <c r="L448" s="3"/>
    </row>
    <row r="449">
      <c r="A449" s="4" t="s">
        <v>4873</v>
      </c>
      <c r="B449" s="1" t="s">
        <v>4874</v>
      </c>
      <c r="C449" s="1" t="s">
        <v>4875</v>
      </c>
      <c r="D449" s="1" t="s">
        <v>4876</v>
      </c>
      <c r="E449" s="1" t="str">
        <f>IFERROR(__xludf.DUMMYFUNCTION("SPLIT(D449,""33"",FALSE)"),"1 square Gustave Courbet
                                 Bat. A
                                ")</f>
        <v>1 square Gustave Courbet
                                 Bat. A
                                </v>
      </c>
      <c r="F449" s="1" t="str">
        <f>IFERROR(__xludf.DUMMYFUNCTION("""COMPUTED_VALUE"""),"700 Mérignac")</f>
        <v>700 Mérignac</v>
      </c>
      <c r="G449" s="1" t="s">
        <v>4877</v>
      </c>
      <c r="H449" s="1" t="s">
        <v>4878</v>
      </c>
      <c r="I449" s="1" t="s">
        <v>11</v>
      </c>
      <c r="J449" s="1" t="s">
        <v>53</v>
      </c>
      <c r="K449" s="3"/>
      <c r="L449" s="3"/>
    </row>
    <row r="450">
      <c r="A450" s="4" t="s">
        <v>4894</v>
      </c>
      <c r="B450" s="1" t="s">
        <v>4895</v>
      </c>
      <c r="C450" s="1" t="s">
        <v>4896</v>
      </c>
      <c r="D450" s="1" t="s">
        <v>4897</v>
      </c>
      <c r="E450" s="1" t="str">
        <f>IFERROR(__xludf.DUMMYFUNCTION("SPLIT(D450,""33"",FALSE)"),"5 rue de Mandavit
                                ")</f>
        <v>5 rue de Mandavit
                                </v>
      </c>
      <c r="F450" s="1" t="str">
        <f>IFERROR(__xludf.DUMMYFUNCTION("""COMPUTED_VALUE"""),"170 Gradignan")</f>
        <v>170 Gradignan</v>
      </c>
      <c r="G450" s="1" t="s">
        <v>4898</v>
      </c>
      <c r="H450" s="1" t="s">
        <v>11</v>
      </c>
      <c r="I450" s="5" t="s">
        <v>4899</v>
      </c>
      <c r="J450" s="1" t="s">
        <v>80</v>
      </c>
      <c r="K450" s="3"/>
      <c r="L450" s="3"/>
    </row>
    <row r="451">
      <c r="A451" s="4" t="s">
        <v>4903</v>
      </c>
      <c r="B451" s="1" t="s">
        <v>4904</v>
      </c>
      <c r="C451" s="1" t="s">
        <v>4905</v>
      </c>
      <c r="D451" s="1" t="s">
        <v>4906</v>
      </c>
      <c r="E451" s="1" t="str">
        <f>IFERROR(__xludf.DUMMYFUNCTION("SPLIT(D451,""33"",FALSE)"),"57 rue Paul courteault
                                ")</f>
        <v>57 rue Paul courteault
                                </v>
      </c>
      <c r="F451" s="1" t="str">
        <f>IFERROR(__xludf.DUMMYFUNCTION("""COMPUTED_VALUE"""),"000 Bordeaux")</f>
        <v>000 Bordeaux</v>
      </c>
      <c r="G451" s="1" t="s">
        <v>4907</v>
      </c>
      <c r="H451" s="1" t="s">
        <v>11</v>
      </c>
      <c r="I451" s="1" t="s">
        <v>11</v>
      </c>
      <c r="J451" s="1" t="s">
        <v>183</v>
      </c>
      <c r="K451" s="3"/>
      <c r="L451" s="3"/>
    </row>
    <row r="452">
      <c r="A452" s="4" t="s">
        <v>4911</v>
      </c>
      <c r="B452" s="1" t="s">
        <v>4912</v>
      </c>
      <c r="C452" s="1" t="s">
        <v>4913</v>
      </c>
      <c r="D452" s="1" t="s">
        <v>4914</v>
      </c>
      <c r="E452" s="1" t="str">
        <f>IFERROR(__xludf.DUMMYFUNCTION("SPLIT(D452,""33"",FALSE)"),"17, rue Maxime Lalanne
                                ")</f>
        <v>17, rue Maxime Lalanne
                                </v>
      </c>
      <c r="F452" s="1" t="str">
        <f>IFERROR(__xludf.DUMMYFUNCTION("""COMPUTED_VALUE"""),"800 Bordeaux")</f>
        <v>800 Bordeaux</v>
      </c>
      <c r="G452" s="1" t="s">
        <v>4915</v>
      </c>
      <c r="H452" s="1" t="s">
        <v>11</v>
      </c>
      <c r="I452" s="5" t="s">
        <v>4916</v>
      </c>
      <c r="J452" s="1" t="s">
        <v>80</v>
      </c>
      <c r="K452" s="3"/>
      <c r="L452" s="3"/>
    </row>
    <row r="453">
      <c r="A453" s="4" t="s">
        <v>4920</v>
      </c>
      <c r="B453" s="1" t="s">
        <v>4921</v>
      </c>
      <c r="C453" s="1" t="s">
        <v>4922</v>
      </c>
      <c r="D453" s="1" t="s">
        <v>4923</v>
      </c>
      <c r="E453" s="1" t="str">
        <f>IFERROR(__xludf.DUMMYFUNCTION("SPLIT(D453,""33"",FALSE)"),"38 rue Tillet
                                ")</f>
        <v>38 rue Tillet
                                </v>
      </c>
      <c r="F453" s="1" t="str">
        <f>IFERROR(__xludf.DUMMYFUNCTION("""COMPUTED_VALUE"""),"800 Bordeaux")</f>
        <v>800 Bordeaux</v>
      </c>
      <c r="G453" s="1" t="s">
        <v>4924</v>
      </c>
      <c r="H453" s="1" t="s">
        <v>11</v>
      </c>
      <c r="I453" s="5" t="s">
        <v>4925</v>
      </c>
      <c r="J453" s="1" t="s">
        <v>924</v>
      </c>
      <c r="K453" s="3"/>
      <c r="L453" s="3"/>
    </row>
    <row r="454">
      <c r="A454" s="4" t="s">
        <v>4937</v>
      </c>
      <c r="B454" s="1" t="s">
        <v>4938</v>
      </c>
      <c r="C454" s="1" t="s">
        <v>4939</v>
      </c>
      <c r="D454" s="1" t="s">
        <v>4940</v>
      </c>
      <c r="E454" s="1" t="str">
        <f>IFERROR(__xludf.DUMMYFUNCTION("SPLIT(D454,""33"",FALSE)"),"1 place Saint-Christoly
                                ")</f>
        <v>1 place Saint-Christoly
                                </v>
      </c>
      <c r="F454" s="1" t="str">
        <f>IFERROR(__xludf.DUMMYFUNCTION("""COMPUTED_VALUE"""),"000 BORDEAUX")</f>
        <v>000 BORDEAUX</v>
      </c>
      <c r="G454" s="1" t="s">
        <v>4941</v>
      </c>
      <c r="H454" s="1" t="s">
        <v>11</v>
      </c>
      <c r="I454" s="1" t="s">
        <v>11</v>
      </c>
      <c r="J454" s="1" t="s">
        <v>53</v>
      </c>
      <c r="K454" s="3"/>
      <c r="L454" s="3"/>
    </row>
    <row r="455">
      <c r="A455" s="4" t="s">
        <v>4943</v>
      </c>
      <c r="B455" s="1" t="s">
        <v>4944</v>
      </c>
      <c r="C455" s="1" t="s">
        <v>4945</v>
      </c>
      <c r="D455" s="1" t="s">
        <v>4946</v>
      </c>
      <c r="E455" s="1" t="str">
        <f>IFERROR(__xludf.DUMMYFUNCTION("SPLIT(D455,""33"",FALSE)"),"114 Avenue Thiers
                                ")</f>
        <v>114 Avenue Thiers
                                </v>
      </c>
      <c r="F455" s="1" t="str">
        <f>IFERROR(__xludf.DUMMYFUNCTION("""COMPUTED_VALUE"""),"100 Bordeaux")</f>
        <v>100 Bordeaux</v>
      </c>
      <c r="G455" s="1" t="s">
        <v>4947</v>
      </c>
      <c r="H455" s="1" t="s">
        <v>11</v>
      </c>
      <c r="I455" s="5" t="s">
        <v>4948</v>
      </c>
      <c r="J455" s="1" t="s">
        <v>53</v>
      </c>
      <c r="K455" s="3"/>
      <c r="L455" s="3"/>
    </row>
    <row r="456">
      <c r="A456" s="4" t="s">
        <v>4950</v>
      </c>
      <c r="B456" s="1" t="s">
        <v>4951</v>
      </c>
      <c r="C456" s="1" t="s">
        <v>4952</v>
      </c>
      <c r="D456" s="1" t="s">
        <v>4953</v>
      </c>
      <c r="E456" s="1" t="str">
        <f>IFERROR(__xludf.DUMMYFUNCTION("SPLIT(D456,""33"",FALSE)"),"15 rue Felix Faure
                                 Maison 44, chez Christine Chanton
                                ")</f>
        <v>15 rue Felix Faure
                                 Maison 44, chez Christine Chanton
                                </v>
      </c>
      <c r="F456" s="1" t="str">
        <f>IFERROR(__xludf.DUMMYFUNCTION("""COMPUTED_VALUE"""),"600 Pessac")</f>
        <v>600 Pessac</v>
      </c>
      <c r="G456" s="1" t="s">
        <v>4954</v>
      </c>
      <c r="H456" s="1" t="s">
        <v>11</v>
      </c>
      <c r="I456" s="5" t="s">
        <v>4955</v>
      </c>
      <c r="J456" s="1" t="s">
        <v>80</v>
      </c>
      <c r="K456" s="3"/>
      <c r="L456" s="3"/>
    </row>
    <row r="457">
      <c r="A457" s="4" t="s">
        <v>4957</v>
      </c>
      <c r="B457" s="1" t="s">
        <v>4958</v>
      </c>
      <c r="C457" s="1" t="s">
        <v>4959</v>
      </c>
      <c r="D457" s="1" t="s">
        <v>4960</v>
      </c>
      <c r="E457" s="1" t="str">
        <f>IFERROR(__xludf.DUMMYFUNCTION("SPLIT(D457,""33"",FALSE)"),"9 rue Clément Ader
                                ")</f>
        <v>9 rue Clément Ader
                                </v>
      </c>
      <c r="F457" s="1" t="str">
        <f>IFERROR(__xludf.DUMMYFUNCTION("""COMPUTED_VALUE"""),"560 Carbon Blanc")</f>
        <v>560 Carbon Blanc</v>
      </c>
      <c r="G457" s="1" t="s">
        <v>4961</v>
      </c>
      <c r="H457" s="1" t="s">
        <v>11</v>
      </c>
      <c r="I457" s="1" t="s">
        <v>11</v>
      </c>
      <c r="J457" s="1" t="s">
        <v>183</v>
      </c>
      <c r="K457" s="3"/>
      <c r="L457" s="3"/>
    </row>
    <row r="458">
      <c r="A458" s="4" t="s">
        <v>4963</v>
      </c>
      <c r="B458" s="1" t="s">
        <v>4964</v>
      </c>
      <c r="C458" s="1" t="s">
        <v>4965</v>
      </c>
      <c r="D458" s="1" t="s">
        <v>4966</v>
      </c>
      <c r="E458" s="1" t="str">
        <f>IFERROR(__xludf.DUMMYFUNCTION("SPLIT(D458,""33"",FALSE)"),"171 rue Naujac
                                ")</f>
        <v>171 rue Naujac
                                </v>
      </c>
      <c r="F458" s="1" t="str">
        <f>IFERROR(__xludf.DUMMYFUNCTION("""COMPUTED_VALUE"""),"000 BORDEAUX")</f>
        <v>000 BORDEAUX</v>
      </c>
      <c r="G458" s="1" t="s">
        <v>4967</v>
      </c>
      <c r="H458" s="1" t="s">
        <v>11</v>
      </c>
      <c r="I458" s="3"/>
      <c r="J458" s="1" t="s">
        <v>154</v>
      </c>
      <c r="K458" s="3"/>
      <c r="L458" s="3"/>
    </row>
    <row r="459">
      <c r="A459" s="4" t="s">
        <v>4971</v>
      </c>
      <c r="B459" s="1" t="s">
        <v>4972</v>
      </c>
      <c r="C459" s="1" t="s">
        <v>4973</v>
      </c>
      <c r="D459" s="1" t="s">
        <v>4974</v>
      </c>
      <c r="E459" s="1" t="str">
        <f>IFERROR(__xludf.DUMMYFUNCTION("SPLIT(D459,""33"",FALSE)"),"20 rue des Fauvettes
                                ")</f>
        <v>20 rue des Fauvettes
                                </v>
      </c>
      <c r="F459" s="1" t="str">
        <f>IFERROR(__xludf.DUMMYFUNCTION("""COMPUTED_VALUE"""),"200 Bordeaux")</f>
        <v>200 Bordeaux</v>
      </c>
      <c r="G459" s="1" t="s">
        <v>4975</v>
      </c>
      <c r="H459" s="1" t="s">
        <v>11</v>
      </c>
      <c r="I459" s="1" t="s">
        <v>11</v>
      </c>
      <c r="J459" s="1" t="s">
        <v>154</v>
      </c>
      <c r="K459" s="3"/>
      <c r="L459" s="3"/>
    </row>
    <row r="460">
      <c r="A460" s="4" t="s">
        <v>4979</v>
      </c>
      <c r="B460" s="1" t="s">
        <v>4980</v>
      </c>
      <c r="C460" s="1" t="s">
        <v>4981</v>
      </c>
      <c r="D460" s="1" t="s">
        <v>4982</v>
      </c>
      <c r="E460" s="1" t="str">
        <f>IFERROR(__xludf.DUMMYFUNCTION("SPLIT(D460,""33"",FALSE)"),"1 chemin de Laroque
                                ")</f>
        <v>1 chemin de Laroque
                                </v>
      </c>
      <c r="F460" s="1" t="str">
        <f>IFERROR(__xludf.DUMMYFUNCTION("""COMPUTED_VALUE"""),"410 Beguey")</f>
        <v>410 Beguey</v>
      </c>
      <c r="G460" s="1" t="s">
        <v>4983</v>
      </c>
      <c r="H460" s="1" t="s">
        <v>11</v>
      </c>
      <c r="I460" s="1" t="s">
        <v>11</v>
      </c>
      <c r="J460" s="1" t="s">
        <v>80</v>
      </c>
      <c r="K460" s="3"/>
      <c r="L460" s="3"/>
    </row>
    <row r="461">
      <c r="A461" s="4" t="s">
        <v>4985</v>
      </c>
      <c r="B461" s="1" t="s">
        <v>4986</v>
      </c>
      <c r="C461" s="1" t="s">
        <v>4987</v>
      </c>
      <c r="D461" s="1" t="s">
        <v>4988</v>
      </c>
      <c r="E461" s="1" t="str">
        <f>IFERROR(__xludf.DUMMYFUNCTION("SPLIT(D461,""33"",FALSE)"),"9 rue des Capérans 
                                BP 46
                                ")</f>
        <v>9 rue des Capérans 
                                BP 46
                                </v>
      </c>
      <c r="F461" s="1" t="str">
        <f>IFERROR(__xludf.DUMMYFUNCTION("""COMPUTED_VALUE"""),"025 Bordeaux Cedex")</f>
        <v>025 Bordeaux Cedex</v>
      </c>
      <c r="G461" s="1" t="s">
        <v>4989</v>
      </c>
      <c r="H461" s="1" t="s">
        <v>11</v>
      </c>
      <c r="I461" s="5" t="s">
        <v>4990</v>
      </c>
      <c r="J461" s="1" t="s">
        <v>654</v>
      </c>
      <c r="K461" s="3"/>
      <c r="L461" s="3"/>
    </row>
    <row r="462">
      <c r="A462" s="4" t="s">
        <v>4992</v>
      </c>
      <c r="B462" s="1" t="s">
        <v>4993</v>
      </c>
      <c r="C462" s="1" t="s">
        <v>4994</v>
      </c>
      <c r="D462" s="1" t="s">
        <v>4995</v>
      </c>
      <c r="E462" s="1" t="str">
        <f>IFERROR(__xludf.DUMMYFUNCTION("SPLIT(D462,""33"",FALSE)"),"16 rue Chabrely
                                ")</f>
        <v>16 rue Chabrely
                                </v>
      </c>
      <c r="F462" s="1" t="str">
        <f>IFERROR(__xludf.DUMMYFUNCTION("""COMPUTED_VALUE"""),"100 Bordeaux")</f>
        <v>100 Bordeaux</v>
      </c>
      <c r="G462" s="1" t="s">
        <v>4996</v>
      </c>
      <c r="H462" s="1" t="s">
        <v>11</v>
      </c>
      <c r="I462" s="5" t="s">
        <v>4997</v>
      </c>
      <c r="J462" s="1" t="s">
        <v>80</v>
      </c>
      <c r="K462" s="3"/>
      <c r="L462" s="3"/>
    </row>
    <row r="463">
      <c r="A463" s="4" t="s">
        <v>5003</v>
      </c>
      <c r="B463" s="1" t="s">
        <v>5004</v>
      </c>
      <c r="C463" s="1" t="s">
        <v>5005</v>
      </c>
      <c r="D463" s="1" t="s">
        <v>5006</v>
      </c>
      <c r="E463" s="1" t="str">
        <f>IFERROR(__xludf.DUMMYFUNCTION("SPLIT(D463,""33"",FALSE)"),"176-182 rue Guillaume Leblanc
                                ")</f>
        <v>176-182 rue Guillaume Leblanc
                                </v>
      </c>
      <c r="F463" s="1" t="str">
        <f>IFERROR(__xludf.DUMMYFUNCTION("""COMPUTED_VALUE"""),"000 Bordeaux")</f>
        <v>000 Bordeaux</v>
      </c>
      <c r="G463" s="1" t="s">
        <v>5007</v>
      </c>
      <c r="H463" s="1" t="s">
        <v>11</v>
      </c>
      <c r="I463" s="1" t="s">
        <v>11</v>
      </c>
      <c r="J463" s="1" t="s">
        <v>924</v>
      </c>
      <c r="K463" s="3"/>
      <c r="L463" s="3"/>
    </row>
    <row r="464">
      <c r="A464" s="4" t="s">
        <v>5025</v>
      </c>
      <c r="B464" s="1" t="s">
        <v>5026</v>
      </c>
      <c r="C464" s="1" t="s">
        <v>5027</v>
      </c>
      <c r="D464" s="1" t="s">
        <v>5028</v>
      </c>
      <c r="E464" s="1" t="str">
        <f>IFERROR(__xludf.DUMMYFUNCTION("SPLIT(D464,""33"",FALSE)"),"41 rue st joseph
                                ")</f>
        <v>41 rue st joseph
                                </v>
      </c>
      <c r="F464" s="1" t="str">
        <f>IFERROR(__xludf.DUMMYFUNCTION("""COMPUTED_VALUE"""),"000 Bordeaux")</f>
        <v>000 Bordeaux</v>
      </c>
      <c r="G464" s="1" t="s">
        <v>5029</v>
      </c>
      <c r="H464" s="1" t="s">
        <v>11</v>
      </c>
      <c r="I464" s="5" t="s">
        <v>5030</v>
      </c>
      <c r="J464" s="1" t="s">
        <v>924</v>
      </c>
      <c r="K464" s="3"/>
      <c r="L464" s="3"/>
    </row>
    <row r="465">
      <c r="A465" s="4" t="s">
        <v>5032</v>
      </c>
      <c r="B465" s="1" t="s">
        <v>5033</v>
      </c>
      <c r="C465" s="3"/>
      <c r="D465" s="3"/>
      <c r="E465" s="1" t="str">
        <f>IFERROR(__xludf.DUMMYFUNCTION("SPLIT(D465,""33"",FALSE)"),"#VALUE!")</f>
        <v>#VALUE!</v>
      </c>
      <c r="F465" s="3"/>
      <c r="G465" s="3"/>
      <c r="H465" s="1" t="s">
        <v>11</v>
      </c>
      <c r="I465" s="1" t="s">
        <v>11</v>
      </c>
      <c r="J465" s="1" t="s">
        <v>11</v>
      </c>
      <c r="K465" s="3"/>
      <c r="L465" s="3"/>
    </row>
    <row r="466">
      <c r="A466" s="4" t="s">
        <v>5035</v>
      </c>
      <c r="B466" s="1" t="s">
        <v>5036</v>
      </c>
      <c r="C466" s="1" t="s">
        <v>5037</v>
      </c>
      <c r="D466" s="1" t="s">
        <v>5038</v>
      </c>
      <c r="E466" s="1" t="str">
        <f>IFERROR(__xludf.DUMMYFUNCTION("SPLIT(D466,""33"",FALSE)"),"31 rue Lachassaigne
                                ")</f>
        <v>31 rue Lachassaigne
                                </v>
      </c>
      <c r="F466" s="1" t="str">
        <f>IFERROR(__xludf.DUMMYFUNCTION("""COMPUTED_VALUE"""),"000 Bordeaux")</f>
        <v>000 Bordeaux</v>
      </c>
      <c r="G466" s="1" t="s">
        <v>5039</v>
      </c>
      <c r="H466" s="1" t="s">
        <v>11</v>
      </c>
      <c r="I466" s="3"/>
      <c r="J466" s="1" t="s">
        <v>80</v>
      </c>
      <c r="K466" s="3"/>
      <c r="L466" s="3"/>
    </row>
    <row r="467">
      <c r="A467" s="4" t="s">
        <v>5043</v>
      </c>
      <c r="B467" s="1" t="s">
        <v>5044</v>
      </c>
      <c r="C467" s="1" t="s">
        <v>5045</v>
      </c>
      <c r="D467" s="1" t="s">
        <v>5046</v>
      </c>
      <c r="E467" s="1" t="str">
        <f>IFERROR(__xludf.DUMMYFUNCTION("SPLIT(D467,""33"",FALSE)"),"319 cours du Maréchal Gallieni
                                ")</f>
        <v>319 cours du Maréchal Gallieni
                                </v>
      </c>
      <c r="F467" s="1" t="str">
        <f>IFERROR(__xludf.DUMMYFUNCTION("""COMPUTED_VALUE"""),"000 Bordeaux")</f>
        <v>000 Bordeaux</v>
      </c>
      <c r="G467" s="1" t="s">
        <v>5047</v>
      </c>
      <c r="H467" s="1" t="s">
        <v>5048</v>
      </c>
      <c r="I467" s="5" t="s">
        <v>5049</v>
      </c>
      <c r="J467" s="1" t="s">
        <v>53</v>
      </c>
      <c r="K467" s="3"/>
      <c r="L467" s="3"/>
    </row>
    <row r="468">
      <c r="A468" s="4" t="s">
        <v>5053</v>
      </c>
      <c r="B468" s="1" t="s">
        <v>5054</v>
      </c>
      <c r="C468" s="1" t="s">
        <v>5055</v>
      </c>
      <c r="D468" s="1" t="s">
        <v>5056</v>
      </c>
      <c r="E468" s="1" t="str">
        <f>IFERROR(__xludf.DUMMYFUNCTION("SPLIT(D468,""33"",FALSE)"),"91 Rue Nuyens
                                ")</f>
        <v>91 Rue Nuyens
                                </v>
      </c>
      <c r="F468" s="1" t="str">
        <f>IFERROR(__xludf.DUMMYFUNCTION("""COMPUTED_VALUE"""),"100 BORDEAUX")</f>
        <v>100 BORDEAUX</v>
      </c>
      <c r="G468" s="1" t="s">
        <v>5057</v>
      </c>
      <c r="H468" s="1" t="s">
        <v>11</v>
      </c>
      <c r="I468" s="5" t="s">
        <v>5058</v>
      </c>
      <c r="J468" s="1" t="s">
        <v>382</v>
      </c>
      <c r="K468" s="3"/>
      <c r="L468" s="3"/>
    </row>
    <row r="469">
      <c r="A469" s="4" t="s">
        <v>5060</v>
      </c>
      <c r="B469" s="1" t="s">
        <v>5061</v>
      </c>
      <c r="C469" s="1" t="s">
        <v>5062</v>
      </c>
      <c r="D469" s="1" t="s">
        <v>5063</v>
      </c>
      <c r="E469" s="1" t="str">
        <f>IFERROR(__xludf.DUMMYFUNCTION("SPLIT(D469,""33"",FALSE)"),"37 cours de Quebec 
                                 Apt. 707 Bât. G chez Chaumont Cédric
                                ")</f>
        <v>37 cours de Quebec 
                                 Apt. 707 Bât. G chez Chaumont Cédric
                                </v>
      </c>
      <c r="F469" s="1" t="str">
        <f>IFERROR(__xludf.DUMMYFUNCTION("""COMPUTED_VALUE"""),"300 Bordeaux")</f>
        <v>300 Bordeaux</v>
      </c>
      <c r="G469" s="1" t="s">
        <v>5064</v>
      </c>
      <c r="H469" s="1" t="s">
        <v>11</v>
      </c>
      <c r="I469" s="5" t="s">
        <v>5065</v>
      </c>
      <c r="J469" s="1" t="s">
        <v>183</v>
      </c>
      <c r="K469" s="3"/>
      <c r="L469" s="3"/>
    </row>
    <row r="470">
      <c r="A470" s="4" t="s">
        <v>5073</v>
      </c>
      <c r="B470" s="1" t="s">
        <v>5074</v>
      </c>
      <c r="C470" s="1" t="s">
        <v>5075</v>
      </c>
      <c r="D470" s="1" t="s">
        <v>5076</v>
      </c>
      <c r="E470" s="1" t="str">
        <f>IFERROR(__xludf.DUMMYFUNCTION("SPLIT(D470,""33"",FALSE)"),"bordeaux
                                ")</f>
        <v>bordeaux
                                </v>
      </c>
      <c r="F470" s="1" t="str">
        <f>IFERROR(__xludf.DUMMYFUNCTION("""COMPUTED_VALUE"""),"000 Bordeaux")</f>
        <v>000 Bordeaux</v>
      </c>
      <c r="G470" s="1" t="s">
        <v>5077</v>
      </c>
      <c r="H470" s="1" t="s">
        <v>11</v>
      </c>
      <c r="I470" s="1" t="s">
        <v>11</v>
      </c>
      <c r="J470" s="1" t="s">
        <v>43</v>
      </c>
      <c r="K470" s="3"/>
      <c r="L470" s="3"/>
    </row>
    <row r="471">
      <c r="A471" s="4" t="s">
        <v>5085</v>
      </c>
      <c r="B471" s="1" t="s">
        <v>5086</v>
      </c>
      <c r="C471" s="1" t="s">
        <v>5087</v>
      </c>
      <c r="D471" s="1" t="s">
        <v>5088</v>
      </c>
      <c r="E471" s="1" t="str">
        <f>IFERROR(__xludf.DUMMYFUNCTION("SPLIT(D471,""33"",FALSE)"),"127 rue Charles Tournemire
                                ")</f>
        <v>127 rue Charles Tournemire
                                </v>
      </c>
      <c r="F471" s="1" t="str">
        <f>IFERROR(__xludf.DUMMYFUNCTION("""COMPUTED_VALUE"""),"300 Bordeaux")</f>
        <v>300 Bordeaux</v>
      </c>
      <c r="G471" s="1" t="s">
        <v>5089</v>
      </c>
      <c r="H471" s="1" t="s">
        <v>11</v>
      </c>
      <c r="I471" s="5" t="s">
        <v>5090</v>
      </c>
      <c r="J471" s="1" t="s">
        <v>31</v>
      </c>
      <c r="K471" s="3"/>
      <c r="L471" s="3"/>
    </row>
    <row r="472">
      <c r="A472" s="4" t="s">
        <v>5096</v>
      </c>
      <c r="B472" s="1" t="s">
        <v>5097</v>
      </c>
      <c r="C472" s="1" t="s">
        <v>5098</v>
      </c>
      <c r="D472" s="1" t="s">
        <v>5099</v>
      </c>
      <c r="E472" s="1" t="str">
        <f>IFERROR(__xludf.DUMMYFUNCTION("SPLIT(D472,""33"",FALSE)"),"62 rue Fieffé 
                                ")</f>
        <v>62 rue Fieffé 
                                </v>
      </c>
      <c r="F472" s="1" t="str">
        <f>IFERROR(__xludf.DUMMYFUNCTION("""COMPUTED_VALUE"""),"800 Bordeaux")</f>
        <v>800 Bordeaux</v>
      </c>
      <c r="G472" s="1" t="s">
        <v>5100</v>
      </c>
      <c r="H472" s="1" t="s">
        <v>11</v>
      </c>
      <c r="I472" s="5" t="s">
        <v>5101</v>
      </c>
      <c r="J472" s="1" t="s">
        <v>80</v>
      </c>
      <c r="K472" s="3"/>
      <c r="L472" s="3"/>
    </row>
    <row r="473">
      <c r="A473" s="4" t="s">
        <v>5117</v>
      </c>
      <c r="B473" s="1" t="s">
        <v>5118</v>
      </c>
      <c r="C473" s="1" t="s">
        <v>5119</v>
      </c>
      <c r="D473" s="1" t="s">
        <v>5120</v>
      </c>
      <c r="E473" s="1" t="str">
        <f>IFERROR(__xludf.DUMMYFUNCTION("SPLIT(D473,""33"",FALSE)"),"7 Quai de Brienne
                                ")</f>
        <v>7 Quai de Brienne
                                </v>
      </c>
      <c r="F473" s="1" t="str">
        <f>IFERROR(__xludf.DUMMYFUNCTION("""COMPUTED_VALUE"""),"800 Bordeaux")</f>
        <v>800 Bordeaux</v>
      </c>
      <c r="G473" s="1" t="s">
        <v>5121</v>
      </c>
      <c r="H473" s="1" t="s">
        <v>11</v>
      </c>
      <c r="I473" s="5" t="s">
        <v>5122</v>
      </c>
      <c r="J473" s="1" t="s">
        <v>53</v>
      </c>
      <c r="K473" s="3"/>
      <c r="L473" s="3"/>
    </row>
    <row r="474">
      <c r="A474" s="4" t="s">
        <v>5124</v>
      </c>
      <c r="B474" s="1" t="s">
        <v>5125</v>
      </c>
      <c r="C474" s="1" t="s">
        <v>5126</v>
      </c>
      <c r="D474" s="1" t="s">
        <v>5127</v>
      </c>
      <c r="E474" s="1" t="str">
        <f>IFERROR(__xludf.DUMMYFUNCTION("SPLIT(D474,""33"",FALSE)"),"39 rue Lachassaigne
                                ")</f>
        <v>39 rue Lachassaigne
                                </v>
      </c>
      <c r="F474" s="1" t="str">
        <f>IFERROR(__xludf.DUMMYFUNCTION("""COMPUTED_VALUE"""),"000 Bordeaux")</f>
        <v>000 Bordeaux</v>
      </c>
      <c r="G474" s="1" t="s">
        <v>5128</v>
      </c>
      <c r="H474" s="1" t="s">
        <v>5129</v>
      </c>
      <c r="I474" s="1" t="s">
        <v>11</v>
      </c>
      <c r="J474" s="1" t="s">
        <v>312</v>
      </c>
      <c r="K474" s="3"/>
      <c r="L474" s="3"/>
    </row>
    <row r="475">
      <c r="A475" s="4" t="s">
        <v>5131</v>
      </c>
      <c r="B475" s="1" t="s">
        <v>5132</v>
      </c>
      <c r="C475" s="1" t="s">
        <v>5133</v>
      </c>
      <c r="D475" s="1" t="s">
        <v>5134</v>
      </c>
      <c r="E475" s="1" t="str">
        <f>IFERROR(__xludf.DUMMYFUNCTION("SPLIT(D475,""33"",FALSE)"),"3 rue Aristide Briand 
                                ")</f>
        <v>3 rue Aristide Briand 
                                </v>
      </c>
      <c r="F475" s="1" t="str">
        <f>IFERROR(__xludf.DUMMYFUNCTION("""COMPUTED_VALUE"""),"150 Cenon")</f>
        <v>150 Cenon</v>
      </c>
      <c r="G475" s="1" t="s">
        <v>5135</v>
      </c>
      <c r="H475" s="1" t="s">
        <v>5136</v>
      </c>
      <c r="I475" s="1" t="s">
        <v>11</v>
      </c>
      <c r="J475" s="1" t="s">
        <v>53</v>
      </c>
      <c r="K475" s="3"/>
      <c r="L475" s="3"/>
    </row>
    <row r="476">
      <c r="A476" s="4" t="s">
        <v>5138</v>
      </c>
      <c r="B476" s="1" t="s">
        <v>5139</v>
      </c>
      <c r="C476" s="1" t="s">
        <v>5140</v>
      </c>
      <c r="D476" s="1" t="s">
        <v>5141</v>
      </c>
      <c r="E476" s="1" t="str">
        <f>IFERROR(__xludf.DUMMYFUNCTION("SPLIT(D476,""33"",FALSE)"),"23 rue Raymond Poincaré
                                ")</f>
        <v>23 rue Raymond Poincaré
                                </v>
      </c>
      <c r="F476" s="1" t="str">
        <f>IFERROR(__xludf.DUMMYFUNCTION("""COMPUTED_VALUE"""),"100 Bordeaux")</f>
        <v>100 Bordeaux</v>
      </c>
      <c r="G476" s="1" t="s">
        <v>5142</v>
      </c>
      <c r="H476" s="1" t="s">
        <v>2175</v>
      </c>
      <c r="I476" s="5" t="s">
        <v>2689</v>
      </c>
      <c r="J476" s="1" t="s">
        <v>312</v>
      </c>
      <c r="K476" s="3"/>
      <c r="L476" s="3"/>
    </row>
    <row r="477">
      <c r="A477" s="4" t="s">
        <v>5146</v>
      </c>
      <c r="B477" s="1" t="s">
        <v>5147</v>
      </c>
      <c r="C477" s="1" t="s">
        <v>5148</v>
      </c>
      <c r="D477" s="1" t="s">
        <v>5149</v>
      </c>
      <c r="E477" s="1" t="str">
        <f>IFERROR(__xludf.DUMMYFUNCTION("SPLIT(D477,""33"",FALSE)"),"26 rue du Loret
                                ")</f>
        <v>26 rue du Loret
                                </v>
      </c>
      <c r="F477" s="1" t="str">
        <f>IFERROR(__xludf.DUMMYFUNCTION("""COMPUTED_VALUE"""),"150 Cenon")</f>
        <v>150 Cenon</v>
      </c>
      <c r="G477" s="1" t="s">
        <v>5150</v>
      </c>
      <c r="H477" s="1" t="s">
        <v>11</v>
      </c>
      <c r="I477" s="5" t="s">
        <v>5151</v>
      </c>
      <c r="J477" s="1" t="s">
        <v>80</v>
      </c>
      <c r="K477" s="3"/>
      <c r="L477" s="3"/>
    </row>
    <row r="478">
      <c r="A478" s="4" t="s">
        <v>5155</v>
      </c>
      <c r="B478" s="1" t="s">
        <v>5156</v>
      </c>
      <c r="C478" s="1" t="s">
        <v>5157</v>
      </c>
      <c r="D478" s="1" t="s">
        <v>5158</v>
      </c>
      <c r="E478" s="1" t="str">
        <f>IFERROR(__xludf.DUMMYFUNCTION("SPLIT(D478,""33"",FALSE)"),"51 rue de la benauge
                                ")</f>
        <v>51 rue de la benauge
                                </v>
      </c>
      <c r="F478" s="1" t="str">
        <f>IFERROR(__xludf.DUMMYFUNCTION("""COMPUTED_VALUE"""),"100 Bordeaux")</f>
        <v>100 Bordeaux</v>
      </c>
      <c r="G478" s="1" t="s">
        <v>5159</v>
      </c>
      <c r="H478" s="1" t="s">
        <v>11</v>
      </c>
      <c r="I478" s="1" t="s">
        <v>11</v>
      </c>
      <c r="J478" s="1" t="s">
        <v>183</v>
      </c>
      <c r="K478" s="3"/>
      <c r="L478" s="3"/>
    </row>
    <row r="479">
      <c r="A479" s="4" t="s">
        <v>5161</v>
      </c>
      <c r="B479" s="1" t="s">
        <v>5162</v>
      </c>
      <c r="C479" s="1" t="s">
        <v>5163</v>
      </c>
      <c r="D479" s="1" t="s">
        <v>5164</v>
      </c>
      <c r="E479" s="1" t="str">
        <f>IFERROR(__xludf.DUMMYFUNCTION("SPLIT(D479,""33"",FALSE)"),"71 cours Edouard Vaillant
                                ")</f>
        <v>71 cours Edouard Vaillant
                                </v>
      </c>
      <c r="F479" s="1" t="str">
        <f>IFERROR(__xludf.DUMMYFUNCTION("""COMPUTED_VALUE"""),"000 Bordeaux")</f>
        <v>000 Bordeaux</v>
      </c>
      <c r="G479" s="1" t="s">
        <v>5165</v>
      </c>
      <c r="H479" s="1" t="s">
        <v>11</v>
      </c>
      <c r="I479" s="5" t="s">
        <v>5166</v>
      </c>
      <c r="J479" s="1" t="s">
        <v>80</v>
      </c>
      <c r="K479" s="3"/>
      <c r="L479" s="3"/>
    </row>
    <row r="480">
      <c r="A480" s="4" t="s">
        <v>5180</v>
      </c>
      <c r="B480" s="1" t="s">
        <v>5181</v>
      </c>
      <c r="C480" s="1" t="s">
        <v>5182</v>
      </c>
      <c r="D480" s="1" t="s">
        <v>5183</v>
      </c>
      <c r="E480" s="1" t="str">
        <f>IFERROR(__xludf.DUMMYFUNCTION("SPLIT(D480,""33"",FALSE)"),"42 bis cours de l'Argonne
                                ")</f>
        <v>42 bis cours de l'Argonne
                                </v>
      </c>
      <c r="F480" s="1" t="str">
        <f>IFERROR(__xludf.DUMMYFUNCTION("""COMPUTED_VALUE"""),"000 Bordeaux")</f>
        <v>000 Bordeaux</v>
      </c>
      <c r="G480" s="1" t="s">
        <v>5184</v>
      </c>
      <c r="H480" s="1" t="s">
        <v>11</v>
      </c>
      <c r="I480" s="5" t="s">
        <v>5185</v>
      </c>
      <c r="J480" s="1" t="s">
        <v>80</v>
      </c>
      <c r="K480" s="3"/>
      <c r="L480" s="3"/>
    </row>
    <row r="481">
      <c r="A481" s="4" t="s">
        <v>5187</v>
      </c>
      <c r="B481" s="1" t="s">
        <v>5188</v>
      </c>
      <c r="C481" s="1" t="s">
        <v>5189</v>
      </c>
      <c r="D481" s="1" t="s">
        <v>5190</v>
      </c>
      <c r="E481" s="1" t="str">
        <f>IFERROR(__xludf.DUMMYFUNCTION("SPLIT(D481,""33"",FALSE)"),"Residence du Lac  appt 84 entree D
                                 Avenue de laroque 
                                ")</f>
        <v>Residence du Lac  appt 84 entree D
                                 Avenue de laroque 
                                </v>
      </c>
      <c r="F481" s="1" t="str">
        <f>IFERROR(__xludf.DUMMYFUNCTION("""COMPUTED_VALUE"""),"300 Bordeaux")</f>
        <v>300 Bordeaux</v>
      </c>
      <c r="G481" s="1" t="s">
        <v>5191</v>
      </c>
      <c r="H481" s="1" t="s">
        <v>11</v>
      </c>
      <c r="I481" s="5" t="s">
        <v>5192</v>
      </c>
      <c r="J481" s="1" t="s">
        <v>80</v>
      </c>
      <c r="K481" s="3"/>
      <c r="L481" s="3"/>
    </row>
    <row r="482">
      <c r="A482" s="4" t="s">
        <v>5194</v>
      </c>
      <c r="B482" s="1" t="s">
        <v>5195</v>
      </c>
      <c r="C482" s="1" t="s">
        <v>5196</v>
      </c>
      <c r="D482" s="1" t="s">
        <v>5197</v>
      </c>
      <c r="E482" s="1" t="str">
        <f>IFERROR(__xludf.DUMMYFUNCTION("SPLIT(D482,""33"",FALSE)"),"rue William
                                ")</f>
        <v>rue William
                                </v>
      </c>
      <c r="F482" s="1" t="str">
        <f>IFERROR(__xludf.DUMMYFUNCTION("""COMPUTED_VALUE"""),"600 Pessac")</f>
        <v>600 Pessac</v>
      </c>
      <c r="G482" s="1" t="s">
        <v>5198</v>
      </c>
      <c r="H482" s="1" t="s">
        <v>11</v>
      </c>
      <c r="I482" s="5" t="s">
        <v>5199</v>
      </c>
      <c r="J482" s="1" t="s">
        <v>80</v>
      </c>
      <c r="K482" s="3"/>
      <c r="L482" s="3"/>
    </row>
    <row r="483">
      <c r="A483" s="4" t="s">
        <v>5205</v>
      </c>
      <c r="B483" s="1" t="s">
        <v>5206</v>
      </c>
      <c r="C483" s="1" t="s">
        <v>5207</v>
      </c>
      <c r="D483" s="1" t="s">
        <v>5208</v>
      </c>
      <c r="E483" s="1" t="str">
        <f>IFERROR(__xludf.DUMMYFUNCTION("SPLIT(D483,""33"",FALSE)"),"351 Cours de la Libération
                                 Secrétariat de la formation MIAGE, Bâtiment A30 - LABRI
                                ")</f>
        <v>351 Cours de la Libération
                                 Secrétariat de la formation MIAGE, Bâtiment A30 - LABRI
                                </v>
      </c>
      <c r="F483" s="1" t="str">
        <f>IFERROR(__xludf.DUMMYFUNCTION("""COMPUTED_VALUE"""),"400 Talence")</f>
        <v>400 Talence</v>
      </c>
      <c r="G483" s="1" t="s">
        <v>5209</v>
      </c>
      <c r="H483" s="1" t="s">
        <v>5210</v>
      </c>
      <c r="I483" s="3"/>
      <c r="J483" s="1" t="s">
        <v>924</v>
      </c>
      <c r="K483" s="3"/>
      <c r="L483" s="3"/>
    </row>
    <row r="484">
      <c r="A484" s="4" t="s">
        <v>5212</v>
      </c>
      <c r="B484" s="1" t="s">
        <v>5213</v>
      </c>
      <c r="C484" s="3"/>
      <c r="D484" s="3"/>
      <c r="E484" s="1" t="str">
        <f>IFERROR(__xludf.DUMMYFUNCTION("SPLIT(D484,""33"",FALSE)"),"#VALUE!")</f>
        <v>#VALUE!</v>
      </c>
      <c r="F484" s="3"/>
      <c r="G484" s="3"/>
      <c r="H484" s="1" t="s">
        <v>11</v>
      </c>
      <c r="I484" s="1" t="s">
        <v>11</v>
      </c>
      <c r="J484" s="1" t="s">
        <v>11</v>
      </c>
      <c r="K484" s="3"/>
      <c r="L484" s="3"/>
    </row>
    <row r="485">
      <c r="A485" s="4" t="s">
        <v>5231</v>
      </c>
      <c r="B485" s="1" t="s">
        <v>5232</v>
      </c>
      <c r="C485" s="1" t="s">
        <v>5233</v>
      </c>
      <c r="D485" s="1" t="s">
        <v>5234</v>
      </c>
      <c r="E485" s="1" t="str">
        <f>IFERROR(__xludf.DUMMYFUNCTION("SPLIT(D485,""33"",FALSE)"),"11 Rue Louison Bobet
                                ")</f>
        <v>11 Rue Louison Bobet
                                </v>
      </c>
      <c r="F485" s="1" t="str">
        <f>IFERROR(__xludf.DUMMYFUNCTION("""COMPUTED_VALUE"""),"170 GRADIGNAN")</f>
        <v>170 GRADIGNAN</v>
      </c>
      <c r="G485" s="1" t="s">
        <v>5235</v>
      </c>
      <c r="H485" s="1" t="s">
        <v>11</v>
      </c>
      <c r="I485" s="1" t="s">
        <v>11</v>
      </c>
      <c r="J485" s="1" t="s">
        <v>80</v>
      </c>
      <c r="K485" s="3"/>
      <c r="L485" s="3"/>
    </row>
    <row r="486">
      <c r="A486" s="4" t="s">
        <v>5249</v>
      </c>
      <c r="B486" s="1" t="s">
        <v>5250</v>
      </c>
      <c r="C486" s="3"/>
      <c r="D486" s="3"/>
      <c r="E486" s="1" t="str">
        <f>IFERROR(__xludf.DUMMYFUNCTION("SPLIT(D486,""33"",FALSE)"),"#VALUE!")</f>
        <v>#VALUE!</v>
      </c>
      <c r="F486" s="3"/>
      <c r="G486" s="3"/>
      <c r="H486" s="1" t="s">
        <v>11</v>
      </c>
      <c r="I486" s="1" t="s">
        <v>11</v>
      </c>
      <c r="J486" s="1" t="s">
        <v>11</v>
      </c>
      <c r="K486" s="3"/>
      <c r="L486" s="3"/>
    </row>
    <row r="487">
      <c r="A487" s="4" t="s">
        <v>5254</v>
      </c>
      <c r="B487" s="1" t="s">
        <v>5255</v>
      </c>
      <c r="C487" s="1" t="s">
        <v>5256</v>
      </c>
      <c r="D487" s="1" t="s">
        <v>5257</v>
      </c>
      <c r="E487" s="1" t="str">
        <f>IFERROR(__xludf.DUMMYFUNCTION("SPLIT(D487,""33"",FALSE)"),"2 rue Voltaire
                                ")</f>
        <v>2 rue Voltaire
                                </v>
      </c>
      <c r="F487" s="1" t="str">
        <f>IFERROR(__xludf.DUMMYFUNCTION("""COMPUTED_VALUE"""),"000 Bordeaux")</f>
        <v>000 Bordeaux</v>
      </c>
      <c r="G487" s="1" t="s">
        <v>5258</v>
      </c>
      <c r="H487" s="1" t="s">
        <v>5259</v>
      </c>
      <c r="I487" s="3"/>
      <c r="J487" s="1" t="s">
        <v>31</v>
      </c>
      <c r="K487" s="3"/>
      <c r="L487" s="3"/>
    </row>
    <row r="488">
      <c r="A488" s="4" t="s">
        <v>5265</v>
      </c>
      <c r="B488" s="1" t="s">
        <v>5266</v>
      </c>
      <c r="C488" s="1" t="s">
        <v>5267</v>
      </c>
      <c r="D488" s="1" t="s">
        <v>5268</v>
      </c>
      <c r="E488" s="1" t="str">
        <f>IFERROR(__xludf.DUMMYFUNCTION("SPLIT(D488,""33"",FALSE)"),"27, cours Alsace Lorraine
                                ")</f>
        <v>27, cours Alsace Lorraine
                                </v>
      </c>
      <c r="F488" s="1" t="str">
        <f>IFERROR(__xludf.DUMMYFUNCTION("""COMPUTED_VALUE"""),"000 Bordeaux")</f>
        <v>000 Bordeaux</v>
      </c>
      <c r="G488" s="1" t="s">
        <v>5269</v>
      </c>
      <c r="H488" s="1" t="s">
        <v>11</v>
      </c>
      <c r="I488" s="5" t="s">
        <v>5270</v>
      </c>
      <c r="J488" s="1" t="s">
        <v>31</v>
      </c>
      <c r="K488" s="3"/>
      <c r="L488" s="3"/>
    </row>
    <row r="489">
      <c r="A489" s="4" t="s">
        <v>5280</v>
      </c>
      <c r="B489" s="1" t="s">
        <v>5281</v>
      </c>
      <c r="C489" s="1" t="s">
        <v>5282</v>
      </c>
      <c r="D489" s="1" t="s">
        <v>5283</v>
      </c>
      <c r="E489" s="1" t="str">
        <f>IFERROR(__xludf.DUMMYFUNCTION("SPLIT(D489,""33"",FALSE)"),"52 RUE DES BAHUTIERS
                                ")</f>
        <v>52 RUE DES BAHUTIERS
                                </v>
      </c>
      <c r="F489" s="1" t="str">
        <f>IFERROR(__xludf.DUMMYFUNCTION("""COMPUTED_VALUE"""),"000 BORDEAUX")</f>
        <v>000 BORDEAUX</v>
      </c>
      <c r="G489" s="1" t="s">
        <v>5284</v>
      </c>
      <c r="H489" s="1" t="s">
        <v>5285</v>
      </c>
      <c r="I489" s="1" t="s">
        <v>11</v>
      </c>
      <c r="J489" s="1" t="s">
        <v>154</v>
      </c>
      <c r="K489" s="3"/>
      <c r="L489" s="3"/>
    </row>
    <row r="490">
      <c r="A490" s="4" t="s">
        <v>5287</v>
      </c>
      <c r="B490" s="1" t="s">
        <v>5288</v>
      </c>
      <c r="C490" s="3"/>
      <c r="D490" s="3"/>
      <c r="E490" s="1" t="str">
        <f>IFERROR(__xludf.DUMMYFUNCTION("SPLIT(D490,""33"",FALSE)"),"#VALUE!")</f>
        <v>#VALUE!</v>
      </c>
      <c r="F490" s="3"/>
      <c r="G490" s="3"/>
      <c r="H490" s="1" t="s">
        <v>11</v>
      </c>
      <c r="I490" s="1" t="s">
        <v>11</v>
      </c>
      <c r="J490" s="1" t="s">
        <v>11</v>
      </c>
      <c r="K490" s="3"/>
      <c r="L490" s="3"/>
    </row>
    <row r="491">
      <c r="A491" s="4" t="s">
        <v>5294</v>
      </c>
      <c r="B491" s="1" t="s">
        <v>5295</v>
      </c>
      <c r="C491" s="1" t="s">
        <v>5296</v>
      </c>
      <c r="D491" s="1" t="s">
        <v>5297</v>
      </c>
      <c r="E491" s="1" t="str">
        <f>IFERROR(__xludf.DUMMYFUNCTION("SPLIT(D491,""33"",FALSE)"),"30 rue desse
                                ")</f>
        <v>30 rue desse
                                </v>
      </c>
      <c r="F491" s="1" t="str">
        <f>IFERROR(__xludf.DUMMYFUNCTION("""COMPUTED_VALUE"""),"000 Bordeaux")</f>
        <v>000 Bordeaux</v>
      </c>
      <c r="G491" s="1" t="s">
        <v>5298</v>
      </c>
      <c r="H491" s="1" t="s">
        <v>11</v>
      </c>
      <c r="I491" s="5" t="s">
        <v>5299</v>
      </c>
      <c r="J491" s="1" t="s">
        <v>31</v>
      </c>
      <c r="K491" s="3"/>
      <c r="L491" s="3"/>
    </row>
    <row r="492">
      <c r="A492" s="4" t="s">
        <v>5305</v>
      </c>
      <c r="B492" s="1" t="s">
        <v>5306</v>
      </c>
      <c r="C492" s="1" t="s">
        <v>5307</v>
      </c>
      <c r="D492" s="1" t="s">
        <v>5308</v>
      </c>
      <c r="E492" s="1" t="str">
        <f>IFERROR(__xludf.DUMMYFUNCTION("SPLIT(D492,""33"",FALSE)"),"22 rue de Sète
                                ")</f>
        <v>22 rue de Sète
                                </v>
      </c>
      <c r="F492" s="1" t="str">
        <f>IFERROR(__xludf.DUMMYFUNCTION("""COMPUTED_VALUE"""),"800 Bordeaux")</f>
        <v>800 Bordeaux</v>
      </c>
      <c r="G492" s="1" t="s">
        <v>5309</v>
      </c>
      <c r="H492" s="1" t="s">
        <v>11</v>
      </c>
      <c r="I492" s="1" t="s">
        <v>11</v>
      </c>
      <c r="J492" s="1" t="s">
        <v>80</v>
      </c>
      <c r="K492" s="3"/>
      <c r="L492" s="3"/>
    </row>
    <row r="493">
      <c r="A493" s="4" t="s">
        <v>5311</v>
      </c>
      <c r="B493" s="1" t="s">
        <v>5312</v>
      </c>
      <c r="C493" s="1" t="s">
        <v>5313</v>
      </c>
      <c r="D493" s="1" t="s">
        <v>5314</v>
      </c>
      <c r="E493" s="1" t="str">
        <f>IFERROR(__xludf.DUMMYFUNCTION("SPLIT(D493,""33"",FALSE)"),"2 esplanade des antilles appt B002 Résidence François Mauriac
                                ")</f>
        <v>2 esplanade des antilles appt B002 Résidence François Mauriac
                                </v>
      </c>
      <c r="F493" s="1" t="str">
        <f>IFERROR(__xludf.DUMMYFUNCTION("""COMPUTED_VALUE"""),"600 Pessac")</f>
        <v>600 Pessac</v>
      </c>
      <c r="G493" s="1" t="s">
        <v>5315</v>
      </c>
      <c r="H493" s="1" t="s">
        <v>11</v>
      </c>
      <c r="I493" s="3"/>
      <c r="J493" s="1" t="s">
        <v>31</v>
      </c>
      <c r="K493" s="3"/>
      <c r="L493" s="3"/>
    </row>
    <row r="494">
      <c r="A494" s="4" t="s">
        <v>5319</v>
      </c>
      <c r="B494" s="1" t="s">
        <v>5320</v>
      </c>
      <c r="C494" s="1" t="s">
        <v>5321</v>
      </c>
      <c r="D494" s="1" t="s">
        <v>5322</v>
      </c>
      <c r="E494" s="1" t="str">
        <f>IFERROR(__xludf.DUMMYFUNCTION("SPLIT(D494,""33"",FALSE)"),"249 bis Rue Lecocq
                                ")</f>
        <v>249 bis Rue Lecocq
                                </v>
      </c>
      <c r="F494" s="1" t="str">
        <f>IFERROR(__xludf.DUMMYFUNCTION("""COMPUTED_VALUE"""),"000 BORDEAUX")</f>
        <v>000 BORDEAUX</v>
      </c>
      <c r="G494" s="1" t="s">
        <v>5323</v>
      </c>
      <c r="H494" s="1" t="s">
        <v>11</v>
      </c>
      <c r="I494" s="5" t="s">
        <v>5324</v>
      </c>
      <c r="J494" s="1" t="s">
        <v>80</v>
      </c>
      <c r="K494" s="3"/>
      <c r="L494" s="3"/>
    </row>
    <row r="495">
      <c r="A495" s="4" t="s">
        <v>5326</v>
      </c>
      <c r="B495" s="1" t="s">
        <v>5327</v>
      </c>
      <c r="C495" s="1" t="s">
        <v>5328</v>
      </c>
      <c r="D495" s="1" t="s">
        <v>5329</v>
      </c>
      <c r="E495" s="1" t="str">
        <f>IFERROR(__xludf.DUMMYFUNCTION("SPLIT(D495,""33"",FALSE)"),"12 rue Cenac 
                                ")</f>
        <v>12 rue Cenac 
                                </v>
      </c>
      <c r="F495" s="1" t="str">
        <f>IFERROR(__xludf.DUMMYFUNCTION("""COMPUTED_VALUE"""),"100 Bordeaux")</f>
        <v>100 Bordeaux</v>
      </c>
      <c r="G495" s="1" t="s">
        <v>5330</v>
      </c>
      <c r="H495" s="1" t="s">
        <v>11</v>
      </c>
      <c r="I495" s="1" t="s">
        <v>11</v>
      </c>
      <c r="J495" s="1" t="s">
        <v>53</v>
      </c>
      <c r="K495" s="3"/>
      <c r="L495" s="3"/>
    </row>
    <row r="496">
      <c r="A496" s="4" t="s">
        <v>5334</v>
      </c>
      <c r="B496" s="1" t="s">
        <v>5335</v>
      </c>
      <c r="C496" s="1" t="s">
        <v>5336</v>
      </c>
      <c r="D496" s="1" t="s">
        <v>5337</v>
      </c>
      <c r="E496" s="1" t="str">
        <f>IFERROR(__xludf.DUMMYFUNCTION("SPLIT(D496,""33"",FALSE)"),"Siège 32 rue de Cambrai
                                75019 Paris")</f>
        <v>Siège 32 rue de Cambrai
                                75019 Paris</v>
      </c>
      <c r="F496" s="1"/>
      <c r="G496" s="1" t="s">
        <v>5338</v>
      </c>
      <c r="H496" s="1" t="s">
        <v>5339</v>
      </c>
      <c r="I496" s="5" t="s">
        <v>5340</v>
      </c>
      <c r="J496" s="1" t="s">
        <v>53</v>
      </c>
      <c r="K496" s="3"/>
      <c r="L496" s="3"/>
    </row>
    <row r="497">
      <c r="A497" s="4" t="s">
        <v>5342</v>
      </c>
      <c r="B497" s="1" t="s">
        <v>5343</v>
      </c>
      <c r="C497" s="1" t="s">
        <v>5344</v>
      </c>
      <c r="D497" s="3"/>
      <c r="E497" s="1" t="str">
        <f>IFERROR(__xludf.DUMMYFUNCTION("SPLIT(D497,""33"",FALSE)"),"#VALUE!")</f>
        <v>#VALUE!</v>
      </c>
      <c r="F497" s="3"/>
      <c r="G497" s="3"/>
      <c r="H497" s="1" t="s">
        <v>5345</v>
      </c>
      <c r="I497" s="1" t="s">
        <v>11</v>
      </c>
      <c r="J497" s="1" t="s">
        <v>11</v>
      </c>
      <c r="K497" s="3"/>
      <c r="L497" s="3"/>
    </row>
    <row r="498">
      <c r="A498" s="4" t="s">
        <v>5349</v>
      </c>
      <c r="B498" s="1" t="s">
        <v>5350</v>
      </c>
      <c r="C498" s="1" t="s">
        <v>5351</v>
      </c>
      <c r="D498" s="1" t="s">
        <v>5352</v>
      </c>
      <c r="E498" s="1" t="str">
        <f>IFERROR(__xludf.DUMMYFUNCTION("SPLIT(D498,""33"",FALSE)"),"121 rue de la Béchade
                                 CS 81285
                                ")</f>
        <v>121 rue de la Béchade
                                 CS 81285
                                </v>
      </c>
      <c r="F498" s="1" t="str">
        <f>IFERROR(__xludf.DUMMYFUNCTION("""COMPUTED_VALUE"""),"076 BODEAUX CEDEX")</f>
        <v>076 BODEAUX CEDEX</v>
      </c>
      <c r="G498" s="1" t="s">
        <v>5353</v>
      </c>
      <c r="H498" s="1" t="s">
        <v>5354</v>
      </c>
      <c r="I498" s="5" t="s">
        <v>5355</v>
      </c>
      <c r="J498" s="1" t="s">
        <v>31</v>
      </c>
      <c r="K498" s="3"/>
      <c r="L498" s="3"/>
    </row>
    <row r="499">
      <c r="A499" s="4" t="s">
        <v>5369</v>
      </c>
      <c r="B499" s="1" t="s">
        <v>5370</v>
      </c>
      <c r="C499" s="1" t="s">
        <v>5371</v>
      </c>
      <c r="D499" s="1" t="s">
        <v>5372</v>
      </c>
      <c r="E499" s="1" t="str">
        <f>IFERROR(__xludf.DUMMYFUNCTION("SPLIT(D499,""33"",FALSE)"),"12 rue de Lescure
                                ")</f>
        <v>12 rue de Lescure
                                </v>
      </c>
      <c r="F499" s="1" t="str">
        <f>IFERROR(__xludf.DUMMYFUNCTION("""COMPUTED_VALUE"""),"000 Bordeaux")</f>
        <v>000 Bordeaux</v>
      </c>
      <c r="G499" s="1" t="s">
        <v>5373</v>
      </c>
      <c r="H499" s="1" t="s">
        <v>11</v>
      </c>
      <c r="I499" s="5" t="s">
        <v>5374</v>
      </c>
      <c r="J499" s="1" t="s">
        <v>80</v>
      </c>
      <c r="K499" s="3"/>
      <c r="L499" s="3"/>
    </row>
    <row r="500">
      <c r="A500" s="4" t="s">
        <v>5378</v>
      </c>
      <c r="B500" s="1" t="s">
        <v>5379</v>
      </c>
      <c r="C500" s="1" t="s">
        <v>5380</v>
      </c>
      <c r="D500" s="1" t="s">
        <v>5381</v>
      </c>
      <c r="E500" s="1" t="str">
        <f>IFERROR(__xludf.DUMMYFUNCTION("SPLIT(D500,""33"",FALSE)"),"36 rue lafaurie de monbadon
                                ")</f>
        <v>36 rue lafaurie de monbadon
                                </v>
      </c>
      <c r="F500" s="1" t="str">
        <f>IFERROR(__xludf.DUMMYFUNCTION("""COMPUTED_VALUE"""),"000 Bordeaux")</f>
        <v>000 Bordeaux</v>
      </c>
      <c r="G500" s="1" t="s">
        <v>5382</v>
      </c>
      <c r="H500" s="1" t="s">
        <v>11</v>
      </c>
      <c r="I500" s="5" t="s">
        <v>5383</v>
      </c>
      <c r="J500" s="1" t="s">
        <v>80</v>
      </c>
      <c r="K500" s="3"/>
      <c r="L500" s="3"/>
    </row>
    <row r="501">
      <c r="A501" s="4" t="s">
        <v>5387</v>
      </c>
      <c r="B501" s="1" t="s">
        <v>5388</v>
      </c>
      <c r="C501" s="3"/>
      <c r="D501" s="3"/>
      <c r="E501" s="1" t="str">
        <f>IFERROR(__xludf.DUMMYFUNCTION("SPLIT(D501,""33"",FALSE)"),"#VALUE!")</f>
        <v>#VALUE!</v>
      </c>
      <c r="F501" s="3"/>
      <c r="G501" s="3"/>
      <c r="H501" s="1" t="s">
        <v>11</v>
      </c>
      <c r="I501" s="1" t="s">
        <v>11</v>
      </c>
      <c r="J501" s="1" t="s">
        <v>11</v>
      </c>
      <c r="K501" s="3"/>
      <c r="L501" s="3"/>
    </row>
    <row r="502">
      <c r="A502" s="4" t="s">
        <v>5406</v>
      </c>
      <c r="B502" s="1" t="s">
        <v>5407</v>
      </c>
      <c r="C502" s="1" t="s">
        <v>5408</v>
      </c>
      <c r="D502" s="1" t="s">
        <v>5409</v>
      </c>
      <c r="E502" s="1" t="str">
        <f>IFERROR(__xludf.DUMMYFUNCTION("SPLIT(D502,""33"",FALSE)"),"39 rue robert caumont 
                                 Bureaux du lac II  Bât.R
                                ")</f>
        <v>39 rue robert caumont 
                                 Bureaux du lac II  Bât.R
                                </v>
      </c>
      <c r="F502" s="1" t="str">
        <f>IFERROR(__xludf.DUMMYFUNCTION("""COMPUTED_VALUE"""),"049 Bordeaux Cedex")</f>
        <v>049 Bordeaux Cedex</v>
      </c>
      <c r="G502" s="1" t="s">
        <v>5410</v>
      </c>
      <c r="H502" s="1" t="s">
        <v>11</v>
      </c>
      <c r="I502" s="5" t="s">
        <v>5411</v>
      </c>
      <c r="J502" s="1" t="s">
        <v>53</v>
      </c>
      <c r="K502" s="3"/>
      <c r="L502" s="3"/>
    </row>
    <row r="503">
      <c r="A503" s="4" t="s">
        <v>5427</v>
      </c>
      <c r="B503" s="1" t="s">
        <v>5428</v>
      </c>
      <c r="C503" s="1" t="s">
        <v>5429</v>
      </c>
      <c r="D503" s="1" t="s">
        <v>5430</v>
      </c>
      <c r="E503" s="1" t="str">
        <f>IFERROR(__xludf.DUMMYFUNCTION("SPLIT(D503,""33"",FALSE)"),"14 rue Corvisart
                                75013 Paris")</f>
        <v>14 rue Corvisart
                                75013 Paris</v>
      </c>
      <c r="F503" s="1"/>
      <c r="G503" s="1" t="s">
        <v>5431</v>
      </c>
      <c r="H503" s="1" t="s">
        <v>11</v>
      </c>
      <c r="I503" s="1" t="s">
        <v>11</v>
      </c>
      <c r="J503" s="1" t="s">
        <v>53</v>
      </c>
      <c r="K503" s="3"/>
      <c r="L503" s="3"/>
    </row>
    <row r="504">
      <c r="A504" s="4" t="s">
        <v>5439</v>
      </c>
      <c r="B504" s="1" t="s">
        <v>5440</v>
      </c>
      <c r="C504" s="1" t="s">
        <v>5441</v>
      </c>
      <c r="D504" s="1" t="s">
        <v>5442</v>
      </c>
      <c r="E504" s="1" t="str">
        <f>IFERROR(__xludf.DUMMYFUNCTION("SPLIT(D504,""33"",FALSE)"),"18 allées de Tourny
                                ")</f>
        <v>18 allées de Tourny
                                </v>
      </c>
      <c r="F504" s="1" t="str">
        <f>IFERROR(__xludf.DUMMYFUNCTION("""COMPUTED_VALUE"""),"000 Bordeaux")</f>
        <v>000 Bordeaux</v>
      </c>
      <c r="G504" s="1" t="s">
        <v>5443</v>
      </c>
      <c r="H504" s="1" t="s">
        <v>11</v>
      </c>
      <c r="I504" s="5" t="s">
        <v>5444</v>
      </c>
      <c r="J504" s="1" t="s">
        <v>654</v>
      </c>
      <c r="K504" s="3"/>
      <c r="L504" s="3"/>
    </row>
    <row r="505">
      <c r="A505" s="4" t="s">
        <v>5446</v>
      </c>
      <c r="B505" s="1" t="s">
        <v>5447</v>
      </c>
      <c r="C505" s="1" t="s">
        <v>5448</v>
      </c>
      <c r="D505" s="1" t="s">
        <v>5449</v>
      </c>
      <c r="E505" s="1" t="str">
        <f>IFERROR(__xludf.DUMMYFUNCTION("SPLIT(D505,""33"",FALSE)"),"Athénée municipal 1 place Joseph Wresinski
                                 Boîte aux lettres n°18
                                ")</f>
        <v>Athénée municipal 1 place Joseph Wresinski
                                 Boîte aux lettres n°18
                                </v>
      </c>
      <c r="F505" s="1" t="str">
        <f>IFERROR(__xludf.DUMMYFUNCTION("""COMPUTED_VALUE"""),"000 Bordeaux")</f>
        <v>000 Bordeaux</v>
      </c>
      <c r="G505" s="1" t="s">
        <v>5450</v>
      </c>
      <c r="H505" s="1" t="s">
        <v>11</v>
      </c>
      <c r="I505" s="5" t="s">
        <v>5451</v>
      </c>
      <c r="J505" s="1" t="s">
        <v>80</v>
      </c>
      <c r="K505" s="3"/>
      <c r="L505" s="3"/>
    </row>
    <row r="506">
      <c r="A506" s="4" t="s">
        <v>5457</v>
      </c>
      <c r="B506" s="1" t="s">
        <v>5458</v>
      </c>
      <c r="C506" s="1" t="s">
        <v>5459</v>
      </c>
      <c r="D506" s="1" t="s">
        <v>5460</v>
      </c>
      <c r="E506" s="1" t="str">
        <f>IFERROR(__xludf.DUMMYFUNCTION("SPLIT(D506,""33"",FALSE)"),"8 place des Quinconces
                                 chez l'ACSO
                                ")</f>
        <v>8 place des Quinconces
                                 chez l'ACSO
                                </v>
      </c>
      <c r="F506" s="1" t="str">
        <f>IFERROR(__xludf.DUMMYFUNCTION("""COMPUTED_VALUE"""),"000 Bordeaux")</f>
        <v>000 Bordeaux</v>
      </c>
      <c r="G506" s="1" t="s">
        <v>5461</v>
      </c>
      <c r="H506" s="1" t="s">
        <v>5462</v>
      </c>
      <c r="I506" s="5" t="s">
        <v>5463</v>
      </c>
      <c r="J506" s="1" t="s">
        <v>43</v>
      </c>
      <c r="K506" s="3"/>
      <c r="L506" s="3"/>
    </row>
    <row r="507">
      <c r="A507" s="4" t="s">
        <v>5465</v>
      </c>
      <c r="B507" s="1" t="s">
        <v>5466</v>
      </c>
      <c r="C507" s="3"/>
      <c r="D507" s="3"/>
      <c r="E507" s="1" t="str">
        <f>IFERROR(__xludf.DUMMYFUNCTION("SPLIT(D507,""33"",FALSE)"),"#VALUE!")</f>
        <v>#VALUE!</v>
      </c>
      <c r="F507" s="3"/>
      <c r="G507" s="3"/>
      <c r="H507" s="1" t="s">
        <v>11</v>
      </c>
      <c r="I507" s="1" t="s">
        <v>11</v>
      </c>
      <c r="J507" s="1" t="s">
        <v>11</v>
      </c>
      <c r="K507" s="3"/>
      <c r="L507" s="3"/>
    </row>
    <row r="508">
      <c r="A508" s="4" t="s">
        <v>5468</v>
      </c>
      <c r="B508" s="1" t="s">
        <v>5469</v>
      </c>
      <c r="C508" s="1" t="s">
        <v>5470</v>
      </c>
      <c r="D508" s="1" t="s">
        <v>5471</v>
      </c>
      <c r="E508" s="1" t="str">
        <f>IFERROR(__xludf.DUMMYFUNCTION("SPLIT(D508,""33"",FALSE)"),"11 rue saige
                                ")</f>
        <v>11 rue saige
                                </v>
      </c>
      <c r="F508" s="1" t="str">
        <f>IFERROR(__xludf.DUMMYFUNCTION("""COMPUTED_VALUE"""),"000 Bordeaux")</f>
        <v>000 Bordeaux</v>
      </c>
      <c r="G508" s="1" t="s">
        <v>5472</v>
      </c>
      <c r="H508" s="1" t="s">
        <v>5473</v>
      </c>
      <c r="I508" s="5" t="s">
        <v>5474</v>
      </c>
      <c r="J508" s="1" t="s">
        <v>80</v>
      </c>
      <c r="K508" s="3"/>
      <c r="L508" s="3"/>
    </row>
    <row r="509">
      <c r="A509" s="4" t="s">
        <v>5484</v>
      </c>
      <c r="B509" s="1" t="s">
        <v>5485</v>
      </c>
      <c r="C509" s="1" t="s">
        <v>5486</v>
      </c>
      <c r="D509" s="1" t="s">
        <v>5487</v>
      </c>
      <c r="E509" s="1" t="str">
        <f>IFERROR(__xludf.DUMMYFUNCTION("SPLIT(D509,""33"",FALSE)"),"#REF!")</f>
        <v>#REF!</v>
      </c>
      <c r="F509" s="1"/>
      <c r="G509" s="1" t="s">
        <v>5488</v>
      </c>
      <c r="H509" s="1" t="s">
        <v>11</v>
      </c>
      <c r="I509" s="5" t="s">
        <v>5489</v>
      </c>
      <c r="J509" s="1" t="s">
        <v>80</v>
      </c>
      <c r="K509" s="3"/>
      <c r="L509" s="3"/>
    </row>
    <row r="510">
      <c r="A510" s="4" t="s">
        <v>5491</v>
      </c>
      <c r="B510" s="1" t="s">
        <v>5492</v>
      </c>
      <c r="C510" s="1" t="s">
        <v>5493</v>
      </c>
      <c r="D510" s="1" t="s">
        <v>5494</v>
      </c>
      <c r="E510" s="1" t="str">
        <f>IFERROR(__xludf.DUMMYFUNCTION("SPLIT(D510,""33"",FALSE)"),"244 rue Pasteur
                                ")</f>
        <v>244 rue Pasteur
                                </v>
      </c>
      <c r="F510" s="1" t="str">
        <f>IFERROR(__xludf.DUMMYFUNCTION("""COMPUTED_VALUE"""),"200 Bordeaux")</f>
        <v>200 Bordeaux</v>
      </c>
      <c r="G510" s="1" t="s">
        <v>5495</v>
      </c>
      <c r="H510" s="1" t="s">
        <v>11</v>
      </c>
      <c r="I510" s="5" t="s">
        <v>5496</v>
      </c>
      <c r="J510" s="1" t="s">
        <v>53</v>
      </c>
      <c r="K510" s="3"/>
      <c r="L510" s="3"/>
    </row>
    <row r="511">
      <c r="A511" s="4" t="s">
        <v>5508</v>
      </c>
      <c r="B511" s="1" t="s">
        <v>5509</v>
      </c>
      <c r="C511" s="1" t="s">
        <v>5510</v>
      </c>
      <c r="D511" s="1" t="s">
        <v>5511</v>
      </c>
      <c r="E511" s="1" t="str">
        <f>IFERROR(__xludf.DUMMYFUNCTION("SPLIT(D511,""33"",FALSE)"),"4 place Longchamps
                                 Lycée Montesquieu
                                ")</f>
        <v>4 place Longchamps
                                 Lycée Montesquieu
                                </v>
      </c>
      <c r="F511" s="1" t="str">
        <f>IFERROR(__xludf.DUMMYFUNCTION("""COMPUTED_VALUE"""),"000 Bordeaux")</f>
        <v>000 Bordeaux</v>
      </c>
      <c r="G511" s="1" t="s">
        <v>5512</v>
      </c>
      <c r="H511" s="1" t="s">
        <v>5513</v>
      </c>
      <c r="I511" s="5" t="s">
        <v>5514</v>
      </c>
      <c r="J511" s="1" t="s">
        <v>183</v>
      </c>
      <c r="K511" s="3"/>
      <c r="L511" s="3"/>
    </row>
    <row r="512">
      <c r="A512" s="4" t="s">
        <v>5518</v>
      </c>
      <c r="B512" s="1" t="s">
        <v>5519</v>
      </c>
      <c r="C512" s="1" t="s">
        <v>5520</v>
      </c>
      <c r="D512" s="1" t="s">
        <v>5521</v>
      </c>
      <c r="E512" s="1" t="str">
        <f>IFERROR(__xludf.DUMMYFUNCTION("SPLIT(D512,""33"",FALSE)"),"286 boulevard Alfred Daney
                                ")</f>
        <v>286 boulevard Alfred Daney
                                </v>
      </c>
      <c r="F512" s="1" t="str">
        <f>IFERROR(__xludf.DUMMYFUNCTION("""COMPUTED_VALUE"""),"300 Bordeaux")</f>
        <v>300 Bordeaux</v>
      </c>
      <c r="G512" s="1" t="s">
        <v>5522</v>
      </c>
      <c r="H512" s="1" t="s">
        <v>11</v>
      </c>
      <c r="I512" s="5" t="s">
        <v>5523</v>
      </c>
      <c r="J512" s="1" t="s">
        <v>80</v>
      </c>
      <c r="K512" s="3"/>
      <c r="L512" s="3"/>
    </row>
    <row r="513">
      <c r="A513" s="4" t="s">
        <v>5527</v>
      </c>
      <c r="B513" s="1" t="s">
        <v>5528</v>
      </c>
      <c r="C513" s="1" t="s">
        <v>5529</v>
      </c>
      <c r="D513" s="1" t="s">
        <v>5530</v>
      </c>
      <c r="E513" s="1" t="str">
        <f>IFERROR(__xludf.DUMMYFUNCTION("SPLIT(D513,""33"",FALSE)"),"5, rue de l'Observance
                                ")</f>
        <v>5, rue de l'Observance
                                </v>
      </c>
      <c r="F513" s="1" t="str">
        <f>IFERROR(__xludf.DUMMYFUNCTION("""COMPUTED_VALUE"""),"000 Bordeaux")</f>
        <v>000 Bordeaux</v>
      </c>
      <c r="G513" s="1" t="s">
        <v>5531</v>
      </c>
      <c r="H513" s="1" t="s">
        <v>11</v>
      </c>
      <c r="I513" s="5" t="s">
        <v>5532</v>
      </c>
      <c r="J513" s="1" t="s">
        <v>80</v>
      </c>
      <c r="K513" s="3"/>
      <c r="L513" s="3"/>
    </row>
    <row r="514">
      <c r="A514" s="4" t="s">
        <v>5534</v>
      </c>
      <c r="B514" s="1" t="s">
        <v>5535</v>
      </c>
      <c r="C514" s="1" t="s">
        <v>5536</v>
      </c>
      <c r="D514" s="1" t="s">
        <v>5537</v>
      </c>
      <c r="E514" s="1" t="str">
        <f>IFERROR(__xludf.DUMMYFUNCTION("SPLIT(D514,""33"",FALSE)"),"5 rue Henri Collet, 
                                 Résidence le Pertuis
                                ")</f>
        <v>5 rue Henri Collet, 
                                 Résidence le Pertuis
                                </v>
      </c>
      <c r="F514" s="1" t="str">
        <f>IFERROR(__xludf.DUMMYFUNCTION("""COMPUTED_VALUE"""),"300 Bordeaux")</f>
        <v>300 Bordeaux</v>
      </c>
      <c r="G514" s="1" t="s">
        <v>5538</v>
      </c>
      <c r="H514" s="1" t="s">
        <v>5539</v>
      </c>
      <c r="I514" s="1" t="s">
        <v>11</v>
      </c>
      <c r="J514" s="1" t="s">
        <v>312</v>
      </c>
      <c r="K514" s="3"/>
      <c r="L514" s="3"/>
    </row>
    <row r="515">
      <c r="A515" s="4" t="s">
        <v>5543</v>
      </c>
      <c r="B515" s="1" t="s">
        <v>5544</v>
      </c>
      <c r="C515" s="1" t="s">
        <v>5545</v>
      </c>
      <c r="D515" s="1" t="s">
        <v>5546</v>
      </c>
      <c r="E515" s="1" t="str">
        <f>IFERROR(__xludf.DUMMYFUNCTION("SPLIT(D515,""33"",FALSE)"),"16 rue Coli
                                ")</f>
        <v>16 rue Coli
                                </v>
      </c>
      <c r="F515" s="1" t="str">
        <f>IFERROR(__xludf.DUMMYFUNCTION("""COMPUTED_VALUE"""),"130 Bègles")</f>
        <v>130 Bègles</v>
      </c>
      <c r="G515" s="1" t="s">
        <v>5547</v>
      </c>
      <c r="H515" s="1" t="s">
        <v>5548</v>
      </c>
      <c r="I515" s="5" t="s">
        <v>5549</v>
      </c>
      <c r="J515" s="1" t="s">
        <v>154</v>
      </c>
      <c r="K515" s="3"/>
      <c r="L515" s="3"/>
    </row>
    <row r="516">
      <c r="A516" s="4" t="s">
        <v>5551</v>
      </c>
      <c r="B516" s="1" t="s">
        <v>5552</v>
      </c>
      <c r="C516" s="1" t="s">
        <v>5553</v>
      </c>
      <c r="D516" s="1" t="s">
        <v>5554</v>
      </c>
      <c r="E516" s="1" t="str">
        <f>IFERROR(__xludf.DUMMYFUNCTION("SPLIT(D516,""33"",FALSE)"),"85 cours du Maréchal Juin 
                                 CS51247
                                ")</f>
        <v>85 cours du Maréchal Juin 
                                 CS51247
                                </v>
      </c>
      <c r="F516" s="1" t="str">
        <f>IFERROR(__xludf.DUMMYFUNCTION("""COMPUTED_VALUE"""),"000 Bordeaux")</f>
        <v>000 Bordeaux</v>
      </c>
      <c r="G516" s="1" t="s">
        <v>5555</v>
      </c>
      <c r="H516" s="1" t="s">
        <v>5556</v>
      </c>
      <c r="I516" s="5" t="s">
        <v>5557</v>
      </c>
      <c r="J516" s="1" t="s">
        <v>80</v>
      </c>
      <c r="K516" s="3"/>
      <c r="L516" s="3"/>
    </row>
    <row r="517">
      <c r="A517" s="4" t="s">
        <v>5567</v>
      </c>
      <c r="B517" s="1" t="s">
        <v>5568</v>
      </c>
      <c r="C517" s="1" t="s">
        <v>5569</v>
      </c>
      <c r="D517" s="1" t="s">
        <v>5570</v>
      </c>
      <c r="E517" s="1" t="str">
        <f>IFERROR(__xludf.DUMMYFUNCTION("SPLIT(D517,""33"",FALSE)"),"60, rue du Hâ
                                ")</f>
        <v>60, rue du Hâ
                                </v>
      </c>
      <c r="F517" s="1" t="str">
        <f>IFERROR(__xludf.DUMMYFUNCTION("""COMPUTED_VALUE"""),"000 Bordeaux")</f>
        <v>000 Bordeaux</v>
      </c>
      <c r="G517" s="1" t="s">
        <v>5571</v>
      </c>
      <c r="H517" s="1" t="s">
        <v>11</v>
      </c>
      <c r="I517" s="5" t="s">
        <v>5572</v>
      </c>
      <c r="J517" s="1" t="s">
        <v>154</v>
      </c>
      <c r="K517" s="3"/>
      <c r="L517" s="3"/>
    </row>
    <row r="518">
      <c r="A518" s="4" t="s">
        <v>5576</v>
      </c>
      <c r="B518" s="1" t="s">
        <v>5577</v>
      </c>
      <c r="C518" s="1" t="s">
        <v>5578</v>
      </c>
      <c r="D518" s="1" t="s">
        <v>5579</v>
      </c>
      <c r="E518" s="1" t="str">
        <f>IFERROR(__xludf.DUMMYFUNCTION("SPLIT(D518,""33"",FALSE)"),"C/O Le Girofard Centre LGBT Bordeaux Nouvelle-Aquitaine
                                 34 rue Bouquiere
                                ")</f>
        <v>C/O Le Girofard Centre LGBT Bordeaux Nouvelle-Aquitaine
                                 34 rue Bouquiere
                                </v>
      </c>
      <c r="F518" s="1" t="str">
        <f>IFERROR(__xludf.DUMMYFUNCTION("""COMPUTED_VALUE"""),"000 Bordeaux")</f>
        <v>000 Bordeaux</v>
      </c>
      <c r="G518" s="1" t="s">
        <v>5580</v>
      </c>
      <c r="H518" s="1" t="s">
        <v>11</v>
      </c>
      <c r="I518" s="5" t="s">
        <v>5581</v>
      </c>
      <c r="J518" s="1" t="s">
        <v>80</v>
      </c>
      <c r="K518" s="3"/>
      <c r="L518" s="3"/>
    </row>
    <row r="519">
      <c r="A519" s="4" t="s">
        <v>5583</v>
      </c>
      <c r="B519" s="1" t="s">
        <v>5584</v>
      </c>
      <c r="C519" s="1" t="s">
        <v>5585</v>
      </c>
      <c r="D519" s="1" t="s">
        <v>5586</v>
      </c>
      <c r="E519" s="1" t="str">
        <f>IFERROR(__xludf.DUMMYFUNCTION("SPLIT(D519,""33"",FALSE)"),"9, allée des camélias
                                ")</f>
        <v>9, allée des camélias
                                </v>
      </c>
      <c r="F519" s="1" t="str">
        <f>IFERROR(__xludf.DUMMYFUNCTION("""COMPUTED_VALUE"""),"700 Mérignac")</f>
        <v>700 Mérignac</v>
      </c>
      <c r="G519" s="1" t="s">
        <v>5587</v>
      </c>
      <c r="H519" s="1" t="s">
        <v>11</v>
      </c>
      <c r="I519" s="1" t="s">
        <v>11</v>
      </c>
      <c r="J519" s="1" t="s">
        <v>382</v>
      </c>
      <c r="K519" s="3"/>
      <c r="L519" s="3"/>
    </row>
    <row r="520">
      <c r="A520" s="4" t="s">
        <v>5599</v>
      </c>
      <c r="B520" s="1" t="s">
        <v>5600</v>
      </c>
      <c r="C520" s="1" t="s">
        <v>5601</v>
      </c>
      <c r="D520" s="1" t="s">
        <v>5602</v>
      </c>
      <c r="E520" s="1" t="str">
        <f>IFERROR(__xludf.DUMMYFUNCTION("SPLIT(D520,""33"",FALSE)"),"10 rue Castéja
                                 résidence Palais Gallien
                                ")</f>
        <v>10 rue Castéja
                                 résidence Palais Gallien
                                </v>
      </c>
      <c r="F520" s="1" t="str">
        <f>IFERROR(__xludf.DUMMYFUNCTION("""COMPUTED_VALUE"""),"000 BORDEAUX")</f>
        <v>000 BORDEAUX</v>
      </c>
      <c r="G520" s="1" t="s">
        <v>5603</v>
      </c>
      <c r="H520" s="1" t="s">
        <v>11</v>
      </c>
      <c r="I520" s="5" t="s">
        <v>5604</v>
      </c>
      <c r="J520" s="1" t="s">
        <v>31</v>
      </c>
      <c r="K520" s="3"/>
      <c r="L520" s="3"/>
    </row>
    <row r="521">
      <c r="A521" s="4" t="s">
        <v>5608</v>
      </c>
      <c r="B521" s="1" t="s">
        <v>5609</v>
      </c>
      <c r="C521" s="1" t="s">
        <v>5610</v>
      </c>
      <c r="D521" s="1" t="s">
        <v>5611</v>
      </c>
      <c r="E521" s="1" t="str">
        <f>IFERROR(__xludf.DUMMYFUNCTION("SPLIT(D521,""33"",FALSE)"),"29 rue Tombe l'Oly
                                ")</f>
        <v>29 rue Tombe l'Oly
                                </v>
      </c>
      <c r="F521" s="1" t="str">
        <f>IFERROR(__xludf.DUMMYFUNCTION("""COMPUTED_VALUE"""),"000 Bordeaux")</f>
        <v>000 Bordeaux</v>
      </c>
      <c r="G521" s="1" t="s">
        <v>5612</v>
      </c>
      <c r="H521" s="1" t="s">
        <v>11</v>
      </c>
      <c r="I521" s="5" t="s">
        <v>5613</v>
      </c>
      <c r="J521" s="1" t="s">
        <v>924</v>
      </c>
      <c r="K521" s="3"/>
      <c r="L521" s="3"/>
    </row>
    <row r="522">
      <c r="A522" s="4" t="s">
        <v>5617</v>
      </c>
      <c r="B522" s="1" t="s">
        <v>5618</v>
      </c>
      <c r="C522" s="1" t="s">
        <v>5619</v>
      </c>
      <c r="D522" s="1" t="s">
        <v>5620</v>
      </c>
      <c r="E522" s="1" t="str">
        <f>IFERROR(__xludf.DUMMYFUNCTION("SPLIT(D522,""33"",FALSE)"),"Bassin à Flot n°2
                                 Quai Ouest
                                ")</f>
        <v>Bassin à Flot n°2
                                 Quai Ouest
                                </v>
      </c>
      <c r="F522" s="1" t="str">
        <f>IFERROR(__xludf.DUMMYFUNCTION("""COMPUTED_VALUE"""),"300 BORDEAUX")</f>
        <v>300 BORDEAUX</v>
      </c>
      <c r="G522" s="1" t="s">
        <v>5621</v>
      </c>
      <c r="H522" s="1" t="s">
        <v>11</v>
      </c>
      <c r="I522" s="3"/>
      <c r="J522" s="1" t="s">
        <v>183</v>
      </c>
      <c r="K522" s="3"/>
      <c r="L522" s="3"/>
    </row>
    <row r="523">
      <c r="A523" s="4" t="s">
        <v>5625</v>
      </c>
      <c r="B523" s="1" t="s">
        <v>5626</v>
      </c>
      <c r="C523" s="1" t="s">
        <v>5627</v>
      </c>
      <c r="D523" s="1" t="s">
        <v>5628</v>
      </c>
      <c r="E523" s="1" t="str">
        <f>IFERROR(__xludf.DUMMYFUNCTION("SPLIT(D523,""33"",FALSE)"),"103 cours de la somme
                                ")</f>
        <v>103 cours de la somme
                                </v>
      </c>
      <c r="F523" s="1" t="str">
        <f>IFERROR(__xludf.DUMMYFUNCTION("""COMPUTED_VALUE"""),"800 Bordeaux")</f>
        <v>800 Bordeaux</v>
      </c>
      <c r="G523" s="1" t="s">
        <v>5629</v>
      </c>
      <c r="H523" s="1" t="s">
        <v>11</v>
      </c>
      <c r="I523" s="1" t="s">
        <v>11</v>
      </c>
      <c r="J523" s="1" t="s">
        <v>80</v>
      </c>
      <c r="K523" s="3"/>
      <c r="L523" s="3"/>
    </row>
    <row r="524">
      <c r="A524" s="4" t="s">
        <v>5635</v>
      </c>
      <c r="B524" s="1" t="s">
        <v>5636</v>
      </c>
      <c r="C524" s="1" t="s">
        <v>5637</v>
      </c>
      <c r="D524" s="1" t="s">
        <v>5638</v>
      </c>
      <c r="E524" s="1" t="str">
        <f>IFERROR(__xludf.DUMMYFUNCTION("SPLIT(D524,""33"",FALSE)"),"27-29 quai Richelieu
                                ")</f>
        <v>27-29 quai Richelieu
                                </v>
      </c>
      <c r="F524" s="1" t="str">
        <f>IFERROR(__xludf.DUMMYFUNCTION("""COMPUTED_VALUE"""),"000 Bordeaux")</f>
        <v>000 Bordeaux</v>
      </c>
      <c r="G524" s="1" t="s">
        <v>5639</v>
      </c>
      <c r="H524" s="1" t="s">
        <v>11</v>
      </c>
      <c r="I524" s="5" t="s">
        <v>5640</v>
      </c>
      <c r="J524" s="1" t="s">
        <v>312</v>
      </c>
      <c r="K524" s="3"/>
      <c r="L524" s="3"/>
    </row>
    <row r="525">
      <c r="A525" s="4" t="s">
        <v>5642</v>
      </c>
      <c r="B525" s="1" t="s">
        <v>5643</v>
      </c>
      <c r="C525" s="1" t="s">
        <v>5644</v>
      </c>
      <c r="D525" s="1" t="s">
        <v>5645</v>
      </c>
      <c r="E525" s="1" t="str">
        <f>IFERROR(__xludf.DUMMYFUNCTION("SPLIT(D525,""33"",FALSE)"),"Parc d’activité Descartes Bâtiment H - 3 avenue Descartes 
                                ")</f>
        <v>Parc d’activité Descartes Bâtiment H - 3 avenue Descartes 
                                </v>
      </c>
      <c r="F525" s="1" t="str">
        <f>IFERROR(__xludf.DUMMYFUNCTION("""COMPUTED_VALUE"""),"370 Artigues-près-Bordeaux")</f>
        <v>370 Artigues-près-Bordeaux</v>
      </c>
      <c r="G525" s="1" t="s">
        <v>5646</v>
      </c>
      <c r="H525" s="1" t="s">
        <v>5647</v>
      </c>
      <c r="I525" s="1" t="s">
        <v>11</v>
      </c>
      <c r="J525" s="1" t="s">
        <v>11</v>
      </c>
      <c r="K525" s="3"/>
      <c r="L525" s="3"/>
    </row>
    <row r="526">
      <c r="A526" s="4" t="s">
        <v>5651</v>
      </c>
      <c r="B526" s="1" t="s">
        <v>5652</v>
      </c>
      <c r="C526" s="1" t="s">
        <v>5653</v>
      </c>
      <c r="D526" s="1" t="s">
        <v>5654</v>
      </c>
      <c r="E526" s="1" t="str">
        <f>IFERROR(__xludf.DUMMYFUNCTION("SPLIT(D526,""33"",FALSE)"),"63 rue Saint-Martin
                                95300 PONTOISE")</f>
        <v>63 rue Saint-Martin
                                95300 PONTOISE</v>
      </c>
      <c r="F526" s="1"/>
      <c r="G526" s="1" t="s">
        <v>5655</v>
      </c>
      <c r="H526" s="1" t="s">
        <v>11</v>
      </c>
      <c r="I526" s="1" t="s">
        <v>11</v>
      </c>
      <c r="J526" s="1" t="s">
        <v>43</v>
      </c>
      <c r="K526" s="3"/>
      <c r="L526" s="3"/>
    </row>
    <row r="527">
      <c r="A527" s="4" t="s">
        <v>5657</v>
      </c>
      <c r="B527" s="1" t="s">
        <v>5658</v>
      </c>
      <c r="C527" s="1" t="s">
        <v>5659</v>
      </c>
      <c r="D527" s="1" t="s">
        <v>5660</v>
      </c>
      <c r="E527" s="1" t="str">
        <f>IFERROR(__xludf.DUMMYFUNCTION("SPLIT(D527,""33"",FALSE)"),"6 rue Ferrere 
                                 chez Nicolas Nocart
                                ")</f>
        <v>6 rue Ferrere 
                                 chez Nicolas Nocart
                                </v>
      </c>
      <c r="F527" s="1" t="str">
        <f>IFERROR(__xludf.DUMMYFUNCTION("""COMPUTED_VALUE"""),"000 Bordeaux")</f>
        <v>000 Bordeaux</v>
      </c>
      <c r="G527" s="1" t="s">
        <v>5661</v>
      </c>
      <c r="H527" s="1" t="s">
        <v>11</v>
      </c>
      <c r="I527" s="5" t="s">
        <v>5662</v>
      </c>
      <c r="J527" s="1" t="s">
        <v>382</v>
      </c>
      <c r="K527" s="3"/>
      <c r="L527" s="3"/>
    </row>
    <row r="528">
      <c r="A528" s="4" t="s">
        <v>5666</v>
      </c>
      <c r="B528" s="1" t="s">
        <v>5667</v>
      </c>
      <c r="C528" s="1" t="s">
        <v>5668</v>
      </c>
      <c r="D528" s="1" t="s">
        <v>5669</v>
      </c>
      <c r="E528" s="1" t="str">
        <f>IFERROR(__xludf.DUMMYFUNCTION("SPLIT(D528,""33"",FALSE)"),"66 rue de l'école Normale
                                ")</f>
        <v>66 rue de l'école Normale
                                </v>
      </c>
      <c r="F528" s="1" t="str">
        <f>IFERROR(__xludf.DUMMYFUNCTION("""COMPUTED_VALUE"""),"200 BORDEAUX")</f>
        <v>200 BORDEAUX</v>
      </c>
      <c r="G528" s="1" t="s">
        <v>5670</v>
      </c>
      <c r="H528" s="1" t="s">
        <v>11</v>
      </c>
      <c r="I528" s="5" t="s">
        <v>5671</v>
      </c>
      <c r="J528" s="1" t="s">
        <v>80</v>
      </c>
      <c r="K528" s="3"/>
      <c r="L528" s="3"/>
    </row>
    <row r="529">
      <c r="A529" s="4" t="s">
        <v>5673</v>
      </c>
      <c r="B529" s="1" t="s">
        <v>5674</v>
      </c>
      <c r="C529" s="1" t="s">
        <v>5675</v>
      </c>
      <c r="D529" s="1" t="s">
        <v>5676</v>
      </c>
      <c r="E529" s="1" t="str">
        <f>IFERROR(__xludf.DUMMYFUNCTION("SPLIT(D529,""33"",FALSE)"),"Domaine universtaire
                                 Université Michel de Montaigne
                                ")</f>
        <v>Domaine universtaire
                                 Université Michel de Montaigne
                                </v>
      </c>
      <c r="F529" s="1" t="str">
        <f>IFERROR(__xludf.DUMMYFUNCTION("""COMPUTED_VALUE"""),"607 Pessac")</f>
        <v>607 Pessac</v>
      </c>
      <c r="G529" s="1" t="s">
        <v>5677</v>
      </c>
      <c r="H529" s="1" t="s">
        <v>11</v>
      </c>
      <c r="I529" s="3"/>
      <c r="J529" s="1" t="s">
        <v>80</v>
      </c>
      <c r="K529" s="3"/>
      <c r="L529" s="3"/>
    </row>
    <row r="530">
      <c r="A530" s="4" t="s">
        <v>5681</v>
      </c>
      <c r="B530" s="1" t="s">
        <v>5682</v>
      </c>
      <c r="C530" s="1" t="s">
        <v>5683</v>
      </c>
      <c r="D530" s="1" t="s">
        <v>5684</v>
      </c>
      <c r="E530" s="1" t="str">
        <f>IFERROR(__xludf.DUMMYFUNCTION("SPLIT(D530,""33"",FALSE)"),"1 Rue de Chartrèze
                                 Prieuré de Cayac 
                                ")</f>
        <v>1 Rue de Chartrèze
                                 Prieuré de Cayac 
                                </v>
      </c>
      <c r="F530" s="1" t="str">
        <f>IFERROR(__xludf.DUMMYFUNCTION("""COMPUTED_VALUE"""),"170 Gradignan")</f>
        <v>170 Gradignan</v>
      </c>
      <c r="G530" s="1" t="s">
        <v>5685</v>
      </c>
      <c r="H530" s="1" t="s">
        <v>11</v>
      </c>
      <c r="I530" s="5" t="s">
        <v>5686</v>
      </c>
      <c r="J530" s="1" t="s">
        <v>80</v>
      </c>
      <c r="K530" s="3"/>
      <c r="L530" s="3"/>
    </row>
    <row r="531">
      <c r="A531" s="4" t="s">
        <v>5692</v>
      </c>
      <c r="B531" s="1" t="s">
        <v>5693</v>
      </c>
      <c r="C531" s="1" t="s">
        <v>5694</v>
      </c>
      <c r="D531" s="1" t="s">
        <v>5695</v>
      </c>
      <c r="E531" s="1" t="str">
        <f>IFERROR(__xludf.DUMMYFUNCTION("SPLIT(D531,""33"",FALSE)"),"17 RUE DE LA FAIENCERIE
                                ")</f>
        <v>17 RUE DE LA FAIENCERIE
                                </v>
      </c>
      <c r="F531" s="1" t="str">
        <f>IFERROR(__xludf.DUMMYFUNCTION("""COMPUTED_VALUE"""),"300 BORDEAUX")</f>
        <v>300 BORDEAUX</v>
      </c>
      <c r="G531" s="1" t="s">
        <v>5696</v>
      </c>
      <c r="H531" s="1" t="s">
        <v>5697</v>
      </c>
      <c r="I531" s="3"/>
      <c r="J531" s="1" t="s">
        <v>43</v>
      </c>
      <c r="K531" s="3"/>
      <c r="L531" s="3"/>
    </row>
    <row r="532">
      <c r="A532" s="4" t="s">
        <v>5699</v>
      </c>
      <c r="B532" s="1" t="s">
        <v>5700</v>
      </c>
      <c r="C532" s="1" t="s">
        <v>5701</v>
      </c>
      <c r="D532" s="1" t="s">
        <v>5702</v>
      </c>
      <c r="E532" s="1" t="str">
        <f>IFERROR(__xludf.DUMMYFUNCTION("SPLIT(D532,""33"",FALSE)"),"66 Allée des peupliers
                                ")</f>
        <v>66 Allée des peupliers
                                </v>
      </c>
      <c r="F532" s="1" t="str">
        <f>IFERROR(__xludf.DUMMYFUNCTION("""COMPUTED_VALUE"""),"000 Bordeaux")</f>
        <v>000 Bordeaux</v>
      </c>
      <c r="G532" s="1" t="s">
        <v>5703</v>
      </c>
      <c r="H532" s="1" t="s">
        <v>11</v>
      </c>
      <c r="I532" s="5" t="s">
        <v>5704</v>
      </c>
      <c r="J532" s="1" t="s">
        <v>312</v>
      </c>
      <c r="K532" s="3"/>
      <c r="L532" s="3"/>
    </row>
    <row r="533">
      <c r="A533" s="4" t="s">
        <v>5724</v>
      </c>
      <c r="B533" s="1" t="s">
        <v>5725</v>
      </c>
      <c r="C533" s="1" t="s">
        <v>5726</v>
      </c>
      <c r="D533" s="1" t="s">
        <v>5727</v>
      </c>
      <c r="E533" s="1" t="str">
        <f>IFERROR(__xludf.DUMMYFUNCTION("SPLIT(D533,""33"",FALSE)"),"Permanences AMATHSO - Hôpital du Haut Lévêque
                                 Magellan - Espace associations
                                ")</f>
        <v>Permanences AMATHSO - Hôpital du Haut Lévêque
                                 Magellan - Espace associations
                                </v>
      </c>
      <c r="F533" s="1" t="str">
        <f>IFERROR(__xludf.DUMMYFUNCTION("""COMPUTED_VALUE"""),"604 PESSAC")</f>
        <v>604 PESSAC</v>
      </c>
      <c r="G533" s="1" t="s">
        <v>5728</v>
      </c>
      <c r="H533" s="1" t="s">
        <v>11</v>
      </c>
      <c r="I533" s="5" t="s">
        <v>5729</v>
      </c>
      <c r="J533" s="1" t="s">
        <v>53</v>
      </c>
      <c r="K533" s="3"/>
      <c r="L533" s="3"/>
    </row>
    <row r="534">
      <c r="A534" s="4" t="s">
        <v>5733</v>
      </c>
      <c r="B534" s="1" t="s">
        <v>5734</v>
      </c>
      <c r="C534" s="1" t="s">
        <v>5735</v>
      </c>
      <c r="D534" s="3"/>
      <c r="E534" s="1" t="str">
        <f>IFERROR(__xludf.DUMMYFUNCTION("SPLIT(D534,""33"",FALSE)"),"#VALUE!")</f>
        <v>#VALUE!</v>
      </c>
      <c r="F534" s="3"/>
      <c r="G534" s="3"/>
      <c r="H534" s="1" t="s">
        <v>5736</v>
      </c>
      <c r="I534" s="1" t="s">
        <v>11</v>
      </c>
      <c r="J534" s="1" t="s">
        <v>154</v>
      </c>
      <c r="K534" s="3"/>
      <c r="L534" s="3"/>
    </row>
    <row r="535">
      <c r="A535" s="4" t="s">
        <v>5738</v>
      </c>
      <c r="B535" s="1" t="s">
        <v>5739</v>
      </c>
      <c r="C535" s="1" t="s">
        <v>5740</v>
      </c>
      <c r="D535" s="1" t="s">
        <v>5741</v>
      </c>
      <c r="E535" s="1" t="str">
        <f>IFERROR(__xludf.DUMMYFUNCTION("SPLIT(D535,""33"",FALSE)"),"52 rue des Treuils 
                                 La Villa Pia
                                ")</f>
        <v>52 rue des Treuils 
                                 La Villa Pia
                                </v>
      </c>
      <c r="F535" s="1" t="str">
        <f>IFERROR(__xludf.DUMMYFUNCTION("""COMPUTED_VALUE"""),"000 Bordeaux")</f>
        <v>000 Bordeaux</v>
      </c>
      <c r="G535" s="1" t="s">
        <v>5742</v>
      </c>
      <c r="H535" s="1" t="s">
        <v>5743</v>
      </c>
      <c r="I535" s="5" t="s">
        <v>5744</v>
      </c>
      <c r="J535" s="1" t="s">
        <v>80</v>
      </c>
      <c r="K535" s="3"/>
      <c r="L535" s="3"/>
    </row>
    <row r="536">
      <c r="A536" s="4" t="s">
        <v>5750</v>
      </c>
      <c r="B536" s="1" t="s">
        <v>5751</v>
      </c>
      <c r="C536" s="1" t="s">
        <v>5752</v>
      </c>
      <c r="D536" s="1" t="s">
        <v>5753</v>
      </c>
      <c r="E536" s="1" t="str">
        <f>IFERROR(__xludf.DUMMYFUNCTION("SPLIT(D536,""33"",FALSE)"),"2 rue Sicard
                                ")</f>
        <v>2 rue Sicard
                                </v>
      </c>
      <c r="F536" s="1" t="str">
        <f>IFERROR(__xludf.DUMMYFUNCTION("""COMPUTED_VALUE"""),"000 BORDEAUX")</f>
        <v>000 BORDEAUX</v>
      </c>
      <c r="G536" s="1" t="s">
        <v>5754</v>
      </c>
      <c r="H536" s="1" t="s">
        <v>11</v>
      </c>
      <c r="I536" s="5" t="s">
        <v>5755</v>
      </c>
      <c r="J536" s="1" t="s">
        <v>154</v>
      </c>
      <c r="K536" s="3"/>
      <c r="L536" s="3"/>
    </row>
    <row r="537">
      <c r="A537" s="4" t="s">
        <v>5761</v>
      </c>
      <c r="B537" s="1" t="s">
        <v>5762</v>
      </c>
      <c r="C537" s="1" t="s">
        <v>5763</v>
      </c>
      <c r="D537" s="1" t="s">
        <v>5764</v>
      </c>
      <c r="E537" s="1" t="str">
        <f>IFERROR(__xludf.DUMMYFUNCTION("SPLIT(D537,""33"",FALSE)"),"34 rue Balard
                                 BP 70039 75721 Paris Cedex 15
                                BP 70039
                                75721 Paris")</f>
        <v>34 rue Balard
                                 BP 70039 75721 Paris Cedex 15
                                BP 70039
                                75721 Paris</v>
      </c>
      <c r="F537" s="1"/>
      <c r="G537" s="1" t="s">
        <v>5765</v>
      </c>
      <c r="H537" s="1" t="s">
        <v>11</v>
      </c>
      <c r="I537" s="3"/>
      <c r="J537" s="1" t="s">
        <v>31</v>
      </c>
      <c r="K537" s="3"/>
      <c r="L537" s="3"/>
    </row>
    <row r="538">
      <c r="A538" s="4" t="s">
        <v>5773</v>
      </c>
      <c r="B538" s="1" t="s">
        <v>5774</v>
      </c>
      <c r="C538" s="1" t="s">
        <v>5775</v>
      </c>
      <c r="D538" s="1" t="s">
        <v>5776</v>
      </c>
      <c r="E538" s="1" t="str">
        <f>IFERROR(__xludf.DUMMYFUNCTION("SPLIT(D538,""33"",FALSE)"),"83 RUE DE LA COURSE
                                ")</f>
        <v>83 RUE DE LA COURSE
                                </v>
      </c>
      <c r="F538" s="1" t="str">
        <f>IFERROR(__xludf.DUMMYFUNCTION("""COMPUTED_VALUE"""),"000 BORDEAUX")</f>
        <v>000 BORDEAUX</v>
      </c>
      <c r="G538" s="1" t="s">
        <v>5777</v>
      </c>
      <c r="H538" s="1" t="s">
        <v>11</v>
      </c>
      <c r="I538" s="5" t="s">
        <v>5778</v>
      </c>
      <c r="J538" s="1" t="s">
        <v>53</v>
      </c>
      <c r="K538" s="3"/>
      <c r="L538" s="3"/>
    </row>
    <row r="539">
      <c r="A539" s="4" t="s">
        <v>5806</v>
      </c>
      <c r="B539" s="1" t="s">
        <v>5807</v>
      </c>
      <c r="C539" s="1" t="s">
        <v>5808</v>
      </c>
      <c r="D539" s="1" t="s">
        <v>5809</v>
      </c>
      <c r="E539" s="1" t="str">
        <f>IFERROR(__xludf.DUMMYFUNCTION("SPLIT(D539,""33"",FALSE)"),"30 rue de Delacroix
                                ")</f>
        <v>30 rue de Delacroix
                                </v>
      </c>
      <c r="F539" s="1" t="str">
        <f>IFERROR(__xludf.DUMMYFUNCTION("""COMPUTED_VALUE"""),"200 BORDEAUX")</f>
        <v>200 BORDEAUX</v>
      </c>
      <c r="G539" s="1" t="s">
        <v>5810</v>
      </c>
      <c r="H539" s="1" t="s">
        <v>11</v>
      </c>
      <c r="I539" s="5" t="s">
        <v>5811</v>
      </c>
      <c r="J539" s="1" t="s">
        <v>31</v>
      </c>
      <c r="K539" s="3"/>
      <c r="L539" s="3"/>
    </row>
    <row r="540">
      <c r="A540" s="4" t="s">
        <v>5815</v>
      </c>
      <c r="B540" s="1" t="s">
        <v>5816</v>
      </c>
      <c r="C540" s="3"/>
      <c r="D540" s="3"/>
      <c r="E540" s="1" t="str">
        <f>IFERROR(__xludf.DUMMYFUNCTION("SPLIT(D540,""33"",FALSE)"),"#VALUE!")</f>
        <v>#VALUE!</v>
      </c>
      <c r="F540" s="3"/>
      <c r="G540" s="3"/>
      <c r="H540" s="1" t="s">
        <v>11</v>
      </c>
      <c r="I540" s="1" t="s">
        <v>11</v>
      </c>
      <c r="J540" s="1" t="s">
        <v>11</v>
      </c>
      <c r="K540" s="3"/>
      <c r="L540" s="3"/>
    </row>
    <row r="541">
      <c r="A541" s="4" t="s">
        <v>5818</v>
      </c>
      <c r="B541" s="1" t="s">
        <v>5819</v>
      </c>
      <c r="C541" s="1" t="s">
        <v>5820</v>
      </c>
      <c r="D541" s="1" t="s">
        <v>5821</v>
      </c>
      <c r="E541" s="1" t="str">
        <f>IFERROR(__xludf.DUMMYFUNCTION("SPLIT(D541,""33"",FALSE)"),"16 rue du pas saint georges
                                ")</f>
        <v>16 rue du pas saint georges
                                </v>
      </c>
      <c r="F541" s="1" t="str">
        <f>IFERROR(__xludf.DUMMYFUNCTION("""COMPUTED_VALUE"""),"000 Bordeaux")</f>
        <v>000 Bordeaux</v>
      </c>
      <c r="G541" s="1" t="s">
        <v>5822</v>
      </c>
      <c r="H541" s="1" t="s">
        <v>5823</v>
      </c>
      <c r="I541" s="5" t="s">
        <v>5824</v>
      </c>
      <c r="J541" s="1" t="s">
        <v>183</v>
      </c>
      <c r="K541" s="3"/>
      <c r="L541" s="3"/>
    </row>
    <row r="542">
      <c r="A542" s="4" t="s">
        <v>5830</v>
      </c>
      <c r="B542" s="1" t="s">
        <v>5831</v>
      </c>
      <c r="C542" s="1" t="s">
        <v>5832</v>
      </c>
      <c r="D542" s="1" t="s">
        <v>5833</v>
      </c>
      <c r="E542" s="1" t="str">
        <f>IFERROR(__xludf.DUMMYFUNCTION("SPLIT(D542,""33"",FALSE)"),"29 rue du Mirail 
                                ")</f>
        <v>29 rue du Mirail 
                                </v>
      </c>
      <c r="F542" s="1" t="str">
        <f>IFERROR(__xludf.DUMMYFUNCTION("""COMPUTED_VALUE"""),"000 Bordeaux")</f>
        <v>000 Bordeaux</v>
      </c>
      <c r="G542" s="1" t="s">
        <v>5834</v>
      </c>
      <c r="H542" s="1" t="s">
        <v>11</v>
      </c>
      <c r="I542" s="5" t="s">
        <v>5835</v>
      </c>
      <c r="J542" s="1" t="s">
        <v>924</v>
      </c>
      <c r="K542" s="3"/>
      <c r="L542" s="3"/>
    </row>
    <row r="543">
      <c r="A543" s="4" t="s">
        <v>5837</v>
      </c>
      <c r="B543" s="1" t="s">
        <v>5838</v>
      </c>
      <c r="C543" s="1" t="s">
        <v>5839</v>
      </c>
      <c r="D543" s="1" t="s">
        <v>5840</v>
      </c>
      <c r="E543" s="1" t="str">
        <f>IFERROR(__xludf.DUMMYFUNCTION("SPLIT(D543,""33"",FALSE)"),"147  rue Judaique
                                ")</f>
        <v>147  rue Judaique
                                </v>
      </c>
      <c r="F543" s="1" t="str">
        <f>IFERROR(__xludf.DUMMYFUNCTION("""COMPUTED_VALUE"""),"000 BORDEAUX")</f>
        <v>000 BORDEAUX</v>
      </c>
      <c r="G543" s="1" t="s">
        <v>5841</v>
      </c>
      <c r="H543" s="1" t="s">
        <v>5842</v>
      </c>
      <c r="I543" s="5" t="s">
        <v>5843</v>
      </c>
      <c r="J543" s="1" t="s">
        <v>53</v>
      </c>
      <c r="K543" s="3"/>
      <c r="L543" s="3"/>
    </row>
    <row r="544">
      <c r="A544" s="4" t="s">
        <v>5845</v>
      </c>
      <c r="B544" s="1" t="s">
        <v>5846</v>
      </c>
      <c r="C544" s="1" t="s">
        <v>5847</v>
      </c>
      <c r="D544" s="1" t="s">
        <v>5848</v>
      </c>
      <c r="E544" s="1" t="str">
        <f>IFERROR(__xludf.DUMMYFUNCTION("SPLIT(D544,""33"",FALSE)"),"80, rue de Lacanau
                                 La Chêneraie - Bt B
                                ")</f>
        <v>80, rue de Lacanau
                                 La Chêneraie - Bt B
                                </v>
      </c>
      <c r="F544" s="1" t="str">
        <f>IFERROR(__xludf.DUMMYFUNCTION("""COMPUTED_VALUE"""),"200 BORDEAUX")</f>
        <v>200 BORDEAUX</v>
      </c>
      <c r="G544" s="1" t="s">
        <v>5849</v>
      </c>
      <c r="H544" s="1" t="s">
        <v>11</v>
      </c>
      <c r="I544" s="1" t="s">
        <v>11</v>
      </c>
      <c r="J544" s="1" t="s">
        <v>183</v>
      </c>
      <c r="K544" s="3"/>
      <c r="L544" s="3"/>
    </row>
    <row r="545">
      <c r="A545" s="4" t="s">
        <v>5851</v>
      </c>
      <c r="B545" s="1" t="s">
        <v>5852</v>
      </c>
      <c r="C545" s="1" t="s">
        <v>5853</v>
      </c>
      <c r="D545" s="1" t="s">
        <v>5854</v>
      </c>
      <c r="E545" s="1" t="str">
        <f>IFERROR(__xludf.DUMMYFUNCTION("SPLIT(D545,""33"",FALSE)"),"30 rue François Mauriac
                                ")</f>
        <v>30 rue François Mauriac
                                </v>
      </c>
      <c r="F545" s="1" t="str">
        <f>IFERROR(__xludf.DUMMYFUNCTION("""COMPUTED_VALUE"""),"200 Bordeaux")</f>
        <v>200 Bordeaux</v>
      </c>
      <c r="G545" s="1" t="s">
        <v>5855</v>
      </c>
      <c r="H545" s="1" t="s">
        <v>11</v>
      </c>
      <c r="I545" s="5" t="s">
        <v>5856</v>
      </c>
      <c r="J545" s="1" t="s">
        <v>312</v>
      </c>
      <c r="K545" s="3"/>
      <c r="L545" s="3"/>
    </row>
    <row r="546">
      <c r="A546" s="4" t="s">
        <v>5862</v>
      </c>
      <c r="B546" s="1" t="s">
        <v>5863</v>
      </c>
      <c r="C546" s="1" t="s">
        <v>5864</v>
      </c>
      <c r="D546" s="1" t="s">
        <v>5865</v>
      </c>
      <c r="E546" s="1" t="str">
        <f>IFERROR(__xludf.DUMMYFUNCTION("SPLIT(D546,""33"",FALSE)"),"60 rue de Pessac 
                                ")</f>
        <v>60 rue de Pessac 
                                </v>
      </c>
      <c r="F546" s="1" t="str">
        <f>IFERROR(__xludf.DUMMYFUNCTION("""COMPUTED_VALUE"""),"000 BORDEAUX")</f>
        <v>000 BORDEAUX</v>
      </c>
      <c r="G546" s="1" t="s">
        <v>5866</v>
      </c>
      <c r="H546" s="1" t="s">
        <v>11</v>
      </c>
      <c r="I546" s="5" t="s">
        <v>5867</v>
      </c>
      <c r="J546" s="1" t="s">
        <v>154</v>
      </c>
      <c r="K546" s="3"/>
      <c r="L546" s="3"/>
    </row>
    <row r="547">
      <c r="A547" s="4" t="s">
        <v>5869</v>
      </c>
      <c r="B547" s="1" t="s">
        <v>5870</v>
      </c>
      <c r="C547" s="1" t="s">
        <v>5871</v>
      </c>
      <c r="D547" s="3"/>
      <c r="E547" s="1" t="str">
        <f>IFERROR(__xludf.DUMMYFUNCTION("SPLIT(D547,""33"",FALSE)"),"#VALUE!")</f>
        <v>#VALUE!</v>
      </c>
      <c r="F547" s="3"/>
      <c r="G547" s="3"/>
      <c r="H547" s="1" t="s">
        <v>11</v>
      </c>
      <c r="I547" s="1" t="s">
        <v>11</v>
      </c>
      <c r="J547" s="1" t="s">
        <v>31</v>
      </c>
      <c r="K547" s="3"/>
      <c r="L547" s="3"/>
    </row>
    <row r="548">
      <c r="A548" s="4" t="s">
        <v>5875</v>
      </c>
      <c r="B548" s="1" t="s">
        <v>5876</v>
      </c>
      <c r="C548" s="3"/>
      <c r="D548" s="3"/>
      <c r="E548" s="1" t="str">
        <f>IFERROR(__xludf.DUMMYFUNCTION("SPLIT(D548,""33"",FALSE)"),"#VALUE!")</f>
        <v>#VALUE!</v>
      </c>
      <c r="F548" s="3"/>
      <c r="G548" s="3"/>
      <c r="H548" s="1" t="s">
        <v>11</v>
      </c>
      <c r="I548" s="1" t="s">
        <v>11</v>
      </c>
      <c r="J548" s="1" t="s">
        <v>11</v>
      </c>
      <c r="K548" s="3"/>
      <c r="L548" s="3"/>
    </row>
    <row r="549">
      <c r="A549" s="4" t="s">
        <v>5888</v>
      </c>
      <c r="B549" s="1" t="s">
        <v>5889</v>
      </c>
      <c r="C549" s="1" t="s">
        <v>5890</v>
      </c>
      <c r="D549" s="1" t="s">
        <v>5891</v>
      </c>
      <c r="E549" s="1" t="str">
        <f>IFERROR(__xludf.DUMMYFUNCTION("SPLIT(D549,""33"",FALSE)"),"47 Rue des Menuts
                                 Association ""Les Menuts des Arts""
                                ")</f>
        <v>47 Rue des Menuts
                                 Association "Les Menuts des Arts"
                                </v>
      </c>
      <c r="F549" s="1" t="str">
        <f>IFERROR(__xludf.DUMMYFUNCTION("""COMPUTED_VALUE"""),"000 Bordeaux")</f>
        <v>000 Bordeaux</v>
      </c>
      <c r="G549" s="1" t="s">
        <v>5892</v>
      </c>
      <c r="H549" s="1" t="s">
        <v>5893</v>
      </c>
      <c r="I549" s="1" t="s">
        <v>11</v>
      </c>
      <c r="J549" s="1" t="s">
        <v>80</v>
      </c>
      <c r="K549" s="3"/>
      <c r="L549" s="3"/>
    </row>
    <row r="550">
      <c r="A550" s="4" t="s">
        <v>5897</v>
      </c>
      <c r="B550" s="1" t="s">
        <v>5898</v>
      </c>
      <c r="C550" s="1" t="s">
        <v>5899</v>
      </c>
      <c r="D550" s="1" t="s">
        <v>5900</v>
      </c>
      <c r="E550" s="1" t="str">
        <f>IFERROR(__xludf.DUMMYFUNCTION("SPLIT(D550,""33"",FALSE)"),"27 rue de Preignac
                                ")</f>
        <v>27 rue de Preignac
                                </v>
      </c>
      <c r="F550" s="1" t="str">
        <f>IFERROR(__xludf.DUMMYFUNCTION("""COMPUTED_VALUE"""),"800 Bordeaux")</f>
        <v>800 Bordeaux</v>
      </c>
      <c r="G550" s="1" t="s">
        <v>5901</v>
      </c>
      <c r="H550" s="1" t="s">
        <v>11</v>
      </c>
      <c r="I550" s="5" t="s">
        <v>5902</v>
      </c>
      <c r="J550" s="1" t="s">
        <v>80</v>
      </c>
      <c r="K550" s="3"/>
      <c r="L550" s="3"/>
    </row>
    <row r="551">
      <c r="A551" s="4" t="s">
        <v>5906</v>
      </c>
      <c r="B551" s="1" t="s">
        <v>5907</v>
      </c>
      <c r="C551" s="3"/>
      <c r="D551" s="3"/>
      <c r="E551" s="1" t="str">
        <f>IFERROR(__xludf.DUMMYFUNCTION("SPLIT(D551,""33"",FALSE)"),"#VALUE!")</f>
        <v>#VALUE!</v>
      </c>
      <c r="F551" s="3"/>
      <c r="G551" s="3"/>
      <c r="H551" s="1" t="s">
        <v>11</v>
      </c>
      <c r="I551" s="1" t="s">
        <v>11</v>
      </c>
      <c r="J551" s="1" t="s">
        <v>11</v>
      </c>
      <c r="K551" s="3"/>
      <c r="L551" s="3"/>
    </row>
    <row r="552">
      <c r="A552" s="4" t="s">
        <v>5909</v>
      </c>
      <c r="B552" s="1" t="s">
        <v>5910</v>
      </c>
      <c r="C552" s="1" t="s">
        <v>5911</v>
      </c>
      <c r="D552" s="1" t="s">
        <v>5912</v>
      </c>
      <c r="E552" s="1" t="str">
        <f>IFERROR(__xludf.DUMMYFUNCTION("SPLIT(D552,""33"",FALSE)"),"19 rue d’Austerlitz 
                                ")</f>
        <v>19 rue d’Austerlitz 
                                </v>
      </c>
      <c r="F552" s="1" t="str">
        <f>IFERROR(__xludf.DUMMYFUNCTION("""COMPUTED_VALUE"""),"200 Bordeaux")</f>
        <v>200 Bordeaux</v>
      </c>
      <c r="G552" s="1" t="s">
        <v>1924</v>
      </c>
      <c r="H552" s="1" t="s">
        <v>5913</v>
      </c>
      <c r="I552" s="5" t="s">
        <v>5914</v>
      </c>
      <c r="J552" s="1" t="s">
        <v>53</v>
      </c>
      <c r="K552" s="3"/>
      <c r="L552" s="3"/>
    </row>
    <row r="553">
      <c r="A553" s="4" t="s">
        <v>5922</v>
      </c>
      <c r="B553" s="1" t="s">
        <v>5923</v>
      </c>
      <c r="C553" s="3"/>
      <c r="D553" s="3"/>
      <c r="E553" s="1" t="str">
        <f>IFERROR(__xludf.DUMMYFUNCTION("SPLIT(D553,""33"",FALSE)"),"#VALUE!")</f>
        <v>#VALUE!</v>
      </c>
      <c r="F553" s="3"/>
      <c r="G553" s="3"/>
      <c r="H553" s="1" t="s">
        <v>11</v>
      </c>
      <c r="I553" s="1" t="s">
        <v>11</v>
      </c>
      <c r="J553" s="1" t="s">
        <v>11</v>
      </c>
      <c r="K553" s="3"/>
      <c r="L553" s="3"/>
    </row>
    <row r="554">
      <c r="A554" s="4" t="s">
        <v>5925</v>
      </c>
      <c r="B554" s="1" t="s">
        <v>5926</v>
      </c>
      <c r="C554" s="1" t="s">
        <v>5927</v>
      </c>
      <c r="D554" s="1" t="s">
        <v>5928</v>
      </c>
      <c r="E554" s="1" t="str">
        <f>IFERROR(__xludf.DUMMYFUNCTION("SPLIT(D554,""33"",FALSE)"),"Pole Citoyenneté
                                 Chemin des Iris
                                ")</f>
        <v>Pole Citoyenneté
                                 Chemin des Iris
                                </v>
      </c>
      <c r="F554" s="1" t="str">
        <f>IFERROR(__xludf.DUMMYFUNCTION("""COMPUTED_VALUE"""),"310 LORMONT")</f>
        <v>310 LORMONT</v>
      </c>
      <c r="G554" s="1" t="s">
        <v>5929</v>
      </c>
      <c r="H554" s="1" t="s">
        <v>11</v>
      </c>
      <c r="I554" s="1" t="s">
        <v>11</v>
      </c>
      <c r="J554" s="1" t="s">
        <v>80</v>
      </c>
      <c r="K554" s="3"/>
      <c r="L554" s="3"/>
    </row>
    <row r="555">
      <c r="A555" s="4" t="s">
        <v>5937</v>
      </c>
      <c r="B555" s="1" t="s">
        <v>5938</v>
      </c>
      <c r="C555" s="1" t="s">
        <v>5939</v>
      </c>
      <c r="D555" s="1" t="s">
        <v>5940</v>
      </c>
      <c r="E555" s="1" t="str">
        <f>IFERROR(__xludf.DUMMYFUNCTION("SPLIT(D555,""33"",FALSE)"),"11 rue Flèche 
                                ")</f>
        <v>11 rue Flèche 
                                </v>
      </c>
      <c r="F555" s="1" t="str">
        <f>IFERROR(__xludf.DUMMYFUNCTION("""COMPUTED_VALUE"""),"300 Bordeaux")</f>
        <v>300 Bordeaux</v>
      </c>
      <c r="G555" s="1" t="s">
        <v>5941</v>
      </c>
      <c r="H555" s="1" t="s">
        <v>11</v>
      </c>
      <c r="I555" s="5" t="s">
        <v>5942</v>
      </c>
      <c r="J555" s="1" t="s">
        <v>80</v>
      </c>
      <c r="K555" s="3"/>
      <c r="L555" s="3"/>
    </row>
    <row r="556">
      <c r="A556" s="4" t="s">
        <v>5944</v>
      </c>
      <c r="B556" s="1" t="s">
        <v>5945</v>
      </c>
      <c r="C556" s="1" t="s">
        <v>5946</v>
      </c>
      <c r="D556" s="1" t="s">
        <v>5947</v>
      </c>
      <c r="E556" s="1" t="str">
        <f>IFERROR(__xludf.DUMMYFUNCTION("SPLIT(D556,""33"",FALSE)"),"92 cours le Rouzic
                                ")</f>
        <v>92 cours le Rouzic
                                </v>
      </c>
      <c r="F556" s="1" t="str">
        <f>IFERROR(__xludf.DUMMYFUNCTION("""COMPUTED_VALUE"""),"100 Bordeaux")</f>
        <v>100 Bordeaux</v>
      </c>
      <c r="G556" s="1" t="s">
        <v>5948</v>
      </c>
      <c r="H556" s="1" t="s">
        <v>5949</v>
      </c>
      <c r="I556" s="5" t="s">
        <v>5950</v>
      </c>
      <c r="J556" s="1" t="s">
        <v>183</v>
      </c>
      <c r="K556" s="3"/>
      <c r="L556" s="3"/>
    </row>
    <row r="557">
      <c r="A557" s="4" t="s">
        <v>5954</v>
      </c>
      <c r="B557" s="1" t="s">
        <v>5955</v>
      </c>
      <c r="C557" s="1" t="s">
        <v>5956</v>
      </c>
      <c r="D557" s="1" t="s">
        <v>5957</v>
      </c>
      <c r="E557" s="1" t="str">
        <f>IFERROR(__xludf.DUMMYFUNCTION("SPLIT(D557,""33"",FALSE)"),"5 Rue René Roy de Clotte
                                ")</f>
        <v>5 Rue René Roy de Clotte
                                </v>
      </c>
      <c r="F557" s="1" t="str">
        <f>IFERROR(__xludf.DUMMYFUNCTION("""COMPUTED_VALUE"""),"000 Bordeaux")</f>
        <v>000 Bordeaux</v>
      </c>
      <c r="G557" s="1" t="s">
        <v>5958</v>
      </c>
      <c r="H557" s="1" t="s">
        <v>11</v>
      </c>
      <c r="I557" s="3"/>
      <c r="J557" s="1" t="s">
        <v>53</v>
      </c>
      <c r="K557" s="3"/>
      <c r="L557" s="3"/>
    </row>
    <row r="558">
      <c r="A558" s="4" t="s">
        <v>5960</v>
      </c>
      <c r="B558" s="1" t="s">
        <v>5961</v>
      </c>
      <c r="C558" s="1" t="s">
        <v>5962</v>
      </c>
      <c r="D558" s="1" t="s">
        <v>5963</v>
      </c>
      <c r="E558" s="1" t="str">
        <f>IFERROR(__xludf.DUMMYFUNCTION("SPLIT(D558,""33"",FALSE)"),"30 rue Marcelin Berthelot
                                 Rés Le Flore, appt 15
                                ")</f>
        <v>30 rue Marcelin Berthelot
                                 Rés Le Flore, appt 15
                                </v>
      </c>
      <c r="F558" s="1" t="str">
        <f>IFERROR(__xludf.DUMMYFUNCTION("""COMPUTED_VALUE"""),"200 Bordeaux")</f>
        <v>200 Bordeaux</v>
      </c>
      <c r="G558" s="1" t="s">
        <v>5964</v>
      </c>
      <c r="H558" s="1" t="s">
        <v>5965</v>
      </c>
      <c r="I558" s="5" t="s">
        <v>5966</v>
      </c>
      <c r="J558" s="1" t="s">
        <v>924</v>
      </c>
      <c r="K558" s="3"/>
      <c r="L558" s="3"/>
    </row>
    <row r="559">
      <c r="A559" s="4" t="s">
        <v>5988</v>
      </c>
      <c r="B559" s="1" t="s">
        <v>5989</v>
      </c>
      <c r="C559" s="1" t="s">
        <v>5990</v>
      </c>
      <c r="D559" s="1" t="s">
        <v>5991</v>
      </c>
      <c r="E559" s="1" t="str">
        <f>IFERROR(__xludf.DUMMYFUNCTION("SPLIT(D559,""33"",FALSE)"),"99 Boulevard Albert 1er 
                                 Residence Liotard BT C
                                ")</f>
        <v>99 Boulevard Albert 1er 
                                 Residence Liotard BT C
                                </v>
      </c>
      <c r="F559" s="1" t="str">
        <f>IFERROR(__xludf.DUMMYFUNCTION("""COMPUTED_VALUE"""),"800 BORDEAUX")</f>
        <v>800 BORDEAUX</v>
      </c>
      <c r="G559" s="1" t="s">
        <v>5992</v>
      </c>
      <c r="H559" s="1" t="s">
        <v>11</v>
      </c>
      <c r="I559" s="1" t="s">
        <v>11</v>
      </c>
      <c r="J559" s="1" t="s">
        <v>154</v>
      </c>
      <c r="K559" s="3"/>
      <c r="L559" s="3"/>
    </row>
    <row r="560">
      <c r="A560" s="4" t="s">
        <v>5994</v>
      </c>
      <c r="B560" s="1" t="s">
        <v>5995</v>
      </c>
      <c r="C560" s="1" t="s">
        <v>5996</v>
      </c>
      <c r="D560" s="1" t="s">
        <v>5997</v>
      </c>
      <c r="E560" s="1" t="str">
        <f>IFERROR(__xludf.DUMMYFUNCTION("SPLIT(D560,""33"",FALSE)"),"35 RUE DUBPURDIEU
                                ")</f>
        <v>35 RUE DUBPURDIEU
                                </v>
      </c>
      <c r="F560" s="1" t="str">
        <f>IFERROR(__xludf.DUMMYFUNCTION("""COMPUTED_VALUE"""),"800 BORDEAUX")</f>
        <v>800 BORDEAUX</v>
      </c>
      <c r="G560" s="1" t="s">
        <v>5998</v>
      </c>
      <c r="H560" s="1" t="s">
        <v>5999</v>
      </c>
      <c r="I560" s="1" t="s">
        <v>11</v>
      </c>
      <c r="J560" s="1" t="s">
        <v>80</v>
      </c>
      <c r="K560" s="3"/>
      <c r="L560" s="3"/>
    </row>
    <row r="561">
      <c r="A561" s="4" t="s">
        <v>6011</v>
      </c>
      <c r="B561" s="1" t="s">
        <v>6012</v>
      </c>
      <c r="C561" s="1" t="s">
        <v>6013</v>
      </c>
      <c r="D561" s="1" t="s">
        <v>6014</v>
      </c>
      <c r="E561" s="1" t="str">
        <f>IFERROR(__xludf.DUMMYFUNCTION("SPLIT(D561,""33"",FALSE)"),"79, allée Jean Giono
                                 Rsd Carré Rive Droite, Apt B26
                                ")</f>
        <v>79, allée Jean Giono
                                 Rsd Carré Rive Droite, Apt B26
                                </v>
      </c>
      <c r="F561" s="1" t="str">
        <f>IFERROR(__xludf.DUMMYFUNCTION("""COMPUTED_VALUE"""),"100 Bordeaux")</f>
        <v>100 Bordeaux</v>
      </c>
      <c r="G561" s="1" t="s">
        <v>6015</v>
      </c>
      <c r="H561" s="1" t="s">
        <v>6016</v>
      </c>
      <c r="I561" s="5" t="s">
        <v>6017</v>
      </c>
      <c r="J561" s="1" t="s">
        <v>80</v>
      </c>
      <c r="K561" s="3"/>
      <c r="L561" s="3"/>
    </row>
    <row r="562">
      <c r="A562" s="4" t="s">
        <v>6021</v>
      </c>
      <c r="B562" s="1" t="s">
        <v>6022</v>
      </c>
      <c r="C562" s="1" t="s">
        <v>6023</v>
      </c>
      <c r="D562" s="1" t="s">
        <v>6024</v>
      </c>
      <c r="E562" s="1" t="str">
        <f>IFERROR(__xludf.DUMMYFUNCTION("SPLIT(D562,""33"",FALSE)"),"34 rue Castéja
                                ")</f>
        <v>34 rue Castéja
                                </v>
      </c>
      <c r="F562" s="1" t="str">
        <f>IFERROR(__xludf.DUMMYFUNCTION("""COMPUTED_VALUE"""),"000 BORDEAUX")</f>
        <v>000 BORDEAUX</v>
      </c>
      <c r="G562" s="1" t="s">
        <v>6025</v>
      </c>
      <c r="H562" s="1" t="s">
        <v>11</v>
      </c>
      <c r="I562" s="5" t="s">
        <v>6026</v>
      </c>
      <c r="J562" s="1" t="s">
        <v>80</v>
      </c>
      <c r="K562" s="3"/>
      <c r="L562" s="3"/>
    </row>
    <row r="563">
      <c r="A563" s="4" t="s">
        <v>6032</v>
      </c>
      <c r="B563" s="1" t="s">
        <v>6033</v>
      </c>
      <c r="C563" s="1" t="s">
        <v>6034</v>
      </c>
      <c r="D563" s="1" t="s">
        <v>6035</v>
      </c>
      <c r="E563" s="1" t="str">
        <f>IFERROR(__xludf.DUMMYFUNCTION("SPLIT(D563,""33"",FALSE)"),"35BIS rue de Marmande
                                ")</f>
        <v>35BIS rue de Marmande
                                </v>
      </c>
      <c r="F563" s="1" t="str">
        <f>IFERROR(__xludf.DUMMYFUNCTION("""COMPUTED_VALUE"""),"800 Bordeaux")</f>
        <v>800 Bordeaux</v>
      </c>
      <c r="G563" s="1" t="s">
        <v>6036</v>
      </c>
      <c r="H563" s="1" t="s">
        <v>11</v>
      </c>
      <c r="I563" s="5" t="s">
        <v>6037</v>
      </c>
      <c r="J563" s="1" t="s">
        <v>80</v>
      </c>
      <c r="K563" s="3"/>
      <c r="L563" s="3"/>
    </row>
    <row r="564">
      <c r="A564" s="4" t="s">
        <v>6039</v>
      </c>
      <c r="B564" s="1" t="s">
        <v>6040</v>
      </c>
      <c r="C564" s="1" t="s">
        <v>6041</v>
      </c>
      <c r="D564" s="1" t="s">
        <v>6042</v>
      </c>
      <c r="E564" s="1" t="str">
        <f>IFERROR(__xludf.DUMMYFUNCTION("SPLIT(D564,""33"",FALSE)"),"14 rue Saint Vincent de Paul
                                ")</f>
        <v>14 rue Saint Vincent de Paul
                                </v>
      </c>
      <c r="F564" s="1" t="str">
        <f>IFERROR(__xludf.DUMMYFUNCTION("""COMPUTED_VALUE"""),"800 Bordeaux")</f>
        <v>800 Bordeaux</v>
      </c>
      <c r="G564" s="1" t="s">
        <v>6043</v>
      </c>
      <c r="H564" s="1" t="s">
        <v>11</v>
      </c>
      <c r="I564" s="5" t="s">
        <v>6044</v>
      </c>
      <c r="J564" s="1" t="s">
        <v>312</v>
      </c>
      <c r="K564" s="3"/>
      <c r="L564" s="3"/>
    </row>
    <row r="565">
      <c r="A565" s="4" t="s">
        <v>6048</v>
      </c>
      <c r="B565" s="1" t="s">
        <v>6049</v>
      </c>
      <c r="C565" s="3"/>
      <c r="D565" s="3"/>
      <c r="E565" s="1" t="str">
        <f>IFERROR(__xludf.DUMMYFUNCTION("SPLIT(D565,""33"",FALSE)"),"#VALUE!")</f>
        <v>#VALUE!</v>
      </c>
      <c r="F565" s="3"/>
      <c r="G565" s="3"/>
      <c r="H565" s="1" t="s">
        <v>11</v>
      </c>
      <c r="I565" s="1" t="s">
        <v>11</v>
      </c>
      <c r="J565" s="1" t="s">
        <v>11</v>
      </c>
      <c r="K565" s="3"/>
      <c r="L565" s="3"/>
    </row>
    <row r="566">
      <c r="A566" s="4" t="s">
        <v>6053</v>
      </c>
      <c r="B566" s="1" t="s">
        <v>6054</v>
      </c>
      <c r="C566" s="1" t="s">
        <v>6055</v>
      </c>
      <c r="D566" s="1" t="s">
        <v>6056</v>
      </c>
      <c r="E566" s="1" t="str">
        <f>IFERROR(__xludf.DUMMYFUNCTION("SPLIT(D566,""33"",FALSE)"),"14 place Saint Martial
                                 Maison de Marie
                                ")</f>
        <v>14 place Saint Martial
                                 Maison de Marie
                                </v>
      </c>
      <c r="F566" s="1" t="str">
        <f>IFERROR(__xludf.DUMMYFUNCTION("""COMPUTED_VALUE"""),"300 Bordeaux")</f>
        <v>300 Bordeaux</v>
      </c>
      <c r="G566" s="1" t="s">
        <v>6057</v>
      </c>
      <c r="H566" s="1" t="s">
        <v>11</v>
      </c>
      <c r="I566" s="1" t="s">
        <v>11</v>
      </c>
      <c r="J566" s="1" t="s">
        <v>31</v>
      </c>
      <c r="K566" s="3"/>
      <c r="L566" s="3"/>
    </row>
    <row r="567">
      <c r="A567" s="4" t="s">
        <v>6059</v>
      </c>
      <c r="B567" s="1" t="s">
        <v>6060</v>
      </c>
      <c r="C567" s="1" t="s">
        <v>6061</v>
      </c>
      <c r="D567" s="1" t="s">
        <v>6062</v>
      </c>
      <c r="E567" s="1" t="str">
        <f>IFERROR(__xludf.DUMMYFUNCTION("SPLIT(D567,""33"",FALSE)"),"6 rue Jules Guesde
                                ")</f>
        <v>6 rue Jules Guesde
                                </v>
      </c>
      <c r="F567" s="1" t="str">
        <f>IFERROR(__xludf.DUMMYFUNCTION("""COMPUTED_VALUE"""),"800 bordeaux")</f>
        <v>800 bordeaux</v>
      </c>
      <c r="G567" s="1" t="s">
        <v>6063</v>
      </c>
      <c r="H567" s="1" t="s">
        <v>6064</v>
      </c>
      <c r="I567" s="5" t="s">
        <v>6065</v>
      </c>
      <c r="J567" s="1" t="s">
        <v>31</v>
      </c>
      <c r="K567" s="3"/>
      <c r="L567" s="3"/>
    </row>
    <row r="568">
      <c r="A568" s="4" t="s">
        <v>6069</v>
      </c>
      <c r="B568" s="1" t="s">
        <v>6070</v>
      </c>
      <c r="C568" s="1" t="s">
        <v>6071</v>
      </c>
      <c r="D568" s="1" t="s">
        <v>6072</v>
      </c>
      <c r="E568" s="1" t="str">
        <f>IFERROR(__xludf.DUMMYFUNCTION("SPLIT(D568,""33"",FALSE)"),"51 rue de Nuits
                                ")</f>
        <v>51 rue de Nuits
                                </v>
      </c>
      <c r="F568" s="1" t="str">
        <f>IFERROR(__xludf.DUMMYFUNCTION("""COMPUTED_VALUE"""),"100 Bordeaux")</f>
        <v>100 Bordeaux</v>
      </c>
      <c r="G568" s="1" t="s">
        <v>6073</v>
      </c>
      <c r="H568" s="1" t="s">
        <v>11</v>
      </c>
      <c r="I568" s="1" t="s">
        <v>6074</v>
      </c>
      <c r="J568" s="1" t="s">
        <v>154</v>
      </c>
      <c r="K568" s="3"/>
      <c r="L568" s="3"/>
    </row>
    <row r="569">
      <c r="A569" s="4" t="s">
        <v>6086</v>
      </c>
      <c r="B569" s="1" t="s">
        <v>6087</v>
      </c>
      <c r="C569" s="1" t="s">
        <v>6088</v>
      </c>
      <c r="D569" s="1" t="s">
        <v>6089</v>
      </c>
      <c r="E569" s="1" t="str">
        <f>IFERROR(__xludf.DUMMYFUNCTION("SPLIT(D569,""33"",FALSE)"),"35 rue des bahutiers
                                ")</f>
        <v>35 rue des bahutiers
                                </v>
      </c>
      <c r="F569" s="1" t="str">
        <f>IFERROR(__xludf.DUMMYFUNCTION("""COMPUTED_VALUE"""),"000 Bordeaux")</f>
        <v>000 Bordeaux</v>
      </c>
      <c r="G569" s="1" t="s">
        <v>6090</v>
      </c>
      <c r="H569" s="1" t="s">
        <v>11</v>
      </c>
      <c r="I569" s="5" t="s">
        <v>6091</v>
      </c>
      <c r="J569" s="1" t="s">
        <v>312</v>
      </c>
      <c r="K569" s="3"/>
      <c r="L569" s="3"/>
    </row>
    <row r="570">
      <c r="A570" s="4" t="s">
        <v>6095</v>
      </c>
      <c r="B570" s="1" t="s">
        <v>6096</v>
      </c>
      <c r="C570" s="1" t="s">
        <v>6097</v>
      </c>
      <c r="D570" s="1" t="s">
        <v>6098</v>
      </c>
      <c r="E570" s="1" t="str">
        <f>IFERROR(__xludf.DUMMYFUNCTION("SPLIT(D570,""33"",FALSE)"),"37, rue Genesta
                                ")</f>
        <v>37, rue Genesta
                                </v>
      </c>
      <c r="F570" s="1" t="str">
        <f>IFERROR(__xludf.DUMMYFUNCTION("""COMPUTED_VALUE"""),"200 BORDEAUX")</f>
        <v>200 BORDEAUX</v>
      </c>
      <c r="G570" s="1" t="s">
        <v>6099</v>
      </c>
      <c r="H570" s="1" t="s">
        <v>6100</v>
      </c>
      <c r="I570" s="5" t="s">
        <v>6101</v>
      </c>
      <c r="J570" s="1" t="s">
        <v>183</v>
      </c>
      <c r="K570" s="3"/>
      <c r="L570" s="3"/>
    </row>
    <row r="571">
      <c r="A571" s="4" t="s">
        <v>6105</v>
      </c>
      <c r="B571" s="1" t="s">
        <v>6106</v>
      </c>
      <c r="C571" s="1" t="s">
        <v>6107</v>
      </c>
      <c r="D571" s="1" t="s">
        <v>6108</v>
      </c>
      <c r="E571" s="1" t="str">
        <f>IFERROR(__xludf.DUMMYFUNCTION("SPLIT(D571,""33"",FALSE)"),"11 rue des puits descazeaux
                                ")</f>
        <v>11 rue des puits descazeaux
                                </v>
      </c>
      <c r="F571" s="1" t="str">
        <f>IFERROR(__xludf.DUMMYFUNCTION("""COMPUTED_VALUE"""),"000 Bordeaux")</f>
        <v>000 Bordeaux</v>
      </c>
      <c r="G571" s="1" t="s">
        <v>6109</v>
      </c>
      <c r="H571" s="1" t="s">
        <v>11</v>
      </c>
      <c r="I571" s="5" t="s">
        <v>6110</v>
      </c>
      <c r="J571" s="1" t="s">
        <v>382</v>
      </c>
      <c r="K571" s="3"/>
      <c r="L571" s="3"/>
    </row>
    <row r="572">
      <c r="A572" s="4" t="s">
        <v>6112</v>
      </c>
      <c r="B572" s="1" t="s">
        <v>6113</v>
      </c>
      <c r="C572" s="1" t="s">
        <v>6114</v>
      </c>
      <c r="D572" s="1" t="s">
        <v>6115</v>
      </c>
      <c r="E572" s="1" t="str">
        <f>IFERROR(__xludf.DUMMYFUNCTION("SPLIT(D572,""33"",FALSE)"),"31 bis rue Barillet Deschamps
                                ")</f>
        <v>31 bis rue Barillet Deschamps
                                </v>
      </c>
      <c r="F572" s="1" t="str">
        <f>IFERROR(__xludf.DUMMYFUNCTION("""COMPUTED_VALUE"""),"300 Bordeaux")</f>
        <v>300 Bordeaux</v>
      </c>
      <c r="G572" s="1" t="s">
        <v>6116</v>
      </c>
      <c r="H572" s="1" t="s">
        <v>11</v>
      </c>
      <c r="I572" s="5" t="s">
        <v>6117</v>
      </c>
      <c r="J572" s="1" t="s">
        <v>382</v>
      </c>
      <c r="K572" s="3"/>
      <c r="L572" s="3"/>
    </row>
    <row r="573">
      <c r="A573" s="4" t="s">
        <v>6119</v>
      </c>
      <c r="B573" s="1" t="s">
        <v>6120</v>
      </c>
      <c r="C573" s="1" t="s">
        <v>6121</v>
      </c>
      <c r="D573" s="1" t="s">
        <v>6122</v>
      </c>
      <c r="E573" s="1" t="str">
        <f>IFERROR(__xludf.DUMMYFUNCTION("SPLIT(D573,""33"",FALSE)"),"30 rue Kléber
                                ")</f>
        <v>30 rue Kléber
                                </v>
      </c>
      <c r="F573" s="1" t="str">
        <f>IFERROR(__xludf.DUMMYFUNCTION("""COMPUTED_VALUE"""),"200 BORDEAUX")</f>
        <v>200 BORDEAUX</v>
      </c>
      <c r="G573" s="1" t="s">
        <v>6123</v>
      </c>
      <c r="H573" s="1" t="s">
        <v>11</v>
      </c>
      <c r="I573" s="5" t="s">
        <v>6124</v>
      </c>
      <c r="J573" s="1" t="s">
        <v>31</v>
      </c>
      <c r="K573" s="3"/>
      <c r="L573" s="3"/>
    </row>
    <row r="574">
      <c r="A574" s="4" t="s">
        <v>6128</v>
      </c>
      <c r="B574" s="1" t="s">
        <v>6129</v>
      </c>
      <c r="C574" s="1" t="s">
        <v>6130</v>
      </c>
      <c r="D574" s="1" t="s">
        <v>6131</v>
      </c>
      <c r="E574" s="1" t="str">
        <f>IFERROR(__xludf.DUMMYFUNCTION("SPLIT(D574,""33"",FALSE)"),"213 avenue Léon Blum
                                 C/O M. Serge Rous
                                ")</f>
        <v>213 avenue Léon Blum
                                 C/O M. Serge Rous
                                </v>
      </c>
      <c r="F574" s="1" t="str">
        <f>IFERROR(__xludf.DUMMYFUNCTION("""COMPUTED_VALUE"""),"200 Bordeaux")</f>
        <v>200 Bordeaux</v>
      </c>
      <c r="G574" s="1" t="s">
        <v>6132</v>
      </c>
      <c r="H574" s="1" t="s">
        <v>11</v>
      </c>
      <c r="I574" s="1" t="s">
        <v>11</v>
      </c>
      <c r="J574" s="1" t="s">
        <v>183</v>
      </c>
      <c r="K574" s="3"/>
      <c r="L574" s="3"/>
    </row>
    <row r="575">
      <c r="A575" s="4" t="s">
        <v>6134</v>
      </c>
      <c r="B575" s="1" t="s">
        <v>6135</v>
      </c>
      <c r="C575" s="1" t="s">
        <v>6136</v>
      </c>
      <c r="D575" s="1" t="s">
        <v>6137</v>
      </c>
      <c r="E575" s="1" t="str">
        <f>IFERROR(__xludf.DUMMYFUNCTION("SPLIT(D575,""33"",FALSE)"),"146 avenue du Taillan-Médoc
                                ")</f>
        <v>146 avenue du Taillan-Médoc
                                </v>
      </c>
      <c r="F575" s="1" t="str">
        <f>IFERROR(__xludf.DUMMYFUNCTION("""COMPUTED_VALUE"""),"320 Eysines")</f>
        <v>320 Eysines</v>
      </c>
      <c r="G575" s="1" t="s">
        <v>6138</v>
      </c>
      <c r="H575" s="1" t="s">
        <v>11</v>
      </c>
      <c r="I575" s="5" t="s">
        <v>6139</v>
      </c>
      <c r="J575" s="1" t="s">
        <v>183</v>
      </c>
      <c r="K575" s="3"/>
      <c r="L575" s="3"/>
    </row>
    <row r="576">
      <c r="A576" s="4" t="s">
        <v>6141</v>
      </c>
      <c r="B576" s="1" t="s">
        <v>6142</v>
      </c>
      <c r="C576" s="1" t="s">
        <v>6143</v>
      </c>
      <c r="D576" s="1" t="s">
        <v>6144</v>
      </c>
      <c r="E576" s="1" t="str">
        <f>IFERROR(__xludf.DUMMYFUNCTION("SPLIT(D576,""33"",FALSE)"),"SARAH C23 8 rue Charles Durand
                                ")</f>
        <v>SARAH C23 8 rue Charles Durand
                                </v>
      </c>
      <c r="F576" s="1" t="str">
        <f>IFERROR(__xludf.DUMMYFUNCTION("""COMPUTED_VALUE"""),"300 Bordeaux")</f>
        <v>300 Bordeaux</v>
      </c>
      <c r="G576" s="1" t="s">
        <v>6145</v>
      </c>
      <c r="H576" s="1" t="s">
        <v>6146</v>
      </c>
      <c r="I576" s="1" t="s">
        <v>11</v>
      </c>
      <c r="J576" s="1" t="s">
        <v>382</v>
      </c>
      <c r="K576" s="3"/>
      <c r="L576" s="3"/>
    </row>
    <row r="577">
      <c r="A577" s="4" t="s">
        <v>6160</v>
      </c>
      <c r="B577" s="1" t="s">
        <v>6161</v>
      </c>
      <c r="C577" s="1" t="s">
        <v>6162</v>
      </c>
      <c r="D577" s="1" t="s">
        <v>6163</v>
      </c>
      <c r="E577" s="1" t="str">
        <f>IFERROR(__xludf.DUMMYFUNCTION("SPLIT(D577,""33"",FALSE)"),"7 RUE JOSEPH BRUNET 
                                ")</f>
        <v>7 RUE JOSEPH BRUNET 
                                </v>
      </c>
      <c r="F577" s="1" t="str">
        <f>IFERROR(__xludf.DUMMYFUNCTION("""COMPUTED_VALUE"""),"300 BORDEAUX")</f>
        <v>300 BORDEAUX</v>
      </c>
      <c r="G577" s="1" t="s">
        <v>6164</v>
      </c>
      <c r="H577" s="1" t="s">
        <v>11</v>
      </c>
      <c r="I577" s="1" t="s">
        <v>11</v>
      </c>
      <c r="J577" s="1" t="s">
        <v>53</v>
      </c>
      <c r="K577" s="3"/>
      <c r="L577" s="3"/>
    </row>
    <row r="578">
      <c r="A578" s="4" t="s">
        <v>6174</v>
      </c>
      <c r="B578" s="5" t="s">
        <v>6175</v>
      </c>
      <c r="C578" s="3"/>
      <c r="D578" s="3"/>
      <c r="E578" s="1" t="str">
        <f>IFERROR(__xludf.DUMMYFUNCTION("SPLIT(D578,""33"",FALSE)"),"#VALUE!")</f>
        <v>#VALUE!</v>
      </c>
      <c r="F578" s="3"/>
      <c r="G578" s="3"/>
      <c r="H578" s="1" t="s">
        <v>11</v>
      </c>
      <c r="I578" s="1" t="s">
        <v>11</v>
      </c>
      <c r="J578" s="1" t="s">
        <v>11</v>
      </c>
      <c r="K578" s="3"/>
      <c r="L578" s="3"/>
    </row>
    <row r="579">
      <c r="A579" s="4" t="s">
        <v>6179</v>
      </c>
      <c r="B579" s="1" t="s">
        <v>6180</v>
      </c>
      <c r="C579" s="1" t="s">
        <v>6181</v>
      </c>
      <c r="D579" s="1" t="s">
        <v>6182</v>
      </c>
      <c r="E579" s="1" t="str">
        <f>IFERROR(__xludf.DUMMYFUNCTION("SPLIT(D579,""33"",FALSE)"),"52 rue Surson
                                 appt 26
                                ")</f>
        <v>52 rue Surson
                                 appt 26
                                </v>
      </c>
      <c r="F579" s="1" t="str">
        <f>IFERROR(__xludf.DUMMYFUNCTION("""COMPUTED_VALUE"""),"300 Bordeaux")</f>
        <v>300 Bordeaux</v>
      </c>
      <c r="G579" s="1" t="s">
        <v>6183</v>
      </c>
      <c r="H579" s="1" t="s">
        <v>11</v>
      </c>
      <c r="I579" s="3"/>
      <c r="J579" s="1" t="s">
        <v>80</v>
      </c>
      <c r="K579" s="3"/>
      <c r="L579" s="3"/>
    </row>
    <row r="580">
      <c r="A580" s="4" t="s">
        <v>6187</v>
      </c>
      <c r="B580" s="1" t="s">
        <v>6188</v>
      </c>
      <c r="C580" s="1" t="s">
        <v>6189</v>
      </c>
      <c r="D580" s="1" t="s">
        <v>6190</v>
      </c>
      <c r="E580" s="1" t="str">
        <f>IFERROR(__xludf.DUMMYFUNCTION("SPLIT(D580,""33"",FALSE)"),"64 rue Magendie
                                ")</f>
        <v>64 rue Magendie
                                </v>
      </c>
      <c r="F580" s="1" t="str">
        <f>IFERROR(__xludf.DUMMYFUNCTION("""COMPUTED_VALUE"""),"000 Bordeaux")</f>
        <v>000 Bordeaux</v>
      </c>
      <c r="G580" s="1" t="s">
        <v>6191</v>
      </c>
      <c r="H580" s="1" t="s">
        <v>11</v>
      </c>
      <c r="I580" s="5" t="s">
        <v>6192</v>
      </c>
      <c r="J580" s="1" t="s">
        <v>154</v>
      </c>
      <c r="K580" s="3"/>
      <c r="L580" s="3"/>
    </row>
    <row r="581">
      <c r="A581" s="4" t="s">
        <v>6194</v>
      </c>
      <c r="B581" s="1" t="s">
        <v>6195</v>
      </c>
      <c r="C581" s="3"/>
      <c r="D581" s="3"/>
      <c r="E581" s="1" t="str">
        <f>IFERROR(__xludf.DUMMYFUNCTION("SPLIT(D581,""33"",FALSE)"),"#VALUE!")</f>
        <v>#VALUE!</v>
      </c>
      <c r="F581" s="3"/>
      <c r="G581" s="3"/>
      <c r="H581" s="1" t="s">
        <v>11</v>
      </c>
      <c r="I581" s="1" t="s">
        <v>11</v>
      </c>
      <c r="J581" s="1" t="s">
        <v>11</v>
      </c>
      <c r="K581" s="3"/>
      <c r="L581" s="3"/>
    </row>
    <row r="582">
      <c r="A582" s="4" t="s">
        <v>6201</v>
      </c>
      <c r="B582" s="1" t="s">
        <v>6202</v>
      </c>
      <c r="C582" s="1" t="s">
        <v>6203</v>
      </c>
      <c r="D582" s="1" t="s">
        <v>6204</v>
      </c>
      <c r="E582" s="1" t="str">
        <f>IFERROR(__xludf.DUMMYFUNCTION("SPLIT(D582,""33"",FALSE)"),"188 Rue Pasteur 
                                 Residence le Darvin 
                                ")</f>
        <v>188 Rue Pasteur 
                                 Residence le Darvin 
                                </v>
      </c>
      <c r="F582" s="1" t="str">
        <f>IFERROR(__xludf.DUMMYFUNCTION("""COMPUTED_VALUE"""),"200 Bordeaux Cauderan")</f>
        <v>200 Bordeaux Cauderan</v>
      </c>
      <c r="G582" s="1" t="s">
        <v>6205</v>
      </c>
      <c r="H582" s="1" t="s">
        <v>6206</v>
      </c>
      <c r="I582" s="1" t="s">
        <v>11</v>
      </c>
      <c r="J582" s="1" t="s">
        <v>183</v>
      </c>
      <c r="K582" s="3"/>
      <c r="L582" s="3"/>
    </row>
    <row r="583">
      <c r="A583" s="4" t="s">
        <v>6208</v>
      </c>
      <c r="B583" s="1" t="s">
        <v>6209</v>
      </c>
      <c r="C583" s="1" t="s">
        <v>6210</v>
      </c>
      <c r="D583" s="1" t="s">
        <v>6211</v>
      </c>
      <c r="E583" s="1" t="str">
        <f>IFERROR(__xludf.DUMMYFUNCTION("SPLIT(D583,""33"",FALSE)"),"quai de queyries
                                ")</f>
        <v>quai de queyries
                                </v>
      </c>
      <c r="F583" s="1" t="str">
        <f>IFERROR(__xludf.DUMMYFUNCTION("""COMPUTED_VALUE"""),"300 BORDEAUX")</f>
        <v>300 BORDEAUX</v>
      </c>
      <c r="G583" s="1" t="s">
        <v>6212</v>
      </c>
      <c r="H583" s="1" t="s">
        <v>6213</v>
      </c>
      <c r="I583" s="5" t="s">
        <v>6214</v>
      </c>
      <c r="J583" s="1" t="s">
        <v>31</v>
      </c>
      <c r="K583" s="3"/>
      <c r="L583" s="3"/>
    </row>
    <row r="584">
      <c r="A584" s="4" t="s">
        <v>6216</v>
      </c>
      <c r="B584" s="1" t="s">
        <v>6217</v>
      </c>
      <c r="C584" s="1" t="s">
        <v>6218</v>
      </c>
      <c r="D584" s="1" t="s">
        <v>6219</v>
      </c>
      <c r="E584" s="1" t="str">
        <f>IFERROR(__xludf.DUMMYFUNCTION("SPLIT(D584,""33"",FALSE)"),"MNE 3 rue de Tauzia 
                                ")</f>
        <v>MNE 3 rue de Tauzia 
                                </v>
      </c>
      <c r="F584" s="1" t="str">
        <f>IFERROR(__xludf.DUMMYFUNCTION("""COMPUTED_VALUE"""),"800 Bordeaux")</f>
        <v>800 Bordeaux</v>
      </c>
      <c r="G584" s="1" t="s">
        <v>6220</v>
      </c>
      <c r="H584" s="1" t="s">
        <v>11</v>
      </c>
      <c r="I584" s="5" t="s">
        <v>6221</v>
      </c>
      <c r="J584" s="1" t="s">
        <v>382</v>
      </c>
      <c r="K584" s="3"/>
      <c r="L584" s="3"/>
    </row>
    <row r="585">
      <c r="A585" s="4" t="s">
        <v>6223</v>
      </c>
      <c r="B585" s="1" t="s">
        <v>6224</v>
      </c>
      <c r="C585" s="1" t="s">
        <v>6225</v>
      </c>
      <c r="D585" s="1" t="s">
        <v>6226</v>
      </c>
      <c r="E585" s="1" t="str">
        <f>IFERROR(__xludf.DUMMYFUNCTION("SPLIT(D585,""33"",FALSE)"),"16 rue André Darbon
                                 Apt. 144
                                ")</f>
        <v>16 rue André Darbon
                                 Apt. 144
                                </v>
      </c>
      <c r="F585" s="1" t="str">
        <f>IFERROR(__xludf.DUMMYFUNCTION("""COMPUTED_VALUE"""),"300 Bordeaux")</f>
        <v>300 Bordeaux</v>
      </c>
      <c r="G585" s="1" t="s">
        <v>6227</v>
      </c>
      <c r="H585" s="1" t="s">
        <v>11</v>
      </c>
      <c r="I585" s="5" t="s">
        <v>6228</v>
      </c>
      <c r="J585" s="1" t="s">
        <v>1199</v>
      </c>
      <c r="K585" s="3"/>
      <c r="L585" s="3"/>
    </row>
    <row r="586">
      <c r="A586" s="4" t="s">
        <v>6230</v>
      </c>
      <c r="B586" s="1" t="s">
        <v>6231</v>
      </c>
      <c r="C586" s="1" t="s">
        <v>6232</v>
      </c>
      <c r="D586" s="1" t="s">
        <v>6233</v>
      </c>
      <c r="E586" s="1" t="str">
        <f>IFERROR(__xludf.DUMMYFUNCTION("SPLIT(D586,""33"",FALSE)"),"13 rue de Cenon
                                ")</f>
        <v>13 rue de Cenon
                                </v>
      </c>
      <c r="F586" s="1" t="str">
        <f>IFERROR(__xludf.DUMMYFUNCTION("""COMPUTED_VALUE"""),"100 Bordeaux")</f>
        <v>100 Bordeaux</v>
      </c>
      <c r="G586" s="1" t="s">
        <v>6234</v>
      </c>
      <c r="H586" s="1" t="s">
        <v>11</v>
      </c>
      <c r="I586" s="5" t="s">
        <v>6235</v>
      </c>
      <c r="J586" s="1" t="s">
        <v>80</v>
      </c>
      <c r="K586" s="3"/>
      <c r="L586" s="3"/>
    </row>
    <row r="587">
      <c r="A587" s="4" t="s">
        <v>6241</v>
      </c>
      <c r="B587" s="1" t="s">
        <v>6242</v>
      </c>
      <c r="C587" s="1" t="s">
        <v>6243</v>
      </c>
      <c r="D587" s="1" t="s">
        <v>6244</v>
      </c>
      <c r="E587" s="1" t="str">
        <f>IFERROR(__xludf.DUMMYFUNCTION("SPLIT(D587,""33"",FALSE)"),"40 avenue d'Eysines
                                ")</f>
        <v>40 avenue d'Eysines
                                </v>
      </c>
      <c r="F587" s="1" t="str">
        <f>IFERROR(__xludf.DUMMYFUNCTION("""COMPUTED_VALUE"""),"200 Bordeaux")</f>
        <v>200 Bordeaux</v>
      </c>
      <c r="G587" s="1" t="s">
        <v>6245</v>
      </c>
      <c r="H587" s="1" t="s">
        <v>6246</v>
      </c>
      <c r="I587" s="1" t="s">
        <v>11</v>
      </c>
      <c r="J587" s="1" t="s">
        <v>154</v>
      </c>
      <c r="K587" s="3"/>
      <c r="L587" s="3"/>
    </row>
    <row r="588">
      <c r="A588" s="4" t="s">
        <v>6248</v>
      </c>
      <c r="B588" s="1" t="s">
        <v>6249</v>
      </c>
      <c r="C588" s="1" t="s">
        <v>6250</v>
      </c>
      <c r="D588" s="1" t="s">
        <v>6251</v>
      </c>
      <c r="E588" s="1" t="str">
        <f>IFERROR(__xludf.DUMMYFUNCTION("SPLIT(D588,""33"",FALSE)"),"22 rue soldat moncourrier 
                                ")</f>
        <v>22 rue soldat moncourrier 
                                </v>
      </c>
      <c r="F588" s="1" t="str">
        <f>IFERROR(__xludf.DUMMYFUNCTION("""COMPUTED_VALUE"""),"000 Bordeaux")</f>
        <v>000 Bordeaux</v>
      </c>
      <c r="G588" s="1" t="s">
        <v>6252</v>
      </c>
      <c r="H588" s="1" t="s">
        <v>11</v>
      </c>
      <c r="I588" s="1" t="s">
        <v>11</v>
      </c>
      <c r="J588" s="1" t="s">
        <v>80</v>
      </c>
      <c r="K588" s="3"/>
      <c r="L588" s="3"/>
    </row>
    <row r="589">
      <c r="A589" s="4" t="s">
        <v>6258</v>
      </c>
      <c r="B589" s="1" t="s">
        <v>6259</v>
      </c>
      <c r="C589" s="1" t="s">
        <v>6260</v>
      </c>
      <c r="D589" s="1" t="s">
        <v>6261</v>
      </c>
      <c r="E589" s="1" t="str">
        <f>IFERROR(__xludf.DUMMYFUNCTION("SPLIT(D589,""33"",FALSE)"),"99 rue Judaïque
                                ")</f>
        <v>99 rue Judaïque
                                </v>
      </c>
      <c r="F589" s="1" t="str">
        <f>IFERROR(__xludf.DUMMYFUNCTION("""COMPUTED_VALUE"""),"000 Bordeaux")</f>
        <v>000 Bordeaux</v>
      </c>
      <c r="G589" s="1" t="s">
        <v>6262</v>
      </c>
      <c r="H589" s="1" t="s">
        <v>11</v>
      </c>
      <c r="I589" s="1" t="s">
        <v>11</v>
      </c>
      <c r="J589" s="1" t="s">
        <v>924</v>
      </c>
      <c r="K589" s="3"/>
      <c r="L589" s="3"/>
    </row>
    <row r="590">
      <c r="A590" s="4" t="s">
        <v>6270</v>
      </c>
      <c r="B590" s="1" t="s">
        <v>6271</v>
      </c>
      <c r="C590" s="1" t="s">
        <v>6272</v>
      </c>
      <c r="D590" s="1" t="s">
        <v>6273</v>
      </c>
      <c r="E590" s="1" t="str">
        <f>IFERROR(__xludf.DUMMYFUNCTION("SPLIT(D590,""33"",FALSE)"),"153 rue François Roganeau
                                BP 20031
                                ")</f>
        <v>153 rue François Roganeau
                                BP 20031
                                </v>
      </c>
      <c r="F590" s="1" t="str">
        <f>IFERROR(__xludf.DUMMYFUNCTION("""COMPUTED_VALUE"""),"028 Bordeaux Cedex")</f>
        <v>028 Bordeaux Cedex</v>
      </c>
      <c r="G590" s="1" t="s">
        <v>6274</v>
      </c>
      <c r="H590" s="1" t="s">
        <v>11</v>
      </c>
      <c r="I590" s="5" t="s">
        <v>6275</v>
      </c>
      <c r="J590" s="1" t="s">
        <v>312</v>
      </c>
      <c r="K590" s="3"/>
      <c r="L590" s="3"/>
    </row>
    <row r="591">
      <c r="A591" s="4" t="s">
        <v>6277</v>
      </c>
      <c r="B591" s="1" t="s">
        <v>6278</v>
      </c>
      <c r="C591" s="1" t="s">
        <v>6279</v>
      </c>
      <c r="D591" s="1" t="s">
        <v>6280</v>
      </c>
      <c r="E591" s="1" t="str">
        <f>IFERROR(__xludf.DUMMYFUNCTION("SPLIT(D591,""33"",FALSE)"),"97 rue de Bègles
                                ")</f>
        <v>97 rue de Bègles
                                </v>
      </c>
      <c r="F591" s="1" t="str">
        <f>IFERROR(__xludf.DUMMYFUNCTION("""COMPUTED_VALUE"""),"800 Bordeaux")</f>
        <v>800 Bordeaux</v>
      </c>
      <c r="G591" s="1" t="s">
        <v>6281</v>
      </c>
      <c r="H591" s="1" t="s">
        <v>11</v>
      </c>
      <c r="I591" s="5" t="s">
        <v>6282</v>
      </c>
      <c r="J591" s="1" t="s">
        <v>11</v>
      </c>
      <c r="K591" s="3"/>
      <c r="L591" s="3"/>
    </row>
    <row r="592">
      <c r="A592" s="4" t="s">
        <v>6284</v>
      </c>
      <c r="B592" s="1" t="s">
        <v>6285</v>
      </c>
      <c r="C592" s="1" t="s">
        <v>6286</v>
      </c>
      <c r="D592" s="1" t="s">
        <v>6287</v>
      </c>
      <c r="E592" s="1" t="str">
        <f>IFERROR(__xludf.DUMMYFUNCTION("SPLIT(D592,""33"",FALSE)"),"3 rue Tauzia
                                ")</f>
        <v>3 rue Tauzia
                                </v>
      </c>
      <c r="F592" s="1" t="str">
        <f>IFERROR(__xludf.DUMMYFUNCTION("""COMPUTED_VALUE"""),"800 Bordeaux")</f>
        <v>800 Bordeaux</v>
      </c>
      <c r="G592" s="1" t="s">
        <v>6288</v>
      </c>
      <c r="H592" s="1" t="s">
        <v>6289</v>
      </c>
      <c r="I592" s="5" t="s">
        <v>6290</v>
      </c>
      <c r="J592" s="1" t="s">
        <v>31</v>
      </c>
      <c r="K592" s="3"/>
      <c r="L592" s="3"/>
    </row>
    <row r="593">
      <c r="A593" s="4" t="s">
        <v>6292</v>
      </c>
      <c r="B593" s="1" t="s">
        <v>6293</v>
      </c>
      <c r="C593" s="1" t="s">
        <v>6294</v>
      </c>
      <c r="D593" s="1" t="s">
        <v>6295</v>
      </c>
      <c r="E593" s="1" t="str">
        <f>IFERROR(__xludf.DUMMYFUNCTION("SPLIT(D593,""33"",FALSE)"),"Chez M. Christian Sauvaitre, 42 Rue de Cauderès
                                ")</f>
        <v>Chez M. Christian Sauvaitre, 42 Rue de Cauderès
                                </v>
      </c>
      <c r="F593" s="1" t="str">
        <f>IFERROR(__xludf.DUMMYFUNCTION("""COMPUTED_VALUE"""),"800 BORDEAUX")</f>
        <v>800 BORDEAUX</v>
      </c>
      <c r="G593" s="1" t="s">
        <v>6296</v>
      </c>
      <c r="H593" s="1" t="s">
        <v>11</v>
      </c>
      <c r="I593" s="1" t="s">
        <v>11</v>
      </c>
      <c r="J593" s="1" t="s">
        <v>154</v>
      </c>
      <c r="K593" s="3"/>
      <c r="L593" s="3"/>
    </row>
    <row r="594">
      <c r="A594" s="4" t="s">
        <v>6300</v>
      </c>
      <c r="B594" s="1" t="s">
        <v>6301</v>
      </c>
      <c r="C594" s="1" t="s">
        <v>6302</v>
      </c>
      <c r="D594" s="1" t="s">
        <v>6303</v>
      </c>
      <c r="E594" s="1" t="str">
        <f>IFERROR(__xludf.DUMMYFUNCTION("SPLIT(D594,""33"",FALSE)"),"30 rue La Mothe
                                ")</f>
        <v>30 rue La Mothe
                                </v>
      </c>
      <c r="F594" s="1" t="str">
        <f>IFERROR(__xludf.DUMMYFUNCTION("""COMPUTED_VALUE"""),"800 Bordeaux")</f>
        <v>800 Bordeaux</v>
      </c>
      <c r="G594" s="1" t="s">
        <v>6304</v>
      </c>
      <c r="H594" s="1" t="s">
        <v>6305</v>
      </c>
      <c r="I594" s="1" t="s">
        <v>11</v>
      </c>
      <c r="J594" s="1" t="s">
        <v>31</v>
      </c>
      <c r="K594" s="3"/>
      <c r="L594" s="3"/>
    </row>
    <row r="595">
      <c r="A595" s="4" t="s">
        <v>6313</v>
      </c>
      <c r="B595" s="1" t="s">
        <v>6314</v>
      </c>
      <c r="C595" s="1" t="s">
        <v>6315</v>
      </c>
      <c r="D595" s="1" t="s">
        <v>6316</v>
      </c>
      <c r="E595" s="1" t="str">
        <f>IFERROR(__xludf.DUMMYFUNCTION("SPLIT(D595,""33"",FALSE)"),"3 rue Lafayette
                                ")</f>
        <v>3 rue Lafayette
                                </v>
      </c>
      <c r="F595" s="1" t="str">
        <f>IFERROR(__xludf.DUMMYFUNCTION("""COMPUTED_VALUE"""),"000 Bordeaux")</f>
        <v>000 Bordeaux</v>
      </c>
      <c r="G595" s="1" t="s">
        <v>6317</v>
      </c>
      <c r="H595" s="1" t="s">
        <v>11</v>
      </c>
      <c r="I595" s="5" t="s">
        <v>6318</v>
      </c>
      <c r="J595" s="1" t="s">
        <v>80</v>
      </c>
      <c r="K595" s="3"/>
      <c r="L595" s="3"/>
    </row>
    <row r="596">
      <c r="A596" s="4" t="s">
        <v>6326</v>
      </c>
      <c r="B596" s="1" t="s">
        <v>6327</v>
      </c>
      <c r="C596" s="1" t="s">
        <v>6328</v>
      </c>
      <c r="D596" s="1" t="s">
        <v>6329</v>
      </c>
      <c r="E596" s="1" t="str">
        <f>IFERROR(__xludf.DUMMYFUNCTION("SPLIT(D596,""33"",FALSE)"),"102 rue Sainte Catherine
                                ")</f>
        <v>102 rue Sainte Catherine
                                </v>
      </c>
      <c r="F596" s="1" t="str">
        <f>IFERROR(__xludf.DUMMYFUNCTION("""COMPUTED_VALUE"""),"000 Bordeaux")</f>
        <v>000 Bordeaux</v>
      </c>
      <c r="G596" s="1" t="s">
        <v>6330</v>
      </c>
      <c r="H596" s="1" t="s">
        <v>11</v>
      </c>
      <c r="I596" s="5" t="s">
        <v>6331</v>
      </c>
      <c r="J596" s="1" t="s">
        <v>654</v>
      </c>
      <c r="K596" s="3"/>
      <c r="L596" s="3"/>
    </row>
    <row r="597">
      <c r="A597" s="4" t="s">
        <v>6335</v>
      </c>
      <c r="B597" s="1" t="s">
        <v>6336</v>
      </c>
      <c r="C597" s="1" t="s">
        <v>6337</v>
      </c>
      <c r="D597" s="1" t="s">
        <v>6338</v>
      </c>
      <c r="E597" s="1" t="str">
        <f>IFERROR(__xludf.DUMMYFUNCTION("SPLIT(D597,""33"",FALSE)"),"38 cours Maréchal Foch
                                ")</f>
        <v>38 cours Maréchal Foch
                                </v>
      </c>
      <c r="F597" s="1" t="str">
        <f>IFERROR(__xludf.DUMMYFUNCTION("""COMPUTED_VALUE"""),"000 Bordeaux")</f>
        <v>000 Bordeaux</v>
      </c>
      <c r="G597" s="1" t="s">
        <v>6339</v>
      </c>
      <c r="H597" s="1" t="s">
        <v>11</v>
      </c>
      <c r="I597" s="5" t="s">
        <v>6340</v>
      </c>
      <c r="J597" s="1" t="s">
        <v>80</v>
      </c>
      <c r="K597" s="3"/>
      <c r="L597" s="3"/>
    </row>
    <row r="598">
      <c r="A598" s="4" t="s">
        <v>6356</v>
      </c>
      <c r="B598" s="1" t="s">
        <v>6357</v>
      </c>
      <c r="C598" s="1" t="s">
        <v>6358</v>
      </c>
      <c r="D598" s="1" t="s">
        <v>6359</v>
      </c>
      <c r="E598" s="1" t="str">
        <f>IFERROR(__xludf.DUMMYFUNCTION("SPLIT(D598,""33"",FALSE)"),"1 rue du docteur bert
                                ")</f>
        <v>1 rue du docteur bert
                                </v>
      </c>
      <c r="F598" s="1" t="str">
        <f>IFERROR(__xludf.DUMMYFUNCTION("""COMPUTED_VALUE"""),"200 bordeaux")</f>
        <v>200 bordeaux</v>
      </c>
      <c r="G598" s="1" t="s">
        <v>6360</v>
      </c>
      <c r="H598" s="1" t="s">
        <v>11</v>
      </c>
      <c r="I598" s="1" t="s">
        <v>11</v>
      </c>
      <c r="J598" s="1" t="s">
        <v>80</v>
      </c>
      <c r="K598" s="3"/>
      <c r="L598" s="3"/>
    </row>
    <row r="599">
      <c r="A599" s="4" t="s">
        <v>6370</v>
      </c>
      <c r="B599" s="1" t="s">
        <v>6371</v>
      </c>
      <c r="C599" s="3"/>
      <c r="D599" s="3"/>
      <c r="E599" s="1" t="str">
        <f>IFERROR(__xludf.DUMMYFUNCTION("SPLIT(D599,""33"",FALSE)"),"#VALUE!")</f>
        <v>#VALUE!</v>
      </c>
      <c r="F599" s="3"/>
      <c r="G599" s="3"/>
      <c r="H599" s="1" t="s">
        <v>11</v>
      </c>
      <c r="I599" s="1" t="s">
        <v>11</v>
      </c>
      <c r="J599" s="1" t="s">
        <v>11</v>
      </c>
      <c r="K599" s="3"/>
      <c r="L599" s="3"/>
    </row>
    <row r="600">
      <c r="A600" s="4" t="s">
        <v>6373</v>
      </c>
      <c r="B600" s="1" t="s">
        <v>6374</v>
      </c>
      <c r="C600" s="1" t="s">
        <v>6375</v>
      </c>
      <c r="D600" s="1" t="s">
        <v>6376</v>
      </c>
      <c r="E600" s="1" t="str">
        <f>IFERROR(__xludf.DUMMYFUNCTION("SPLIT(D600,""33"",FALSE)"),"11/13 rue de Gironde
                                 Immeuble la Fabrique
                                ")</f>
        <v>11/13 rue de Gironde
                                 Immeuble la Fabrique
                                </v>
      </c>
      <c r="F600" s="1" t="str">
        <f>IFERROR(__xludf.DUMMYFUNCTION("""COMPUTED_VALUE"""),"300 BORDEAUX")</f>
        <v>300 BORDEAUX</v>
      </c>
      <c r="G600" s="1" t="s">
        <v>6377</v>
      </c>
      <c r="H600" s="1" t="s">
        <v>6378</v>
      </c>
      <c r="I600" s="5" t="s">
        <v>6379</v>
      </c>
      <c r="J600" s="1" t="s">
        <v>924</v>
      </c>
      <c r="K600" s="3"/>
      <c r="L600" s="3"/>
    </row>
    <row r="601">
      <c r="A601" s="4" t="s">
        <v>6393</v>
      </c>
      <c r="B601" s="1" t="s">
        <v>6394</v>
      </c>
      <c r="C601" s="1" t="s">
        <v>6395</v>
      </c>
      <c r="D601" s="1" t="s">
        <v>6396</v>
      </c>
      <c r="E601" s="1" t="str">
        <f>IFERROR(__xludf.DUMMYFUNCTION("SPLIT(D601,""33"",FALSE)"),"Place Saint Christoly
                                 Athénée Père Joseph Wrésinski,  Boîte n°10
                                ")</f>
        <v>Place Saint Christoly
                                 Athénée Père Joseph Wrésinski,  Boîte n°10
                                </v>
      </c>
      <c r="F601" s="1" t="str">
        <f>IFERROR(__xludf.DUMMYFUNCTION("""COMPUTED_VALUE"""),"000 Bordeaux")</f>
        <v>000 Bordeaux</v>
      </c>
      <c r="G601" s="1" t="s">
        <v>6397</v>
      </c>
      <c r="H601" s="1" t="s">
        <v>6398</v>
      </c>
      <c r="I601" s="5" t="s">
        <v>6399</v>
      </c>
      <c r="J601" s="1" t="s">
        <v>924</v>
      </c>
      <c r="K601" s="3"/>
      <c r="L601" s="3"/>
    </row>
    <row r="602">
      <c r="A602" s="4" t="s">
        <v>6403</v>
      </c>
      <c r="B602" s="1" t="s">
        <v>6404</v>
      </c>
      <c r="C602" s="1" t="s">
        <v>6405</v>
      </c>
      <c r="D602" s="1" t="s">
        <v>6406</v>
      </c>
      <c r="E602" s="1" t="str">
        <f>IFERROR(__xludf.DUMMYFUNCTION("SPLIT(D602,""33"",FALSE)"),"198 ROUTE DE TOULOUSE 
                                ")</f>
        <v>198 ROUTE DE TOULOUSE 
                                </v>
      </c>
      <c r="F602" s="1" t="str">
        <f>IFERROR(__xludf.DUMMYFUNCTION("""COMPUTED_VALUE"""),"130 BEGLES")</f>
        <v>130 BEGLES</v>
      </c>
      <c r="G602" s="1" t="s">
        <v>6407</v>
      </c>
      <c r="H602" s="1" t="s">
        <v>11</v>
      </c>
      <c r="I602" s="5" t="s">
        <v>6408</v>
      </c>
      <c r="J602" s="1" t="s">
        <v>31</v>
      </c>
      <c r="K602" s="3"/>
      <c r="L602" s="3"/>
    </row>
    <row r="603">
      <c r="A603" s="4" t="s">
        <v>6418</v>
      </c>
      <c r="B603" s="1" t="s">
        <v>6419</v>
      </c>
      <c r="C603" s="1" t="s">
        <v>6420</v>
      </c>
      <c r="D603" s="1" t="s">
        <v>6421</v>
      </c>
      <c r="E603" s="1" t="str">
        <f>IFERROR(__xludf.DUMMYFUNCTION("SPLIT(D603,""33"",FALSE)"),"48 avenue Jean Macé
                                ")</f>
        <v>48 avenue Jean Macé
                                </v>
      </c>
      <c r="F603" s="1" t="str">
        <f>IFERROR(__xludf.DUMMYFUNCTION("""COMPUTED_VALUE"""),"700 Merignac")</f>
        <v>700 Merignac</v>
      </c>
      <c r="G603" s="1" t="s">
        <v>6422</v>
      </c>
      <c r="H603" s="1" t="s">
        <v>11</v>
      </c>
      <c r="I603" s="1" t="s">
        <v>11</v>
      </c>
      <c r="J603" s="1" t="s">
        <v>80</v>
      </c>
      <c r="K603" s="3"/>
      <c r="L603" s="3"/>
    </row>
    <row r="604">
      <c r="A604" s="4" t="s">
        <v>6424</v>
      </c>
      <c r="B604" s="1" t="s">
        <v>6425</v>
      </c>
      <c r="C604" s="1" t="s">
        <v>6426</v>
      </c>
      <c r="D604" s="1" t="s">
        <v>6427</v>
      </c>
      <c r="E604" s="1" t="str">
        <f>IFERROR(__xludf.DUMMYFUNCTION("SPLIT(D604,""33"",FALSE)"),"36 RUE DUPATY
                                ")</f>
        <v>36 RUE DUPATY
                                </v>
      </c>
      <c r="F604" s="1" t="str">
        <f>IFERROR(__xludf.DUMMYFUNCTION("""COMPUTED_VALUE"""),"300 BORDEAUX")</f>
        <v>300 BORDEAUX</v>
      </c>
      <c r="G604" s="1" t="s">
        <v>6428</v>
      </c>
      <c r="H604" s="1" t="s">
        <v>11</v>
      </c>
      <c r="I604" s="1" t="s">
        <v>11</v>
      </c>
      <c r="J604" s="1" t="s">
        <v>80</v>
      </c>
      <c r="K604" s="3"/>
      <c r="L604" s="3"/>
    </row>
    <row r="605">
      <c r="A605" s="4" t="s">
        <v>6430</v>
      </c>
      <c r="B605" s="1" t="s">
        <v>6431</v>
      </c>
      <c r="C605" s="1" t="s">
        <v>6432</v>
      </c>
      <c r="D605" s="1" t="s">
        <v>6433</v>
      </c>
      <c r="E605" s="1" t="str">
        <f>IFERROR(__xludf.DUMMYFUNCTION("SPLIT(D605,""33"",FALSE)"),"9 rue de Condé 
                                ")</f>
        <v>9 rue de Condé 
                                </v>
      </c>
      <c r="F605" s="1" t="str">
        <f>IFERROR(__xludf.DUMMYFUNCTION("""COMPUTED_VALUE"""),"000 Bordeaux")</f>
        <v>000 Bordeaux</v>
      </c>
      <c r="G605" s="1" t="s">
        <v>6434</v>
      </c>
      <c r="H605" s="1" t="s">
        <v>11</v>
      </c>
      <c r="I605" s="1" t="s">
        <v>11</v>
      </c>
      <c r="J605" s="1" t="s">
        <v>53</v>
      </c>
      <c r="K605" s="3"/>
      <c r="L605" s="3"/>
    </row>
    <row r="606">
      <c r="A606" s="4" t="s">
        <v>6440</v>
      </c>
      <c r="B606" s="1" t="s">
        <v>6441</v>
      </c>
      <c r="C606" s="1" t="s">
        <v>6442</v>
      </c>
      <c r="D606" s="1" t="s">
        <v>6443</v>
      </c>
      <c r="E606" s="1" t="str">
        <f>IFERROR(__xludf.DUMMYFUNCTION("SPLIT(D606,""33"",FALSE)"),"31 rue Minvielle
                                ")</f>
        <v>31 rue Minvielle
                                </v>
      </c>
      <c r="F606" s="1" t="str">
        <f>IFERROR(__xludf.DUMMYFUNCTION("""COMPUTED_VALUE"""),"000 Bordeaux")</f>
        <v>000 Bordeaux</v>
      </c>
      <c r="G606" s="1" t="s">
        <v>6444</v>
      </c>
      <c r="H606" s="1" t="s">
        <v>11</v>
      </c>
      <c r="I606" s="5" t="s">
        <v>6445</v>
      </c>
      <c r="J606" s="1" t="s">
        <v>80</v>
      </c>
      <c r="K606" s="3"/>
      <c r="L606" s="3"/>
    </row>
    <row r="607">
      <c r="A607" s="4" t="s">
        <v>6449</v>
      </c>
      <c r="B607" s="1" t="s">
        <v>6450</v>
      </c>
      <c r="C607" s="3"/>
      <c r="D607" s="3"/>
      <c r="E607" s="1" t="str">
        <f>IFERROR(__xludf.DUMMYFUNCTION("SPLIT(D607,""33"",FALSE)"),"#VALUE!")</f>
        <v>#VALUE!</v>
      </c>
      <c r="F607" s="3"/>
      <c r="G607" s="3"/>
      <c r="H607" s="1" t="s">
        <v>11</v>
      </c>
      <c r="I607" s="1" t="s">
        <v>11</v>
      </c>
      <c r="J607" s="1" t="s">
        <v>11</v>
      </c>
      <c r="K607" s="3"/>
      <c r="L607" s="3"/>
    </row>
    <row r="608">
      <c r="A608" s="4" t="s">
        <v>6458</v>
      </c>
      <c r="B608" s="1" t="s">
        <v>6459</v>
      </c>
      <c r="C608" s="1" t="s">
        <v>6460</v>
      </c>
      <c r="D608" s="1" t="s">
        <v>6461</v>
      </c>
      <c r="E608" s="1" t="str">
        <f>IFERROR(__xludf.DUMMYFUNCTION("SPLIT(D608,""33"",FALSE)"),"8 rue de l'Abbé Gaillard
                                ")</f>
        <v>8 rue de l'Abbé Gaillard
                                </v>
      </c>
      <c r="F608" s="1" t="str">
        <f>IFERROR(__xludf.DUMMYFUNCTION("""COMPUTED_VALUE"""),"830 Belin Beliet")</f>
        <v>830 Belin Beliet</v>
      </c>
      <c r="G608" s="1" t="s">
        <v>6462</v>
      </c>
      <c r="H608" s="1" t="s">
        <v>11</v>
      </c>
      <c r="I608" s="5" t="s">
        <v>6463</v>
      </c>
      <c r="J608" s="1" t="s">
        <v>154</v>
      </c>
      <c r="K608" s="3"/>
      <c r="L608" s="3"/>
    </row>
    <row r="609">
      <c r="A609" s="4" t="s">
        <v>6469</v>
      </c>
      <c r="B609" s="1" t="s">
        <v>6470</v>
      </c>
      <c r="C609" s="1" t="s">
        <v>6471</v>
      </c>
      <c r="D609" s="1" t="s">
        <v>6472</v>
      </c>
      <c r="E609" s="1" t="str">
        <f>IFERROR(__xludf.DUMMYFUNCTION("SPLIT(D609,""33"",FALSE)"),"Palais de Justice 
                                 Place de la République 
                                ")</f>
        <v>Palais de Justice 
                                 Place de la République 
                                </v>
      </c>
      <c r="F609" s="1" t="str">
        <f>IFERROR(__xludf.DUMMYFUNCTION("""COMPUTED_VALUE"""),"000 Bordeaux")</f>
        <v>000 Bordeaux</v>
      </c>
      <c r="G609" s="1" t="s">
        <v>6473</v>
      </c>
      <c r="H609" s="1" t="s">
        <v>6474</v>
      </c>
      <c r="I609" s="1" t="s">
        <v>11</v>
      </c>
      <c r="J609" s="1" t="s">
        <v>312</v>
      </c>
      <c r="K609" s="3"/>
      <c r="L609" s="3"/>
    </row>
    <row r="610">
      <c r="A610" s="4" t="s">
        <v>6478</v>
      </c>
      <c r="B610" s="1" t="s">
        <v>6479</v>
      </c>
      <c r="C610" s="1" t="s">
        <v>6480</v>
      </c>
      <c r="D610" s="1" t="s">
        <v>6481</v>
      </c>
      <c r="E610" s="1" t="str">
        <f>IFERROR(__xludf.DUMMYFUNCTION("SPLIT(D610,""33"",FALSE)"),"19, rue du cloître
                                ")</f>
        <v>19, rue du cloître
                                </v>
      </c>
      <c r="F610" s="1" t="str">
        <f>IFERROR(__xludf.DUMMYFUNCTION("""COMPUTED_VALUE"""),"800 BORDEAUX")</f>
        <v>800 BORDEAUX</v>
      </c>
      <c r="G610" s="1" t="s">
        <v>6482</v>
      </c>
      <c r="H610" s="1" t="s">
        <v>11</v>
      </c>
      <c r="I610" s="5" t="s">
        <v>6483</v>
      </c>
      <c r="J610" s="1" t="s">
        <v>80</v>
      </c>
      <c r="K610" s="3"/>
      <c r="L610" s="3"/>
    </row>
    <row r="611">
      <c r="A611" s="4" t="s">
        <v>6485</v>
      </c>
      <c r="B611" s="1" t="s">
        <v>6486</v>
      </c>
      <c r="C611" s="3"/>
      <c r="D611" s="3"/>
      <c r="E611" s="1" t="str">
        <f>IFERROR(__xludf.DUMMYFUNCTION("SPLIT(D611,""33"",FALSE)"),"#VALUE!")</f>
        <v>#VALUE!</v>
      </c>
      <c r="F611" s="3"/>
      <c r="G611" s="3"/>
      <c r="H611" s="1" t="s">
        <v>11</v>
      </c>
      <c r="I611" s="1" t="s">
        <v>11</v>
      </c>
      <c r="J611" s="1" t="s">
        <v>11</v>
      </c>
      <c r="K611" s="3"/>
      <c r="L611" s="3"/>
    </row>
    <row r="612">
      <c r="A612" s="4" t="s">
        <v>6498</v>
      </c>
      <c r="B612" s="1" t="s">
        <v>6499</v>
      </c>
      <c r="C612" s="1" t="s">
        <v>6500</v>
      </c>
      <c r="D612" s="1" t="s">
        <v>6501</v>
      </c>
      <c r="E612" s="1" t="str">
        <f>IFERROR(__xludf.DUMMYFUNCTION("SPLIT(D612,""33"",FALSE)"),"36 RUE BARREYRE
                                ")</f>
        <v>36 RUE BARREYRE
                                </v>
      </c>
      <c r="F612" s="1" t="str">
        <f>IFERROR(__xludf.DUMMYFUNCTION("""COMPUTED_VALUE"""),"300 BORDEAUX")</f>
        <v>300 BORDEAUX</v>
      </c>
      <c r="G612" s="1" t="s">
        <v>6502</v>
      </c>
      <c r="H612" s="1" t="s">
        <v>6503</v>
      </c>
      <c r="I612" s="3"/>
      <c r="J612" s="1" t="s">
        <v>382</v>
      </c>
      <c r="K612" s="3"/>
      <c r="L612" s="3"/>
    </row>
    <row r="613">
      <c r="A613" s="4" t="s">
        <v>6507</v>
      </c>
      <c r="B613" s="1" t="s">
        <v>6508</v>
      </c>
      <c r="C613" s="1" t="s">
        <v>6509</v>
      </c>
      <c r="D613" s="1" t="s">
        <v>6510</v>
      </c>
      <c r="E613" s="1" t="str">
        <f>IFERROR(__xludf.DUMMYFUNCTION("SPLIT(D613,""33"",FALSE)"),"1 rue de la Benauge
                                 Centre de secours de la Benauge
                                ")</f>
        <v>1 rue de la Benauge
                                 Centre de secours de la Benauge
                                </v>
      </c>
      <c r="F613" s="1" t="str">
        <f>IFERROR(__xludf.DUMMYFUNCTION("""COMPUTED_VALUE"""),"100 BORDEAUX")</f>
        <v>100 BORDEAUX</v>
      </c>
      <c r="G613" s="1" t="s">
        <v>6511</v>
      </c>
      <c r="H613" s="1" t="s">
        <v>11</v>
      </c>
      <c r="I613" s="5" t="s">
        <v>6512</v>
      </c>
      <c r="J613" s="1" t="s">
        <v>154</v>
      </c>
      <c r="K613" s="3"/>
      <c r="L613" s="3"/>
    </row>
    <row r="614">
      <c r="A614" s="4" t="s">
        <v>6516</v>
      </c>
      <c r="B614" s="1" t="s">
        <v>6517</v>
      </c>
      <c r="C614" s="1" t="s">
        <v>6518</v>
      </c>
      <c r="D614" s="1" t="s">
        <v>6519</v>
      </c>
      <c r="E614" s="1" t="str">
        <f>IFERROR(__xludf.DUMMYFUNCTION("SPLIT(D614,""33"",FALSE)"),"2 Impasse Peruchet
                                ")</f>
        <v>2 Impasse Peruchet
                                </v>
      </c>
      <c r="F614" s="1" t="str">
        <f>IFERROR(__xludf.DUMMYFUNCTION("""COMPUTED_VALUE"""),"670 La Sauve")</f>
        <v>670 La Sauve</v>
      </c>
      <c r="G614" s="1" t="s">
        <v>6520</v>
      </c>
      <c r="H614" s="1" t="s">
        <v>11</v>
      </c>
      <c r="I614" s="3"/>
      <c r="J614" s="1" t="s">
        <v>80</v>
      </c>
      <c r="K614" s="3"/>
      <c r="L614" s="3"/>
    </row>
    <row r="615">
      <c r="A615" s="4" t="s">
        <v>6524</v>
      </c>
      <c r="B615" s="1" t="s">
        <v>6525</v>
      </c>
      <c r="C615" s="1" t="s">
        <v>6526</v>
      </c>
      <c r="D615" s="1" t="s">
        <v>6527</v>
      </c>
      <c r="E615" s="1" t="str">
        <f>IFERROR(__xludf.DUMMYFUNCTION("SPLIT(D615,""33"",FALSE)"),"Rue PAUL COURTEAULT
                                BP 10702
                                ")</f>
        <v>Rue PAUL COURTEAULT
                                BP 10702
                                </v>
      </c>
      <c r="F615" s="1" t="str">
        <f>IFERROR(__xludf.DUMMYFUNCTION("""COMPUTED_VALUE"""),"006 Bordeaux Cedex")</f>
        <v>006 Bordeaux Cedex</v>
      </c>
      <c r="G615" s="1" t="s">
        <v>6528</v>
      </c>
      <c r="H615" s="1" t="s">
        <v>11</v>
      </c>
      <c r="I615" s="5" t="s">
        <v>6529</v>
      </c>
      <c r="J615" s="1" t="s">
        <v>312</v>
      </c>
      <c r="K615" s="3"/>
      <c r="L615" s="3"/>
    </row>
    <row r="616">
      <c r="A616" s="4" t="s">
        <v>6533</v>
      </c>
      <c r="B616" s="1" t="s">
        <v>6534</v>
      </c>
      <c r="C616" s="1" t="s">
        <v>6535</v>
      </c>
      <c r="D616" s="1" t="s">
        <v>6536</v>
      </c>
      <c r="E616" s="1" t="str">
        <f>IFERROR(__xludf.DUMMYFUNCTION("SPLIT(D616,""33"",FALSE)"),"153 Rue David Johnston
                                 Maison des Sports et de la Vie Associative
                                ")</f>
        <v>153 Rue David Johnston
                                 Maison des Sports et de la Vie Associative
                                </v>
      </c>
      <c r="F616" s="1" t="str">
        <f>IFERROR(__xludf.DUMMYFUNCTION("""COMPUTED_VALUE"""),"000 BORDEAUX")</f>
        <v>000 BORDEAUX</v>
      </c>
      <c r="G616" s="1" t="s">
        <v>6537</v>
      </c>
      <c r="H616" s="1" t="s">
        <v>6538</v>
      </c>
      <c r="I616" s="5" t="s">
        <v>6539</v>
      </c>
      <c r="J616" s="1" t="s">
        <v>312</v>
      </c>
      <c r="K616" s="3"/>
      <c r="L616" s="3"/>
    </row>
    <row r="617">
      <c r="A617" s="4" t="s">
        <v>6551</v>
      </c>
      <c r="B617" s="1" t="s">
        <v>6552</v>
      </c>
      <c r="C617" s="1" t="s">
        <v>6553</v>
      </c>
      <c r="D617" s="1" t="s">
        <v>6554</v>
      </c>
      <c r="E617" s="1" t="str">
        <f>IFERROR(__xludf.DUMMYFUNCTION("SPLIT(D617,""33"",FALSE)"),"11 rue Segalier 
                                 Résidence le Pradeau
                                ")</f>
        <v>11 rue Segalier 
                                 Résidence le Pradeau
                                </v>
      </c>
      <c r="F617" s="1" t="str">
        <f>IFERROR(__xludf.DUMMYFUNCTION("""COMPUTED_VALUE"""),"000 Bordeaux")</f>
        <v>000 Bordeaux</v>
      </c>
      <c r="G617" s="1" t="s">
        <v>6555</v>
      </c>
      <c r="H617" s="1" t="s">
        <v>6556</v>
      </c>
      <c r="I617" s="5" t="s">
        <v>6557</v>
      </c>
      <c r="J617" s="1" t="s">
        <v>80</v>
      </c>
      <c r="K617" s="3"/>
      <c r="L617" s="3"/>
    </row>
    <row r="618">
      <c r="A618" s="4" t="s">
        <v>6563</v>
      </c>
      <c r="B618" s="1" t="s">
        <v>6564</v>
      </c>
      <c r="C618" s="1" t="s">
        <v>6565</v>
      </c>
      <c r="D618" s="1" t="s">
        <v>6566</v>
      </c>
      <c r="E618" s="1" t="str">
        <f>IFERROR(__xludf.DUMMYFUNCTION("SPLIT(D618,""33"",FALSE)"),"9, Rue francois Rabelais
                                ")</f>
        <v>9, Rue francois Rabelais
                                </v>
      </c>
      <c r="F618" s="1" t="str">
        <f>IFERROR(__xludf.DUMMYFUNCTION("""COMPUTED_VALUE"""),"310 Lormont")</f>
        <v>310 Lormont</v>
      </c>
      <c r="G618" s="1" t="s">
        <v>6567</v>
      </c>
      <c r="H618" s="1" t="s">
        <v>6568</v>
      </c>
      <c r="I618" s="1" t="s">
        <v>11</v>
      </c>
      <c r="J618" s="1" t="s">
        <v>31</v>
      </c>
      <c r="K618" s="3"/>
      <c r="L618" s="3"/>
    </row>
    <row r="619">
      <c r="A619" s="4" t="s">
        <v>6570</v>
      </c>
      <c r="B619" s="1" t="s">
        <v>6571</v>
      </c>
      <c r="C619" s="1" t="s">
        <v>6572</v>
      </c>
      <c r="D619" s="1" t="s">
        <v>6573</v>
      </c>
      <c r="E619" s="1" t="str">
        <f>IFERROR(__xludf.DUMMYFUNCTION("SPLIT(D619,""33"",FALSE)"),"16 rue Ausone
                                ")</f>
        <v>16 rue Ausone
                                </v>
      </c>
      <c r="F619" s="1" t="str">
        <f>IFERROR(__xludf.DUMMYFUNCTION("""COMPUTED_VALUE"""),"000 Bordeaux")</f>
        <v>000 Bordeaux</v>
      </c>
      <c r="G619" s="1" t="s">
        <v>6574</v>
      </c>
      <c r="H619" s="1" t="s">
        <v>6575</v>
      </c>
      <c r="I619" s="1" t="s">
        <v>11</v>
      </c>
      <c r="J619" s="1" t="s">
        <v>382</v>
      </c>
      <c r="K619" s="3"/>
      <c r="L619" s="3"/>
    </row>
    <row r="620">
      <c r="A620" s="4" t="s">
        <v>6577</v>
      </c>
      <c r="B620" s="1" t="s">
        <v>6578</v>
      </c>
      <c r="C620" s="1" t="s">
        <v>6579</v>
      </c>
      <c r="D620" s="1" t="s">
        <v>6580</v>
      </c>
      <c r="E620" s="1" t="str">
        <f>IFERROR(__xludf.DUMMYFUNCTION("SPLIT(D620,""33"",FALSE)"),"16 rue Professeur André Lambinet
                                 Chez M. N'SOSSOLO DANY Tour 1, Appart. 1, Résidence La Benauge
                                ")</f>
        <v>16 rue Professeur André Lambinet
                                 Chez M. N'SOSSOLO DANY Tour 1, Appart. 1, Résidence La Benauge
                                </v>
      </c>
      <c r="F620" s="1" t="str">
        <f>IFERROR(__xludf.DUMMYFUNCTION("""COMPUTED_VALUE"""),"100 Bordeaux")</f>
        <v>100 Bordeaux</v>
      </c>
      <c r="G620" s="1" t="s">
        <v>6581</v>
      </c>
      <c r="H620" s="1" t="s">
        <v>6582</v>
      </c>
      <c r="I620" s="1" t="s">
        <v>11</v>
      </c>
      <c r="J620" s="1" t="s">
        <v>80</v>
      </c>
      <c r="K620" s="3"/>
      <c r="L620" s="3"/>
    </row>
    <row r="621">
      <c r="A621" s="4" t="s">
        <v>6584</v>
      </c>
      <c r="B621" s="1" t="s">
        <v>6585</v>
      </c>
      <c r="C621" s="1" t="s">
        <v>6586</v>
      </c>
      <c r="D621" s="1" t="s">
        <v>6587</v>
      </c>
      <c r="E621" s="1" t="str">
        <f>IFERROR(__xludf.DUMMYFUNCTION("SPLIT(D621,""33"",FALSE)"),"87 Quai des Queyries
                                ")</f>
        <v>87 Quai des Queyries
                                </v>
      </c>
      <c r="F621" s="1" t="str">
        <f>IFERROR(__xludf.DUMMYFUNCTION("""COMPUTED_VALUE"""),"000 BORDEAUX")</f>
        <v>000 BORDEAUX</v>
      </c>
      <c r="G621" s="1" t="s">
        <v>6588</v>
      </c>
      <c r="H621" s="1" t="s">
        <v>11</v>
      </c>
      <c r="I621" s="5" t="s">
        <v>6589</v>
      </c>
      <c r="J621" s="1" t="s">
        <v>924</v>
      </c>
      <c r="K621" s="3"/>
      <c r="L621" s="3"/>
    </row>
    <row r="622">
      <c r="A622" s="4" t="s">
        <v>6591</v>
      </c>
      <c r="B622" s="1" t="s">
        <v>6592</v>
      </c>
      <c r="C622" s="1" t="s">
        <v>6593</v>
      </c>
      <c r="D622" s="1" t="s">
        <v>6594</v>
      </c>
      <c r="E622" s="1" t="str">
        <f>IFERROR(__xludf.DUMMYFUNCTION("SPLIT(D622,""33"",FALSE)"),"20 rue de Grassi
                                ")</f>
        <v>20 rue de Grassi
                                </v>
      </c>
      <c r="F622" s="1" t="str">
        <f>IFERROR(__xludf.DUMMYFUNCTION("""COMPUTED_VALUE"""),"000 Bordeaux")</f>
        <v>000 Bordeaux</v>
      </c>
      <c r="G622" s="1" t="s">
        <v>6595</v>
      </c>
      <c r="H622" s="1" t="s">
        <v>6596</v>
      </c>
      <c r="I622" s="5" t="s">
        <v>6597</v>
      </c>
      <c r="J622" s="1" t="s">
        <v>924</v>
      </c>
      <c r="K622" s="3"/>
      <c r="L622" s="3"/>
    </row>
    <row r="623">
      <c r="A623" s="4" t="s">
        <v>6599</v>
      </c>
      <c r="B623" s="1" t="s">
        <v>6600</v>
      </c>
      <c r="C623" s="1" t="s">
        <v>6601</v>
      </c>
      <c r="D623" s="1" t="s">
        <v>6602</v>
      </c>
      <c r="E623" s="1" t="str">
        <f>IFERROR(__xludf.DUMMYFUNCTION("SPLIT(D623,""33"",FALSE)"),"296 avenue Pasteur
                                ")</f>
        <v>296 avenue Pasteur
                                </v>
      </c>
      <c r="F623" s="1" t="str">
        <f>IFERROR(__xludf.DUMMYFUNCTION("""COMPUTED_VALUE"""),"185 Le Haillan")</f>
        <v>185 Le Haillan</v>
      </c>
      <c r="G623" s="1" t="s">
        <v>6603</v>
      </c>
      <c r="H623" s="1" t="s">
        <v>11</v>
      </c>
      <c r="I623" s="5" t="s">
        <v>6604</v>
      </c>
      <c r="J623" s="1" t="s">
        <v>154</v>
      </c>
      <c r="K623" s="3"/>
      <c r="L623" s="3"/>
    </row>
    <row r="624">
      <c r="A624" s="4" t="s">
        <v>6610</v>
      </c>
      <c r="B624" s="1" t="s">
        <v>6611</v>
      </c>
      <c r="C624" s="3"/>
      <c r="D624" s="3"/>
      <c r="E624" s="1" t="str">
        <f>IFERROR(__xludf.DUMMYFUNCTION("SPLIT(D624,""33"",FALSE)"),"#VALUE!")</f>
        <v>#VALUE!</v>
      </c>
      <c r="F624" s="3"/>
      <c r="G624" s="3"/>
      <c r="H624" s="1" t="s">
        <v>11</v>
      </c>
      <c r="I624" s="1" t="s">
        <v>11</v>
      </c>
      <c r="J624" s="1" t="s">
        <v>11</v>
      </c>
      <c r="K624" s="3"/>
      <c r="L624" s="3"/>
    </row>
    <row r="625">
      <c r="A625" s="4" t="s">
        <v>6615</v>
      </c>
      <c r="B625" s="1" t="s">
        <v>6616</v>
      </c>
      <c r="C625" s="1" t="s">
        <v>6617</v>
      </c>
      <c r="D625" s="1" t="s">
        <v>6618</v>
      </c>
      <c r="E625" s="1" t="str">
        <f>IFERROR(__xludf.DUMMYFUNCTION("SPLIT(D625,""33"",FALSE)"),"1 Place Bardineau
                                ")</f>
        <v>1 Place Bardineau
                                </v>
      </c>
      <c r="F625" s="1" t="str">
        <f>IFERROR(__xludf.DUMMYFUNCTION("""COMPUTED_VALUE"""),"000 Bordeaux")</f>
        <v>000 Bordeaux</v>
      </c>
      <c r="G625" s="1" t="s">
        <v>6619</v>
      </c>
      <c r="H625" s="1" t="s">
        <v>6620</v>
      </c>
      <c r="I625" s="5" t="s">
        <v>6621</v>
      </c>
      <c r="J625" s="1" t="s">
        <v>80</v>
      </c>
      <c r="K625" s="3"/>
      <c r="L625" s="3"/>
    </row>
    <row r="626">
      <c r="A626" s="4" t="s">
        <v>6623</v>
      </c>
      <c r="B626" s="1" t="s">
        <v>6624</v>
      </c>
      <c r="C626" s="1" t="s">
        <v>6625</v>
      </c>
      <c r="D626" s="1" t="s">
        <v>6626</v>
      </c>
      <c r="E626" s="1" t="str">
        <f>IFERROR(__xludf.DUMMYFUNCTION("SPLIT(D626,""33"",FALSE)"),"36 rue du Sablonat
                                ")</f>
        <v>36 rue du Sablonat
                                </v>
      </c>
      <c r="F626" s="1" t="str">
        <f>IFERROR(__xludf.DUMMYFUNCTION("""COMPUTED_VALUE"""),"200 Bordeaux")</f>
        <v>200 Bordeaux</v>
      </c>
      <c r="G626" s="1" t="s">
        <v>6627</v>
      </c>
      <c r="H626" s="1" t="s">
        <v>11</v>
      </c>
      <c r="I626" s="5" t="s">
        <v>6628</v>
      </c>
      <c r="J626" s="1" t="s">
        <v>31</v>
      </c>
      <c r="K626" s="3"/>
      <c r="L626" s="3"/>
    </row>
    <row r="627">
      <c r="A627" s="4" t="s">
        <v>6630</v>
      </c>
      <c r="B627" s="1" t="s">
        <v>6631</v>
      </c>
      <c r="C627" s="1" t="s">
        <v>6632</v>
      </c>
      <c r="D627" s="1" t="s">
        <v>6633</v>
      </c>
      <c r="E627" s="1" t="str">
        <f>IFERROR(__xludf.DUMMYFUNCTION("SPLIT(D627,""33"",FALSE)"),"31 rue Bergeret
                                ")</f>
        <v>31 rue Bergeret
                                </v>
      </c>
      <c r="F627" s="1" t="str">
        <f>IFERROR(__xludf.DUMMYFUNCTION("""COMPUTED_VALUE"""),"000 Bordeaux")</f>
        <v>000 Bordeaux</v>
      </c>
      <c r="G627" s="1" t="s">
        <v>2991</v>
      </c>
      <c r="H627" s="1" t="s">
        <v>11</v>
      </c>
      <c r="I627" s="1" t="s">
        <v>11</v>
      </c>
      <c r="J627" s="1" t="s">
        <v>80</v>
      </c>
      <c r="K627" s="3"/>
      <c r="L627" s="3"/>
    </row>
    <row r="628">
      <c r="A628" s="4" t="s">
        <v>6635</v>
      </c>
      <c r="B628" s="1" t="s">
        <v>6636</v>
      </c>
      <c r="C628" s="1" t="s">
        <v>6637</v>
      </c>
      <c r="D628" s="1" t="s">
        <v>6638</v>
      </c>
      <c r="E628" s="1" t="str">
        <f>IFERROR(__xludf.DUMMYFUNCTION("SPLIT(D628,""33"",FALSE)"),"41 A rue Blanchard-Latour
                                ")</f>
        <v>41 A rue Blanchard-Latour
                                </v>
      </c>
      <c r="F628" s="1" t="str">
        <f>IFERROR(__xludf.DUMMYFUNCTION("""COMPUTED_VALUE"""),"000 Bordeaux")</f>
        <v>000 Bordeaux</v>
      </c>
      <c r="G628" s="1" t="s">
        <v>6639</v>
      </c>
      <c r="H628" s="1" t="s">
        <v>6640</v>
      </c>
      <c r="I628" s="5" t="s">
        <v>6641</v>
      </c>
      <c r="J628" s="1" t="s">
        <v>53</v>
      </c>
      <c r="K628" s="3"/>
      <c r="L628" s="3"/>
    </row>
    <row r="629">
      <c r="A629" s="4" t="s">
        <v>6647</v>
      </c>
      <c r="B629" s="1" t="s">
        <v>6648</v>
      </c>
      <c r="C629" s="1" t="s">
        <v>6649</v>
      </c>
      <c r="D629" s="1" t="s">
        <v>6650</v>
      </c>
      <c r="E629" s="1" t="str">
        <f>IFERROR(__xludf.DUMMYFUNCTION("SPLIT(D629,""33"",FALSE)"),"50 rue du Tauzin
                                ")</f>
        <v>50 rue du Tauzin
                                </v>
      </c>
      <c r="F629" s="1" t="str">
        <f>IFERROR(__xludf.DUMMYFUNCTION("""COMPUTED_VALUE"""),"000 Bordeaux")</f>
        <v>000 Bordeaux</v>
      </c>
      <c r="G629" s="1" t="s">
        <v>6651</v>
      </c>
      <c r="H629" s="1" t="s">
        <v>11</v>
      </c>
      <c r="I629" s="5" t="s">
        <v>6652</v>
      </c>
      <c r="J629" s="1" t="s">
        <v>312</v>
      </c>
      <c r="K629" s="3"/>
      <c r="L629" s="3"/>
    </row>
    <row r="630">
      <c r="A630" s="4" t="s">
        <v>6654</v>
      </c>
      <c r="B630" s="1" t="s">
        <v>6655</v>
      </c>
      <c r="C630" s="1" t="s">
        <v>6656</v>
      </c>
      <c r="D630" s="1" t="s">
        <v>6657</v>
      </c>
      <c r="E630" s="1" t="str">
        <f>IFERROR(__xludf.DUMMYFUNCTION("SPLIT(D630,""33"",FALSE)"),"LES BLOUSES ROSES - HOPITAL DES ENFANTS - ACCUEIL DES FRATRIES
                                 PLACE AMELIE RABA LEON
                                ")</f>
        <v>LES BLOUSES ROSES - HOPITAL DES ENFANTS - ACCUEIL DES FRATRIES
                                 PLACE AMELIE RABA LEON
                                </v>
      </c>
      <c r="F630" s="1" t="str">
        <f>IFERROR(__xludf.DUMMYFUNCTION("""COMPUTED_VALUE"""),"076 BORDEAUX CEDEX")</f>
        <v>076 BORDEAUX CEDEX</v>
      </c>
      <c r="G630" s="1" t="s">
        <v>6658</v>
      </c>
      <c r="H630" s="1" t="s">
        <v>6659</v>
      </c>
      <c r="I630" s="1" t="s">
        <v>11</v>
      </c>
      <c r="J630" s="1" t="s">
        <v>31</v>
      </c>
      <c r="K630" s="3"/>
      <c r="L630" s="3"/>
    </row>
    <row r="631">
      <c r="A631" s="4" t="s">
        <v>6663</v>
      </c>
      <c r="B631" s="1" t="s">
        <v>6664</v>
      </c>
      <c r="C631" s="1" t="s">
        <v>6665</v>
      </c>
      <c r="D631" s="1" t="s">
        <v>6666</v>
      </c>
      <c r="E631" s="1" t="str">
        <f>IFERROR(__xludf.DUMMYFUNCTION("SPLIT(D631,""33"",FALSE)"),"14 rue Ségalier
                                ")</f>
        <v>14 rue Ségalier
                                </v>
      </c>
      <c r="F631" s="1" t="str">
        <f>IFERROR(__xludf.DUMMYFUNCTION("""COMPUTED_VALUE"""),"000 Bordeaux")</f>
        <v>000 Bordeaux</v>
      </c>
      <c r="G631" s="1" t="s">
        <v>6667</v>
      </c>
      <c r="H631" s="1" t="s">
        <v>11</v>
      </c>
      <c r="I631" s="1" t="s">
        <v>11</v>
      </c>
      <c r="J631" s="1" t="s">
        <v>31</v>
      </c>
      <c r="K631" s="3"/>
      <c r="L631" s="3"/>
    </row>
    <row r="632">
      <c r="A632" s="4" t="s">
        <v>6671</v>
      </c>
      <c r="B632" s="1" t="s">
        <v>6672</v>
      </c>
      <c r="C632" s="1" t="s">
        <v>6673</v>
      </c>
      <c r="D632" s="1" t="s">
        <v>6674</v>
      </c>
      <c r="E632" s="1" t="str">
        <f>IFERROR(__xludf.DUMMYFUNCTION("SPLIT(D632,""33"",FALSE)"),"3 rue Beyssac
                                ")</f>
        <v>3 rue Beyssac
                                </v>
      </c>
      <c r="F632" s="1" t="str">
        <f>IFERROR(__xludf.DUMMYFUNCTION("""COMPUTED_VALUE"""),"800 Bordeaux")</f>
        <v>800 Bordeaux</v>
      </c>
      <c r="G632" s="1" t="s">
        <v>6675</v>
      </c>
      <c r="H632" s="1" t="s">
        <v>6676</v>
      </c>
      <c r="I632" s="5" t="s">
        <v>6677</v>
      </c>
      <c r="J632" s="1" t="s">
        <v>80</v>
      </c>
      <c r="K632" s="3"/>
      <c r="L632" s="3"/>
    </row>
    <row r="633">
      <c r="A633" s="4" t="s">
        <v>6681</v>
      </c>
      <c r="B633" s="1" t="s">
        <v>6682</v>
      </c>
      <c r="C633" s="1" t="s">
        <v>6683</v>
      </c>
      <c r="D633" s="1" t="s">
        <v>6684</v>
      </c>
      <c r="E633" s="1" t="str">
        <f>IFERROR(__xludf.DUMMYFUNCTION("SPLIT(D633,""33"",FALSE)"),"ANR Gironde 2 rue Serge Mallet 
                                 Résidence Grand Caillou Bat 13
                                ")</f>
        <v>ANR Gironde 2 rue Serge Mallet 
                                 Résidence Grand Caillou Bat 13
                                </v>
      </c>
      <c r="F633" s="1" t="str">
        <f>IFERROR(__xludf.DUMMYFUNCTION("""COMPUTED_VALUE"""),"320 EYSINES")</f>
        <v>320 EYSINES</v>
      </c>
      <c r="G633" s="1" t="s">
        <v>6685</v>
      </c>
      <c r="H633" s="1" t="s">
        <v>6686</v>
      </c>
      <c r="I633" s="5" t="s">
        <v>6687</v>
      </c>
      <c r="J633" s="1" t="s">
        <v>31</v>
      </c>
      <c r="K633" s="3"/>
      <c r="L633" s="3"/>
    </row>
    <row r="634">
      <c r="A634" s="4" t="s">
        <v>6689</v>
      </c>
      <c r="B634" s="1" t="s">
        <v>6690</v>
      </c>
      <c r="C634" s="1" t="s">
        <v>6691</v>
      </c>
      <c r="D634" s="1" t="s">
        <v>6692</v>
      </c>
      <c r="E634" s="1" t="str">
        <f>IFERROR(__xludf.DUMMYFUNCTION("SPLIT(D634,""33"",FALSE)"),"26 rue du Maréchal Gallieni
                                ")</f>
        <v>26 rue du Maréchal Gallieni
                                </v>
      </c>
      <c r="F634" s="1" t="str">
        <f>IFERROR(__xludf.DUMMYFUNCTION("""COMPUTED_VALUE"""),"150 CENON")</f>
        <v>150 CENON</v>
      </c>
      <c r="G634" s="1" t="s">
        <v>6693</v>
      </c>
      <c r="H634" s="1" t="s">
        <v>6694</v>
      </c>
      <c r="I634" s="5" t="s">
        <v>6695</v>
      </c>
      <c r="J634" s="1" t="s">
        <v>80</v>
      </c>
      <c r="K634" s="3"/>
      <c r="L634" s="3"/>
    </row>
    <row r="635">
      <c r="A635" s="4" t="s">
        <v>6697</v>
      </c>
      <c r="B635" s="1" t="s">
        <v>6698</v>
      </c>
      <c r="C635" s="3"/>
      <c r="D635" s="3"/>
      <c r="E635" s="1" t="str">
        <f>IFERROR(__xludf.DUMMYFUNCTION("SPLIT(D635,""33"",FALSE)"),"#VALUE!")</f>
        <v>#VALUE!</v>
      </c>
      <c r="F635" s="3"/>
      <c r="G635" s="3"/>
      <c r="H635" s="1" t="s">
        <v>11</v>
      </c>
      <c r="I635" s="1" t="s">
        <v>11</v>
      </c>
      <c r="J635" s="1" t="s">
        <v>11</v>
      </c>
      <c r="K635" s="3"/>
      <c r="L635" s="3"/>
    </row>
    <row r="636">
      <c r="A636" s="4" t="s">
        <v>6700</v>
      </c>
      <c r="B636" s="1" t="s">
        <v>6701</v>
      </c>
      <c r="C636" s="1" t="s">
        <v>6702</v>
      </c>
      <c r="D636" s="1" t="s">
        <v>6703</v>
      </c>
      <c r="E636" s="1" t="str">
        <f>IFERROR(__xludf.DUMMYFUNCTION("SPLIT(D636,""33"",FALSE)"),"46 rue de New York
                                ")</f>
        <v>46 rue de New York
                                </v>
      </c>
      <c r="F636" s="1" t="str">
        <f>IFERROR(__xludf.DUMMYFUNCTION("""COMPUTED_VALUE"""),"300 BORDEAUX")</f>
        <v>300 BORDEAUX</v>
      </c>
      <c r="G636" s="1" t="s">
        <v>6704</v>
      </c>
      <c r="H636" s="1" t="s">
        <v>11</v>
      </c>
      <c r="I636" s="5" t="s">
        <v>6705</v>
      </c>
      <c r="J636" s="1" t="s">
        <v>11</v>
      </c>
      <c r="K636" s="3"/>
      <c r="L636" s="3"/>
    </row>
    <row r="637">
      <c r="A637" s="4" t="s">
        <v>6711</v>
      </c>
      <c r="B637" s="1" t="s">
        <v>6712</v>
      </c>
      <c r="C637" s="1" t="s">
        <v>6713</v>
      </c>
      <c r="D637" s="1" t="s">
        <v>6714</v>
      </c>
      <c r="E637" s="1" t="str">
        <f>IFERROR(__xludf.DUMMYFUNCTION("SPLIT(D637,""33"",FALSE)"),"Maison Départementale des Sports et de la Vie Associative
                                 153 rue david johnston
                                ")</f>
        <v>Maison Départementale des Sports et de la Vie Associative
                                 153 rue david johnston
                                </v>
      </c>
      <c r="F637" s="1" t="str">
        <f>IFERROR(__xludf.DUMMYFUNCTION("""COMPUTED_VALUE"""),"000 Bordeaux")</f>
        <v>000 Bordeaux</v>
      </c>
      <c r="G637" s="1" t="s">
        <v>6715</v>
      </c>
      <c r="H637" s="1" t="s">
        <v>11</v>
      </c>
      <c r="I637" s="5" t="s">
        <v>6716</v>
      </c>
      <c r="J637" s="1" t="s">
        <v>11</v>
      </c>
      <c r="K637" s="3"/>
      <c r="L637" s="3"/>
    </row>
    <row r="638">
      <c r="A638" s="4" t="s">
        <v>6720</v>
      </c>
      <c r="B638" s="1" t="s">
        <v>6721</v>
      </c>
      <c r="C638" s="1" t="s">
        <v>6722</v>
      </c>
      <c r="D638" s="1" t="s">
        <v>6723</v>
      </c>
      <c r="E638" s="1" t="str">
        <f>IFERROR(__xludf.DUMMYFUNCTION("SPLIT(D638,""33"",FALSE)"),"12 impasse ducouvent
                                ")</f>
        <v>12 impasse ducouvent
                                </v>
      </c>
      <c r="F638" s="1" t="str">
        <f>IFERROR(__xludf.DUMMYFUNCTION("""COMPUTED_VALUE"""),"000 BORDEAUX")</f>
        <v>000 BORDEAUX</v>
      </c>
      <c r="G638" s="1" t="s">
        <v>6724</v>
      </c>
      <c r="H638" s="1" t="s">
        <v>11</v>
      </c>
      <c r="I638" s="1" t="s">
        <v>11</v>
      </c>
      <c r="J638" s="1" t="s">
        <v>80</v>
      </c>
      <c r="K638" s="3"/>
      <c r="L638" s="3"/>
    </row>
    <row r="639">
      <c r="A639" s="4" t="s">
        <v>6726</v>
      </c>
      <c r="B639" s="1" t="s">
        <v>6727</v>
      </c>
      <c r="C639" s="1" t="s">
        <v>6728</v>
      </c>
      <c r="D639" s="1" t="s">
        <v>3992</v>
      </c>
      <c r="E639" s="1" t="str">
        <f>IFERROR(__xludf.DUMMYFUNCTION("SPLIT(D639,""33"",FALSE)"),"4 bis rue des Douves
                                ")</f>
        <v>4 bis rue des Douves
                                </v>
      </c>
      <c r="F639" s="1" t="str">
        <f>IFERROR(__xludf.DUMMYFUNCTION("""COMPUTED_VALUE"""),"800 Bordeaux")</f>
        <v>800 Bordeaux</v>
      </c>
      <c r="G639" s="1" t="s">
        <v>6729</v>
      </c>
      <c r="H639" s="1" t="s">
        <v>11</v>
      </c>
      <c r="I639" s="5" t="s">
        <v>6730</v>
      </c>
      <c r="J639" s="1" t="s">
        <v>183</v>
      </c>
      <c r="K639" s="3"/>
      <c r="L639" s="3"/>
    </row>
    <row r="640">
      <c r="A640" s="4" t="s">
        <v>6732</v>
      </c>
      <c r="B640" s="1" t="s">
        <v>6733</v>
      </c>
      <c r="C640" s="1" t="s">
        <v>6734</v>
      </c>
      <c r="D640" s="1" t="s">
        <v>6735</v>
      </c>
      <c r="E640" s="1" t="str">
        <f>IFERROR(__xludf.DUMMYFUNCTION("SPLIT(D640,""33"",FALSE)"),"53 rue Pauline Kergomard
                                ")</f>
        <v>53 rue Pauline Kergomard
                                </v>
      </c>
      <c r="F640" s="1" t="str">
        <f>IFERROR(__xludf.DUMMYFUNCTION("""COMPUTED_VALUE"""),"800 Bordeaux")</f>
        <v>800 Bordeaux</v>
      </c>
      <c r="G640" s="1" t="s">
        <v>6736</v>
      </c>
      <c r="H640" s="1" t="s">
        <v>11</v>
      </c>
      <c r="I640" s="5" t="s">
        <v>6737</v>
      </c>
      <c r="J640" s="1" t="s">
        <v>183</v>
      </c>
      <c r="K640" s="3"/>
      <c r="L640" s="3"/>
    </row>
    <row r="641">
      <c r="A641" s="4" t="s">
        <v>6751</v>
      </c>
      <c r="B641" s="1" t="s">
        <v>6752</v>
      </c>
      <c r="C641" s="1" t="s">
        <v>6753</v>
      </c>
      <c r="D641" s="1" t="s">
        <v>6754</v>
      </c>
      <c r="E641" s="1" t="str">
        <f>IFERROR(__xludf.DUMMYFUNCTION("SPLIT(D641,""33"",FALSE)"),"EY - Hangar 16 - Entrée 1 quai de Bacalan
                                 CS 20052
                                ")</f>
        <v>EY - Hangar 16 - Entrée 1 quai de Bacalan
                                 CS 20052
                                </v>
      </c>
      <c r="F641" s="1" t="str">
        <f>IFERROR(__xludf.DUMMYFUNCTION("""COMPUTED_VALUE"""),"070 Bordeaux Cedex")</f>
        <v>070 Bordeaux Cedex</v>
      </c>
      <c r="G641" s="1" t="s">
        <v>6755</v>
      </c>
      <c r="H641" s="1" t="s">
        <v>11</v>
      </c>
      <c r="I641" s="5" t="s">
        <v>6756</v>
      </c>
      <c r="J641" s="1" t="s">
        <v>924</v>
      </c>
      <c r="K641" s="3"/>
      <c r="L641" s="3"/>
    </row>
    <row r="642">
      <c r="A642" s="4" t="s">
        <v>6760</v>
      </c>
      <c r="B642" s="1" t="s">
        <v>6761</v>
      </c>
      <c r="C642" s="1" t="s">
        <v>6762</v>
      </c>
      <c r="D642" s="1" t="s">
        <v>6763</v>
      </c>
      <c r="E642" s="1" t="str">
        <f>IFERROR(__xludf.DUMMYFUNCTION("SPLIT(D642,""33"",FALSE)"),"12, rue GENSAN
                                ")</f>
        <v>12, rue GENSAN
                                </v>
      </c>
      <c r="F642" s="1" t="str">
        <f>IFERROR(__xludf.DUMMYFUNCTION("""COMPUTED_VALUE"""),"000 Bordeaux")</f>
        <v>000 Bordeaux</v>
      </c>
      <c r="G642" s="1" t="s">
        <v>6764</v>
      </c>
      <c r="H642" s="1" t="s">
        <v>11</v>
      </c>
      <c r="I642" s="3"/>
      <c r="J642" s="1" t="s">
        <v>183</v>
      </c>
      <c r="K642" s="3"/>
      <c r="L642" s="3"/>
    </row>
    <row r="643">
      <c r="A643" s="4" t="s">
        <v>6768</v>
      </c>
      <c r="B643" s="1" t="s">
        <v>6769</v>
      </c>
      <c r="C643" s="1" t="s">
        <v>6770</v>
      </c>
      <c r="D643" s="1" t="s">
        <v>6771</v>
      </c>
      <c r="E643" s="1" t="str">
        <f>IFERROR(__xludf.DUMMYFUNCTION("SPLIT(D643,""33"",FALSE)"),"43 rue Paul Berthelot
                                 Bât C1 Apt. 502
                                ")</f>
        <v>43 rue Paul Berthelot
                                 Bât C1 Apt. 502
                                </v>
      </c>
      <c r="F643" s="1" t="str">
        <f>IFERROR(__xludf.DUMMYFUNCTION("""COMPUTED_VALUE"""),"300 Bordeaux")</f>
        <v>300 Bordeaux</v>
      </c>
      <c r="G643" s="1" t="s">
        <v>6772</v>
      </c>
      <c r="H643" s="1" t="s">
        <v>6773</v>
      </c>
      <c r="I643" s="1" t="s">
        <v>11</v>
      </c>
      <c r="J643" s="1" t="s">
        <v>312</v>
      </c>
      <c r="K643" s="3"/>
      <c r="L643" s="3"/>
    </row>
    <row r="644">
      <c r="A644" s="4" t="s">
        <v>6779</v>
      </c>
      <c r="B644" s="1" t="s">
        <v>6780</v>
      </c>
      <c r="C644" s="1" t="s">
        <v>6781</v>
      </c>
      <c r="D644" s="1" t="s">
        <v>6782</v>
      </c>
      <c r="E644" s="1" t="str">
        <f>IFERROR(__xludf.DUMMYFUNCTION("SPLIT(D644,""33"",FALSE)"),"#REF!")</f>
        <v>#REF!</v>
      </c>
      <c r="F644" s="1"/>
      <c r="G644" s="1" t="s">
        <v>6783</v>
      </c>
      <c r="H644" s="1" t="s">
        <v>11</v>
      </c>
      <c r="I644" s="1" t="s">
        <v>11</v>
      </c>
      <c r="J644" s="1" t="s">
        <v>80</v>
      </c>
      <c r="K644" s="3"/>
      <c r="L644" s="3"/>
    </row>
    <row r="645">
      <c r="A645" s="4" t="s">
        <v>6785</v>
      </c>
      <c r="B645" s="1" t="s">
        <v>6786</v>
      </c>
      <c r="C645" s="3"/>
      <c r="D645" s="3"/>
      <c r="E645" s="1" t="str">
        <f>IFERROR(__xludf.DUMMYFUNCTION("SPLIT(D645,""33"",FALSE)"),"#VALUE!")</f>
        <v>#VALUE!</v>
      </c>
      <c r="F645" s="3"/>
      <c r="G645" s="3"/>
      <c r="H645" s="1" t="s">
        <v>11</v>
      </c>
      <c r="I645" s="1" t="s">
        <v>11</v>
      </c>
      <c r="J645" s="1" t="s">
        <v>11</v>
      </c>
      <c r="K645" s="3"/>
      <c r="L645" s="3"/>
    </row>
    <row r="646">
      <c r="A646" s="4" t="s">
        <v>6788</v>
      </c>
      <c r="B646" s="1" t="s">
        <v>6789</v>
      </c>
      <c r="C646" s="1" t="s">
        <v>6790</v>
      </c>
      <c r="D646" s="1" t="s">
        <v>6791</v>
      </c>
      <c r="E646" s="1" t="str">
        <f>IFERROR(__xludf.DUMMYFUNCTION("SPLIT(D646,""33"",FALSE)"),"3 rue Duchefdelaville
                                75013 PARIS")</f>
        <v>3 rue Duchefdelaville
                                75013 PARIS</v>
      </c>
      <c r="F646" s="1"/>
      <c r="G646" s="1" t="s">
        <v>6792</v>
      </c>
      <c r="H646" s="1" t="s">
        <v>11</v>
      </c>
      <c r="I646" s="5" t="s">
        <v>6793</v>
      </c>
      <c r="J646" s="1" t="s">
        <v>31</v>
      </c>
      <c r="K646" s="3"/>
      <c r="L646" s="3"/>
    </row>
    <row r="647">
      <c r="A647" s="4" t="s">
        <v>6805</v>
      </c>
      <c r="B647" s="1" t="s">
        <v>6806</v>
      </c>
      <c r="C647" s="3"/>
      <c r="D647" s="3"/>
      <c r="E647" s="1" t="str">
        <f>IFERROR(__xludf.DUMMYFUNCTION("SPLIT(D647,""33"",FALSE)"),"#VALUE!")</f>
        <v>#VALUE!</v>
      </c>
      <c r="F647" s="3"/>
      <c r="G647" s="3"/>
      <c r="H647" s="1" t="s">
        <v>11</v>
      </c>
      <c r="I647" s="1" t="s">
        <v>11</v>
      </c>
      <c r="J647" s="1" t="s">
        <v>11</v>
      </c>
      <c r="K647" s="3"/>
      <c r="L647" s="3"/>
    </row>
    <row r="648">
      <c r="A648" s="4" t="s">
        <v>6808</v>
      </c>
      <c r="B648" s="1" t="s">
        <v>6809</v>
      </c>
      <c r="C648" s="1" t="s">
        <v>6810</v>
      </c>
      <c r="D648" s="1" t="s">
        <v>6811</v>
      </c>
      <c r="E648" s="1" t="str">
        <f>IFERROR(__xludf.DUMMYFUNCTION("SPLIT(D648,""33"",FALSE)"),"7 rue André Maginot
                                ")</f>
        <v>7 rue André Maginot
                                </v>
      </c>
      <c r="F648" s="1" t="str">
        <f>IFERROR(__xludf.DUMMYFUNCTION("""COMPUTED_VALUE"""),"200 Bordeaux")</f>
        <v>200 Bordeaux</v>
      </c>
      <c r="G648" s="1" t="s">
        <v>6812</v>
      </c>
      <c r="H648" s="1" t="s">
        <v>11</v>
      </c>
      <c r="I648" s="5" t="s">
        <v>6813</v>
      </c>
      <c r="J648" s="1" t="s">
        <v>183</v>
      </c>
      <c r="K648" s="3"/>
      <c r="L648" s="3"/>
    </row>
    <row r="649">
      <c r="A649" s="4" t="s">
        <v>6825</v>
      </c>
      <c r="B649" s="1" t="s">
        <v>6826</v>
      </c>
      <c r="C649" s="1" t="s">
        <v>6827</v>
      </c>
      <c r="D649" s="1" t="s">
        <v>6828</v>
      </c>
      <c r="E649" s="1" t="str">
        <f>IFERROR(__xludf.DUMMYFUNCTION("SPLIT(D649,""33"",FALSE)"),"10 Place du Palais
                                ")</f>
        <v>10 Place du Palais
                                </v>
      </c>
      <c r="F649" s="1" t="str">
        <f>IFERROR(__xludf.DUMMYFUNCTION("""COMPUTED_VALUE"""),"000 Bordeaux")</f>
        <v>000 Bordeaux</v>
      </c>
      <c r="G649" s="1" t="s">
        <v>6829</v>
      </c>
      <c r="H649" s="1" t="s">
        <v>6830</v>
      </c>
      <c r="I649" s="1" t="s">
        <v>11</v>
      </c>
      <c r="J649" s="1" t="s">
        <v>80</v>
      </c>
      <c r="K649" s="3"/>
      <c r="L649" s="3"/>
    </row>
    <row r="650">
      <c r="A650" s="4" t="s">
        <v>6832</v>
      </c>
      <c r="B650" s="1" t="s">
        <v>6833</v>
      </c>
      <c r="C650" s="3"/>
      <c r="D650" s="3"/>
      <c r="E650" s="1" t="str">
        <f>IFERROR(__xludf.DUMMYFUNCTION("SPLIT(D650,""33"",FALSE)"),"#VALUE!")</f>
        <v>#VALUE!</v>
      </c>
      <c r="F650" s="3"/>
      <c r="G650" s="3"/>
      <c r="H650" s="1" t="s">
        <v>11</v>
      </c>
      <c r="I650" s="1" t="s">
        <v>11</v>
      </c>
      <c r="J650" s="1" t="s">
        <v>11</v>
      </c>
      <c r="K650" s="3"/>
      <c r="L650" s="3"/>
    </row>
    <row r="651">
      <c r="A651" s="4" t="s">
        <v>6835</v>
      </c>
      <c r="B651" s="1" t="s">
        <v>6836</v>
      </c>
      <c r="C651" s="1" t="s">
        <v>6837</v>
      </c>
      <c r="D651" s="1" t="s">
        <v>6838</v>
      </c>
      <c r="E651" s="1" t="str">
        <f>IFERROR(__xludf.DUMMYFUNCTION("SPLIT(D651,""33"",FALSE)"),"40, rue du Sablonat
                                ")</f>
        <v>40, rue du Sablonat
                                </v>
      </c>
      <c r="F651" s="1" t="str">
        <f>IFERROR(__xludf.DUMMYFUNCTION("""COMPUTED_VALUE"""),"800 BORDEAUX")</f>
        <v>800 BORDEAUX</v>
      </c>
      <c r="G651" s="1" t="s">
        <v>6839</v>
      </c>
      <c r="H651" s="1" t="s">
        <v>6840</v>
      </c>
      <c r="I651" s="5" t="s">
        <v>6841</v>
      </c>
      <c r="J651" s="1" t="s">
        <v>382</v>
      </c>
      <c r="K651" s="3"/>
      <c r="L651" s="3"/>
    </row>
    <row r="652">
      <c r="A652" s="4" t="s">
        <v>6845</v>
      </c>
      <c r="B652" s="1" t="s">
        <v>6846</v>
      </c>
      <c r="C652" s="1" t="s">
        <v>6847</v>
      </c>
      <c r="D652" s="1" t="s">
        <v>6848</v>
      </c>
      <c r="E652" s="1" t="str">
        <f>IFERROR(__xludf.DUMMYFUNCTION("SPLIT(D652,""33"",FALSE)"),"Henri Dunant i
                                 résidence l’Odyssée - bât A2 - app 138, 28, rue Henri Dunant,
                                ")</f>
        <v>Henri Dunant i
                                 résidence l’Odyssée - bât A2 - app 138, 28, rue Henri Dunant,
                                </v>
      </c>
      <c r="F652" s="1" t="str">
        <f>IFERROR(__xludf.DUMMYFUNCTION("""COMPUTED_VALUE"""),"100 Bordeaux")</f>
        <v>100 Bordeaux</v>
      </c>
      <c r="G652" s="1" t="s">
        <v>6849</v>
      </c>
      <c r="H652" s="1" t="s">
        <v>6850</v>
      </c>
      <c r="I652" s="3"/>
      <c r="J652" s="1" t="s">
        <v>80</v>
      </c>
      <c r="K652" s="3"/>
      <c r="L652" s="3"/>
    </row>
    <row r="653">
      <c r="A653" s="4" t="s">
        <v>6852</v>
      </c>
      <c r="B653" s="1" t="s">
        <v>6853</v>
      </c>
      <c r="C653" s="1" t="s">
        <v>6854</v>
      </c>
      <c r="D653" s="1" t="s">
        <v>6855</v>
      </c>
      <c r="E653" s="1" t="str">
        <f>IFERROR(__xludf.DUMMYFUNCTION("SPLIT(D653,""33"",FALSE)"),"38 Allée d'Orléans
                                ")</f>
        <v>38 Allée d'Orléans
                                </v>
      </c>
      <c r="F653" s="1" t="str">
        <f>IFERROR(__xludf.DUMMYFUNCTION("""COMPUTED_VALUE"""),"000 BORDEAUX")</f>
        <v>000 BORDEAUX</v>
      </c>
      <c r="G653" s="1" t="s">
        <v>6856</v>
      </c>
      <c r="H653" s="1" t="s">
        <v>11</v>
      </c>
      <c r="I653" s="5" t="s">
        <v>6857</v>
      </c>
      <c r="J653" s="1" t="s">
        <v>43</v>
      </c>
      <c r="K653" s="3"/>
      <c r="L653" s="3"/>
    </row>
    <row r="654">
      <c r="A654" s="4" t="s">
        <v>6861</v>
      </c>
      <c r="B654" s="1" t="s">
        <v>6862</v>
      </c>
      <c r="C654" s="3"/>
      <c r="D654" s="3"/>
      <c r="E654" s="1" t="str">
        <f>IFERROR(__xludf.DUMMYFUNCTION("SPLIT(D654,""33"",FALSE)"),"#VALUE!")</f>
        <v>#VALUE!</v>
      </c>
      <c r="F654" s="3"/>
      <c r="G654" s="3"/>
      <c r="H654" s="1" t="s">
        <v>11</v>
      </c>
      <c r="I654" s="1" t="s">
        <v>11</v>
      </c>
      <c r="J654" s="1" t="s">
        <v>11</v>
      </c>
      <c r="K654" s="3"/>
      <c r="L654" s="3"/>
    </row>
    <row r="655">
      <c r="A655" s="4" t="s">
        <v>6866</v>
      </c>
      <c r="B655" s="1" t="s">
        <v>6867</v>
      </c>
      <c r="C655" s="1" t="s">
        <v>6868</v>
      </c>
      <c r="D655" s="1" t="s">
        <v>3088</v>
      </c>
      <c r="E655" s="1" t="str">
        <f>IFERROR(__xludf.DUMMYFUNCTION("SPLIT(D655,""33"",FALSE)"),"50 rue du Tauzin
                                ")</f>
        <v>50 rue du Tauzin
                                </v>
      </c>
      <c r="F655" s="1" t="str">
        <f>IFERROR(__xludf.DUMMYFUNCTION("""COMPUTED_VALUE"""),"000 BORDEAUX")</f>
        <v>000 BORDEAUX</v>
      </c>
      <c r="G655" s="1" t="s">
        <v>6869</v>
      </c>
      <c r="H655" s="1" t="s">
        <v>11</v>
      </c>
      <c r="I655" s="1" t="s">
        <v>11</v>
      </c>
      <c r="J655" s="1" t="s">
        <v>183</v>
      </c>
      <c r="K655" s="3"/>
      <c r="L655" s="3"/>
    </row>
    <row r="656">
      <c r="A656" s="4" t="s">
        <v>6887</v>
      </c>
      <c r="B656" s="1" t="s">
        <v>6888</v>
      </c>
      <c r="C656" s="1" t="s">
        <v>6889</v>
      </c>
      <c r="D656" s="1" t="s">
        <v>6890</v>
      </c>
      <c r="E656" s="1" t="str">
        <f>IFERROR(__xludf.DUMMYFUNCTION("SPLIT(D656,""33"",FALSE)"),"9 rue Vieillard
                                 Chez Mme Françoise HARF
                                ")</f>
        <v>9 rue Vieillard
                                 Chez Mme Françoise HARF
                                </v>
      </c>
      <c r="F656" s="1" t="str">
        <f>IFERROR(__xludf.DUMMYFUNCTION("""COMPUTED_VALUE"""),"300 Bordeaux")</f>
        <v>300 Bordeaux</v>
      </c>
      <c r="G656" s="1" t="s">
        <v>6891</v>
      </c>
      <c r="H656" s="1" t="s">
        <v>11</v>
      </c>
      <c r="I656" s="5" t="s">
        <v>6892</v>
      </c>
      <c r="J656" s="1" t="s">
        <v>382</v>
      </c>
      <c r="K656" s="3"/>
      <c r="L656" s="3"/>
    </row>
    <row r="657">
      <c r="A657" s="4" t="s">
        <v>6908</v>
      </c>
      <c r="B657" s="1" t="s">
        <v>6909</v>
      </c>
      <c r="C657" s="1" t="s">
        <v>6910</v>
      </c>
      <c r="D657" s="1" t="s">
        <v>6911</v>
      </c>
      <c r="E657" s="1" t="str">
        <f>IFERROR(__xludf.DUMMYFUNCTION("SPLIT(D657,""33"",FALSE)"),"14 bis rue Marie
                                ")</f>
        <v>14 bis rue Marie
                                </v>
      </c>
      <c r="F657" s="1" t="str">
        <f>IFERROR(__xludf.DUMMYFUNCTION("""COMPUTED_VALUE"""),"400 Talence")</f>
        <v>400 Talence</v>
      </c>
      <c r="G657" s="1" t="s">
        <v>6912</v>
      </c>
      <c r="H657" s="1" t="s">
        <v>6913</v>
      </c>
      <c r="I657" s="1" t="s">
        <v>11</v>
      </c>
      <c r="J657" s="1" t="s">
        <v>80</v>
      </c>
      <c r="K657" s="3"/>
      <c r="L657" s="3"/>
    </row>
    <row r="658">
      <c r="A658" s="4" t="s">
        <v>6929</v>
      </c>
      <c r="B658" s="1" t="s">
        <v>6930</v>
      </c>
      <c r="C658" s="1" t="s">
        <v>6931</v>
      </c>
      <c r="D658" s="1" t="s">
        <v>6932</v>
      </c>
      <c r="E658" s="1" t="str">
        <f>IFERROR(__xludf.DUMMYFUNCTION("SPLIT(D658,""33"",FALSE)"),"27 rue Tanesse 
                                ")</f>
        <v>27 rue Tanesse 
                                </v>
      </c>
      <c r="F658" s="1" t="str">
        <f>IFERROR(__xludf.DUMMYFUNCTION("""COMPUTED_VALUE"""),"000 Bordeaux")</f>
        <v>000 Bordeaux</v>
      </c>
      <c r="G658" s="1" t="s">
        <v>6933</v>
      </c>
      <c r="H658" s="1" t="s">
        <v>6934</v>
      </c>
      <c r="I658" s="1" t="s">
        <v>11</v>
      </c>
      <c r="J658" s="1" t="s">
        <v>80</v>
      </c>
      <c r="K658" s="3"/>
      <c r="L658" s="3"/>
    </row>
    <row r="659">
      <c r="A659" s="4" t="s">
        <v>6936</v>
      </c>
      <c r="B659" s="1" t="s">
        <v>6937</v>
      </c>
      <c r="C659" s="1" t="s">
        <v>6938</v>
      </c>
      <c r="D659" s="1" t="s">
        <v>6939</v>
      </c>
      <c r="E659" s="1" t="str">
        <f>IFERROR(__xludf.DUMMYFUNCTION("SPLIT(D659,""33"",FALSE)"),"87 Quai des Queyries
                                ")</f>
        <v>87 Quai des Queyries
                                </v>
      </c>
      <c r="F659" s="1" t="str">
        <f>IFERROR(__xludf.DUMMYFUNCTION("""COMPUTED_VALUE"""),"100 Bordeaux")</f>
        <v>100 Bordeaux</v>
      </c>
      <c r="G659" s="1" t="s">
        <v>6940</v>
      </c>
      <c r="H659" s="1" t="s">
        <v>11</v>
      </c>
      <c r="I659" s="5" t="s">
        <v>6941</v>
      </c>
      <c r="J659" s="1" t="s">
        <v>183</v>
      </c>
      <c r="K659" s="3"/>
      <c r="L659" s="3"/>
    </row>
    <row r="660">
      <c r="A660" s="4" t="s">
        <v>6945</v>
      </c>
      <c r="B660" s="1" t="s">
        <v>6946</v>
      </c>
      <c r="C660" s="1" t="s">
        <v>6947</v>
      </c>
      <c r="D660" s="1" t="s">
        <v>6948</v>
      </c>
      <c r="E660" s="1" t="str">
        <f>IFERROR(__xludf.DUMMYFUNCTION("SPLIT(D660,""33"",FALSE)"),"1 bis rue Lhérisson
                                ")</f>
        <v>1 bis rue Lhérisson
                                </v>
      </c>
      <c r="F660" s="1" t="str">
        <f>IFERROR(__xludf.DUMMYFUNCTION("""COMPUTED_VALUE"""),"000 Bordeaux")</f>
        <v>000 Bordeaux</v>
      </c>
      <c r="G660" s="1" t="s">
        <v>6949</v>
      </c>
      <c r="H660" s="1" t="s">
        <v>2175</v>
      </c>
      <c r="I660" s="1" t="s">
        <v>11</v>
      </c>
      <c r="J660" s="1" t="s">
        <v>312</v>
      </c>
      <c r="K660" s="3"/>
      <c r="L660" s="3"/>
    </row>
    <row r="661">
      <c r="A661" s="4" t="s">
        <v>6953</v>
      </c>
      <c r="B661" s="1" t="s">
        <v>6954</v>
      </c>
      <c r="C661" s="3"/>
      <c r="D661" s="3"/>
      <c r="E661" s="1" t="str">
        <f>IFERROR(__xludf.DUMMYFUNCTION("SPLIT(D661,""33"",FALSE)"),"#VALUE!")</f>
        <v>#VALUE!</v>
      </c>
      <c r="F661" s="3"/>
      <c r="G661" s="3"/>
      <c r="H661" s="1" t="s">
        <v>11</v>
      </c>
      <c r="I661" s="1" t="s">
        <v>11</v>
      </c>
      <c r="J661" s="1" t="s">
        <v>11</v>
      </c>
      <c r="K661" s="3"/>
      <c r="L661" s="3"/>
    </row>
    <row r="662">
      <c r="A662" s="4" t="s">
        <v>6964</v>
      </c>
      <c r="B662" s="1" t="s">
        <v>6965</v>
      </c>
      <c r="C662" s="1" t="s">
        <v>6966</v>
      </c>
      <c r="D662" s="1" t="s">
        <v>6967</v>
      </c>
      <c r="E662" s="1" t="str">
        <f>IFERROR(__xludf.DUMMYFUNCTION("SPLIT(D662,""33"",FALSE)"),"62 rue Fieffé
                                ")</f>
        <v>62 rue Fieffé
                                </v>
      </c>
      <c r="F662" s="1" t="str">
        <f>IFERROR(__xludf.DUMMYFUNCTION("""COMPUTED_VALUE"""),"000 Bordeaux")</f>
        <v>000 Bordeaux</v>
      </c>
      <c r="G662" s="1" t="s">
        <v>6968</v>
      </c>
      <c r="H662" s="1" t="s">
        <v>11</v>
      </c>
      <c r="I662" s="5" t="s">
        <v>6969</v>
      </c>
      <c r="J662" s="1" t="s">
        <v>80</v>
      </c>
      <c r="K662" s="3"/>
      <c r="L662" s="3"/>
    </row>
    <row r="663">
      <c r="A663" s="4" t="s">
        <v>6971</v>
      </c>
      <c r="B663" s="1" t="s">
        <v>6972</v>
      </c>
      <c r="C663" s="1" t="s">
        <v>6973</v>
      </c>
      <c r="D663" s="1" t="s">
        <v>6974</v>
      </c>
      <c r="E663" s="1" t="str">
        <f>IFERROR(__xludf.DUMMYFUNCTION("SPLIT(D663,""33"",FALSE)"),"5 impasse Charlie Parker
                                 Résidence Clos des Musiciens
                                ")</f>
        <v>5 impasse Charlie Parker
                                 Résidence Clos des Musiciens
                                </v>
      </c>
      <c r="F663" s="1" t="str">
        <f>IFERROR(__xludf.DUMMYFUNCTION("""COMPUTED_VALUE"""),"700 Mérignac")</f>
        <v>700 Mérignac</v>
      </c>
      <c r="G663" s="1" t="s">
        <v>6975</v>
      </c>
      <c r="H663" s="1" t="s">
        <v>6976</v>
      </c>
      <c r="I663" s="5" t="s">
        <v>6977</v>
      </c>
      <c r="J663" s="1" t="s">
        <v>154</v>
      </c>
      <c r="K663" s="3"/>
      <c r="L663" s="3"/>
    </row>
    <row r="664">
      <c r="A664" s="4" t="s">
        <v>6987</v>
      </c>
      <c r="B664" s="1" t="s">
        <v>6988</v>
      </c>
      <c r="C664" s="1" t="s">
        <v>6989</v>
      </c>
      <c r="D664" s="1" t="s">
        <v>6990</v>
      </c>
      <c r="E664" s="1" t="str">
        <f>IFERROR(__xludf.DUMMYFUNCTION("SPLIT(D664,""33"",FALSE)"),"89 rue des sablières
                                ")</f>
        <v>89 rue des sablières
                                </v>
      </c>
      <c r="F664" s="1" t="str">
        <f>IFERROR(__xludf.DUMMYFUNCTION("""COMPUTED_VALUE"""),"077 Bordeaux cedex")</f>
        <v>077 Bordeaux cedex</v>
      </c>
      <c r="G664" s="1" t="s">
        <v>6991</v>
      </c>
      <c r="H664" s="1" t="s">
        <v>6992</v>
      </c>
      <c r="I664" s="5" t="s">
        <v>6993</v>
      </c>
      <c r="J664" s="1" t="s">
        <v>154</v>
      </c>
      <c r="K664" s="3"/>
      <c r="L664" s="3"/>
    </row>
    <row r="665">
      <c r="A665" s="4" t="s">
        <v>6999</v>
      </c>
      <c r="B665" s="1" t="s">
        <v>7000</v>
      </c>
      <c r="C665" s="1" t="s">
        <v>7001</v>
      </c>
      <c r="D665" s="1" t="s">
        <v>7002</v>
      </c>
      <c r="E665" s="1" t="str">
        <f>IFERROR(__xludf.DUMMYFUNCTION("SPLIT(D665,""33"",FALSE)"),"43 rue Judaique
                                ")</f>
        <v>43 rue Judaique
                                </v>
      </c>
      <c r="F665" s="1" t="str">
        <f>IFERROR(__xludf.DUMMYFUNCTION("""COMPUTED_VALUE"""),"000 Bordeaux")</f>
        <v>000 Bordeaux</v>
      </c>
      <c r="G665" s="1" t="s">
        <v>7003</v>
      </c>
      <c r="H665" s="1" t="s">
        <v>11</v>
      </c>
      <c r="I665" s="5" t="s">
        <v>7004</v>
      </c>
      <c r="J665" s="1" t="s">
        <v>53</v>
      </c>
      <c r="K665" s="3"/>
      <c r="L665" s="3"/>
    </row>
    <row r="666">
      <c r="A666" s="4" t="s">
        <v>7006</v>
      </c>
      <c r="B666" s="1" t="s">
        <v>7007</v>
      </c>
      <c r="C666" s="1" t="s">
        <v>7008</v>
      </c>
      <c r="D666" s="1" t="s">
        <v>7009</v>
      </c>
      <c r="E666" s="1" t="str">
        <f>IFERROR(__xludf.DUMMYFUNCTION("SPLIT(D666,""33"",FALSE)"),"42, rue Jacques Duclos
                                ")</f>
        <v>42, rue Jacques Duclos
                                </v>
      </c>
      <c r="F666" s="1" t="str">
        <f>IFERROR(__xludf.DUMMYFUNCTION("""COMPUTED_VALUE"""),"270 Floirac")</f>
        <v>270 Floirac</v>
      </c>
      <c r="G666" s="1" t="s">
        <v>7010</v>
      </c>
      <c r="H666" s="1" t="s">
        <v>7011</v>
      </c>
      <c r="I666" s="5" t="s">
        <v>7012</v>
      </c>
      <c r="J666" s="1" t="s">
        <v>53</v>
      </c>
      <c r="K666" s="3"/>
      <c r="L666" s="3"/>
    </row>
    <row r="667">
      <c r="A667" s="4" t="s">
        <v>7016</v>
      </c>
      <c r="B667" s="1" t="s">
        <v>7017</v>
      </c>
      <c r="C667" s="1" t="s">
        <v>7018</v>
      </c>
      <c r="D667" s="1" t="s">
        <v>7019</v>
      </c>
      <c r="E667" s="1" t="str">
        <f>IFERROR(__xludf.DUMMYFUNCTION("SPLIT(D667,""33"",FALSE)"),"13 rue Paul Valery
                                 Résidence les Caudéranaises
                                ")</f>
        <v>13 rue Paul Valery
                                 Résidence les Caudéranaises
                                </v>
      </c>
      <c r="F667" s="1" t="str">
        <f>IFERROR(__xludf.DUMMYFUNCTION("""COMPUTED_VALUE"""),"200 Bordeaux")</f>
        <v>200 Bordeaux</v>
      </c>
      <c r="G667" s="1" t="s">
        <v>7020</v>
      </c>
      <c r="H667" s="1" t="s">
        <v>7021</v>
      </c>
      <c r="I667" s="5" t="s">
        <v>7022</v>
      </c>
      <c r="J667" s="1" t="s">
        <v>53</v>
      </c>
      <c r="K667" s="3"/>
      <c r="L667" s="3"/>
    </row>
    <row r="668">
      <c r="A668" s="4" t="s">
        <v>7030</v>
      </c>
      <c r="B668" s="1" t="s">
        <v>7031</v>
      </c>
      <c r="C668" s="1" t="s">
        <v>7032</v>
      </c>
      <c r="D668" s="1" t="s">
        <v>7033</v>
      </c>
      <c r="E668" s="1" t="str">
        <f>IFERROR(__xludf.DUMMYFUNCTION("SPLIT(D668,""33"",FALSE)"),"190 Rue Lecocq 
                                ")</f>
        <v>190 Rue Lecocq 
                                </v>
      </c>
      <c r="F668" s="1" t="str">
        <f>IFERROR(__xludf.DUMMYFUNCTION("""COMPUTED_VALUE"""),"000 Bordeaux")</f>
        <v>000 Bordeaux</v>
      </c>
      <c r="G668" s="1" t="s">
        <v>7034</v>
      </c>
      <c r="H668" s="1" t="s">
        <v>11</v>
      </c>
      <c r="I668" s="1" t="s">
        <v>11</v>
      </c>
      <c r="J668" s="1" t="s">
        <v>154</v>
      </c>
      <c r="K668" s="3"/>
      <c r="L668" s="3"/>
    </row>
    <row r="669">
      <c r="A669" s="4" t="s">
        <v>7042</v>
      </c>
      <c r="B669" s="1" t="s">
        <v>7043</v>
      </c>
      <c r="C669" s="1" t="s">
        <v>7044</v>
      </c>
      <c r="D669" s="1" t="s">
        <v>7045</v>
      </c>
      <c r="E669" s="1" t="str">
        <f>IFERROR(__xludf.DUMMYFUNCTION("SPLIT(D669,""33"",FALSE)"),"4 avenue de la République
                                ")</f>
        <v>4 avenue de la République
                                </v>
      </c>
      <c r="F669" s="1" t="str">
        <f>IFERROR(__xludf.DUMMYFUNCTION("""COMPUTED_VALUE"""),"200 Bordeaux")</f>
        <v>200 Bordeaux</v>
      </c>
      <c r="G669" s="1" t="s">
        <v>7046</v>
      </c>
      <c r="H669" s="1" t="s">
        <v>11</v>
      </c>
      <c r="I669" s="5" t="s">
        <v>7047</v>
      </c>
      <c r="J669" s="1" t="s">
        <v>312</v>
      </c>
      <c r="K669" s="3"/>
      <c r="L669" s="3"/>
    </row>
    <row r="670">
      <c r="A670" s="4" t="s">
        <v>7055</v>
      </c>
      <c r="B670" s="1" t="s">
        <v>7056</v>
      </c>
      <c r="C670" s="3"/>
      <c r="D670" s="3"/>
      <c r="E670" s="1" t="str">
        <f>IFERROR(__xludf.DUMMYFUNCTION("SPLIT(D670,""33"",FALSE)"),"#VALUE!")</f>
        <v>#VALUE!</v>
      </c>
      <c r="F670" s="3"/>
      <c r="G670" s="3"/>
      <c r="H670" s="1" t="s">
        <v>11</v>
      </c>
      <c r="I670" s="1" t="s">
        <v>11</v>
      </c>
      <c r="J670" s="1" t="s">
        <v>11</v>
      </c>
      <c r="K670" s="3"/>
      <c r="L670" s="3"/>
    </row>
    <row r="671">
      <c r="A671" s="4" t="s">
        <v>7064</v>
      </c>
      <c r="B671" s="1" t="s">
        <v>7065</v>
      </c>
      <c r="C671" s="1" t="s">
        <v>7066</v>
      </c>
      <c r="D671" s="1" t="s">
        <v>7067</v>
      </c>
      <c r="E671" s="1" t="str">
        <f>IFERROR(__xludf.DUMMYFUNCTION("SPLIT(D671,""33"",FALSE)"),"96 Cours de la Martinique
                                ")</f>
        <v>96 Cours de la Martinique
                                </v>
      </c>
      <c r="F671" s="1" t="str">
        <f>IFERROR(__xludf.DUMMYFUNCTION("""COMPUTED_VALUE"""),"000 Bordeaux")</f>
        <v>000 Bordeaux</v>
      </c>
      <c r="G671" s="1" t="s">
        <v>7068</v>
      </c>
      <c r="H671" s="1" t="s">
        <v>11</v>
      </c>
      <c r="I671" s="5" t="s">
        <v>7069</v>
      </c>
      <c r="J671" s="1" t="s">
        <v>183</v>
      </c>
      <c r="K671" s="3"/>
      <c r="L671" s="3"/>
    </row>
    <row r="672">
      <c r="A672" s="4" t="s">
        <v>7071</v>
      </c>
      <c r="B672" s="1" t="s">
        <v>7072</v>
      </c>
      <c r="C672" s="1" t="s">
        <v>7073</v>
      </c>
      <c r="D672" s="1" t="s">
        <v>7074</v>
      </c>
      <c r="E672" s="1" t="str">
        <f>IFERROR(__xludf.DUMMYFUNCTION("SPLIT(D672,""33"",FALSE)"),"35 Avenue Abadie
                                ")</f>
        <v>35 Avenue Abadie
                                </v>
      </c>
      <c r="F672" s="1" t="str">
        <f>IFERROR(__xludf.DUMMYFUNCTION("""COMPUTED_VALUE"""),"300 Bordeaux")</f>
        <v>300 Bordeaux</v>
      </c>
      <c r="G672" s="1" t="s">
        <v>7075</v>
      </c>
      <c r="H672" s="1" t="s">
        <v>11</v>
      </c>
      <c r="I672" s="3"/>
      <c r="J672" s="1" t="s">
        <v>154</v>
      </c>
      <c r="K672" s="3"/>
      <c r="L672" s="3"/>
    </row>
    <row r="673">
      <c r="A673" s="4" t="s">
        <v>7079</v>
      </c>
      <c r="B673" s="1" t="s">
        <v>7080</v>
      </c>
      <c r="C673" s="1" t="s">
        <v>7081</v>
      </c>
      <c r="D673" s="1" t="s">
        <v>7082</v>
      </c>
      <c r="E673" s="1" t="str">
        <f>IFERROR(__xludf.DUMMYFUNCTION("SPLIT(D673,""33"",FALSE)"),"17 Cours Balguerie Stuttenberg
                                ")</f>
        <v>17 Cours Balguerie Stuttenberg
                                </v>
      </c>
      <c r="F673" s="1" t="str">
        <f>IFERROR(__xludf.DUMMYFUNCTION("""COMPUTED_VALUE"""),"000 BORDEAUX")</f>
        <v>000 BORDEAUX</v>
      </c>
      <c r="G673" s="1" t="s">
        <v>7083</v>
      </c>
      <c r="H673" s="1" t="s">
        <v>11</v>
      </c>
      <c r="I673" s="1" t="s">
        <v>11</v>
      </c>
      <c r="J673" s="1" t="s">
        <v>312</v>
      </c>
      <c r="K673" s="3"/>
      <c r="L673" s="3"/>
    </row>
    <row r="674">
      <c r="A674" s="4" t="s">
        <v>7085</v>
      </c>
      <c r="B674" s="1" t="s">
        <v>7086</v>
      </c>
      <c r="C674" s="1" t="s">
        <v>7087</v>
      </c>
      <c r="D674" s="1" t="s">
        <v>7088</v>
      </c>
      <c r="E674" s="1" t="str">
        <f>IFERROR(__xludf.DUMMYFUNCTION("SPLIT(D674,""33"",FALSE)"),"29 rue Camille Sauvageau
                                ")</f>
        <v>29 rue Camille Sauvageau
                                </v>
      </c>
      <c r="F674" s="1" t="str">
        <f>IFERROR(__xludf.DUMMYFUNCTION("""COMPUTED_VALUE"""),"800 Bordeaux")</f>
        <v>800 Bordeaux</v>
      </c>
      <c r="G674" s="1" t="s">
        <v>7089</v>
      </c>
      <c r="H674" s="1" t="s">
        <v>7090</v>
      </c>
      <c r="I674" s="5" t="s">
        <v>7091</v>
      </c>
      <c r="J674" s="1" t="s">
        <v>53</v>
      </c>
      <c r="K674" s="3"/>
      <c r="L674" s="3"/>
    </row>
    <row r="675">
      <c r="A675" s="4" t="s">
        <v>7097</v>
      </c>
      <c r="B675" s="1" t="s">
        <v>7098</v>
      </c>
      <c r="C675" s="1" t="s">
        <v>7099</v>
      </c>
      <c r="D675" s="1" t="s">
        <v>7100</v>
      </c>
      <c r="E675" s="1" t="str">
        <f>IFERROR(__xludf.DUMMYFUNCTION("SPLIT(D675,""33"",FALSE)"),"7 Cours de Gourgue
                                ")</f>
        <v>7 Cours de Gourgue
                                </v>
      </c>
      <c r="F675" s="1" t="str">
        <f>IFERROR(__xludf.DUMMYFUNCTION("""COMPUTED_VALUE"""),"000 Bordeaux")</f>
        <v>000 Bordeaux</v>
      </c>
      <c r="G675" s="1" t="s">
        <v>7101</v>
      </c>
      <c r="H675" s="1" t="s">
        <v>7102</v>
      </c>
      <c r="I675" s="5" t="s">
        <v>7103</v>
      </c>
      <c r="J675" s="1" t="s">
        <v>654</v>
      </c>
      <c r="K675" s="3"/>
      <c r="L675" s="3"/>
    </row>
    <row r="676">
      <c r="A676" s="4" t="s">
        <v>7105</v>
      </c>
      <c r="B676" s="1" t="s">
        <v>7106</v>
      </c>
      <c r="C676" s="1" t="s">
        <v>7107</v>
      </c>
      <c r="D676" s="1" t="s">
        <v>7108</v>
      </c>
      <c r="E676" s="1" t="str">
        <f>IFERROR(__xludf.DUMMYFUNCTION("SPLIT(D676,""33"",FALSE)"),"24 Rue Stéhélin
                                 Bâtiment A
                                ")</f>
        <v>24 Rue Stéhélin
                                 Bâtiment A
                                </v>
      </c>
      <c r="F676" s="1" t="str">
        <f>IFERROR(__xludf.DUMMYFUNCTION("""COMPUTED_VALUE"""),"200 Bordeaux")</f>
        <v>200 Bordeaux</v>
      </c>
      <c r="G676" s="1" t="s">
        <v>7109</v>
      </c>
      <c r="H676" s="1" t="s">
        <v>7110</v>
      </c>
      <c r="I676" s="1" t="s">
        <v>11</v>
      </c>
      <c r="J676" s="1" t="s">
        <v>80</v>
      </c>
      <c r="K676" s="3"/>
      <c r="L676" s="3"/>
    </row>
    <row r="677">
      <c r="A677" s="4" t="s">
        <v>7112</v>
      </c>
      <c r="B677" s="1" t="s">
        <v>7113</v>
      </c>
      <c r="C677" s="3"/>
      <c r="D677" s="3"/>
      <c r="E677" s="1" t="str">
        <f>IFERROR(__xludf.DUMMYFUNCTION("SPLIT(D677,""33"",FALSE)"),"#VALUE!")</f>
        <v>#VALUE!</v>
      </c>
      <c r="F677" s="3"/>
      <c r="G677" s="3"/>
      <c r="H677" s="1" t="s">
        <v>11</v>
      </c>
      <c r="I677" s="1" t="s">
        <v>11</v>
      </c>
      <c r="J677" s="1" t="s">
        <v>11</v>
      </c>
      <c r="K677" s="3"/>
      <c r="L677" s="3"/>
    </row>
    <row r="678">
      <c r="A678" s="4" t="s">
        <v>7117</v>
      </c>
      <c r="B678" s="1" t="s">
        <v>7118</v>
      </c>
      <c r="C678" s="1" t="s">
        <v>7119</v>
      </c>
      <c r="D678" s="1" t="s">
        <v>7120</v>
      </c>
      <c r="E678" s="1" t="str">
        <f>IFERROR(__xludf.DUMMYFUNCTION("SPLIT(D678,""33"",FALSE)"),"5 rue marcel Bensac
                                ")</f>
        <v>5 rue marcel Bensac
                                </v>
      </c>
      <c r="F678" s="1" t="str">
        <f>IFERROR(__xludf.DUMMYFUNCTION("""COMPUTED_VALUE"""),"290 parempuyre")</f>
        <v>290 parempuyre</v>
      </c>
      <c r="G678" s="1" t="s">
        <v>7121</v>
      </c>
      <c r="H678" s="1" t="s">
        <v>7122</v>
      </c>
      <c r="I678" s="5" t="s">
        <v>7123</v>
      </c>
      <c r="J678" s="1" t="s">
        <v>31</v>
      </c>
      <c r="K678" s="3"/>
      <c r="L678" s="3"/>
    </row>
    <row r="679">
      <c r="A679" s="4" t="s">
        <v>7127</v>
      </c>
      <c r="B679" s="1" t="s">
        <v>7128</v>
      </c>
      <c r="C679" s="1" t="s">
        <v>7129</v>
      </c>
      <c r="D679" s="1" t="s">
        <v>7130</v>
      </c>
      <c r="E679" s="1" t="str">
        <f>IFERROR(__xludf.DUMMYFUNCTION("SPLIT(D679,""33"",FALSE)"),"3, rue Antoine Monier
                                ")</f>
        <v>3, rue Antoine Monier
                                </v>
      </c>
      <c r="F679" s="1" t="str">
        <f>IFERROR(__xludf.DUMMYFUNCTION("""COMPUTED_VALUE"""),"000 Bordeaux")</f>
        <v>000 Bordeaux</v>
      </c>
      <c r="G679" s="1" t="s">
        <v>7131</v>
      </c>
      <c r="H679" s="1" t="s">
        <v>11</v>
      </c>
      <c r="I679" s="3"/>
      <c r="J679" s="1" t="s">
        <v>80</v>
      </c>
      <c r="K679" s="3"/>
      <c r="L679" s="3"/>
    </row>
    <row r="680">
      <c r="A680" s="4" t="s">
        <v>7139</v>
      </c>
      <c r="B680" s="1" t="s">
        <v>7140</v>
      </c>
      <c r="C680" s="1" t="s">
        <v>7141</v>
      </c>
      <c r="D680" s="1" t="s">
        <v>7142</v>
      </c>
      <c r="E680" s="1" t="str">
        <f>IFERROR(__xludf.DUMMYFUNCTION("SPLIT(D680,""33"",FALSE)"),"81 quais des chartrons
                                ")</f>
        <v>81 quais des chartrons
                                </v>
      </c>
      <c r="F680" s="1" t="str">
        <f>IFERROR(__xludf.DUMMYFUNCTION("""COMPUTED_VALUE"""),"300 Bordeaux")</f>
        <v>300 Bordeaux</v>
      </c>
      <c r="G680" s="1" t="s">
        <v>7143</v>
      </c>
      <c r="H680" s="1" t="s">
        <v>7144</v>
      </c>
      <c r="I680" s="5" t="s">
        <v>7145</v>
      </c>
      <c r="J680" s="1" t="s">
        <v>183</v>
      </c>
      <c r="K680" s="3"/>
      <c r="L680" s="3"/>
    </row>
    <row r="681">
      <c r="A681" s="4" t="s">
        <v>7147</v>
      </c>
      <c r="B681" s="1" t="s">
        <v>7148</v>
      </c>
      <c r="C681" s="1" t="s">
        <v>7149</v>
      </c>
      <c r="D681" s="1" t="s">
        <v>7150</v>
      </c>
      <c r="E681" s="1" t="str">
        <f>IFERROR(__xludf.DUMMYFUNCTION("SPLIT(D681,""33"",FALSE)"),"Tripode Groupe Pellegrin place Amélie Raba Léon
                                ")</f>
        <v>Tripode Groupe Pellegrin place Amélie Raba Léon
                                </v>
      </c>
      <c r="F681" s="1" t="str">
        <f>IFERROR(__xludf.DUMMYFUNCTION("""COMPUTED_VALUE"""),"076 Bordeaux")</f>
        <v>076 Bordeaux</v>
      </c>
      <c r="G681" s="1" t="s">
        <v>7151</v>
      </c>
      <c r="H681" s="1" t="s">
        <v>7152</v>
      </c>
      <c r="I681" s="5" t="s">
        <v>7153</v>
      </c>
      <c r="J681" s="1" t="s">
        <v>80</v>
      </c>
      <c r="K681" s="3"/>
      <c r="L681" s="3"/>
    </row>
    <row r="682">
      <c r="A682" s="4" t="s">
        <v>7159</v>
      </c>
      <c r="B682" s="1" t="s">
        <v>7160</v>
      </c>
      <c r="C682" s="1" t="s">
        <v>7161</v>
      </c>
      <c r="D682" s="1" t="s">
        <v>7162</v>
      </c>
      <c r="E682" s="1" t="str">
        <f>IFERROR(__xludf.DUMMYFUNCTION("SPLIT(D682,""33"",FALSE)"),"47 Rue Charles Tournemire
                                 Cité des Aubiers
                                ")</f>
        <v>47 Rue Charles Tournemire
                                 Cité des Aubiers
                                </v>
      </c>
      <c r="F682" s="1" t="str">
        <f>IFERROR(__xludf.DUMMYFUNCTION("""COMPUTED_VALUE"""),"300 Bordeaux")</f>
        <v>300 Bordeaux</v>
      </c>
      <c r="G682" s="1" t="s">
        <v>7163</v>
      </c>
      <c r="H682" s="1" t="s">
        <v>11</v>
      </c>
      <c r="I682" s="1" t="s">
        <v>11</v>
      </c>
      <c r="J682" s="1" t="s">
        <v>31</v>
      </c>
      <c r="K682" s="3"/>
      <c r="L682" s="3"/>
    </row>
    <row r="683">
      <c r="A683" s="4" t="s">
        <v>7165</v>
      </c>
      <c r="B683" s="1" t="s">
        <v>7166</v>
      </c>
      <c r="C683" s="1" t="s">
        <v>7167</v>
      </c>
      <c r="D683" s="1" t="s">
        <v>7168</v>
      </c>
      <c r="E683" s="1" t="str">
        <f>IFERROR(__xludf.DUMMYFUNCTION("SPLIT(D683,""33"",FALSE)"),"18 avenue André Reinson
                                ")</f>
        <v>18 avenue André Reinson
                                </v>
      </c>
      <c r="F683" s="1" t="str">
        <f>IFERROR(__xludf.DUMMYFUNCTION("""COMPUTED_VALUE"""),"300 Bordeaux")</f>
        <v>300 Bordeaux</v>
      </c>
      <c r="G683" s="1" t="s">
        <v>7169</v>
      </c>
      <c r="H683" s="1" t="s">
        <v>11</v>
      </c>
      <c r="I683" s="5" t="s">
        <v>7170</v>
      </c>
      <c r="J683" s="1" t="s">
        <v>183</v>
      </c>
      <c r="K683" s="3"/>
      <c r="L683" s="3"/>
    </row>
    <row r="684">
      <c r="A684" s="4" t="s">
        <v>7172</v>
      </c>
      <c r="B684" s="1" t="s">
        <v>7173</v>
      </c>
      <c r="C684" s="1" t="s">
        <v>7174</v>
      </c>
      <c r="D684" s="1" t="s">
        <v>7175</v>
      </c>
      <c r="E684" s="1" t="str">
        <f>IFERROR(__xludf.DUMMYFUNCTION("SPLIT(D684,""33"",FALSE)"),"rue d'Alzon
                                ")</f>
        <v>rue d'Alzon
                                </v>
      </c>
      <c r="F684" s="1" t="str">
        <f>IFERROR(__xludf.DUMMYFUNCTION("""COMPUTED_VALUE"""),"000 Bordeaux")</f>
        <v>000 Bordeaux</v>
      </c>
      <c r="G684" s="1" t="s">
        <v>7176</v>
      </c>
      <c r="H684" s="1" t="s">
        <v>11</v>
      </c>
      <c r="I684" s="5" t="s">
        <v>7177</v>
      </c>
      <c r="J684" s="1" t="s">
        <v>312</v>
      </c>
      <c r="K684" s="3"/>
      <c r="L684" s="3"/>
    </row>
    <row r="685">
      <c r="A685" s="4" t="s">
        <v>7179</v>
      </c>
      <c r="B685" s="1" t="s">
        <v>7180</v>
      </c>
      <c r="C685" s="1" t="s">
        <v>7181</v>
      </c>
      <c r="D685" s="1" t="s">
        <v>7182</v>
      </c>
      <c r="E685" s="1" t="str">
        <f>IFERROR(__xludf.DUMMYFUNCTION("SPLIT(D685,""33"",FALSE)"),"8 rue cité Conrad 
                                ")</f>
        <v>8 rue cité Conrad 
                                </v>
      </c>
      <c r="F685" s="1" t="str">
        <f>IFERROR(__xludf.DUMMYFUNCTION("""COMPUTED_VALUE"""),"300 Bordeaux")</f>
        <v>300 Bordeaux</v>
      </c>
      <c r="G685" s="1" t="s">
        <v>7183</v>
      </c>
      <c r="H685" s="1" t="s">
        <v>7184</v>
      </c>
      <c r="I685" s="5" t="s">
        <v>7185</v>
      </c>
      <c r="J685" s="1" t="s">
        <v>654</v>
      </c>
      <c r="K685" s="3"/>
      <c r="L685" s="3"/>
    </row>
    <row r="686">
      <c r="A686" s="4" t="s">
        <v>7187</v>
      </c>
      <c r="B686" s="1" t="s">
        <v>7188</v>
      </c>
      <c r="C686" s="1" t="s">
        <v>7189</v>
      </c>
      <c r="D686" s="1" t="s">
        <v>7190</v>
      </c>
      <c r="E686" s="1" t="str">
        <f>IFERROR(__xludf.DUMMYFUNCTION("SPLIT(D686,""33"",FALSE)"),"Rue Rochambeau
                                ")</f>
        <v>Rue Rochambeau
                                </v>
      </c>
      <c r="F686" s="1" t="str">
        <f>IFERROR(__xludf.DUMMYFUNCTION("""COMPUTED_VALUE"""),"000 BORDEAUX")</f>
        <v>000 BORDEAUX</v>
      </c>
      <c r="G686" s="1" t="s">
        <v>7191</v>
      </c>
      <c r="H686" s="1" t="s">
        <v>11</v>
      </c>
      <c r="I686" s="5" t="s">
        <v>7192</v>
      </c>
      <c r="J686" s="1" t="s">
        <v>312</v>
      </c>
      <c r="K686" s="3"/>
      <c r="L686" s="3"/>
    </row>
    <row r="687">
      <c r="A687" s="4" t="s">
        <v>7194</v>
      </c>
      <c r="B687" s="1" t="s">
        <v>7195</v>
      </c>
      <c r="C687" s="1" t="s">
        <v>7196</v>
      </c>
      <c r="D687" s="1" t="s">
        <v>7197</v>
      </c>
      <c r="E687" s="1" t="str">
        <f>IFERROR(__xludf.DUMMYFUNCTION("SPLIT(D687,""33"",FALSE)"),"38 cours du maréchal Foch
                                ")</f>
        <v>38 cours du maréchal Foch
                                </v>
      </c>
      <c r="F687" s="1" t="str">
        <f>IFERROR(__xludf.DUMMYFUNCTION("""COMPUTED_VALUE"""),"000 Bordeaux")</f>
        <v>000 Bordeaux</v>
      </c>
      <c r="G687" s="1" t="s">
        <v>7198</v>
      </c>
      <c r="H687" s="1" t="s">
        <v>11</v>
      </c>
      <c r="I687" s="5" t="s">
        <v>7199</v>
      </c>
      <c r="J687" s="1" t="s">
        <v>312</v>
      </c>
      <c r="K687" s="3"/>
      <c r="L687" s="3"/>
    </row>
    <row r="688">
      <c r="A688" s="4" t="s">
        <v>7207</v>
      </c>
      <c r="B688" s="1" t="s">
        <v>7208</v>
      </c>
      <c r="C688" s="1" t="s">
        <v>7209</v>
      </c>
      <c r="D688" s="1" t="s">
        <v>7210</v>
      </c>
      <c r="E688" s="1" t="str">
        <f>IFERROR(__xludf.DUMMYFUNCTION("SPLIT(D688,""33"",FALSE)"),"50 rue Lombard
                                ")</f>
        <v>50 rue Lombard
                                </v>
      </c>
      <c r="F688" s="1" t="str">
        <f>IFERROR(__xludf.DUMMYFUNCTION("""COMPUTED_VALUE"""),"300 bordeaux")</f>
        <v>300 bordeaux</v>
      </c>
      <c r="G688" s="1" t="s">
        <v>7211</v>
      </c>
      <c r="H688" s="1" t="s">
        <v>11</v>
      </c>
      <c r="I688" s="1" t="s">
        <v>11</v>
      </c>
      <c r="J688" s="1" t="s">
        <v>80</v>
      </c>
      <c r="K688" s="3"/>
      <c r="L688" s="3"/>
    </row>
    <row r="689">
      <c r="A689" s="4" t="s">
        <v>7219</v>
      </c>
      <c r="B689" s="1" t="s">
        <v>7220</v>
      </c>
      <c r="C689" s="1" t="s">
        <v>7221</v>
      </c>
      <c r="D689" s="1" t="s">
        <v>7222</v>
      </c>
      <c r="E689" s="1" t="str">
        <f>IFERROR(__xludf.DUMMYFUNCTION("SPLIT(D689,""33"",FALSE)"),"57 rue de La Rousselle
                                ")</f>
        <v>57 rue de La Rousselle
                                </v>
      </c>
      <c r="F689" s="1" t="str">
        <f>IFERROR(__xludf.DUMMYFUNCTION("""COMPUTED_VALUE"""),"000 BORDEAUX")</f>
        <v>000 BORDEAUX</v>
      </c>
      <c r="G689" s="1" t="s">
        <v>7223</v>
      </c>
      <c r="H689" s="1" t="s">
        <v>11</v>
      </c>
      <c r="I689" s="5" t="s">
        <v>7224</v>
      </c>
      <c r="J689" s="1" t="s">
        <v>80</v>
      </c>
      <c r="K689" s="3"/>
      <c r="L689" s="3"/>
    </row>
    <row r="690">
      <c r="A690" s="4" t="s">
        <v>7232</v>
      </c>
      <c r="B690" s="1" t="s">
        <v>7233</v>
      </c>
      <c r="C690" s="1" t="s">
        <v>7234</v>
      </c>
      <c r="D690" s="1" t="s">
        <v>7235</v>
      </c>
      <c r="E690" s="1" t="str">
        <f>IFERROR(__xludf.DUMMYFUNCTION("SPLIT(D690,""33"",FALSE)"),"2 rue Duquesne
                                ")</f>
        <v>2 rue Duquesne
                                </v>
      </c>
      <c r="F690" s="1" t="str">
        <f>IFERROR(__xludf.DUMMYFUNCTION("""COMPUTED_VALUE"""),"300 Bordeaux")</f>
        <v>300 Bordeaux</v>
      </c>
      <c r="G690" s="1" t="s">
        <v>7236</v>
      </c>
      <c r="H690" s="1" t="s">
        <v>11</v>
      </c>
      <c r="I690" s="5" t="s">
        <v>7237</v>
      </c>
      <c r="J690" s="1" t="s">
        <v>11</v>
      </c>
      <c r="K690" s="3"/>
      <c r="L690" s="3"/>
    </row>
    <row r="691">
      <c r="A691" s="4" t="s">
        <v>7239</v>
      </c>
      <c r="B691" s="1" t="s">
        <v>7240</v>
      </c>
      <c r="C691" s="1" t="s">
        <v>7241</v>
      </c>
      <c r="D691" s="1" t="s">
        <v>7242</v>
      </c>
      <c r="E691" s="1" t="str">
        <f>IFERROR(__xludf.DUMMYFUNCTION("SPLIT(D691,""33"",FALSE)"),"26 Rue Mazagran
                                ")</f>
        <v>26 Rue Mazagran
                                </v>
      </c>
      <c r="F691" s="1" t="str">
        <f>IFERROR(__xludf.DUMMYFUNCTION("""COMPUTED_VALUE"""),"800 BORDEAUX")</f>
        <v>800 BORDEAUX</v>
      </c>
      <c r="G691" s="1" t="s">
        <v>7243</v>
      </c>
      <c r="H691" s="1" t="s">
        <v>7244</v>
      </c>
      <c r="I691" s="1" t="s">
        <v>11</v>
      </c>
      <c r="J691" s="1" t="s">
        <v>11</v>
      </c>
      <c r="K691" s="3"/>
      <c r="L691" s="3"/>
    </row>
    <row r="692">
      <c r="A692" s="4" t="s">
        <v>7248</v>
      </c>
      <c r="B692" s="1" t="s">
        <v>7249</v>
      </c>
      <c r="C692" s="1" t="s">
        <v>7250</v>
      </c>
      <c r="D692" s="1" t="s">
        <v>5120</v>
      </c>
      <c r="E692" s="1" t="str">
        <f>IFERROR(__xludf.DUMMYFUNCTION("SPLIT(D692,""33"",FALSE)"),"7 Quai de Brienne
                                ")</f>
        <v>7 Quai de Brienne
                                </v>
      </c>
      <c r="F692" s="1" t="str">
        <f>IFERROR(__xludf.DUMMYFUNCTION("""COMPUTED_VALUE"""),"800 Bordeaux")</f>
        <v>800 Bordeaux</v>
      </c>
      <c r="G692" s="1" t="s">
        <v>7251</v>
      </c>
      <c r="H692" s="1" t="s">
        <v>11</v>
      </c>
      <c r="I692" s="5" t="s">
        <v>7252</v>
      </c>
      <c r="J692" s="1" t="s">
        <v>80</v>
      </c>
      <c r="K692" s="3"/>
      <c r="L692" s="3"/>
    </row>
    <row r="693">
      <c r="A693" s="4" t="s">
        <v>7262</v>
      </c>
      <c r="B693" s="1" t="s">
        <v>7263</v>
      </c>
      <c r="C693" s="1" t="s">
        <v>7264</v>
      </c>
      <c r="D693" s="1" t="s">
        <v>7265</v>
      </c>
      <c r="E693" s="1" t="str">
        <f>IFERROR(__xludf.DUMMYFUNCTION("SPLIT(D693,""33"",FALSE)"),"125 cours d'Alsace et Lorraine
                                 Centre d'informations - Europe Direct
                                ")</f>
        <v>125 cours d'Alsace et Lorraine
                                 Centre d'informations - Europe Direct
                                </v>
      </c>
      <c r="F693" s="1" t="str">
        <f>IFERROR(__xludf.DUMMYFUNCTION("""COMPUTED_VALUE"""),"000 Bordeaux")</f>
        <v>000 Bordeaux</v>
      </c>
      <c r="G693" s="1" t="s">
        <v>7266</v>
      </c>
      <c r="H693" s="1" t="s">
        <v>11</v>
      </c>
      <c r="I693" s="3"/>
      <c r="J693" s="1" t="s">
        <v>312</v>
      </c>
      <c r="K693" s="3"/>
      <c r="L693" s="3"/>
    </row>
    <row r="694">
      <c r="A694" s="4" t="s">
        <v>7280</v>
      </c>
      <c r="B694" s="1" t="s">
        <v>7281</v>
      </c>
      <c r="C694" s="1" t="s">
        <v>7282</v>
      </c>
      <c r="D694" s="1" t="s">
        <v>7283</v>
      </c>
      <c r="E694" s="1" t="str">
        <f>IFERROR(__xludf.DUMMYFUNCTION("SPLIT(D694,""33"",FALSE)"),"25 rue Francis Martin
                                 CS 11243
                                ")</f>
        <v>25 rue Francis Martin
                                 CS 11243
                                </v>
      </c>
      <c r="F694" s="1" t="str">
        <f>IFERROR(__xludf.DUMMYFUNCTION("""COMPUTED_VALUE"""),"075 Bordeaux Cedex")</f>
        <v>075 Bordeaux Cedex</v>
      </c>
      <c r="G694" s="1" t="s">
        <v>7284</v>
      </c>
      <c r="H694" s="1" t="s">
        <v>11</v>
      </c>
      <c r="I694" s="5" t="s">
        <v>7285</v>
      </c>
      <c r="J694" s="1" t="s">
        <v>312</v>
      </c>
      <c r="K694" s="3"/>
      <c r="L694" s="3"/>
    </row>
    <row r="695">
      <c r="A695" s="4" t="s">
        <v>7289</v>
      </c>
      <c r="B695" s="1" t="s">
        <v>7290</v>
      </c>
      <c r="C695" s="1" t="s">
        <v>7291</v>
      </c>
      <c r="D695" s="1" t="s">
        <v>7292</v>
      </c>
      <c r="E695" s="1" t="str">
        <f>IFERROR(__xludf.DUMMYFUNCTION("SPLIT(D695,""33"",FALSE)"),"23 quai des Chartrons
                                ")</f>
        <v>23 quai des Chartrons
                                </v>
      </c>
      <c r="F695" s="1" t="str">
        <f>IFERROR(__xludf.DUMMYFUNCTION("""COMPUTED_VALUE"""),"000 BORDEAUX")</f>
        <v>000 BORDEAUX</v>
      </c>
      <c r="G695" s="1" t="s">
        <v>7293</v>
      </c>
      <c r="H695" s="1" t="s">
        <v>7294</v>
      </c>
      <c r="I695" s="1" t="s">
        <v>11</v>
      </c>
      <c r="J695" s="1" t="s">
        <v>80</v>
      </c>
      <c r="K695" s="3"/>
      <c r="L695" s="3"/>
    </row>
    <row r="696">
      <c r="A696" s="4" t="s">
        <v>7304</v>
      </c>
      <c r="B696" s="1" t="s">
        <v>7305</v>
      </c>
      <c r="C696" s="1" t="s">
        <v>7306</v>
      </c>
      <c r="D696" s="1" t="s">
        <v>7307</v>
      </c>
      <c r="E696" s="1" t="str">
        <f>IFERROR(__xludf.DUMMYFUNCTION("SPLIT(D696,""33"",FALSE)"),"8 parvis des chartrons
                                ")</f>
        <v>8 parvis des chartrons
                                </v>
      </c>
      <c r="F696" s="1" t="str">
        <f>IFERROR(__xludf.DUMMYFUNCTION("""COMPUTED_VALUE"""),"000 Bordeaux")</f>
        <v>000 Bordeaux</v>
      </c>
      <c r="G696" s="1" t="s">
        <v>7308</v>
      </c>
      <c r="H696" s="1" t="s">
        <v>11</v>
      </c>
      <c r="I696" s="1" t="s">
        <v>11</v>
      </c>
      <c r="J696" s="1" t="s">
        <v>154</v>
      </c>
      <c r="K696" s="3"/>
      <c r="L696" s="3"/>
    </row>
    <row r="697">
      <c r="A697" s="4" t="s">
        <v>7316</v>
      </c>
      <c r="B697" s="1" t="s">
        <v>7317</v>
      </c>
      <c r="C697" s="1" t="s">
        <v>7318</v>
      </c>
      <c r="D697" s="1" t="s">
        <v>7319</v>
      </c>
      <c r="E697" s="1" t="str">
        <f>IFERROR(__xludf.DUMMYFUNCTION("SPLIT(D697,""33"",FALSE)"),"1 place Avisseau
                                ")</f>
        <v>1 place Avisseau
                                </v>
      </c>
      <c r="F697" s="1" t="str">
        <f>IFERROR(__xludf.DUMMYFUNCTION("""COMPUTED_VALUE"""),"300 BORDEAUX")</f>
        <v>300 BORDEAUX</v>
      </c>
      <c r="G697" s="1" t="s">
        <v>7320</v>
      </c>
      <c r="H697" s="1" t="s">
        <v>11</v>
      </c>
      <c r="I697" s="5" t="s">
        <v>7321</v>
      </c>
      <c r="J697" s="1" t="s">
        <v>80</v>
      </c>
      <c r="K697" s="3"/>
      <c r="L697" s="3"/>
    </row>
    <row r="698">
      <c r="A698" s="4" t="s">
        <v>7323</v>
      </c>
      <c r="B698" s="1" t="s">
        <v>7324</v>
      </c>
      <c r="C698" s="1" t="s">
        <v>7325</v>
      </c>
      <c r="D698" s="1" t="s">
        <v>7326</v>
      </c>
      <c r="E698" s="1" t="str">
        <f>IFERROR(__xludf.DUMMYFUNCTION("SPLIT(D698,""33"",FALSE)"),"85 rue Laroche
                                ")</f>
        <v>85 rue Laroche
                                </v>
      </c>
      <c r="F698" s="1" t="str">
        <f>IFERROR(__xludf.DUMMYFUNCTION("""COMPUTED_VALUE"""),"000 Bordeaux")</f>
        <v>000 Bordeaux</v>
      </c>
      <c r="G698" s="1" t="s">
        <v>7327</v>
      </c>
      <c r="H698" s="1" t="s">
        <v>11</v>
      </c>
      <c r="I698" s="1" t="s">
        <v>11</v>
      </c>
      <c r="J698" s="1" t="s">
        <v>154</v>
      </c>
      <c r="K698" s="3"/>
      <c r="L698" s="3"/>
    </row>
    <row r="699">
      <c r="A699" s="4" t="s">
        <v>7333</v>
      </c>
      <c r="B699" s="1" t="s">
        <v>7334</v>
      </c>
      <c r="C699" s="1" t="s">
        <v>7335</v>
      </c>
      <c r="D699" s="1" t="s">
        <v>880</v>
      </c>
      <c r="E699" s="1" t="str">
        <f>IFERROR(__xludf.DUMMYFUNCTION("SPLIT(D699,""33"",FALSE)"),"3 rue de Tauzia
                                ")</f>
        <v>3 rue de Tauzia
                                </v>
      </c>
      <c r="F699" s="1" t="str">
        <f>IFERROR(__xludf.DUMMYFUNCTION("""COMPUTED_VALUE"""),"800 Bordeaux")</f>
        <v>800 Bordeaux</v>
      </c>
      <c r="G699" s="1" t="s">
        <v>7336</v>
      </c>
      <c r="H699" s="1" t="s">
        <v>11</v>
      </c>
      <c r="I699" s="5" t="s">
        <v>7337</v>
      </c>
      <c r="J699" s="1" t="s">
        <v>80</v>
      </c>
      <c r="K699" s="3"/>
      <c r="L699" s="3"/>
    </row>
    <row r="700">
      <c r="A700" s="4" t="s">
        <v>7341</v>
      </c>
      <c r="B700" s="1" t="s">
        <v>7342</v>
      </c>
      <c r="C700" s="1" t="s">
        <v>7343</v>
      </c>
      <c r="D700" s="1" t="s">
        <v>7344</v>
      </c>
      <c r="E700" s="1" t="str">
        <f>IFERROR(__xludf.DUMMYFUNCTION("SPLIT(D700,""33"",FALSE)"),"27 rue Veyssière
                                ")</f>
        <v>27 rue Veyssière
                                </v>
      </c>
      <c r="F700" s="1" t="str">
        <f>IFERROR(__xludf.DUMMYFUNCTION("""COMPUTED_VALUE"""),"800 BORDEAUX")</f>
        <v>800 BORDEAUX</v>
      </c>
      <c r="G700" s="1" t="s">
        <v>7345</v>
      </c>
      <c r="H700" s="1" t="s">
        <v>7346</v>
      </c>
      <c r="I700" s="1" t="s">
        <v>11</v>
      </c>
      <c r="J700" s="1" t="s">
        <v>312</v>
      </c>
      <c r="K700" s="3"/>
      <c r="L700" s="3"/>
    </row>
    <row r="701">
      <c r="A701" s="4" t="s">
        <v>7356</v>
      </c>
      <c r="B701" s="1" t="s">
        <v>7357</v>
      </c>
      <c r="C701" s="1" t="s">
        <v>7358</v>
      </c>
      <c r="D701" s="1" t="s">
        <v>7359</v>
      </c>
      <c r="E701" s="1" t="str">
        <f>IFERROR(__xludf.DUMMYFUNCTION("SPLIT(D701,""33"",FALSE)"),"38, rue raymond poincaré
                                 appt: 20
                                ")</f>
        <v>38, rue raymond poincaré
                                 appt: 20
                                </v>
      </c>
      <c r="F701" s="1" t="str">
        <f>IFERROR(__xludf.DUMMYFUNCTION("""COMPUTED_VALUE"""),"100 Bordeaux")</f>
        <v>100 Bordeaux</v>
      </c>
      <c r="G701" s="1" t="s">
        <v>7360</v>
      </c>
      <c r="H701" s="1" t="s">
        <v>7361</v>
      </c>
      <c r="I701" s="1" t="s">
        <v>11</v>
      </c>
      <c r="J701" s="1" t="s">
        <v>80</v>
      </c>
      <c r="K701" s="3"/>
      <c r="L701" s="3"/>
    </row>
    <row r="702">
      <c r="A702" s="4" t="s">
        <v>7365</v>
      </c>
      <c r="B702" s="1" t="s">
        <v>7366</v>
      </c>
      <c r="C702" s="1" t="s">
        <v>7367</v>
      </c>
      <c r="D702" s="1" t="s">
        <v>7368</v>
      </c>
      <c r="E702" s="1" t="str">
        <f>IFERROR(__xludf.DUMMYFUNCTION("SPLIT(D702,""33"",FALSE)"),"15 rue claude taffanel
                                ")</f>
        <v>15 rue claude taffanel
                                </v>
      </c>
      <c r="F702" s="1" t="str">
        <f>IFERROR(__xludf.DUMMYFUNCTION("""COMPUTED_VALUE"""),"800 Bordeaux")</f>
        <v>800 Bordeaux</v>
      </c>
      <c r="G702" s="1" t="s">
        <v>7369</v>
      </c>
      <c r="H702" s="1" t="s">
        <v>7370</v>
      </c>
      <c r="I702" s="1" t="s">
        <v>11</v>
      </c>
      <c r="J702" s="1" t="s">
        <v>382</v>
      </c>
      <c r="K702" s="3"/>
      <c r="L702" s="3"/>
    </row>
    <row r="703">
      <c r="A703" s="4" t="s">
        <v>7376</v>
      </c>
      <c r="B703" s="1" t="s">
        <v>7377</v>
      </c>
      <c r="C703" s="1" t="s">
        <v>7378</v>
      </c>
      <c r="D703" s="1" t="s">
        <v>7379</v>
      </c>
      <c r="E703" s="1" t="str">
        <f>IFERROR(__xludf.DUMMYFUNCTION("SPLIT(D703,""33"",FALSE)"),"19, rue Gabriel Léglise
                                ")</f>
        <v>19, rue Gabriel Léglise
                                </v>
      </c>
      <c r="F703" s="1" t="str">
        <f>IFERROR(__xludf.DUMMYFUNCTION("""COMPUTED_VALUE"""),"200 BORDEAUX")</f>
        <v>200 BORDEAUX</v>
      </c>
      <c r="G703" s="1" t="s">
        <v>7380</v>
      </c>
      <c r="H703" s="1" t="s">
        <v>7381</v>
      </c>
      <c r="I703" s="1" t="s">
        <v>7382</v>
      </c>
      <c r="J703" s="1" t="s">
        <v>654</v>
      </c>
      <c r="K703" s="3"/>
      <c r="L703" s="3"/>
    </row>
    <row r="704">
      <c r="A704" s="4" t="s">
        <v>7392</v>
      </c>
      <c r="B704" s="1" t="s">
        <v>7393</v>
      </c>
      <c r="C704" s="3"/>
      <c r="D704" s="3"/>
      <c r="E704" s="1" t="str">
        <f>IFERROR(__xludf.DUMMYFUNCTION("SPLIT(D704,""33"",FALSE)"),"#VALUE!")</f>
        <v>#VALUE!</v>
      </c>
      <c r="F704" s="3"/>
      <c r="G704" s="3"/>
      <c r="H704" s="1" t="s">
        <v>11</v>
      </c>
      <c r="I704" s="1" t="s">
        <v>11</v>
      </c>
      <c r="J704" s="1" t="s">
        <v>11</v>
      </c>
      <c r="K704" s="3"/>
      <c r="L704" s="3"/>
    </row>
    <row r="705">
      <c r="A705" s="4" t="s">
        <v>7395</v>
      </c>
      <c r="B705" s="1" t="s">
        <v>7396</v>
      </c>
      <c r="C705" s="1" t="s">
        <v>7397</v>
      </c>
      <c r="D705" s="1" t="s">
        <v>7398</v>
      </c>
      <c r="E705" s="1" t="str">
        <f>IFERROR(__xludf.DUMMYFUNCTION("SPLIT(D705,""33"",FALSE)"),"13 rue du Professeur Devaux
                                ")</f>
        <v>13 rue du Professeur Devaux
                                </v>
      </c>
      <c r="F705" s="1" t="str">
        <f>IFERROR(__xludf.DUMMYFUNCTION("""COMPUTED_VALUE"""),"800 BORDEAUX")</f>
        <v>800 BORDEAUX</v>
      </c>
      <c r="G705" s="1" t="s">
        <v>7399</v>
      </c>
      <c r="H705" s="1" t="s">
        <v>2175</v>
      </c>
      <c r="I705" s="5" t="s">
        <v>2689</v>
      </c>
      <c r="J705" s="1" t="s">
        <v>312</v>
      </c>
      <c r="K705" s="3"/>
      <c r="L705" s="3"/>
    </row>
    <row r="706">
      <c r="A706" s="4" t="s">
        <v>7403</v>
      </c>
      <c r="B706" s="1" t="s">
        <v>7404</v>
      </c>
      <c r="C706" s="1" t="s">
        <v>7405</v>
      </c>
      <c r="D706" s="1" t="s">
        <v>7406</v>
      </c>
      <c r="E706" s="1" t="str">
        <f>IFERROR(__xludf.DUMMYFUNCTION("SPLIT(D706,""33"",FALSE)"),"Chemin de Suzon
                                ")</f>
        <v>Chemin de Suzon
                                </v>
      </c>
      <c r="F706" s="1" t="str">
        <f>IFERROR(__xludf.DUMMYFUNCTION("""COMPUTED_VALUE"""),"400 TALENCE")</f>
        <v>400 TALENCE</v>
      </c>
      <c r="G706" s="1" t="s">
        <v>7407</v>
      </c>
      <c r="H706" s="1" t="s">
        <v>7408</v>
      </c>
      <c r="I706" s="1" t="s">
        <v>11</v>
      </c>
      <c r="J706" s="1" t="s">
        <v>183</v>
      </c>
      <c r="K706" s="3"/>
      <c r="L706" s="3"/>
    </row>
    <row r="707">
      <c r="A707" s="4" t="s">
        <v>7418</v>
      </c>
      <c r="B707" s="1" t="s">
        <v>7419</v>
      </c>
      <c r="C707" s="1" t="s">
        <v>7420</v>
      </c>
      <c r="D707" s="1" t="s">
        <v>7421</v>
      </c>
      <c r="E707" s="1" t="str">
        <f>IFERROR(__xludf.DUMMYFUNCTION("SPLIT(D707,""33"",FALSE)"),"4 rue des Terres de Borde
                                ")</f>
        <v>4 rue des Terres de Borde
                                </v>
      </c>
      <c r="F707" s="1" t="str">
        <f>IFERROR(__xludf.DUMMYFUNCTION("""COMPUTED_VALUE"""),"800 Bordeaux")</f>
        <v>800 Bordeaux</v>
      </c>
      <c r="G707" s="1" t="s">
        <v>7422</v>
      </c>
      <c r="H707" s="1" t="s">
        <v>11</v>
      </c>
      <c r="I707" s="5" t="s">
        <v>7423</v>
      </c>
      <c r="J707" s="1" t="s">
        <v>382</v>
      </c>
      <c r="K707" s="3"/>
      <c r="L707" s="3"/>
    </row>
    <row r="708">
      <c r="A708" s="4" t="s">
        <v>7437</v>
      </c>
      <c r="B708" s="1" t="s">
        <v>7438</v>
      </c>
      <c r="C708" s="1" t="s">
        <v>7439</v>
      </c>
      <c r="D708" s="1" t="s">
        <v>7440</v>
      </c>
      <c r="E708" s="1" t="str">
        <f>IFERROR(__xludf.DUMMYFUNCTION("SPLIT(D708,""33"",FALSE)"),"Hôpital Haut Lévêque 
                                 Avenue de Magellan
                                ")</f>
        <v>Hôpital Haut Lévêque 
                                 Avenue de Magellan
                                </v>
      </c>
      <c r="F708" s="1" t="str">
        <f>IFERROR(__xludf.DUMMYFUNCTION("""COMPUTED_VALUE"""),"600 Pessac")</f>
        <v>600 Pessac</v>
      </c>
      <c r="G708" s="1" t="s">
        <v>7441</v>
      </c>
      <c r="H708" s="1" t="s">
        <v>7442</v>
      </c>
      <c r="I708" s="1" t="s">
        <v>11</v>
      </c>
      <c r="J708" s="1" t="s">
        <v>53</v>
      </c>
      <c r="K708" s="3"/>
      <c r="L708" s="3"/>
    </row>
    <row r="709">
      <c r="A709" s="4" t="s">
        <v>7446</v>
      </c>
      <c r="B709" s="1" t="s">
        <v>7447</v>
      </c>
      <c r="C709" s="1" t="s">
        <v>7448</v>
      </c>
      <c r="D709" s="1" t="s">
        <v>7449</v>
      </c>
      <c r="E709" s="1" t="str">
        <f>IFERROR(__xludf.DUMMYFUNCTION("SPLIT(D709,""33"",FALSE)"),"Mr Barateau
                                 BP 50 052
                                ")</f>
        <v>Mr Barateau
                                 BP 50 052
                                </v>
      </c>
      <c r="F709" s="1" t="str">
        <f>IFERROR(__xludf.DUMMYFUNCTION("""COMPUTED_VALUE"""),"703 Mérignac Cedex")</f>
        <v>703 Mérignac Cedex</v>
      </c>
      <c r="G709" s="1" t="s">
        <v>7450</v>
      </c>
      <c r="H709" s="1" t="s">
        <v>7451</v>
      </c>
      <c r="I709" s="5" t="s">
        <v>7452</v>
      </c>
      <c r="J709" s="1" t="s">
        <v>31</v>
      </c>
      <c r="K709" s="3"/>
      <c r="L709" s="3"/>
    </row>
    <row r="710">
      <c r="A710" s="4" t="s">
        <v>7454</v>
      </c>
      <c r="B710" s="1" t="s">
        <v>7455</v>
      </c>
      <c r="C710" s="3"/>
      <c r="D710" s="3"/>
      <c r="E710" s="1" t="str">
        <f>IFERROR(__xludf.DUMMYFUNCTION("SPLIT(D710,""33"",FALSE)"),"#VALUE!")</f>
        <v>#VALUE!</v>
      </c>
      <c r="F710" s="3"/>
      <c r="G710" s="3"/>
      <c r="H710" s="1" t="s">
        <v>11</v>
      </c>
      <c r="I710" s="1" t="s">
        <v>11</v>
      </c>
      <c r="J710" s="1" t="s">
        <v>11</v>
      </c>
      <c r="K710" s="3"/>
      <c r="L710" s="3"/>
    </row>
    <row r="711">
      <c r="A711" s="4" t="s">
        <v>7463</v>
      </c>
      <c r="B711" s="1" t="s">
        <v>7464</v>
      </c>
      <c r="C711" s="3"/>
      <c r="D711" s="3"/>
      <c r="E711" s="1" t="str">
        <f>IFERROR(__xludf.DUMMYFUNCTION("SPLIT(D711,""33"",FALSE)"),"#VALUE!")</f>
        <v>#VALUE!</v>
      </c>
      <c r="F711" s="3"/>
      <c r="G711" s="3"/>
      <c r="H711" s="1" t="s">
        <v>11</v>
      </c>
      <c r="I711" s="1" t="s">
        <v>11</v>
      </c>
      <c r="J711" s="1" t="s">
        <v>11</v>
      </c>
      <c r="K711" s="3"/>
      <c r="L711" s="3"/>
    </row>
    <row r="712">
      <c r="A712" s="4" t="s">
        <v>7472</v>
      </c>
      <c r="B712" s="1" t="s">
        <v>7473</v>
      </c>
      <c r="C712" s="1" t="s">
        <v>7474</v>
      </c>
      <c r="D712" s="1" t="s">
        <v>7475</v>
      </c>
      <c r="E712" s="1" t="str">
        <f>IFERROR(__xludf.DUMMYFUNCTION("SPLIT(D712,""33"",FALSE)"),"108 rue prunier
                                ")</f>
        <v>108 rue prunier
                                </v>
      </c>
      <c r="F712" s="1" t="str">
        <f>IFERROR(__xludf.DUMMYFUNCTION("""COMPUTED_VALUE"""),"300 Bordeaux")</f>
        <v>300 Bordeaux</v>
      </c>
      <c r="G712" s="1" t="s">
        <v>7476</v>
      </c>
      <c r="H712" s="1" t="s">
        <v>11</v>
      </c>
      <c r="I712" s="3"/>
      <c r="J712" s="1" t="s">
        <v>80</v>
      </c>
      <c r="K712" s="3"/>
      <c r="L712" s="3"/>
    </row>
    <row r="713">
      <c r="A713" s="4" t="s">
        <v>7478</v>
      </c>
      <c r="B713" s="1" t="s">
        <v>7479</v>
      </c>
      <c r="C713" s="1" t="s">
        <v>7480</v>
      </c>
      <c r="D713" s="1" t="s">
        <v>7481</v>
      </c>
      <c r="E713" s="1" t="str">
        <f>IFERROR(__xludf.DUMMYFUNCTION("SPLIT(D713,""33"",FALSE)"),"37 rue Gaston Lespiault
                                ")</f>
        <v>37 rue Gaston Lespiault
                                </v>
      </c>
      <c r="F713" s="1" t="str">
        <f>IFERROR(__xludf.DUMMYFUNCTION("""COMPUTED_VALUE"""),"000 Bordeaux")</f>
        <v>000 Bordeaux</v>
      </c>
      <c r="G713" s="1" t="s">
        <v>7482</v>
      </c>
      <c r="H713" s="1" t="s">
        <v>11</v>
      </c>
      <c r="I713" s="5" t="s">
        <v>7483</v>
      </c>
      <c r="J713" s="1" t="s">
        <v>80</v>
      </c>
      <c r="K713" s="3"/>
      <c r="L713" s="3"/>
    </row>
    <row r="714">
      <c r="A714" s="4" t="s">
        <v>7485</v>
      </c>
      <c r="B714" s="1" t="s">
        <v>7486</v>
      </c>
      <c r="C714" s="1" t="s">
        <v>7487</v>
      </c>
      <c r="D714" s="1" t="s">
        <v>7488</v>
      </c>
      <c r="E714" s="1" t="str">
        <f>IFERROR(__xludf.DUMMYFUNCTION("SPLIT(D714,""33"",FALSE)"),"68 rue des Pins Francs
                                ")</f>
        <v>68 rue des Pins Francs
                                </v>
      </c>
      <c r="F714" s="1" t="str">
        <f>IFERROR(__xludf.DUMMYFUNCTION("""COMPUTED_VALUE"""),"200 BORDEAUX")</f>
        <v>200 BORDEAUX</v>
      </c>
      <c r="G714" s="1" t="s">
        <v>7489</v>
      </c>
      <c r="H714" s="1" t="s">
        <v>11</v>
      </c>
      <c r="I714" s="1" t="s">
        <v>11</v>
      </c>
      <c r="J714" s="1" t="s">
        <v>53</v>
      </c>
      <c r="K714" s="3"/>
      <c r="L714" s="3"/>
    </row>
    <row r="715">
      <c r="A715" s="4" t="s">
        <v>7491</v>
      </c>
      <c r="B715" s="1" t="s">
        <v>7492</v>
      </c>
      <c r="C715" s="1" t="s">
        <v>7493</v>
      </c>
      <c r="D715" s="1" t="s">
        <v>7494</v>
      </c>
      <c r="E715" s="1" t="str">
        <f>IFERROR(__xludf.DUMMYFUNCTION("SPLIT(D715,""33"",FALSE)"),"27, rue de Belgique
                                ")</f>
        <v>27, rue de Belgique
                                </v>
      </c>
      <c r="F715" s="1" t="str">
        <f>IFERROR(__xludf.DUMMYFUNCTION("""COMPUTED_VALUE"""),"800 BORDEAUX")</f>
        <v>800 BORDEAUX</v>
      </c>
      <c r="G715" s="1" t="s">
        <v>7495</v>
      </c>
      <c r="H715" s="1" t="s">
        <v>11</v>
      </c>
      <c r="I715" s="1" t="s">
        <v>11</v>
      </c>
      <c r="J715" s="1" t="s">
        <v>31</v>
      </c>
      <c r="K715" s="3"/>
      <c r="L715" s="3"/>
    </row>
    <row r="716">
      <c r="A716" s="4" t="s">
        <v>7499</v>
      </c>
      <c r="B716" s="1" t="s">
        <v>7500</v>
      </c>
      <c r="C716" s="1" t="s">
        <v>7501</v>
      </c>
      <c r="D716" s="1" t="s">
        <v>7502</v>
      </c>
      <c r="E716" s="1" t="str">
        <f>IFERROR(__xludf.DUMMYFUNCTION("SPLIT(D716,""33"",FALSE)"),"Université de Bordeaux - 16 avenue Léon Duguit
                                 bureau A17
                                ")</f>
        <v>Université de Bordeaux - 16 avenue Léon Duguit
                                 bureau A17
                                </v>
      </c>
      <c r="F716" s="1" t="str">
        <f>IFERROR(__xludf.DUMMYFUNCTION("""COMPUTED_VALUE"""),"608 Bordeaux")</f>
        <v>608 Bordeaux</v>
      </c>
      <c r="G716" s="1" t="s">
        <v>7503</v>
      </c>
      <c r="H716" s="1" t="s">
        <v>7504</v>
      </c>
      <c r="I716" s="1" t="s">
        <v>11</v>
      </c>
      <c r="J716" s="1" t="s">
        <v>80</v>
      </c>
      <c r="K716" s="3"/>
      <c r="L716" s="3"/>
    </row>
    <row r="717">
      <c r="A717" s="4" t="s">
        <v>7512</v>
      </c>
      <c r="B717" s="1" t="s">
        <v>7513</v>
      </c>
      <c r="C717" s="1" t="s">
        <v>7514</v>
      </c>
      <c r="D717" s="1" t="s">
        <v>7515</v>
      </c>
      <c r="E717" s="1" t="str">
        <f>IFERROR(__xludf.DUMMYFUNCTION("SPLIT(D717,""33"",FALSE)"),"40 rue Joséphine
                                ")</f>
        <v>40 rue Joséphine
                                </v>
      </c>
      <c r="F717" s="1" t="str">
        <f>IFERROR(__xludf.DUMMYFUNCTION("""COMPUTED_VALUE"""),"300 BORDEAUX")</f>
        <v>300 BORDEAUX</v>
      </c>
      <c r="G717" s="1" t="s">
        <v>7516</v>
      </c>
      <c r="H717" s="1" t="s">
        <v>11</v>
      </c>
      <c r="I717" s="5" t="s">
        <v>7517</v>
      </c>
      <c r="J717" s="1" t="s">
        <v>80</v>
      </c>
      <c r="K717" s="3"/>
      <c r="L717" s="3"/>
    </row>
    <row r="718">
      <c r="A718" s="4" t="s">
        <v>7541</v>
      </c>
      <c r="B718" s="1" t="s">
        <v>7542</v>
      </c>
      <c r="C718" s="1" t="s">
        <v>7543</v>
      </c>
      <c r="D718" s="1" t="s">
        <v>7544</v>
      </c>
      <c r="E718" s="1" t="str">
        <f>IFERROR(__xludf.DUMMYFUNCTION("SPLIT(D718,""33"",FALSE)"),"34 rue du Cloître
                                ")</f>
        <v>34 rue du Cloître
                                </v>
      </c>
      <c r="F718" s="1" t="str">
        <f>IFERROR(__xludf.DUMMYFUNCTION("""COMPUTED_VALUE"""),"000 Bordeaux")</f>
        <v>000 Bordeaux</v>
      </c>
      <c r="G718" s="1" t="s">
        <v>7545</v>
      </c>
      <c r="H718" s="1" t="s">
        <v>11</v>
      </c>
      <c r="I718" s="1" t="s">
        <v>11</v>
      </c>
      <c r="J718" s="1" t="s">
        <v>80</v>
      </c>
      <c r="K718" s="3"/>
      <c r="L718" s="3"/>
    </row>
    <row r="719">
      <c r="A719" s="4" t="s">
        <v>7553</v>
      </c>
      <c r="B719" s="1" t="s">
        <v>7554</v>
      </c>
      <c r="C719" s="1" t="s">
        <v>7555</v>
      </c>
      <c r="D719" s="1" t="s">
        <v>5372</v>
      </c>
      <c r="E719" s="1" t="str">
        <f>IFERROR(__xludf.DUMMYFUNCTION("SPLIT(D719,""33"",FALSE)"),"12 rue de Lescure
                                ")</f>
        <v>12 rue de Lescure
                                </v>
      </c>
      <c r="F719" s="1" t="str">
        <f>IFERROR(__xludf.DUMMYFUNCTION("""COMPUTED_VALUE"""),"000 Bordeaux")</f>
        <v>000 Bordeaux</v>
      </c>
      <c r="G719" s="1" t="s">
        <v>5373</v>
      </c>
      <c r="H719" s="1" t="s">
        <v>11</v>
      </c>
      <c r="I719" s="1" t="s">
        <v>11</v>
      </c>
      <c r="J719" s="1" t="s">
        <v>312</v>
      </c>
      <c r="K719" s="3"/>
      <c r="L719" s="3"/>
    </row>
    <row r="720">
      <c r="A720" s="4" t="s">
        <v>7563</v>
      </c>
      <c r="B720" s="1" t="s">
        <v>7564</v>
      </c>
      <c r="C720" s="1" t="s">
        <v>7565</v>
      </c>
      <c r="D720" s="1" t="s">
        <v>7566</v>
      </c>
      <c r="E720" s="1" t="str">
        <f>IFERROR(__xludf.DUMMYFUNCTION("SPLIT(D720,""33"",FALSE)"),"5 Rue Etienne Huyard 
                                 Centre Commercial Counord 
                                ")</f>
        <v>5 Rue Etienne Huyard 
                                 Centre Commercial Counord 
                                </v>
      </c>
      <c r="F720" s="1" t="str">
        <f>IFERROR(__xludf.DUMMYFUNCTION("""COMPUTED_VALUE"""),"300 Bordeaux")</f>
        <v>300 Bordeaux</v>
      </c>
      <c r="G720" s="1" t="s">
        <v>3758</v>
      </c>
      <c r="H720" s="1" t="s">
        <v>11</v>
      </c>
      <c r="I720" s="3"/>
      <c r="J720" s="1" t="s">
        <v>31</v>
      </c>
      <c r="K720" s="3"/>
      <c r="L720" s="3"/>
    </row>
    <row r="721">
      <c r="A721" s="4" t="s">
        <v>7574</v>
      </c>
      <c r="B721" s="1" t="s">
        <v>7575</v>
      </c>
      <c r="C721" s="1" t="s">
        <v>7576</v>
      </c>
      <c r="D721" s="1" t="s">
        <v>7577</v>
      </c>
      <c r="E721" s="1" t="str">
        <f>IFERROR(__xludf.DUMMYFUNCTION("SPLIT(D721,""33"",FALSE)"),"255, Rue Mandron
                                 Appt. 75
                                ")</f>
        <v>255, Rue Mandron
                                 Appt. 75
                                </v>
      </c>
      <c r="F721" s="1" t="str">
        <f>IFERROR(__xludf.DUMMYFUNCTION("""COMPUTED_VALUE"""),"000 Bordeaux")</f>
        <v>000 Bordeaux</v>
      </c>
      <c r="G721" s="1" t="s">
        <v>7578</v>
      </c>
      <c r="H721" s="1" t="s">
        <v>7579</v>
      </c>
      <c r="I721" s="3"/>
      <c r="J721" s="1" t="s">
        <v>80</v>
      </c>
      <c r="K721" s="3"/>
      <c r="L721" s="3"/>
    </row>
    <row r="722">
      <c r="A722" s="4" t="s">
        <v>7583</v>
      </c>
      <c r="B722" s="1" t="s">
        <v>7584</v>
      </c>
      <c r="C722" s="1" t="s">
        <v>7585</v>
      </c>
      <c r="D722" s="1" t="s">
        <v>7586</v>
      </c>
      <c r="E722" s="1" t="str">
        <f>IFERROR(__xludf.DUMMYFUNCTION("SPLIT(D722,""33"",FALSE)"),"67, avenue du Général de Gaule
                                47230 LAVARDAC")</f>
        <v>67, avenue du Général de Gaule
                                47230 LAVARDAC</v>
      </c>
      <c r="F722" s="1"/>
      <c r="G722" s="1" t="s">
        <v>7587</v>
      </c>
      <c r="H722" s="1" t="s">
        <v>7588</v>
      </c>
      <c r="I722" s="1" t="s">
        <v>11</v>
      </c>
      <c r="J722" s="1" t="s">
        <v>312</v>
      </c>
      <c r="K722" s="3"/>
      <c r="L722" s="3"/>
    </row>
    <row r="723">
      <c r="A723" s="4" t="s">
        <v>7592</v>
      </c>
      <c r="B723" s="1" t="s">
        <v>7593</v>
      </c>
      <c r="C723" s="1" t="s">
        <v>7594</v>
      </c>
      <c r="D723" s="1" t="s">
        <v>7595</v>
      </c>
      <c r="E723" s="1" t="str">
        <f>IFERROR(__xludf.DUMMYFUNCTION("SPLIT(D723,""33"",FALSE)"),"4 bis Avenue du Professeur Vincent 
                                BP 30034
                                ")</f>
        <v>4 bis Avenue du Professeur Vincent 
                                BP 30034
                                </v>
      </c>
      <c r="F723" s="1" t="str">
        <f>IFERROR(__xludf.DUMMYFUNCTION("""COMPUTED_VALUE"""),"305 Lormont Cedex")</f>
        <v>305 Lormont Cedex</v>
      </c>
      <c r="G723" s="1" t="s">
        <v>7596</v>
      </c>
      <c r="H723" s="1" t="s">
        <v>11</v>
      </c>
      <c r="I723" s="5" t="s">
        <v>7597</v>
      </c>
      <c r="J723" s="1" t="s">
        <v>80</v>
      </c>
      <c r="K723" s="3"/>
      <c r="L723" s="3"/>
    </row>
    <row r="724">
      <c r="A724" s="4" t="s">
        <v>7599</v>
      </c>
      <c r="B724" s="1" t="s">
        <v>7600</v>
      </c>
      <c r="C724" s="1" t="s">
        <v>7601</v>
      </c>
      <c r="D724" s="1" t="s">
        <v>7602</v>
      </c>
      <c r="E724" s="1" t="str">
        <f>IFERROR(__xludf.DUMMYFUNCTION("SPLIT(D724,""33"",FALSE)"),"1  place Bardineau
                                 Hotel des Sociétés Savantes
                                ")</f>
        <v>1  place Bardineau
                                 Hotel des Sociétés Savantes
                                </v>
      </c>
      <c r="F724" s="1" t="str">
        <f>IFERROR(__xludf.DUMMYFUNCTION("""COMPUTED_VALUE"""),"000 Bordeaux")</f>
        <v>000 Bordeaux</v>
      </c>
      <c r="G724" s="1" t="s">
        <v>7603</v>
      </c>
      <c r="H724" s="1" t="s">
        <v>11</v>
      </c>
      <c r="I724" s="5" t="s">
        <v>7604</v>
      </c>
      <c r="J724" s="1" t="s">
        <v>80</v>
      </c>
      <c r="K724" s="3"/>
      <c r="L724" s="3"/>
    </row>
    <row r="725">
      <c r="A725" s="4" t="s">
        <v>7612</v>
      </c>
      <c r="B725" s="1" t="s">
        <v>7613</v>
      </c>
      <c r="C725" s="1" t="s">
        <v>7614</v>
      </c>
      <c r="D725" s="1" t="s">
        <v>6573</v>
      </c>
      <c r="E725" s="1" t="str">
        <f>IFERROR(__xludf.DUMMYFUNCTION("SPLIT(D725,""33"",FALSE)"),"16 rue Ausone
                                ")</f>
        <v>16 rue Ausone
                                </v>
      </c>
      <c r="F725" s="1" t="str">
        <f>IFERROR(__xludf.DUMMYFUNCTION("""COMPUTED_VALUE"""),"000 Bordeaux")</f>
        <v>000 Bordeaux</v>
      </c>
      <c r="G725" s="1" t="s">
        <v>7615</v>
      </c>
      <c r="H725" s="1" t="s">
        <v>11</v>
      </c>
      <c r="I725" s="1" t="s">
        <v>11</v>
      </c>
      <c r="J725" s="1" t="s">
        <v>31</v>
      </c>
      <c r="K725" s="3"/>
      <c r="L725" s="3"/>
    </row>
    <row r="726">
      <c r="A726" s="4" t="s">
        <v>7619</v>
      </c>
      <c r="B726" s="1" t="s">
        <v>7620</v>
      </c>
      <c r="C726" s="1" t="s">
        <v>7621</v>
      </c>
      <c r="D726" s="1" t="s">
        <v>7622</v>
      </c>
      <c r="E726" s="1" t="str">
        <f>IFERROR(__xludf.DUMMYFUNCTION("SPLIT(D726,""33"",FALSE)"),"64 rue roland garros
                                ")</f>
        <v>64 rue roland garros
                                </v>
      </c>
      <c r="F726" s="1" t="str">
        <f>IFERROR(__xludf.DUMMYFUNCTION("""COMPUTED_VALUE"""),"160 Saint Médard en Jalles")</f>
        <v>160 Saint Médard en Jalles</v>
      </c>
      <c r="G726" s="1" t="s">
        <v>7623</v>
      </c>
      <c r="H726" s="1" t="s">
        <v>7624</v>
      </c>
      <c r="I726" s="5" t="s">
        <v>7625</v>
      </c>
      <c r="J726" s="1" t="s">
        <v>80</v>
      </c>
      <c r="K726" s="3"/>
      <c r="L726" s="3"/>
    </row>
    <row r="727">
      <c r="A727" s="4" t="s">
        <v>7633</v>
      </c>
      <c r="B727" s="1" t="s">
        <v>7634</v>
      </c>
      <c r="C727" s="1" t="s">
        <v>7635</v>
      </c>
      <c r="D727" s="1" t="s">
        <v>7636</v>
      </c>
      <c r="E727" s="1" t="str">
        <f>IFERROR(__xludf.DUMMYFUNCTION("SPLIT(D727,""33"",FALSE)"),"10 place lafargue 
                                ")</f>
        <v>10 place lafargue 
                                </v>
      </c>
      <c r="F727" s="1" t="str">
        <f>IFERROR(__xludf.DUMMYFUNCTION("""COMPUTED_VALUE"""),"000 Bordeaux")</f>
        <v>000 Bordeaux</v>
      </c>
      <c r="G727" s="1" t="s">
        <v>7637</v>
      </c>
      <c r="H727" s="1" t="s">
        <v>11</v>
      </c>
      <c r="I727" s="5" t="s">
        <v>7638</v>
      </c>
      <c r="J727" s="1" t="s">
        <v>382</v>
      </c>
      <c r="K727" s="3"/>
      <c r="L727" s="3"/>
    </row>
    <row r="728">
      <c r="A728" s="4" t="s">
        <v>7652</v>
      </c>
      <c r="B728" s="1" t="s">
        <v>7653</v>
      </c>
      <c r="C728" s="1" t="s">
        <v>7654</v>
      </c>
      <c r="D728" s="1" t="s">
        <v>7655</v>
      </c>
      <c r="E728" s="1" t="str">
        <f>IFERROR(__xludf.DUMMYFUNCTION("SPLIT(D728,""33"",FALSE)"),"17 Bis cours Edouard Vaillant
                                ")</f>
        <v>17 Bis cours Edouard Vaillant
                                </v>
      </c>
      <c r="F728" s="1" t="str">
        <f>IFERROR(__xludf.DUMMYFUNCTION("""COMPUTED_VALUE"""),"300 BORDEAUX")</f>
        <v>300 BORDEAUX</v>
      </c>
      <c r="G728" s="1" t="s">
        <v>7656</v>
      </c>
      <c r="H728" s="1" t="s">
        <v>11</v>
      </c>
      <c r="I728" s="5" t="s">
        <v>7657</v>
      </c>
      <c r="J728" s="1" t="s">
        <v>80</v>
      </c>
      <c r="K728" s="3"/>
      <c r="L728" s="3"/>
    </row>
    <row r="729">
      <c r="A729" s="4" t="s">
        <v>7663</v>
      </c>
      <c r="B729" s="1" t="s">
        <v>7664</v>
      </c>
      <c r="C729" s="1" t="s">
        <v>7665</v>
      </c>
      <c r="D729" s="1" t="s">
        <v>7666</v>
      </c>
      <c r="E729" s="1" t="str">
        <f>IFERROR(__xludf.DUMMYFUNCTION("SPLIT(D729,""33"",FALSE)"),"17 rue des Remparts
                                ")</f>
        <v>17 rue des Remparts
                                </v>
      </c>
      <c r="F729" s="1" t="str">
        <f>IFERROR(__xludf.DUMMYFUNCTION("""COMPUTED_VALUE"""),"000 Bordeaux")</f>
        <v>000 Bordeaux</v>
      </c>
      <c r="G729" s="1" t="s">
        <v>7667</v>
      </c>
      <c r="H729" s="1" t="s">
        <v>7668</v>
      </c>
      <c r="I729" s="1" t="s">
        <v>11</v>
      </c>
      <c r="J729" s="1" t="s">
        <v>80</v>
      </c>
      <c r="K729" s="3"/>
      <c r="L729" s="3"/>
    </row>
    <row r="730">
      <c r="A730" s="4" t="s">
        <v>7696</v>
      </c>
      <c r="B730" s="1" t="s">
        <v>7697</v>
      </c>
      <c r="C730" s="1" t="s">
        <v>7698</v>
      </c>
      <c r="D730" s="1" t="s">
        <v>7699</v>
      </c>
      <c r="E730" s="1" t="str">
        <f>IFERROR(__xludf.DUMMYFUNCTION("SPLIT(D730,""33"",FALSE)"),"10 rue Jean Carmet
                                ")</f>
        <v>10 rue Jean Carmet
                                </v>
      </c>
      <c r="F730" s="1" t="str">
        <f>IFERROR(__xludf.DUMMYFUNCTION("""COMPUTED_VALUE"""),"600 Pessac")</f>
        <v>600 Pessac</v>
      </c>
      <c r="G730" s="1" t="s">
        <v>7700</v>
      </c>
      <c r="H730" s="1" t="s">
        <v>11</v>
      </c>
      <c r="I730" s="1" t="s">
        <v>11</v>
      </c>
      <c r="J730" s="1" t="s">
        <v>43</v>
      </c>
      <c r="K730" s="3"/>
      <c r="L730" s="3"/>
    </row>
    <row r="731">
      <c r="A731" s="4" t="s">
        <v>7708</v>
      </c>
      <c r="B731" s="1" t="s">
        <v>7709</v>
      </c>
      <c r="C731" s="1" t="s">
        <v>7710</v>
      </c>
      <c r="D731" s="1" t="s">
        <v>7711</v>
      </c>
      <c r="E731" s="1" t="str">
        <f>IFERROR(__xludf.DUMMYFUNCTION("SPLIT(D731,""33"",FALSE)"),"14 cours evrard de fayolle
                                ")</f>
        <v>14 cours evrard de fayolle
                                </v>
      </c>
      <c r="F731" s="1" t="str">
        <f>IFERROR(__xludf.DUMMYFUNCTION("""COMPUTED_VALUE"""),"000 Bordeaux")</f>
        <v>000 Bordeaux</v>
      </c>
      <c r="G731" s="1" t="s">
        <v>7712</v>
      </c>
      <c r="H731" s="1" t="s">
        <v>11</v>
      </c>
      <c r="I731" s="5" t="s">
        <v>7713</v>
      </c>
      <c r="J731" s="1" t="s">
        <v>80</v>
      </c>
      <c r="K731" s="3"/>
      <c r="L731" s="3"/>
    </row>
    <row r="732">
      <c r="A732" s="4" t="s">
        <v>7715</v>
      </c>
      <c r="B732" s="1" t="s">
        <v>7716</v>
      </c>
      <c r="C732" s="1" t="s">
        <v>7717</v>
      </c>
      <c r="D732" s="1" t="s">
        <v>7718</v>
      </c>
      <c r="E732" s="1" t="str">
        <f>IFERROR(__xludf.DUMMYFUNCTION("SPLIT(D732,""33"",FALSE)"),"107 - 109 rue Kleber
                                ")</f>
        <v>107 - 109 rue Kleber
                                </v>
      </c>
      <c r="F732" s="1" t="str">
        <f>IFERROR(__xludf.DUMMYFUNCTION("""COMPUTED_VALUE"""),"800 Bordeaux")</f>
        <v>800 Bordeaux</v>
      </c>
      <c r="G732" s="1" t="s">
        <v>7719</v>
      </c>
      <c r="H732" s="1" t="s">
        <v>11</v>
      </c>
      <c r="I732" s="1" t="s">
        <v>11</v>
      </c>
      <c r="J732" s="1" t="s">
        <v>312</v>
      </c>
      <c r="K732" s="3"/>
      <c r="L732" s="3"/>
    </row>
    <row r="733">
      <c r="A733" s="4" t="s">
        <v>7721</v>
      </c>
      <c r="B733" s="1" t="s">
        <v>7722</v>
      </c>
      <c r="C733" s="1" t="s">
        <v>7723</v>
      </c>
      <c r="D733" s="1" t="s">
        <v>7724</v>
      </c>
      <c r="E733" s="1" t="str">
        <f>IFERROR(__xludf.DUMMYFUNCTION("SPLIT(D733,""33"",FALSE)"),"13, rue Edouard Colonne
                                ")</f>
        <v>13, rue Edouard Colonne
                                </v>
      </c>
      <c r="F733" s="1" t="str">
        <f>IFERROR(__xludf.DUMMYFUNCTION("""COMPUTED_VALUE"""),"300 Bordeaux")</f>
        <v>300 Bordeaux</v>
      </c>
      <c r="G733" s="1" t="s">
        <v>7725</v>
      </c>
      <c r="H733" s="1" t="s">
        <v>11</v>
      </c>
      <c r="I733" s="1" t="s">
        <v>11</v>
      </c>
      <c r="J733" s="1" t="s">
        <v>31</v>
      </c>
      <c r="K733" s="3"/>
      <c r="L733" s="3"/>
    </row>
    <row r="734">
      <c r="A734" s="4" t="s">
        <v>7733</v>
      </c>
      <c r="B734" s="1" t="s">
        <v>7734</v>
      </c>
      <c r="C734" s="3"/>
      <c r="D734" s="3"/>
      <c r="E734" s="1" t="str">
        <f>IFERROR(__xludf.DUMMYFUNCTION("SPLIT(D734,""33"",FALSE)"),"#VALUE!")</f>
        <v>#VALUE!</v>
      </c>
      <c r="F734" s="3"/>
      <c r="G734" s="3"/>
      <c r="H734" s="1" t="s">
        <v>11</v>
      </c>
      <c r="I734" s="1" t="s">
        <v>11</v>
      </c>
      <c r="J734" s="1" t="s">
        <v>11</v>
      </c>
      <c r="K734" s="3"/>
      <c r="L734" s="3"/>
    </row>
    <row r="735">
      <c r="A735" s="4" t="s">
        <v>7740</v>
      </c>
      <c r="B735" s="1" t="s">
        <v>7741</v>
      </c>
      <c r="C735" s="3"/>
      <c r="D735" s="3"/>
      <c r="E735" s="1" t="str">
        <f>IFERROR(__xludf.DUMMYFUNCTION("SPLIT(D735,""33"",FALSE)"),"#VALUE!")</f>
        <v>#VALUE!</v>
      </c>
      <c r="F735" s="3"/>
      <c r="G735" s="3"/>
      <c r="H735" s="1" t="s">
        <v>11</v>
      </c>
      <c r="I735" s="1" t="s">
        <v>11</v>
      </c>
      <c r="J735" s="1" t="s">
        <v>11</v>
      </c>
      <c r="K735" s="3"/>
      <c r="L735" s="3"/>
    </row>
    <row r="736">
      <c r="A736" s="4" t="s">
        <v>7749</v>
      </c>
      <c r="B736" s="1" t="s">
        <v>7750</v>
      </c>
      <c r="C736" s="1" t="s">
        <v>7751</v>
      </c>
      <c r="D736" s="1" t="s">
        <v>7752</v>
      </c>
      <c r="E736" s="1" t="str">
        <f>IFERROR(__xludf.DUMMYFUNCTION("SPLIT(D736,""33"",FALSE)"),"59 RUE DE BRACH
                                ")</f>
        <v>59 RUE DE BRACH
                                </v>
      </c>
      <c r="F736" s="1" t="str">
        <f>IFERROR(__xludf.DUMMYFUNCTION("""COMPUTED_VALUE"""),"000 BORDEAUX")</f>
        <v>000 BORDEAUX</v>
      </c>
      <c r="G736" s="1" t="s">
        <v>7753</v>
      </c>
      <c r="H736" s="1" t="s">
        <v>7754</v>
      </c>
      <c r="I736" s="1" t="s">
        <v>11</v>
      </c>
      <c r="J736" s="1" t="s">
        <v>183</v>
      </c>
      <c r="K736" s="3"/>
      <c r="L736" s="3"/>
    </row>
    <row r="737">
      <c r="A737" s="4" t="s">
        <v>7758</v>
      </c>
      <c r="B737" s="1" t="s">
        <v>7759</v>
      </c>
      <c r="C737" s="1" t="s">
        <v>7760</v>
      </c>
      <c r="D737" s="1" t="s">
        <v>7761</v>
      </c>
      <c r="E737" s="1" t="str">
        <f>IFERROR(__xludf.DUMMYFUNCTION("SPLIT(D737,""33"",FALSE)"),"12 rue de Bègles
                                 Appartement 5
                                ")</f>
        <v>12 rue de Bègles
                                 Appartement 5
                                </v>
      </c>
      <c r="F737" s="1" t="str">
        <f>IFERROR(__xludf.DUMMYFUNCTION("""COMPUTED_VALUE"""),"800 Bordeaux")</f>
        <v>800 Bordeaux</v>
      </c>
      <c r="G737" s="1" t="s">
        <v>7762</v>
      </c>
      <c r="H737" s="1" t="s">
        <v>7763</v>
      </c>
      <c r="I737" s="1" t="s">
        <v>11</v>
      </c>
      <c r="J737" s="1" t="s">
        <v>183</v>
      </c>
      <c r="K737" s="3"/>
      <c r="L737" s="3"/>
    </row>
    <row r="738">
      <c r="A738" s="4" t="s">
        <v>7769</v>
      </c>
      <c r="B738" s="1" t="s">
        <v>7770</v>
      </c>
      <c r="C738" s="1" t="s">
        <v>7771</v>
      </c>
      <c r="D738" s="1" t="s">
        <v>7772</v>
      </c>
      <c r="E738" s="1" t="str">
        <f>IFERROR(__xludf.DUMMYFUNCTION("SPLIT(D738,""33"",FALSE)"),"129 cours du Médoc
                                 Résidence Saint Estèphe Appt 11- Bâtiment A
                                ")</f>
        <v>129 cours du Médoc
                                 Résidence Saint Estèphe Appt 11- Bâtiment A
                                </v>
      </c>
      <c r="F738" s="1" t="str">
        <f>IFERROR(__xludf.DUMMYFUNCTION("""COMPUTED_VALUE"""),"300 BORDEAUX")</f>
        <v>300 BORDEAUX</v>
      </c>
      <c r="G738" s="1" t="s">
        <v>7773</v>
      </c>
      <c r="H738" s="1" t="s">
        <v>7774</v>
      </c>
      <c r="I738" s="5" t="s">
        <v>7775</v>
      </c>
      <c r="J738" s="1" t="s">
        <v>80</v>
      </c>
      <c r="K738" s="3"/>
      <c r="L738" s="3"/>
    </row>
    <row r="739">
      <c r="A739" s="4" t="s">
        <v>7779</v>
      </c>
      <c r="B739" s="1" t="s">
        <v>7780</v>
      </c>
      <c r="C739" s="1" t="s">
        <v>7781</v>
      </c>
      <c r="D739" s="1" t="s">
        <v>7782</v>
      </c>
      <c r="E739" s="1" t="str">
        <f>IFERROR(__xludf.DUMMYFUNCTION("SPLIT(D739,""33"",FALSE)"),"28 rue Rabot
                                ")</f>
        <v>28 rue Rabot
                                </v>
      </c>
      <c r="F739" s="1" t="str">
        <f>IFERROR(__xludf.DUMMYFUNCTION("""COMPUTED_VALUE"""),"200 Bordeaux")</f>
        <v>200 Bordeaux</v>
      </c>
      <c r="G739" s="1" t="s">
        <v>1320</v>
      </c>
      <c r="H739" s="1" t="s">
        <v>1321</v>
      </c>
      <c r="I739" s="1" t="s">
        <v>11</v>
      </c>
      <c r="J739" s="1" t="s">
        <v>312</v>
      </c>
      <c r="K739" s="3"/>
      <c r="L739" s="3"/>
    </row>
    <row r="740">
      <c r="A740" s="4" t="s">
        <v>7788</v>
      </c>
      <c r="B740" s="1" t="s">
        <v>7789</v>
      </c>
      <c r="C740" s="1" t="s">
        <v>7790</v>
      </c>
      <c r="D740" s="1" t="s">
        <v>7791</v>
      </c>
      <c r="E740" s="1" t="str">
        <f>IFERROR(__xludf.DUMMYFUNCTION("SPLIT(D740,""33"",FALSE)"),"23 cours de Québec
                                 Porte 316
                                ")</f>
        <v>23 cours de Québec
                                 Porte 316
                                </v>
      </c>
      <c r="F740" s="1" t="str">
        <f>IFERROR(__xludf.DUMMYFUNCTION("""COMPUTED_VALUE"""),"300 BORDEAUX")</f>
        <v>300 BORDEAUX</v>
      </c>
      <c r="G740" s="1" t="s">
        <v>7792</v>
      </c>
      <c r="H740" s="1" t="s">
        <v>7793</v>
      </c>
      <c r="I740" s="5" t="s">
        <v>7794</v>
      </c>
      <c r="J740" s="1" t="s">
        <v>31</v>
      </c>
      <c r="K740" s="3"/>
      <c r="L740" s="3"/>
    </row>
    <row r="741">
      <c r="A741" s="4" t="s">
        <v>7796</v>
      </c>
      <c r="B741" s="1" t="s">
        <v>7797</v>
      </c>
      <c r="C741" s="1" t="s">
        <v>7798</v>
      </c>
      <c r="D741" s="1" t="s">
        <v>7799</v>
      </c>
      <c r="E741" s="1" t="str">
        <f>IFERROR(__xludf.DUMMYFUNCTION("SPLIT(D741,""33"",FALSE)"),"49 rue Eugène ténot
                                ")</f>
        <v>49 rue Eugène ténot
                                </v>
      </c>
      <c r="F741" s="1" t="str">
        <f>IFERROR(__xludf.DUMMYFUNCTION("""COMPUTED_VALUE"""),"800 Bordeaux")</f>
        <v>800 Bordeaux</v>
      </c>
      <c r="G741" s="1" t="s">
        <v>7800</v>
      </c>
      <c r="H741" s="1" t="s">
        <v>11</v>
      </c>
      <c r="I741" s="3"/>
      <c r="J741" s="1" t="s">
        <v>80</v>
      </c>
      <c r="K741" s="3"/>
      <c r="L741" s="3"/>
    </row>
    <row r="742">
      <c r="A742" s="4" t="s">
        <v>7802</v>
      </c>
      <c r="B742" s="1" t="s">
        <v>7803</v>
      </c>
      <c r="C742" s="1" t="s">
        <v>7804</v>
      </c>
      <c r="D742" s="1" t="s">
        <v>7805</v>
      </c>
      <c r="E742" s="1" t="str">
        <f>IFERROR(__xludf.DUMMYFUNCTION("SPLIT(D742,""33"",FALSE)"),"55 ave du Maréchal de Lattre de Tassigny
                                ")</f>
        <v>55 ave du Maréchal de Lattre de Tassigny
                                </v>
      </c>
      <c r="F742" s="1" t="str">
        <f>IFERROR(__xludf.DUMMYFUNCTION("""COMPUTED_VALUE"""),"700 BORDEAUX")</f>
        <v>700 BORDEAUX</v>
      </c>
      <c r="G742" s="1" t="s">
        <v>7806</v>
      </c>
      <c r="H742" s="1" t="s">
        <v>7807</v>
      </c>
      <c r="I742" s="5" t="s">
        <v>7808</v>
      </c>
      <c r="J742" s="1" t="s">
        <v>53</v>
      </c>
      <c r="K742" s="3"/>
      <c r="L742" s="3"/>
    </row>
    <row r="743">
      <c r="A743" s="4" t="s">
        <v>7812</v>
      </c>
      <c r="B743" s="1" t="s">
        <v>7813</v>
      </c>
      <c r="C743" s="1" t="s">
        <v>7814</v>
      </c>
      <c r="D743" s="3"/>
      <c r="E743" s="1" t="str">
        <f>IFERROR(__xludf.DUMMYFUNCTION("SPLIT(D743,""33"",FALSE)"),"#VALUE!")</f>
        <v>#VALUE!</v>
      </c>
      <c r="F743" s="3"/>
      <c r="G743" s="3"/>
      <c r="H743" s="1" t="s">
        <v>11</v>
      </c>
      <c r="I743" s="1" t="s">
        <v>11</v>
      </c>
      <c r="J743" s="1" t="s">
        <v>11</v>
      </c>
      <c r="K743" s="3"/>
      <c r="L743" s="3"/>
    </row>
    <row r="744">
      <c r="A744" s="4" t="s">
        <v>7818</v>
      </c>
      <c r="B744" s="1" t="s">
        <v>7819</v>
      </c>
      <c r="C744" s="1" t="s">
        <v>7820</v>
      </c>
      <c r="D744" s="1" t="s">
        <v>7821</v>
      </c>
      <c r="E744" s="1" t="str">
        <f>IFERROR(__xludf.DUMMYFUNCTION("SPLIT(D744,""33"",FALSE)"),"8 rue de Port
                                ")</f>
        <v>8 rue de Port
                                </v>
      </c>
      <c r="F744" s="1" t="str">
        <f>IFERROR(__xludf.DUMMYFUNCTION("""COMPUTED_VALUE"""),"800 Bordeaux")</f>
        <v>800 Bordeaux</v>
      </c>
      <c r="G744" s="1" t="s">
        <v>7822</v>
      </c>
      <c r="H744" s="1" t="s">
        <v>11</v>
      </c>
      <c r="I744" s="5" t="s">
        <v>7823</v>
      </c>
      <c r="J744" s="1" t="s">
        <v>53</v>
      </c>
      <c r="K744" s="3"/>
      <c r="L744" s="3"/>
    </row>
    <row r="745">
      <c r="A745" s="4" t="s">
        <v>7827</v>
      </c>
      <c r="B745" s="1" t="s">
        <v>7828</v>
      </c>
      <c r="C745" s="1" t="s">
        <v>7829</v>
      </c>
      <c r="D745" s="1" t="s">
        <v>7830</v>
      </c>
      <c r="E745" s="1" t="str">
        <f>IFERROR(__xludf.DUMMYFUNCTION("SPLIT(D745,""33"",FALSE)"),"3rue de la Rosière 
                                 Appt 09 / Bat C
                                ")</f>
        <v>3rue de la Rosière 
                                 Appt 09 / Bat C
                                </v>
      </c>
      <c r="F745" s="1" t="str">
        <f>IFERROR(__xludf.DUMMYFUNCTION("""COMPUTED_VALUE"""),"320 Eysines / Bordeaux")</f>
        <v>320 Eysines / Bordeaux</v>
      </c>
      <c r="G745" s="1" t="s">
        <v>7831</v>
      </c>
      <c r="H745" s="1" t="s">
        <v>7832</v>
      </c>
      <c r="I745" s="5" t="s">
        <v>7833</v>
      </c>
      <c r="J745" s="1" t="s">
        <v>31</v>
      </c>
      <c r="K745" s="3"/>
      <c r="L745" s="3"/>
    </row>
    <row r="746">
      <c r="A746" s="4" t="s">
        <v>7837</v>
      </c>
      <c r="B746" s="1" t="s">
        <v>7838</v>
      </c>
      <c r="C746" s="1" t="s">
        <v>7839</v>
      </c>
      <c r="D746" s="1" t="s">
        <v>7840</v>
      </c>
      <c r="E746" s="1" t="str">
        <f>IFERROR(__xludf.DUMMYFUNCTION("SPLIT(D746,""33"",FALSE)"),"10 rue Carbonneau
                                ")</f>
        <v>10 rue Carbonneau
                                </v>
      </c>
      <c r="F746" s="1" t="str">
        <f>IFERROR(__xludf.DUMMYFUNCTION("""COMPUTED_VALUE"""),"800 BORDEAUX")</f>
        <v>800 BORDEAUX</v>
      </c>
      <c r="G746" s="1" t="s">
        <v>7841</v>
      </c>
      <c r="H746" s="1" t="s">
        <v>11</v>
      </c>
      <c r="I746" s="5" t="s">
        <v>7842</v>
      </c>
      <c r="J746" s="1" t="s">
        <v>312</v>
      </c>
      <c r="K746" s="3"/>
      <c r="L746" s="3"/>
    </row>
    <row r="747">
      <c r="A747" s="4" t="s">
        <v>7848</v>
      </c>
      <c r="B747" s="1" t="s">
        <v>7849</v>
      </c>
      <c r="C747" s="1" t="s">
        <v>7850</v>
      </c>
      <c r="D747" s="1" t="s">
        <v>7851</v>
      </c>
      <c r="E747" s="1" t="str">
        <f>IFERROR(__xludf.DUMMYFUNCTION("SPLIT(D747,""33"",FALSE)"),"72 bis, rue des menuts
                                ")</f>
        <v>72 bis, rue des menuts
                                </v>
      </c>
      <c r="F747" s="1" t="str">
        <f>IFERROR(__xludf.DUMMYFUNCTION("""COMPUTED_VALUE"""),"800 bordeaux")</f>
        <v>800 bordeaux</v>
      </c>
      <c r="G747" s="1" t="s">
        <v>7852</v>
      </c>
      <c r="H747" s="1" t="s">
        <v>11</v>
      </c>
      <c r="I747" s="5" t="s">
        <v>7853</v>
      </c>
      <c r="J747" s="1" t="s">
        <v>80</v>
      </c>
      <c r="K747" s="3"/>
      <c r="L747" s="3"/>
    </row>
    <row r="748">
      <c r="A748" s="4" t="s">
        <v>7855</v>
      </c>
      <c r="B748" s="1" t="s">
        <v>7856</v>
      </c>
      <c r="C748" s="1" t="s">
        <v>7857</v>
      </c>
      <c r="D748" s="1" t="s">
        <v>7858</v>
      </c>
      <c r="E748" s="1" t="str">
        <f>IFERROR(__xludf.DUMMYFUNCTION("SPLIT(D748,""33"",FALSE)"),"11 rue Thiac
                                ")</f>
        <v>11 rue Thiac
                                </v>
      </c>
      <c r="F748" s="1" t="str">
        <f>IFERROR(__xludf.DUMMYFUNCTION("""COMPUTED_VALUE"""),"000 BORDEAUX")</f>
        <v>000 BORDEAUX</v>
      </c>
      <c r="G748" s="1" t="s">
        <v>7859</v>
      </c>
      <c r="H748" s="1" t="s">
        <v>11</v>
      </c>
      <c r="I748" s="5" t="s">
        <v>7860</v>
      </c>
      <c r="J748" s="1" t="s">
        <v>80</v>
      </c>
      <c r="K748" s="3"/>
      <c r="L748" s="3"/>
    </row>
    <row r="749">
      <c r="A749" s="4" t="s">
        <v>7862</v>
      </c>
      <c r="B749" s="1" t="s">
        <v>7863</v>
      </c>
      <c r="C749" s="3"/>
      <c r="D749" s="3"/>
      <c r="E749" s="1" t="str">
        <f>IFERROR(__xludf.DUMMYFUNCTION("SPLIT(D749,""33"",FALSE)"),"#VALUE!")</f>
        <v>#VALUE!</v>
      </c>
      <c r="F749" s="3"/>
      <c r="G749" s="3"/>
      <c r="H749" s="1" t="s">
        <v>11</v>
      </c>
      <c r="I749" s="1" t="s">
        <v>11</v>
      </c>
      <c r="J749" s="1" t="s">
        <v>11</v>
      </c>
      <c r="K749" s="3"/>
      <c r="L749" s="3"/>
    </row>
    <row r="750">
      <c r="A750" s="4" t="s">
        <v>7865</v>
      </c>
      <c r="B750" s="1" t="s">
        <v>7866</v>
      </c>
      <c r="C750" s="1" t="s">
        <v>7867</v>
      </c>
      <c r="D750" s="1" t="s">
        <v>7868</v>
      </c>
      <c r="E750" s="1" t="str">
        <f>IFERROR(__xludf.DUMMYFUNCTION("SPLIT(D750,""33"",FALSE)"),"16 Cours Gambetta
                                ")</f>
        <v>16 Cours Gambetta
                                </v>
      </c>
      <c r="F750" s="1" t="str">
        <f>IFERROR(__xludf.DUMMYFUNCTION("""COMPUTED_VALUE"""),"150 CENON")</f>
        <v>150 CENON</v>
      </c>
      <c r="G750" s="1" t="s">
        <v>7869</v>
      </c>
      <c r="H750" s="1" t="s">
        <v>11</v>
      </c>
      <c r="I750" s="1" t="s">
        <v>7870</v>
      </c>
      <c r="J750" s="1" t="s">
        <v>53</v>
      </c>
      <c r="K750" s="3"/>
      <c r="L750" s="3"/>
    </row>
    <row r="751">
      <c r="A751" s="4" t="s">
        <v>7876</v>
      </c>
      <c r="B751" s="1" t="s">
        <v>7877</v>
      </c>
      <c r="C751" s="1" t="s">
        <v>7878</v>
      </c>
      <c r="D751" s="1" t="s">
        <v>7879</v>
      </c>
      <c r="E751" s="1" t="str">
        <f>IFERROR(__xludf.DUMMYFUNCTION("SPLIT(D751,""33"",FALSE)"),"6 rue Ramonet
                                ")</f>
        <v>6 rue Ramonet
                                </v>
      </c>
      <c r="F751" s="1" t="str">
        <f>IFERROR(__xludf.DUMMYFUNCTION("""COMPUTED_VALUE"""),"000 Bordeaux")</f>
        <v>000 Bordeaux</v>
      </c>
      <c r="G751" s="1" t="s">
        <v>7880</v>
      </c>
      <c r="H751" s="1" t="s">
        <v>11</v>
      </c>
      <c r="I751" s="5" t="s">
        <v>7881</v>
      </c>
      <c r="J751" s="1" t="s">
        <v>80</v>
      </c>
      <c r="K751" s="3"/>
      <c r="L751" s="3"/>
    </row>
    <row r="752">
      <c r="A752" s="4" t="s">
        <v>7891</v>
      </c>
      <c r="B752" s="1" t="s">
        <v>7892</v>
      </c>
      <c r="C752" s="1" t="s">
        <v>7893</v>
      </c>
      <c r="D752" s="1" t="s">
        <v>7894</v>
      </c>
      <c r="E752" s="1" t="str">
        <f>IFERROR(__xludf.DUMMYFUNCTION("SPLIT(D752,""33"",FALSE)"),"59 Cours de la Martinique
                                ")</f>
        <v>59 Cours de la Martinique
                                </v>
      </c>
      <c r="F752" s="1" t="str">
        <f>IFERROR(__xludf.DUMMYFUNCTION("""COMPUTED_VALUE"""),"000 Bordeaux")</f>
        <v>000 Bordeaux</v>
      </c>
      <c r="G752" s="1" t="s">
        <v>7895</v>
      </c>
      <c r="H752" s="1" t="s">
        <v>7896</v>
      </c>
      <c r="I752" s="1" t="s">
        <v>11</v>
      </c>
      <c r="J752" s="1" t="s">
        <v>80</v>
      </c>
      <c r="K752" s="3"/>
      <c r="L752" s="3"/>
    </row>
    <row r="753">
      <c r="A753" s="4" t="s">
        <v>7900</v>
      </c>
      <c r="B753" s="1" t="s">
        <v>7901</v>
      </c>
      <c r="C753" s="1" t="s">
        <v>7902</v>
      </c>
      <c r="D753" s="1" t="s">
        <v>7903</v>
      </c>
      <c r="E753" s="1" t="str">
        <f>IFERROR(__xludf.DUMMYFUNCTION("SPLIT(D753,""33"",FALSE)"),"29, rue Famatina
                                ")</f>
        <v>29, rue Famatina
                                </v>
      </c>
      <c r="F753" s="1" t="str">
        <f>IFERROR(__xludf.DUMMYFUNCTION("""COMPUTED_VALUE"""),"200 Bordeaux")</f>
        <v>200 Bordeaux</v>
      </c>
      <c r="G753" s="1" t="s">
        <v>7904</v>
      </c>
      <c r="H753" s="1" t="s">
        <v>11</v>
      </c>
      <c r="I753" s="5" t="s">
        <v>7905</v>
      </c>
      <c r="J753" s="1" t="s">
        <v>80</v>
      </c>
      <c r="K753" s="3"/>
      <c r="L753" s="3"/>
    </row>
    <row r="754">
      <c r="A754" s="4" t="s">
        <v>7909</v>
      </c>
      <c r="B754" s="1" t="s">
        <v>7910</v>
      </c>
      <c r="C754" s="1" t="s">
        <v>7911</v>
      </c>
      <c r="D754" s="1" t="s">
        <v>7912</v>
      </c>
      <c r="E754" s="1" t="str">
        <f>IFERROR(__xludf.DUMMYFUNCTION("SPLIT(D754,""33"",FALSE)")," rue Bouthier
                                 Tania SAINT-LEGER Présidente
                                ")</f>
        <v> rue Bouthier
                                 Tania SAINT-LEGER Présidente
                                </v>
      </c>
      <c r="F754" s="1" t="str">
        <f>IFERROR(__xludf.DUMMYFUNCTION("""COMPUTED_VALUE"""),"100 BORDEAUX")</f>
        <v>100 BORDEAUX</v>
      </c>
      <c r="G754" s="1" t="s">
        <v>7913</v>
      </c>
      <c r="H754" s="1" t="s">
        <v>7914</v>
      </c>
      <c r="I754" s="5" t="s">
        <v>7915</v>
      </c>
      <c r="J754" s="1" t="s">
        <v>80</v>
      </c>
      <c r="K754" s="3"/>
      <c r="L754" s="3"/>
    </row>
    <row r="755">
      <c r="A755" s="4" t="s">
        <v>7925</v>
      </c>
      <c r="B755" s="1" t="s">
        <v>7926</v>
      </c>
      <c r="C755" s="1" t="s">
        <v>7927</v>
      </c>
      <c r="D755" s="1" t="s">
        <v>7928</v>
      </c>
      <c r="E755" s="1" t="str">
        <f>IFERROR(__xludf.DUMMYFUNCTION("SPLIT(D755,""33"",FALSE)"),"112 rue Mac Carthy
                                 Résidence Poincare Appt 103
                                ")</f>
        <v>112 rue Mac Carthy
                                 Résidence Poincare Appt 103
                                </v>
      </c>
      <c r="F755" s="1" t="str">
        <f>IFERROR(__xludf.DUMMYFUNCTION("""COMPUTED_VALUE"""),"200 Bordeaux")</f>
        <v>200 Bordeaux</v>
      </c>
      <c r="G755" s="1" t="s">
        <v>7929</v>
      </c>
      <c r="H755" s="1" t="s">
        <v>7930</v>
      </c>
      <c r="I755" s="1" t="s">
        <v>11</v>
      </c>
      <c r="J755" s="1" t="s">
        <v>43</v>
      </c>
      <c r="K755" s="3"/>
      <c r="L755" s="3"/>
    </row>
    <row r="756">
      <c r="A756" s="4" t="s">
        <v>7934</v>
      </c>
      <c r="B756" s="1" t="s">
        <v>7935</v>
      </c>
      <c r="C756" s="1" t="s">
        <v>7936</v>
      </c>
      <c r="D756" s="1" t="s">
        <v>7937</v>
      </c>
      <c r="E756" s="1" t="str">
        <f>IFERROR(__xludf.DUMMYFUNCTION("SPLIT(D756,""33"",FALSE)"),"35 RUE DES MENUTS
                                ")</f>
        <v>35 RUE DES MENUTS
                                </v>
      </c>
      <c r="F756" s="1" t="str">
        <f>IFERROR(__xludf.DUMMYFUNCTION("""COMPUTED_VALUE"""),"000 BORDEAUX")</f>
        <v>000 BORDEAUX</v>
      </c>
      <c r="G756" s="1" t="s">
        <v>7938</v>
      </c>
      <c r="H756" s="1" t="s">
        <v>7939</v>
      </c>
      <c r="I756" s="1" t="s">
        <v>11</v>
      </c>
      <c r="J756" s="1" t="s">
        <v>31</v>
      </c>
      <c r="K756" s="3"/>
      <c r="L756" s="3"/>
    </row>
    <row r="757">
      <c r="A757" s="4" t="s">
        <v>7941</v>
      </c>
      <c r="B757" s="1" t="s">
        <v>7942</v>
      </c>
      <c r="C757" s="1" t="s">
        <v>7943</v>
      </c>
      <c r="D757" s="1" t="s">
        <v>7944</v>
      </c>
      <c r="E757" s="1" t="str">
        <f>IFERROR(__xludf.DUMMYFUNCTION("SPLIT(D757,""33"",FALSE)"),"17 rue Edouard Faure
                                ")</f>
        <v>17 rue Edouard Faure
                                </v>
      </c>
      <c r="F757" s="1" t="str">
        <f>IFERROR(__xludf.DUMMYFUNCTION("""COMPUTED_VALUE"""),"000 Bordeaux")</f>
        <v>000 Bordeaux</v>
      </c>
      <c r="G757" s="1" t="s">
        <v>7945</v>
      </c>
      <c r="H757" s="1" t="s">
        <v>7946</v>
      </c>
      <c r="I757" s="5" t="s">
        <v>7947</v>
      </c>
      <c r="J757" s="1" t="s">
        <v>312</v>
      </c>
      <c r="K757" s="3"/>
      <c r="L757" s="3"/>
    </row>
    <row r="758">
      <c r="A758" s="4" t="s">
        <v>7955</v>
      </c>
      <c r="B758" s="1" t="s">
        <v>7956</v>
      </c>
      <c r="C758" s="1" t="s">
        <v>7957</v>
      </c>
      <c r="D758" s="1" t="s">
        <v>7958</v>
      </c>
      <c r="E758" s="1" t="str">
        <f>IFERROR(__xludf.DUMMYFUNCTION("SPLIT(D758,""33"",FALSE)"),"5 rue Lucien FAURE
                                 Maison de Quartier
                                ")</f>
        <v>5 rue Lucien FAURE
                                 Maison de Quartier
                                </v>
      </c>
      <c r="F758" s="1" t="str">
        <f>IFERROR(__xludf.DUMMYFUNCTION("""COMPUTED_VALUE"""),"300 BORDEAUX")</f>
        <v>300 BORDEAUX</v>
      </c>
      <c r="G758" s="1" t="s">
        <v>7959</v>
      </c>
      <c r="H758" s="1" t="s">
        <v>7960</v>
      </c>
      <c r="I758" s="5" t="s">
        <v>7961</v>
      </c>
      <c r="J758" s="1" t="s">
        <v>183</v>
      </c>
      <c r="K758" s="3"/>
      <c r="L758" s="3"/>
    </row>
    <row r="759">
      <c r="A759" s="4" t="s">
        <v>7965</v>
      </c>
      <c r="B759" s="1" t="s">
        <v>7966</v>
      </c>
      <c r="C759" s="1" t="s">
        <v>7967</v>
      </c>
      <c r="D759" s="1" t="s">
        <v>7968</v>
      </c>
      <c r="E759" s="1" t="str">
        <f>IFERROR(__xludf.DUMMYFUNCTION("SPLIT(D759,""33"",FALSE)"),"26 rue Condillac
                                 chez wigi
                                ")</f>
        <v>26 rue Condillac
                                 chez wigi
                                </v>
      </c>
      <c r="F759" s="1" t="str">
        <f>IFERROR(__xludf.DUMMYFUNCTION("""COMPUTED_VALUE"""),"000 BORDEAUX")</f>
        <v>000 BORDEAUX</v>
      </c>
      <c r="G759" s="1" t="s">
        <v>7969</v>
      </c>
      <c r="H759" s="1" t="s">
        <v>11</v>
      </c>
      <c r="I759" s="5" t="s">
        <v>7970</v>
      </c>
      <c r="J759" s="1" t="s">
        <v>53</v>
      </c>
      <c r="K759" s="3"/>
      <c r="L759" s="3"/>
    </row>
    <row r="760">
      <c r="A760" s="4" t="s">
        <v>7974</v>
      </c>
      <c r="B760" s="1" t="s">
        <v>7975</v>
      </c>
      <c r="C760" s="1" t="s">
        <v>7976</v>
      </c>
      <c r="D760" s="1" t="s">
        <v>880</v>
      </c>
      <c r="E760" s="1" t="str">
        <f>IFERROR(__xludf.DUMMYFUNCTION("SPLIT(D760,""33"",FALSE)"),"3 rue de Tauzia
                                ")</f>
        <v>3 rue de Tauzia
                                </v>
      </c>
      <c r="F760" s="1" t="str">
        <f>IFERROR(__xludf.DUMMYFUNCTION("""COMPUTED_VALUE"""),"800 Bordeaux")</f>
        <v>800 Bordeaux</v>
      </c>
      <c r="G760" s="1" t="s">
        <v>7977</v>
      </c>
      <c r="H760" s="1" t="s">
        <v>11</v>
      </c>
      <c r="I760" s="5" t="s">
        <v>7978</v>
      </c>
      <c r="J760" s="1" t="s">
        <v>154</v>
      </c>
      <c r="K760" s="3"/>
      <c r="L760" s="3"/>
    </row>
    <row r="761">
      <c r="A761" s="4" t="s">
        <v>7984</v>
      </c>
      <c r="B761" s="1" t="s">
        <v>7985</v>
      </c>
      <c r="C761" s="1" t="s">
        <v>7986</v>
      </c>
      <c r="D761" s="1" t="s">
        <v>7987</v>
      </c>
      <c r="E761" s="1" t="str">
        <f>IFERROR(__xludf.DUMMYFUNCTION("SPLIT(D761,""33"",FALSE)"),"28 RUE CEREY
                                ")</f>
        <v>28 RUE CEREY
                                </v>
      </c>
      <c r="F761" s="1" t="str">
        <f>IFERROR(__xludf.DUMMYFUNCTION("""COMPUTED_VALUE"""),"200 BORDEAUX")</f>
        <v>200 BORDEAUX</v>
      </c>
      <c r="G761" s="1" t="s">
        <v>7988</v>
      </c>
      <c r="H761" s="1" t="s">
        <v>7989</v>
      </c>
      <c r="I761" s="1" t="s">
        <v>11</v>
      </c>
      <c r="J761" s="1" t="s">
        <v>654</v>
      </c>
      <c r="K761" s="3"/>
      <c r="L761" s="3"/>
    </row>
    <row r="762">
      <c r="A762" s="4" t="s">
        <v>7993</v>
      </c>
      <c r="B762" s="1" t="s">
        <v>7994</v>
      </c>
      <c r="C762" s="1" t="s">
        <v>7995</v>
      </c>
      <c r="D762" s="1" t="s">
        <v>7996</v>
      </c>
      <c r="E762" s="1" t="str">
        <f>IFERROR(__xludf.DUMMYFUNCTION("SPLIT(D762,""33"",FALSE)"),"18 avenue Louis Barthou
                                ")</f>
        <v>18 avenue Louis Barthou
                                </v>
      </c>
      <c r="F762" s="1" t="str">
        <f>IFERROR(__xludf.DUMMYFUNCTION("""COMPUTED_VALUE"""),"200 Bordeaux")</f>
        <v>200 Bordeaux</v>
      </c>
      <c r="G762" s="1" t="s">
        <v>7997</v>
      </c>
      <c r="H762" s="1" t="s">
        <v>11</v>
      </c>
      <c r="I762" s="1" t="s">
        <v>11</v>
      </c>
      <c r="J762" s="1" t="s">
        <v>924</v>
      </c>
      <c r="K762" s="3"/>
      <c r="L762" s="3"/>
    </row>
    <row r="763">
      <c r="A763" s="4" t="s">
        <v>8003</v>
      </c>
      <c r="B763" s="1" t="s">
        <v>8004</v>
      </c>
      <c r="C763" s="1" t="s">
        <v>8005</v>
      </c>
      <c r="D763" s="1" t="s">
        <v>8006</v>
      </c>
      <c r="E763" s="1" t="str">
        <f>IFERROR(__xludf.DUMMYFUNCTION("SPLIT(D763,""33"",FALSE)"),"245 boulevard Godard
                                ")</f>
        <v>245 boulevard Godard
                                </v>
      </c>
      <c r="F763" s="1" t="str">
        <f>IFERROR(__xludf.DUMMYFUNCTION("""COMPUTED_VALUE"""),"110 Le Bouscat")</f>
        <v>110 Le Bouscat</v>
      </c>
      <c r="G763" s="1" t="s">
        <v>8007</v>
      </c>
      <c r="H763" s="1" t="s">
        <v>11</v>
      </c>
      <c r="I763" s="5" t="s">
        <v>8008</v>
      </c>
      <c r="J763" s="1" t="s">
        <v>80</v>
      </c>
      <c r="K763" s="3"/>
      <c r="L763" s="3"/>
    </row>
    <row r="764">
      <c r="A764" s="4" t="s">
        <v>8010</v>
      </c>
      <c r="B764" s="1" t="s">
        <v>8011</v>
      </c>
      <c r="C764" s="1" t="s">
        <v>8012</v>
      </c>
      <c r="D764" s="1" t="s">
        <v>8013</v>
      </c>
      <c r="E764" s="1" t="str">
        <f>IFERROR(__xludf.DUMMYFUNCTION("SPLIT(D764,""33"",FALSE)"),"4 passage Sarget
                                ")</f>
        <v>4 passage Sarget
                                </v>
      </c>
      <c r="F764" s="1" t="str">
        <f>IFERROR(__xludf.DUMMYFUNCTION("""COMPUTED_VALUE"""),"000 Bordeaux")</f>
        <v>000 Bordeaux</v>
      </c>
      <c r="G764" s="1" t="s">
        <v>8014</v>
      </c>
      <c r="H764" s="1" t="s">
        <v>8015</v>
      </c>
      <c r="I764" s="1" t="s">
        <v>11</v>
      </c>
      <c r="J764" s="1" t="s">
        <v>53</v>
      </c>
      <c r="K764" s="3"/>
      <c r="L764" s="3"/>
    </row>
    <row r="765">
      <c r="A765" s="4" t="s">
        <v>8019</v>
      </c>
      <c r="B765" s="1" t="s">
        <v>8020</v>
      </c>
      <c r="C765" s="1" t="s">
        <v>8021</v>
      </c>
      <c r="D765" s="1" t="s">
        <v>8022</v>
      </c>
      <c r="E765" s="1" t="str">
        <f>IFERROR(__xludf.DUMMYFUNCTION("SPLIT(D765,""33"",FALSE)"),"Résidence Tivoli
                                 Entrée D - App 259 - 179 rue Camille Godard
                                ")</f>
        <v>Résidence Tivoli
                                 Entrée D - App 259 - 179 rue Camille Godard
                                </v>
      </c>
      <c r="F765" s="1" t="str">
        <f>IFERROR(__xludf.DUMMYFUNCTION("""COMPUTED_VALUE"""),"000 BORDEAUX")</f>
        <v>000 BORDEAUX</v>
      </c>
      <c r="G765" s="1" t="s">
        <v>8023</v>
      </c>
      <c r="H765" s="1" t="s">
        <v>11</v>
      </c>
      <c r="I765" s="1" t="s">
        <v>11</v>
      </c>
      <c r="J765" s="1" t="s">
        <v>11</v>
      </c>
      <c r="K765" s="3"/>
      <c r="L765" s="3"/>
    </row>
    <row r="766">
      <c r="A766" s="4" t="s">
        <v>8029</v>
      </c>
      <c r="B766" s="1" t="s">
        <v>8030</v>
      </c>
      <c r="C766" s="1" t="s">
        <v>8031</v>
      </c>
      <c r="D766" s="1" t="s">
        <v>8032</v>
      </c>
      <c r="E766" s="1" t="str">
        <f>IFERROR(__xludf.DUMMYFUNCTION("SPLIT(D766,""33"",FALSE)"),"Cours de l'intendance
                                BP 14
                                ")</f>
        <v>Cours de l'intendance
                                BP 14
                                </v>
      </c>
      <c r="F766" s="1" t="str">
        <f>IFERROR(__xludf.DUMMYFUNCTION("""COMPUTED_VALUE"""),"000 Bordeaux")</f>
        <v>000 Bordeaux</v>
      </c>
      <c r="G766" s="1" t="s">
        <v>8033</v>
      </c>
      <c r="H766" s="1" t="s">
        <v>11</v>
      </c>
      <c r="I766" s="5" t="s">
        <v>8034</v>
      </c>
      <c r="J766" s="1" t="s">
        <v>31</v>
      </c>
      <c r="K766" s="3"/>
      <c r="L766" s="3"/>
    </row>
    <row r="767">
      <c r="A767" s="4" t="s">
        <v>8036</v>
      </c>
      <c r="B767" s="1" t="s">
        <v>8037</v>
      </c>
      <c r="C767" s="3"/>
      <c r="D767" s="3"/>
      <c r="E767" s="1" t="str">
        <f>IFERROR(__xludf.DUMMYFUNCTION("SPLIT(D767,""33"",FALSE)"),"#VALUE!")</f>
        <v>#VALUE!</v>
      </c>
      <c r="F767" s="3"/>
      <c r="G767" s="3"/>
      <c r="H767" s="1" t="s">
        <v>11</v>
      </c>
      <c r="I767" s="1" t="s">
        <v>11</v>
      </c>
      <c r="J767" s="1" t="s">
        <v>11</v>
      </c>
      <c r="K767" s="3"/>
      <c r="L767" s="3"/>
    </row>
    <row r="768">
      <c r="A768" s="4" t="s">
        <v>8045</v>
      </c>
      <c r="B768" s="1" t="s">
        <v>8046</v>
      </c>
      <c r="C768" s="1" t="s">
        <v>8047</v>
      </c>
      <c r="D768" s="1" t="s">
        <v>8048</v>
      </c>
      <c r="E768" s="1" t="str">
        <f>IFERROR(__xludf.DUMMYFUNCTION("SPLIT(D768,""33"",FALSE)"),"25 rue Gaspard Philippe
                                 Chez Madame SINE
                                ")</f>
        <v>25 rue Gaspard Philippe
                                 Chez Madame SINE
                                </v>
      </c>
      <c r="F768" s="1" t="str">
        <f>IFERROR(__xludf.DUMMYFUNCTION("""COMPUTED_VALUE"""),"800 BORDEAUX")</f>
        <v>800 BORDEAUX</v>
      </c>
      <c r="G768" s="1" t="s">
        <v>8049</v>
      </c>
      <c r="H768" s="1" t="s">
        <v>11</v>
      </c>
      <c r="I768" s="3"/>
      <c r="J768" s="1" t="s">
        <v>53</v>
      </c>
      <c r="K768" s="3"/>
      <c r="L768" s="3"/>
    </row>
    <row r="769">
      <c r="A769" s="4" t="s">
        <v>8061</v>
      </c>
      <c r="B769" s="1" t="s">
        <v>8062</v>
      </c>
      <c r="C769" s="1" t="s">
        <v>8063</v>
      </c>
      <c r="D769" s="1" t="s">
        <v>8064</v>
      </c>
      <c r="E769" s="1" t="str">
        <f>IFERROR(__xludf.DUMMYFUNCTION("SPLIT(D769,""33"",FALSE)"),"6 rue Vauban
                                 Chez Bauer
                                ")</f>
        <v>6 rue Vauban
                                 Chez Bauer
                                </v>
      </c>
      <c r="F769" s="1" t="str">
        <f>IFERROR(__xludf.DUMMYFUNCTION("""COMPUTED_VALUE"""),"000 Bordeaux")</f>
        <v>000 Bordeaux</v>
      </c>
      <c r="G769" s="1" t="s">
        <v>8065</v>
      </c>
      <c r="H769" s="1" t="s">
        <v>8066</v>
      </c>
      <c r="I769" s="3"/>
      <c r="J769" s="1" t="s">
        <v>80</v>
      </c>
      <c r="K769" s="3"/>
      <c r="L769" s="3"/>
    </row>
    <row r="770">
      <c r="A770" s="4" t="s">
        <v>8074</v>
      </c>
      <c r="B770" s="1" t="s">
        <v>8075</v>
      </c>
      <c r="C770" s="1" t="s">
        <v>8076</v>
      </c>
      <c r="D770" s="1" t="s">
        <v>8077</v>
      </c>
      <c r="E770" s="1" t="str">
        <f>IFERROR(__xludf.DUMMYFUNCTION("SPLIT(D770,""33"",FALSE)"),"50 Place des Martyrs de la Résistance
                                ")</f>
        <v>50 Place des Martyrs de la Résistance
                                </v>
      </c>
      <c r="F770" s="1" t="str">
        <f>IFERROR(__xludf.DUMMYFUNCTION("""COMPUTED_VALUE"""),"000  Bordeaux")</f>
        <v>000  Bordeaux</v>
      </c>
      <c r="G770" s="1" t="s">
        <v>8078</v>
      </c>
      <c r="H770" s="1" t="s">
        <v>11</v>
      </c>
      <c r="I770" s="5" t="s">
        <v>8079</v>
      </c>
      <c r="J770" s="1" t="s">
        <v>80</v>
      </c>
      <c r="K770" s="3"/>
      <c r="L770" s="3"/>
    </row>
    <row r="771">
      <c r="A771" s="4" t="s">
        <v>8083</v>
      </c>
      <c r="B771" s="1" t="s">
        <v>8084</v>
      </c>
      <c r="C771" s="1" t="s">
        <v>8085</v>
      </c>
      <c r="D771" s="1" t="s">
        <v>8086</v>
      </c>
      <c r="E771" s="1" t="str">
        <f>IFERROR(__xludf.DUMMYFUNCTION("SPLIT(D771,""33"",FALSE)"),"6 rue Pierre de Coubertin
                                ")</f>
        <v>6 rue Pierre de Coubertin
                                </v>
      </c>
      <c r="F771" s="1" t="str">
        <f>IFERROR(__xludf.DUMMYFUNCTION("""COMPUTED_VALUE"""),"000 Bordeaux")</f>
        <v>000 Bordeaux</v>
      </c>
      <c r="G771" s="1" t="s">
        <v>8087</v>
      </c>
      <c r="H771" s="1" t="s">
        <v>11</v>
      </c>
      <c r="I771" s="3"/>
      <c r="J771" s="1" t="s">
        <v>80</v>
      </c>
      <c r="K771" s="3"/>
      <c r="L771" s="3"/>
    </row>
    <row r="772">
      <c r="A772" s="4" t="s">
        <v>8089</v>
      </c>
      <c r="B772" s="1" t="s">
        <v>8090</v>
      </c>
      <c r="C772" s="1" t="s">
        <v>8091</v>
      </c>
      <c r="D772" s="1" t="s">
        <v>8092</v>
      </c>
      <c r="E772" s="1" t="str">
        <f>IFERROR(__xludf.DUMMYFUNCTION("SPLIT(D772,""33"",FALSE)"),"3-5, rue Tauzia
                                ")</f>
        <v>3-5, rue Tauzia
                                </v>
      </c>
      <c r="F772" s="1" t="str">
        <f>IFERROR(__xludf.DUMMYFUNCTION("""COMPUTED_VALUE"""),"800 BORDEAUX")</f>
        <v>800 BORDEAUX</v>
      </c>
      <c r="G772" s="1" t="s">
        <v>8093</v>
      </c>
      <c r="H772" s="1" t="s">
        <v>11</v>
      </c>
      <c r="I772" s="5" t="s">
        <v>8094</v>
      </c>
      <c r="J772" s="1" t="s">
        <v>382</v>
      </c>
      <c r="K772" s="3"/>
      <c r="L772" s="3"/>
    </row>
    <row r="773">
      <c r="A773" s="4" t="s">
        <v>8096</v>
      </c>
      <c r="B773" s="1" t="s">
        <v>8097</v>
      </c>
      <c r="C773" s="1" t="s">
        <v>8098</v>
      </c>
      <c r="D773" s="1" t="s">
        <v>8099</v>
      </c>
      <c r="E773" s="1" t="str">
        <f>IFERROR(__xludf.DUMMYFUNCTION("SPLIT(D773,""33"",FALSE)"),"19 Rue du Chai des Farines
                                 19 rue Chai des Farines
                                ")</f>
        <v>19 Rue du Chai des Farines
                                 19 rue Chai des Farines
                                </v>
      </c>
      <c r="F773" s="1" t="str">
        <f>IFERROR(__xludf.DUMMYFUNCTION("""COMPUTED_VALUE"""),"000 Bordeaux")</f>
        <v>000 Bordeaux</v>
      </c>
      <c r="G773" s="1" t="s">
        <v>8100</v>
      </c>
      <c r="H773" s="1" t="s">
        <v>8101</v>
      </c>
      <c r="I773" s="1" t="s">
        <v>11</v>
      </c>
      <c r="J773" s="1" t="s">
        <v>924</v>
      </c>
      <c r="K773" s="3"/>
      <c r="L773" s="3"/>
    </row>
    <row r="774">
      <c r="A774" s="4" t="s">
        <v>8107</v>
      </c>
      <c r="B774" s="1" t="s">
        <v>8108</v>
      </c>
      <c r="C774" s="1" t="s">
        <v>8109</v>
      </c>
      <c r="D774" s="1" t="s">
        <v>8110</v>
      </c>
      <c r="E774" s="1" t="str">
        <f>IFERROR(__xludf.DUMMYFUNCTION("SPLIT(D774,""33"",FALSE)"),"82 bis cour du médoc
                                ")</f>
        <v>82 bis cour du médoc
                                </v>
      </c>
      <c r="F774" s="1" t="str">
        <f>IFERROR(__xludf.DUMMYFUNCTION("""COMPUTED_VALUE"""),"300 BORDEAUX")</f>
        <v>300 BORDEAUX</v>
      </c>
      <c r="G774" s="1" t="s">
        <v>8111</v>
      </c>
      <c r="H774" s="1" t="s">
        <v>11</v>
      </c>
      <c r="I774" s="1" t="s">
        <v>11</v>
      </c>
      <c r="J774" s="1" t="s">
        <v>183</v>
      </c>
      <c r="K774" s="3"/>
      <c r="L774" s="3"/>
    </row>
    <row r="775">
      <c r="A775" s="4" t="s">
        <v>8115</v>
      </c>
      <c r="B775" s="1" t="s">
        <v>8116</v>
      </c>
      <c r="C775" s="1" t="s">
        <v>8117</v>
      </c>
      <c r="D775" s="1" t="s">
        <v>8118</v>
      </c>
      <c r="E775" s="1" t="str">
        <f>IFERROR(__xludf.DUMMYFUNCTION("SPLIT(D775,""33"",FALSE)"),"17 rue de Metz
                                 les Horizons clairs (B-10) - 17 rue de Metz
                                ")</f>
        <v>17 rue de Metz
                                 les Horizons clairs (B-10) - 17 rue de Metz
                                </v>
      </c>
      <c r="F775" s="1" t="str">
        <f>IFERROR(__xludf.DUMMYFUNCTION("""COMPUTED_VALUE"""),"000 BORDEAUX")</f>
        <v>000 BORDEAUX</v>
      </c>
      <c r="G775" s="1" t="s">
        <v>8119</v>
      </c>
      <c r="H775" s="1" t="s">
        <v>8120</v>
      </c>
      <c r="I775" s="5" t="s">
        <v>8121</v>
      </c>
      <c r="J775" s="1" t="s">
        <v>53</v>
      </c>
      <c r="K775" s="3"/>
      <c r="L775" s="3"/>
    </row>
    <row r="776">
      <c r="A776" s="4" t="s">
        <v>8123</v>
      </c>
      <c r="B776" s="1" t="s">
        <v>8124</v>
      </c>
      <c r="C776" s="1" t="s">
        <v>8125</v>
      </c>
      <c r="D776" s="1" t="s">
        <v>8126</v>
      </c>
      <c r="E776" s="1" t="str">
        <f>IFERROR(__xludf.DUMMYFUNCTION("SPLIT(D776,""33"",FALSE)"),"36 bis Rue Cadroin
                                ")</f>
        <v>36 bis Rue Cadroin
                                </v>
      </c>
      <c r="F776" s="1" t="str">
        <f>IFERROR(__xludf.DUMMYFUNCTION("""COMPUTED_VALUE"""),"000 Bordeaux")</f>
        <v>000 Bordeaux</v>
      </c>
      <c r="G776" s="1" t="s">
        <v>8127</v>
      </c>
      <c r="H776" s="1" t="s">
        <v>11</v>
      </c>
      <c r="I776" s="3"/>
      <c r="J776" s="1" t="s">
        <v>312</v>
      </c>
      <c r="K776" s="3"/>
      <c r="L776" s="3"/>
    </row>
    <row r="777">
      <c r="A777" s="4" t="s">
        <v>8135</v>
      </c>
      <c r="B777" s="1" t="s">
        <v>8136</v>
      </c>
      <c r="C777" s="1" t="s">
        <v>8137</v>
      </c>
      <c r="D777" s="1" t="s">
        <v>6287</v>
      </c>
      <c r="E777" s="1" t="str">
        <f>IFERROR(__xludf.DUMMYFUNCTION("SPLIT(D777,""33"",FALSE)"),"3 rue Tauzia
                                ")</f>
        <v>3 rue Tauzia
                                </v>
      </c>
      <c r="F777" s="1" t="str">
        <f>IFERROR(__xludf.DUMMYFUNCTION("""COMPUTED_VALUE"""),"800 Bordeaux")</f>
        <v>800 Bordeaux</v>
      </c>
      <c r="G777" s="1" t="s">
        <v>3074</v>
      </c>
      <c r="H777" s="1" t="s">
        <v>11</v>
      </c>
      <c r="I777" s="5" t="s">
        <v>8138</v>
      </c>
      <c r="J777" s="1" t="s">
        <v>382</v>
      </c>
      <c r="K777" s="3"/>
      <c r="L777" s="3"/>
    </row>
    <row r="778">
      <c r="A778" s="4" t="s">
        <v>8140</v>
      </c>
      <c r="B778" s="1" t="s">
        <v>8141</v>
      </c>
      <c r="C778" s="1" t="s">
        <v>8142</v>
      </c>
      <c r="D778" s="1" t="s">
        <v>8143</v>
      </c>
      <c r="E778" s="1" t="str">
        <f>IFERROR(__xludf.DUMMYFUNCTION("SPLIT(D778,""33"",FALSE)"),"3 rue du Cerf-Volant
                                ")</f>
        <v>3 rue du Cerf-Volant
                                </v>
      </c>
      <c r="F778" s="1" t="str">
        <f>IFERROR(__xludf.DUMMYFUNCTION("""COMPUTED_VALUE"""),"000 Bordeaux")</f>
        <v>000 Bordeaux</v>
      </c>
      <c r="G778" s="1" t="s">
        <v>8144</v>
      </c>
      <c r="H778" s="1" t="s">
        <v>11</v>
      </c>
      <c r="I778" s="5" t="s">
        <v>8145</v>
      </c>
      <c r="J778" s="1" t="s">
        <v>53</v>
      </c>
      <c r="K778" s="3"/>
      <c r="L778" s="3"/>
    </row>
    <row r="779">
      <c r="A779" s="4" t="s">
        <v>8147</v>
      </c>
      <c r="B779" s="1" t="s">
        <v>8148</v>
      </c>
      <c r="C779" s="1" t="s">
        <v>8149</v>
      </c>
      <c r="D779" s="1" t="s">
        <v>8150</v>
      </c>
      <c r="E779" s="1" t="str">
        <f>IFERROR(__xludf.DUMMYFUNCTION("SPLIT(D779,""33"",FALSE)"),"LA RUCHE
                                 66 RUE ABBÉ DE L'ÉPÉE
                                ")</f>
        <v>LA RUCHE
                                 66 RUE ABBÉ DE L'ÉPÉE
                                </v>
      </c>
      <c r="F779" s="1" t="str">
        <f>IFERROR(__xludf.DUMMYFUNCTION("""COMPUTED_VALUE"""),"000 BORDEAUX")</f>
        <v>000 BORDEAUX</v>
      </c>
      <c r="G779" s="1" t="s">
        <v>8151</v>
      </c>
      <c r="H779" s="1" t="s">
        <v>11</v>
      </c>
      <c r="I779" s="5" t="s">
        <v>8152</v>
      </c>
      <c r="J779" s="1" t="s">
        <v>312</v>
      </c>
      <c r="K779" s="3"/>
      <c r="L779" s="3"/>
    </row>
    <row r="780">
      <c r="A780" s="4" t="s">
        <v>8158</v>
      </c>
      <c r="B780" s="1" t="s">
        <v>8159</v>
      </c>
      <c r="C780" s="1" t="s">
        <v>8160</v>
      </c>
      <c r="D780" s="1" t="s">
        <v>8161</v>
      </c>
      <c r="E780" s="1" t="str">
        <f>IFERROR(__xludf.DUMMYFUNCTION("SPLIT(D780,""33"",FALSE)"),"5 rue Tauzia
                                ")</f>
        <v>5 rue Tauzia
                                </v>
      </c>
      <c r="F780" s="1" t="str">
        <f>IFERROR(__xludf.DUMMYFUNCTION("""COMPUTED_VALUE"""),"800 Bordeaux")</f>
        <v>800 Bordeaux</v>
      </c>
      <c r="G780" s="1" t="s">
        <v>8162</v>
      </c>
      <c r="H780" s="1" t="s">
        <v>8163</v>
      </c>
      <c r="I780" s="5" t="s">
        <v>8164</v>
      </c>
      <c r="J780" s="1" t="s">
        <v>382</v>
      </c>
      <c r="K780" s="3"/>
      <c r="L780" s="3"/>
    </row>
    <row r="781">
      <c r="A781" s="4" t="s">
        <v>8168</v>
      </c>
      <c r="B781" s="1" t="s">
        <v>8169</v>
      </c>
      <c r="C781" s="1" t="s">
        <v>8170</v>
      </c>
      <c r="D781" s="1" t="s">
        <v>8171</v>
      </c>
      <c r="E781" s="1" t="str">
        <f>IFERROR(__xludf.DUMMYFUNCTION("SPLIT(D781,""33"",FALSE)"),"17 cours de Québec
                                 Appt 107
                                ")</f>
        <v>17 cours de Québec
                                 Appt 107
                                </v>
      </c>
      <c r="F781" s="1" t="str">
        <f>IFERROR(__xludf.DUMMYFUNCTION("""COMPUTED_VALUE"""),"300 BORDEAUX")</f>
        <v>300 BORDEAUX</v>
      </c>
      <c r="G781" s="1" t="s">
        <v>8172</v>
      </c>
      <c r="H781" s="1" t="s">
        <v>8173</v>
      </c>
      <c r="I781" s="5" t="s">
        <v>8174</v>
      </c>
      <c r="J781" s="1" t="s">
        <v>312</v>
      </c>
      <c r="K781" s="3"/>
      <c r="L781" s="3"/>
    </row>
    <row r="782">
      <c r="A782" s="4" t="s">
        <v>8192</v>
      </c>
      <c r="B782" s="1" t="s">
        <v>8193</v>
      </c>
      <c r="C782" s="3"/>
      <c r="D782" s="3"/>
      <c r="E782" s="1" t="str">
        <f>IFERROR(__xludf.DUMMYFUNCTION("SPLIT(D782,""33"",FALSE)"),"#VALUE!")</f>
        <v>#VALUE!</v>
      </c>
      <c r="F782" s="3"/>
      <c r="G782" s="3"/>
      <c r="H782" s="1" t="s">
        <v>11</v>
      </c>
      <c r="I782" s="1" t="s">
        <v>11</v>
      </c>
      <c r="J782" s="1" t="s">
        <v>11</v>
      </c>
      <c r="K782" s="3"/>
      <c r="L782" s="3"/>
    </row>
    <row r="783">
      <c r="A783" s="4" t="s">
        <v>8195</v>
      </c>
      <c r="B783" s="1" t="s">
        <v>8196</v>
      </c>
      <c r="C783" s="1" t="s">
        <v>8197</v>
      </c>
      <c r="D783" s="1" t="s">
        <v>8198</v>
      </c>
      <c r="E783" s="1" t="str">
        <f>IFERROR(__xludf.DUMMYFUNCTION("SPLIT(D783,""33"",FALSE)"),"93 rue des Carmes
                                ")</f>
        <v>93 rue des Carmes
                                </v>
      </c>
      <c r="F783" s="1" t="str">
        <f>IFERROR(__xludf.DUMMYFUNCTION("""COMPUTED_VALUE"""),"000 BORDEAUX")</f>
        <v>000 BORDEAUX</v>
      </c>
      <c r="G783" s="1" t="s">
        <v>8199</v>
      </c>
      <c r="H783" s="1" t="s">
        <v>11</v>
      </c>
      <c r="I783" s="1" t="s">
        <v>11</v>
      </c>
      <c r="J783" s="1" t="s">
        <v>312</v>
      </c>
      <c r="K783" s="3"/>
      <c r="L783" s="3"/>
    </row>
    <row r="784">
      <c r="A784" s="4" t="s">
        <v>8201</v>
      </c>
      <c r="B784" s="1" t="s">
        <v>8202</v>
      </c>
      <c r="C784" s="1" t="s">
        <v>8203</v>
      </c>
      <c r="D784" s="1" t="s">
        <v>8204</v>
      </c>
      <c r="E784" s="1" t="str">
        <f>IFERROR(__xludf.DUMMYFUNCTION("SPLIT(D784,""33"",FALSE)"),"25 cours Pasteur
                                ")</f>
        <v>25 cours Pasteur
                                </v>
      </c>
      <c r="F784" s="1" t="str">
        <f>IFERROR(__xludf.DUMMYFUNCTION("""COMPUTED_VALUE"""),"000 Bordeaux")</f>
        <v>000 Bordeaux</v>
      </c>
      <c r="G784" s="1" t="s">
        <v>8205</v>
      </c>
      <c r="H784" s="1" t="s">
        <v>8206</v>
      </c>
      <c r="I784" s="5" t="s">
        <v>8207</v>
      </c>
      <c r="J784" s="1" t="s">
        <v>312</v>
      </c>
      <c r="K784" s="3"/>
      <c r="L784" s="3"/>
    </row>
    <row r="785">
      <c r="A785" s="4" t="s">
        <v>8209</v>
      </c>
      <c r="B785" s="1" t="s">
        <v>8210</v>
      </c>
      <c r="C785" s="1" t="s">
        <v>8211</v>
      </c>
      <c r="D785" s="1" t="s">
        <v>8212</v>
      </c>
      <c r="E785" s="1" t="str">
        <f>IFERROR(__xludf.DUMMYFUNCTION("SPLIT(D785,""33"",FALSE)"),"20 passage de la villa
                                ")</f>
        <v>20 passage de la villa
                                </v>
      </c>
      <c r="F785" s="1" t="str">
        <f>IFERROR(__xludf.DUMMYFUNCTION("""COMPUTED_VALUE"""),"000 Bordeaux")</f>
        <v>000 Bordeaux</v>
      </c>
      <c r="G785" s="1" t="s">
        <v>8213</v>
      </c>
      <c r="H785" s="1" t="s">
        <v>11</v>
      </c>
      <c r="I785" s="5" t="s">
        <v>8214</v>
      </c>
      <c r="J785" s="1" t="s">
        <v>80</v>
      </c>
      <c r="K785" s="3"/>
      <c r="L785" s="3"/>
    </row>
    <row r="786">
      <c r="A786" s="4" t="s">
        <v>8218</v>
      </c>
      <c r="B786" s="1" t="s">
        <v>8219</v>
      </c>
      <c r="C786" s="1" t="s">
        <v>8220</v>
      </c>
      <c r="D786" s="1" t="s">
        <v>8221</v>
      </c>
      <c r="E786" s="1" t="str">
        <f>IFERROR(__xludf.DUMMYFUNCTION("SPLIT(D786,""33"",FALSE)"),"362 cours de la somme
                                ")</f>
        <v>362 cours de la somme
                                </v>
      </c>
      <c r="F786" s="1" t="str">
        <f>IFERROR(__xludf.DUMMYFUNCTION("""COMPUTED_VALUE"""),"800 Bordeaux")</f>
        <v>800 Bordeaux</v>
      </c>
      <c r="G786" s="1" t="s">
        <v>8222</v>
      </c>
      <c r="H786" s="1" t="s">
        <v>8223</v>
      </c>
      <c r="I786" s="5" t="s">
        <v>8224</v>
      </c>
      <c r="J786" s="1" t="s">
        <v>31</v>
      </c>
      <c r="K786" s="3"/>
      <c r="L786" s="3"/>
    </row>
    <row r="787">
      <c r="A787" s="4" t="s">
        <v>8230</v>
      </c>
      <c r="B787" s="1" t="s">
        <v>8231</v>
      </c>
      <c r="C787" s="1" t="s">
        <v>8232</v>
      </c>
      <c r="D787" s="1" t="s">
        <v>8233</v>
      </c>
      <c r="E787" s="1" t="str">
        <f>IFERROR(__xludf.DUMMYFUNCTION("SPLIT(D787,""33"",FALSE)"),"37 RUE DE SOLFERINO
                                ")</f>
        <v>37 RUE DE SOLFERINO
                                </v>
      </c>
      <c r="F787" s="1" t="str">
        <f>IFERROR(__xludf.DUMMYFUNCTION("""COMPUTED_VALUE"""),"000 BORDEAUX")</f>
        <v>000 BORDEAUX</v>
      </c>
      <c r="G787" s="1" t="s">
        <v>8234</v>
      </c>
      <c r="H787" s="1" t="s">
        <v>8235</v>
      </c>
      <c r="I787" s="5" t="s">
        <v>8236</v>
      </c>
      <c r="J787" s="1" t="s">
        <v>312</v>
      </c>
      <c r="K787" s="3"/>
      <c r="L787" s="3"/>
    </row>
    <row r="788">
      <c r="A788" s="4" t="s">
        <v>8246</v>
      </c>
      <c r="B788" s="1" t="s">
        <v>8247</v>
      </c>
      <c r="C788" s="1" t="s">
        <v>8248</v>
      </c>
      <c r="D788" s="1" t="s">
        <v>8249</v>
      </c>
      <c r="E788" s="1" t="str">
        <f>IFERROR(__xludf.DUMMYFUNCTION("SPLIT(D788,""33"",FALSE)"),"6 Rue Paul Verlaine
                                ")</f>
        <v>6 Rue Paul Verlaine
                                </v>
      </c>
      <c r="F788" s="1" t="str">
        <f>IFERROR(__xludf.DUMMYFUNCTION("""COMPUTED_VALUE"""),"000 BORDEAUX")</f>
        <v>000 BORDEAUX</v>
      </c>
      <c r="G788" s="1" t="s">
        <v>8250</v>
      </c>
      <c r="H788" s="1" t="s">
        <v>11</v>
      </c>
      <c r="I788" s="3"/>
      <c r="J788" s="1" t="s">
        <v>31</v>
      </c>
      <c r="K788" s="3"/>
      <c r="L788" s="3"/>
    </row>
    <row r="789">
      <c r="A789" s="4" t="s">
        <v>8268</v>
      </c>
      <c r="B789" s="1" t="s">
        <v>8269</v>
      </c>
      <c r="C789" s="1" t="s">
        <v>8270</v>
      </c>
      <c r="D789" s="1" t="s">
        <v>8271</v>
      </c>
      <c r="E789" s="1" t="str">
        <f>IFERROR(__xludf.DUMMYFUNCTION("SPLIT(D789,""33"",FALSE)"),"#REF!")</f>
        <v>#REF!</v>
      </c>
      <c r="F789" s="1"/>
      <c r="G789" s="1" t="s">
        <v>8272</v>
      </c>
      <c r="H789" s="1" t="s">
        <v>8273</v>
      </c>
      <c r="I789" s="1" t="s">
        <v>11</v>
      </c>
      <c r="J789" s="1" t="s">
        <v>53</v>
      </c>
      <c r="K789" s="3"/>
      <c r="L789" s="3"/>
    </row>
    <row r="790">
      <c r="A790" s="4" t="s">
        <v>8285</v>
      </c>
      <c r="B790" s="1" t="s">
        <v>8286</v>
      </c>
      <c r="C790" s="1" t="s">
        <v>8287</v>
      </c>
      <c r="D790" s="1" t="s">
        <v>8288</v>
      </c>
      <c r="E790" s="1" t="str">
        <f>IFERROR(__xludf.DUMMYFUNCTION("SPLIT(D790,""33"",FALSE)"),"207 rue Pelleport
                                ")</f>
        <v>207 rue Pelleport
                                </v>
      </c>
      <c r="F790" s="1" t="str">
        <f>IFERROR(__xludf.DUMMYFUNCTION("""COMPUTED_VALUE"""),"800 Bordeaux")</f>
        <v>800 Bordeaux</v>
      </c>
      <c r="G790" s="1" t="s">
        <v>8289</v>
      </c>
      <c r="H790" s="1" t="s">
        <v>8290</v>
      </c>
      <c r="I790" s="1" t="s">
        <v>11</v>
      </c>
      <c r="J790" s="1" t="s">
        <v>80</v>
      </c>
      <c r="K790" s="3"/>
      <c r="L790" s="3"/>
    </row>
    <row r="791">
      <c r="A791" s="4" t="s">
        <v>8294</v>
      </c>
      <c r="B791" s="1" t="s">
        <v>8295</v>
      </c>
      <c r="C791" s="1" t="s">
        <v>8296</v>
      </c>
      <c r="D791" s="1" t="s">
        <v>8297</v>
      </c>
      <c r="E791" s="1" t="str">
        <f>IFERROR(__xludf.DUMMYFUNCTION("SPLIT(D791,""33"",FALSE)"),"250, rue de Bègles
                                ")</f>
        <v>250, rue de Bègles
                                </v>
      </c>
      <c r="F791" s="1" t="str">
        <f>IFERROR(__xludf.DUMMYFUNCTION("""COMPUTED_VALUE"""),"800 Bordeaux")</f>
        <v>800 Bordeaux</v>
      </c>
      <c r="G791" s="1" t="s">
        <v>8298</v>
      </c>
      <c r="H791" s="1" t="s">
        <v>8299</v>
      </c>
      <c r="I791" s="5" t="s">
        <v>8300</v>
      </c>
      <c r="J791" s="1" t="s">
        <v>31</v>
      </c>
      <c r="K791" s="3"/>
      <c r="L791" s="3"/>
    </row>
    <row r="792">
      <c r="A792" s="4" t="s">
        <v>8306</v>
      </c>
      <c r="B792" s="1" t="s">
        <v>8307</v>
      </c>
      <c r="C792" s="1" t="s">
        <v>8308</v>
      </c>
      <c r="D792" s="1" t="s">
        <v>8309</v>
      </c>
      <c r="E792" s="1" t="str">
        <f>IFERROR(__xludf.DUMMYFUNCTION("SPLIT(D792,""33"",FALSE)"),"268 bis rue d'Ornano
                                ")</f>
        <v>268 bis rue d'Ornano
                                </v>
      </c>
      <c r="F792" s="1" t="str">
        <f>IFERROR(__xludf.DUMMYFUNCTION("""COMPUTED_VALUE"""),"000 BORDEAUX")</f>
        <v>000 BORDEAUX</v>
      </c>
      <c r="G792" s="1" t="s">
        <v>8310</v>
      </c>
      <c r="H792" s="1" t="s">
        <v>8311</v>
      </c>
      <c r="I792" s="1" t="s">
        <v>11</v>
      </c>
      <c r="J792" s="1" t="s">
        <v>312</v>
      </c>
      <c r="K792" s="3"/>
      <c r="L792" s="3"/>
    </row>
    <row r="793">
      <c r="A793" s="4" t="s">
        <v>8313</v>
      </c>
      <c r="B793" s="1" t="s">
        <v>8314</v>
      </c>
      <c r="C793" s="1" t="s">
        <v>8315</v>
      </c>
      <c r="D793" s="1" t="s">
        <v>8316</v>
      </c>
      <c r="E793" s="1" t="str">
        <f>IFERROR(__xludf.DUMMYFUNCTION("SPLIT(D793,""33"",FALSE)"),"114 rue Georges Bonnac
                                 Tour Paul Victor de Sèze
                                ")</f>
        <v>114 rue Georges Bonnac
                                 Tour Paul Victor de Sèze
                                </v>
      </c>
      <c r="F793" s="1" t="str">
        <f>IFERROR(__xludf.DUMMYFUNCTION("""COMPUTED_VALUE"""),"000 Bordeaux")</f>
        <v>000 Bordeaux</v>
      </c>
      <c r="G793" s="1" t="s">
        <v>8317</v>
      </c>
      <c r="H793" s="1" t="s">
        <v>11</v>
      </c>
      <c r="I793" s="5" t="s">
        <v>8318</v>
      </c>
      <c r="J793" s="1" t="s">
        <v>924</v>
      </c>
      <c r="K793" s="3"/>
      <c r="L793" s="3"/>
    </row>
    <row r="794">
      <c r="A794" s="4" t="s">
        <v>8322</v>
      </c>
      <c r="B794" s="1" t="s">
        <v>8323</v>
      </c>
      <c r="C794" s="1" t="s">
        <v>8324</v>
      </c>
      <c r="D794" s="1" t="s">
        <v>8325</v>
      </c>
      <c r="E794" s="1" t="str">
        <f>IFERROR(__xludf.DUMMYFUNCTION("SPLIT(D794,""33"",FALSE)"),"145, rue St Genès
                                ")</f>
        <v>145, rue St Genès
                                </v>
      </c>
      <c r="F794" s="1" t="str">
        <f>IFERROR(__xludf.DUMMYFUNCTION("""COMPUTED_VALUE"""),"000 BORDEAUX")</f>
        <v>000 BORDEAUX</v>
      </c>
      <c r="G794" s="1" t="s">
        <v>8326</v>
      </c>
      <c r="H794" s="1" t="s">
        <v>8327</v>
      </c>
      <c r="I794" s="1" t="s">
        <v>11</v>
      </c>
      <c r="J794" s="1" t="s">
        <v>31</v>
      </c>
      <c r="K794" s="3"/>
      <c r="L794" s="3"/>
    </row>
    <row r="795">
      <c r="A795" s="4" t="s">
        <v>8335</v>
      </c>
      <c r="B795" s="1" t="s">
        <v>8336</v>
      </c>
      <c r="C795" s="1" t="s">
        <v>8337</v>
      </c>
      <c r="D795" s="1" t="s">
        <v>8338</v>
      </c>
      <c r="E795" s="1" t="str">
        <f>IFERROR(__xludf.DUMMYFUNCTION("SPLIT(D795,""33"",FALSE)"),"177 rue de Pessac
                                ")</f>
        <v>177 rue de Pessac
                                </v>
      </c>
      <c r="F795" s="1" t="str">
        <f>IFERROR(__xludf.DUMMYFUNCTION("""COMPUTED_VALUE"""),"000 BORDEAUX")</f>
        <v>000 BORDEAUX</v>
      </c>
      <c r="G795" s="1" t="s">
        <v>8339</v>
      </c>
      <c r="H795" s="1" t="s">
        <v>11</v>
      </c>
      <c r="I795" s="5" t="s">
        <v>8340</v>
      </c>
      <c r="J795" s="1" t="s">
        <v>154</v>
      </c>
      <c r="K795" s="3"/>
      <c r="L795" s="3"/>
    </row>
    <row r="796">
      <c r="A796" s="4" t="s">
        <v>8350</v>
      </c>
      <c r="B796" s="1" t="s">
        <v>8351</v>
      </c>
      <c r="C796" s="1" t="s">
        <v>8352</v>
      </c>
      <c r="D796" s="1" t="s">
        <v>8353</v>
      </c>
      <c r="E796" s="1" t="str">
        <f>IFERROR(__xludf.DUMMYFUNCTION("SPLIT(D796,""33"",FALSE)"),"UFR STC Université Bordeaux Montaigne
                                 19 esplanade des Antilles
                                ")</f>
        <v>UFR STC Université Bordeaux Montaigne
                                 19 esplanade des Antilles
                                </v>
      </c>
      <c r="F796" s="1" t="str">
        <f>IFERROR(__xludf.DUMMYFUNCTION("""COMPUTED_VALUE"""),"600 Pessac")</f>
        <v>600 Pessac</v>
      </c>
      <c r="G796" s="1" t="s">
        <v>8354</v>
      </c>
      <c r="H796" s="1" t="s">
        <v>8355</v>
      </c>
      <c r="I796" s="1" t="s">
        <v>11</v>
      </c>
      <c r="J796" s="1" t="s">
        <v>1199</v>
      </c>
      <c r="K796" s="3"/>
      <c r="L796" s="3"/>
    </row>
    <row r="797">
      <c r="A797" s="4" t="s">
        <v>8359</v>
      </c>
      <c r="B797" s="1" t="s">
        <v>8360</v>
      </c>
      <c r="C797" s="3"/>
      <c r="D797" s="3"/>
      <c r="E797" s="1" t="str">
        <f>IFERROR(__xludf.DUMMYFUNCTION("SPLIT(D797,""33"",FALSE)"),"#VALUE!")</f>
        <v>#VALUE!</v>
      </c>
      <c r="F797" s="3"/>
      <c r="G797" s="3"/>
      <c r="H797" s="1" t="s">
        <v>11</v>
      </c>
      <c r="I797" s="1" t="s">
        <v>11</v>
      </c>
      <c r="J797" s="1" t="s">
        <v>11</v>
      </c>
      <c r="K797" s="3"/>
      <c r="L797" s="3"/>
    </row>
    <row r="798">
      <c r="A798" s="4" t="s">
        <v>8362</v>
      </c>
      <c r="B798" s="1" t="s">
        <v>8363</v>
      </c>
      <c r="C798" s="1" t="s">
        <v>8364</v>
      </c>
      <c r="D798" s="1" t="s">
        <v>8365</v>
      </c>
      <c r="E798" s="1" t="str">
        <f>IFERROR(__xludf.DUMMYFUNCTION("SPLIT(D798,""33"",FALSE)"),"127 avenue Emile Counord Apt 5 Résidence ARC-EN-CIEL
                                ")</f>
        <v>127 avenue Emile Counord Apt 5 Résidence ARC-EN-CIEL
                                </v>
      </c>
      <c r="F798" s="1" t="str">
        <f>IFERROR(__xludf.DUMMYFUNCTION("""COMPUTED_VALUE"""),"300 Bordeaux")</f>
        <v>300 Bordeaux</v>
      </c>
      <c r="G798" s="1" t="s">
        <v>8366</v>
      </c>
      <c r="H798" s="1" t="s">
        <v>11</v>
      </c>
      <c r="I798" s="5" t="s">
        <v>8367</v>
      </c>
      <c r="J798" s="1" t="s">
        <v>11</v>
      </c>
      <c r="K798" s="3"/>
      <c r="L798" s="3"/>
    </row>
    <row r="799">
      <c r="A799" s="4" t="s">
        <v>8369</v>
      </c>
      <c r="B799" s="1" t="s">
        <v>8370</v>
      </c>
      <c r="C799" s="1" t="s">
        <v>8371</v>
      </c>
      <c r="D799" s="1" t="s">
        <v>8372</v>
      </c>
      <c r="E799" s="1" t="str">
        <f>IFERROR(__xludf.DUMMYFUNCTION("SPLIT(D799,""33"",FALSE)"),"4 rue François Daunes
                                ")</f>
        <v>4 rue François Daunes
                                </v>
      </c>
      <c r="F799" s="1" t="str">
        <f>IFERROR(__xludf.DUMMYFUNCTION("""COMPUTED_VALUE"""),"000 Bordeaux")</f>
        <v>000 Bordeaux</v>
      </c>
      <c r="G799" s="1" t="s">
        <v>8373</v>
      </c>
      <c r="H799" s="1" t="s">
        <v>11</v>
      </c>
      <c r="I799" s="5" t="s">
        <v>8374</v>
      </c>
      <c r="J799" s="1" t="s">
        <v>154</v>
      </c>
      <c r="K799" s="3"/>
      <c r="L799" s="3"/>
    </row>
    <row r="800">
      <c r="A800" s="4" t="s">
        <v>8376</v>
      </c>
      <c r="B800" s="1" t="s">
        <v>8377</v>
      </c>
      <c r="C800" s="1" t="s">
        <v>8378</v>
      </c>
      <c r="D800" s="1" t="s">
        <v>8379</v>
      </c>
      <c r="E800" s="1" t="str">
        <f>IFERROR(__xludf.DUMMYFUNCTION("SPLIT(D800,""33"",FALSE)"),"96, rue de la Liberté
                                ")</f>
        <v>96, rue de la Liberté
                                </v>
      </c>
      <c r="F800" s="1" t="str">
        <f>IFERROR(__xludf.DUMMYFUNCTION("""COMPUTED_VALUE"""),"200 Bordeaux")</f>
        <v>200 Bordeaux</v>
      </c>
      <c r="G800" s="1" t="s">
        <v>8380</v>
      </c>
      <c r="H800" s="1" t="s">
        <v>11</v>
      </c>
      <c r="I800" s="5" t="s">
        <v>8381</v>
      </c>
      <c r="J800" s="1" t="s">
        <v>924</v>
      </c>
      <c r="K800" s="3"/>
      <c r="L800" s="3"/>
    </row>
    <row r="801">
      <c r="A801" s="4" t="s">
        <v>8383</v>
      </c>
      <c r="B801" s="1" t="s">
        <v>8384</v>
      </c>
      <c r="C801" s="1" t="s">
        <v>8385</v>
      </c>
      <c r="D801" s="1" t="s">
        <v>8386</v>
      </c>
      <c r="E801" s="1" t="str">
        <f>IFERROR(__xludf.DUMMYFUNCTION("SPLIT(D801,""33"",FALSE)"),"35 Avenue Abadie
                                 IAE - association L'ère H
                                ")</f>
        <v>35 Avenue Abadie
                                 IAE - association L'ère H
                                </v>
      </c>
      <c r="F801" s="1" t="str">
        <f>IFERROR(__xludf.DUMMYFUNCTION("""COMPUTED_VALUE"""),"000 Bordeaux")</f>
        <v>000 Bordeaux</v>
      </c>
      <c r="G801" s="1" t="s">
        <v>8387</v>
      </c>
      <c r="H801" s="1" t="s">
        <v>8388</v>
      </c>
      <c r="I801" s="5" t="s">
        <v>8389</v>
      </c>
      <c r="J801" s="1" t="s">
        <v>924</v>
      </c>
      <c r="K801" s="3"/>
      <c r="L801" s="3"/>
    </row>
    <row r="802">
      <c r="A802" s="4" t="s">
        <v>8393</v>
      </c>
      <c r="B802" s="1" t="s">
        <v>8394</v>
      </c>
      <c r="C802" s="1" t="s">
        <v>8395</v>
      </c>
      <c r="D802" s="1" t="s">
        <v>8396</v>
      </c>
      <c r="E802" s="1" t="str">
        <f>IFERROR(__xludf.DUMMYFUNCTION("SPLIT(D802,""33"",FALSE)"),"145 rue de Capeyron
                                ")</f>
        <v>145 rue de Capeyron
                                </v>
      </c>
      <c r="F802" s="1" t="str">
        <f>IFERROR(__xludf.DUMMYFUNCTION("""COMPUTED_VALUE"""),"200 Bordeaux")</f>
        <v>200 Bordeaux</v>
      </c>
      <c r="G802" s="1" t="s">
        <v>8397</v>
      </c>
      <c r="H802" s="1" t="s">
        <v>8398</v>
      </c>
      <c r="I802" s="1" t="s">
        <v>503</v>
      </c>
      <c r="J802" s="1" t="s">
        <v>53</v>
      </c>
      <c r="K802" s="3"/>
      <c r="L802" s="3"/>
    </row>
    <row r="803">
      <c r="A803" s="4" t="s">
        <v>8414</v>
      </c>
      <c r="B803" s="1" t="s">
        <v>8415</v>
      </c>
      <c r="C803" s="1" t="s">
        <v>8416</v>
      </c>
      <c r="D803" s="1" t="s">
        <v>8417</v>
      </c>
      <c r="E803" s="1" t="str">
        <f>IFERROR(__xludf.DUMMYFUNCTION("SPLIT(D803,""33"",FALSE)"),"67 RUE CHEVALIER
                                 1 ETAGE
                                ")</f>
        <v>67 RUE CHEVALIER
                                 1 ETAGE
                                </v>
      </c>
      <c r="F803" s="1" t="str">
        <f>IFERROR(__xludf.DUMMYFUNCTION("""COMPUTED_VALUE"""),"000 BORDEAUX")</f>
        <v>000 BORDEAUX</v>
      </c>
      <c r="G803" s="1" t="s">
        <v>8418</v>
      </c>
      <c r="H803" s="1" t="s">
        <v>11</v>
      </c>
      <c r="I803" s="5" t="s">
        <v>8419</v>
      </c>
      <c r="J803" s="1" t="s">
        <v>53</v>
      </c>
      <c r="K803" s="3"/>
      <c r="L803" s="3"/>
    </row>
    <row r="804">
      <c r="A804" s="4" t="s">
        <v>8425</v>
      </c>
      <c r="B804" s="1" t="s">
        <v>8426</v>
      </c>
      <c r="C804" s="1" t="s">
        <v>8427</v>
      </c>
      <c r="D804" s="1" t="s">
        <v>8428</v>
      </c>
      <c r="E804" s="1" t="str">
        <f>IFERROR(__xludf.DUMMYFUNCTION("SPLIT(D804,""33"",FALSE)"),"21 rue bauducheu
                                ")</f>
        <v>21 rue bauducheu
                                </v>
      </c>
      <c r="F804" s="1" t="str">
        <f>IFERROR(__xludf.DUMMYFUNCTION("""COMPUTED_VALUE"""),"800 Bordeaux")</f>
        <v>800 Bordeaux</v>
      </c>
      <c r="G804" s="1" t="s">
        <v>8429</v>
      </c>
      <c r="H804" s="1" t="s">
        <v>11</v>
      </c>
      <c r="I804" s="1" t="s">
        <v>11</v>
      </c>
      <c r="J804" s="1" t="s">
        <v>80</v>
      </c>
      <c r="K804" s="3"/>
      <c r="L804" s="3"/>
    </row>
    <row r="805">
      <c r="A805" s="4" t="s">
        <v>8431</v>
      </c>
      <c r="B805" s="1" t="s">
        <v>8432</v>
      </c>
      <c r="C805" s="1" t="s">
        <v>8433</v>
      </c>
      <c r="D805" s="1" t="s">
        <v>8434</v>
      </c>
      <c r="E805" s="1" t="str">
        <f>IFERROR(__xludf.DUMMYFUNCTION("SPLIT(D805,""33"",FALSE)"),"66 rue abbé de l'épée
                                 La Ruche
                                ")</f>
        <v>66 rue abbé de l'épée
                                 La Ruche
                                </v>
      </c>
      <c r="F805" s="1" t="str">
        <f>IFERROR(__xludf.DUMMYFUNCTION("""COMPUTED_VALUE"""),"000 Bordeaux")</f>
        <v>000 Bordeaux</v>
      </c>
      <c r="G805" s="1" t="s">
        <v>8435</v>
      </c>
      <c r="H805" s="1" t="s">
        <v>11</v>
      </c>
      <c r="I805" s="5" t="s">
        <v>8436</v>
      </c>
      <c r="J805" s="1" t="s">
        <v>154</v>
      </c>
      <c r="K805" s="3"/>
      <c r="L805" s="3"/>
    </row>
    <row r="806">
      <c r="A806" s="4" t="s">
        <v>8446</v>
      </c>
      <c r="B806" s="1" t="s">
        <v>8447</v>
      </c>
      <c r="C806" s="1" t="s">
        <v>8448</v>
      </c>
      <c r="D806" s="1" t="s">
        <v>8449</v>
      </c>
      <c r="E806" s="1" t="str">
        <f>IFERROR(__xludf.DUMMYFUNCTION("SPLIT(D806,""33"",FALSE)")," cours du Québec
                                ")</f>
        <v> cours du Québec
                                </v>
      </c>
      <c r="F806" s="1" t="str">
        <f>IFERROR(__xludf.DUMMYFUNCTION("""COMPUTED_VALUE"""),"300 Bordeaux")</f>
        <v>300 Bordeaux</v>
      </c>
      <c r="G806" s="1" t="s">
        <v>8450</v>
      </c>
      <c r="H806" s="1" t="s">
        <v>2175</v>
      </c>
      <c r="I806" s="1" t="s">
        <v>11</v>
      </c>
      <c r="J806" s="1" t="s">
        <v>312</v>
      </c>
      <c r="K806" s="3"/>
      <c r="L806" s="3"/>
    </row>
    <row r="807">
      <c r="A807" s="4" t="s">
        <v>8454</v>
      </c>
      <c r="B807" s="1" t="s">
        <v>8455</v>
      </c>
      <c r="C807" s="1" t="s">
        <v>8456</v>
      </c>
      <c r="D807" s="1" t="s">
        <v>8457</v>
      </c>
      <c r="E807" s="1" t="str">
        <f>IFERROR(__xludf.DUMMYFUNCTION("SPLIT(D807,""33"",FALSE)"),"65 passage des graves
                                ")</f>
        <v>65 passage des graves
                                </v>
      </c>
      <c r="F807" s="1" t="str">
        <f>IFERROR(__xludf.DUMMYFUNCTION("""COMPUTED_VALUE"""),"000 bordeaux")</f>
        <v>000 bordeaux</v>
      </c>
      <c r="G807" s="1" t="s">
        <v>8458</v>
      </c>
      <c r="H807" s="1" t="s">
        <v>11</v>
      </c>
      <c r="I807" s="1" t="s">
        <v>11</v>
      </c>
      <c r="J807" s="1" t="s">
        <v>80</v>
      </c>
      <c r="K807" s="3"/>
      <c r="L807" s="3"/>
    </row>
    <row r="808">
      <c r="A808" s="4" t="s">
        <v>8462</v>
      </c>
      <c r="B808" s="1" t="s">
        <v>8463</v>
      </c>
      <c r="C808" s="1" t="s">
        <v>8464</v>
      </c>
      <c r="D808" s="1" t="s">
        <v>8465</v>
      </c>
      <c r="E808" s="1" t="str">
        <f>IFERROR(__xludf.DUMMYFUNCTION("SPLIT(D808,""33"",FALSE)"),"12 rue des faussets
                                ")</f>
        <v>12 rue des faussets
                                </v>
      </c>
      <c r="F808" s="1" t="str">
        <f>IFERROR(__xludf.DUMMYFUNCTION("""COMPUTED_VALUE"""),"000 Bordeaux")</f>
        <v>000 Bordeaux</v>
      </c>
      <c r="G808" s="1" t="s">
        <v>8466</v>
      </c>
      <c r="H808" s="1" t="s">
        <v>8467</v>
      </c>
      <c r="I808" s="5" t="s">
        <v>8468</v>
      </c>
      <c r="J808" s="1" t="s">
        <v>654</v>
      </c>
      <c r="K808" s="3"/>
      <c r="L808" s="3"/>
    </row>
    <row r="809">
      <c r="A809" s="4" t="s">
        <v>8470</v>
      </c>
      <c r="B809" s="1" t="s">
        <v>8471</v>
      </c>
      <c r="C809" s="1" t="s">
        <v>8472</v>
      </c>
      <c r="D809" s="1" t="s">
        <v>8473</v>
      </c>
      <c r="E809" s="1" t="str">
        <f>IFERROR(__xludf.DUMMYFUNCTION("SPLIT(D809,""33"",FALSE)"),"95 rue Ernest Renan
                                 Maison de Retraite Terre Nègre
                                ")</f>
        <v>95 rue Ernest Renan
                                 Maison de Retraite Terre Nègre
                                </v>
      </c>
      <c r="F809" s="1" t="str">
        <f>IFERROR(__xludf.DUMMYFUNCTION("""COMPUTED_VALUE"""),"081 Bordeaux")</f>
        <v>081 Bordeaux</v>
      </c>
      <c r="G809" s="1" t="s">
        <v>8474</v>
      </c>
      <c r="H809" s="1" t="s">
        <v>11</v>
      </c>
      <c r="I809" s="1" t="s">
        <v>11</v>
      </c>
      <c r="J809" s="1" t="s">
        <v>53</v>
      </c>
      <c r="K809" s="3"/>
      <c r="L809" s="3"/>
    </row>
    <row r="810">
      <c r="A810" s="4" t="s">
        <v>8480</v>
      </c>
      <c r="B810" s="1" t="s">
        <v>8481</v>
      </c>
      <c r="C810" s="1" t="s">
        <v>8482</v>
      </c>
      <c r="D810" s="1" t="s">
        <v>8483</v>
      </c>
      <c r="E810" s="1" t="str">
        <f>IFERROR(__xludf.DUMMYFUNCTION("SPLIT(D810,""33"",FALSE)"),"11 place Fernand Lafargue
                                ")</f>
        <v>11 place Fernand Lafargue
                                </v>
      </c>
      <c r="F810" s="1" t="str">
        <f>IFERROR(__xludf.DUMMYFUNCTION("""COMPUTED_VALUE"""),"000 BORDEAUX")</f>
        <v>000 BORDEAUX</v>
      </c>
      <c r="G810" s="1" t="s">
        <v>8484</v>
      </c>
      <c r="H810" s="1" t="s">
        <v>11</v>
      </c>
      <c r="I810" s="1" t="s">
        <v>8485</v>
      </c>
      <c r="J810" s="1" t="s">
        <v>80</v>
      </c>
      <c r="K810" s="3"/>
      <c r="L810" s="3"/>
    </row>
    <row r="811">
      <c r="A811" s="4" t="s">
        <v>8489</v>
      </c>
      <c r="B811" s="1" t="s">
        <v>8490</v>
      </c>
      <c r="C811" s="1" t="s">
        <v>8491</v>
      </c>
      <c r="D811" s="1" t="s">
        <v>8492</v>
      </c>
      <c r="E811" s="1" t="str">
        <f>IFERROR(__xludf.DUMMYFUNCTION("SPLIT(D811,""33"",FALSE)"),"207 COURS BALGUERIE
                                ")</f>
        <v>207 COURS BALGUERIE
                                </v>
      </c>
      <c r="F811" s="1" t="str">
        <f>IFERROR(__xludf.DUMMYFUNCTION("""COMPUTED_VALUE"""),"300 BORDEAUX")</f>
        <v>300 BORDEAUX</v>
      </c>
      <c r="G811" s="1" t="s">
        <v>8493</v>
      </c>
      <c r="H811" s="1" t="s">
        <v>8494</v>
      </c>
      <c r="I811" s="1" t="s">
        <v>11</v>
      </c>
      <c r="J811" s="1" t="s">
        <v>31</v>
      </c>
      <c r="K811" s="3"/>
      <c r="L811" s="3"/>
    </row>
    <row r="812">
      <c r="A812" s="4" t="s">
        <v>8500</v>
      </c>
      <c r="B812" s="1" t="s">
        <v>8501</v>
      </c>
      <c r="C812" s="1" t="s">
        <v>8502</v>
      </c>
      <c r="D812" s="1" t="s">
        <v>8503</v>
      </c>
      <c r="E812" s="1" t="str">
        <f>IFERROR(__xludf.DUMMYFUNCTION("SPLIT(D812,""33"",FALSE)"),"208 rue Carle-Vernet
                                ")</f>
        <v>208 rue Carle-Vernet
                                </v>
      </c>
      <c r="F812" s="1" t="str">
        <f>IFERROR(__xludf.DUMMYFUNCTION("""COMPUTED_VALUE"""),"800 Bordeaux")</f>
        <v>800 Bordeaux</v>
      </c>
      <c r="G812" s="1" t="s">
        <v>8504</v>
      </c>
      <c r="H812" s="1" t="s">
        <v>8505</v>
      </c>
      <c r="I812" s="1" t="s">
        <v>11</v>
      </c>
      <c r="J812" s="1" t="s">
        <v>154</v>
      </c>
      <c r="K812" s="3"/>
      <c r="L812" s="3"/>
    </row>
    <row r="813">
      <c r="A813" s="4" t="s">
        <v>8509</v>
      </c>
      <c r="B813" s="1" t="s">
        <v>8510</v>
      </c>
      <c r="C813" s="1" t="s">
        <v>8511</v>
      </c>
      <c r="D813" s="1" t="s">
        <v>8512</v>
      </c>
      <c r="E813" s="1" t="str">
        <f>IFERROR(__xludf.DUMMYFUNCTION("SPLIT(D813,""33"",FALSE)"),"59 rue Monsarrat
                                ")</f>
        <v>59 rue Monsarrat
                                </v>
      </c>
      <c r="F813" s="1" t="str">
        <f>IFERROR(__xludf.DUMMYFUNCTION("""COMPUTED_VALUE"""),"800 BORDEAUX")</f>
        <v>800 BORDEAUX</v>
      </c>
      <c r="G813" s="1" t="s">
        <v>8513</v>
      </c>
      <c r="H813" s="1" t="s">
        <v>11</v>
      </c>
      <c r="I813" s="1" t="s">
        <v>11</v>
      </c>
      <c r="J813" s="1" t="s">
        <v>11</v>
      </c>
      <c r="K813" s="3"/>
      <c r="L813" s="3"/>
    </row>
    <row r="814">
      <c r="A814" s="4" t="s">
        <v>8515</v>
      </c>
      <c r="B814" s="1" t="s">
        <v>8516</v>
      </c>
      <c r="C814" s="1" t="s">
        <v>8517</v>
      </c>
      <c r="D814" s="1" t="s">
        <v>6287</v>
      </c>
      <c r="E814" s="1" t="str">
        <f>IFERROR(__xludf.DUMMYFUNCTION("SPLIT(D814,""33"",FALSE)"),"3 rue Tauzia
                                ")</f>
        <v>3 rue Tauzia
                                </v>
      </c>
      <c r="F814" s="1" t="str">
        <f>IFERROR(__xludf.DUMMYFUNCTION("""COMPUTED_VALUE"""),"800 Bordeaux")</f>
        <v>800 Bordeaux</v>
      </c>
      <c r="G814" s="1" t="s">
        <v>8518</v>
      </c>
      <c r="H814" s="1" t="s">
        <v>11</v>
      </c>
      <c r="I814" s="5" t="s">
        <v>8519</v>
      </c>
      <c r="J814" s="1" t="s">
        <v>382</v>
      </c>
      <c r="K814" s="3"/>
      <c r="L814" s="3"/>
    </row>
    <row r="815">
      <c r="A815" s="4" t="s">
        <v>8521</v>
      </c>
      <c r="B815" s="1" t="s">
        <v>8522</v>
      </c>
      <c r="C815" s="1" t="s">
        <v>8523</v>
      </c>
      <c r="D815" s="1" t="s">
        <v>8524</v>
      </c>
      <c r="E815" s="1" t="str">
        <f>IFERROR(__xludf.DUMMYFUNCTION("SPLIT(D815,""33"",FALSE)"),"Maison des Droits de l'Homme et du Citoyen, Le Dôme Avenue de Thouars
                                ")</f>
        <v>Maison des Droits de l'Homme et du Citoyen, Le Dôme Avenue de Thouars
                                </v>
      </c>
      <c r="F815" s="1" t="str">
        <f>IFERROR(__xludf.DUMMYFUNCTION("""COMPUTED_VALUE"""),"400 TALENCE")</f>
        <v>400 TALENCE</v>
      </c>
      <c r="G815" s="1" t="s">
        <v>8525</v>
      </c>
      <c r="H815" s="1" t="s">
        <v>11</v>
      </c>
      <c r="I815" s="3"/>
      <c r="J815" s="1" t="s">
        <v>183</v>
      </c>
      <c r="K815" s="3"/>
      <c r="L815" s="3"/>
    </row>
    <row r="816">
      <c r="A816" s="4" t="s">
        <v>8531</v>
      </c>
      <c r="B816" s="1" t="s">
        <v>8532</v>
      </c>
      <c r="C816" s="1" t="s">
        <v>8533</v>
      </c>
      <c r="D816" s="1" t="s">
        <v>8534</v>
      </c>
      <c r="E816" s="1" t="str">
        <f>IFERROR(__xludf.DUMMYFUNCTION("SPLIT(D816,""33"",FALSE)"),"261 avenue Thiers
                                BP 60003
                                ")</f>
        <v>261 avenue Thiers
                                BP 60003
                                </v>
      </c>
      <c r="F816" s="1" t="str">
        <f>IFERROR(__xludf.DUMMYFUNCTION("""COMPUTED_VALUE"""),"015 BORDEAUX CEDEX")</f>
        <v>015 BORDEAUX CEDEX</v>
      </c>
      <c r="G816" s="1" t="s">
        <v>8535</v>
      </c>
      <c r="H816" s="1" t="s">
        <v>8536</v>
      </c>
      <c r="I816" s="5" t="s">
        <v>8537</v>
      </c>
      <c r="J816" s="1" t="s">
        <v>31</v>
      </c>
      <c r="K816" s="3"/>
      <c r="L816" s="3"/>
    </row>
    <row r="817">
      <c r="A817" s="4" t="s">
        <v>8541</v>
      </c>
      <c r="B817" s="1" t="s">
        <v>8542</v>
      </c>
      <c r="C817" s="1" t="s">
        <v>8543</v>
      </c>
      <c r="D817" s="1" t="s">
        <v>8544</v>
      </c>
      <c r="E817" s="1" t="str">
        <f>IFERROR(__xludf.DUMMYFUNCTION("SPLIT(D817,""33"",FALSE)"),"3 rue de Tauzia
                                 Maison de la Nature et de l'Environnement de Bordeaux-Aquitaine
                                ")</f>
        <v>3 rue de Tauzia
                                 Maison de la Nature et de l'Environnement de Bordeaux-Aquitaine
                                </v>
      </c>
      <c r="F817" s="1" t="str">
        <f>IFERROR(__xludf.DUMMYFUNCTION("""COMPUTED_VALUE"""),"800 BORDEAUX")</f>
        <v>800 BORDEAUX</v>
      </c>
      <c r="G817" s="1" t="s">
        <v>8545</v>
      </c>
      <c r="H817" s="1" t="s">
        <v>11</v>
      </c>
      <c r="I817" s="5" t="s">
        <v>8546</v>
      </c>
      <c r="J817" s="1" t="s">
        <v>382</v>
      </c>
      <c r="K817" s="3"/>
      <c r="L817" s="3"/>
    </row>
    <row r="818">
      <c r="A818" s="4" t="s">
        <v>8550</v>
      </c>
      <c r="B818" s="1" t="s">
        <v>8551</v>
      </c>
      <c r="C818" s="1" t="s">
        <v>8552</v>
      </c>
      <c r="D818" s="1" t="s">
        <v>8553</v>
      </c>
      <c r="E818" s="1" t="str">
        <f>IFERROR(__xludf.DUMMYFUNCTION("SPLIT(D818,""33"",FALSE)"),"17 rue Yves du Manoir
                                ")</f>
        <v>17 rue Yves du Manoir
                                </v>
      </c>
      <c r="F818" s="1" t="str">
        <f>IFERROR(__xludf.DUMMYFUNCTION("""COMPUTED_VALUE"""),"160 Saint Médard en Jalles")</f>
        <v>160 Saint Médard en Jalles</v>
      </c>
      <c r="G818" s="1" t="s">
        <v>8554</v>
      </c>
      <c r="H818" s="1" t="s">
        <v>11</v>
      </c>
      <c r="I818" s="5" t="s">
        <v>8555</v>
      </c>
      <c r="J818" s="1" t="s">
        <v>312</v>
      </c>
      <c r="K818" s="3"/>
      <c r="L818" s="3"/>
    </row>
    <row r="819">
      <c r="A819" s="4" t="s">
        <v>8557</v>
      </c>
      <c r="B819" s="1" t="s">
        <v>8558</v>
      </c>
      <c r="C819" s="1" t="s">
        <v>8559</v>
      </c>
      <c r="D819" s="1" t="s">
        <v>8560</v>
      </c>
      <c r="E819" s="1" t="str">
        <f>IFERROR(__xludf.DUMMYFUNCTION("SPLIT(D819,""33"",FALSE)"),"13 RUE LAFFITEAU
                                ")</f>
        <v>13 RUE LAFFITEAU
                                </v>
      </c>
      <c r="F819" s="1" t="str">
        <f>IFERROR(__xludf.DUMMYFUNCTION("""COMPUTED_VALUE"""),"800 BORDEAUX")</f>
        <v>800 BORDEAUX</v>
      </c>
      <c r="G819" s="1" t="s">
        <v>8561</v>
      </c>
      <c r="H819" s="1" t="s">
        <v>11</v>
      </c>
      <c r="I819" s="1" t="s">
        <v>11</v>
      </c>
      <c r="J819" s="1" t="s">
        <v>154</v>
      </c>
      <c r="K819" s="3"/>
      <c r="L819" s="3"/>
    </row>
    <row r="820">
      <c r="A820" s="4" t="s">
        <v>8563</v>
      </c>
      <c r="B820" s="1" t="s">
        <v>8564</v>
      </c>
      <c r="C820" s="3"/>
      <c r="D820" s="3"/>
      <c r="E820" s="1" t="str">
        <f>IFERROR(__xludf.DUMMYFUNCTION("SPLIT(D820,""33"",FALSE)"),"#VALUE!")</f>
        <v>#VALUE!</v>
      </c>
      <c r="F820" s="3"/>
      <c r="G820" s="3"/>
      <c r="H820" s="1" t="s">
        <v>11</v>
      </c>
      <c r="I820" s="1" t="s">
        <v>11</v>
      </c>
      <c r="J820" s="1" t="s">
        <v>11</v>
      </c>
      <c r="K820" s="3"/>
      <c r="L820" s="3"/>
    </row>
    <row r="821">
      <c r="A821" s="4" t="s">
        <v>8566</v>
      </c>
      <c r="B821" s="1" t="s">
        <v>8567</v>
      </c>
      <c r="C821" s="1" t="s">
        <v>8568</v>
      </c>
      <c r="D821" s="1" t="s">
        <v>8569</v>
      </c>
      <c r="E821" s="1" t="str">
        <f>IFERROR(__xludf.DUMMYFUNCTION("SPLIT(D821,""33"",FALSE)"),"Place Amélie Raba Léon 
                                 Groupe Hospitalier Pellegrin 
                                ")</f>
        <v>Place Amélie Raba Léon 
                                 Groupe Hospitalier Pellegrin 
                                </v>
      </c>
      <c r="F821" s="1" t="str">
        <f>IFERROR(__xludf.DUMMYFUNCTION("""COMPUTED_VALUE"""),"000 Bordeaux")</f>
        <v>000 Bordeaux</v>
      </c>
      <c r="G821" s="1" t="s">
        <v>8570</v>
      </c>
      <c r="H821" s="1" t="s">
        <v>8571</v>
      </c>
      <c r="I821" s="5" t="s">
        <v>8572</v>
      </c>
      <c r="J821" s="1" t="s">
        <v>31</v>
      </c>
      <c r="K821" s="3"/>
      <c r="L821" s="3"/>
    </row>
    <row r="822">
      <c r="A822" s="4" t="s">
        <v>8586</v>
      </c>
      <c r="B822" s="1" t="s">
        <v>8587</v>
      </c>
      <c r="C822" s="1" t="s">
        <v>8588</v>
      </c>
      <c r="D822" s="1" t="s">
        <v>8589</v>
      </c>
      <c r="E822" s="1" t="str">
        <f>IFERROR(__xludf.DUMMYFUNCTION("SPLIT(D822,""33"",FALSE)"),"49 rue du Mirail
                                ")</f>
        <v>49 rue du Mirail
                                </v>
      </c>
      <c r="F822" s="1" t="str">
        <f>IFERROR(__xludf.DUMMYFUNCTION("""COMPUTED_VALUE"""),"000 Bordeaux")</f>
        <v>000 Bordeaux</v>
      </c>
      <c r="G822" s="1" t="s">
        <v>8590</v>
      </c>
      <c r="H822" s="1" t="s">
        <v>11</v>
      </c>
      <c r="I822" s="5" t="s">
        <v>8591</v>
      </c>
      <c r="J822" s="1" t="s">
        <v>80</v>
      </c>
      <c r="K822" s="3"/>
      <c r="L822" s="3"/>
    </row>
    <row r="823">
      <c r="A823" s="4" t="s">
        <v>8621</v>
      </c>
      <c r="B823" s="1" t="s">
        <v>8622</v>
      </c>
      <c r="C823" s="1" t="s">
        <v>8623</v>
      </c>
      <c r="D823" s="1" t="s">
        <v>8624</v>
      </c>
      <c r="E823" s="1" t="str">
        <f>IFERROR(__xludf.DUMMYFUNCTION("SPLIT(D823,""33"",FALSE)"),"Amis de Saint Jacques de Compostelle en Aquitaine, 4 rue blanqui
                                ")</f>
        <v>Amis de Saint Jacques de Compostelle en Aquitaine, 4 rue blanqui
                                </v>
      </c>
      <c r="F823" s="1" t="str">
        <f>IFERROR(__xludf.DUMMYFUNCTION("""COMPUTED_VALUE"""),"110 le bouscat")</f>
        <v>110 le bouscat</v>
      </c>
      <c r="G823" s="1" t="s">
        <v>8625</v>
      </c>
      <c r="H823" s="1" t="s">
        <v>11</v>
      </c>
      <c r="I823" s="5" t="s">
        <v>8626</v>
      </c>
      <c r="J823" s="1" t="s">
        <v>80</v>
      </c>
      <c r="K823" s="3"/>
      <c r="L823" s="3"/>
    </row>
    <row r="824">
      <c r="A824" s="4" t="s">
        <v>8630</v>
      </c>
      <c r="B824" s="1" t="s">
        <v>8631</v>
      </c>
      <c r="C824" s="1" t="s">
        <v>8632</v>
      </c>
      <c r="D824" s="1" t="s">
        <v>8633</v>
      </c>
      <c r="E824" s="1" t="str">
        <f>IFERROR(__xludf.DUMMYFUNCTION("SPLIT(D824,""33"",FALSE)"),"15, rue Bougainville
                                ")</f>
        <v>15, rue Bougainville
                                </v>
      </c>
      <c r="F824" s="1" t="str">
        <f>IFERROR(__xludf.DUMMYFUNCTION("""COMPUTED_VALUE"""),"000 Bordeaux")</f>
        <v>000 Bordeaux</v>
      </c>
      <c r="G824" s="1" t="s">
        <v>8634</v>
      </c>
      <c r="H824" s="1" t="s">
        <v>8635</v>
      </c>
      <c r="I824" s="5" t="s">
        <v>8636</v>
      </c>
      <c r="J824" s="1" t="s">
        <v>31</v>
      </c>
      <c r="K824" s="3"/>
      <c r="L824" s="3"/>
    </row>
    <row r="825">
      <c r="A825" s="4" t="s">
        <v>8640</v>
      </c>
      <c r="B825" s="1" t="s">
        <v>8641</v>
      </c>
      <c r="C825" s="1" t="s">
        <v>8642</v>
      </c>
      <c r="D825" s="1" t="s">
        <v>8643</v>
      </c>
      <c r="E825" s="1" t="str">
        <f>IFERROR(__xludf.DUMMYFUNCTION("SPLIT(D825,""33"",FALSE)"),"2 IMPASSE SAINTE-ELISABETH
                                ")</f>
        <v>2 IMPASSE SAINTE-ELISABETH
                                </v>
      </c>
      <c r="F825" s="1" t="str">
        <f>IFERROR(__xludf.DUMMYFUNCTION("""COMPUTED_VALUE"""),"000 BORDEAUX")</f>
        <v>000 BORDEAUX</v>
      </c>
      <c r="G825" s="1" t="s">
        <v>8644</v>
      </c>
      <c r="H825" s="1" t="s">
        <v>11</v>
      </c>
      <c r="I825" s="5" t="s">
        <v>8645</v>
      </c>
      <c r="J825" s="1" t="s">
        <v>183</v>
      </c>
      <c r="K825" s="3"/>
      <c r="L825" s="3"/>
    </row>
    <row r="826">
      <c r="A826" s="4" t="s">
        <v>8651</v>
      </c>
      <c r="B826" s="1" t="s">
        <v>8652</v>
      </c>
      <c r="C826" s="1" t="s">
        <v>8653</v>
      </c>
      <c r="D826" s="1" t="s">
        <v>8654</v>
      </c>
      <c r="E826" s="1" t="str">
        <f>IFERROR(__xludf.DUMMYFUNCTION("SPLIT(D826,""33"",FALSE)"),"6 rue de Balaclava
                                ")</f>
        <v>6 rue de Balaclava
                                </v>
      </c>
      <c r="F826" s="1" t="str">
        <f>IFERROR(__xludf.DUMMYFUNCTION("""COMPUTED_VALUE"""),"800 Bordeaux")</f>
        <v>800 Bordeaux</v>
      </c>
      <c r="G826" s="1" t="s">
        <v>8655</v>
      </c>
      <c r="H826" s="1" t="s">
        <v>11</v>
      </c>
      <c r="I826" s="1" t="s">
        <v>11</v>
      </c>
      <c r="J826" s="1" t="s">
        <v>53</v>
      </c>
      <c r="K826" s="3"/>
      <c r="L826" s="3"/>
    </row>
    <row r="827">
      <c r="A827" s="4" t="s">
        <v>8657</v>
      </c>
      <c r="B827" s="1" t="s">
        <v>8658</v>
      </c>
      <c r="C827" s="3"/>
      <c r="D827" s="3"/>
      <c r="E827" s="1" t="str">
        <f>IFERROR(__xludf.DUMMYFUNCTION("SPLIT(D827,""33"",FALSE)"),"#VALUE!")</f>
        <v>#VALUE!</v>
      </c>
      <c r="F827" s="3"/>
      <c r="G827" s="3"/>
      <c r="H827" s="1" t="s">
        <v>11</v>
      </c>
      <c r="I827" s="1" t="s">
        <v>11</v>
      </c>
      <c r="J827" s="1" t="s">
        <v>11</v>
      </c>
      <c r="K827" s="3"/>
      <c r="L827" s="3"/>
    </row>
    <row r="828">
      <c r="A828" s="4" t="s">
        <v>8676</v>
      </c>
      <c r="B828" s="1" t="s">
        <v>8677</v>
      </c>
      <c r="C828" s="1" t="s">
        <v>8678</v>
      </c>
      <c r="D828" s="1" t="s">
        <v>8679</v>
      </c>
      <c r="E828" s="1" t="str">
        <f>IFERROR(__xludf.DUMMYFUNCTION("SPLIT(D828,""33"",FALSE)"),"153, Rue David Jonhston
                                ")</f>
        <v>153, Rue David Jonhston
                                </v>
      </c>
      <c r="F828" s="1" t="str">
        <f>IFERROR(__xludf.DUMMYFUNCTION("""COMPUTED_VALUE"""),"000 BORDEAUX")</f>
        <v>000 BORDEAUX</v>
      </c>
      <c r="G828" s="1" t="s">
        <v>8680</v>
      </c>
      <c r="H828" s="1" t="s">
        <v>11</v>
      </c>
      <c r="I828" s="5" t="s">
        <v>8681</v>
      </c>
      <c r="J828" s="1" t="s">
        <v>11</v>
      </c>
      <c r="K828" s="3"/>
      <c r="L828" s="3"/>
    </row>
    <row r="829">
      <c r="A829" s="4" t="s">
        <v>8685</v>
      </c>
      <c r="B829" s="1" t="s">
        <v>8686</v>
      </c>
      <c r="C829" s="1" t="s">
        <v>8687</v>
      </c>
      <c r="D829" s="1" t="s">
        <v>8688</v>
      </c>
      <c r="E829" s="1" t="str">
        <f>IFERROR(__xludf.DUMMYFUNCTION("SPLIT(D829,""33"",FALSE)"),"6 rue Charles Durand
                                 Résidence La Factory Apt. B14
                                ")</f>
        <v>6 rue Charles Durand
                                 Résidence La Factory Apt. B14
                                </v>
      </c>
      <c r="F829" s="1" t="str">
        <f>IFERROR(__xludf.DUMMYFUNCTION("""COMPUTED_VALUE"""),"300 Bordeaux")</f>
        <v>300 Bordeaux</v>
      </c>
      <c r="G829" s="1" t="s">
        <v>8689</v>
      </c>
      <c r="H829" s="1" t="s">
        <v>11</v>
      </c>
      <c r="I829" s="3"/>
      <c r="J829" s="1" t="s">
        <v>312</v>
      </c>
      <c r="K829" s="3"/>
      <c r="L829" s="3"/>
    </row>
    <row r="830">
      <c r="A830" s="4" t="s">
        <v>8693</v>
      </c>
      <c r="B830" s="1" t="s">
        <v>8694</v>
      </c>
      <c r="C830" s="3"/>
      <c r="D830" s="3"/>
      <c r="E830" s="1" t="str">
        <f>IFERROR(__xludf.DUMMYFUNCTION("SPLIT(D830,""33"",FALSE)"),"#VALUE!")</f>
        <v>#VALUE!</v>
      </c>
      <c r="F830" s="3"/>
      <c r="G830" s="3"/>
      <c r="H830" s="1" t="s">
        <v>11</v>
      </c>
      <c r="I830" s="1" t="s">
        <v>11</v>
      </c>
      <c r="J830" s="1" t="s">
        <v>11</v>
      </c>
      <c r="K830" s="3"/>
      <c r="L830" s="3"/>
    </row>
    <row r="831">
      <c r="A831" s="4" t="s">
        <v>8696</v>
      </c>
      <c r="B831" s="1" t="s">
        <v>8697</v>
      </c>
      <c r="C831" s="1" t="s">
        <v>8698</v>
      </c>
      <c r="D831" s="1" t="s">
        <v>8699</v>
      </c>
      <c r="E831" s="1" t="str">
        <f>IFERROR(__xludf.DUMMYFUNCTION("SPLIT(D831,""33"",FALSE)"),"30 rue du Commerce
                                ")</f>
        <v>30 rue du Commerce
                                </v>
      </c>
      <c r="F831" s="1" t="str">
        <f>IFERROR(__xludf.DUMMYFUNCTION("""COMPUTED_VALUE"""),"800 Bordeaux")</f>
        <v>800 Bordeaux</v>
      </c>
      <c r="G831" s="1" t="s">
        <v>8700</v>
      </c>
      <c r="H831" s="1" t="s">
        <v>8701</v>
      </c>
      <c r="I831" s="5" t="s">
        <v>8702</v>
      </c>
      <c r="J831" s="1" t="s">
        <v>382</v>
      </c>
      <c r="K831" s="3"/>
      <c r="L831" s="3"/>
    </row>
    <row r="832">
      <c r="A832" s="4" t="s">
        <v>8722</v>
      </c>
      <c r="B832" s="1" t="s">
        <v>8723</v>
      </c>
      <c r="C832" s="1" t="s">
        <v>8724</v>
      </c>
      <c r="D832" s="1" t="s">
        <v>8725</v>
      </c>
      <c r="E832" s="1" t="str">
        <f>IFERROR(__xludf.DUMMYFUNCTION("SPLIT(D832,""33"",FALSE)"),"43 rue Gouffrand
                                ")</f>
        <v>43 rue Gouffrand
                                </v>
      </c>
      <c r="F832" s="1" t="str">
        <f>IFERROR(__xludf.DUMMYFUNCTION("""COMPUTED_VALUE"""),"300 Bordeaux")</f>
        <v>300 Bordeaux</v>
      </c>
      <c r="G832" s="1" t="s">
        <v>8726</v>
      </c>
      <c r="H832" s="1" t="s">
        <v>11</v>
      </c>
      <c r="I832" s="5" t="s">
        <v>8727</v>
      </c>
      <c r="J832" s="1" t="s">
        <v>80</v>
      </c>
      <c r="K832" s="3"/>
      <c r="L832" s="3"/>
    </row>
    <row r="833">
      <c r="A833" s="4" t="s">
        <v>8731</v>
      </c>
      <c r="B833" s="1" t="s">
        <v>8732</v>
      </c>
      <c r="C833" s="1" t="s">
        <v>8733</v>
      </c>
      <c r="D833" s="1" t="s">
        <v>8734</v>
      </c>
      <c r="E833" s="1" t="str">
        <f>IFERROR(__xludf.DUMMYFUNCTION("SPLIT(D833,""33"",FALSE)"),"Chez Université de Bordeaux
                                 3 Ter Place de la Victoire
                                ")</f>
        <v>Chez Université de Bordeaux
                                 3 Ter Place de la Victoire
                                </v>
      </c>
      <c r="F833" s="1" t="str">
        <f>IFERROR(__xludf.DUMMYFUNCTION("""COMPUTED_VALUE"""),"076 BORDEAUX")</f>
        <v>076 BORDEAUX</v>
      </c>
      <c r="G833" s="1" t="s">
        <v>8735</v>
      </c>
      <c r="H833" s="1" t="s">
        <v>11</v>
      </c>
      <c r="I833" s="5" t="s">
        <v>8736</v>
      </c>
      <c r="J833" s="1" t="s">
        <v>31</v>
      </c>
      <c r="K833" s="3"/>
      <c r="L833" s="3"/>
    </row>
    <row r="834">
      <c r="A834" s="4" t="s">
        <v>8738</v>
      </c>
      <c r="B834" s="1" t="s">
        <v>8739</v>
      </c>
      <c r="C834" s="1" t="s">
        <v>8740</v>
      </c>
      <c r="D834" s="1" t="s">
        <v>8741</v>
      </c>
      <c r="E834" s="1" t="str">
        <f>IFERROR(__xludf.DUMMYFUNCTION("SPLIT(D834,""33"",FALSE)"),"rue de Pessac
                                ")</f>
        <v>rue de Pessac
                                </v>
      </c>
      <c r="F834" s="1" t="str">
        <f>IFERROR(__xludf.DUMMYFUNCTION("""COMPUTED_VALUE"""),"000 Bordeaux")</f>
        <v>000 Bordeaux</v>
      </c>
      <c r="G834" s="1" t="s">
        <v>8742</v>
      </c>
      <c r="H834" s="1" t="s">
        <v>11</v>
      </c>
      <c r="I834" s="1" t="s">
        <v>11</v>
      </c>
      <c r="J834" s="1" t="s">
        <v>183</v>
      </c>
      <c r="K834" s="3"/>
      <c r="L834" s="3"/>
    </row>
    <row r="835">
      <c r="A835" s="4" t="s">
        <v>8748</v>
      </c>
      <c r="B835" s="1" t="s">
        <v>8749</v>
      </c>
      <c r="C835" s="1" t="s">
        <v>8750</v>
      </c>
      <c r="D835" s="1" t="s">
        <v>8751</v>
      </c>
      <c r="E835" s="1" t="str">
        <f>IFERROR(__xludf.DUMMYFUNCTION("SPLIT(D835,""33"",FALSE)"),"298 rue d'Ornano
                                ")</f>
        <v>298 rue d'Ornano
                                </v>
      </c>
      <c r="F835" s="1" t="str">
        <f>IFERROR(__xludf.DUMMYFUNCTION("""COMPUTED_VALUE"""),"000 Bordeaux")</f>
        <v>000 Bordeaux</v>
      </c>
      <c r="G835" s="1" t="s">
        <v>8752</v>
      </c>
      <c r="H835" s="1" t="s">
        <v>8753</v>
      </c>
      <c r="I835" s="1" t="s">
        <v>11</v>
      </c>
      <c r="J835" s="1" t="s">
        <v>312</v>
      </c>
      <c r="K835" s="3"/>
      <c r="L835" s="3"/>
    </row>
    <row r="836">
      <c r="A836" s="4" t="s">
        <v>8757</v>
      </c>
      <c r="B836" s="1" t="s">
        <v>8758</v>
      </c>
      <c r="C836" s="1" t="s">
        <v>8759</v>
      </c>
      <c r="D836" s="1" t="s">
        <v>8760</v>
      </c>
      <c r="E836" s="1" t="str">
        <f>IFERROR(__xludf.DUMMYFUNCTION("SPLIT(D836,""33"",FALSE)"),"135 rue Saint Catherine
                                ")</f>
        <v>135 rue Saint Catherine
                                </v>
      </c>
      <c r="F836" s="1" t="str">
        <f>IFERROR(__xludf.DUMMYFUNCTION("""COMPUTED_VALUE"""),"000 Bordeaux")</f>
        <v>000 Bordeaux</v>
      </c>
      <c r="G836" s="1" t="s">
        <v>8761</v>
      </c>
      <c r="H836" s="1" t="s">
        <v>8762</v>
      </c>
      <c r="I836" s="5" t="s">
        <v>8763</v>
      </c>
      <c r="J836" s="1" t="s">
        <v>80</v>
      </c>
      <c r="K836" s="3"/>
      <c r="L836" s="3"/>
    </row>
    <row r="837">
      <c r="A837" s="4" t="s">
        <v>8787</v>
      </c>
      <c r="B837" s="1" t="s">
        <v>8788</v>
      </c>
      <c r="C837" s="1" t="s">
        <v>8789</v>
      </c>
      <c r="D837" s="1" t="s">
        <v>8790</v>
      </c>
      <c r="E837" s="1" t="str">
        <f>IFERROR(__xludf.DUMMYFUNCTION("SPLIT(D837,""33"",FALSE)"),"43 rue Bertrand de Goth
                                ")</f>
        <v>43 rue Bertrand de Goth
                                </v>
      </c>
      <c r="F837" s="1" t="str">
        <f>IFERROR(__xludf.DUMMYFUNCTION("""COMPUTED_VALUE"""),"800 Bordeaux")</f>
        <v>800 Bordeaux</v>
      </c>
      <c r="G837" s="1" t="s">
        <v>8791</v>
      </c>
      <c r="H837" s="1" t="s">
        <v>11</v>
      </c>
      <c r="I837" s="5" t="s">
        <v>8792</v>
      </c>
      <c r="J837" s="1" t="s">
        <v>31</v>
      </c>
      <c r="K837" s="3"/>
      <c r="L837" s="3"/>
    </row>
    <row r="838">
      <c r="A838" s="4" t="s">
        <v>8794</v>
      </c>
      <c r="B838" s="1" t="s">
        <v>8795</v>
      </c>
      <c r="C838" s="1" t="s">
        <v>8796</v>
      </c>
      <c r="D838" s="1" t="s">
        <v>8797</v>
      </c>
      <c r="E838" s="1" t="str">
        <f>IFERROR(__xludf.DUMMYFUNCTION("SPLIT(D838,""33"",FALSE)"),"14 rue chantecrit 
                                 Apt 21
                                ")</f>
        <v>14 rue chantecrit 
                                 Apt 21
                                </v>
      </c>
      <c r="F838" s="1" t="str">
        <f>IFERROR(__xludf.DUMMYFUNCTION("""COMPUTED_VALUE"""),"300 Bordeaux")</f>
        <v>300 Bordeaux</v>
      </c>
      <c r="G838" s="1" t="s">
        <v>8798</v>
      </c>
      <c r="H838" s="1" t="s">
        <v>8799</v>
      </c>
      <c r="I838" s="5" t="s">
        <v>8800</v>
      </c>
      <c r="J838" s="1" t="s">
        <v>80</v>
      </c>
      <c r="K838" s="3"/>
      <c r="L838" s="3"/>
    </row>
    <row r="839">
      <c r="A839" s="4" t="s">
        <v>8812</v>
      </c>
      <c r="B839" s="1" t="s">
        <v>8813</v>
      </c>
      <c r="C839" s="1" t="s">
        <v>8814</v>
      </c>
      <c r="D839" s="1" t="s">
        <v>8815</v>
      </c>
      <c r="E839" s="1" t="str">
        <f>IFERROR(__xludf.DUMMYFUNCTION("SPLIT(D839,""33"",FALSE)"),"9, rue Teulère
                                ")</f>
        <v>9, rue Teulère
                                </v>
      </c>
      <c r="F839" s="1" t="str">
        <f>IFERROR(__xludf.DUMMYFUNCTION("""COMPUTED_VALUE"""),"000 BORDEAUX")</f>
        <v>000 BORDEAUX</v>
      </c>
      <c r="G839" s="1" t="s">
        <v>8816</v>
      </c>
      <c r="H839" s="1" t="s">
        <v>11</v>
      </c>
      <c r="I839" s="3"/>
      <c r="J839" s="1" t="s">
        <v>80</v>
      </c>
      <c r="K839" s="3"/>
      <c r="L839" s="3"/>
    </row>
    <row r="840">
      <c r="A840" s="4" t="s">
        <v>8822</v>
      </c>
      <c r="B840" s="1" t="s">
        <v>8823</v>
      </c>
      <c r="C840" s="1" t="s">
        <v>8824</v>
      </c>
      <c r="D840" s="1" t="s">
        <v>8825</v>
      </c>
      <c r="E840" s="1" t="str">
        <f>IFERROR(__xludf.DUMMYFUNCTION("SPLIT(D840,""33"",FALSE)"),"14 Rue Des Freres Portmann 
                                 Residence H3 14 eme Etage Appart 1407 
                                ")</f>
        <v>14 Rue Des Freres Portmann 
                                 Residence H3 14 eme Etage Appart 1407 
                                </v>
      </c>
      <c r="F840" s="1" t="str">
        <f>IFERROR(__xludf.DUMMYFUNCTION("""COMPUTED_VALUE"""),"300 Bordeaux")</f>
        <v>300 Bordeaux</v>
      </c>
      <c r="G840" s="1" t="s">
        <v>8826</v>
      </c>
      <c r="H840" s="1" t="s">
        <v>8827</v>
      </c>
      <c r="I840" s="1" t="s">
        <v>11</v>
      </c>
      <c r="J840" s="1" t="s">
        <v>312</v>
      </c>
      <c r="K840" s="3"/>
      <c r="L840" s="3"/>
    </row>
    <row r="841">
      <c r="A841" s="4" t="s">
        <v>8829</v>
      </c>
      <c r="B841" s="1" t="s">
        <v>8830</v>
      </c>
      <c r="C841" s="1" t="s">
        <v>8831</v>
      </c>
      <c r="D841" s="1" t="s">
        <v>8832</v>
      </c>
      <c r="E841" s="1" t="str">
        <f>IFERROR(__xludf.DUMMYFUNCTION("SPLIT(D841,""33"",FALSE)"),"8 rue Périnot Le Vinci A
                                ")</f>
        <v>8 rue Périnot Le Vinci A
                                </v>
      </c>
      <c r="F841" s="1" t="str">
        <f>IFERROR(__xludf.DUMMYFUNCTION("""COMPUTED_VALUE"""),"200 Bordeaux")</f>
        <v>200 Bordeaux</v>
      </c>
      <c r="G841" s="1" t="s">
        <v>8833</v>
      </c>
      <c r="H841" s="1" t="s">
        <v>8834</v>
      </c>
      <c r="I841" s="5" t="s">
        <v>8835</v>
      </c>
      <c r="J841" s="1" t="s">
        <v>53</v>
      </c>
      <c r="K841" s="3"/>
      <c r="L841" s="3"/>
    </row>
    <row r="842">
      <c r="A842" s="4" t="s">
        <v>8837</v>
      </c>
      <c r="B842" s="1" t="s">
        <v>8838</v>
      </c>
      <c r="C842" s="1" t="s">
        <v>8839</v>
      </c>
      <c r="D842" s="1" t="s">
        <v>8840</v>
      </c>
      <c r="E842" s="1" t="str">
        <f>IFERROR(__xludf.DUMMYFUNCTION("SPLIT(D842,""33"",FALSE)"),"31 rue  des chênes lièges
                                ")</f>
        <v>31 rue  des chênes lièges
                                </v>
      </c>
      <c r="F842" s="1" t="str">
        <f>IFERROR(__xludf.DUMMYFUNCTION("""COMPUTED_VALUE"""),"000 Bordeaux")</f>
        <v>000 Bordeaux</v>
      </c>
      <c r="G842" s="1" t="s">
        <v>8841</v>
      </c>
      <c r="H842" s="1" t="s">
        <v>11</v>
      </c>
      <c r="I842" s="5" t="s">
        <v>8842</v>
      </c>
      <c r="J842" s="1" t="s">
        <v>80</v>
      </c>
      <c r="K842" s="3"/>
      <c r="L842" s="3"/>
    </row>
    <row r="843">
      <c r="A843" s="4" t="s">
        <v>8846</v>
      </c>
      <c r="B843" s="1" t="s">
        <v>8847</v>
      </c>
      <c r="C843" s="1" t="s">
        <v>8848</v>
      </c>
      <c r="D843" s="1" t="s">
        <v>8849</v>
      </c>
      <c r="E843" s="1" t="str">
        <f>IFERROR(__xludf.DUMMYFUNCTION("SPLIT(D843,""33"",FALSE)"),"16 cours Saint Louis
                                 Apt 58
                                ")</f>
        <v>16 cours Saint Louis
                                 Apt 58
                                </v>
      </c>
      <c r="F843" s="1" t="str">
        <f>IFERROR(__xludf.DUMMYFUNCTION("""COMPUTED_VALUE"""),"300 Bordeaux")</f>
        <v>300 Bordeaux</v>
      </c>
      <c r="G843" s="1" t="s">
        <v>8850</v>
      </c>
      <c r="H843" s="1" t="s">
        <v>11</v>
      </c>
      <c r="I843" s="3"/>
      <c r="J843" s="1" t="s">
        <v>80</v>
      </c>
      <c r="K843" s="3"/>
      <c r="L843" s="3"/>
    </row>
    <row r="844">
      <c r="A844" s="4" t="s">
        <v>8852</v>
      </c>
      <c r="B844" s="1" t="s">
        <v>8853</v>
      </c>
      <c r="C844" s="1" t="s">
        <v>8854</v>
      </c>
      <c r="D844" s="1" t="s">
        <v>8855</v>
      </c>
      <c r="E844" s="1" t="str">
        <f>IFERROR(__xludf.DUMMYFUNCTION("SPLIT(D844,""33"",FALSE)"),"10 ZA du Lapin
                                ")</f>
        <v>10 ZA du Lapin
                                </v>
      </c>
      <c r="F844" s="1" t="str">
        <f>IFERROR(__xludf.DUMMYFUNCTION("""COMPUTED_VALUE"""),"750 BEYCHAC ET CAILLAU")</f>
        <v>750 BEYCHAC ET CAILLAU</v>
      </c>
      <c r="G844" s="1" t="s">
        <v>8856</v>
      </c>
      <c r="H844" s="1" t="s">
        <v>8857</v>
      </c>
      <c r="I844" s="5" t="s">
        <v>8858</v>
      </c>
      <c r="J844" s="1" t="s">
        <v>382</v>
      </c>
      <c r="K844" s="3"/>
      <c r="L844" s="3"/>
    </row>
    <row r="845">
      <c r="A845" s="4" t="s">
        <v>8866</v>
      </c>
      <c r="B845" s="1" t="s">
        <v>8867</v>
      </c>
      <c r="C845" s="1" t="s">
        <v>8868</v>
      </c>
      <c r="D845" s="1" t="s">
        <v>8869</v>
      </c>
      <c r="E845" s="1" t="str">
        <f>IFERROR(__xludf.DUMMYFUNCTION("SPLIT(D845,""33"",FALSE)"),"95 rue de bégles
                                ")</f>
        <v>95 rue de bégles
                                </v>
      </c>
      <c r="F845" s="1" t="str">
        <f>IFERROR(__xludf.DUMMYFUNCTION("""COMPUTED_VALUE"""),"800 Bordeaux")</f>
        <v>800 Bordeaux</v>
      </c>
      <c r="G845" s="1" t="s">
        <v>8870</v>
      </c>
      <c r="H845" s="1" t="s">
        <v>11</v>
      </c>
      <c r="I845" s="1" t="s">
        <v>11</v>
      </c>
      <c r="J845" s="1" t="s">
        <v>31</v>
      </c>
      <c r="K845" s="3"/>
      <c r="L845" s="3"/>
    </row>
    <row r="846">
      <c r="A846" s="4" t="s">
        <v>8874</v>
      </c>
      <c r="B846" s="1" t="s">
        <v>8875</v>
      </c>
      <c r="C846" s="1" t="s">
        <v>8876</v>
      </c>
      <c r="D846" s="1" t="s">
        <v>8877</v>
      </c>
      <c r="E846" s="1" t="str">
        <f>IFERROR(__xludf.DUMMYFUNCTION("SPLIT(D846,""33"",FALSE)"),"176 rue Achard
                                 ZA Achard- Bâtiment D1
                                ")</f>
        <v>176 rue Achard
                                 ZA Achard- Bâtiment D1
                                </v>
      </c>
      <c r="F846" s="1" t="str">
        <f>IFERROR(__xludf.DUMMYFUNCTION("""COMPUTED_VALUE"""),"300 Bordeaux")</f>
        <v>300 Bordeaux</v>
      </c>
      <c r="G846" s="1" t="s">
        <v>8878</v>
      </c>
      <c r="H846" s="1" t="s">
        <v>8879</v>
      </c>
      <c r="I846" s="5" t="s">
        <v>8880</v>
      </c>
      <c r="J846" s="1" t="s">
        <v>924</v>
      </c>
      <c r="K846" s="3"/>
      <c r="L846" s="3"/>
    </row>
    <row r="847">
      <c r="A847" s="4" t="s">
        <v>8886</v>
      </c>
      <c r="B847" s="1" t="s">
        <v>8887</v>
      </c>
      <c r="C847" s="3"/>
      <c r="D847" s="3"/>
      <c r="E847" s="1" t="str">
        <f>IFERROR(__xludf.DUMMYFUNCTION("SPLIT(D847,""33"",FALSE)"),"#VALUE!")</f>
        <v>#VALUE!</v>
      </c>
      <c r="F847" s="3"/>
      <c r="G847" s="3"/>
      <c r="H847" s="1" t="s">
        <v>11</v>
      </c>
      <c r="I847" s="1" t="s">
        <v>11</v>
      </c>
      <c r="J847" s="1" t="s">
        <v>11</v>
      </c>
      <c r="K847" s="3"/>
      <c r="L847" s="3"/>
    </row>
    <row r="848">
      <c r="A848" s="4" t="s">
        <v>8891</v>
      </c>
      <c r="B848" s="1" t="s">
        <v>8892</v>
      </c>
      <c r="C848" s="1" t="s">
        <v>8893</v>
      </c>
      <c r="D848" s="1" t="s">
        <v>8894</v>
      </c>
      <c r="E848" s="1" t="str">
        <f>IFERROR(__xludf.DUMMYFUNCTION("SPLIT(D848,""33"",FALSE)"),"49 rue de Bordeaux
                                ")</f>
        <v>49 rue de Bordeaux
                                </v>
      </c>
      <c r="F848" s="1" t="str">
        <f>IFERROR(__xludf.DUMMYFUNCTION("""COMPUTED_VALUE"""),"700 Mérignac")</f>
        <v>700 Mérignac</v>
      </c>
      <c r="G848" s="1" t="s">
        <v>8895</v>
      </c>
      <c r="H848" s="1" t="s">
        <v>11</v>
      </c>
      <c r="I848" s="1" t="s">
        <v>11</v>
      </c>
      <c r="J848" s="1" t="s">
        <v>312</v>
      </c>
      <c r="K848" s="3"/>
      <c r="L848" s="3"/>
    </row>
    <row r="849">
      <c r="A849" s="4" t="s">
        <v>8897</v>
      </c>
      <c r="B849" s="1" t="s">
        <v>8898</v>
      </c>
      <c r="C849" s="1" t="s">
        <v>8899</v>
      </c>
      <c r="D849" s="1" t="s">
        <v>8900</v>
      </c>
      <c r="E849" s="1" t="str">
        <f>IFERROR(__xludf.DUMMYFUNCTION("SPLIT(D849,""33"",FALSE)"),"21 rue Ulysse Despaux
                                ")</f>
        <v>21 rue Ulysse Despaux
                                </v>
      </c>
      <c r="F849" s="1" t="str">
        <f>IFERROR(__xludf.DUMMYFUNCTION("""COMPUTED_VALUE"""),"800 Bordeaux")</f>
        <v>800 Bordeaux</v>
      </c>
      <c r="G849" s="1" t="s">
        <v>8901</v>
      </c>
      <c r="H849" s="1" t="s">
        <v>11</v>
      </c>
      <c r="I849" s="1" t="s">
        <v>11</v>
      </c>
      <c r="J849" s="1" t="s">
        <v>183</v>
      </c>
      <c r="K849" s="3"/>
      <c r="L849" s="3"/>
    </row>
    <row r="850">
      <c r="A850" s="4" t="s">
        <v>8903</v>
      </c>
      <c r="B850" s="1" t="s">
        <v>8904</v>
      </c>
      <c r="C850" s="1" t="s">
        <v>8905</v>
      </c>
      <c r="D850" s="1" t="s">
        <v>8906</v>
      </c>
      <c r="E850" s="1" t="str">
        <f>IFERROR(__xludf.DUMMYFUNCTION("SPLIT(D850,""33"",FALSE)"),"140 cours de la Marne
                                ")</f>
        <v>140 cours de la Marne
                                </v>
      </c>
      <c r="F850" s="1" t="str">
        <f>IFERROR(__xludf.DUMMYFUNCTION("""COMPUTED_VALUE"""),"800 BORDEAUX")</f>
        <v>800 BORDEAUX</v>
      </c>
      <c r="G850" s="1" t="s">
        <v>8907</v>
      </c>
      <c r="H850" s="1" t="s">
        <v>11</v>
      </c>
      <c r="I850" s="5" t="s">
        <v>8908</v>
      </c>
      <c r="J850" s="1" t="s">
        <v>80</v>
      </c>
      <c r="K850" s="3"/>
      <c r="L850" s="3"/>
    </row>
    <row r="851">
      <c r="A851" s="4" t="s">
        <v>8912</v>
      </c>
      <c r="B851" s="1" t="s">
        <v>8913</v>
      </c>
      <c r="C851" s="1" t="s">
        <v>8914</v>
      </c>
      <c r="D851" s="1" t="s">
        <v>8915</v>
      </c>
      <c r="E851" s="1" t="str">
        <f>IFERROR(__xludf.DUMMYFUNCTION("SPLIT(D851,""33"",FALSE)"),"73 rue Caména d'Almeida
                                ")</f>
        <v>73 rue Caména d'Almeida
                                </v>
      </c>
      <c r="F851" s="1" t="str">
        <f>IFERROR(__xludf.DUMMYFUNCTION("""COMPUTED_VALUE"""),"000 Bordeaux")</f>
        <v>000 Bordeaux</v>
      </c>
      <c r="G851" s="1" t="s">
        <v>8916</v>
      </c>
      <c r="H851" s="1" t="s">
        <v>11</v>
      </c>
      <c r="I851" s="1" t="s">
        <v>11</v>
      </c>
      <c r="J851" s="1" t="s">
        <v>312</v>
      </c>
      <c r="K851" s="3"/>
      <c r="L851" s="3"/>
    </row>
    <row r="852">
      <c r="A852" s="4" t="s">
        <v>8926</v>
      </c>
      <c r="B852" s="1" t="s">
        <v>8927</v>
      </c>
      <c r="C852" s="1" t="s">
        <v>8928</v>
      </c>
      <c r="D852" s="1" t="s">
        <v>8929</v>
      </c>
      <c r="E852" s="1" t="str">
        <f>IFERROR(__xludf.DUMMYFUNCTION("SPLIT(D852,""33"",FALSE)"),"10 avenue Bel Air
                                ")</f>
        <v>10 avenue Bel Air
                                </v>
      </c>
      <c r="F852" s="1" t="str">
        <f>IFERROR(__xludf.DUMMYFUNCTION("""COMPUTED_VALUE"""),"200 Bordeaux")</f>
        <v>200 Bordeaux</v>
      </c>
      <c r="G852" s="1" t="s">
        <v>8930</v>
      </c>
      <c r="H852" s="1" t="s">
        <v>8931</v>
      </c>
      <c r="I852" s="5" t="s">
        <v>8932</v>
      </c>
      <c r="J852" s="1" t="s">
        <v>80</v>
      </c>
      <c r="K852" s="3"/>
      <c r="L852" s="3"/>
    </row>
    <row r="853">
      <c r="A853" s="4" t="s">
        <v>8956</v>
      </c>
      <c r="B853" s="1" t="s">
        <v>8957</v>
      </c>
      <c r="C853" s="1" t="s">
        <v>8958</v>
      </c>
      <c r="D853" s="1" t="s">
        <v>8959</v>
      </c>
      <c r="E853" s="1" t="str">
        <f>IFERROR(__xludf.DUMMYFUNCTION("SPLIT(D853,""33"",FALSE)"),"20 RUE DES AYRES
                                ")</f>
        <v>20 RUE DES AYRES
                                </v>
      </c>
      <c r="F853" s="1" t="str">
        <f>IFERROR(__xludf.DUMMYFUNCTION("""COMPUTED_VALUE"""),"000 BORDEAUX")</f>
        <v>000 BORDEAUX</v>
      </c>
      <c r="G853" s="1" t="s">
        <v>8960</v>
      </c>
      <c r="H853" s="1" t="s">
        <v>8961</v>
      </c>
      <c r="I853" s="1" t="s">
        <v>11</v>
      </c>
      <c r="J853" s="1" t="s">
        <v>31</v>
      </c>
      <c r="K853" s="3"/>
      <c r="L853" s="3"/>
    </row>
    <row r="854">
      <c r="A854" s="4" t="s">
        <v>8963</v>
      </c>
      <c r="B854" s="1" t="s">
        <v>8964</v>
      </c>
      <c r="C854" s="1" t="s">
        <v>8965</v>
      </c>
      <c r="D854" s="1" t="s">
        <v>7879</v>
      </c>
      <c r="E854" s="1" t="str">
        <f>IFERROR(__xludf.DUMMYFUNCTION("SPLIT(D854,""33"",FALSE)"),"6 rue Ramonet
                                ")</f>
        <v>6 rue Ramonet
                                </v>
      </c>
      <c r="F854" s="1" t="str">
        <f>IFERROR(__xludf.DUMMYFUNCTION("""COMPUTED_VALUE"""),"000 Bordeaux")</f>
        <v>000 Bordeaux</v>
      </c>
      <c r="G854" s="1" t="s">
        <v>8966</v>
      </c>
      <c r="H854" s="1" t="s">
        <v>8967</v>
      </c>
      <c r="I854" s="3"/>
      <c r="J854" s="1" t="s">
        <v>80</v>
      </c>
      <c r="K854" s="3"/>
      <c r="L854" s="3"/>
    </row>
    <row r="855">
      <c r="A855" s="4" t="s">
        <v>8975</v>
      </c>
      <c r="B855" s="1" t="s">
        <v>8976</v>
      </c>
      <c r="C855" s="1" t="s">
        <v>8977</v>
      </c>
      <c r="D855" s="3"/>
      <c r="E855" s="1" t="str">
        <f>IFERROR(__xludf.DUMMYFUNCTION("SPLIT(D855,""33"",FALSE)"),"#VALUE!")</f>
        <v>#VALUE!</v>
      </c>
      <c r="F855" s="3"/>
      <c r="G855" s="3"/>
      <c r="H855" s="1" t="s">
        <v>8978</v>
      </c>
      <c r="I855" s="1" t="s">
        <v>11</v>
      </c>
      <c r="J855" s="1" t="s">
        <v>11</v>
      </c>
      <c r="K855" s="3"/>
      <c r="L855" s="3"/>
    </row>
    <row r="856">
      <c r="A856" s="4" t="s">
        <v>8990</v>
      </c>
      <c r="B856" s="1" t="s">
        <v>8991</v>
      </c>
      <c r="C856" s="1" t="s">
        <v>8992</v>
      </c>
      <c r="D856" s="1" t="s">
        <v>8993</v>
      </c>
      <c r="E856" s="1" t="str">
        <f>IFERROR(__xludf.DUMMYFUNCTION("SPLIT(D856,""33"",FALSE)"),"19 RUE CRAMPEL
                                ")</f>
        <v>19 RUE CRAMPEL
                                </v>
      </c>
      <c r="F856" s="1" t="str">
        <f>IFERROR(__xludf.DUMMYFUNCTION("""COMPUTED_VALUE"""),"800 BORDEAUX")</f>
        <v>800 BORDEAUX</v>
      </c>
      <c r="G856" s="1" t="s">
        <v>8994</v>
      </c>
      <c r="H856" s="1" t="s">
        <v>11</v>
      </c>
      <c r="I856" s="1" t="s">
        <v>11</v>
      </c>
      <c r="J856" s="1" t="s">
        <v>53</v>
      </c>
      <c r="K856" s="3"/>
      <c r="L856" s="3"/>
    </row>
    <row r="857">
      <c r="A857" s="4" t="s">
        <v>9004</v>
      </c>
      <c r="B857" s="1" t="s">
        <v>9005</v>
      </c>
      <c r="C857" s="1" t="s">
        <v>9006</v>
      </c>
      <c r="D857" s="1" t="s">
        <v>9007</v>
      </c>
      <c r="E857" s="1" t="str">
        <f>IFERROR(__xludf.DUMMYFUNCTION("SPLIT(D857,""33"",FALSE)"),"7 rue Bouquière
                                ")</f>
        <v>7 rue Bouquière
                                </v>
      </c>
      <c r="F857" s="1" t="str">
        <f>IFERROR(__xludf.DUMMYFUNCTION("""COMPUTED_VALUE"""),"000 BORDEAUX")</f>
        <v>000 BORDEAUX</v>
      </c>
      <c r="G857" s="1" t="s">
        <v>9008</v>
      </c>
      <c r="H857" s="1" t="s">
        <v>11</v>
      </c>
      <c r="I857" s="5" t="s">
        <v>9009</v>
      </c>
      <c r="J857" s="1" t="s">
        <v>312</v>
      </c>
      <c r="K857" s="3"/>
      <c r="L857" s="3"/>
    </row>
    <row r="858">
      <c r="A858" s="4" t="s">
        <v>9017</v>
      </c>
      <c r="B858" s="1" t="s">
        <v>9018</v>
      </c>
      <c r="C858" s="1" t="s">
        <v>9019</v>
      </c>
      <c r="D858" s="1" t="s">
        <v>9020</v>
      </c>
      <c r="E858" s="1" t="str">
        <f>IFERROR(__xludf.DUMMYFUNCTION("SPLIT(D858,""33"",FALSE)"),"20 rue bergeret
                                ")</f>
        <v>20 rue bergeret
                                </v>
      </c>
      <c r="F858" s="1" t="str">
        <f>IFERROR(__xludf.DUMMYFUNCTION("""COMPUTED_VALUE"""),"000 Bordeaux")</f>
        <v>000 Bordeaux</v>
      </c>
      <c r="G858" s="1" t="s">
        <v>9021</v>
      </c>
      <c r="H858" s="1" t="s">
        <v>11</v>
      </c>
      <c r="I858" s="3"/>
      <c r="J858" s="1" t="s">
        <v>312</v>
      </c>
      <c r="K858" s="3"/>
      <c r="L858" s="3"/>
    </row>
    <row r="859">
      <c r="A859" s="4" t="s">
        <v>9029</v>
      </c>
      <c r="B859" s="1" t="s">
        <v>9030</v>
      </c>
      <c r="C859" s="1" t="s">
        <v>9031</v>
      </c>
      <c r="D859" s="1" t="s">
        <v>9032</v>
      </c>
      <c r="E859" s="1" t="str">
        <f>IFERROR(__xludf.DUMMYFUNCTION("SPLIT(D859,""33"",FALSE)"),"Archives Départementales de la Gironde
                                 72/78 cours Balguerie Sttutenberg
                                ")</f>
        <v>Archives Départementales de la Gironde
                                 72/78 cours Balguerie Sttutenberg
                                </v>
      </c>
      <c r="F859" s="1" t="str">
        <f>IFERROR(__xludf.DUMMYFUNCTION("""COMPUTED_VALUE"""),"300 BORDEAUX")</f>
        <v>300 BORDEAUX</v>
      </c>
      <c r="G859" s="1" t="s">
        <v>9033</v>
      </c>
      <c r="H859" s="1" t="s">
        <v>9034</v>
      </c>
      <c r="I859" s="5" t="s">
        <v>9035</v>
      </c>
      <c r="J859" s="1" t="s">
        <v>43</v>
      </c>
      <c r="K859" s="3"/>
      <c r="L859" s="3"/>
    </row>
    <row r="860">
      <c r="A860" s="4" t="s">
        <v>9043</v>
      </c>
      <c r="B860" s="1" t="s">
        <v>9044</v>
      </c>
      <c r="C860" s="1" t="s">
        <v>9045</v>
      </c>
      <c r="D860" s="1" t="s">
        <v>9046</v>
      </c>
      <c r="E860" s="1" t="str">
        <f>IFERROR(__xludf.DUMMYFUNCTION("SPLIT(D860,""33"",FALSE)"),"90 rue Malbec
                                ")</f>
        <v>90 rue Malbec
                                </v>
      </c>
      <c r="F860" s="1" t="str">
        <f>IFERROR(__xludf.DUMMYFUNCTION("""COMPUTED_VALUE"""),"800 Bordeaux")</f>
        <v>800 Bordeaux</v>
      </c>
      <c r="G860" s="1" t="s">
        <v>9047</v>
      </c>
      <c r="H860" s="1" t="s">
        <v>11</v>
      </c>
      <c r="I860" s="5" t="s">
        <v>9048</v>
      </c>
      <c r="J860" s="1" t="s">
        <v>654</v>
      </c>
      <c r="K860" s="3"/>
      <c r="L860" s="3"/>
    </row>
    <row r="861">
      <c r="A861" s="4" t="s">
        <v>9052</v>
      </c>
      <c r="B861" s="1" t="s">
        <v>9053</v>
      </c>
      <c r="C861" s="1" t="s">
        <v>9054</v>
      </c>
      <c r="D861" s="1" t="s">
        <v>9055</v>
      </c>
      <c r="E861" s="1" t="str">
        <f>IFERROR(__xludf.DUMMYFUNCTION("SPLIT(D861,""33"",FALSE)"),"69 Avenue d'ARES
                                ")</f>
        <v>69 Avenue d'ARES
                                </v>
      </c>
      <c r="F861" s="1" t="str">
        <f>IFERROR(__xludf.DUMMYFUNCTION("""COMPUTED_VALUE"""),"200 Bordeaux")</f>
        <v>200 Bordeaux</v>
      </c>
      <c r="G861" s="1" t="s">
        <v>9056</v>
      </c>
      <c r="H861" s="1" t="s">
        <v>11</v>
      </c>
      <c r="I861" s="5" t="s">
        <v>9057</v>
      </c>
      <c r="J861" s="1" t="s">
        <v>183</v>
      </c>
      <c r="K861" s="3"/>
      <c r="L861" s="3"/>
    </row>
    <row r="862">
      <c r="A862" s="4" t="s">
        <v>9061</v>
      </c>
      <c r="B862" s="1" t="s">
        <v>9062</v>
      </c>
      <c r="C862" s="3"/>
      <c r="D862" s="3"/>
      <c r="E862" s="1" t="str">
        <f>IFERROR(__xludf.DUMMYFUNCTION("SPLIT(D862,""33"",FALSE)"),"#VALUE!")</f>
        <v>#VALUE!</v>
      </c>
      <c r="F862" s="3"/>
      <c r="G862" s="3"/>
      <c r="H862" s="1" t="s">
        <v>11</v>
      </c>
      <c r="I862" s="1" t="s">
        <v>11</v>
      </c>
      <c r="J862" s="1" t="s">
        <v>11</v>
      </c>
      <c r="K862" s="3"/>
      <c r="L862" s="3"/>
    </row>
    <row r="863">
      <c r="A863" s="4" t="s">
        <v>9082</v>
      </c>
      <c r="B863" s="1" t="s">
        <v>9083</v>
      </c>
      <c r="C863" s="1" t="s">
        <v>9084</v>
      </c>
      <c r="D863" s="1" t="s">
        <v>9085</v>
      </c>
      <c r="E863" s="1" t="str">
        <f>IFERROR(__xludf.DUMMYFUNCTION("SPLIT(D863,""33"",FALSE)"),"29 rue Adèle Esquiros
                                ")</f>
        <v>29 rue Adèle Esquiros
                                </v>
      </c>
      <c r="F863" s="1" t="str">
        <f>IFERROR(__xludf.DUMMYFUNCTION("""COMPUTED_VALUE"""),"500 Libourne")</f>
        <v>500 Libourne</v>
      </c>
      <c r="G863" s="1" t="s">
        <v>9086</v>
      </c>
      <c r="H863" s="1" t="s">
        <v>9087</v>
      </c>
      <c r="I863" s="1" t="s">
        <v>11</v>
      </c>
      <c r="J863" s="1" t="s">
        <v>154</v>
      </c>
      <c r="K863" s="3"/>
      <c r="L863" s="3"/>
    </row>
    <row r="864">
      <c r="A864" s="4" t="s">
        <v>9105</v>
      </c>
      <c r="B864" s="1" t="s">
        <v>9106</v>
      </c>
      <c r="C864" s="3"/>
      <c r="D864" s="3"/>
      <c r="E864" s="1" t="str">
        <f>IFERROR(__xludf.DUMMYFUNCTION("SPLIT(D864,""33"",FALSE)"),"#VALUE!")</f>
        <v>#VALUE!</v>
      </c>
      <c r="F864" s="3"/>
      <c r="G864" s="3"/>
      <c r="H864" s="1" t="s">
        <v>11</v>
      </c>
      <c r="I864" s="1" t="s">
        <v>11</v>
      </c>
      <c r="J864" s="1" t="s">
        <v>11</v>
      </c>
      <c r="K864" s="3"/>
      <c r="L864" s="3"/>
    </row>
    <row r="865">
      <c r="A865" s="4" t="s">
        <v>9110</v>
      </c>
      <c r="B865" s="1" t="s">
        <v>9111</v>
      </c>
      <c r="C865" s="1" t="s">
        <v>9112</v>
      </c>
      <c r="D865" s="1" t="s">
        <v>9113</v>
      </c>
      <c r="E865" s="1" t="str">
        <f>IFERROR(__xludf.DUMMYFUNCTION("SPLIT(D865,""33"",FALSE)"),"17 rue Lamothe Pichon
                                ")</f>
        <v>17 rue Lamothe Pichon
                                </v>
      </c>
      <c r="F865" s="1" t="str">
        <f>IFERROR(__xludf.DUMMYFUNCTION("""COMPUTED_VALUE"""),"000 Bordeaux")</f>
        <v>000 Bordeaux</v>
      </c>
      <c r="G865" s="1" t="s">
        <v>9114</v>
      </c>
      <c r="H865" s="1" t="s">
        <v>11</v>
      </c>
      <c r="I865" s="5" t="s">
        <v>9115</v>
      </c>
      <c r="J865" s="1" t="s">
        <v>312</v>
      </c>
      <c r="K865" s="3"/>
      <c r="L865" s="3"/>
    </row>
    <row r="866">
      <c r="A866" s="4" t="s">
        <v>9119</v>
      </c>
      <c r="B866" s="1" t="s">
        <v>9120</v>
      </c>
      <c r="C866" s="1" t="s">
        <v>9121</v>
      </c>
      <c r="D866" s="1" t="s">
        <v>9122</v>
      </c>
      <c r="E866" s="1" t="str">
        <f>IFERROR(__xludf.DUMMYFUNCTION("SPLIT(D866,""33"",FALSE)"),"9 rue Etobon Chenebier
                                ")</f>
        <v>9 rue Etobon Chenebier
                                </v>
      </c>
      <c r="F866" s="1" t="str">
        <f>IFERROR(__xludf.DUMMYFUNCTION("""COMPUTED_VALUE"""),"100 Bordeaux")</f>
        <v>100 Bordeaux</v>
      </c>
      <c r="G866" s="1" t="s">
        <v>9123</v>
      </c>
      <c r="H866" s="1" t="s">
        <v>11</v>
      </c>
      <c r="I866" s="5" t="s">
        <v>9124</v>
      </c>
      <c r="J866" s="1" t="s">
        <v>80</v>
      </c>
      <c r="K866" s="3"/>
      <c r="L866" s="3"/>
    </row>
    <row r="867">
      <c r="A867" s="4" t="s">
        <v>9126</v>
      </c>
      <c r="B867" s="1" t="s">
        <v>9127</v>
      </c>
      <c r="C867" s="1" t="s">
        <v>9128</v>
      </c>
      <c r="D867" s="1" t="s">
        <v>9129</v>
      </c>
      <c r="E867" s="1" t="str">
        <f>IFERROR(__xludf.DUMMYFUNCTION("SPLIT(D867,""33"",FALSE)"),"41, rue Malleret - Apt 24
                                ")</f>
        <v>41, rue Malleret - Apt 24
                                </v>
      </c>
      <c r="F867" s="1" t="str">
        <f>IFERROR(__xludf.DUMMYFUNCTION("""COMPUTED_VALUE"""),"000 Bordeaux")</f>
        <v>000 Bordeaux</v>
      </c>
      <c r="G867" s="1" t="s">
        <v>9130</v>
      </c>
      <c r="H867" s="1" t="s">
        <v>9131</v>
      </c>
      <c r="I867" s="5" t="s">
        <v>9132</v>
      </c>
      <c r="J867" s="1" t="s">
        <v>154</v>
      </c>
      <c r="K867" s="3"/>
      <c r="L867" s="3"/>
    </row>
    <row r="868">
      <c r="A868" s="4" t="s">
        <v>9136</v>
      </c>
      <c r="B868" s="1" t="s">
        <v>9137</v>
      </c>
      <c r="C868" s="1" t="s">
        <v>9138</v>
      </c>
      <c r="D868" s="1" t="s">
        <v>9139</v>
      </c>
      <c r="E868" s="1" t="str">
        <f>IFERROR(__xludf.DUMMYFUNCTION("SPLIT(D868,""33"",FALSE)"),"77 rue Reinette
                                ")</f>
        <v>77 rue Reinette
                                </v>
      </c>
      <c r="F868" s="1" t="str">
        <f>IFERROR(__xludf.DUMMYFUNCTION("""COMPUTED_VALUE"""),"100 BORDEAUX")</f>
        <v>100 BORDEAUX</v>
      </c>
      <c r="G868" s="1" t="s">
        <v>9140</v>
      </c>
      <c r="H868" s="1" t="s">
        <v>11</v>
      </c>
      <c r="I868" s="5" t="s">
        <v>9141</v>
      </c>
      <c r="J868" s="1" t="s">
        <v>312</v>
      </c>
      <c r="K868" s="3"/>
      <c r="L868" s="3"/>
    </row>
    <row r="869">
      <c r="A869" s="4" t="s">
        <v>9143</v>
      </c>
      <c r="B869" s="1" t="s">
        <v>9144</v>
      </c>
      <c r="C869" s="1" t="s">
        <v>9145</v>
      </c>
      <c r="D869" s="1" t="s">
        <v>9146</v>
      </c>
      <c r="E869" s="1" t="str">
        <f>IFERROR(__xludf.DUMMYFUNCTION("SPLIT(D869,""33"",FALSE)"),"44 rue Moulinié
                                ")</f>
        <v>44 rue Moulinié
                                </v>
      </c>
      <c r="F869" s="1" t="str">
        <f>IFERROR(__xludf.DUMMYFUNCTION("""COMPUTED_VALUE"""),"000 Bordeaux")</f>
        <v>000 Bordeaux</v>
      </c>
      <c r="G869" s="1" t="s">
        <v>9147</v>
      </c>
      <c r="H869" s="1" t="s">
        <v>11</v>
      </c>
      <c r="I869" s="1" t="s">
        <v>11</v>
      </c>
      <c r="J869" s="1" t="s">
        <v>31</v>
      </c>
      <c r="K869" s="3"/>
      <c r="L869" s="3"/>
    </row>
    <row r="870">
      <c r="A870" s="4" t="s">
        <v>9153</v>
      </c>
      <c r="B870" s="1" t="s">
        <v>9154</v>
      </c>
      <c r="C870" s="1" t="s">
        <v>9155</v>
      </c>
      <c r="D870" s="1" t="s">
        <v>9156</v>
      </c>
      <c r="E870" s="1" t="str">
        <f>IFERROR(__xludf.DUMMYFUNCTION("SPLIT(D870,""33"",FALSE)"),"1 rue Jacques Ellul
                                 IUT Bordeaux Montaigne
                                ")</f>
        <v>1 rue Jacques Ellul
                                 IUT Bordeaux Montaigne
                                </v>
      </c>
      <c r="F870" s="1" t="str">
        <f>IFERROR(__xludf.DUMMYFUNCTION("""COMPUTED_VALUE"""),"000 Bordeaux")</f>
        <v>000 Bordeaux</v>
      </c>
      <c r="G870" s="1" t="s">
        <v>9157</v>
      </c>
      <c r="H870" s="1" t="s">
        <v>11</v>
      </c>
      <c r="I870" s="3"/>
      <c r="J870" s="1" t="s">
        <v>31</v>
      </c>
      <c r="K870" s="3"/>
      <c r="L870" s="3"/>
    </row>
    <row r="871">
      <c r="A871" s="4" t="s">
        <v>9163</v>
      </c>
      <c r="B871" s="1" t="s">
        <v>9164</v>
      </c>
      <c r="C871" s="1" t="s">
        <v>9165</v>
      </c>
      <c r="D871" s="1" t="s">
        <v>9166</v>
      </c>
      <c r="E871" s="1" t="str">
        <f>IFERROR(__xludf.DUMMYFUNCTION("SPLIT(D871,""33"",FALSE)"),"1 place Jean Cayrol 
                                ")</f>
        <v>1 place Jean Cayrol 
                                </v>
      </c>
      <c r="F871" s="1" t="str">
        <f>IFERROR(__xludf.DUMMYFUNCTION("""COMPUTED_VALUE"""),"300 Bordeaux")</f>
        <v>300 Bordeaux</v>
      </c>
      <c r="G871" s="1" t="s">
        <v>9167</v>
      </c>
      <c r="H871" s="1" t="s">
        <v>11</v>
      </c>
      <c r="I871" s="1" t="s">
        <v>11</v>
      </c>
      <c r="J871" s="1" t="s">
        <v>80</v>
      </c>
      <c r="K871" s="3"/>
      <c r="L871" s="3"/>
    </row>
    <row r="872">
      <c r="A872" s="4" t="s">
        <v>9169</v>
      </c>
      <c r="B872" s="1" t="s">
        <v>9170</v>
      </c>
      <c r="C872" s="1" t="s">
        <v>9171</v>
      </c>
      <c r="D872" s="1" t="s">
        <v>9172</v>
      </c>
      <c r="E872" s="1" t="str">
        <f>IFERROR(__xludf.DUMMYFUNCTION("SPLIT(D872,""33"",FALSE)"),"14 Place Sainte-Eulalie
                                ")</f>
        <v>14 Place Sainte-Eulalie
                                </v>
      </c>
      <c r="F872" s="1" t="str">
        <f>IFERROR(__xludf.DUMMYFUNCTION("""COMPUTED_VALUE"""),"000 BORDEAUX")</f>
        <v>000 BORDEAUX</v>
      </c>
      <c r="G872" s="1" t="s">
        <v>9173</v>
      </c>
      <c r="H872" s="1" t="s">
        <v>9174</v>
      </c>
      <c r="I872" s="5" t="s">
        <v>9175</v>
      </c>
      <c r="J872" s="1" t="s">
        <v>183</v>
      </c>
      <c r="K872" s="3"/>
      <c r="L872" s="3"/>
    </row>
    <row r="873">
      <c r="A873" s="4" t="s">
        <v>9185</v>
      </c>
      <c r="B873" s="1" t="s">
        <v>9186</v>
      </c>
      <c r="C873" s="1" t="s">
        <v>9187</v>
      </c>
      <c r="D873" s="1" t="s">
        <v>9188</v>
      </c>
      <c r="E873" s="1" t="str">
        <f>IFERROR(__xludf.DUMMYFUNCTION("SPLIT(D873,""33"",FALSE)"),"22 cours Reverseaux
                                17100 Saintes")</f>
        <v>22 cours Reverseaux
                                17100 Saintes</v>
      </c>
      <c r="F873" s="1"/>
      <c r="G873" s="1" t="s">
        <v>9189</v>
      </c>
      <c r="H873" s="1" t="s">
        <v>11</v>
      </c>
      <c r="I873" s="1" t="s">
        <v>11</v>
      </c>
      <c r="J873" s="1" t="s">
        <v>312</v>
      </c>
      <c r="K873" s="3"/>
      <c r="L873" s="3"/>
    </row>
    <row r="874">
      <c r="A874" s="4" t="s">
        <v>9191</v>
      </c>
      <c r="B874" s="1" t="s">
        <v>9192</v>
      </c>
      <c r="C874" s="1" t="s">
        <v>9193</v>
      </c>
      <c r="D874" s="1" t="s">
        <v>9194</v>
      </c>
      <c r="E874" s="1" t="str">
        <f>IFERROR(__xludf.DUMMYFUNCTION("SPLIT(D874,""33"",FALSE)"),"86 Cours Marc Nouaux 
                                 APT 19
                                ")</f>
        <v>86 Cours Marc Nouaux 
                                 APT 19
                                </v>
      </c>
      <c r="F874" s="1" t="str">
        <f>IFERROR(__xludf.DUMMYFUNCTION("""COMPUTED_VALUE"""),"000 BORDEAUX")</f>
        <v>000 BORDEAUX</v>
      </c>
      <c r="G874" s="1" t="s">
        <v>9195</v>
      </c>
      <c r="H874" s="1" t="s">
        <v>11</v>
      </c>
      <c r="I874" s="1" t="s">
        <v>11</v>
      </c>
      <c r="J874" s="1" t="s">
        <v>43</v>
      </c>
      <c r="K874" s="3"/>
      <c r="L874" s="3"/>
    </row>
    <row r="875">
      <c r="A875" s="4" t="s">
        <v>9213</v>
      </c>
      <c r="B875" s="1" t="s">
        <v>9214</v>
      </c>
      <c r="C875" s="1" t="s">
        <v>9215</v>
      </c>
      <c r="D875" s="1" t="s">
        <v>9216</v>
      </c>
      <c r="E875" s="1" t="str">
        <f>IFERROR(__xludf.DUMMYFUNCTION("SPLIT(D875,""33"",FALSE)"),"Résidence services - 16 rue Maryse Bastié - Appartement 116
                                ")</f>
        <v>Résidence services - 16 rue Maryse Bastié - Appartement 116
                                </v>
      </c>
      <c r="F875" s="1" t="str">
        <f>IFERROR(__xludf.DUMMYFUNCTION("""COMPUTED_VALUE"""),"300 BORDEAUX")</f>
        <v>300 BORDEAUX</v>
      </c>
      <c r="G875" s="1" t="s">
        <v>9217</v>
      </c>
      <c r="H875" s="1" t="s">
        <v>11</v>
      </c>
      <c r="I875" s="1" t="s">
        <v>11</v>
      </c>
      <c r="J875" s="1" t="s">
        <v>43</v>
      </c>
      <c r="K875" s="3"/>
      <c r="L875" s="3"/>
    </row>
    <row r="876">
      <c r="A876" s="4" t="s">
        <v>9219</v>
      </c>
      <c r="B876" s="1" t="s">
        <v>9220</v>
      </c>
      <c r="C876" s="1" t="s">
        <v>9221</v>
      </c>
      <c r="D876" s="1" t="s">
        <v>9222</v>
      </c>
      <c r="E876" s="1" t="str">
        <f>IFERROR(__xludf.DUMMYFUNCTION("SPLIT(D876,""33"",FALSE)"),"UDAF - 25 rue Francis Martin
                                ")</f>
        <v>UDAF - 25 rue Francis Martin
                                </v>
      </c>
      <c r="F876" s="1" t="str">
        <f>IFERROR(__xludf.DUMMYFUNCTION("""COMPUTED_VALUE"""),"000 BORDEAUX")</f>
        <v>000 BORDEAUX</v>
      </c>
      <c r="G876" s="1" t="s">
        <v>9223</v>
      </c>
      <c r="H876" s="1" t="s">
        <v>11</v>
      </c>
      <c r="I876" s="5" t="s">
        <v>9224</v>
      </c>
      <c r="J876" s="1" t="s">
        <v>31</v>
      </c>
      <c r="K876" s="3"/>
      <c r="L876" s="3"/>
    </row>
    <row r="877">
      <c r="A877" s="4" t="s">
        <v>9234</v>
      </c>
      <c r="B877" s="1" t="s">
        <v>9235</v>
      </c>
      <c r="C877" s="1" t="s">
        <v>9236</v>
      </c>
      <c r="D877" s="1" t="s">
        <v>9237</v>
      </c>
      <c r="E877" s="1" t="str">
        <f>IFERROR(__xludf.DUMMYFUNCTION("SPLIT(D877,""33"",FALSE)"),"12 rue Lapie
                                 résidence tapis vert appartement 14
                                ")</f>
        <v>12 rue Lapie
                                 résidence tapis vert appartement 14
                                </v>
      </c>
      <c r="F877" s="1" t="str">
        <f>IFERROR(__xludf.DUMMYFUNCTION("""COMPUTED_VALUE"""),"200 Bordeaux")</f>
        <v>200 Bordeaux</v>
      </c>
      <c r="G877" s="1" t="s">
        <v>9238</v>
      </c>
      <c r="H877" s="1" t="s">
        <v>11</v>
      </c>
      <c r="I877" s="5" t="s">
        <v>9239</v>
      </c>
      <c r="J877" s="1" t="s">
        <v>80</v>
      </c>
      <c r="K877" s="3"/>
      <c r="L877" s="3"/>
    </row>
    <row r="878">
      <c r="A878" s="4" t="s">
        <v>9241</v>
      </c>
      <c r="B878" s="1" t="s">
        <v>9242</v>
      </c>
      <c r="C878" s="1" t="s">
        <v>9243</v>
      </c>
      <c r="D878" s="1" t="s">
        <v>9244</v>
      </c>
      <c r="E878" s="1" t="str">
        <f>IFERROR(__xludf.DUMMYFUNCTION("SPLIT(D878,""33"",FALSE)"),"87 quai des Queyries 
                                 Darwin Ecosystème
                                ")</f>
        <v>87 quai des Queyries 
                                 Darwin Ecosystème
                                </v>
      </c>
      <c r="F878" s="1" t="str">
        <f>IFERROR(__xludf.DUMMYFUNCTION("""COMPUTED_VALUE"""),"100 Bordeaux")</f>
        <v>100 Bordeaux</v>
      </c>
      <c r="G878" s="1" t="s">
        <v>2991</v>
      </c>
      <c r="H878" s="1" t="s">
        <v>11</v>
      </c>
      <c r="I878" s="5" t="s">
        <v>9245</v>
      </c>
      <c r="J878" s="1" t="s">
        <v>382</v>
      </c>
      <c r="K878" s="3"/>
      <c r="L878" s="3"/>
    </row>
    <row r="879">
      <c r="A879" s="4" t="s">
        <v>9247</v>
      </c>
      <c r="B879" s="1" t="s">
        <v>9248</v>
      </c>
      <c r="C879" s="1" t="s">
        <v>9249</v>
      </c>
      <c r="D879" s="1" t="s">
        <v>9250</v>
      </c>
      <c r="E879" s="1" t="str">
        <f>IFERROR(__xludf.DUMMYFUNCTION("SPLIT(D879,""33"",FALSE)"),"jhjhjk
                                ")</f>
        <v>jhjhjk
                                </v>
      </c>
      <c r="F879" s="1" t="str">
        <f>IFERROR(__xludf.DUMMYFUNCTION("""COMPUTED_VALUE"""),"600 Pessac")</f>
        <v>600 Pessac</v>
      </c>
      <c r="G879" s="1" t="s">
        <v>1283</v>
      </c>
      <c r="H879" s="1" t="s">
        <v>11</v>
      </c>
      <c r="I879" s="1" t="s">
        <v>11</v>
      </c>
      <c r="J879" s="1" t="s">
        <v>43</v>
      </c>
      <c r="K879" s="3"/>
      <c r="L879" s="3"/>
    </row>
    <row r="880">
      <c r="A880" s="4" t="s">
        <v>9256</v>
      </c>
      <c r="B880" s="1" t="s">
        <v>9257</v>
      </c>
      <c r="C880" s="1" t="s">
        <v>9258</v>
      </c>
      <c r="D880" s="1" t="s">
        <v>9259</v>
      </c>
      <c r="E880" s="1" t="str">
        <f>IFERROR(__xludf.DUMMYFUNCTION("SPLIT(D880,""33"",FALSE)"),"6, rue Lavoisier
                                ")</f>
        <v>6, rue Lavoisier
                                </v>
      </c>
      <c r="F880" s="1" t="str">
        <f>IFERROR(__xludf.DUMMYFUNCTION("""COMPUTED_VALUE"""),"200 Bordeaux")</f>
        <v>200 Bordeaux</v>
      </c>
      <c r="G880" s="1" t="s">
        <v>9260</v>
      </c>
      <c r="H880" s="1" t="s">
        <v>11</v>
      </c>
      <c r="I880" s="5" t="s">
        <v>9261</v>
      </c>
      <c r="J880" s="1" t="s">
        <v>183</v>
      </c>
      <c r="K880" s="3"/>
      <c r="L880" s="3"/>
    </row>
    <row r="881">
      <c r="A881" s="4" t="s">
        <v>9271</v>
      </c>
      <c r="B881" s="1" t="s">
        <v>9272</v>
      </c>
      <c r="C881" s="1" t="s">
        <v>9273</v>
      </c>
      <c r="D881" s="1" t="s">
        <v>9274</v>
      </c>
      <c r="E881" s="1" t="str">
        <f>IFERROR(__xludf.DUMMYFUNCTION("SPLIT(D881,""33"",FALSE)"),"4 rue Cazenave 
                                ")</f>
        <v>4 rue Cazenave 
                                </v>
      </c>
      <c r="F881" s="1" t="str">
        <f>IFERROR(__xludf.DUMMYFUNCTION("""COMPUTED_VALUE"""),"100 Bordeaux")</f>
        <v>100 Bordeaux</v>
      </c>
      <c r="G881" s="1" t="s">
        <v>9275</v>
      </c>
      <c r="H881" s="1" t="s">
        <v>11</v>
      </c>
      <c r="I881" s="5" t="s">
        <v>9276</v>
      </c>
      <c r="J881" s="1" t="s">
        <v>183</v>
      </c>
      <c r="K881" s="3"/>
      <c r="L881" s="3"/>
    </row>
    <row r="882">
      <c r="A882" s="4" t="s">
        <v>9286</v>
      </c>
      <c r="B882" s="1" t="s">
        <v>9287</v>
      </c>
      <c r="C882" s="1" t="s">
        <v>9288</v>
      </c>
      <c r="D882" s="1" t="s">
        <v>9289</v>
      </c>
      <c r="E882" s="1" t="str">
        <f>IFERROR(__xludf.DUMMYFUNCTION("SPLIT(D882,""33"",FALSE)"),"223 cours de l'Yser
                                ")</f>
        <v>223 cours de l'Yser
                                </v>
      </c>
      <c r="F882" s="1" t="str">
        <f>IFERROR(__xludf.DUMMYFUNCTION("""COMPUTED_VALUE"""),"000 Bordeaux")</f>
        <v>000 Bordeaux</v>
      </c>
      <c r="G882" s="1" t="s">
        <v>9290</v>
      </c>
      <c r="H882" s="1" t="s">
        <v>11</v>
      </c>
      <c r="I882" s="1" t="s">
        <v>11</v>
      </c>
      <c r="J882" s="1" t="s">
        <v>53</v>
      </c>
      <c r="K882" s="3"/>
      <c r="L882" s="3"/>
    </row>
    <row r="883">
      <c r="A883" s="4" t="s">
        <v>9298</v>
      </c>
      <c r="B883" s="1" t="s">
        <v>9299</v>
      </c>
      <c r="C883" s="1" t="s">
        <v>9300</v>
      </c>
      <c r="D883" s="1" t="s">
        <v>9301</v>
      </c>
      <c r="E883" s="1" t="str">
        <f>IFERROR(__xludf.DUMMYFUNCTION("SPLIT(D883,""33"",FALSE)"),"29 rue Ausone
                                ")</f>
        <v>29 rue Ausone
                                </v>
      </c>
      <c r="F883" s="1" t="str">
        <f>IFERROR(__xludf.DUMMYFUNCTION("""COMPUTED_VALUE"""),"000 Bordeaux")</f>
        <v>000 Bordeaux</v>
      </c>
      <c r="G883" s="1" t="s">
        <v>9302</v>
      </c>
      <c r="H883" s="1" t="s">
        <v>11</v>
      </c>
      <c r="I883" s="5" t="s">
        <v>9303</v>
      </c>
      <c r="J883" s="1" t="s">
        <v>80</v>
      </c>
      <c r="K883" s="3"/>
      <c r="L883" s="3"/>
    </row>
    <row r="884">
      <c r="A884" s="4" t="s">
        <v>9307</v>
      </c>
      <c r="B884" s="1" t="s">
        <v>9308</v>
      </c>
      <c r="C884" s="1" t="s">
        <v>9309</v>
      </c>
      <c r="D884" s="1" t="s">
        <v>9310</v>
      </c>
      <c r="E884" s="1" t="str">
        <f>IFERROR(__xludf.DUMMYFUNCTION("SPLIT(D884,""33"",FALSE)"),"37 rue Labottière
                                ")</f>
        <v>37 rue Labottière
                                </v>
      </c>
      <c r="F884" s="1" t="str">
        <f>IFERROR(__xludf.DUMMYFUNCTION("""COMPUTED_VALUE"""),"000 Bordeaux")</f>
        <v>000 Bordeaux</v>
      </c>
      <c r="G884" s="1" t="s">
        <v>9311</v>
      </c>
      <c r="H884" s="1" t="s">
        <v>9312</v>
      </c>
      <c r="I884" s="5" t="s">
        <v>9313</v>
      </c>
      <c r="J884" s="1" t="s">
        <v>924</v>
      </c>
      <c r="K884" s="3"/>
      <c r="L884" s="3"/>
    </row>
    <row r="885">
      <c r="A885" s="4" t="s">
        <v>9317</v>
      </c>
      <c r="B885" s="1" t="s">
        <v>9318</v>
      </c>
      <c r="C885" s="1" t="s">
        <v>9319</v>
      </c>
      <c r="D885" s="1" t="s">
        <v>9320</v>
      </c>
      <c r="E885" s="1" t="str">
        <f>IFERROR(__xludf.DUMMYFUNCTION("SPLIT(D885,""33"",FALSE)"),"1 rue du Palais Gallien
                                ")</f>
        <v>1 rue du Palais Gallien
                                </v>
      </c>
      <c r="F885" s="1" t="str">
        <f>IFERROR(__xludf.DUMMYFUNCTION("""COMPUTED_VALUE"""),"000 BORDEAUX")</f>
        <v>000 BORDEAUX</v>
      </c>
      <c r="G885" s="1" t="s">
        <v>9321</v>
      </c>
      <c r="H885" s="1" t="s">
        <v>9322</v>
      </c>
      <c r="I885" s="5" t="s">
        <v>9323</v>
      </c>
      <c r="J885" s="1" t="s">
        <v>312</v>
      </c>
      <c r="K885" s="3"/>
      <c r="L885" s="3"/>
    </row>
    <row r="886">
      <c r="A886" s="4" t="s">
        <v>9329</v>
      </c>
      <c r="B886" s="1" t="s">
        <v>9330</v>
      </c>
      <c r="C886" s="1" t="s">
        <v>9331</v>
      </c>
      <c r="D886" s="1" t="s">
        <v>9332</v>
      </c>
      <c r="E886" s="1" t="str">
        <f>IFERROR(__xludf.DUMMYFUNCTION("SPLIT(D886,""33"",FALSE)"),"15 rue Profeseur demons
                                ")</f>
        <v>15 rue Profeseur demons
                                </v>
      </c>
      <c r="F886" s="1" t="str">
        <f>IFERROR(__xludf.DUMMYFUNCTION("""COMPUTED_VALUE"""),"000 Bordeaux")</f>
        <v>000 Bordeaux</v>
      </c>
      <c r="G886" s="1" t="s">
        <v>9333</v>
      </c>
      <c r="H886" s="1" t="s">
        <v>11</v>
      </c>
      <c r="I886" s="5" t="s">
        <v>9334</v>
      </c>
      <c r="J886" s="1" t="s">
        <v>80</v>
      </c>
      <c r="K886" s="3"/>
      <c r="L886" s="3"/>
    </row>
    <row r="887">
      <c r="A887" s="4" t="s">
        <v>9338</v>
      </c>
      <c r="B887" s="1" t="s">
        <v>9339</v>
      </c>
      <c r="C887" s="1" t="s">
        <v>9340</v>
      </c>
      <c r="D887" s="1" t="s">
        <v>9341</v>
      </c>
      <c r="E887" s="1" t="str">
        <f>IFERROR(__xludf.DUMMYFUNCTION("SPLIT(D887,""33"",FALSE)"),"6 rue du Noviciat
                                 CS 71343
                                ")</f>
        <v>6 rue du Noviciat
                                 CS 71343
                                </v>
      </c>
      <c r="F887" s="1" t="str">
        <f>IFERROR(__xludf.DUMMYFUNCTION("""COMPUTED_VALUE"""),"080 BORDEAUX CEDEX")</f>
        <v>080 BORDEAUX CEDEX</v>
      </c>
      <c r="G887" s="1" t="s">
        <v>9342</v>
      </c>
      <c r="H887" s="1" t="s">
        <v>11</v>
      </c>
      <c r="I887" s="1" t="s">
        <v>11</v>
      </c>
      <c r="J887" s="1" t="s">
        <v>31</v>
      </c>
      <c r="K887" s="3"/>
      <c r="L887" s="3"/>
    </row>
    <row r="888">
      <c r="A888" s="4" t="s">
        <v>9350</v>
      </c>
      <c r="B888" s="1" t="s">
        <v>9351</v>
      </c>
      <c r="C888" s="1" t="s">
        <v>9352</v>
      </c>
      <c r="D888" s="1" t="s">
        <v>9353</v>
      </c>
      <c r="E888" s="1" t="str">
        <f>IFERROR(__xludf.DUMMYFUNCTION("SPLIT(D888,""33"",FALSE)"),"7a chemin de BOS
                                ")</f>
        <v>7a chemin de BOS
                                </v>
      </c>
      <c r="F888" s="1" t="str">
        <f>IFERROR(__xludf.DUMMYFUNCTION("""COMPUTED_VALUE"""),"185 Le Haillan")</f>
        <v>185 Le Haillan</v>
      </c>
      <c r="G888" s="1" t="s">
        <v>9354</v>
      </c>
      <c r="H888" s="1" t="s">
        <v>9355</v>
      </c>
      <c r="I888" s="5" t="s">
        <v>9356</v>
      </c>
      <c r="J888" s="1" t="s">
        <v>80</v>
      </c>
      <c r="K888" s="3"/>
      <c r="L888" s="3"/>
    </row>
    <row r="889">
      <c r="A889" s="4" t="s">
        <v>9374</v>
      </c>
      <c r="B889" s="1" t="s">
        <v>9375</v>
      </c>
      <c r="C889" s="1" t="s">
        <v>9376</v>
      </c>
      <c r="D889" s="1" t="s">
        <v>9377</v>
      </c>
      <c r="E889" s="1" t="str">
        <f>IFERROR(__xludf.DUMMYFUNCTION("SPLIT(D889,""33"",FALSE)"),"10 rue de la Seiglière
                                ")</f>
        <v>10 rue de la Seiglière
                                </v>
      </c>
      <c r="F889" s="1" t="str">
        <f>IFERROR(__xludf.DUMMYFUNCTION("""COMPUTED_VALUE"""),"800 Bordeaux")</f>
        <v>800 Bordeaux</v>
      </c>
      <c r="G889" s="1" t="s">
        <v>9378</v>
      </c>
      <c r="H889" s="1" t="s">
        <v>11</v>
      </c>
      <c r="I889" s="1" t="s">
        <v>11</v>
      </c>
      <c r="J889" s="1" t="s">
        <v>31</v>
      </c>
      <c r="K889" s="3"/>
      <c r="L889" s="3"/>
    </row>
    <row r="890">
      <c r="A890" s="4" t="s">
        <v>9384</v>
      </c>
      <c r="B890" s="1" t="s">
        <v>9385</v>
      </c>
      <c r="C890" s="1" t="s">
        <v>9386</v>
      </c>
      <c r="D890" s="1" t="s">
        <v>9387</v>
      </c>
      <c r="E890" s="1" t="str">
        <f>IFERROR(__xludf.DUMMYFUNCTION("SPLIT(D890,""33"",FALSE)"),"55 Avenue du Maréchal de Lattre de Tassigny
                                 la Maison des Associations de Mérignac
                                ")</f>
        <v>55 Avenue du Maréchal de Lattre de Tassigny
                                 la Maison des Associations de Mérignac
                                </v>
      </c>
      <c r="F890" s="1" t="str">
        <f>IFERROR(__xludf.DUMMYFUNCTION("""COMPUTED_VALUE"""),"700 Mérignac")</f>
        <v>700 Mérignac</v>
      </c>
      <c r="G890" s="1" t="s">
        <v>9388</v>
      </c>
      <c r="H890" s="1" t="s">
        <v>11</v>
      </c>
      <c r="I890" s="3"/>
      <c r="J890" s="1" t="s">
        <v>80</v>
      </c>
      <c r="K890" s="3"/>
      <c r="L890" s="3"/>
    </row>
    <row r="891">
      <c r="A891" s="4" t="s">
        <v>9398</v>
      </c>
      <c r="B891" s="1" t="s">
        <v>9399</v>
      </c>
      <c r="C891" s="1" t="s">
        <v>9400</v>
      </c>
      <c r="D891" s="1" t="s">
        <v>9401</v>
      </c>
      <c r="E891" s="1" t="str">
        <f>IFERROR(__xludf.DUMMYFUNCTION("SPLIT(D891,""33"",FALSE)"),"74 Avenue Thiers
                                 (Coworking Héméra)
                                ")</f>
        <v>74 Avenue Thiers
                                 (Coworking Héméra)
                                </v>
      </c>
      <c r="F891" s="1" t="str">
        <f>IFERROR(__xludf.DUMMYFUNCTION("""COMPUTED_VALUE"""),"100 Bordeaux")</f>
        <v>100 Bordeaux</v>
      </c>
      <c r="G891" s="1" t="s">
        <v>2991</v>
      </c>
      <c r="H891" s="1" t="s">
        <v>9402</v>
      </c>
      <c r="I891" s="5" t="s">
        <v>9403</v>
      </c>
      <c r="J891" s="1" t="s">
        <v>924</v>
      </c>
      <c r="K891" s="3"/>
      <c r="L891" s="3"/>
    </row>
    <row r="892">
      <c r="A892" s="4" t="s">
        <v>9411</v>
      </c>
      <c r="B892" s="1" t="s">
        <v>9412</v>
      </c>
      <c r="C892" s="1" t="s">
        <v>9413</v>
      </c>
      <c r="D892" s="1" t="s">
        <v>9414</v>
      </c>
      <c r="E892" s="1" t="str">
        <f>IFERROR(__xludf.DUMMYFUNCTION("SPLIT(D892,""33"",FALSE)"),"5, allée de Tourny
                                ")</f>
        <v>5, allée de Tourny
                                </v>
      </c>
      <c r="F892" s="1" t="str">
        <f>IFERROR(__xludf.DUMMYFUNCTION("""COMPUTED_VALUE"""),"000 BORDEAUX")</f>
        <v>000 BORDEAUX</v>
      </c>
      <c r="G892" s="1" t="s">
        <v>9415</v>
      </c>
      <c r="H892" s="1" t="s">
        <v>11</v>
      </c>
      <c r="I892" s="5" t="s">
        <v>9416</v>
      </c>
      <c r="J892" s="1" t="s">
        <v>654</v>
      </c>
      <c r="K892" s="3"/>
      <c r="L892" s="3"/>
    </row>
    <row r="893">
      <c r="A893" s="4" t="s">
        <v>9418</v>
      </c>
      <c r="B893" s="1" t="s">
        <v>9419</v>
      </c>
      <c r="C893" s="1" t="s">
        <v>9420</v>
      </c>
      <c r="D893" s="1" t="s">
        <v>9421</v>
      </c>
      <c r="E893" s="1" t="str">
        <f>IFERROR(__xludf.DUMMYFUNCTION("SPLIT(D893,""33"",FALSE)"),"10 rue Rose
                                ")</f>
        <v>10 rue Rose
                                </v>
      </c>
      <c r="F893" s="1" t="str">
        <f>IFERROR(__xludf.DUMMYFUNCTION("""COMPUTED_VALUE"""),"300 Bordeaux")</f>
        <v>300 Bordeaux</v>
      </c>
      <c r="G893" s="1" t="s">
        <v>9422</v>
      </c>
      <c r="H893" s="1" t="s">
        <v>11</v>
      </c>
      <c r="I893" s="5" t="s">
        <v>9423</v>
      </c>
      <c r="J893" s="1" t="s">
        <v>80</v>
      </c>
      <c r="K893" s="3"/>
      <c r="L893" s="3"/>
    </row>
    <row r="894">
      <c r="A894" s="4" t="s">
        <v>9427</v>
      </c>
      <c r="B894" s="1" t="s">
        <v>9428</v>
      </c>
      <c r="C894" s="1" t="s">
        <v>9429</v>
      </c>
      <c r="D894" s="1" t="s">
        <v>9430</v>
      </c>
      <c r="E894" s="1" t="str">
        <f>IFERROR(__xludf.DUMMYFUNCTION("SPLIT(D894,""33"",FALSE)"),"Rue François Coppée
                                ")</f>
        <v>Rue François Coppée
                                </v>
      </c>
      <c r="F894" s="1" t="str">
        <f>IFERROR(__xludf.DUMMYFUNCTION("""COMPUTED_VALUE"""),"200 Bordeaux")</f>
        <v>200 Bordeaux</v>
      </c>
      <c r="G894" s="1" t="s">
        <v>9431</v>
      </c>
      <c r="H894" s="1" t="s">
        <v>2175</v>
      </c>
      <c r="I894" s="1" t="s">
        <v>11</v>
      </c>
      <c r="J894" s="1" t="s">
        <v>312</v>
      </c>
      <c r="K894" s="3"/>
      <c r="L894" s="3"/>
    </row>
    <row r="895">
      <c r="A895" s="4" t="s">
        <v>9441</v>
      </c>
      <c r="B895" s="1" t="s">
        <v>9442</v>
      </c>
      <c r="C895" s="3"/>
      <c r="D895" s="3"/>
      <c r="E895" s="1" t="str">
        <f>IFERROR(__xludf.DUMMYFUNCTION("SPLIT(D895,""33"",FALSE)"),"#VALUE!")</f>
        <v>#VALUE!</v>
      </c>
      <c r="F895" s="3"/>
      <c r="G895" s="3"/>
      <c r="H895" s="1" t="s">
        <v>11</v>
      </c>
      <c r="I895" s="1" t="s">
        <v>11</v>
      </c>
      <c r="J895" s="1" t="s">
        <v>11</v>
      </c>
      <c r="K895" s="3"/>
      <c r="L895" s="3"/>
    </row>
    <row r="896">
      <c r="A896" s="4" t="s">
        <v>9450</v>
      </c>
      <c r="B896" s="1" t="s">
        <v>9451</v>
      </c>
      <c r="C896" s="1" t="s">
        <v>9452</v>
      </c>
      <c r="D896" s="1" t="s">
        <v>9453</v>
      </c>
      <c r="E896" s="1" t="str">
        <f>IFERROR(__xludf.DUMMYFUNCTION("SPLIT(D896,""33"",FALSE)"),"9 rue de Pineau
                                ")</f>
        <v>9 rue de Pineau
                                </v>
      </c>
      <c r="F896" s="1" t="str">
        <f>IFERROR(__xludf.DUMMYFUNCTION("""COMPUTED_VALUE"""),"100 Bordeaux")</f>
        <v>100 Bordeaux</v>
      </c>
      <c r="G896" s="1" t="s">
        <v>9454</v>
      </c>
      <c r="H896" s="1" t="s">
        <v>9455</v>
      </c>
      <c r="I896" s="5" t="s">
        <v>9456</v>
      </c>
      <c r="J896" s="1" t="s">
        <v>31</v>
      </c>
      <c r="K896" s="3"/>
      <c r="L896" s="3"/>
    </row>
    <row r="897">
      <c r="A897" s="4" t="s">
        <v>9460</v>
      </c>
      <c r="B897" s="1" t="s">
        <v>9461</v>
      </c>
      <c r="C897" s="1" t="s">
        <v>9462</v>
      </c>
      <c r="D897" s="1" t="s">
        <v>9463</v>
      </c>
      <c r="E897" s="1" t="str">
        <f>IFERROR(__xludf.DUMMYFUNCTION("SPLIT(D897,""33"",FALSE)"),"10 Rue Causserouge
                                ")</f>
        <v>10 Rue Causserouge
                                </v>
      </c>
      <c r="F897" s="1" t="str">
        <f>IFERROR(__xludf.DUMMYFUNCTION("""COMPUTED_VALUE"""),"000 BORDEAUX")</f>
        <v>000 BORDEAUX</v>
      </c>
      <c r="G897" s="1" t="s">
        <v>9464</v>
      </c>
      <c r="H897" s="1" t="s">
        <v>11</v>
      </c>
      <c r="I897" s="3"/>
      <c r="J897" s="1" t="s">
        <v>31</v>
      </c>
      <c r="K897" s="3"/>
      <c r="L897" s="3"/>
    </row>
    <row r="898">
      <c r="A898" s="4" t="s">
        <v>9474</v>
      </c>
      <c r="B898" s="1" t="s">
        <v>9475</v>
      </c>
      <c r="C898" s="1" t="s">
        <v>9476</v>
      </c>
      <c r="D898" s="1" t="s">
        <v>9477</v>
      </c>
      <c r="E898" s="1" t="str">
        <f>IFERROR(__xludf.DUMMYFUNCTION("SPLIT(D898,""33"",FALSE)"),"10 rue Gaston Marchou 
                                 chez Melle Gaëlle Gaudin
                                ")</f>
        <v>10 rue Gaston Marchou 
                                 chez Melle Gaëlle Gaudin
                                </v>
      </c>
      <c r="F898" s="1" t="str">
        <f>IFERROR(__xludf.DUMMYFUNCTION("""COMPUTED_VALUE"""),"000 Bordeaux")</f>
        <v>000 Bordeaux</v>
      </c>
      <c r="G898" s="1" t="s">
        <v>9478</v>
      </c>
      <c r="H898" s="1" t="s">
        <v>9479</v>
      </c>
      <c r="I898" s="3"/>
      <c r="J898" s="1" t="s">
        <v>53</v>
      </c>
      <c r="K898" s="3"/>
      <c r="L898" s="3"/>
    </row>
    <row r="899">
      <c r="A899" s="4" t="s">
        <v>9481</v>
      </c>
      <c r="B899" s="1" t="s">
        <v>9482</v>
      </c>
      <c r="C899" s="1" t="s">
        <v>9483</v>
      </c>
      <c r="D899" s="1" t="s">
        <v>9484</v>
      </c>
      <c r="E899" s="1" t="str">
        <f>IFERROR(__xludf.DUMMYFUNCTION("SPLIT(D899,""33"",FALSE)"),"Rue Robert Mathieu
                                 ZI de Fret
                                ")</f>
        <v>Rue Robert Mathieu
                                 ZI de Fret
                                </v>
      </c>
      <c r="F899" s="1" t="str">
        <f>IFERROR(__xludf.DUMMYFUNCTION("""COMPUTED_VALUE"""),"521 BRUGES")</f>
        <v>521 BRUGES</v>
      </c>
      <c r="G899" s="1" t="s">
        <v>9485</v>
      </c>
      <c r="H899" s="1" t="s">
        <v>11</v>
      </c>
      <c r="I899" s="1" t="s">
        <v>11</v>
      </c>
      <c r="J899" s="1" t="s">
        <v>31</v>
      </c>
      <c r="K899" s="3"/>
      <c r="L899" s="3"/>
    </row>
    <row r="900">
      <c r="A900" s="4" t="s">
        <v>9517</v>
      </c>
      <c r="B900" s="1" t="s">
        <v>9518</v>
      </c>
      <c r="C900" s="1" t="s">
        <v>9519</v>
      </c>
      <c r="D900" s="1" t="s">
        <v>9520</v>
      </c>
      <c r="E900" s="1" t="str">
        <f>IFERROR(__xludf.DUMMYFUNCTION("SPLIT(D900,""33"",FALSE)"),"161 rue Fernand Audeguil
                                ")</f>
        <v>161 rue Fernand Audeguil
                                </v>
      </c>
      <c r="F900" s="1" t="str">
        <f>IFERROR(__xludf.DUMMYFUNCTION("""COMPUTED_VALUE"""),"000 Bordeaux")</f>
        <v>000 Bordeaux</v>
      </c>
      <c r="G900" s="1" t="s">
        <v>9521</v>
      </c>
      <c r="H900" s="1" t="s">
        <v>11</v>
      </c>
      <c r="I900" s="5" t="s">
        <v>9522</v>
      </c>
      <c r="J900" s="1" t="s">
        <v>53</v>
      </c>
      <c r="K900" s="3"/>
      <c r="L900" s="3"/>
    </row>
    <row r="901">
      <c r="A901" s="4" t="s">
        <v>9526</v>
      </c>
      <c r="B901" s="1" t="s">
        <v>9527</v>
      </c>
      <c r="C901" s="1" t="s">
        <v>9528</v>
      </c>
      <c r="D901" s="1" t="s">
        <v>9529</v>
      </c>
      <c r="E901" s="1" t="str">
        <f>IFERROR(__xludf.DUMMYFUNCTION("SPLIT(D901,""33"",FALSE)"),"199 RUE PELLEPORT
                                ")</f>
        <v>199 RUE PELLEPORT
                                </v>
      </c>
      <c r="F901" s="1" t="str">
        <f>IFERROR(__xludf.DUMMYFUNCTION("""COMPUTED_VALUE"""),"800 BORDEAUX")</f>
        <v>800 BORDEAUX</v>
      </c>
      <c r="G901" s="1" t="s">
        <v>9530</v>
      </c>
      <c r="H901" s="1" t="s">
        <v>11</v>
      </c>
      <c r="I901" s="1" t="s">
        <v>11</v>
      </c>
      <c r="J901" s="1" t="s">
        <v>80</v>
      </c>
      <c r="K901" s="3"/>
      <c r="L901" s="3"/>
    </row>
    <row r="902">
      <c r="A902" s="4" t="s">
        <v>9540</v>
      </c>
      <c r="B902" s="1" t="s">
        <v>9541</v>
      </c>
      <c r="C902" s="1" t="s">
        <v>9542</v>
      </c>
      <c r="D902" s="1" t="s">
        <v>9543</v>
      </c>
      <c r="E902" s="1" t="str">
        <f>IFERROR(__xludf.DUMMYFUNCTION("SPLIT(D902,""33"",FALSE)"),"29 rue du Mirail
                                ")</f>
        <v>29 rue du Mirail
                                </v>
      </c>
      <c r="F902" s="1" t="str">
        <f>IFERROR(__xludf.DUMMYFUNCTION("""COMPUTED_VALUE"""),"000 Bordeaux")</f>
        <v>000 Bordeaux</v>
      </c>
      <c r="G902" s="1" t="s">
        <v>9544</v>
      </c>
      <c r="H902" s="1" t="s">
        <v>11</v>
      </c>
      <c r="I902" s="5" t="s">
        <v>9545</v>
      </c>
      <c r="J902" s="1" t="s">
        <v>31</v>
      </c>
      <c r="K902" s="3"/>
      <c r="L902" s="3"/>
    </row>
    <row r="903">
      <c r="A903" s="4" t="s">
        <v>9547</v>
      </c>
      <c r="B903" s="1" t="s">
        <v>9548</v>
      </c>
      <c r="C903" s="1" t="s">
        <v>9549</v>
      </c>
      <c r="D903" s="1" t="s">
        <v>9550</v>
      </c>
      <c r="E903" s="1" t="str">
        <f>IFERROR(__xludf.DUMMYFUNCTION("SPLIT(D903,""33"",FALSE)"),"53 rue Raymond Lavigne
                                 Botanica 314
                                ")</f>
        <v>53 rue Raymond Lavigne
                                 Botanica 314
                                </v>
      </c>
      <c r="F903" s="1" t="str">
        <f>IFERROR(__xludf.DUMMYFUNCTION("""COMPUTED_VALUE"""),"100 Bordeaux")</f>
        <v>100 Bordeaux</v>
      </c>
      <c r="G903" s="1" t="s">
        <v>9551</v>
      </c>
      <c r="H903" s="1" t="s">
        <v>11</v>
      </c>
      <c r="I903" s="1" t="s">
        <v>11</v>
      </c>
      <c r="J903" s="1" t="s">
        <v>80</v>
      </c>
      <c r="K903" s="3"/>
      <c r="L903" s="3"/>
    </row>
    <row r="904">
      <c r="A904" s="4" t="s">
        <v>9553</v>
      </c>
      <c r="B904" s="1" t="s">
        <v>9554</v>
      </c>
      <c r="C904" s="1" t="s">
        <v>9555</v>
      </c>
      <c r="D904" s="1" t="s">
        <v>9556</v>
      </c>
      <c r="E904" s="1" t="str">
        <f>IFERROR(__xludf.DUMMYFUNCTION("SPLIT(D904,""33"",FALSE)"),"62, rue Hortense
                                ")</f>
        <v>62, rue Hortense
                                </v>
      </c>
      <c r="F904" s="1" t="str">
        <f>IFERROR(__xludf.DUMMYFUNCTION("""COMPUTED_VALUE"""),"100 Bordeaux")</f>
        <v>100 Bordeaux</v>
      </c>
      <c r="G904" s="1" t="s">
        <v>9557</v>
      </c>
      <c r="H904" s="1" t="s">
        <v>11</v>
      </c>
      <c r="I904" s="5" t="s">
        <v>9558</v>
      </c>
      <c r="J904" s="1" t="s">
        <v>80</v>
      </c>
      <c r="K904" s="3"/>
      <c r="L904" s="3"/>
    </row>
  </sheetData>
  <autoFilter ref="$A$1:$L$904"/>
  <hyperlinks>
    <hyperlink r:id="rId1" ref="A2"/>
    <hyperlink r:id="rId2" ref="A3"/>
    <hyperlink r:id="rId3" ref="I3"/>
    <hyperlink r:id="rId4" ref="A4"/>
    <hyperlink r:id="rId5" ref="A5"/>
    <hyperlink r:id="rId6" ref="A6"/>
    <hyperlink r:id="rId7" ref="I6"/>
    <hyperlink r:id="rId8" ref="A7"/>
    <hyperlink r:id="rId9" ref="A8"/>
    <hyperlink r:id="rId10" ref="A9"/>
    <hyperlink r:id="rId11" ref="I9"/>
    <hyperlink r:id="rId12" ref="A10"/>
    <hyperlink r:id="rId13" ref="A11"/>
    <hyperlink r:id="rId14" ref="A12"/>
    <hyperlink r:id="rId15" ref="A13"/>
    <hyperlink r:id="rId16" ref="I13"/>
    <hyperlink r:id="rId17" ref="A14"/>
    <hyperlink r:id="rId18" ref="I14"/>
    <hyperlink r:id="rId19" ref="A15"/>
    <hyperlink r:id="rId20" ref="I15"/>
    <hyperlink r:id="rId21" ref="A16"/>
    <hyperlink r:id="rId22" ref="I16"/>
    <hyperlink r:id="rId23" ref="A17"/>
    <hyperlink r:id="rId24" ref="I17"/>
    <hyperlink r:id="rId25" ref="A18"/>
    <hyperlink r:id="rId26" ref="I18"/>
    <hyperlink r:id="rId27" ref="A19"/>
    <hyperlink r:id="rId28" ref="I19"/>
    <hyperlink r:id="rId29" ref="A20"/>
    <hyperlink r:id="rId30" ref="A21"/>
    <hyperlink r:id="rId31" ref="A22"/>
    <hyperlink r:id="rId32" ref="I22"/>
    <hyperlink r:id="rId33" ref="A23"/>
    <hyperlink r:id="rId34" ref="I23"/>
    <hyperlink r:id="rId35" ref="A24"/>
    <hyperlink r:id="rId36" ref="A25"/>
    <hyperlink r:id="rId37" ref="I25"/>
    <hyperlink r:id="rId38" ref="A26"/>
    <hyperlink r:id="rId39" ref="A27"/>
    <hyperlink r:id="rId40" ref="I27"/>
    <hyperlink r:id="rId41" ref="A28"/>
    <hyperlink r:id="rId42" ref="I28"/>
    <hyperlink r:id="rId43" ref="A29"/>
    <hyperlink r:id="rId44" ref="I29"/>
    <hyperlink r:id="rId45" ref="A30"/>
    <hyperlink r:id="rId46" ref="A31"/>
    <hyperlink r:id="rId47" ref="I31"/>
    <hyperlink r:id="rId48" ref="A32"/>
    <hyperlink r:id="rId49" ref="A33"/>
    <hyperlink r:id="rId50" ref="A34"/>
    <hyperlink r:id="rId51" ref="A35"/>
    <hyperlink r:id="rId52" ref="I35"/>
    <hyperlink r:id="rId53" ref="A36"/>
    <hyperlink r:id="rId54" ref="A37"/>
    <hyperlink r:id="rId55" ref="A38"/>
    <hyperlink r:id="rId56" ref="I38"/>
    <hyperlink r:id="rId57" ref="A39"/>
    <hyperlink r:id="rId58" ref="A40"/>
    <hyperlink r:id="rId59" ref="I40"/>
    <hyperlink r:id="rId60" ref="A41"/>
    <hyperlink r:id="rId61" ref="A42"/>
    <hyperlink r:id="rId62" ref="I42"/>
    <hyperlink r:id="rId63" ref="A43"/>
    <hyperlink r:id="rId64" ref="I43"/>
    <hyperlink r:id="rId65" ref="A44"/>
    <hyperlink r:id="rId66" ref="A45"/>
    <hyperlink r:id="rId67" ref="A46"/>
    <hyperlink r:id="rId68" ref="A47"/>
    <hyperlink r:id="rId69" ref="I47"/>
    <hyperlink r:id="rId70" ref="A48"/>
    <hyperlink r:id="rId71" ref="I48"/>
    <hyperlink r:id="rId72" ref="A49"/>
    <hyperlink r:id="rId73" ref="A50"/>
    <hyperlink r:id="rId74" ref="I50"/>
    <hyperlink r:id="rId75" ref="A51"/>
    <hyperlink r:id="rId76" ref="A52"/>
    <hyperlink r:id="rId77" ref="I52"/>
    <hyperlink r:id="rId78" ref="A53"/>
    <hyperlink r:id="rId79" ref="I53"/>
    <hyperlink r:id="rId80" ref="A54"/>
    <hyperlink r:id="rId81" ref="A55"/>
    <hyperlink r:id="rId82" ref="I55"/>
    <hyperlink r:id="rId83" ref="A56"/>
    <hyperlink r:id="rId84" ref="A57"/>
    <hyperlink r:id="rId85" ref="I57"/>
    <hyperlink r:id="rId86" ref="A58"/>
    <hyperlink r:id="rId87" ref="I58"/>
    <hyperlink r:id="rId88" ref="A59"/>
    <hyperlink r:id="rId89" ref="A60"/>
    <hyperlink r:id="rId90" ref="A61"/>
    <hyperlink r:id="rId91" ref="I61"/>
    <hyperlink r:id="rId92" ref="A62"/>
    <hyperlink r:id="rId93" ref="I62"/>
    <hyperlink r:id="rId94" ref="A63"/>
    <hyperlink r:id="rId95" ref="A64"/>
    <hyperlink r:id="rId96" ref="I64"/>
    <hyperlink r:id="rId97" ref="A65"/>
    <hyperlink r:id="rId98" ref="A66"/>
    <hyperlink r:id="rId99" ref="I66"/>
    <hyperlink r:id="rId100" ref="A67"/>
    <hyperlink r:id="rId101" ref="A68"/>
    <hyperlink r:id="rId102" ref="A69"/>
    <hyperlink r:id="rId103" ref="I69"/>
    <hyperlink r:id="rId104" ref="A70"/>
    <hyperlink r:id="rId105" ref="I70"/>
    <hyperlink r:id="rId106" ref="A71"/>
    <hyperlink r:id="rId107" ref="A72"/>
    <hyperlink r:id="rId108" ref="A73"/>
    <hyperlink r:id="rId109" ref="A74"/>
    <hyperlink r:id="rId110" ref="A75"/>
    <hyperlink r:id="rId111" ref="A76"/>
    <hyperlink r:id="rId112" ref="A77"/>
    <hyperlink r:id="rId113" ref="I77"/>
    <hyperlink r:id="rId114" ref="A78"/>
    <hyperlink r:id="rId115" ref="A79"/>
    <hyperlink r:id="rId116" ref="I79"/>
    <hyperlink r:id="rId117" ref="A80"/>
    <hyperlink r:id="rId118" ref="I80"/>
    <hyperlink r:id="rId119" ref="A81"/>
    <hyperlink r:id="rId120" ref="A82"/>
    <hyperlink r:id="rId121" ref="A83"/>
    <hyperlink r:id="rId122" ref="A84"/>
    <hyperlink r:id="rId123" ref="A85"/>
    <hyperlink r:id="rId124" ref="I85"/>
    <hyperlink r:id="rId125" ref="A86"/>
    <hyperlink r:id="rId126" ref="A87"/>
    <hyperlink r:id="rId127" ref="I87"/>
    <hyperlink r:id="rId128" ref="A88"/>
    <hyperlink r:id="rId129" ref="A89"/>
    <hyperlink r:id="rId130" ref="I89"/>
    <hyperlink r:id="rId131" ref="A90"/>
    <hyperlink r:id="rId132" ref="A91"/>
    <hyperlink r:id="rId133" ref="I91"/>
    <hyperlink r:id="rId134" ref="A92"/>
    <hyperlink r:id="rId135" ref="I92"/>
    <hyperlink r:id="rId136" ref="A93"/>
    <hyperlink r:id="rId137" ref="I93"/>
    <hyperlink r:id="rId138" ref="A94"/>
    <hyperlink r:id="rId139" ref="I94"/>
    <hyperlink r:id="rId140" ref="A95"/>
    <hyperlink r:id="rId141" ref="I95"/>
    <hyperlink r:id="rId142" ref="A96"/>
    <hyperlink r:id="rId143" ref="A97"/>
    <hyperlink r:id="rId144" ref="A98"/>
    <hyperlink r:id="rId145" ref="I98"/>
    <hyperlink r:id="rId146" ref="A99"/>
    <hyperlink r:id="rId147" ref="A100"/>
    <hyperlink r:id="rId148" ref="I100"/>
    <hyperlink r:id="rId149" ref="A101"/>
    <hyperlink r:id="rId150" ref="A102"/>
    <hyperlink r:id="rId151" ref="A103"/>
    <hyperlink r:id="rId152" ref="A104"/>
    <hyperlink r:id="rId153" ref="A105"/>
    <hyperlink r:id="rId154" ref="I105"/>
    <hyperlink r:id="rId155" ref="A106"/>
    <hyperlink r:id="rId156" ref="I106"/>
    <hyperlink r:id="rId157" ref="A107"/>
    <hyperlink r:id="rId158" ref="I107"/>
    <hyperlink r:id="rId159" ref="A108"/>
    <hyperlink r:id="rId160" ref="I108"/>
    <hyperlink r:id="rId161" ref="A109"/>
    <hyperlink r:id="rId162" ref="I109"/>
    <hyperlink r:id="rId163" ref="A110"/>
    <hyperlink r:id="rId164" ref="A111"/>
    <hyperlink r:id="rId165" ref="I111"/>
    <hyperlink r:id="rId166" ref="A112"/>
    <hyperlink r:id="rId167" ref="A113"/>
    <hyperlink r:id="rId168" ref="A114"/>
    <hyperlink r:id="rId169" ref="A115"/>
    <hyperlink r:id="rId170" ref="A116"/>
    <hyperlink r:id="rId171" ref="I116"/>
    <hyperlink r:id="rId172" ref="A117"/>
    <hyperlink r:id="rId173" ref="A118"/>
    <hyperlink r:id="rId174" ref="I118"/>
    <hyperlink r:id="rId175" ref="A119"/>
    <hyperlink r:id="rId176" ref="I119"/>
    <hyperlink r:id="rId177" ref="A120"/>
    <hyperlink r:id="rId178" ref="A121"/>
    <hyperlink r:id="rId179" ref="I121"/>
    <hyperlink r:id="rId180" ref="A122"/>
    <hyperlink r:id="rId181" ref="I122"/>
    <hyperlink r:id="rId182" ref="A123"/>
    <hyperlink r:id="rId183" ref="A124"/>
    <hyperlink r:id="rId184" ref="A125"/>
    <hyperlink r:id="rId185" ref="I125"/>
    <hyperlink r:id="rId186" ref="A126"/>
    <hyperlink r:id="rId187" ref="A127"/>
    <hyperlink r:id="rId188" ref="I127"/>
    <hyperlink r:id="rId189" ref="A128"/>
    <hyperlink r:id="rId190" ref="I128"/>
    <hyperlink r:id="rId191" ref="A129"/>
    <hyperlink r:id="rId192" ref="A130"/>
    <hyperlink r:id="rId193" ref="A131"/>
    <hyperlink r:id="rId194" ref="A132"/>
    <hyperlink r:id="rId195" ref="I132"/>
    <hyperlink r:id="rId196" ref="A133"/>
    <hyperlink r:id="rId197" ref="A134"/>
    <hyperlink r:id="rId198" ref="I134"/>
    <hyperlink r:id="rId199" ref="A135"/>
    <hyperlink r:id="rId200" ref="A136"/>
    <hyperlink r:id="rId201" ref="I136"/>
    <hyperlink r:id="rId202" ref="A137"/>
    <hyperlink r:id="rId203" ref="I137"/>
    <hyperlink r:id="rId204" ref="A138"/>
    <hyperlink r:id="rId205" ref="A139"/>
    <hyperlink r:id="rId206" ref="I139"/>
    <hyperlink r:id="rId207" ref="A140"/>
    <hyperlink r:id="rId208" ref="I140"/>
    <hyperlink r:id="rId209" ref="A141"/>
    <hyperlink r:id="rId210" ref="I141"/>
    <hyperlink r:id="rId211" ref="A142"/>
    <hyperlink r:id="rId212" ref="A143"/>
    <hyperlink r:id="rId213" ref="I143"/>
    <hyperlink r:id="rId214" ref="A144"/>
    <hyperlink r:id="rId215" ref="A145"/>
    <hyperlink r:id="rId216" ref="I145"/>
    <hyperlink r:id="rId217" ref="A146"/>
    <hyperlink r:id="rId218" ref="I146"/>
    <hyperlink r:id="rId219" ref="A147"/>
    <hyperlink r:id="rId220" ref="I147"/>
    <hyperlink r:id="rId221" ref="A148"/>
    <hyperlink r:id="rId222" ref="I148"/>
    <hyperlink r:id="rId223" ref="A149"/>
    <hyperlink r:id="rId224" ref="A150"/>
    <hyperlink r:id="rId225" ref="I150"/>
    <hyperlink r:id="rId226" ref="A151"/>
    <hyperlink r:id="rId227" ref="I151"/>
    <hyperlink r:id="rId228" ref="A152"/>
    <hyperlink r:id="rId229" ref="A153"/>
    <hyperlink r:id="rId230" ref="A154"/>
    <hyperlink r:id="rId231" ref="A155"/>
    <hyperlink r:id="rId232" ref="A156"/>
    <hyperlink r:id="rId233" ref="A157"/>
    <hyperlink r:id="rId234" ref="I157"/>
    <hyperlink r:id="rId235" ref="A158"/>
    <hyperlink r:id="rId236" ref="I158"/>
    <hyperlink r:id="rId237" ref="A159"/>
    <hyperlink r:id="rId238" ref="I159"/>
    <hyperlink r:id="rId239" ref="A160"/>
    <hyperlink r:id="rId240" ref="A161"/>
    <hyperlink r:id="rId241" ref="I161"/>
    <hyperlink r:id="rId242" ref="A162"/>
    <hyperlink r:id="rId243" ref="A163"/>
    <hyperlink r:id="rId244" ref="A164"/>
    <hyperlink r:id="rId245" ref="I164"/>
    <hyperlink r:id="rId246" ref="A165"/>
    <hyperlink r:id="rId247" ref="A166"/>
    <hyperlink r:id="rId248" ref="I166"/>
    <hyperlink r:id="rId249" ref="A167"/>
    <hyperlink r:id="rId250" ref="A168"/>
    <hyperlink r:id="rId251" ref="A169"/>
    <hyperlink r:id="rId252" ref="A170"/>
    <hyperlink r:id="rId253" ref="I170"/>
    <hyperlink r:id="rId254" ref="A171"/>
    <hyperlink r:id="rId255" ref="A172"/>
    <hyperlink r:id="rId256" ref="I172"/>
    <hyperlink r:id="rId257" ref="A173"/>
    <hyperlink r:id="rId258" ref="A174"/>
    <hyperlink r:id="rId259" ref="A175"/>
    <hyperlink r:id="rId260" ref="I175"/>
    <hyperlink r:id="rId261" ref="A176"/>
    <hyperlink r:id="rId262" ref="I176"/>
    <hyperlink r:id="rId263" ref="A177"/>
    <hyperlink r:id="rId264" ref="I177"/>
    <hyperlink r:id="rId265" ref="A178"/>
    <hyperlink r:id="rId266" ref="I178"/>
    <hyperlink r:id="rId267" ref="A179"/>
    <hyperlink r:id="rId268" ref="I179"/>
    <hyperlink r:id="rId269" ref="A180"/>
    <hyperlink r:id="rId270" ref="A181"/>
    <hyperlink r:id="rId271" ref="I181"/>
    <hyperlink r:id="rId272" ref="A182"/>
    <hyperlink r:id="rId273" ref="I182"/>
    <hyperlink r:id="rId274" ref="A183"/>
    <hyperlink r:id="rId275" ref="I183"/>
    <hyperlink r:id="rId276" ref="A184"/>
    <hyperlink r:id="rId277" ref="I184"/>
    <hyperlink r:id="rId278" ref="A185"/>
    <hyperlink r:id="rId279" ref="I185"/>
    <hyperlink r:id="rId280" ref="A186"/>
    <hyperlink r:id="rId281" ref="A187"/>
    <hyperlink r:id="rId282" ref="A188"/>
    <hyperlink r:id="rId283" ref="I188"/>
    <hyperlink r:id="rId284" ref="A189"/>
    <hyperlink r:id="rId285" ref="A190"/>
    <hyperlink r:id="rId286" ref="A191"/>
    <hyperlink r:id="rId287" ref="A192"/>
    <hyperlink r:id="rId288" ref="A193"/>
    <hyperlink r:id="rId289" ref="I193"/>
    <hyperlink r:id="rId290" ref="A194"/>
    <hyperlink r:id="rId291" ref="A195"/>
    <hyperlink r:id="rId292" ref="A196"/>
    <hyperlink r:id="rId293" ref="A197"/>
    <hyperlink r:id="rId294" ref="I197"/>
    <hyperlink r:id="rId295" ref="A198"/>
    <hyperlink r:id="rId296" ref="A199"/>
    <hyperlink r:id="rId297" ref="A200"/>
    <hyperlink r:id="rId298" ref="I200"/>
    <hyperlink r:id="rId299" ref="A201"/>
    <hyperlink r:id="rId300" ref="A202"/>
    <hyperlink r:id="rId301" ref="I202"/>
    <hyperlink r:id="rId302" ref="A203"/>
    <hyperlink r:id="rId303" ref="A204"/>
    <hyperlink r:id="rId304" ref="A205"/>
    <hyperlink r:id="rId305" ref="A206"/>
    <hyperlink r:id="rId306" ref="A207"/>
    <hyperlink r:id="rId307" ref="I207"/>
    <hyperlink r:id="rId308" ref="A208"/>
    <hyperlink r:id="rId309" ref="A209"/>
    <hyperlink r:id="rId310" ref="A210"/>
    <hyperlink r:id="rId311" ref="I210"/>
    <hyperlink r:id="rId312" ref="A211"/>
    <hyperlink r:id="rId313" ref="A212"/>
    <hyperlink r:id="rId314" ref="I212"/>
    <hyperlink r:id="rId315" ref="A213"/>
    <hyperlink r:id="rId316" ref="A214"/>
    <hyperlink r:id="rId317" ref="I214"/>
    <hyperlink r:id="rId318" ref="A215"/>
    <hyperlink r:id="rId319" ref="I215"/>
    <hyperlink r:id="rId320" ref="A216"/>
    <hyperlink r:id="rId321" ref="A217"/>
    <hyperlink r:id="rId322" ref="A218"/>
    <hyperlink r:id="rId323" ref="A219"/>
    <hyperlink r:id="rId324" ref="A220"/>
    <hyperlink r:id="rId325" ref="I220"/>
    <hyperlink r:id="rId326" ref="A221"/>
    <hyperlink r:id="rId327" ref="I221"/>
    <hyperlink r:id="rId328" ref="A222"/>
    <hyperlink r:id="rId329" ref="A223"/>
    <hyperlink r:id="rId330" ref="I223"/>
    <hyperlink r:id="rId331" ref="A224"/>
    <hyperlink r:id="rId332" ref="A225"/>
    <hyperlink r:id="rId333" ref="A226"/>
    <hyperlink r:id="rId334" ref="I226"/>
    <hyperlink r:id="rId335" ref="A227"/>
    <hyperlink r:id="rId336" ref="A228"/>
    <hyperlink r:id="rId337" ref="I228"/>
    <hyperlink r:id="rId338" ref="A229"/>
    <hyperlink r:id="rId339" ref="A230"/>
    <hyperlink r:id="rId340" ref="A231"/>
    <hyperlink r:id="rId341" ref="A232"/>
    <hyperlink r:id="rId342" ref="I232"/>
    <hyperlink r:id="rId343" ref="A233"/>
    <hyperlink r:id="rId344" ref="I233"/>
    <hyperlink r:id="rId345" ref="A234"/>
    <hyperlink r:id="rId346" ref="A235"/>
    <hyperlink r:id="rId347" ref="A236"/>
    <hyperlink r:id="rId348" ref="I236"/>
    <hyperlink r:id="rId349" ref="A237"/>
    <hyperlink r:id="rId350" ref="I237"/>
    <hyperlink r:id="rId351" ref="A238"/>
    <hyperlink r:id="rId352" ref="A239"/>
    <hyperlink r:id="rId353" ref="A240"/>
    <hyperlink r:id="rId354" ref="A241"/>
    <hyperlink r:id="rId355" ref="I241"/>
    <hyperlink r:id="rId356" ref="A242"/>
    <hyperlink r:id="rId357" ref="I242"/>
    <hyperlink r:id="rId358" ref="A243"/>
    <hyperlink r:id="rId359" ref="A244"/>
    <hyperlink r:id="rId360" ref="A245"/>
    <hyperlink r:id="rId361" ref="A246"/>
    <hyperlink r:id="rId362" ref="I246"/>
    <hyperlink r:id="rId363" ref="A247"/>
    <hyperlink r:id="rId364" ref="A248"/>
    <hyperlink r:id="rId365" ref="A249"/>
    <hyperlink r:id="rId366" ref="A250"/>
    <hyperlink r:id="rId367" ref="A251"/>
    <hyperlink r:id="rId368" ref="A252"/>
    <hyperlink r:id="rId369" ref="A253"/>
    <hyperlink r:id="rId370" ref="I253"/>
    <hyperlink r:id="rId371" ref="A254"/>
    <hyperlink r:id="rId372" ref="A255"/>
    <hyperlink r:id="rId373" ref="A256"/>
    <hyperlink r:id="rId374" ref="A257"/>
    <hyperlink r:id="rId375" ref="A258"/>
    <hyperlink r:id="rId376" ref="I258"/>
    <hyperlink r:id="rId377" ref="A259"/>
    <hyperlink r:id="rId378" ref="A260"/>
    <hyperlink r:id="rId379" ref="A261"/>
    <hyperlink r:id="rId380" ref="A262"/>
    <hyperlink r:id="rId381" ref="I262"/>
    <hyperlink r:id="rId382" ref="A263"/>
    <hyperlink r:id="rId383" ref="I263"/>
    <hyperlink r:id="rId384" ref="A264"/>
    <hyperlink r:id="rId385" ref="I264"/>
    <hyperlink r:id="rId386" ref="A265"/>
    <hyperlink r:id="rId387" ref="A266"/>
    <hyperlink r:id="rId388" ref="A267"/>
    <hyperlink r:id="rId389" ref="A268"/>
    <hyperlink r:id="rId390" ref="A269"/>
    <hyperlink r:id="rId391" ref="A270"/>
    <hyperlink r:id="rId392" ref="A271"/>
    <hyperlink r:id="rId393" ref="I271"/>
    <hyperlink r:id="rId394" ref="A272"/>
    <hyperlink r:id="rId395" ref="A273"/>
    <hyperlink r:id="rId396" ref="I273"/>
    <hyperlink r:id="rId397" ref="A274"/>
    <hyperlink r:id="rId398" ref="I274"/>
    <hyperlink r:id="rId399" ref="A275"/>
    <hyperlink r:id="rId400" ref="I275"/>
    <hyperlink r:id="rId401" ref="A276"/>
    <hyperlink r:id="rId402" ref="I276"/>
    <hyperlink r:id="rId403" ref="A277"/>
    <hyperlink r:id="rId404" ref="I277"/>
    <hyperlink r:id="rId405" ref="A278"/>
    <hyperlink r:id="rId406" ref="I278"/>
    <hyperlink r:id="rId407" ref="A279"/>
    <hyperlink r:id="rId408" ref="I279"/>
    <hyperlink r:id="rId409" ref="A280"/>
    <hyperlink r:id="rId410" ref="A281"/>
    <hyperlink r:id="rId411" ref="I281"/>
    <hyperlink r:id="rId412" ref="A282"/>
    <hyperlink r:id="rId413" ref="A283"/>
    <hyperlink r:id="rId414" ref="I283"/>
    <hyperlink r:id="rId415" ref="A284"/>
    <hyperlink r:id="rId416" ref="I284"/>
    <hyperlink r:id="rId417" ref="A285"/>
    <hyperlink r:id="rId418" ref="A286"/>
    <hyperlink r:id="rId419" ref="A287"/>
    <hyperlink r:id="rId420" ref="I287"/>
    <hyperlink r:id="rId421" ref="A288"/>
    <hyperlink r:id="rId422" ref="A289"/>
    <hyperlink r:id="rId423" ref="A290"/>
    <hyperlink r:id="rId424" ref="I290"/>
    <hyperlink r:id="rId425" ref="A291"/>
    <hyperlink r:id="rId426" ref="A292"/>
    <hyperlink r:id="rId427" ref="A293"/>
    <hyperlink r:id="rId428" ref="A294"/>
    <hyperlink r:id="rId429" ref="I294"/>
    <hyperlink r:id="rId430" ref="A295"/>
    <hyperlink r:id="rId431" ref="A296"/>
    <hyperlink r:id="rId432" ref="I296"/>
    <hyperlink r:id="rId433" ref="A297"/>
    <hyperlink r:id="rId434" ref="I297"/>
    <hyperlink r:id="rId435" ref="A298"/>
    <hyperlink r:id="rId436" ref="A299"/>
    <hyperlink r:id="rId437" ref="A300"/>
    <hyperlink r:id="rId438" ref="A301"/>
    <hyperlink r:id="rId439" ref="I301"/>
    <hyperlink r:id="rId440" ref="A302"/>
    <hyperlink r:id="rId441" ref="I302"/>
    <hyperlink r:id="rId442" ref="A303"/>
    <hyperlink r:id="rId443" ref="I303"/>
    <hyperlink r:id="rId444" ref="A304"/>
    <hyperlink r:id="rId445" ref="A305"/>
    <hyperlink r:id="rId446" ref="I305"/>
    <hyperlink r:id="rId447" ref="A306"/>
    <hyperlink r:id="rId448" ref="A307"/>
    <hyperlink r:id="rId449" ref="A308"/>
    <hyperlink r:id="rId450" ref="I308"/>
    <hyperlink r:id="rId451" ref="A309"/>
    <hyperlink r:id="rId452" ref="A310"/>
    <hyperlink r:id="rId453" ref="A311"/>
    <hyperlink r:id="rId454" ref="A312"/>
    <hyperlink r:id="rId455" ref="I312"/>
    <hyperlink r:id="rId456" ref="A313"/>
    <hyperlink r:id="rId457" ref="I313"/>
    <hyperlink r:id="rId458" ref="A314"/>
    <hyperlink r:id="rId459" ref="I314"/>
    <hyperlink r:id="rId460" ref="A315"/>
    <hyperlink r:id="rId461" ref="A316"/>
    <hyperlink r:id="rId462" ref="A317"/>
    <hyperlink r:id="rId463" ref="I317"/>
    <hyperlink r:id="rId464" ref="A318"/>
    <hyperlink r:id="rId465" ref="A319"/>
    <hyperlink r:id="rId466" ref="I319"/>
    <hyperlink r:id="rId467" ref="A320"/>
    <hyperlink r:id="rId468" ref="A321"/>
    <hyperlink r:id="rId469" ref="A322"/>
    <hyperlink r:id="rId470" ref="I322"/>
    <hyperlink r:id="rId471" ref="A323"/>
    <hyperlink r:id="rId472" ref="A324"/>
    <hyperlink r:id="rId473" ref="A325"/>
    <hyperlink r:id="rId474" ref="I325"/>
    <hyperlink r:id="rId475" ref="A326"/>
    <hyperlink r:id="rId476" ref="A327"/>
    <hyperlink r:id="rId477" ref="I327"/>
    <hyperlink r:id="rId478" ref="A328"/>
    <hyperlink r:id="rId479" ref="A329"/>
    <hyperlink r:id="rId480" ref="A330"/>
    <hyperlink r:id="rId481" ref="A331"/>
    <hyperlink r:id="rId482" ref="A332"/>
    <hyperlink r:id="rId483" ref="I332"/>
    <hyperlink r:id="rId484" ref="A333"/>
    <hyperlink r:id="rId485" ref="A334"/>
    <hyperlink r:id="rId486" ref="I334"/>
    <hyperlink r:id="rId487" ref="A335"/>
    <hyperlink r:id="rId488" ref="A336"/>
    <hyperlink r:id="rId489" ref="A337"/>
    <hyperlink r:id="rId490" ref="I337"/>
    <hyperlink r:id="rId491" ref="A338"/>
    <hyperlink r:id="rId492" ref="I338"/>
    <hyperlink r:id="rId493" ref="A339"/>
    <hyperlink r:id="rId494" ref="A340"/>
    <hyperlink r:id="rId495" ref="I340"/>
    <hyperlink r:id="rId496" ref="A341"/>
    <hyperlink r:id="rId497" ref="I341"/>
    <hyperlink r:id="rId498" ref="A342"/>
    <hyperlink r:id="rId499" ref="I342"/>
    <hyperlink r:id="rId500" ref="A343"/>
    <hyperlink r:id="rId501" ref="I343"/>
    <hyperlink r:id="rId502" ref="A344"/>
    <hyperlink r:id="rId503" ref="A345"/>
    <hyperlink r:id="rId504" ref="A346"/>
    <hyperlink r:id="rId505" ref="A347"/>
    <hyperlink r:id="rId506" ref="A348"/>
    <hyperlink r:id="rId507" ref="A349"/>
    <hyperlink r:id="rId508" ref="I349"/>
    <hyperlink r:id="rId509" ref="A350"/>
    <hyperlink r:id="rId510" ref="A351"/>
    <hyperlink r:id="rId511" ref="I351"/>
    <hyperlink r:id="rId512" ref="A352"/>
    <hyperlink r:id="rId513" ref="I352"/>
    <hyperlink r:id="rId514" ref="A353"/>
    <hyperlink r:id="rId515" ref="I353"/>
    <hyperlink r:id="rId516" ref="A354"/>
    <hyperlink r:id="rId517" ref="A355"/>
    <hyperlink r:id="rId518" ref="A356"/>
    <hyperlink r:id="rId519" ref="A357"/>
    <hyperlink r:id="rId520" ref="I357"/>
    <hyperlink r:id="rId521" ref="A358"/>
    <hyperlink r:id="rId522" ref="A359"/>
    <hyperlink r:id="rId523" ref="I359"/>
    <hyperlink r:id="rId524" ref="A360"/>
    <hyperlink r:id="rId525" ref="I360"/>
    <hyperlink r:id="rId526" ref="A361"/>
    <hyperlink r:id="rId527" ref="I361"/>
    <hyperlink r:id="rId528" ref="A362"/>
    <hyperlink r:id="rId529" ref="I362"/>
    <hyperlink r:id="rId530" ref="A363"/>
    <hyperlink r:id="rId531" ref="A364"/>
    <hyperlink r:id="rId532" ref="A365"/>
    <hyperlink r:id="rId533" ref="I365"/>
    <hyperlink r:id="rId534" ref="A366"/>
    <hyperlink r:id="rId535" ref="I366"/>
    <hyperlink r:id="rId536" ref="A367"/>
    <hyperlink r:id="rId537" ref="I367"/>
    <hyperlink r:id="rId538" ref="A368"/>
    <hyperlink r:id="rId539" ref="I368"/>
    <hyperlink r:id="rId540" ref="A369"/>
    <hyperlink r:id="rId541" ref="I369"/>
    <hyperlink r:id="rId542" ref="A370"/>
    <hyperlink r:id="rId543" ref="A371"/>
    <hyperlink r:id="rId544" ref="A372"/>
    <hyperlink r:id="rId545" ref="I372"/>
    <hyperlink r:id="rId546" ref="A373"/>
    <hyperlink r:id="rId547" ref="A374"/>
    <hyperlink r:id="rId548" ref="A375"/>
    <hyperlink r:id="rId549" ref="I375"/>
    <hyperlink r:id="rId550" ref="A376"/>
    <hyperlink r:id="rId551" ref="I376"/>
    <hyperlink r:id="rId552" ref="A377"/>
    <hyperlink r:id="rId553" ref="A378"/>
    <hyperlink r:id="rId554" ref="I378"/>
    <hyperlink r:id="rId555" ref="A379"/>
    <hyperlink r:id="rId556" ref="I379"/>
    <hyperlink r:id="rId557" ref="A380"/>
    <hyperlink r:id="rId558" ref="I380"/>
    <hyperlink r:id="rId559" ref="A381"/>
    <hyperlink r:id="rId560" ref="A382"/>
    <hyperlink r:id="rId561" ref="A383"/>
    <hyperlink r:id="rId562" ref="A384"/>
    <hyperlink r:id="rId563" ref="A385"/>
    <hyperlink r:id="rId564" ref="A386"/>
    <hyperlink r:id="rId565" ref="A387"/>
    <hyperlink r:id="rId566" ref="A388"/>
    <hyperlink r:id="rId567" ref="I388"/>
    <hyperlink r:id="rId568" ref="A389"/>
    <hyperlink r:id="rId569" ref="I389"/>
    <hyperlink r:id="rId570" ref="A390"/>
    <hyperlink r:id="rId571" ref="A391"/>
    <hyperlink r:id="rId572" ref="I391"/>
    <hyperlink r:id="rId573" ref="A392"/>
    <hyperlink r:id="rId574" ref="I392"/>
    <hyperlink r:id="rId575" ref="A393"/>
    <hyperlink r:id="rId576" ref="A394"/>
    <hyperlink r:id="rId577" ref="A395"/>
    <hyperlink r:id="rId578" ref="A396"/>
    <hyperlink r:id="rId579" ref="A397"/>
    <hyperlink r:id="rId580" ref="A398"/>
    <hyperlink r:id="rId581" ref="I398"/>
    <hyperlink r:id="rId582" ref="A399"/>
    <hyperlink r:id="rId583" ref="A400"/>
    <hyperlink r:id="rId584" ref="I400"/>
    <hyperlink r:id="rId585" ref="A401"/>
    <hyperlink r:id="rId586" ref="A402"/>
    <hyperlink r:id="rId587" ref="A403"/>
    <hyperlink r:id="rId588" ref="A404"/>
    <hyperlink r:id="rId589" ref="A405"/>
    <hyperlink r:id="rId590" ref="A406"/>
    <hyperlink r:id="rId591" ref="I406"/>
    <hyperlink r:id="rId592" ref="A407"/>
    <hyperlink r:id="rId593" ref="I407"/>
    <hyperlink r:id="rId594" ref="A408"/>
    <hyperlink r:id="rId595" ref="I408"/>
    <hyperlink r:id="rId596" ref="A409"/>
    <hyperlink r:id="rId597" ref="A410"/>
    <hyperlink r:id="rId598" ref="I410"/>
    <hyperlink r:id="rId599" ref="A411"/>
    <hyperlink r:id="rId600" ref="A412"/>
    <hyperlink r:id="rId601" ref="I412"/>
    <hyperlink r:id="rId602" ref="A413"/>
    <hyperlink r:id="rId603" ref="A414"/>
    <hyperlink r:id="rId604" ref="I414"/>
    <hyperlink r:id="rId605" ref="A415"/>
    <hyperlink r:id="rId606" ref="I415"/>
    <hyperlink r:id="rId607" ref="A416"/>
    <hyperlink r:id="rId608" ref="I416"/>
    <hyperlink r:id="rId609" ref="A417"/>
    <hyperlink r:id="rId610" ref="I417"/>
    <hyperlink r:id="rId611" ref="A418"/>
    <hyperlink r:id="rId612" ref="I418"/>
    <hyperlink r:id="rId613" ref="A419"/>
    <hyperlink r:id="rId614" ref="A420"/>
    <hyperlink r:id="rId615" ref="I420"/>
    <hyperlink r:id="rId616" ref="A421"/>
    <hyperlink r:id="rId617" ref="A422"/>
    <hyperlink r:id="rId618" ref="A423"/>
    <hyperlink r:id="rId619" ref="I423"/>
    <hyperlink r:id="rId620" ref="A424"/>
    <hyperlink r:id="rId621" ref="I424"/>
    <hyperlink r:id="rId622" ref="A425"/>
    <hyperlink r:id="rId623" ref="I425"/>
    <hyperlink r:id="rId624" ref="A426"/>
    <hyperlink r:id="rId625" ref="A427"/>
    <hyperlink r:id="rId626" ref="A428"/>
    <hyperlink r:id="rId627" ref="I428"/>
    <hyperlink r:id="rId628" ref="A429"/>
    <hyperlink r:id="rId629" ref="I429"/>
    <hyperlink r:id="rId630" ref="A430"/>
    <hyperlink r:id="rId631" ref="I430"/>
    <hyperlink r:id="rId632" ref="A431"/>
    <hyperlink r:id="rId633" ref="A432"/>
    <hyperlink r:id="rId634" ref="A433"/>
    <hyperlink r:id="rId635" ref="A434"/>
    <hyperlink r:id="rId636" ref="I434"/>
    <hyperlink r:id="rId637" ref="A435"/>
    <hyperlink r:id="rId638" ref="I435"/>
    <hyperlink r:id="rId639" ref="A436"/>
    <hyperlink r:id="rId640" ref="A437"/>
    <hyperlink r:id="rId641" ref="A438"/>
    <hyperlink r:id="rId642" ref="A439"/>
    <hyperlink r:id="rId643" ref="I439"/>
    <hyperlink r:id="rId644" ref="A440"/>
    <hyperlink r:id="rId645" ref="I440"/>
    <hyperlink r:id="rId646" ref="A441"/>
    <hyperlink r:id="rId647" ref="A442"/>
    <hyperlink r:id="rId648" ref="I442"/>
    <hyperlink r:id="rId649" ref="A443"/>
    <hyperlink r:id="rId650" ref="A444"/>
    <hyperlink r:id="rId651" ref="A445"/>
    <hyperlink r:id="rId652" ref="A446"/>
    <hyperlink r:id="rId653" ref="I446"/>
    <hyperlink r:id="rId654" ref="A447"/>
    <hyperlink r:id="rId655" ref="I447"/>
    <hyperlink r:id="rId656" ref="A448"/>
    <hyperlink r:id="rId657" ref="A449"/>
    <hyperlink r:id="rId658" ref="A450"/>
    <hyperlink r:id="rId659" ref="I450"/>
    <hyperlink r:id="rId660" ref="A451"/>
    <hyperlink r:id="rId661" ref="A452"/>
    <hyperlink r:id="rId662" ref="I452"/>
    <hyperlink r:id="rId663" ref="A453"/>
    <hyperlink r:id="rId664" ref="I453"/>
    <hyperlink r:id="rId665" ref="A454"/>
    <hyperlink r:id="rId666" ref="A455"/>
    <hyperlink r:id="rId667" ref="I455"/>
    <hyperlink r:id="rId668" ref="A456"/>
    <hyperlink r:id="rId669" ref="I456"/>
    <hyperlink r:id="rId670" ref="A457"/>
    <hyperlink r:id="rId671" ref="A458"/>
    <hyperlink r:id="rId672" ref="A459"/>
    <hyperlink r:id="rId673" ref="A460"/>
    <hyperlink r:id="rId674" ref="A461"/>
    <hyperlink r:id="rId675" ref="I461"/>
    <hyperlink r:id="rId676" ref="A462"/>
    <hyperlink r:id="rId677" ref="I462"/>
    <hyperlink r:id="rId678" ref="A463"/>
    <hyperlink r:id="rId679" ref="A464"/>
    <hyperlink r:id="rId680" ref="I464"/>
    <hyperlink r:id="rId681" ref="A465"/>
    <hyperlink r:id="rId682" ref="A466"/>
    <hyperlink r:id="rId683" ref="A467"/>
    <hyperlink r:id="rId684" ref="I467"/>
    <hyperlink r:id="rId685" ref="A468"/>
    <hyperlink r:id="rId686" ref="I468"/>
    <hyperlink r:id="rId687" ref="A469"/>
    <hyperlink r:id="rId688" ref="I469"/>
    <hyperlink r:id="rId689" ref="A470"/>
    <hyperlink r:id="rId690" ref="A471"/>
    <hyperlink r:id="rId691" ref="I471"/>
    <hyperlink r:id="rId692" ref="A472"/>
    <hyperlink r:id="rId693" ref="I472"/>
    <hyperlink r:id="rId694" ref="A473"/>
    <hyperlink r:id="rId695" ref="I473"/>
    <hyperlink r:id="rId696" ref="A474"/>
    <hyperlink r:id="rId697" ref="A475"/>
    <hyperlink r:id="rId698" ref="A476"/>
    <hyperlink r:id="rId699" ref="I476"/>
    <hyperlink r:id="rId700" ref="A477"/>
    <hyperlink r:id="rId701" ref="I477"/>
    <hyperlink r:id="rId702" ref="A478"/>
    <hyperlink r:id="rId703" ref="A479"/>
    <hyperlink r:id="rId704" ref="I479"/>
    <hyperlink r:id="rId705" ref="A480"/>
    <hyperlink r:id="rId706" ref="I480"/>
    <hyperlink r:id="rId707" ref="A481"/>
    <hyperlink r:id="rId708" ref="I481"/>
    <hyperlink r:id="rId709" ref="A482"/>
    <hyperlink r:id="rId710" ref="I482"/>
    <hyperlink r:id="rId711" ref="A483"/>
    <hyperlink r:id="rId712" ref="A484"/>
    <hyperlink r:id="rId713" ref="A485"/>
    <hyperlink r:id="rId714" ref="A486"/>
    <hyperlink r:id="rId715" ref="A487"/>
    <hyperlink r:id="rId716" ref="A488"/>
    <hyperlink r:id="rId717" ref="I488"/>
    <hyperlink r:id="rId718" ref="A489"/>
    <hyperlink r:id="rId719" ref="A490"/>
    <hyperlink r:id="rId720" ref="A491"/>
    <hyperlink r:id="rId721" ref="I491"/>
    <hyperlink r:id="rId722" ref="A492"/>
    <hyperlink r:id="rId723" ref="A493"/>
    <hyperlink r:id="rId724" ref="A494"/>
    <hyperlink r:id="rId725" ref="I494"/>
    <hyperlink r:id="rId726" ref="A495"/>
    <hyperlink r:id="rId727" ref="A496"/>
    <hyperlink r:id="rId728" ref="I496"/>
    <hyperlink r:id="rId729" ref="A497"/>
    <hyperlink r:id="rId730" ref="A498"/>
    <hyperlink r:id="rId731" ref="I498"/>
    <hyperlink r:id="rId732" ref="A499"/>
    <hyperlink r:id="rId733" ref="I499"/>
    <hyperlink r:id="rId734" ref="A500"/>
    <hyperlink r:id="rId735" ref="I500"/>
    <hyperlink r:id="rId736" ref="A501"/>
    <hyperlink r:id="rId737" ref="A502"/>
    <hyperlink r:id="rId738" ref="I502"/>
    <hyperlink r:id="rId739" ref="A503"/>
    <hyperlink r:id="rId740" ref="A504"/>
    <hyperlink r:id="rId741" ref="I504"/>
    <hyperlink r:id="rId742" ref="A505"/>
    <hyperlink r:id="rId743" ref="I505"/>
    <hyperlink r:id="rId744" ref="A506"/>
    <hyperlink r:id="rId745" ref="I506"/>
    <hyperlink r:id="rId746" ref="A507"/>
    <hyperlink r:id="rId747" ref="A508"/>
    <hyperlink r:id="rId748" ref="I508"/>
    <hyperlink r:id="rId749" ref="A509"/>
    <hyperlink r:id="rId750" ref="I509"/>
    <hyperlink r:id="rId751" ref="A510"/>
    <hyperlink r:id="rId752" ref="I510"/>
    <hyperlink r:id="rId753" ref="A511"/>
    <hyperlink r:id="rId754" ref="I511"/>
    <hyperlink r:id="rId755" ref="A512"/>
    <hyperlink r:id="rId756" ref="I512"/>
    <hyperlink r:id="rId757" ref="A513"/>
    <hyperlink r:id="rId758" ref="I513"/>
    <hyperlink r:id="rId759" ref="A514"/>
    <hyperlink r:id="rId760" ref="A515"/>
    <hyperlink r:id="rId761" ref="I515"/>
    <hyperlink r:id="rId762" ref="A516"/>
    <hyperlink r:id="rId763" ref="I516"/>
    <hyperlink r:id="rId764" ref="A517"/>
    <hyperlink r:id="rId765" ref="I517"/>
    <hyperlink r:id="rId766" ref="A518"/>
    <hyperlink r:id="rId767" ref="I518"/>
    <hyperlink r:id="rId768" ref="A519"/>
    <hyperlink r:id="rId769" ref="A520"/>
    <hyperlink r:id="rId770" ref="I520"/>
    <hyperlink r:id="rId771" ref="A521"/>
    <hyperlink r:id="rId772" ref="I521"/>
    <hyperlink r:id="rId773" ref="A522"/>
    <hyperlink r:id="rId774" ref="A523"/>
    <hyperlink r:id="rId775" ref="A524"/>
    <hyperlink r:id="rId776" ref="I524"/>
    <hyperlink r:id="rId777" ref="A525"/>
    <hyperlink r:id="rId778" ref="A526"/>
    <hyperlink r:id="rId779" ref="A527"/>
    <hyperlink r:id="rId780" ref="I527"/>
    <hyperlink r:id="rId781" ref="A528"/>
    <hyperlink r:id="rId782" ref="I528"/>
    <hyperlink r:id="rId783" ref="A529"/>
    <hyperlink r:id="rId784" ref="A530"/>
    <hyperlink r:id="rId785" ref="I530"/>
    <hyperlink r:id="rId786" ref="A531"/>
    <hyperlink r:id="rId787" ref="A532"/>
    <hyperlink r:id="rId788" ref="I532"/>
    <hyperlink r:id="rId789" ref="A533"/>
    <hyperlink r:id="rId790" ref="I533"/>
    <hyperlink r:id="rId791" ref="A534"/>
    <hyperlink r:id="rId792" ref="A535"/>
    <hyperlink r:id="rId793" ref="I535"/>
    <hyperlink r:id="rId794" ref="A536"/>
    <hyperlink r:id="rId795" ref="I536"/>
    <hyperlink r:id="rId796" ref="A537"/>
    <hyperlink r:id="rId797" ref="A538"/>
    <hyperlink r:id="rId798" ref="I538"/>
    <hyperlink r:id="rId799" ref="A539"/>
    <hyperlink r:id="rId800" ref="I539"/>
    <hyperlink r:id="rId801" ref="A540"/>
    <hyperlink r:id="rId802" ref="A541"/>
    <hyperlink r:id="rId803" ref="I541"/>
    <hyperlink r:id="rId804" ref="A542"/>
    <hyperlink r:id="rId805" ref="I542"/>
    <hyperlink r:id="rId806" ref="A543"/>
    <hyperlink r:id="rId807" ref="I543"/>
    <hyperlink r:id="rId808" ref="A544"/>
    <hyperlink r:id="rId809" ref="A545"/>
    <hyperlink r:id="rId810" ref="I545"/>
    <hyperlink r:id="rId811" ref="A546"/>
    <hyperlink r:id="rId812" ref="I546"/>
    <hyperlink r:id="rId813" ref="A547"/>
    <hyperlink r:id="rId814" ref="A548"/>
    <hyperlink r:id="rId815" ref="A549"/>
    <hyperlink r:id="rId816" ref="A550"/>
    <hyperlink r:id="rId817" ref="I550"/>
    <hyperlink r:id="rId818" ref="A551"/>
    <hyperlink r:id="rId819" ref="A552"/>
    <hyperlink r:id="rId820" ref="I552"/>
    <hyperlink r:id="rId821" ref="A553"/>
    <hyperlink r:id="rId822" ref="A554"/>
    <hyperlink r:id="rId823" ref="A555"/>
    <hyperlink r:id="rId824" ref="I555"/>
    <hyperlink r:id="rId825" ref="A556"/>
    <hyperlink r:id="rId826" ref="I556"/>
    <hyperlink r:id="rId827" ref="A557"/>
    <hyperlink r:id="rId828" ref="A558"/>
    <hyperlink r:id="rId829" ref="I558"/>
    <hyperlink r:id="rId830" ref="A559"/>
    <hyperlink r:id="rId831" ref="A560"/>
    <hyperlink r:id="rId832" ref="A561"/>
    <hyperlink r:id="rId833" ref="I561"/>
    <hyperlink r:id="rId834" ref="A562"/>
    <hyperlink r:id="rId835" ref="I562"/>
    <hyperlink r:id="rId836" ref="A563"/>
    <hyperlink r:id="rId837" ref="I563"/>
    <hyperlink r:id="rId838" ref="A564"/>
    <hyperlink r:id="rId839" ref="I564"/>
    <hyperlink r:id="rId840" ref="A565"/>
    <hyperlink r:id="rId841" ref="A566"/>
    <hyperlink r:id="rId842" ref="A567"/>
    <hyperlink r:id="rId843" ref="I567"/>
    <hyperlink r:id="rId844" ref="A568"/>
    <hyperlink r:id="rId845" ref="A569"/>
    <hyperlink r:id="rId846" ref="I569"/>
    <hyperlink r:id="rId847" ref="A570"/>
    <hyperlink r:id="rId848" ref="I570"/>
    <hyperlink r:id="rId849" ref="A571"/>
    <hyperlink r:id="rId850" ref="I571"/>
    <hyperlink r:id="rId851" ref="A572"/>
    <hyperlink r:id="rId852" ref="I572"/>
    <hyperlink r:id="rId853" ref="A573"/>
    <hyperlink r:id="rId854" ref="I573"/>
    <hyperlink r:id="rId855" ref="A574"/>
    <hyperlink r:id="rId856" ref="A575"/>
    <hyperlink r:id="rId857" ref="I575"/>
    <hyperlink r:id="rId858" ref="A576"/>
    <hyperlink r:id="rId859" ref="A577"/>
    <hyperlink r:id="rId860" ref="A578"/>
    <hyperlink r:id="rId861" ref="B578"/>
    <hyperlink r:id="rId862" ref="A579"/>
    <hyperlink r:id="rId863" ref="A580"/>
    <hyperlink r:id="rId864" ref="I580"/>
    <hyperlink r:id="rId865" ref="A581"/>
    <hyperlink r:id="rId866" ref="A582"/>
    <hyperlink r:id="rId867" ref="A583"/>
    <hyperlink r:id="rId868" ref="I583"/>
    <hyperlink r:id="rId869" ref="A584"/>
    <hyperlink r:id="rId870" ref="I584"/>
    <hyperlink r:id="rId871" ref="A585"/>
    <hyperlink r:id="rId872" ref="I585"/>
    <hyperlink r:id="rId873" ref="A586"/>
    <hyperlink r:id="rId874" ref="I586"/>
    <hyperlink r:id="rId875" ref="A587"/>
    <hyperlink r:id="rId876" ref="A588"/>
    <hyperlink r:id="rId877" ref="A589"/>
    <hyperlink r:id="rId878" ref="A590"/>
    <hyperlink r:id="rId879" ref="I590"/>
    <hyperlink r:id="rId880" ref="A591"/>
    <hyperlink r:id="rId881" ref="I591"/>
    <hyperlink r:id="rId882" ref="A592"/>
    <hyperlink r:id="rId883" ref="I592"/>
    <hyperlink r:id="rId884" ref="A593"/>
    <hyperlink r:id="rId885" ref="A594"/>
    <hyperlink r:id="rId886" ref="A595"/>
    <hyperlink r:id="rId887" ref="I595"/>
    <hyperlink r:id="rId888" ref="A596"/>
    <hyperlink r:id="rId889" ref="I596"/>
    <hyperlink r:id="rId890" ref="A597"/>
    <hyperlink r:id="rId891" ref="I597"/>
    <hyperlink r:id="rId892" ref="A598"/>
    <hyperlink r:id="rId893" ref="A599"/>
    <hyperlink r:id="rId894" ref="A600"/>
    <hyperlink r:id="rId895" location="c1095" ref="I600"/>
    <hyperlink r:id="rId896" ref="A601"/>
    <hyperlink r:id="rId897" ref="I601"/>
    <hyperlink r:id="rId898" ref="A602"/>
    <hyperlink r:id="rId899" ref="I602"/>
    <hyperlink r:id="rId900" ref="A603"/>
    <hyperlink r:id="rId901" ref="A604"/>
    <hyperlink r:id="rId902" ref="A605"/>
    <hyperlink r:id="rId903" ref="A606"/>
    <hyperlink r:id="rId904" ref="I606"/>
    <hyperlink r:id="rId905" ref="A607"/>
    <hyperlink r:id="rId906" ref="A608"/>
    <hyperlink r:id="rId907" ref="I608"/>
    <hyperlink r:id="rId908" ref="A609"/>
    <hyperlink r:id="rId909" ref="A610"/>
    <hyperlink r:id="rId910" ref="I610"/>
    <hyperlink r:id="rId911" ref="A611"/>
    <hyperlink r:id="rId912" ref="A612"/>
    <hyperlink r:id="rId913" ref="A613"/>
    <hyperlink r:id="rId914" ref="I613"/>
    <hyperlink r:id="rId915" ref="A614"/>
    <hyperlink r:id="rId916" ref="A615"/>
    <hyperlink r:id="rId917" ref="I615"/>
    <hyperlink r:id="rId918" ref="A616"/>
    <hyperlink r:id="rId919" ref="I616"/>
    <hyperlink r:id="rId920" ref="A617"/>
    <hyperlink r:id="rId921" ref="I617"/>
    <hyperlink r:id="rId922" ref="A618"/>
    <hyperlink r:id="rId923" ref="A619"/>
    <hyperlink r:id="rId924" ref="A620"/>
    <hyperlink r:id="rId925" ref="A621"/>
    <hyperlink r:id="rId926" ref="I621"/>
    <hyperlink r:id="rId927" ref="A622"/>
    <hyperlink r:id="rId928" ref="I622"/>
    <hyperlink r:id="rId929" ref="A623"/>
    <hyperlink r:id="rId930" ref="I623"/>
    <hyperlink r:id="rId931" ref="A624"/>
    <hyperlink r:id="rId932" ref="A625"/>
    <hyperlink r:id="rId933" ref="I625"/>
    <hyperlink r:id="rId934" ref="A626"/>
    <hyperlink r:id="rId935" ref="I626"/>
    <hyperlink r:id="rId936" ref="A627"/>
    <hyperlink r:id="rId937" ref="A628"/>
    <hyperlink r:id="rId938" ref="I628"/>
    <hyperlink r:id="rId939" ref="A629"/>
    <hyperlink r:id="rId940" ref="I629"/>
    <hyperlink r:id="rId941" ref="A630"/>
    <hyperlink r:id="rId942" ref="A631"/>
    <hyperlink r:id="rId943" ref="A632"/>
    <hyperlink r:id="rId944" ref="I632"/>
    <hyperlink r:id="rId945" ref="A633"/>
    <hyperlink r:id="rId946" ref="I633"/>
    <hyperlink r:id="rId947" ref="A634"/>
    <hyperlink r:id="rId948" ref="I634"/>
    <hyperlink r:id="rId949" ref="A635"/>
    <hyperlink r:id="rId950" ref="A636"/>
    <hyperlink r:id="rId951" ref="I636"/>
    <hyperlink r:id="rId952" ref="A637"/>
    <hyperlink r:id="rId953" ref="I637"/>
    <hyperlink r:id="rId954" ref="A638"/>
    <hyperlink r:id="rId955" ref="A639"/>
    <hyperlink r:id="rId956" ref="I639"/>
    <hyperlink r:id="rId957" ref="A640"/>
    <hyperlink r:id="rId958" ref="I640"/>
    <hyperlink r:id="rId959" ref="A641"/>
    <hyperlink r:id="rId960" ref="I641"/>
    <hyperlink r:id="rId961" ref="A642"/>
    <hyperlink r:id="rId962" ref="A643"/>
    <hyperlink r:id="rId963" ref="A644"/>
    <hyperlink r:id="rId964" ref="A645"/>
    <hyperlink r:id="rId965" ref="A646"/>
    <hyperlink r:id="rId966" ref="I646"/>
    <hyperlink r:id="rId967" ref="A647"/>
    <hyperlink r:id="rId968" ref="A648"/>
    <hyperlink r:id="rId969" ref="I648"/>
    <hyperlink r:id="rId970" ref="A649"/>
    <hyperlink r:id="rId971" ref="A650"/>
    <hyperlink r:id="rId972" ref="A651"/>
    <hyperlink r:id="rId973" ref="I651"/>
    <hyperlink r:id="rId974" ref="A652"/>
    <hyperlink r:id="rId975" ref="A653"/>
    <hyperlink r:id="rId976" ref="I653"/>
    <hyperlink r:id="rId977" ref="A654"/>
    <hyperlink r:id="rId978" ref="A655"/>
    <hyperlink r:id="rId979" ref="A656"/>
    <hyperlink r:id="rId980" ref="I656"/>
    <hyperlink r:id="rId981" ref="A657"/>
    <hyperlink r:id="rId982" ref="A658"/>
    <hyperlink r:id="rId983" ref="A659"/>
    <hyperlink r:id="rId984" ref="I659"/>
    <hyperlink r:id="rId985" ref="A660"/>
    <hyperlink r:id="rId986" ref="A661"/>
    <hyperlink r:id="rId987" ref="A662"/>
    <hyperlink r:id="rId988" ref="I662"/>
    <hyperlink r:id="rId989" ref="A663"/>
    <hyperlink r:id="rId990" ref="I663"/>
    <hyperlink r:id="rId991" ref="A664"/>
    <hyperlink r:id="rId992" ref="I664"/>
    <hyperlink r:id="rId993" ref="A665"/>
    <hyperlink r:id="rId994" ref="I665"/>
    <hyperlink r:id="rId995" ref="A666"/>
    <hyperlink r:id="rId996" ref="I666"/>
    <hyperlink r:id="rId997" ref="A667"/>
    <hyperlink r:id="rId998" ref="I667"/>
    <hyperlink r:id="rId999" ref="A668"/>
    <hyperlink r:id="rId1000" ref="A669"/>
    <hyperlink r:id="rId1001" ref="I669"/>
    <hyperlink r:id="rId1002" ref="A670"/>
    <hyperlink r:id="rId1003" ref="A671"/>
    <hyperlink r:id="rId1004" ref="I671"/>
    <hyperlink r:id="rId1005" ref="A672"/>
    <hyperlink r:id="rId1006" ref="A673"/>
    <hyperlink r:id="rId1007" ref="A674"/>
    <hyperlink r:id="rId1008" ref="I674"/>
    <hyperlink r:id="rId1009" ref="A675"/>
    <hyperlink r:id="rId1010" ref="I675"/>
    <hyperlink r:id="rId1011" ref="A676"/>
    <hyperlink r:id="rId1012" ref="A677"/>
    <hyperlink r:id="rId1013" ref="A678"/>
    <hyperlink r:id="rId1014" ref="I678"/>
    <hyperlink r:id="rId1015" ref="A679"/>
    <hyperlink r:id="rId1016" ref="A680"/>
    <hyperlink r:id="rId1017" ref="I680"/>
    <hyperlink r:id="rId1018" ref="A681"/>
    <hyperlink r:id="rId1019" ref="I681"/>
    <hyperlink r:id="rId1020" ref="A682"/>
    <hyperlink r:id="rId1021" ref="A683"/>
    <hyperlink r:id="rId1022" ref="I683"/>
    <hyperlink r:id="rId1023" ref="A684"/>
    <hyperlink r:id="rId1024" ref="I684"/>
    <hyperlink r:id="rId1025" ref="A685"/>
    <hyperlink r:id="rId1026" ref="I685"/>
    <hyperlink r:id="rId1027" ref="A686"/>
    <hyperlink r:id="rId1028" ref="I686"/>
    <hyperlink r:id="rId1029" ref="A687"/>
    <hyperlink r:id="rId1030" ref="I687"/>
    <hyperlink r:id="rId1031" ref="A688"/>
    <hyperlink r:id="rId1032" ref="A689"/>
    <hyperlink r:id="rId1033" ref="I689"/>
    <hyperlink r:id="rId1034" ref="A690"/>
    <hyperlink r:id="rId1035" ref="I690"/>
    <hyperlink r:id="rId1036" ref="A691"/>
    <hyperlink r:id="rId1037" ref="A692"/>
    <hyperlink r:id="rId1038" ref="I692"/>
    <hyperlink r:id="rId1039" ref="A693"/>
    <hyperlink r:id="rId1040" ref="A694"/>
    <hyperlink r:id="rId1041" ref="I694"/>
    <hyperlink r:id="rId1042" ref="A695"/>
    <hyperlink r:id="rId1043" ref="A696"/>
    <hyperlink r:id="rId1044" ref="A697"/>
    <hyperlink r:id="rId1045" ref="I697"/>
    <hyperlink r:id="rId1046" ref="A698"/>
    <hyperlink r:id="rId1047" ref="A699"/>
    <hyperlink r:id="rId1048" ref="I699"/>
    <hyperlink r:id="rId1049" ref="A700"/>
    <hyperlink r:id="rId1050" ref="A701"/>
    <hyperlink r:id="rId1051" ref="A702"/>
    <hyperlink r:id="rId1052" ref="A703"/>
    <hyperlink r:id="rId1053" ref="A704"/>
    <hyperlink r:id="rId1054" ref="A705"/>
    <hyperlink r:id="rId1055" ref="I705"/>
    <hyperlink r:id="rId1056" ref="A706"/>
    <hyperlink r:id="rId1057" ref="A707"/>
    <hyperlink r:id="rId1058" ref="I707"/>
    <hyperlink r:id="rId1059" ref="A708"/>
    <hyperlink r:id="rId1060" ref="A709"/>
    <hyperlink r:id="rId1061" ref="I709"/>
    <hyperlink r:id="rId1062" ref="A710"/>
    <hyperlink r:id="rId1063" ref="A711"/>
    <hyperlink r:id="rId1064" ref="A712"/>
    <hyperlink r:id="rId1065" ref="A713"/>
    <hyperlink r:id="rId1066" ref="I713"/>
    <hyperlink r:id="rId1067" ref="A714"/>
    <hyperlink r:id="rId1068" ref="A715"/>
    <hyperlink r:id="rId1069" ref="A716"/>
    <hyperlink r:id="rId1070" ref="A717"/>
    <hyperlink r:id="rId1071" ref="I717"/>
    <hyperlink r:id="rId1072" ref="A718"/>
    <hyperlink r:id="rId1073" ref="A719"/>
    <hyperlink r:id="rId1074" ref="A720"/>
    <hyperlink r:id="rId1075" ref="A721"/>
    <hyperlink r:id="rId1076" ref="A722"/>
    <hyperlink r:id="rId1077" ref="A723"/>
    <hyperlink r:id="rId1078" ref="I723"/>
    <hyperlink r:id="rId1079" ref="A724"/>
    <hyperlink r:id="rId1080" ref="I724"/>
    <hyperlink r:id="rId1081" ref="A725"/>
    <hyperlink r:id="rId1082" ref="A726"/>
    <hyperlink r:id="rId1083" ref="I726"/>
    <hyperlink r:id="rId1084" ref="A727"/>
    <hyperlink r:id="rId1085" ref="I727"/>
    <hyperlink r:id="rId1086" ref="A728"/>
    <hyperlink r:id="rId1087" ref="I728"/>
    <hyperlink r:id="rId1088" ref="A729"/>
    <hyperlink r:id="rId1089" ref="A730"/>
    <hyperlink r:id="rId1090" ref="A731"/>
    <hyperlink r:id="rId1091" ref="I731"/>
    <hyperlink r:id="rId1092" ref="A732"/>
    <hyperlink r:id="rId1093" ref="A733"/>
    <hyperlink r:id="rId1094" ref="A734"/>
    <hyperlink r:id="rId1095" ref="A735"/>
    <hyperlink r:id="rId1096" ref="A736"/>
    <hyperlink r:id="rId1097" ref="A737"/>
    <hyperlink r:id="rId1098" ref="A738"/>
    <hyperlink r:id="rId1099" ref="I738"/>
    <hyperlink r:id="rId1100" ref="A739"/>
    <hyperlink r:id="rId1101" ref="A740"/>
    <hyperlink r:id="rId1102" ref="I740"/>
    <hyperlink r:id="rId1103" ref="A741"/>
    <hyperlink r:id="rId1104" ref="A742"/>
    <hyperlink r:id="rId1105" ref="I742"/>
    <hyperlink r:id="rId1106" ref="A743"/>
    <hyperlink r:id="rId1107" ref="A744"/>
    <hyperlink r:id="rId1108" ref="I744"/>
    <hyperlink r:id="rId1109" ref="A745"/>
    <hyperlink r:id="rId1110" ref="I745"/>
    <hyperlink r:id="rId1111" ref="A746"/>
    <hyperlink r:id="rId1112" ref="I746"/>
    <hyperlink r:id="rId1113" ref="A747"/>
    <hyperlink r:id="rId1114" ref="I747"/>
    <hyperlink r:id="rId1115" ref="A748"/>
    <hyperlink r:id="rId1116" ref="I748"/>
    <hyperlink r:id="rId1117" ref="A749"/>
    <hyperlink r:id="rId1118" ref="A750"/>
    <hyperlink r:id="rId1119" ref="A751"/>
    <hyperlink r:id="rId1120" ref="I751"/>
    <hyperlink r:id="rId1121" ref="A752"/>
    <hyperlink r:id="rId1122" ref="A753"/>
    <hyperlink r:id="rId1123" ref="I753"/>
    <hyperlink r:id="rId1124" ref="A754"/>
    <hyperlink r:id="rId1125" ref="I754"/>
    <hyperlink r:id="rId1126" ref="A755"/>
    <hyperlink r:id="rId1127" ref="A756"/>
    <hyperlink r:id="rId1128" ref="A757"/>
    <hyperlink r:id="rId1129" ref="I757"/>
    <hyperlink r:id="rId1130" ref="A758"/>
    <hyperlink r:id="rId1131" ref="I758"/>
    <hyperlink r:id="rId1132" ref="A759"/>
    <hyperlink r:id="rId1133" ref="I759"/>
    <hyperlink r:id="rId1134" ref="A760"/>
    <hyperlink r:id="rId1135" ref="I760"/>
    <hyperlink r:id="rId1136" ref="A761"/>
    <hyperlink r:id="rId1137" ref="A762"/>
    <hyperlink r:id="rId1138" ref="A763"/>
    <hyperlink r:id="rId1139" ref="I763"/>
    <hyperlink r:id="rId1140" ref="A764"/>
    <hyperlink r:id="rId1141" ref="A765"/>
    <hyperlink r:id="rId1142" ref="A766"/>
    <hyperlink r:id="rId1143" ref="I766"/>
    <hyperlink r:id="rId1144" ref="A767"/>
    <hyperlink r:id="rId1145" ref="A768"/>
    <hyperlink r:id="rId1146" ref="A769"/>
    <hyperlink r:id="rId1147" ref="A770"/>
    <hyperlink r:id="rId1148" ref="I770"/>
    <hyperlink r:id="rId1149" ref="A771"/>
    <hyperlink r:id="rId1150" ref="A772"/>
    <hyperlink r:id="rId1151" ref="I772"/>
    <hyperlink r:id="rId1152" ref="A773"/>
    <hyperlink r:id="rId1153" ref="A774"/>
    <hyperlink r:id="rId1154" ref="A775"/>
    <hyperlink r:id="rId1155" ref="I775"/>
    <hyperlink r:id="rId1156" ref="A776"/>
    <hyperlink r:id="rId1157" ref="A777"/>
    <hyperlink r:id="rId1158" ref="I777"/>
    <hyperlink r:id="rId1159" ref="A778"/>
    <hyperlink r:id="rId1160" ref="I778"/>
    <hyperlink r:id="rId1161" ref="A779"/>
    <hyperlink r:id="rId1162" ref="I779"/>
    <hyperlink r:id="rId1163" ref="A780"/>
    <hyperlink r:id="rId1164" ref="I780"/>
    <hyperlink r:id="rId1165" ref="A781"/>
    <hyperlink r:id="rId1166" ref="I781"/>
    <hyperlink r:id="rId1167" ref="A782"/>
    <hyperlink r:id="rId1168" ref="A783"/>
    <hyperlink r:id="rId1169" ref="A784"/>
    <hyperlink r:id="rId1170" ref="I784"/>
    <hyperlink r:id="rId1171" ref="A785"/>
    <hyperlink r:id="rId1172" ref="I785"/>
    <hyperlink r:id="rId1173" ref="A786"/>
    <hyperlink r:id="rId1174" ref="I786"/>
    <hyperlink r:id="rId1175" ref="A787"/>
    <hyperlink r:id="rId1176" ref="I787"/>
    <hyperlink r:id="rId1177" ref="A788"/>
    <hyperlink r:id="rId1178" ref="A789"/>
    <hyperlink r:id="rId1179" ref="A790"/>
    <hyperlink r:id="rId1180" ref="A791"/>
    <hyperlink r:id="rId1181" ref="I791"/>
    <hyperlink r:id="rId1182" ref="A792"/>
    <hyperlink r:id="rId1183" ref="A793"/>
    <hyperlink r:id="rId1184" ref="I793"/>
    <hyperlink r:id="rId1185" ref="A794"/>
    <hyperlink r:id="rId1186" ref="A795"/>
    <hyperlink r:id="rId1187" ref="I795"/>
    <hyperlink r:id="rId1188" ref="A796"/>
    <hyperlink r:id="rId1189" ref="A797"/>
    <hyperlink r:id="rId1190" ref="A798"/>
    <hyperlink r:id="rId1191" ref="I798"/>
    <hyperlink r:id="rId1192" ref="A799"/>
    <hyperlink r:id="rId1193" ref="I799"/>
    <hyperlink r:id="rId1194" ref="A800"/>
    <hyperlink r:id="rId1195" ref="I800"/>
    <hyperlink r:id="rId1196" ref="A801"/>
    <hyperlink r:id="rId1197" ref="I801"/>
    <hyperlink r:id="rId1198" ref="A802"/>
    <hyperlink r:id="rId1199" ref="A803"/>
    <hyperlink r:id="rId1200" ref="I803"/>
    <hyperlink r:id="rId1201" ref="A804"/>
    <hyperlink r:id="rId1202" ref="A805"/>
    <hyperlink r:id="rId1203" ref="I805"/>
    <hyperlink r:id="rId1204" ref="A806"/>
    <hyperlink r:id="rId1205" ref="A807"/>
    <hyperlink r:id="rId1206" ref="A808"/>
    <hyperlink r:id="rId1207" ref="I808"/>
    <hyperlink r:id="rId1208" ref="A809"/>
    <hyperlink r:id="rId1209" ref="A810"/>
    <hyperlink r:id="rId1210" ref="A811"/>
    <hyperlink r:id="rId1211" ref="A812"/>
    <hyperlink r:id="rId1212" ref="A813"/>
    <hyperlink r:id="rId1213" ref="A814"/>
    <hyperlink r:id="rId1214" ref="I814"/>
    <hyperlink r:id="rId1215" ref="A815"/>
    <hyperlink r:id="rId1216" ref="A816"/>
    <hyperlink r:id="rId1217" ref="I816"/>
    <hyperlink r:id="rId1218" ref="A817"/>
    <hyperlink r:id="rId1219" ref="I817"/>
    <hyperlink r:id="rId1220" ref="A818"/>
    <hyperlink r:id="rId1221" ref="I818"/>
    <hyperlink r:id="rId1222" ref="A819"/>
    <hyperlink r:id="rId1223" ref="A820"/>
    <hyperlink r:id="rId1224" ref="A821"/>
    <hyperlink r:id="rId1225" ref="I821"/>
    <hyperlink r:id="rId1226" ref="A822"/>
    <hyperlink r:id="rId1227" ref="I822"/>
    <hyperlink r:id="rId1228" ref="A823"/>
    <hyperlink r:id="rId1229" ref="I823"/>
    <hyperlink r:id="rId1230" ref="A824"/>
    <hyperlink r:id="rId1231" ref="I824"/>
    <hyperlink r:id="rId1232" ref="A825"/>
    <hyperlink r:id="rId1233" ref="I825"/>
    <hyperlink r:id="rId1234" ref="A826"/>
    <hyperlink r:id="rId1235" ref="A827"/>
    <hyperlink r:id="rId1236" ref="A828"/>
    <hyperlink r:id="rId1237" ref="I828"/>
    <hyperlink r:id="rId1238" ref="A829"/>
    <hyperlink r:id="rId1239" ref="A830"/>
    <hyperlink r:id="rId1240" ref="A831"/>
    <hyperlink r:id="rId1241" ref="I831"/>
    <hyperlink r:id="rId1242" ref="A832"/>
    <hyperlink r:id="rId1243" ref="I832"/>
    <hyperlink r:id="rId1244" ref="A833"/>
    <hyperlink r:id="rId1245" ref="I833"/>
    <hyperlink r:id="rId1246" ref="A834"/>
    <hyperlink r:id="rId1247" ref="A835"/>
    <hyperlink r:id="rId1248" ref="A836"/>
    <hyperlink r:id="rId1249" ref="I836"/>
    <hyperlink r:id="rId1250" ref="A837"/>
    <hyperlink r:id="rId1251" ref="I837"/>
    <hyperlink r:id="rId1252" ref="A838"/>
    <hyperlink r:id="rId1253" ref="I838"/>
    <hyperlink r:id="rId1254" ref="A839"/>
    <hyperlink r:id="rId1255" ref="A840"/>
    <hyperlink r:id="rId1256" ref="A841"/>
    <hyperlink r:id="rId1257" ref="I841"/>
    <hyperlink r:id="rId1258" ref="A842"/>
    <hyperlink r:id="rId1259" ref="I842"/>
    <hyperlink r:id="rId1260" ref="A843"/>
    <hyperlink r:id="rId1261" ref="A844"/>
    <hyperlink r:id="rId1262" ref="I844"/>
    <hyperlink r:id="rId1263" ref="A845"/>
    <hyperlink r:id="rId1264" ref="A846"/>
    <hyperlink r:id="rId1265" ref="I846"/>
    <hyperlink r:id="rId1266" ref="A847"/>
    <hyperlink r:id="rId1267" ref="A848"/>
    <hyperlink r:id="rId1268" ref="A849"/>
    <hyperlink r:id="rId1269" ref="A850"/>
    <hyperlink r:id="rId1270" ref="I850"/>
    <hyperlink r:id="rId1271" ref="A851"/>
    <hyperlink r:id="rId1272" ref="A852"/>
    <hyperlink r:id="rId1273" ref="I852"/>
    <hyperlink r:id="rId1274" ref="A853"/>
    <hyperlink r:id="rId1275" ref="A854"/>
    <hyperlink r:id="rId1276" ref="A855"/>
    <hyperlink r:id="rId1277" ref="A856"/>
    <hyperlink r:id="rId1278" ref="A857"/>
    <hyperlink r:id="rId1279" ref="I857"/>
    <hyperlink r:id="rId1280" ref="A858"/>
    <hyperlink r:id="rId1281" ref="A859"/>
    <hyperlink r:id="rId1282" ref="I859"/>
    <hyperlink r:id="rId1283" ref="A860"/>
    <hyperlink r:id="rId1284" ref="I860"/>
    <hyperlink r:id="rId1285" ref="A861"/>
    <hyperlink r:id="rId1286" ref="I861"/>
    <hyperlink r:id="rId1287" ref="A862"/>
    <hyperlink r:id="rId1288" ref="A863"/>
    <hyperlink r:id="rId1289" ref="A864"/>
    <hyperlink r:id="rId1290" ref="A865"/>
    <hyperlink r:id="rId1291" ref="I865"/>
    <hyperlink r:id="rId1292" ref="A866"/>
    <hyperlink r:id="rId1293" ref="I866"/>
    <hyperlink r:id="rId1294" ref="A867"/>
    <hyperlink r:id="rId1295" ref="I867"/>
    <hyperlink r:id="rId1296" ref="A868"/>
    <hyperlink r:id="rId1297" ref="I868"/>
    <hyperlink r:id="rId1298" ref="A869"/>
    <hyperlink r:id="rId1299" ref="A870"/>
    <hyperlink r:id="rId1300" ref="A871"/>
    <hyperlink r:id="rId1301" ref="A872"/>
    <hyperlink r:id="rId1302" ref="I872"/>
    <hyperlink r:id="rId1303" ref="A873"/>
    <hyperlink r:id="rId1304" ref="A874"/>
    <hyperlink r:id="rId1305" ref="A875"/>
    <hyperlink r:id="rId1306" ref="A876"/>
    <hyperlink r:id="rId1307" ref="I876"/>
    <hyperlink r:id="rId1308" ref="A877"/>
    <hyperlink r:id="rId1309" ref="I877"/>
    <hyperlink r:id="rId1310" ref="A878"/>
    <hyperlink r:id="rId1311" ref="I878"/>
    <hyperlink r:id="rId1312" ref="A879"/>
    <hyperlink r:id="rId1313" ref="A880"/>
    <hyperlink r:id="rId1314" ref="I880"/>
    <hyperlink r:id="rId1315" ref="A881"/>
    <hyperlink r:id="rId1316" ref="I881"/>
    <hyperlink r:id="rId1317" ref="A882"/>
    <hyperlink r:id="rId1318" ref="A883"/>
    <hyperlink r:id="rId1319" ref="I883"/>
    <hyperlink r:id="rId1320" ref="A884"/>
    <hyperlink r:id="rId1321" ref="I884"/>
    <hyperlink r:id="rId1322" ref="A885"/>
    <hyperlink r:id="rId1323" ref="I885"/>
    <hyperlink r:id="rId1324" ref="A886"/>
    <hyperlink r:id="rId1325" ref="I886"/>
    <hyperlink r:id="rId1326" ref="A887"/>
    <hyperlink r:id="rId1327" ref="A888"/>
    <hyperlink r:id="rId1328" ref="I888"/>
    <hyperlink r:id="rId1329" ref="A889"/>
    <hyperlink r:id="rId1330" ref="A890"/>
    <hyperlink r:id="rId1331" ref="A891"/>
    <hyperlink r:id="rId1332" ref="I891"/>
    <hyperlink r:id="rId1333" ref="A892"/>
    <hyperlink r:id="rId1334" ref="I892"/>
    <hyperlink r:id="rId1335" ref="A893"/>
    <hyperlink r:id="rId1336" ref="I893"/>
    <hyperlink r:id="rId1337" ref="A894"/>
    <hyperlink r:id="rId1338" ref="A895"/>
    <hyperlink r:id="rId1339" ref="A896"/>
    <hyperlink r:id="rId1340" ref="I896"/>
    <hyperlink r:id="rId1341" ref="A897"/>
    <hyperlink r:id="rId1342" ref="A898"/>
    <hyperlink r:id="rId1343" ref="A899"/>
    <hyperlink r:id="rId1344" ref="A900"/>
    <hyperlink r:id="rId1345" ref="I900"/>
    <hyperlink r:id="rId1346" ref="A901"/>
    <hyperlink r:id="rId1347" ref="A902"/>
    <hyperlink r:id="rId1348" ref="I902"/>
    <hyperlink r:id="rId1349" ref="A903"/>
    <hyperlink r:id="rId1350" ref="A904"/>
    <hyperlink r:id="rId1351" ref="I904"/>
  </hyperlinks>
  <drawing r:id="rId13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4" max="4" width="18.88"/>
    <col customWidth="1" min="9" max="9" width="14.75"/>
  </cols>
  <sheetData>
    <row r="1">
      <c r="A1" s="2" t="s">
        <v>1</v>
      </c>
      <c r="B1" s="1" t="s">
        <v>2</v>
      </c>
      <c r="C1" s="1" t="s">
        <v>3</v>
      </c>
      <c r="D1" s="1" t="s">
        <v>4</v>
      </c>
      <c r="E1" s="1" t="s">
        <v>9573</v>
      </c>
      <c r="F1" s="1" t="s">
        <v>9574</v>
      </c>
      <c r="G1" s="1" t="s">
        <v>5</v>
      </c>
      <c r="H1" s="1" t="s">
        <v>6</v>
      </c>
      <c r="I1" s="1" t="s">
        <v>7</v>
      </c>
      <c r="J1" s="1" t="s">
        <v>8</v>
      </c>
      <c r="K1" s="3"/>
      <c r="L1" s="3"/>
    </row>
    <row r="2" hidden="1">
      <c r="A2" s="4" t="s">
        <v>15</v>
      </c>
      <c r="B2" s="1" t="s">
        <v>16</v>
      </c>
      <c r="C2" s="1" t="s">
        <v>17</v>
      </c>
      <c r="D2" s="1" t="s">
        <v>18</v>
      </c>
      <c r="E2" s="1" t="str">
        <f>IFERROR(__xludf.DUMMYFUNCTION("SPLIT(D2,""33"",FALSE)"),"86 Cours Victor Hugo
                                ")</f>
        <v>86 Cours Victor Hugo
                                </v>
      </c>
      <c r="F2" s="1" t="str">
        <f>IFERROR(__xludf.DUMMYFUNCTION("""COMPUTED_VALUE"""),"000 Bordeaux")</f>
        <v>000 Bordeaux</v>
      </c>
      <c r="G2" s="1" t="s">
        <v>19</v>
      </c>
      <c r="H2" s="1" t="s">
        <v>11</v>
      </c>
      <c r="I2" s="1" t="s">
        <v>11</v>
      </c>
      <c r="J2" s="1" t="s">
        <v>11</v>
      </c>
      <c r="K2" s="3"/>
      <c r="L2" s="3"/>
    </row>
    <row r="3" hidden="1">
      <c r="A3" s="4" t="s">
        <v>25</v>
      </c>
      <c r="B3" s="1" t="s">
        <v>26</v>
      </c>
      <c r="C3" s="1" t="s">
        <v>27</v>
      </c>
      <c r="D3" s="1" t="s">
        <v>28</v>
      </c>
      <c r="E3" s="1" t="str">
        <f>IFERROR(__xludf.DUMMYFUNCTION("SPLIT(D3,""33"",FALSE)"),"30 rue du Parlement Saint Pierre
                                ")</f>
        <v>30 rue du Parlement Saint Pierre
                                </v>
      </c>
      <c r="F3" s="1" t="str">
        <f>IFERROR(__xludf.DUMMYFUNCTION("""COMPUTED_VALUE"""),"000 Bordeaux")</f>
        <v>000 Bordeaux</v>
      </c>
      <c r="G3" s="1" t="s">
        <v>29</v>
      </c>
      <c r="H3" s="1" t="s">
        <v>11</v>
      </c>
      <c r="I3" s="5" t="s">
        <v>30</v>
      </c>
      <c r="J3" s="1" t="s">
        <v>31</v>
      </c>
      <c r="K3" s="3"/>
      <c r="L3" s="3"/>
    </row>
    <row r="4" hidden="1">
      <c r="A4" s="4" t="s">
        <v>37</v>
      </c>
      <c r="B4" s="1" t="s">
        <v>38</v>
      </c>
      <c r="C4" s="1" t="s">
        <v>39</v>
      </c>
      <c r="D4" s="1" t="s">
        <v>40</v>
      </c>
      <c r="E4" s="1" t="str">
        <f>IFERROR(__xludf.DUMMYFUNCTION("SPLIT(D4,""33"",FALSE)"),"8 Rue de Blois   
                                 Chez M. Langella
                                ")</f>
        <v>8 Rue de Blois   
                                 Chez M. Langella
                                </v>
      </c>
      <c r="F4" s="1" t="str">
        <f>IFERROR(__xludf.DUMMYFUNCTION("""COMPUTED_VALUE"""),"600 Pessac")</f>
        <v>600 Pessac</v>
      </c>
      <c r="G4" s="1" t="s">
        <v>41</v>
      </c>
      <c r="H4" s="1" t="s">
        <v>42</v>
      </c>
      <c r="I4" s="1" t="s">
        <v>11</v>
      </c>
      <c r="J4" s="1" t="s">
        <v>43</v>
      </c>
      <c r="K4" s="3"/>
      <c r="L4" s="3"/>
    </row>
    <row r="5" hidden="1">
      <c r="A5" s="4" t="s">
        <v>47</v>
      </c>
      <c r="B5" s="1" t="s">
        <v>48</v>
      </c>
      <c r="C5" s="1" t="s">
        <v>49</v>
      </c>
      <c r="D5" s="1" t="s">
        <v>50</v>
      </c>
      <c r="E5" s="1" t="str">
        <f>IFERROR(__xludf.DUMMYFUNCTION("SPLIT(D5,""33"",FALSE)"),"5 place, Amédée St Germain
                                ")</f>
        <v>5 place, Amédée St Germain
                                </v>
      </c>
      <c r="F5" s="1" t="str">
        <f>IFERROR(__xludf.DUMMYFUNCTION("""COMPUTED_VALUE"""),"800 Bordeaux")</f>
        <v>800 Bordeaux</v>
      </c>
      <c r="G5" s="1" t="s">
        <v>51</v>
      </c>
      <c r="H5" s="1" t="s">
        <v>52</v>
      </c>
      <c r="I5" s="1" t="s">
        <v>11</v>
      </c>
      <c r="J5" s="1" t="s">
        <v>53</v>
      </c>
      <c r="K5" s="3"/>
      <c r="L5" s="3"/>
    </row>
    <row r="6" hidden="1">
      <c r="A6" s="4" t="s">
        <v>55</v>
      </c>
      <c r="B6" s="1" t="s">
        <v>56</v>
      </c>
      <c r="C6" s="1" t="s">
        <v>57</v>
      </c>
      <c r="D6" s="1" t="s">
        <v>58</v>
      </c>
      <c r="E6" s="1" t="str">
        <f>IFERROR(__xludf.DUMMYFUNCTION("SPLIT(D6,""33"",FALSE)"),"Place de l'Europe
                                BP 44
                                ")</f>
        <v>Place de l'Europe
                                BP 44
                                </v>
      </c>
      <c r="F6" s="1" t="str">
        <f>IFERROR(__xludf.DUMMYFUNCTION("""COMPUTED_VALUE"""),"030 Bordeaux cedex")</f>
        <v>030 Bordeaux cedex</v>
      </c>
      <c r="G6" s="1" t="s">
        <v>59</v>
      </c>
      <c r="H6" s="1" t="s">
        <v>60</v>
      </c>
      <c r="I6" s="5" t="s">
        <v>61</v>
      </c>
      <c r="J6" s="1" t="s">
        <v>53</v>
      </c>
      <c r="K6" s="3"/>
      <c r="L6" s="3"/>
    </row>
    <row r="7" hidden="1">
      <c r="A7" s="4" t="s">
        <v>63</v>
      </c>
      <c r="B7" s="1" t="s">
        <v>64</v>
      </c>
      <c r="C7" s="1" t="s">
        <v>65</v>
      </c>
      <c r="D7" s="1" t="s">
        <v>66</v>
      </c>
      <c r="E7" s="1" t="str">
        <f>IFERROR(__xludf.DUMMYFUNCTION("SPLIT(D7,""33"",FALSE)"),"436 av de Verdun
                                ")</f>
        <v>436 av de Verdun
                                </v>
      </c>
      <c r="F7" s="1" t="str">
        <f>IFERROR(__xludf.DUMMYFUNCTION("""COMPUTED_VALUE"""),"700 Mérignac")</f>
        <v>700 Mérignac</v>
      </c>
      <c r="G7" s="1" t="s">
        <v>67</v>
      </c>
      <c r="H7" s="1" t="s">
        <v>68</v>
      </c>
      <c r="I7" s="1" t="s">
        <v>11</v>
      </c>
      <c r="J7" s="1" t="s">
        <v>11</v>
      </c>
      <c r="K7" s="3"/>
      <c r="L7" s="3"/>
    </row>
    <row r="8" hidden="1">
      <c r="A8" s="4" t="s">
        <v>74</v>
      </c>
      <c r="B8" s="1" t="s">
        <v>75</v>
      </c>
      <c r="C8" s="1" t="s">
        <v>76</v>
      </c>
      <c r="D8" s="1" t="s">
        <v>77</v>
      </c>
      <c r="E8" s="1" t="str">
        <f>IFERROR(__xludf.DUMMYFUNCTION("SPLIT(D8,""33"",FALSE)"),"9 bis cours Edouard Vaillant
                                ")</f>
        <v>9 bis cours Edouard Vaillant
                                </v>
      </c>
      <c r="F8" s="1" t="str">
        <f>IFERROR(__xludf.DUMMYFUNCTION("""COMPUTED_VALUE"""),"300 Bordeaux")</f>
        <v>300 Bordeaux</v>
      </c>
      <c r="G8" s="1" t="s">
        <v>78</v>
      </c>
      <c r="H8" s="1" t="s">
        <v>79</v>
      </c>
      <c r="I8" s="1" t="s">
        <v>11</v>
      </c>
      <c r="J8" s="1" t="s">
        <v>80</v>
      </c>
      <c r="K8" s="3"/>
      <c r="L8" s="3"/>
    </row>
    <row r="9" hidden="1">
      <c r="A9" s="4" t="s">
        <v>86</v>
      </c>
      <c r="B9" s="1" t="s">
        <v>87</v>
      </c>
      <c r="C9" s="1" t="s">
        <v>88</v>
      </c>
      <c r="D9" s="1" t="s">
        <v>89</v>
      </c>
      <c r="E9" s="1" t="str">
        <f>IFERROR(__xludf.DUMMYFUNCTION("SPLIT(D9,""33"",FALSE)"),"3 chemin du Grand Port
                                ")</f>
        <v>3 chemin du Grand Port
                                </v>
      </c>
      <c r="F9" s="1" t="str">
        <f>IFERROR(__xludf.DUMMYFUNCTION("""COMPUTED_VALUE"""),"880 Baurech")</f>
        <v>880 Baurech</v>
      </c>
      <c r="G9" s="1" t="s">
        <v>90</v>
      </c>
      <c r="H9" s="1" t="s">
        <v>11</v>
      </c>
      <c r="I9" s="5" t="s">
        <v>91</v>
      </c>
      <c r="J9" s="1" t="s">
        <v>53</v>
      </c>
      <c r="K9" s="3"/>
      <c r="L9" s="3"/>
    </row>
    <row r="10" hidden="1">
      <c r="A10" s="4" t="s">
        <v>93</v>
      </c>
      <c r="B10" s="1" t="s">
        <v>94</v>
      </c>
      <c r="C10" s="1" t="s">
        <v>95</v>
      </c>
      <c r="D10" s="1" t="s">
        <v>96</v>
      </c>
      <c r="E10" s="1" t="str">
        <f>IFERROR(__xludf.DUMMYFUNCTION("SPLIT(D10,""33"",FALSE)"),"BP 24
                                BP 24
                                ")</f>
        <v>BP 24
                                BP 24
                                </v>
      </c>
      <c r="F10" s="1" t="str">
        <f>IFERROR(__xludf.DUMMYFUNCTION("""COMPUTED_VALUE"""),"034 Bordeaux cedex")</f>
        <v>034 Bordeaux cedex</v>
      </c>
      <c r="G10" s="1" t="s">
        <v>97</v>
      </c>
      <c r="H10" s="1" t="s">
        <v>11</v>
      </c>
      <c r="I10" s="1" t="s">
        <v>11</v>
      </c>
      <c r="J10" s="1" t="s">
        <v>80</v>
      </c>
      <c r="K10" s="3"/>
      <c r="L10" s="3"/>
    </row>
    <row r="11" hidden="1">
      <c r="A11" s="4" t="s">
        <v>115</v>
      </c>
      <c r="B11" s="1" t="s">
        <v>116</v>
      </c>
      <c r="C11" s="3"/>
      <c r="D11" s="1" t="s">
        <v>9575</v>
      </c>
      <c r="E11" s="1" t="str">
        <f>IFERROR(__xludf.DUMMYFUNCTION("SPLIT(D11,""33"",FALSE)"),"pas d'adresse")</f>
        <v>pas d'adresse</v>
      </c>
      <c r="F11" s="3"/>
      <c r="G11" s="3"/>
      <c r="H11" s="1" t="s">
        <v>11</v>
      </c>
      <c r="I11" s="1" t="s">
        <v>11</v>
      </c>
      <c r="J11" s="1" t="s">
        <v>11</v>
      </c>
      <c r="K11" s="3"/>
      <c r="L11" s="3"/>
    </row>
    <row r="12" hidden="1">
      <c r="A12" s="4" t="s">
        <v>148</v>
      </c>
      <c r="B12" s="1" t="s">
        <v>149</v>
      </c>
      <c r="C12" s="1" t="s">
        <v>150</v>
      </c>
      <c r="D12" s="1" t="s">
        <v>151</v>
      </c>
      <c r="E12" s="1" t="str">
        <f>IFERROR(__xludf.DUMMYFUNCTION("SPLIT(D12,""33"",FALSE)"),"06 Place Philippe Lebon
                                ")</f>
        <v>06 Place Philippe Lebon
                                </v>
      </c>
      <c r="F12" s="1" t="str">
        <f>IFERROR(__xludf.DUMMYFUNCTION("""COMPUTED_VALUE"""),"300 Bordeaux")</f>
        <v>300 Bordeaux</v>
      </c>
      <c r="G12" s="1" t="s">
        <v>152</v>
      </c>
      <c r="H12" s="1" t="s">
        <v>153</v>
      </c>
      <c r="I12" s="3"/>
      <c r="J12" s="1" t="s">
        <v>154</v>
      </c>
      <c r="K12" s="3"/>
      <c r="L12" s="3"/>
    </row>
    <row r="13" hidden="1">
      <c r="A13" s="4" t="s">
        <v>162</v>
      </c>
      <c r="B13" s="1" t="s">
        <v>163</v>
      </c>
      <c r="C13" s="1" t="s">
        <v>164</v>
      </c>
      <c r="D13" s="1" t="s">
        <v>165</v>
      </c>
      <c r="E13" s="1" t="str">
        <f>IFERROR(__xludf.DUMMYFUNCTION("SPLIT(D13,""33"",FALSE)"),"10 impasse Manes
                                 Chez Mme Dubernet
                                ")</f>
        <v>10 impasse Manes
                                 Chez Mme Dubernet
                                </v>
      </c>
      <c r="F13" s="1" t="str">
        <f>IFERROR(__xludf.DUMMYFUNCTION("""COMPUTED_VALUE"""),"110 Le Bouscat")</f>
        <v>110 Le Bouscat</v>
      </c>
      <c r="G13" s="1" t="s">
        <v>166</v>
      </c>
      <c r="H13" s="1" t="s">
        <v>11</v>
      </c>
      <c r="I13" s="5" t="s">
        <v>167</v>
      </c>
      <c r="J13" s="1" t="s">
        <v>80</v>
      </c>
      <c r="K13" s="3"/>
      <c r="L13" s="3"/>
    </row>
    <row r="14" hidden="1">
      <c r="A14" s="4" t="s">
        <v>177</v>
      </c>
      <c r="B14" s="1" t="s">
        <v>178</v>
      </c>
      <c r="C14" s="1" t="s">
        <v>179</v>
      </c>
      <c r="D14" s="1" t="s">
        <v>180</v>
      </c>
      <c r="E14" s="1" t="str">
        <f>IFERROR(__xludf.DUMMYFUNCTION("SPLIT(D14,""33"",FALSE)"),"49 rue Brizard
                                ")</f>
        <v>49 rue Brizard
                                </v>
      </c>
      <c r="F14" s="1" t="str">
        <f>IFERROR(__xludf.DUMMYFUNCTION("""COMPUTED_VALUE"""),"000 Bordeaux")</f>
        <v>000 Bordeaux</v>
      </c>
      <c r="G14" s="1" t="s">
        <v>181</v>
      </c>
      <c r="H14" s="1" t="s">
        <v>11</v>
      </c>
      <c r="I14" s="5" t="s">
        <v>182</v>
      </c>
      <c r="J14" s="1" t="s">
        <v>183</v>
      </c>
      <c r="K14" s="3"/>
      <c r="L14" s="3"/>
    </row>
    <row r="15" hidden="1">
      <c r="A15" s="4" t="s">
        <v>191</v>
      </c>
      <c r="B15" s="1" t="s">
        <v>192</v>
      </c>
      <c r="C15" s="1" t="s">
        <v>193</v>
      </c>
      <c r="D15" s="1" t="s">
        <v>194</v>
      </c>
      <c r="E15" s="1" t="str">
        <f>IFERROR(__xludf.DUMMYFUNCTION("SPLIT(D15,""33"",FALSE)"),"Bld Alfred DANEY
                                 Quai ouest Bassin à flot n° 2
                                ")</f>
        <v>Bld Alfred DANEY
                                 Quai ouest Bassin à flot n° 2
                                </v>
      </c>
      <c r="F15" s="1" t="str">
        <f>IFERROR(__xludf.DUMMYFUNCTION("""COMPUTED_VALUE"""),"300 BORDEAUX")</f>
        <v>300 BORDEAUX</v>
      </c>
      <c r="G15" s="1" t="s">
        <v>195</v>
      </c>
      <c r="H15" s="1" t="s">
        <v>11</v>
      </c>
      <c r="I15" s="5" t="s">
        <v>196</v>
      </c>
      <c r="J15" s="1" t="s">
        <v>183</v>
      </c>
      <c r="K15" s="3"/>
      <c r="L15" s="3"/>
    </row>
    <row r="16" hidden="1">
      <c r="A16" s="4" t="s">
        <v>206</v>
      </c>
      <c r="B16" s="1" t="s">
        <v>207</v>
      </c>
      <c r="C16" s="1" t="s">
        <v>208</v>
      </c>
      <c r="D16" s="1" t="s">
        <v>209</v>
      </c>
      <c r="E16" s="1" t="str">
        <f>IFERROR(__xludf.DUMMYFUNCTION("SPLIT(D16,""33"",FALSE)"),"11 rue du Palais Gallien, Appt A314
                                ")</f>
        <v>11 rue du Palais Gallien, Appt A314
                                </v>
      </c>
      <c r="F16" s="1" t="str">
        <f>IFERROR(__xludf.DUMMYFUNCTION("""COMPUTED_VALUE"""),"000 Bordeaux")</f>
        <v>000 Bordeaux</v>
      </c>
      <c r="G16" s="1" t="s">
        <v>210</v>
      </c>
      <c r="H16" s="1" t="s">
        <v>11</v>
      </c>
      <c r="I16" s="5" t="s">
        <v>211</v>
      </c>
      <c r="J16" s="1" t="s">
        <v>154</v>
      </c>
      <c r="K16" s="3"/>
      <c r="L16" s="3"/>
    </row>
    <row r="17" hidden="1">
      <c r="A17" s="4" t="s">
        <v>217</v>
      </c>
      <c r="B17" s="1" t="s">
        <v>218</v>
      </c>
      <c r="C17" s="1" t="s">
        <v>219</v>
      </c>
      <c r="D17" s="1" t="s">
        <v>220</v>
      </c>
      <c r="E17" s="1" t="str">
        <f>IFERROR(__xludf.DUMMYFUNCTION("SPLIT(D17,""33"",FALSE)"),"22 rue professeur lannelongue
                                ")</f>
        <v>22 rue professeur lannelongue
                                </v>
      </c>
      <c r="F17" s="1" t="str">
        <f>IFERROR(__xludf.DUMMYFUNCTION("""COMPUTED_VALUE"""),"300 bordeaux")</f>
        <v>300 bordeaux</v>
      </c>
      <c r="G17" s="1" t="s">
        <v>221</v>
      </c>
      <c r="H17" s="1" t="s">
        <v>11</v>
      </c>
      <c r="I17" s="5" t="s">
        <v>222</v>
      </c>
      <c r="J17" s="1" t="s">
        <v>53</v>
      </c>
      <c r="K17" s="3"/>
      <c r="L17" s="3"/>
    </row>
    <row r="18" hidden="1">
      <c r="A18" s="4" t="s">
        <v>240</v>
      </c>
      <c r="B18" s="1" t="s">
        <v>241</v>
      </c>
      <c r="C18" s="1" t="s">
        <v>242</v>
      </c>
      <c r="D18" s="1" t="s">
        <v>243</v>
      </c>
      <c r="E18" s="1" t="str">
        <f>IFERROR(__xludf.DUMMYFUNCTION("SPLIT(D18,""33"",FALSE)"),"47 rue Jean Soula
                                ")</f>
        <v>47 rue Jean Soula
                                </v>
      </c>
      <c r="F18" s="1" t="str">
        <f>IFERROR(__xludf.DUMMYFUNCTION("""COMPUTED_VALUE"""),"000 Bordeaux")</f>
        <v>000 Bordeaux</v>
      </c>
      <c r="G18" s="1" t="s">
        <v>244</v>
      </c>
      <c r="H18" s="1" t="s">
        <v>11</v>
      </c>
      <c r="I18" s="5" t="s">
        <v>245</v>
      </c>
      <c r="J18" s="1" t="s">
        <v>53</v>
      </c>
      <c r="K18" s="3"/>
      <c r="L18" s="3"/>
    </row>
    <row r="19" hidden="1">
      <c r="A19" s="4" t="s">
        <v>263</v>
      </c>
      <c r="B19" s="1" t="s">
        <v>264</v>
      </c>
      <c r="C19" s="1" t="s">
        <v>265</v>
      </c>
      <c r="D19" s="1" t="s">
        <v>266</v>
      </c>
      <c r="E19" s="1" t="str">
        <f>IFERROR(__xludf.DUMMYFUNCTION("SPLIT(D19,""33"",FALSE)"),"10 rue Carpenteyre
                                ")</f>
        <v>10 rue Carpenteyre
                                </v>
      </c>
      <c r="F19" s="1" t="str">
        <f>IFERROR(__xludf.DUMMYFUNCTION("""COMPUTED_VALUE"""),"800 Bordeaux")</f>
        <v>800 Bordeaux</v>
      </c>
      <c r="G19" s="1" t="s">
        <v>267</v>
      </c>
      <c r="H19" s="1" t="s">
        <v>11</v>
      </c>
      <c r="I19" s="5" t="s">
        <v>268</v>
      </c>
      <c r="J19" s="1" t="s">
        <v>31</v>
      </c>
      <c r="K19" s="3"/>
      <c r="L19" s="3"/>
    </row>
    <row r="20" hidden="1">
      <c r="A20" s="4" t="s">
        <v>270</v>
      </c>
      <c r="B20" s="1" t="s">
        <v>271</v>
      </c>
      <c r="C20" s="1" t="s">
        <v>272</v>
      </c>
      <c r="D20" s="1" t="s">
        <v>273</v>
      </c>
      <c r="E20" s="1" t="str">
        <f>IFERROR(__xludf.DUMMYFUNCTION("SPLIT(D20,""33"",FALSE)"),"176 rue Achard
                                 Zone d'activités Achard - Bât F1
                                ")</f>
        <v>176 rue Achard
                                 Zone d'activités Achard - Bât F1
                                </v>
      </c>
      <c r="F20" s="1" t="str">
        <f>IFERROR(__xludf.DUMMYFUNCTION("""COMPUTED_VALUE"""),"300 Bordeaux")</f>
        <v>300 Bordeaux</v>
      </c>
      <c r="G20" s="1" t="s">
        <v>274</v>
      </c>
      <c r="H20" s="1" t="s">
        <v>11</v>
      </c>
      <c r="I20" s="1" t="s">
        <v>11</v>
      </c>
      <c r="J20" s="1" t="s">
        <v>80</v>
      </c>
      <c r="K20" s="3"/>
      <c r="L20" s="3"/>
    </row>
    <row r="21" hidden="1">
      <c r="A21" s="4" t="s">
        <v>278</v>
      </c>
      <c r="B21" s="1" t="s">
        <v>279</v>
      </c>
      <c r="C21" s="3"/>
      <c r="D21" s="1" t="s">
        <v>9575</v>
      </c>
      <c r="E21" s="1" t="str">
        <f>IFERROR(__xludf.DUMMYFUNCTION("SPLIT(D21,""33"",FALSE)"),"pas d'adresse")</f>
        <v>pas d'adresse</v>
      </c>
      <c r="F21" s="3"/>
      <c r="G21" s="3"/>
      <c r="H21" s="1" t="s">
        <v>11</v>
      </c>
      <c r="I21" s="1" t="s">
        <v>11</v>
      </c>
      <c r="J21" s="1" t="s">
        <v>11</v>
      </c>
      <c r="K21" s="3"/>
      <c r="L21" s="3"/>
    </row>
    <row r="22" hidden="1">
      <c r="A22" s="4" t="s">
        <v>289</v>
      </c>
      <c r="B22" s="1" t="s">
        <v>290</v>
      </c>
      <c r="C22" s="1" t="s">
        <v>291</v>
      </c>
      <c r="D22" s="1" t="s">
        <v>292</v>
      </c>
      <c r="E22" s="1" t="str">
        <f>IFERROR(__xludf.DUMMYFUNCTION("SPLIT(D22,""33"",FALSE)"),"2 rue de Savoie
                                75006 Paris")</f>
        <v>2 rue de Savoie
                                75006 Paris</v>
      </c>
      <c r="F22" s="1"/>
      <c r="G22" s="1" t="s">
        <v>293</v>
      </c>
      <c r="H22" s="1" t="s">
        <v>11</v>
      </c>
      <c r="I22" s="5" t="s">
        <v>294</v>
      </c>
      <c r="J22" s="1" t="s">
        <v>31</v>
      </c>
      <c r="K22" s="3"/>
      <c r="L22" s="3"/>
    </row>
    <row r="23" hidden="1">
      <c r="A23" s="4" t="s">
        <v>306</v>
      </c>
      <c r="B23" s="1" t="s">
        <v>307</v>
      </c>
      <c r="C23" s="1" t="s">
        <v>308</v>
      </c>
      <c r="D23" s="1" t="s">
        <v>309</v>
      </c>
      <c r="E23" s="1" t="str">
        <f>IFERROR(__xludf.DUMMYFUNCTION("SPLIT(D23,""33"",FALSE)"),"6 rue Gaspard philippe
                                ")</f>
        <v>6 rue Gaspard philippe
                                </v>
      </c>
      <c r="F23" s="1" t="str">
        <f>IFERROR(__xludf.DUMMYFUNCTION("""COMPUTED_VALUE"""),"800 Bordeaux")</f>
        <v>800 Bordeaux</v>
      </c>
      <c r="G23" s="1" t="s">
        <v>310</v>
      </c>
      <c r="H23" s="1" t="s">
        <v>11</v>
      </c>
      <c r="I23" s="5" t="s">
        <v>311</v>
      </c>
      <c r="J23" s="1" t="s">
        <v>312</v>
      </c>
      <c r="K23" s="3"/>
      <c r="L23" s="3"/>
    </row>
    <row r="24" hidden="1">
      <c r="A24" s="4" t="s">
        <v>316</v>
      </c>
      <c r="B24" s="1" t="s">
        <v>317</v>
      </c>
      <c r="C24" s="1" t="s">
        <v>318</v>
      </c>
      <c r="D24" s="1" t="s">
        <v>319</v>
      </c>
      <c r="E24" s="1" t="str">
        <f>IFERROR(__xludf.DUMMYFUNCTION("SPLIT(D24,""33"",FALSE)"),"Hôtel de Bordeaux métropole 
                                 Esplanade Charles de Gaulle 
                                ")</f>
        <v>Hôtel de Bordeaux métropole 
                                 Esplanade Charles de Gaulle 
                                </v>
      </c>
      <c r="F24" s="1" t="str">
        <f>IFERROR(__xludf.DUMMYFUNCTION("""COMPUTED_VALUE"""),"045 BORDEAUX")</f>
        <v>045 BORDEAUX</v>
      </c>
      <c r="G24" s="1" t="s">
        <v>320</v>
      </c>
      <c r="H24" s="1" t="s">
        <v>321</v>
      </c>
      <c r="I24" s="1" t="s">
        <v>11</v>
      </c>
      <c r="J24" s="1" t="s">
        <v>43</v>
      </c>
      <c r="K24" s="3"/>
      <c r="L24" s="3"/>
    </row>
    <row r="25" hidden="1">
      <c r="A25" s="4" t="s">
        <v>323</v>
      </c>
      <c r="B25" s="1" t="s">
        <v>324</v>
      </c>
      <c r="C25" s="1" t="s">
        <v>325</v>
      </c>
      <c r="D25" s="1" t="s">
        <v>326</v>
      </c>
      <c r="E25" s="1" t="str">
        <f>IFERROR(__xludf.DUMMYFUNCTION("SPLIT(D25,""33"",FALSE)"),"40 rue Laffiteau
                                 Chez Astrolabe
                                ")</f>
        <v>40 rue Laffiteau
                                 Chez Astrolabe
                                </v>
      </c>
      <c r="F25" s="1" t="str">
        <f>IFERROR(__xludf.DUMMYFUNCTION("""COMPUTED_VALUE"""),"800 BORDEAUX")</f>
        <v>800 BORDEAUX</v>
      </c>
      <c r="G25" s="1" t="s">
        <v>327</v>
      </c>
      <c r="H25" s="1" t="s">
        <v>11</v>
      </c>
      <c r="I25" s="5" t="s">
        <v>328</v>
      </c>
      <c r="J25" s="1" t="s">
        <v>80</v>
      </c>
      <c r="K25" s="3"/>
      <c r="L25" s="3"/>
    </row>
    <row r="26" hidden="1">
      <c r="A26" s="4" t="s">
        <v>336</v>
      </c>
      <c r="B26" s="1" t="s">
        <v>337</v>
      </c>
      <c r="C26" s="1" t="s">
        <v>338</v>
      </c>
      <c r="D26" s="1" t="s">
        <v>339</v>
      </c>
      <c r="E26" s="1" t="str">
        <f>IFERROR(__xludf.DUMMYFUNCTION("SPLIT(D26,""33"",FALSE)"),"Rue Claude Bonnier 
                                ")</f>
        <v>Rue Claude Bonnier 
                                </v>
      </c>
      <c r="F26" s="1" t="str">
        <f>IFERROR(__xludf.DUMMYFUNCTION("""COMPUTED_VALUE"""),"000 Bordeaux")</f>
        <v>000 Bordeaux</v>
      </c>
      <c r="G26" s="1" t="s">
        <v>340</v>
      </c>
      <c r="H26" s="1" t="s">
        <v>11</v>
      </c>
      <c r="I26" s="1" t="s">
        <v>11</v>
      </c>
      <c r="J26" s="1" t="s">
        <v>312</v>
      </c>
      <c r="K26" s="3"/>
      <c r="L26" s="3"/>
    </row>
    <row r="27" hidden="1">
      <c r="A27" s="4" t="s">
        <v>348</v>
      </c>
      <c r="B27" s="1" t="s">
        <v>349</v>
      </c>
      <c r="C27" s="1" t="s">
        <v>350</v>
      </c>
      <c r="D27" s="1" t="s">
        <v>351</v>
      </c>
      <c r="E27" s="1" t="str">
        <f>IFERROR(__xludf.DUMMYFUNCTION("SPLIT(D27,""33"",FALSE)"),"5 rue Marengo
                                ")</f>
        <v>5 rue Marengo
                                </v>
      </c>
      <c r="F27" s="1" t="str">
        <f>IFERROR(__xludf.DUMMYFUNCTION("""COMPUTED_VALUE"""),"000 Bordeaux")</f>
        <v>000 Bordeaux</v>
      </c>
      <c r="G27" s="1" t="s">
        <v>352</v>
      </c>
      <c r="H27" s="1" t="s">
        <v>353</v>
      </c>
      <c r="I27" s="5" t="s">
        <v>354</v>
      </c>
      <c r="J27" s="1" t="s">
        <v>154</v>
      </c>
      <c r="K27" s="3"/>
      <c r="L27" s="3"/>
    </row>
    <row r="28" hidden="1">
      <c r="A28" s="4" t="s">
        <v>356</v>
      </c>
      <c r="B28" s="1" t="s">
        <v>357</v>
      </c>
      <c r="C28" s="1" t="s">
        <v>358</v>
      </c>
      <c r="D28" s="1" t="s">
        <v>359</v>
      </c>
      <c r="E28" s="1" t="str">
        <f>IFERROR(__xludf.DUMMYFUNCTION("SPLIT(D28,""33"",FALSE)"),"71 cours Edouard Vaillant
                                ")</f>
        <v>71 cours Edouard Vaillant
                                </v>
      </c>
      <c r="F28" s="1" t="str">
        <f>IFERROR(__xludf.DUMMYFUNCTION("""COMPUTED_VALUE"""),"300 Bordeaux")</f>
        <v>300 Bordeaux</v>
      </c>
      <c r="G28" s="1" t="s">
        <v>360</v>
      </c>
      <c r="H28" s="1" t="s">
        <v>361</v>
      </c>
      <c r="I28" s="5" t="s">
        <v>362</v>
      </c>
      <c r="J28" s="1" t="s">
        <v>312</v>
      </c>
      <c r="K28" s="3"/>
      <c r="L28" s="3"/>
    </row>
    <row r="29" hidden="1">
      <c r="A29" s="4" t="s">
        <v>366</v>
      </c>
      <c r="B29" s="1" t="s">
        <v>367</v>
      </c>
      <c r="C29" s="1" t="s">
        <v>368</v>
      </c>
      <c r="D29" s="1" t="s">
        <v>369</v>
      </c>
      <c r="E29" s="1" t="str">
        <f>IFERROR(__xludf.DUMMYFUNCTION("SPLIT(D29,""33"",FALSE)"),"10 rue de la Moulinatte
                                ")</f>
        <v>10 rue de la Moulinatte
                                </v>
      </c>
      <c r="F29" s="1" t="str">
        <f>IFERROR(__xludf.DUMMYFUNCTION("""COMPUTED_VALUE"""),"130 Bègles")</f>
        <v>130 Bègles</v>
      </c>
      <c r="G29" s="1" t="s">
        <v>370</v>
      </c>
      <c r="H29" s="1" t="s">
        <v>11</v>
      </c>
      <c r="I29" s="5" t="s">
        <v>371</v>
      </c>
      <c r="J29" s="1" t="s">
        <v>154</v>
      </c>
      <c r="K29" s="3"/>
      <c r="L29" s="3"/>
    </row>
    <row r="30" hidden="1">
      <c r="A30" s="4" t="s">
        <v>377</v>
      </c>
      <c r="B30" s="1" t="s">
        <v>378</v>
      </c>
      <c r="C30" s="1" t="s">
        <v>379</v>
      </c>
      <c r="D30" s="1" t="s">
        <v>380</v>
      </c>
      <c r="E30" s="1" t="str">
        <f>IFERROR(__xludf.DUMMYFUNCTION("SPLIT(D30,""33"",FALSE)"),"7 rue la Motte Picquet
                                ")</f>
        <v>7 rue la Motte Picquet
                                </v>
      </c>
      <c r="F30" s="1" t="str">
        <f>IFERROR(__xludf.DUMMYFUNCTION("""COMPUTED_VALUE"""),"300 Bordeaux")</f>
        <v>300 Bordeaux</v>
      </c>
      <c r="G30" s="1" t="s">
        <v>381</v>
      </c>
      <c r="H30" s="1" t="s">
        <v>11</v>
      </c>
      <c r="I30" s="1" t="s">
        <v>11</v>
      </c>
      <c r="J30" s="1" t="s">
        <v>382</v>
      </c>
      <c r="K30" s="3"/>
      <c r="L30" s="3"/>
    </row>
    <row r="31" hidden="1">
      <c r="A31" s="4" t="s">
        <v>384</v>
      </c>
      <c r="B31" s="1" t="s">
        <v>385</v>
      </c>
      <c r="C31" s="1" t="s">
        <v>386</v>
      </c>
      <c r="D31" s="1" t="s">
        <v>387</v>
      </c>
      <c r="E31" s="1" t="str">
        <f>IFERROR(__xludf.DUMMYFUNCTION("SPLIT(D31,""33"",FALSE)"),"2 rue Frédéric Bastiat
                                ")</f>
        <v>2 rue Frédéric Bastiat
                                </v>
      </c>
      <c r="F31" s="1" t="str">
        <f>IFERROR(__xludf.DUMMYFUNCTION("""COMPUTED_VALUE"""),"100 Bordeaux")</f>
        <v>100 Bordeaux</v>
      </c>
      <c r="G31" s="1" t="s">
        <v>388</v>
      </c>
      <c r="H31" s="1" t="s">
        <v>11</v>
      </c>
      <c r="I31" s="5" t="s">
        <v>389</v>
      </c>
      <c r="J31" s="1" t="s">
        <v>80</v>
      </c>
      <c r="K31" s="3"/>
      <c r="L31" s="3"/>
    </row>
    <row r="32" hidden="1">
      <c r="A32" s="4" t="s">
        <v>401</v>
      </c>
      <c r="B32" s="1" t="s">
        <v>402</v>
      </c>
      <c r="C32" s="1" t="s">
        <v>403</v>
      </c>
      <c r="D32" s="1" t="s">
        <v>404</v>
      </c>
      <c r="E32" s="1" t="str">
        <f>IFERROR(__xludf.DUMMYFUNCTION("SPLIT(D32,""33"",FALSE)"),"36 allée Haussmann
                                ")</f>
        <v>36 allée Haussmann
                                </v>
      </c>
      <c r="F32" s="1" t="str">
        <f>IFERROR(__xludf.DUMMYFUNCTION("""COMPUTED_VALUE"""),"300 Bordeaux")</f>
        <v>300 Bordeaux</v>
      </c>
      <c r="G32" s="1" t="s">
        <v>405</v>
      </c>
      <c r="H32" s="1" t="s">
        <v>406</v>
      </c>
      <c r="I32" s="3"/>
      <c r="J32" s="1" t="s">
        <v>53</v>
      </c>
      <c r="K32" s="3"/>
      <c r="L32" s="3"/>
    </row>
    <row r="33" hidden="1">
      <c r="A33" s="4" t="s">
        <v>410</v>
      </c>
      <c r="B33" s="1" t="s">
        <v>411</v>
      </c>
      <c r="C33" s="1" t="s">
        <v>412</v>
      </c>
      <c r="D33" s="1" t="s">
        <v>413</v>
      </c>
      <c r="E33" s="1" t="str">
        <f>IFERROR(__xludf.DUMMYFUNCTION("SPLIT(D33,""33"",FALSE)")," Rue Kléber
                                ")</f>
        <v> Rue Kléber
                                </v>
      </c>
      <c r="F33" s="1" t="str">
        <f>IFERROR(__xludf.DUMMYFUNCTION("""COMPUTED_VALUE"""),"800 Bordeaux")</f>
        <v>800 Bordeaux</v>
      </c>
      <c r="G33" s="1" t="s">
        <v>414</v>
      </c>
      <c r="H33" s="1" t="s">
        <v>415</v>
      </c>
      <c r="I33" s="1" t="s">
        <v>11</v>
      </c>
      <c r="J33" s="1" t="s">
        <v>183</v>
      </c>
      <c r="K33" s="3"/>
      <c r="L33" s="3"/>
    </row>
    <row r="34" hidden="1">
      <c r="A34" s="4" t="s">
        <v>419</v>
      </c>
      <c r="B34" s="1" t="s">
        <v>420</v>
      </c>
      <c r="C34" s="1" t="s">
        <v>421</v>
      </c>
      <c r="D34" s="1" t="s">
        <v>422</v>
      </c>
      <c r="E34" s="1" t="str">
        <f>IFERROR(__xludf.DUMMYFUNCTION("SPLIT(D34,""33"",FALSE)"),"55 rue Galin
                                ")</f>
        <v>55 rue Galin
                                </v>
      </c>
      <c r="F34" s="1" t="str">
        <f>IFERROR(__xludf.DUMMYFUNCTION("""COMPUTED_VALUE"""),"100 Bordeaux")</f>
        <v>100 Bordeaux</v>
      </c>
      <c r="G34" s="1" t="s">
        <v>423</v>
      </c>
      <c r="H34" s="1" t="s">
        <v>424</v>
      </c>
      <c r="I34" s="1" t="s">
        <v>11</v>
      </c>
      <c r="J34" s="1" t="s">
        <v>80</v>
      </c>
      <c r="K34" s="3"/>
      <c r="L34" s="3"/>
    </row>
    <row r="35" hidden="1">
      <c r="A35" s="4" t="s">
        <v>444</v>
      </c>
      <c r="B35" s="1" t="s">
        <v>445</v>
      </c>
      <c r="C35" s="1" t="s">
        <v>446</v>
      </c>
      <c r="D35" s="1" t="s">
        <v>447</v>
      </c>
      <c r="E35" s="1" t="str">
        <f>IFERROR(__xludf.DUMMYFUNCTION("SPLIT(D35,""33"",FALSE)"),"13 Rue Charles Perrault
                                ")</f>
        <v>13 Rue Charles Perrault
                                </v>
      </c>
      <c r="F35" s="1" t="str">
        <f>IFERROR(__xludf.DUMMYFUNCTION("""COMPUTED_VALUE"""),"370 Artigues-près-Bordeaux")</f>
        <v>370 Artigues-près-Bordeaux</v>
      </c>
      <c r="G35" s="1" t="s">
        <v>448</v>
      </c>
      <c r="H35" s="1" t="s">
        <v>449</v>
      </c>
      <c r="I35" s="5" t="s">
        <v>450</v>
      </c>
      <c r="J35" s="1" t="s">
        <v>183</v>
      </c>
      <c r="K35" s="3"/>
      <c r="L35" s="3"/>
    </row>
    <row r="36" hidden="1">
      <c r="A36" s="4" t="s">
        <v>452</v>
      </c>
      <c r="B36" s="1" t="s">
        <v>453</v>
      </c>
      <c r="C36" s="1" t="s">
        <v>454</v>
      </c>
      <c r="D36" s="1" t="s">
        <v>455</v>
      </c>
      <c r="E36" s="1" t="str">
        <f>IFERROR(__xludf.DUMMYFUNCTION("SPLIT(D36,""33"",FALSE)"),"147 avenue de Labarde
                                ")</f>
        <v>147 avenue de Labarde
                                </v>
      </c>
      <c r="F36" s="1" t="str">
        <f>IFERROR(__xludf.DUMMYFUNCTION("""COMPUTED_VALUE"""),"300 Bordeaux")</f>
        <v>300 Bordeaux</v>
      </c>
      <c r="G36" s="1" t="s">
        <v>456</v>
      </c>
      <c r="H36" s="1" t="s">
        <v>11</v>
      </c>
      <c r="I36" s="3"/>
      <c r="J36" s="1" t="s">
        <v>53</v>
      </c>
      <c r="K36" s="3"/>
      <c r="L36" s="3"/>
    </row>
    <row r="37" hidden="1">
      <c r="A37" s="4" t="s">
        <v>462</v>
      </c>
      <c r="B37" s="1" t="s">
        <v>463</v>
      </c>
      <c r="C37" s="1" t="s">
        <v>464</v>
      </c>
      <c r="D37" s="1" t="s">
        <v>465</v>
      </c>
      <c r="E37" s="1" t="str">
        <f>IFERROR(__xludf.DUMMYFUNCTION("SPLIT(D37,""33"",FALSE)"),"58, rue Schoelcher
                                ")</f>
        <v>58, rue Schoelcher
                                </v>
      </c>
      <c r="F37" s="1" t="str">
        <f>IFERROR(__xludf.DUMMYFUNCTION("""COMPUTED_VALUE"""),"300 Bordeaux")</f>
        <v>300 Bordeaux</v>
      </c>
      <c r="G37" s="1" t="s">
        <v>466</v>
      </c>
      <c r="H37" s="1" t="s">
        <v>11</v>
      </c>
      <c r="I37" s="1" t="s">
        <v>11</v>
      </c>
      <c r="J37" s="1" t="s">
        <v>11</v>
      </c>
      <c r="K37" s="3"/>
      <c r="L37" s="3"/>
    </row>
    <row r="38" hidden="1">
      <c r="A38" s="4" t="s">
        <v>484</v>
      </c>
      <c r="B38" s="1" t="s">
        <v>485</v>
      </c>
      <c r="C38" s="1" t="s">
        <v>486</v>
      </c>
      <c r="D38" s="1" t="s">
        <v>487</v>
      </c>
      <c r="E38" s="1" t="str">
        <f>IFERROR(__xludf.DUMMYFUNCTION("SPLIT(D38,""33"",FALSE)"),"153 rue David Johnston 
                                ")</f>
        <v>153 rue David Johnston 
                                </v>
      </c>
      <c r="F38" s="1" t="str">
        <f>IFERROR(__xludf.DUMMYFUNCTION("""COMPUTED_VALUE"""),"000 Bordeaux")</f>
        <v>000 Bordeaux</v>
      </c>
      <c r="G38" s="1" t="s">
        <v>488</v>
      </c>
      <c r="H38" s="1" t="s">
        <v>489</v>
      </c>
      <c r="I38" s="5" t="s">
        <v>490</v>
      </c>
      <c r="J38" s="1" t="s">
        <v>80</v>
      </c>
      <c r="K38" s="3"/>
      <c r="L38" s="3"/>
    </row>
    <row r="39" hidden="1">
      <c r="A39" s="4" t="s">
        <v>498</v>
      </c>
      <c r="B39" s="1" t="s">
        <v>499</v>
      </c>
      <c r="C39" s="1" t="s">
        <v>500</v>
      </c>
      <c r="D39" s="1" t="s">
        <v>501</v>
      </c>
      <c r="E39" s="1" t="str">
        <f>IFERROR(__xludf.DUMMYFUNCTION("SPLIT(D39,""33"",FALSE)"),"le pti salon 60 rue bonnefin
                                ")</f>
        <v>le pti salon 60 rue bonnefin
                                </v>
      </c>
      <c r="F39" s="1" t="str">
        <f>IFERROR(__xludf.DUMMYFUNCTION("""COMPUTED_VALUE"""),"100 BORDEAUX")</f>
        <v>100 BORDEAUX</v>
      </c>
      <c r="G39" s="1" t="s">
        <v>502</v>
      </c>
      <c r="H39" s="1" t="s">
        <v>11</v>
      </c>
      <c r="I39" s="1" t="s">
        <v>503</v>
      </c>
      <c r="J39" s="1" t="s">
        <v>312</v>
      </c>
      <c r="K39" s="3"/>
      <c r="L39" s="3"/>
    </row>
    <row r="40" hidden="1">
      <c r="A40" s="4" t="s">
        <v>505</v>
      </c>
      <c r="B40" s="1" t="s">
        <v>506</v>
      </c>
      <c r="C40" s="1" t="s">
        <v>507</v>
      </c>
      <c r="D40" s="1" t="s">
        <v>508</v>
      </c>
      <c r="E40" s="1" t="str">
        <f>IFERROR(__xludf.DUMMYFUNCTION("SPLIT(D40,""33"",FALSE)"),"6 rue Jean Bedouret
                                ")</f>
        <v>6 rue Jean Bedouret
                                </v>
      </c>
      <c r="F40" s="1" t="str">
        <f>IFERROR(__xludf.DUMMYFUNCTION("""COMPUTED_VALUE"""),"100 Bordeaux")</f>
        <v>100 Bordeaux</v>
      </c>
      <c r="G40" s="1" t="s">
        <v>509</v>
      </c>
      <c r="H40" s="1" t="s">
        <v>510</v>
      </c>
      <c r="I40" s="5" t="s">
        <v>511</v>
      </c>
      <c r="J40" s="1" t="s">
        <v>154</v>
      </c>
      <c r="K40" s="3"/>
      <c r="L40" s="3"/>
    </row>
    <row r="41" hidden="1">
      <c r="A41" s="4" t="s">
        <v>515</v>
      </c>
      <c r="B41" s="1" t="s">
        <v>516</v>
      </c>
      <c r="C41" s="1" t="s">
        <v>517</v>
      </c>
      <c r="D41" s="1" t="s">
        <v>518</v>
      </c>
      <c r="E41" s="1" t="str">
        <f>IFERROR(__xludf.DUMMYFUNCTION("SPLIT(D41,""33"",FALSE)"),"21 bis avenue de brivazac
                                ")</f>
        <v>21 bis avenue de brivazac
                                </v>
      </c>
      <c r="F41" s="1" t="str">
        <f>IFERROR(__xludf.DUMMYFUNCTION("""COMPUTED_VALUE"""),"600 pessac")</f>
        <v>600 pessac</v>
      </c>
      <c r="G41" s="1" t="s">
        <v>519</v>
      </c>
      <c r="H41" s="1" t="s">
        <v>11</v>
      </c>
      <c r="I41" s="3"/>
      <c r="J41" s="1" t="s">
        <v>183</v>
      </c>
      <c r="K41" s="3"/>
      <c r="L41" s="3"/>
    </row>
    <row r="42" hidden="1">
      <c r="A42" s="4" t="s">
        <v>523</v>
      </c>
      <c r="B42" s="1" t="s">
        <v>524</v>
      </c>
      <c r="C42" s="1" t="s">
        <v>525</v>
      </c>
      <c r="D42" s="1" t="s">
        <v>526</v>
      </c>
      <c r="E42" s="1" t="str">
        <f>IFERROR(__xludf.DUMMYFUNCTION("SPLIT(D42,""33"",FALSE)"),"23 impasse Sully
                                ")</f>
        <v>23 impasse Sully
                                </v>
      </c>
      <c r="F42" s="1" t="str">
        <f>IFERROR(__xludf.DUMMYFUNCTION("""COMPUTED_VALUE"""),"000 BORDEAUX")</f>
        <v>000 BORDEAUX</v>
      </c>
      <c r="G42" s="1" t="s">
        <v>527</v>
      </c>
      <c r="H42" s="1" t="s">
        <v>11</v>
      </c>
      <c r="I42" s="5" t="s">
        <v>528</v>
      </c>
      <c r="J42" s="1" t="s">
        <v>80</v>
      </c>
      <c r="K42" s="3"/>
      <c r="L42" s="3"/>
    </row>
    <row r="43" hidden="1">
      <c r="A43" s="4" t="s">
        <v>534</v>
      </c>
      <c r="B43" s="1" t="s">
        <v>535</v>
      </c>
      <c r="C43" s="1" t="s">
        <v>536</v>
      </c>
      <c r="D43" s="1" t="s">
        <v>537</v>
      </c>
      <c r="E43" s="1" t="str">
        <f>IFERROR(__xludf.DUMMYFUNCTION("SPLIT(D43,""33"",FALSE)"),"380 cours de la Somme
                                ")</f>
        <v>380 cours de la Somme
                                </v>
      </c>
      <c r="F43" s="1" t="str">
        <f>IFERROR(__xludf.DUMMYFUNCTION("""COMPUTED_VALUE"""),"800 Bordeaux")</f>
        <v>800 Bordeaux</v>
      </c>
      <c r="G43" s="1" t="s">
        <v>538</v>
      </c>
      <c r="H43" s="1" t="s">
        <v>11</v>
      </c>
      <c r="I43" s="5" t="s">
        <v>539</v>
      </c>
      <c r="J43" s="1" t="s">
        <v>31</v>
      </c>
      <c r="K43" s="3"/>
      <c r="L43" s="3"/>
    </row>
    <row r="44" hidden="1">
      <c r="A44" s="4" t="s">
        <v>543</v>
      </c>
      <c r="B44" s="1" t="s">
        <v>544</v>
      </c>
      <c r="C44" s="3"/>
      <c r="D44" s="1" t="s">
        <v>9575</v>
      </c>
      <c r="E44" s="1" t="str">
        <f>IFERROR(__xludf.DUMMYFUNCTION("SPLIT(D44,""33"",FALSE)"),"pas d'adresse")</f>
        <v>pas d'adresse</v>
      </c>
      <c r="F44" s="3"/>
      <c r="G44" s="3"/>
      <c r="H44" s="1" t="s">
        <v>11</v>
      </c>
      <c r="I44" s="1" t="s">
        <v>11</v>
      </c>
      <c r="J44" s="1" t="s">
        <v>11</v>
      </c>
      <c r="K44" s="3"/>
      <c r="L44" s="3"/>
    </row>
    <row r="45" hidden="1">
      <c r="A45" s="4" t="s">
        <v>554</v>
      </c>
      <c r="B45" s="1" t="s">
        <v>555</v>
      </c>
      <c r="C45" s="1" t="s">
        <v>556</v>
      </c>
      <c r="D45" s="1" t="s">
        <v>557</v>
      </c>
      <c r="E45" s="1" t="str">
        <f>IFERROR(__xludf.DUMMYFUNCTION("SPLIT(D45,""33"",FALSE)"),"6 rue de Ségur
                                ")</f>
        <v>6 rue de Ségur
                                </v>
      </c>
      <c r="F45" s="1" t="str">
        <f>IFERROR(__xludf.DUMMYFUNCTION("""COMPUTED_VALUE"""),"000 Bordeaux")</f>
        <v>000 Bordeaux</v>
      </c>
      <c r="G45" s="1" t="s">
        <v>558</v>
      </c>
      <c r="H45" s="1" t="s">
        <v>11</v>
      </c>
      <c r="I45" s="1" t="s">
        <v>559</v>
      </c>
      <c r="J45" s="1" t="s">
        <v>11</v>
      </c>
      <c r="K45" s="3"/>
      <c r="L45" s="3"/>
    </row>
    <row r="46" hidden="1">
      <c r="A46" s="4" t="s">
        <v>567</v>
      </c>
      <c r="B46" s="1" t="s">
        <v>568</v>
      </c>
      <c r="C46" s="1" t="s">
        <v>569</v>
      </c>
      <c r="D46" s="1" t="s">
        <v>570</v>
      </c>
      <c r="E46" s="1" t="str">
        <f>IFERROR(__xludf.DUMMYFUNCTION("SPLIT(D46,""33"",FALSE)"),"14 rue Saint Nicolas
                                ")</f>
        <v>14 rue Saint Nicolas
                                </v>
      </c>
      <c r="F46" s="1" t="str">
        <f>IFERROR(__xludf.DUMMYFUNCTION("""COMPUTED_VALUE"""),"800 Bordeaux")</f>
        <v>800 Bordeaux</v>
      </c>
      <c r="G46" s="1" t="s">
        <v>571</v>
      </c>
      <c r="H46" s="1" t="s">
        <v>572</v>
      </c>
      <c r="I46" s="3"/>
      <c r="J46" s="1" t="s">
        <v>31</v>
      </c>
      <c r="K46" s="3"/>
      <c r="L46" s="3"/>
    </row>
    <row r="47" hidden="1">
      <c r="A47" s="4" t="s">
        <v>578</v>
      </c>
      <c r="B47" s="1" t="s">
        <v>579</v>
      </c>
      <c r="C47" s="1" t="s">
        <v>580</v>
      </c>
      <c r="D47" s="1" t="s">
        <v>581</v>
      </c>
      <c r="E47" s="1" t="str">
        <f>IFERROR(__xludf.DUMMYFUNCTION("SPLIT(D47,""33"",FALSE)"),"17 allée Eugène Delacroix
                                 Apt 18
                                ")</f>
        <v>17 allée Eugène Delacroix
                                 Apt 18
                                </v>
      </c>
      <c r="F47" s="1" t="str">
        <f>IFERROR(__xludf.DUMMYFUNCTION("""COMPUTED_VALUE"""),"800 Bordeaux")</f>
        <v>800 Bordeaux</v>
      </c>
      <c r="G47" s="1" t="s">
        <v>582</v>
      </c>
      <c r="H47" s="1" t="s">
        <v>583</v>
      </c>
      <c r="I47" s="5" t="s">
        <v>584</v>
      </c>
      <c r="J47" s="1" t="s">
        <v>80</v>
      </c>
      <c r="K47" s="3"/>
      <c r="L47" s="3"/>
    </row>
    <row r="48" hidden="1">
      <c r="A48" s="4" t="s">
        <v>586</v>
      </c>
      <c r="B48" s="1" t="s">
        <v>587</v>
      </c>
      <c r="C48" s="1" t="s">
        <v>588</v>
      </c>
      <c r="D48" s="1" t="s">
        <v>589</v>
      </c>
      <c r="E48" s="1" t="str">
        <f>IFERROR(__xludf.DUMMYFUNCTION("SPLIT(D48,""33"",FALSE)"),"48, rue Kléber
                                ")</f>
        <v>48, rue Kléber
                                </v>
      </c>
      <c r="F48" s="1" t="str">
        <f>IFERROR(__xludf.DUMMYFUNCTION("""COMPUTED_VALUE"""),"800 BORDEAUX")</f>
        <v>800 BORDEAUX</v>
      </c>
      <c r="G48" s="1" t="s">
        <v>590</v>
      </c>
      <c r="H48" s="1" t="s">
        <v>591</v>
      </c>
      <c r="I48" s="5" t="s">
        <v>592</v>
      </c>
      <c r="J48" s="1" t="s">
        <v>31</v>
      </c>
      <c r="K48" s="3"/>
      <c r="L48" s="3"/>
    </row>
    <row r="49" hidden="1">
      <c r="A49" s="4" t="s">
        <v>602</v>
      </c>
      <c r="B49" s="1" t="s">
        <v>603</v>
      </c>
      <c r="C49" s="1" t="s">
        <v>604</v>
      </c>
      <c r="D49" s="1" t="s">
        <v>9575</v>
      </c>
      <c r="E49" s="1" t="str">
        <f>IFERROR(__xludf.DUMMYFUNCTION("SPLIT(D49,""33"",FALSE)"),"pas d'adresse")</f>
        <v>pas d'adresse</v>
      </c>
      <c r="F49" s="3"/>
      <c r="G49" s="3"/>
      <c r="H49" s="1" t="s">
        <v>11</v>
      </c>
      <c r="I49" s="1" t="s">
        <v>11</v>
      </c>
      <c r="J49" s="1" t="s">
        <v>11</v>
      </c>
      <c r="K49" s="3"/>
      <c r="L49" s="3"/>
    </row>
    <row r="50" hidden="1">
      <c r="A50" s="4" t="s">
        <v>606</v>
      </c>
      <c r="B50" s="1" t="s">
        <v>607</v>
      </c>
      <c r="C50" s="1" t="s">
        <v>608</v>
      </c>
      <c r="D50" s="1" t="s">
        <v>609</v>
      </c>
      <c r="E50" s="1" t="str">
        <f>IFERROR(__xludf.DUMMYFUNCTION("SPLIT(D50,""33"",FALSE)"),"10 Esplanade des Antilles, Maison des Sciences de l'Homme
                                ")</f>
        <v>10 Esplanade des Antilles, Maison des Sciences de l'Homme
                                </v>
      </c>
      <c r="F50" s="1" t="str">
        <f>IFERROR(__xludf.DUMMYFUNCTION("""COMPUTED_VALUE"""),"607 Pessac")</f>
        <v>607 Pessac</v>
      </c>
      <c r="G50" s="1" t="s">
        <v>610</v>
      </c>
      <c r="H50" s="1" t="s">
        <v>11</v>
      </c>
      <c r="I50" s="5" t="s">
        <v>611</v>
      </c>
      <c r="J50" s="1" t="s">
        <v>31</v>
      </c>
      <c r="K50" s="3"/>
      <c r="L50" s="3"/>
    </row>
    <row r="51" hidden="1">
      <c r="A51" s="4" t="s">
        <v>613</v>
      </c>
      <c r="B51" s="1" t="s">
        <v>614</v>
      </c>
      <c r="C51" s="3"/>
      <c r="D51" s="1" t="s">
        <v>9575</v>
      </c>
      <c r="E51" s="1" t="str">
        <f>IFERROR(__xludf.DUMMYFUNCTION("SPLIT(D51,""33"",FALSE)"),"pas d'adresse")</f>
        <v>pas d'adresse</v>
      </c>
      <c r="F51" s="3"/>
      <c r="G51" s="3"/>
      <c r="H51" s="1" t="s">
        <v>11</v>
      </c>
      <c r="I51" s="1" t="s">
        <v>11</v>
      </c>
      <c r="J51" s="1" t="s">
        <v>11</v>
      </c>
      <c r="K51" s="3"/>
      <c r="L51" s="3"/>
    </row>
    <row r="52" hidden="1">
      <c r="A52" s="4" t="s">
        <v>626</v>
      </c>
      <c r="B52" s="1" t="s">
        <v>627</v>
      </c>
      <c r="C52" s="1" t="s">
        <v>628</v>
      </c>
      <c r="D52" s="1" t="s">
        <v>629</v>
      </c>
      <c r="E52" s="1" t="str">
        <f>IFERROR(__xludf.DUMMYFUNCTION("SPLIT(D52,""33"",FALSE)"),"26, rue Marius Olivier
                                ")</f>
        <v>26, rue Marius Olivier
                                </v>
      </c>
      <c r="F52" s="1" t="str">
        <f>IFERROR(__xludf.DUMMYFUNCTION("""COMPUTED_VALUE"""),"130 BEGLES")</f>
        <v>130 BEGLES</v>
      </c>
      <c r="G52" s="1" t="s">
        <v>630</v>
      </c>
      <c r="H52" s="1" t="s">
        <v>11</v>
      </c>
      <c r="I52" s="5" t="s">
        <v>631</v>
      </c>
      <c r="J52" s="1" t="s">
        <v>80</v>
      </c>
      <c r="K52" s="3"/>
      <c r="L52" s="3"/>
    </row>
    <row r="53" hidden="1">
      <c r="A53" s="4" t="s">
        <v>647</v>
      </c>
      <c r="B53" s="1" t="s">
        <v>648</v>
      </c>
      <c r="C53" s="1" t="s">
        <v>649</v>
      </c>
      <c r="D53" s="1" t="s">
        <v>650</v>
      </c>
      <c r="E53" s="1" t="str">
        <f>IFERROR(__xludf.DUMMYFUNCTION("SPLIT(D53,""33"",FALSE)"),"20 Quai Lawton
                                 CS50100
                                ")</f>
        <v>20 Quai Lawton
                                 CS50100
                                </v>
      </c>
      <c r="F53" s="1" t="str">
        <f>IFERROR(__xludf.DUMMYFUNCTION("""COMPUTED_VALUE"""),"300 BORDEAUX Cedex")</f>
        <v>300 BORDEAUX Cedex</v>
      </c>
      <c r="G53" s="1" t="s">
        <v>651</v>
      </c>
      <c r="H53" s="1" t="s">
        <v>652</v>
      </c>
      <c r="I53" s="5" t="s">
        <v>653</v>
      </c>
      <c r="J53" s="1" t="s">
        <v>654</v>
      </c>
      <c r="K53" s="3"/>
      <c r="L53" s="3"/>
    </row>
    <row r="54" hidden="1">
      <c r="A54" s="4" t="s">
        <v>656</v>
      </c>
      <c r="B54" s="1" t="s">
        <v>657</v>
      </c>
      <c r="C54" s="1" t="s">
        <v>658</v>
      </c>
      <c r="D54" s="1" t="s">
        <v>659</v>
      </c>
      <c r="E54" s="1" t="str">
        <f>IFERROR(__xludf.DUMMYFUNCTION("SPLIT(D54,""33"",FALSE)"),"40 Allées d'Orléans
                                 Immeuble Le Splendide
                                ")</f>
        <v>40 Allées d'Orléans
                                 Immeuble Le Splendide
                                </v>
      </c>
      <c r="F54" s="1" t="str">
        <f>IFERROR(__xludf.DUMMYFUNCTION("""COMPUTED_VALUE"""),"000 BORDEAUX")</f>
        <v>000 BORDEAUX</v>
      </c>
      <c r="G54" s="1" t="s">
        <v>660</v>
      </c>
      <c r="H54" s="1" t="s">
        <v>11</v>
      </c>
      <c r="I54" s="3"/>
      <c r="J54" s="1" t="s">
        <v>312</v>
      </c>
      <c r="K54" s="3"/>
      <c r="L54" s="3"/>
    </row>
    <row r="55" hidden="1">
      <c r="A55" s="4" t="s">
        <v>662</v>
      </c>
      <c r="B55" s="1" t="s">
        <v>663</v>
      </c>
      <c r="C55" s="1" t="s">
        <v>664</v>
      </c>
      <c r="D55" s="1" t="s">
        <v>665</v>
      </c>
      <c r="E55" s="1" t="str">
        <f>IFERROR(__xludf.DUMMYFUNCTION("SPLIT(D55,""33"",FALSE)"),"148 boulevard du Président Franklin Roosevelt
                                ")</f>
        <v>148 boulevard du Président Franklin Roosevelt
                                </v>
      </c>
      <c r="F55" s="1" t="str">
        <f>IFERROR(__xludf.DUMMYFUNCTION("""COMPUTED_VALUE"""),"800 Bordeaux")</f>
        <v>800 Bordeaux</v>
      </c>
      <c r="G55" s="1" t="s">
        <v>666</v>
      </c>
      <c r="H55" s="1" t="s">
        <v>11</v>
      </c>
      <c r="I55" s="5" t="s">
        <v>667</v>
      </c>
      <c r="J55" s="1" t="s">
        <v>80</v>
      </c>
      <c r="K55" s="3"/>
      <c r="L55" s="3"/>
    </row>
    <row r="56" hidden="1">
      <c r="A56" s="4" t="s">
        <v>671</v>
      </c>
      <c r="B56" s="1" t="s">
        <v>672</v>
      </c>
      <c r="C56" s="3"/>
      <c r="D56" s="1" t="s">
        <v>9575</v>
      </c>
      <c r="E56" s="1" t="str">
        <f>IFERROR(__xludf.DUMMYFUNCTION("SPLIT(D56,""33"",FALSE)"),"pas d'adresse")</f>
        <v>pas d'adresse</v>
      </c>
      <c r="F56" s="3"/>
      <c r="G56" s="3"/>
      <c r="H56" s="1" t="s">
        <v>11</v>
      </c>
      <c r="I56" s="1" t="s">
        <v>11</v>
      </c>
      <c r="J56" s="1" t="s">
        <v>11</v>
      </c>
      <c r="K56" s="3"/>
      <c r="L56" s="3"/>
    </row>
    <row r="57" hidden="1">
      <c r="A57" s="4" t="s">
        <v>674</v>
      </c>
      <c r="B57" s="1" t="s">
        <v>675</v>
      </c>
      <c r="C57" s="1" t="s">
        <v>676</v>
      </c>
      <c r="D57" s="1" t="s">
        <v>677</v>
      </c>
      <c r="E57" s="1" t="str">
        <f>IFERROR(__xludf.DUMMYFUNCTION("SPLIT(D57,""33"",FALSE)"),"8 RUE DU CHASSELAS
                                ")</f>
        <v>8 RUE DU CHASSELAS
                                </v>
      </c>
      <c r="F57" s="1" t="str">
        <f>IFERROR(__xludf.DUMMYFUNCTION("""COMPUTED_VALUE"""),"370 ARTIGUES PRES BORDEAUX")</f>
        <v>370 ARTIGUES PRES BORDEAUX</v>
      </c>
      <c r="G57" s="1" t="s">
        <v>678</v>
      </c>
      <c r="H57" s="1" t="s">
        <v>11</v>
      </c>
      <c r="I57" s="5" t="s">
        <v>679</v>
      </c>
      <c r="J57" s="1" t="s">
        <v>11</v>
      </c>
      <c r="K57" s="3"/>
      <c r="L57" s="3"/>
    </row>
    <row r="58" hidden="1">
      <c r="A58" s="4" t="s">
        <v>683</v>
      </c>
      <c r="B58" s="1" t="s">
        <v>684</v>
      </c>
      <c r="C58" s="1" t="s">
        <v>685</v>
      </c>
      <c r="D58" s="1" t="s">
        <v>686</v>
      </c>
      <c r="E58" s="1" t="str">
        <f>IFERROR(__xludf.DUMMYFUNCTION("SPLIT(D58,""33"",FALSE)"),"680 Cours de la libération 
                                 KEDGE Business School
                                ")</f>
        <v>680 Cours de la libération 
                                 KEDGE Business School
                                </v>
      </c>
      <c r="F58" s="1" t="str">
        <f>IFERROR(__xludf.DUMMYFUNCTION("""COMPUTED_VALUE"""),"405 Talence")</f>
        <v>405 Talence</v>
      </c>
      <c r="G58" s="1" t="s">
        <v>687</v>
      </c>
      <c r="H58" s="1" t="s">
        <v>11</v>
      </c>
      <c r="I58" s="5" t="s">
        <v>688</v>
      </c>
      <c r="J58" s="1" t="s">
        <v>31</v>
      </c>
      <c r="K58" s="3"/>
      <c r="L58" s="3"/>
    </row>
    <row r="59" hidden="1">
      <c r="A59" s="4" t="s">
        <v>692</v>
      </c>
      <c r="B59" s="1" t="s">
        <v>693</v>
      </c>
      <c r="C59" s="1" t="s">
        <v>694</v>
      </c>
      <c r="D59" s="1" t="s">
        <v>695</v>
      </c>
      <c r="E59" s="1" t="str">
        <f>IFERROR(__xludf.DUMMYFUNCTION("SPLIT(D59,""33"",FALSE)"),"169, rue Palais Gallien
                                ")</f>
        <v>169, rue Palais Gallien
                                </v>
      </c>
      <c r="F59" s="1" t="str">
        <f>IFERROR(__xludf.DUMMYFUNCTION("""COMPUTED_VALUE"""),"000 Bordeaux")</f>
        <v>000 Bordeaux</v>
      </c>
      <c r="G59" s="1" t="s">
        <v>696</v>
      </c>
      <c r="H59" s="1" t="s">
        <v>697</v>
      </c>
      <c r="I59" s="1" t="s">
        <v>11</v>
      </c>
      <c r="J59" s="1" t="s">
        <v>80</v>
      </c>
      <c r="K59" s="3"/>
      <c r="L59" s="3"/>
    </row>
    <row r="60" hidden="1">
      <c r="A60" s="4" t="s">
        <v>699</v>
      </c>
      <c r="B60" s="1" t="s">
        <v>700</v>
      </c>
      <c r="C60" s="1" t="s">
        <v>701</v>
      </c>
      <c r="D60" s="1" t="s">
        <v>702</v>
      </c>
      <c r="E60" s="1" t="str">
        <f>IFERROR(__xludf.DUMMYFUNCTION("SPLIT(D60,""33"",FALSE)"),"8 rue Maryse Bastié
                                 apt 14
                                ")</f>
        <v>8 rue Maryse Bastié
                                 apt 14
                                </v>
      </c>
      <c r="F60" s="1" t="str">
        <f>IFERROR(__xludf.DUMMYFUNCTION("""COMPUTED_VALUE"""),"300 BORDEAUX")</f>
        <v>300 BORDEAUX</v>
      </c>
      <c r="G60" s="1" t="s">
        <v>703</v>
      </c>
      <c r="H60" s="1" t="s">
        <v>704</v>
      </c>
      <c r="I60" s="1" t="s">
        <v>11</v>
      </c>
      <c r="J60" s="1" t="s">
        <v>80</v>
      </c>
      <c r="K60" s="3"/>
      <c r="L60" s="3"/>
    </row>
    <row r="61" hidden="1">
      <c r="A61" s="4" t="s">
        <v>706</v>
      </c>
      <c r="B61" s="1" t="s">
        <v>707</v>
      </c>
      <c r="C61" s="1" t="s">
        <v>708</v>
      </c>
      <c r="D61" s="1" t="s">
        <v>709</v>
      </c>
      <c r="E61" s="1" t="str">
        <f>IFERROR(__xludf.DUMMYFUNCTION("SPLIT(D61,""33"",FALSE)"),"11 rue Erik Satie
                                ")</f>
        <v>11 rue Erik Satie
                                </v>
      </c>
      <c r="F61" s="1" t="str">
        <f>IFERROR(__xludf.DUMMYFUNCTION("""COMPUTED_VALUE"""),"200 Bordeaux")</f>
        <v>200 Bordeaux</v>
      </c>
      <c r="G61" s="1" t="s">
        <v>710</v>
      </c>
      <c r="H61" s="1" t="s">
        <v>11</v>
      </c>
      <c r="I61" s="5" t="s">
        <v>711</v>
      </c>
      <c r="J61" s="1" t="s">
        <v>80</v>
      </c>
      <c r="K61" s="3"/>
      <c r="L61" s="3"/>
    </row>
    <row r="62" hidden="1">
      <c r="A62" s="4" t="s">
        <v>715</v>
      </c>
      <c r="B62" s="1" t="s">
        <v>716</v>
      </c>
      <c r="C62" s="1" t="s">
        <v>717</v>
      </c>
      <c r="D62" s="1" t="s">
        <v>718</v>
      </c>
      <c r="E62" s="1" t="str">
        <f>IFERROR(__xludf.DUMMYFUNCTION("SPLIT(D62,""33"",FALSE)"),"8 Rue de Barsac
                                ")</f>
        <v>8 Rue de Barsac
                                </v>
      </c>
      <c r="F62" s="1" t="str">
        <f>IFERROR(__xludf.DUMMYFUNCTION("""COMPUTED_VALUE"""),"800 bordeaux")</f>
        <v>800 bordeaux</v>
      </c>
      <c r="G62" s="1" t="s">
        <v>719</v>
      </c>
      <c r="H62" s="1" t="s">
        <v>11</v>
      </c>
      <c r="I62" s="5" t="s">
        <v>720</v>
      </c>
      <c r="J62" s="1" t="s">
        <v>80</v>
      </c>
      <c r="K62" s="3"/>
      <c r="L62" s="3"/>
    </row>
    <row r="63" hidden="1">
      <c r="A63" s="4" t="s">
        <v>722</v>
      </c>
      <c r="B63" s="1" t="s">
        <v>723</v>
      </c>
      <c r="C63" s="3"/>
      <c r="D63" s="1" t="s">
        <v>9575</v>
      </c>
      <c r="E63" s="1" t="str">
        <f>IFERROR(__xludf.DUMMYFUNCTION("SPLIT(D63,""33"",FALSE)"),"pas d'adresse")</f>
        <v>pas d'adresse</v>
      </c>
      <c r="F63" s="3"/>
      <c r="G63" s="3"/>
      <c r="H63" s="1" t="s">
        <v>11</v>
      </c>
      <c r="I63" s="1" t="s">
        <v>11</v>
      </c>
      <c r="J63" s="1" t="s">
        <v>11</v>
      </c>
      <c r="K63" s="3"/>
      <c r="L63" s="3"/>
    </row>
    <row r="64" hidden="1">
      <c r="A64" s="4" t="s">
        <v>729</v>
      </c>
      <c r="B64" s="1" t="s">
        <v>730</v>
      </c>
      <c r="C64" s="1" t="s">
        <v>731</v>
      </c>
      <c r="D64" s="1" t="s">
        <v>732</v>
      </c>
      <c r="E64" s="1" t="str">
        <f>IFERROR(__xludf.DUMMYFUNCTION("SPLIT(D64,""33"",FALSE)"),"184 rue fondaudège
                                ")</f>
        <v>184 rue fondaudège
                                </v>
      </c>
      <c r="F64" s="1" t="str">
        <f>IFERROR(__xludf.DUMMYFUNCTION("""COMPUTED_VALUE"""),"000 Bordeaux")</f>
        <v>000 Bordeaux</v>
      </c>
      <c r="G64" s="1" t="s">
        <v>733</v>
      </c>
      <c r="H64" s="1" t="s">
        <v>11</v>
      </c>
      <c r="I64" s="5" t="s">
        <v>734</v>
      </c>
      <c r="J64" s="1" t="s">
        <v>43</v>
      </c>
      <c r="K64" s="3"/>
      <c r="L64" s="3"/>
    </row>
    <row r="65" hidden="1">
      <c r="A65" s="4" t="s">
        <v>770</v>
      </c>
      <c r="B65" s="1" t="s">
        <v>771</v>
      </c>
      <c r="C65" s="3"/>
      <c r="D65" s="1" t="s">
        <v>9575</v>
      </c>
      <c r="E65" s="1" t="str">
        <f>IFERROR(__xludf.DUMMYFUNCTION("SPLIT(D65,""33"",FALSE)"),"pas d'adresse")</f>
        <v>pas d'adresse</v>
      </c>
      <c r="F65" s="3"/>
      <c r="G65" s="3"/>
      <c r="H65" s="1" t="s">
        <v>11</v>
      </c>
      <c r="I65" s="1" t="s">
        <v>11</v>
      </c>
      <c r="J65" s="1" t="s">
        <v>11</v>
      </c>
      <c r="K65" s="3"/>
      <c r="L65" s="3"/>
    </row>
    <row r="66" hidden="1">
      <c r="A66" s="4" t="s">
        <v>775</v>
      </c>
      <c r="B66" s="1" t="s">
        <v>776</v>
      </c>
      <c r="C66" s="1" t="s">
        <v>777</v>
      </c>
      <c r="D66" s="1" t="s">
        <v>778</v>
      </c>
      <c r="E66" s="1" t="str">
        <f>IFERROR(__xludf.DUMMYFUNCTION("SPLIT(D66,""33"",FALSE)"),"Impasse du grand Barrail
                                ")</f>
        <v>Impasse du grand Barrail
                                </v>
      </c>
      <c r="F66" s="1" t="str">
        <f>IFERROR(__xludf.DUMMYFUNCTION("""COMPUTED_VALUE"""),"710 PUGNAC")</f>
        <v>710 PUGNAC</v>
      </c>
      <c r="G66" s="1" t="s">
        <v>779</v>
      </c>
      <c r="H66" s="1" t="s">
        <v>11</v>
      </c>
      <c r="I66" s="5" t="s">
        <v>780</v>
      </c>
      <c r="J66" s="1" t="s">
        <v>53</v>
      </c>
      <c r="K66" s="3"/>
      <c r="L66" s="3"/>
    </row>
    <row r="67" hidden="1">
      <c r="A67" s="4" t="s">
        <v>782</v>
      </c>
      <c r="B67" s="1" t="s">
        <v>783</v>
      </c>
      <c r="C67" s="1" t="s">
        <v>784</v>
      </c>
      <c r="D67" s="1" t="s">
        <v>785</v>
      </c>
      <c r="E67" s="1" t="str">
        <f>IFERROR(__xludf.DUMMYFUNCTION("SPLIT(D67,""33"",FALSE)"),"18 rue Auguste Merillon
                                ")</f>
        <v>18 rue Auguste Merillon
                                </v>
      </c>
      <c r="F67" s="1" t="str">
        <f>IFERROR(__xludf.DUMMYFUNCTION("""COMPUTED_VALUE"""),"000 Bordeaux")</f>
        <v>000 Bordeaux</v>
      </c>
      <c r="G67" s="1" t="s">
        <v>786</v>
      </c>
      <c r="H67" s="1" t="s">
        <v>787</v>
      </c>
      <c r="I67" s="1" t="s">
        <v>11</v>
      </c>
      <c r="J67" s="1" t="s">
        <v>80</v>
      </c>
      <c r="K67" s="3"/>
      <c r="L67" s="3"/>
    </row>
    <row r="68" hidden="1">
      <c r="A68" s="4" t="s">
        <v>803</v>
      </c>
      <c r="B68" s="1" t="s">
        <v>804</v>
      </c>
      <c r="C68" s="1" t="s">
        <v>805</v>
      </c>
      <c r="D68" s="1" t="s">
        <v>806</v>
      </c>
      <c r="E68" s="1" t="str">
        <f>IFERROR(__xludf.DUMMYFUNCTION("SPLIT(D68,""33"",FALSE)"),"164 rue Stéhélin
                                ")</f>
        <v>164 rue Stéhélin
                                </v>
      </c>
      <c r="F68" s="1" t="str">
        <f>IFERROR(__xludf.DUMMYFUNCTION("""COMPUTED_VALUE"""),"200 bordeaux")</f>
        <v>200 bordeaux</v>
      </c>
      <c r="G68" s="1" t="s">
        <v>807</v>
      </c>
      <c r="H68" s="1" t="s">
        <v>11</v>
      </c>
      <c r="I68" s="3"/>
      <c r="J68" s="1" t="s">
        <v>80</v>
      </c>
      <c r="K68" s="3"/>
      <c r="L68" s="3"/>
    </row>
    <row r="69" hidden="1">
      <c r="A69" s="4" t="s">
        <v>809</v>
      </c>
      <c r="B69" s="1" t="s">
        <v>810</v>
      </c>
      <c r="C69" s="1" t="s">
        <v>811</v>
      </c>
      <c r="D69" s="1" t="s">
        <v>812</v>
      </c>
      <c r="E69" s="1" t="str">
        <f>IFERROR(__xludf.DUMMYFUNCTION("SPLIT(D69,""33"",FALSE)"),".
                                ")</f>
        <v>.
                                </v>
      </c>
      <c r="F69" s="1" t="str">
        <f>IFERROR(__xludf.DUMMYFUNCTION("""COMPUTED_VALUE"""),"000 BORDEAUX")</f>
        <v>000 BORDEAUX</v>
      </c>
      <c r="G69" s="1" t="s">
        <v>813</v>
      </c>
      <c r="H69" s="1" t="s">
        <v>11</v>
      </c>
      <c r="I69" s="5" t="s">
        <v>814</v>
      </c>
      <c r="J69" s="1" t="s">
        <v>31</v>
      </c>
      <c r="K69" s="3"/>
      <c r="L69" s="3"/>
    </row>
    <row r="70" hidden="1">
      <c r="A70" s="4" t="s">
        <v>818</v>
      </c>
      <c r="B70" s="1" t="s">
        <v>819</v>
      </c>
      <c r="C70" s="1" t="s">
        <v>820</v>
      </c>
      <c r="D70" s="1" t="s">
        <v>821</v>
      </c>
      <c r="E70" s="1" t="str">
        <f>IFERROR(__xludf.DUMMYFUNCTION("SPLIT(D70,""33"",FALSE)"),"Boulevard Jacques Chaban-Delmas
                                ")</f>
        <v>Boulevard Jacques Chaban-Delmas
                                </v>
      </c>
      <c r="F70" s="1" t="str">
        <f>IFERROR(__xludf.DUMMYFUNCTION("""COMPUTED_VALUE"""),"520 BRUGES")</f>
        <v>520 BRUGES</v>
      </c>
      <c r="G70" s="1" t="s">
        <v>822</v>
      </c>
      <c r="H70" s="1" t="s">
        <v>11</v>
      </c>
      <c r="I70" s="5" t="s">
        <v>823</v>
      </c>
      <c r="J70" s="1" t="s">
        <v>183</v>
      </c>
      <c r="K70" s="3"/>
      <c r="L70" s="3"/>
    </row>
    <row r="71" hidden="1">
      <c r="A71" s="4" t="s">
        <v>825</v>
      </c>
      <c r="B71" s="1" t="s">
        <v>826</v>
      </c>
      <c r="C71" s="3"/>
      <c r="D71" s="1" t="s">
        <v>9575</v>
      </c>
      <c r="E71" s="1" t="str">
        <f>IFERROR(__xludf.DUMMYFUNCTION("SPLIT(D71,""33"",FALSE)"),"pas d'adresse")</f>
        <v>pas d'adresse</v>
      </c>
      <c r="F71" s="3"/>
      <c r="G71" s="3"/>
      <c r="H71" s="1" t="s">
        <v>11</v>
      </c>
      <c r="I71" s="1" t="s">
        <v>11</v>
      </c>
      <c r="J71" s="1" t="s">
        <v>11</v>
      </c>
      <c r="K71" s="3"/>
      <c r="L71" s="3"/>
    </row>
    <row r="72" hidden="1">
      <c r="A72" s="4" t="s">
        <v>832</v>
      </c>
      <c r="B72" s="1" t="s">
        <v>833</v>
      </c>
      <c r="C72" s="1" t="s">
        <v>834</v>
      </c>
      <c r="D72" s="1" t="s">
        <v>835</v>
      </c>
      <c r="E72" s="1" t="str">
        <f>IFERROR(__xludf.DUMMYFUNCTION("SPLIT(D72,""33"",FALSE)"),"31 rue Lachassaigne chez Mme DAO DUC Sylvie 
                                ")</f>
        <v>31 rue Lachassaigne chez Mme DAO DUC Sylvie 
                                </v>
      </c>
      <c r="F72" s="1" t="str">
        <f>IFERROR(__xludf.DUMMYFUNCTION("""COMPUTED_VALUE"""),"000 BORDEAUX")</f>
        <v>000 BORDEAUX</v>
      </c>
      <c r="G72" s="1" t="s">
        <v>836</v>
      </c>
      <c r="H72" s="1" t="s">
        <v>11</v>
      </c>
      <c r="I72" s="3"/>
      <c r="J72" s="1" t="s">
        <v>183</v>
      </c>
      <c r="K72" s="3"/>
      <c r="L72" s="3"/>
    </row>
    <row r="73" hidden="1">
      <c r="A73" s="4" t="s">
        <v>856</v>
      </c>
      <c r="B73" s="1" t="s">
        <v>857</v>
      </c>
      <c r="C73" s="1" t="s">
        <v>858</v>
      </c>
      <c r="D73" s="1" t="s">
        <v>859</v>
      </c>
      <c r="E73" s="1" t="str">
        <f>IFERROR(__xludf.DUMMYFUNCTION("SPLIT(D73,""33"",FALSE)"),"12 Avenue des 40 Journaux 
                                 appt 162
                                ")</f>
        <v>12 Avenue des 40 Journaux 
                                 appt 162
                                </v>
      </c>
      <c r="F73" s="1" t="str">
        <f>IFERROR(__xludf.DUMMYFUNCTION("""COMPUTED_VALUE"""),"300 Bordeaux")</f>
        <v>300 Bordeaux</v>
      </c>
      <c r="G73" s="1" t="s">
        <v>860</v>
      </c>
      <c r="H73" s="1" t="s">
        <v>11</v>
      </c>
      <c r="I73" s="1" t="s">
        <v>11</v>
      </c>
      <c r="J73" s="1" t="s">
        <v>183</v>
      </c>
      <c r="K73" s="3"/>
      <c r="L73" s="3"/>
    </row>
    <row r="74" hidden="1">
      <c r="A74" s="4" t="s">
        <v>866</v>
      </c>
      <c r="B74" s="1" t="s">
        <v>867</v>
      </c>
      <c r="C74" s="1" t="s">
        <v>868</v>
      </c>
      <c r="D74" s="1" t="s">
        <v>869</v>
      </c>
      <c r="E74" s="1" t="str">
        <f>IFERROR(__xludf.DUMMYFUNCTION("SPLIT(D74,""33"",FALSE)"),"Residence de la mairie
                                 Bat 14 apt 9
                                ")</f>
        <v>Residence de la mairie
                                 Bat 14 apt 9
                                </v>
      </c>
      <c r="F74" s="1" t="str">
        <f>IFERROR(__xludf.DUMMYFUNCTION("""COMPUTED_VALUE"""),"130 BEGLES")</f>
        <v>130 BEGLES</v>
      </c>
      <c r="G74" s="1" t="s">
        <v>870</v>
      </c>
      <c r="H74" s="1" t="s">
        <v>871</v>
      </c>
      <c r="I74" s="1" t="s">
        <v>11</v>
      </c>
      <c r="J74" s="1" t="s">
        <v>53</v>
      </c>
      <c r="K74" s="3"/>
      <c r="L74" s="3"/>
    </row>
    <row r="75" hidden="1">
      <c r="A75" s="4" t="s">
        <v>877</v>
      </c>
      <c r="B75" s="1" t="s">
        <v>878</v>
      </c>
      <c r="C75" s="1" t="s">
        <v>879</v>
      </c>
      <c r="D75" s="1" t="s">
        <v>880</v>
      </c>
      <c r="E75" s="1" t="str">
        <f>IFERROR(__xludf.DUMMYFUNCTION("SPLIT(D75,""33"",FALSE)"),"3 rue de Tauzia
                                ")</f>
        <v>3 rue de Tauzia
                                </v>
      </c>
      <c r="F75" s="1" t="str">
        <f>IFERROR(__xludf.DUMMYFUNCTION("""COMPUTED_VALUE"""),"800 Bordeaux")</f>
        <v>800 Bordeaux</v>
      </c>
      <c r="G75" s="1" t="s">
        <v>881</v>
      </c>
      <c r="H75" s="1" t="s">
        <v>11</v>
      </c>
      <c r="I75" s="3"/>
      <c r="J75" s="1" t="s">
        <v>80</v>
      </c>
      <c r="K75" s="3"/>
      <c r="L75" s="3"/>
    </row>
    <row r="76" hidden="1">
      <c r="A76" s="4" t="s">
        <v>893</v>
      </c>
      <c r="B76" s="1" t="s">
        <v>894</v>
      </c>
      <c r="C76" s="1" t="s">
        <v>895</v>
      </c>
      <c r="D76" s="1" t="s">
        <v>896</v>
      </c>
      <c r="E76" s="1" t="str">
        <f>IFERROR(__xludf.DUMMYFUNCTION("SPLIT(D76,""33"",FALSE)"),"62bis rue paul antin
                                ")</f>
        <v>62bis rue paul antin
                                </v>
      </c>
      <c r="F76" s="1" t="str">
        <f>IFERROR(__xludf.DUMMYFUNCTION("""COMPUTED_VALUE"""),"800 BORDEAUX")</f>
        <v>800 BORDEAUX</v>
      </c>
      <c r="G76" s="1" t="s">
        <v>897</v>
      </c>
      <c r="H76" s="1" t="s">
        <v>898</v>
      </c>
      <c r="I76" s="3"/>
      <c r="J76" s="1" t="s">
        <v>183</v>
      </c>
      <c r="K76" s="3"/>
      <c r="L76" s="3"/>
    </row>
    <row r="77" hidden="1">
      <c r="A77" s="4" t="s">
        <v>906</v>
      </c>
      <c r="B77" s="1" t="s">
        <v>907</v>
      </c>
      <c r="C77" s="1" t="s">
        <v>908</v>
      </c>
      <c r="D77" s="1" t="s">
        <v>909</v>
      </c>
      <c r="E77" s="1" t="str">
        <f>IFERROR(__xludf.DUMMYFUNCTION("SPLIT(D77,""33"",FALSE)"),"84 rue Amédée St Germain
                                 La Laiterie
                                ")</f>
        <v>84 rue Amédée St Germain
                                 La Laiterie
                                </v>
      </c>
      <c r="F77" s="1" t="str">
        <f>IFERROR(__xludf.DUMMYFUNCTION("""COMPUTED_VALUE"""),"800 Bordeaux")</f>
        <v>800 Bordeaux</v>
      </c>
      <c r="G77" s="1" t="s">
        <v>910</v>
      </c>
      <c r="H77" s="1" t="s">
        <v>11</v>
      </c>
      <c r="I77" s="5" t="s">
        <v>911</v>
      </c>
      <c r="J77" s="1" t="s">
        <v>80</v>
      </c>
      <c r="K77" s="3"/>
      <c r="L77" s="3"/>
    </row>
    <row r="78" hidden="1">
      <c r="A78" s="4" t="s">
        <v>915</v>
      </c>
      <c r="B78" s="1" t="s">
        <v>916</v>
      </c>
      <c r="C78" s="3"/>
      <c r="D78" s="1" t="s">
        <v>9575</v>
      </c>
      <c r="E78" s="1" t="str">
        <f>IFERROR(__xludf.DUMMYFUNCTION("SPLIT(D78,""33"",FALSE)"),"pas d'adresse")</f>
        <v>pas d'adresse</v>
      </c>
      <c r="F78" s="3"/>
      <c r="G78" s="3"/>
      <c r="H78" s="1" t="s">
        <v>11</v>
      </c>
      <c r="I78" s="1" t="s">
        <v>11</v>
      </c>
      <c r="J78" s="1" t="s">
        <v>11</v>
      </c>
      <c r="K78" s="3"/>
      <c r="L78" s="3"/>
    </row>
    <row r="79" hidden="1">
      <c r="A79" s="4" t="s">
        <v>918</v>
      </c>
      <c r="B79" s="1" t="s">
        <v>919</v>
      </c>
      <c r="C79" s="1" t="s">
        <v>920</v>
      </c>
      <c r="D79" s="1" t="s">
        <v>921</v>
      </c>
      <c r="E79" s="5" t="str">
        <f>IFERROR(__xludf.DUMMYFUNCTION("SPLIT(D79,""33"",FALSE)"),"http://www.we-job.com/
                                ")</f>
        <v>http://www.we-job.com/
                                </v>
      </c>
      <c r="F79" s="1" t="str">
        <f>IFERROR(__xludf.DUMMYFUNCTION("""COMPUTED_VALUE"""),"000 Bordeaux")</f>
        <v>000 Bordeaux</v>
      </c>
      <c r="G79" s="1" t="s">
        <v>922</v>
      </c>
      <c r="H79" s="1" t="s">
        <v>11</v>
      </c>
      <c r="I79" s="5" t="s">
        <v>923</v>
      </c>
      <c r="J79" s="1" t="s">
        <v>924</v>
      </c>
      <c r="K79" s="3"/>
      <c r="L79" s="3"/>
    </row>
    <row r="80" hidden="1">
      <c r="A80" s="4" t="s">
        <v>926</v>
      </c>
      <c r="B80" s="1" t="s">
        <v>927</v>
      </c>
      <c r="C80" s="1" t="s">
        <v>928</v>
      </c>
      <c r="D80" s="1" t="s">
        <v>929</v>
      </c>
      <c r="E80" s="1" t="str">
        <f>IFERROR(__xludf.DUMMYFUNCTION("SPLIT(D80,""33"",FALSE)"),"17 rue Calvimont
                                 Coté Cour
                                ")</f>
        <v>17 rue Calvimont
                                 Coté Cour
                                </v>
      </c>
      <c r="F80" s="1" t="str">
        <f>IFERROR(__xludf.DUMMYFUNCTION("""COMPUTED_VALUE"""),"100 BORDEAUX")</f>
        <v>100 BORDEAUX</v>
      </c>
      <c r="G80" s="1" t="s">
        <v>930</v>
      </c>
      <c r="H80" s="1" t="s">
        <v>11</v>
      </c>
      <c r="I80" s="5" t="s">
        <v>931</v>
      </c>
      <c r="J80" s="1" t="s">
        <v>183</v>
      </c>
      <c r="K80" s="3"/>
      <c r="L80" s="3"/>
    </row>
    <row r="81" hidden="1">
      <c r="A81" s="4" t="s">
        <v>939</v>
      </c>
      <c r="B81" s="1" t="s">
        <v>940</v>
      </c>
      <c r="C81" s="1" t="s">
        <v>941</v>
      </c>
      <c r="D81" s="1" t="s">
        <v>942</v>
      </c>
      <c r="E81" s="1" t="str">
        <f>IFERROR(__xludf.DUMMYFUNCTION("SPLIT(D81,""33"",FALSE)"),"85 rue Camille GODARD
                                ")</f>
        <v>85 rue Camille GODARD
                                </v>
      </c>
      <c r="F81" s="1" t="str">
        <f>IFERROR(__xludf.DUMMYFUNCTION("""COMPUTED_VALUE"""),"000 BORDEAUX")</f>
        <v>000 BORDEAUX</v>
      </c>
      <c r="G81" s="1" t="s">
        <v>943</v>
      </c>
      <c r="H81" s="1" t="s">
        <v>944</v>
      </c>
      <c r="I81" s="1" t="s">
        <v>11</v>
      </c>
      <c r="J81" s="1" t="s">
        <v>11</v>
      </c>
      <c r="K81" s="3"/>
      <c r="L81" s="3"/>
    </row>
    <row r="82" hidden="1">
      <c r="A82" s="4" t="s">
        <v>950</v>
      </c>
      <c r="B82" s="1" t="s">
        <v>951</v>
      </c>
      <c r="C82" s="1" t="s">
        <v>952</v>
      </c>
      <c r="D82" s="1" t="s">
        <v>953</v>
      </c>
      <c r="E82" s="1" t="str">
        <f>IFERROR(__xludf.DUMMYFUNCTION("SPLIT(D82,""33"",FALSE)"),"40 rue Laffiteau
                                ")</f>
        <v>40 rue Laffiteau
                                </v>
      </c>
      <c r="F82" s="1" t="str">
        <f>IFERROR(__xludf.DUMMYFUNCTION("""COMPUTED_VALUE"""),"800 Bordeaux")</f>
        <v>800 Bordeaux</v>
      </c>
      <c r="G82" s="1" t="s">
        <v>954</v>
      </c>
      <c r="H82" s="1" t="s">
        <v>955</v>
      </c>
      <c r="I82" s="3"/>
      <c r="J82" s="1" t="s">
        <v>154</v>
      </c>
      <c r="K82" s="3"/>
      <c r="L82" s="3"/>
    </row>
    <row r="83" hidden="1">
      <c r="A83" s="4" t="s">
        <v>957</v>
      </c>
      <c r="B83" s="1" t="s">
        <v>958</v>
      </c>
      <c r="C83" s="3"/>
      <c r="D83" s="1" t="s">
        <v>9575</v>
      </c>
      <c r="E83" s="1" t="str">
        <f>IFERROR(__xludf.DUMMYFUNCTION("SPLIT(D83,""33"",FALSE)"),"pas d'adresse")</f>
        <v>pas d'adresse</v>
      </c>
      <c r="F83" s="3"/>
      <c r="G83" s="3"/>
      <c r="H83" s="1" t="s">
        <v>11</v>
      </c>
      <c r="I83" s="1" t="s">
        <v>11</v>
      </c>
      <c r="J83" s="1" t="s">
        <v>11</v>
      </c>
      <c r="K83" s="3"/>
      <c r="L83" s="3"/>
    </row>
    <row r="84" hidden="1">
      <c r="A84" s="4" t="s">
        <v>960</v>
      </c>
      <c r="B84" s="1" t="s">
        <v>961</v>
      </c>
      <c r="C84" s="1" t="s">
        <v>962</v>
      </c>
      <c r="D84" s="1" t="s">
        <v>963</v>
      </c>
      <c r="E84" s="1" t="str">
        <f>IFERROR(__xludf.DUMMYFUNCTION("SPLIT(D84,""33"",FALSE)"),"28 avenue André Reinson, Résidence Canopée, Bat F Appt 617, 4è étage
                                ")</f>
        <v>28 avenue André Reinson, Résidence Canopée, Bat F Appt 617, 4è étage
                                </v>
      </c>
      <c r="F84" s="1" t="str">
        <f>IFERROR(__xludf.DUMMYFUNCTION("""COMPUTED_VALUE"""),"300 Bordeaux")</f>
        <v>300 Bordeaux</v>
      </c>
      <c r="G84" s="1" t="s">
        <v>964</v>
      </c>
      <c r="H84" s="1" t="s">
        <v>965</v>
      </c>
      <c r="I84" s="1" t="s">
        <v>11</v>
      </c>
      <c r="J84" s="1" t="s">
        <v>183</v>
      </c>
      <c r="K84" s="3"/>
      <c r="L84" s="3"/>
    </row>
    <row r="85" hidden="1">
      <c r="A85" s="4" t="s">
        <v>971</v>
      </c>
      <c r="B85" s="1" t="s">
        <v>972</v>
      </c>
      <c r="C85" s="1" t="s">
        <v>973</v>
      </c>
      <c r="D85" s="1" t="s">
        <v>974</v>
      </c>
      <c r="E85" s="1" t="str">
        <f>IFERROR(__xludf.DUMMYFUNCTION("SPLIT(D85,""33"",FALSE)"),"106 Rue Joseph cruchon
                                ")</f>
        <v>106 Rue Joseph cruchon
                                </v>
      </c>
      <c r="F85" s="1" t="str">
        <f>IFERROR(__xludf.DUMMYFUNCTION("""COMPUTED_VALUE"""),"380 Biganos")</f>
        <v>380 Biganos</v>
      </c>
      <c r="G85" s="1" t="s">
        <v>975</v>
      </c>
      <c r="H85" s="1" t="s">
        <v>976</v>
      </c>
      <c r="I85" s="5" t="s">
        <v>977</v>
      </c>
      <c r="J85" s="1" t="s">
        <v>80</v>
      </c>
      <c r="K85" s="3"/>
      <c r="L85" s="3"/>
    </row>
    <row r="86" hidden="1">
      <c r="A86" s="4" t="s">
        <v>979</v>
      </c>
      <c r="B86" s="1" t="s">
        <v>980</v>
      </c>
      <c r="C86" s="1" t="s">
        <v>981</v>
      </c>
      <c r="D86" s="1" t="s">
        <v>982</v>
      </c>
      <c r="E86" s="1" t="str">
        <f>IFERROR(__xludf.DUMMYFUNCTION("SPLIT(D86,""33"",FALSE)"),"185 Cours Balguerie Stuttenberg
                                 Appartement 124
                                ")</f>
        <v>185 Cours Balguerie Stuttenberg
                                 Appartement 124
                                </v>
      </c>
      <c r="F86" s="1" t="str">
        <f>IFERROR(__xludf.DUMMYFUNCTION("""COMPUTED_VALUE"""),"300 Bordeaux")</f>
        <v>300 Bordeaux</v>
      </c>
      <c r="G86" s="1" t="s">
        <v>983</v>
      </c>
      <c r="H86" s="1" t="s">
        <v>984</v>
      </c>
      <c r="I86" s="1" t="s">
        <v>11</v>
      </c>
      <c r="J86" s="1" t="s">
        <v>312</v>
      </c>
      <c r="K86" s="3"/>
      <c r="L86" s="3"/>
    </row>
    <row r="87" hidden="1">
      <c r="A87" s="4" t="s">
        <v>986</v>
      </c>
      <c r="B87" s="1" t="s">
        <v>987</v>
      </c>
      <c r="C87" s="1" t="s">
        <v>988</v>
      </c>
      <c r="D87" s="1" t="s">
        <v>989</v>
      </c>
      <c r="E87" s="1" t="str">
        <f>IFERROR(__xludf.DUMMYFUNCTION("SPLIT(D87,""33"",FALSE)"),"13 rue l'abbé Groult
                                75015 PARIS")</f>
        <v>13 rue l'abbé Groult
                                75015 PARIS</v>
      </c>
      <c r="F87" s="1"/>
      <c r="G87" s="1" t="s">
        <v>990</v>
      </c>
      <c r="H87" s="1" t="s">
        <v>11</v>
      </c>
      <c r="I87" s="5" t="s">
        <v>991</v>
      </c>
      <c r="J87" s="1" t="s">
        <v>11</v>
      </c>
      <c r="K87" s="3"/>
      <c r="L87" s="3"/>
    </row>
    <row r="88" hidden="1">
      <c r="A88" s="4" t="s">
        <v>1009</v>
      </c>
      <c r="B88" s="1" t="s">
        <v>1010</v>
      </c>
      <c r="C88" s="1" t="s">
        <v>1011</v>
      </c>
      <c r="D88" s="1" t="s">
        <v>1012</v>
      </c>
      <c r="E88" s="1" t="str">
        <f>IFERROR(__xludf.DUMMYFUNCTION("SPLIT(D88,""33"",FALSE)"),"406 boulevard du président Wilson
                                ")</f>
        <v>406 boulevard du président Wilson
                                </v>
      </c>
      <c r="F88" s="1" t="str">
        <f>IFERROR(__xludf.DUMMYFUNCTION("""COMPUTED_VALUE"""),"000 Bordeaux")</f>
        <v>000 Bordeaux</v>
      </c>
      <c r="G88" s="1" t="s">
        <v>1013</v>
      </c>
      <c r="H88" s="1" t="s">
        <v>1014</v>
      </c>
      <c r="I88" s="3"/>
      <c r="J88" s="1" t="s">
        <v>31</v>
      </c>
      <c r="K88" s="3"/>
      <c r="L88" s="3"/>
    </row>
    <row r="89" hidden="1">
      <c r="A89" s="4" t="s">
        <v>1018</v>
      </c>
      <c r="B89" s="1" t="s">
        <v>1019</v>
      </c>
      <c r="C89" s="1" t="s">
        <v>1020</v>
      </c>
      <c r="D89" s="1" t="s">
        <v>1021</v>
      </c>
      <c r="E89" s="1" t="str">
        <f>IFERROR(__xludf.DUMMYFUNCTION("SPLIT(D89,""33"",FALSE)"),"412 avenue de verdun
                                ")</f>
        <v>412 avenue de verdun
                                </v>
      </c>
      <c r="F89" s="1" t="str">
        <f>IFERROR(__xludf.DUMMYFUNCTION("""COMPUTED_VALUE"""),"700 merignac")</f>
        <v>700 merignac</v>
      </c>
      <c r="G89" s="1" t="s">
        <v>1022</v>
      </c>
      <c r="H89" s="1" t="s">
        <v>11</v>
      </c>
      <c r="I89" s="5" t="s">
        <v>1023</v>
      </c>
      <c r="J89" s="1" t="s">
        <v>53</v>
      </c>
      <c r="K89" s="3"/>
      <c r="L89" s="3"/>
    </row>
    <row r="90" hidden="1">
      <c r="A90" s="4" t="s">
        <v>1029</v>
      </c>
      <c r="B90" s="1" t="s">
        <v>1030</v>
      </c>
      <c r="C90" s="1" t="s">
        <v>1031</v>
      </c>
      <c r="D90" s="1" t="s">
        <v>1032</v>
      </c>
      <c r="E90" s="1" t="str">
        <f>IFERROR(__xludf.DUMMYFUNCTION("SPLIT(D90,""33"",FALSE)"),"96, rue de la Benauge
                                ")</f>
        <v>96, rue de la Benauge
                                </v>
      </c>
      <c r="F90" s="1" t="str">
        <f>IFERROR(__xludf.DUMMYFUNCTION("""COMPUTED_VALUE"""),"100 BORDEAUX")</f>
        <v>100 BORDEAUX</v>
      </c>
      <c r="G90" s="1" t="s">
        <v>1033</v>
      </c>
      <c r="H90" s="1" t="s">
        <v>11</v>
      </c>
      <c r="I90" s="1" t="s">
        <v>11</v>
      </c>
      <c r="J90" s="1" t="s">
        <v>183</v>
      </c>
      <c r="K90" s="3"/>
      <c r="L90" s="3"/>
    </row>
    <row r="91" hidden="1">
      <c r="A91" s="4" t="s">
        <v>1035</v>
      </c>
      <c r="B91" s="1" t="s">
        <v>1036</v>
      </c>
      <c r="C91" s="1" t="s">
        <v>1037</v>
      </c>
      <c r="D91" s="1" t="s">
        <v>1038</v>
      </c>
      <c r="E91" s="1" t="str">
        <f>IFERROR(__xludf.DUMMYFUNCTION("SPLIT(D91,""33"",FALSE)"),"19 place des Basques
                                 Addeo-Orchestre Papageno
                                ")</f>
        <v>19 place des Basques
                                 Addeo-Orchestre Papageno
                                </v>
      </c>
      <c r="F91" s="1" t="str">
        <f>IFERROR(__xludf.DUMMYFUNCTION("""COMPUTED_VALUE"""),"000 Bordeaux")</f>
        <v>000 Bordeaux</v>
      </c>
      <c r="G91" s="1" t="s">
        <v>1039</v>
      </c>
      <c r="H91" s="1" t="s">
        <v>1040</v>
      </c>
      <c r="I91" s="5" t="s">
        <v>1041</v>
      </c>
      <c r="J91" s="1" t="s">
        <v>80</v>
      </c>
      <c r="K91" s="3"/>
      <c r="L91" s="3"/>
    </row>
    <row r="92" hidden="1">
      <c r="A92" s="4" t="s">
        <v>1043</v>
      </c>
      <c r="B92" s="1" t="s">
        <v>1044</v>
      </c>
      <c r="C92" s="1" t="s">
        <v>1045</v>
      </c>
      <c r="D92" s="1" t="s">
        <v>1046</v>
      </c>
      <c r="E92" s="1" t="str">
        <f>IFERROR(__xludf.DUMMYFUNCTION("SPLIT(D92,""33"",FALSE)"),"fédération du secours populaire 95 quai de paludate// 6 rue Belcier
                                ")</f>
        <v>fédération du secours populaire 95 quai de paludate// 6 rue Belcier
                                </v>
      </c>
      <c r="F92" s="1" t="str">
        <f>IFERROR(__xludf.DUMMYFUNCTION("""COMPUTED_VALUE"""),"800 bordeaux")</f>
        <v>800 bordeaux</v>
      </c>
      <c r="G92" s="1" t="s">
        <v>1047</v>
      </c>
      <c r="H92" s="1" t="s">
        <v>11</v>
      </c>
      <c r="I92" s="5" t="s">
        <v>1048</v>
      </c>
      <c r="J92" s="1" t="s">
        <v>31</v>
      </c>
      <c r="K92" s="3"/>
      <c r="L92" s="3"/>
    </row>
    <row r="93" hidden="1">
      <c r="A93" s="4" t="s">
        <v>1052</v>
      </c>
      <c r="B93" s="1" t="s">
        <v>1053</v>
      </c>
      <c r="C93" s="1" t="s">
        <v>1054</v>
      </c>
      <c r="D93" s="1" t="s">
        <v>1055</v>
      </c>
      <c r="E93" s="1" t="str">
        <f>IFERROR(__xludf.DUMMYFUNCTION("SPLIT(D93,""33"",FALSE)"),"1 avenue Brémontier
                                ")</f>
        <v>1 avenue Brémontier
                                </v>
      </c>
      <c r="F93" s="1" t="str">
        <f>IFERROR(__xludf.DUMMYFUNCTION("""COMPUTED_VALUE"""),"950 Lege Cap Ferret")</f>
        <v>950 Lege Cap Ferret</v>
      </c>
      <c r="G93" s="1" t="s">
        <v>1056</v>
      </c>
      <c r="H93" s="1" t="s">
        <v>11</v>
      </c>
      <c r="I93" s="5" t="s">
        <v>1057</v>
      </c>
      <c r="J93" s="1" t="s">
        <v>183</v>
      </c>
      <c r="K93" s="3"/>
      <c r="L93" s="3"/>
    </row>
    <row r="94" hidden="1">
      <c r="A94" s="4" t="s">
        <v>1059</v>
      </c>
      <c r="B94" s="1" t="s">
        <v>1060</v>
      </c>
      <c r="C94" s="1" t="s">
        <v>1061</v>
      </c>
      <c r="D94" s="1" t="s">
        <v>1062</v>
      </c>
      <c r="E94" s="1" t="str">
        <f>IFERROR(__xludf.DUMMYFUNCTION("SPLIT(D94,""33"",FALSE)"),"Résidence du Lac, Apt 289, Entrée R, Avenue Laroque
                                ")</f>
        <v>Résidence du Lac, Apt 289, Entrée R, Avenue Laroque
                                </v>
      </c>
      <c r="F94" s="1" t="str">
        <f>IFERROR(__xludf.DUMMYFUNCTION("""COMPUTED_VALUE"""),"300 Bordeaux")</f>
        <v>300 Bordeaux</v>
      </c>
      <c r="G94" s="1" t="s">
        <v>1063</v>
      </c>
      <c r="H94" s="1" t="s">
        <v>1064</v>
      </c>
      <c r="I94" s="5" t="s">
        <v>1065</v>
      </c>
      <c r="J94" s="1" t="s">
        <v>53</v>
      </c>
      <c r="K94" s="3"/>
      <c r="L94" s="3"/>
    </row>
    <row r="95" hidden="1">
      <c r="A95" s="4" t="s">
        <v>1077</v>
      </c>
      <c r="B95" s="1" t="s">
        <v>1078</v>
      </c>
      <c r="C95" s="1" t="s">
        <v>1079</v>
      </c>
      <c r="D95" s="1" t="s">
        <v>1080</v>
      </c>
      <c r="E95" s="1" t="str">
        <f>IFERROR(__xludf.DUMMYFUNCTION("SPLIT(D95,""33"",FALSE)"),"96 rue de la Benauge
                                BP 14
                                ")</f>
        <v>96 rue de la Benauge
                                BP 14
                                </v>
      </c>
      <c r="F95" s="1" t="str">
        <f>IFERROR(__xludf.DUMMYFUNCTION("""COMPUTED_VALUE"""),"100 Bordeaux")</f>
        <v>100 Bordeaux</v>
      </c>
      <c r="G95" s="1" t="s">
        <v>1081</v>
      </c>
      <c r="H95" s="1" t="s">
        <v>1082</v>
      </c>
      <c r="I95" s="5" t="s">
        <v>1083</v>
      </c>
      <c r="J95" s="1" t="s">
        <v>183</v>
      </c>
      <c r="K95" s="3"/>
      <c r="L95" s="3"/>
    </row>
    <row r="96" hidden="1">
      <c r="A96" s="4" t="s">
        <v>1085</v>
      </c>
      <c r="B96" s="1" t="s">
        <v>1086</v>
      </c>
      <c r="C96" s="3"/>
      <c r="D96" s="1" t="s">
        <v>9575</v>
      </c>
      <c r="E96" s="1" t="str">
        <f>IFERROR(__xludf.DUMMYFUNCTION("SPLIT(D96,""33"",FALSE)"),"pas d'adresse")</f>
        <v>pas d'adresse</v>
      </c>
      <c r="F96" s="3"/>
      <c r="G96" s="3"/>
      <c r="H96" s="1" t="s">
        <v>11</v>
      </c>
      <c r="I96" s="1" t="s">
        <v>11</v>
      </c>
      <c r="J96" s="1" t="s">
        <v>11</v>
      </c>
      <c r="K96" s="3"/>
      <c r="L96" s="3"/>
    </row>
    <row r="97" hidden="1">
      <c r="A97" s="4" t="s">
        <v>1088</v>
      </c>
      <c r="B97" s="1" t="s">
        <v>1089</v>
      </c>
      <c r="C97" s="1" t="s">
        <v>1090</v>
      </c>
      <c r="D97" s="1" t="s">
        <v>1091</v>
      </c>
      <c r="E97" s="1" t="str">
        <f>IFERROR(__xludf.DUMMYFUNCTION("SPLIT(D97,""33"",FALSE)"),"74 rue Joséphine
                                 Ecole Dupaty
                                ")</f>
        <v>74 rue Joséphine
                                 Ecole Dupaty
                                </v>
      </c>
      <c r="F97" s="1" t="str">
        <f>IFERROR(__xludf.DUMMYFUNCTION("""COMPUTED_VALUE"""),"300 Bordeaux")</f>
        <v>300 Bordeaux</v>
      </c>
      <c r="G97" s="1" t="s">
        <v>1092</v>
      </c>
      <c r="H97" s="1" t="s">
        <v>11</v>
      </c>
      <c r="I97" s="1" t="s">
        <v>11</v>
      </c>
      <c r="J97" s="1" t="s">
        <v>312</v>
      </c>
      <c r="K97" s="3"/>
      <c r="L97" s="3"/>
    </row>
    <row r="98" hidden="1">
      <c r="A98" s="4" t="s">
        <v>1096</v>
      </c>
      <c r="B98" s="1" t="s">
        <v>1097</v>
      </c>
      <c r="C98" s="1" t="s">
        <v>1098</v>
      </c>
      <c r="D98" s="1" t="s">
        <v>1099</v>
      </c>
      <c r="E98" s="1" t="str">
        <f>IFERROR(__xludf.DUMMYFUNCTION("SPLIT(D98,""33"",FALSE)"),"72, rue Emile Fourcand
                                ")</f>
        <v>72, rue Emile Fourcand
                                </v>
      </c>
      <c r="F98" s="1" t="str">
        <f>IFERROR(__xludf.DUMMYFUNCTION("""COMPUTED_VALUE"""),"000 Bordeaux")</f>
        <v>000 Bordeaux</v>
      </c>
      <c r="G98" s="1" t="s">
        <v>1100</v>
      </c>
      <c r="H98" s="1" t="s">
        <v>11</v>
      </c>
      <c r="I98" s="5" t="s">
        <v>1101</v>
      </c>
      <c r="J98" s="1" t="s">
        <v>80</v>
      </c>
      <c r="K98" s="3"/>
      <c r="L98" s="3"/>
    </row>
    <row r="99" hidden="1">
      <c r="A99" s="4" t="s">
        <v>1107</v>
      </c>
      <c r="B99" s="1" t="s">
        <v>1108</v>
      </c>
      <c r="C99" s="1" t="s">
        <v>1109</v>
      </c>
      <c r="D99" s="1" t="s">
        <v>1110</v>
      </c>
      <c r="E99" s="1" t="str">
        <f>IFERROR(__xludf.DUMMYFUNCTION("SPLIT(D99,""33"",FALSE)"),"15 place Renaudel
                                ")</f>
        <v>15 place Renaudel
                                </v>
      </c>
      <c r="F99" s="1" t="str">
        <f>IFERROR(__xludf.DUMMYFUNCTION("""COMPUTED_VALUE"""),"800 BORDEAUX")</f>
        <v>800 BORDEAUX</v>
      </c>
      <c r="G99" s="1" t="s">
        <v>1111</v>
      </c>
      <c r="H99" s="1" t="s">
        <v>11</v>
      </c>
      <c r="I99" s="1" t="s">
        <v>11</v>
      </c>
      <c r="J99" s="1" t="s">
        <v>80</v>
      </c>
      <c r="K99" s="3"/>
      <c r="L99" s="3"/>
    </row>
    <row r="100" hidden="1">
      <c r="A100" s="4" t="s">
        <v>1145</v>
      </c>
      <c r="B100" s="1" t="s">
        <v>1146</v>
      </c>
      <c r="C100" s="1" t="s">
        <v>1147</v>
      </c>
      <c r="D100" s="1" t="s">
        <v>1148</v>
      </c>
      <c r="E100" s="1" t="str">
        <f>IFERROR(__xludf.DUMMYFUNCTION("SPLIT(D100,""33"",FALSE)"),"60 cours Aristide Briand
                                ")</f>
        <v>60 cours Aristide Briand
                                </v>
      </c>
      <c r="F100" s="1" t="str">
        <f>IFERROR(__xludf.DUMMYFUNCTION("""COMPUTED_VALUE"""),"000 Bordeaux")</f>
        <v>000 Bordeaux</v>
      </c>
      <c r="G100" s="1" t="s">
        <v>1149</v>
      </c>
      <c r="H100" s="1" t="s">
        <v>11</v>
      </c>
      <c r="I100" s="5" t="s">
        <v>1150</v>
      </c>
      <c r="J100" s="1" t="s">
        <v>80</v>
      </c>
      <c r="K100" s="3"/>
      <c r="L100" s="3"/>
    </row>
    <row r="101" hidden="1">
      <c r="A101" s="4" t="s">
        <v>1156</v>
      </c>
      <c r="B101" s="1" t="s">
        <v>1157</v>
      </c>
      <c r="C101" s="1" t="s">
        <v>1158</v>
      </c>
      <c r="D101" s="1" t="s">
        <v>1159</v>
      </c>
      <c r="E101" s="1" t="str">
        <f>IFERROR(__xludf.DUMMYFUNCTION("SPLIT(D101,""33"",FALSE)"),"16 rue St James
                                ")</f>
        <v>16 rue St James
                                </v>
      </c>
      <c r="F101" s="1" t="str">
        <f>IFERROR(__xludf.DUMMYFUNCTION("""COMPUTED_VALUE"""),"000 Bordeaux")</f>
        <v>000 Bordeaux</v>
      </c>
      <c r="G101" s="1" t="s">
        <v>1160</v>
      </c>
      <c r="H101" s="1" t="s">
        <v>11</v>
      </c>
      <c r="I101" s="1" t="s">
        <v>11</v>
      </c>
      <c r="J101" s="1" t="s">
        <v>80</v>
      </c>
      <c r="K101" s="3"/>
      <c r="L101" s="3"/>
    </row>
    <row r="102" hidden="1">
      <c r="A102" s="4" t="s">
        <v>1162</v>
      </c>
      <c r="B102" s="1" t="s">
        <v>1163</v>
      </c>
      <c r="C102" s="3"/>
      <c r="D102" s="1" t="s">
        <v>9575</v>
      </c>
      <c r="E102" s="1" t="str">
        <f>IFERROR(__xludf.DUMMYFUNCTION("SPLIT(D102,""33"",FALSE)"),"pas d'adresse")</f>
        <v>pas d'adresse</v>
      </c>
      <c r="F102" s="3"/>
      <c r="G102" s="3"/>
      <c r="H102" s="1" t="s">
        <v>11</v>
      </c>
      <c r="I102" s="1" t="s">
        <v>11</v>
      </c>
      <c r="J102" s="1" t="s">
        <v>11</v>
      </c>
      <c r="K102" s="3"/>
      <c r="L102" s="3"/>
    </row>
    <row r="103" hidden="1">
      <c r="A103" s="4" t="s">
        <v>1165</v>
      </c>
      <c r="B103" s="1" t="s">
        <v>1166</v>
      </c>
      <c r="C103" s="1" t="s">
        <v>1167</v>
      </c>
      <c r="D103" s="1" t="s">
        <v>1168</v>
      </c>
      <c r="E103" s="1" t="str">
        <f>IFERROR(__xludf.DUMMYFUNCTION("SPLIT(D103,""33"",FALSE)"),"Bordeaux Backgammon Club
                                 91 rue Ducau chez Mr et Mme CAILLEAU Julien
                                ")</f>
        <v>Bordeaux Backgammon Club
                                 91 rue Ducau chez Mr et Mme CAILLEAU Julien
                                </v>
      </c>
      <c r="F103" s="1" t="str">
        <f>IFERROR(__xludf.DUMMYFUNCTION("""COMPUTED_VALUE"""),"000 Bordeaux")</f>
        <v>000 Bordeaux</v>
      </c>
      <c r="G103" s="1" t="s">
        <v>1169</v>
      </c>
      <c r="H103" s="1" t="s">
        <v>11</v>
      </c>
      <c r="I103" s="1" t="s">
        <v>11</v>
      </c>
      <c r="J103" s="1" t="s">
        <v>43</v>
      </c>
      <c r="K103" s="3"/>
      <c r="L103" s="3"/>
    </row>
    <row r="104" hidden="1">
      <c r="A104" s="4" t="s">
        <v>1171</v>
      </c>
      <c r="B104" s="1" t="s">
        <v>1172</v>
      </c>
      <c r="C104" s="1" t="s">
        <v>1173</v>
      </c>
      <c r="D104" s="1" t="s">
        <v>1174</v>
      </c>
      <c r="E104" s="1" t="str">
        <f>IFERROR(__xludf.DUMMYFUNCTION("SPLIT(D104,""33"",FALSE)"),"40 rue du Sablonat
                                ")</f>
        <v>40 rue du Sablonat
                                </v>
      </c>
      <c r="F104" s="1" t="str">
        <f>IFERROR(__xludf.DUMMYFUNCTION("""COMPUTED_VALUE"""),"800 BORDEAUX")</f>
        <v>800 BORDEAUX</v>
      </c>
      <c r="G104" s="1" t="s">
        <v>1175</v>
      </c>
      <c r="H104" s="1" t="s">
        <v>1176</v>
      </c>
      <c r="I104" s="1" t="s">
        <v>11</v>
      </c>
      <c r="J104" s="1" t="s">
        <v>53</v>
      </c>
      <c r="K104" s="3"/>
      <c r="L104" s="3"/>
    </row>
    <row r="105" hidden="1">
      <c r="A105" s="4" t="s">
        <v>1182</v>
      </c>
      <c r="B105" s="1" t="s">
        <v>1183</v>
      </c>
      <c r="C105" s="1" t="s">
        <v>1184</v>
      </c>
      <c r="D105" s="1" t="s">
        <v>1185</v>
      </c>
      <c r="E105" s="1" t="str">
        <f>IFERROR(__xludf.DUMMYFUNCTION("SPLIT(D105,""33"",FALSE)"),"38, cours des Aubiers
                                ")</f>
        <v>38, cours des Aubiers
                                </v>
      </c>
      <c r="F105" s="1" t="str">
        <f>IFERROR(__xludf.DUMMYFUNCTION("""COMPUTED_VALUE"""),"800 Bordeaux")</f>
        <v>800 Bordeaux</v>
      </c>
      <c r="G105" s="1" t="s">
        <v>1186</v>
      </c>
      <c r="H105" s="1" t="s">
        <v>11</v>
      </c>
      <c r="I105" s="5" t="s">
        <v>1187</v>
      </c>
      <c r="J105" s="1" t="s">
        <v>31</v>
      </c>
      <c r="K105" s="3"/>
      <c r="L105" s="3"/>
    </row>
    <row r="106" hidden="1">
      <c r="A106" s="4" t="s">
        <v>1193</v>
      </c>
      <c r="B106" s="1" t="s">
        <v>1194</v>
      </c>
      <c r="C106" s="1" t="s">
        <v>1195</v>
      </c>
      <c r="D106" s="1" t="s">
        <v>1196</v>
      </c>
      <c r="E106" s="1" t="str">
        <f>IFERROR(__xludf.DUMMYFUNCTION("SPLIT(D106,""33"",FALSE)"),"12, avenue Pujade
                                ")</f>
        <v>12, avenue Pujade
                                </v>
      </c>
      <c r="F106" s="1" t="str">
        <f>IFERROR(__xludf.DUMMYFUNCTION("""COMPUTED_VALUE"""),"360 Cénac")</f>
        <v>360 Cénac</v>
      </c>
      <c r="G106" s="1" t="s">
        <v>1197</v>
      </c>
      <c r="H106" s="1" t="s">
        <v>11</v>
      </c>
      <c r="I106" s="5" t="s">
        <v>1198</v>
      </c>
      <c r="J106" s="1" t="s">
        <v>1199</v>
      </c>
      <c r="K106" s="3"/>
      <c r="L106" s="3"/>
    </row>
    <row r="107" hidden="1">
      <c r="A107" s="4" t="s">
        <v>1207</v>
      </c>
      <c r="B107" s="1" t="s">
        <v>1208</v>
      </c>
      <c r="C107" s="1" t="s">
        <v>1209</v>
      </c>
      <c r="D107" s="1" t="s">
        <v>1210</v>
      </c>
      <c r="E107" s="1" t="str">
        <f>IFERROR(__xludf.DUMMYFUNCTION("SPLIT(D107,""33"",FALSE)"),"351 Boulevard du président Wilson
                                ")</f>
        <v>351 Boulevard du président Wilson
                                </v>
      </c>
      <c r="F107" s="1" t="str">
        <f>IFERROR(__xludf.DUMMYFUNCTION("""COMPUTED_VALUE"""),"073 Bordeaux")</f>
        <v>073 Bordeaux</v>
      </c>
      <c r="G107" s="1" t="s">
        <v>1211</v>
      </c>
      <c r="H107" s="1" t="s">
        <v>11</v>
      </c>
      <c r="I107" s="5" t="s">
        <v>1212</v>
      </c>
      <c r="J107" s="1" t="s">
        <v>312</v>
      </c>
      <c r="K107" s="3"/>
      <c r="L107" s="3"/>
    </row>
    <row r="108" hidden="1">
      <c r="A108" s="4" t="s">
        <v>1220</v>
      </c>
      <c r="B108" s="1" t="s">
        <v>1221</v>
      </c>
      <c r="C108" s="1" t="s">
        <v>1222</v>
      </c>
      <c r="D108" s="1" t="s">
        <v>1223</v>
      </c>
      <c r="E108" s="1" t="str">
        <f>IFERROR(__xludf.DUMMYFUNCTION("SPLIT(D108,""33"",FALSE)"),"109 rue Belleville
                                ")</f>
        <v>109 rue Belleville
                                </v>
      </c>
      <c r="F108" s="1" t="str">
        <f>IFERROR(__xludf.DUMMYFUNCTION("""COMPUTED_VALUE"""),"000 Bordeaux")</f>
        <v>000 Bordeaux</v>
      </c>
      <c r="G108" s="1" t="s">
        <v>1224</v>
      </c>
      <c r="H108" s="1" t="s">
        <v>1225</v>
      </c>
      <c r="I108" s="5" t="s">
        <v>1226</v>
      </c>
      <c r="J108" s="1" t="s">
        <v>154</v>
      </c>
      <c r="K108" s="3"/>
      <c r="L108" s="3"/>
    </row>
    <row r="109" hidden="1">
      <c r="A109" s="4" t="s">
        <v>1230</v>
      </c>
      <c r="B109" s="1" t="s">
        <v>1231</v>
      </c>
      <c r="C109" s="1" t="s">
        <v>1232</v>
      </c>
      <c r="D109" s="1" t="s">
        <v>1233</v>
      </c>
      <c r="E109" s="1" t="str">
        <f>IFERROR(__xludf.DUMMYFUNCTION("SPLIT(D109,""33"",FALSE)"),"rue des sablières
                                ")</f>
        <v>rue des sablières
                                </v>
      </c>
      <c r="F109" s="1" t="str">
        <f>IFERROR(__xludf.DUMMYFUNCTION("""COMPUTED_VALUE"""),"800 Bordeaux")</f>
        <v>800 Bordeaux</v>
      </c>
      <c r="G109" s="1" t="s">
        <v>1234</v>
      </c>
      <c r="H109" s="1" t="s">
        <v>11</v>
      </c>
      <c r="I109" s="5" t="s">
        <v>1235</v>
      </c>
      <c r="J109" s="1" t="s">
        <v>312</v>
      </c>
      <c r="K109" s="3"/>
      <c r="L109" s="3"/>
    </row>
    <row r="110" hidden="1">
      <c r="A110" s="4" t="s">
        <v>1237</v>
      </c>
      <c r="B110" s="1" t="s">
        <v>1238</v>
      </c>
      <c r="C110" s="1" t="s">
        <v>1239</v>
      </c>
      <c r="D110" s="1" t="s">
        <v>1240</v>
      </c>
      <c r="E110" s="1" t="str">
        <f>IFERROR(__xludf.DUMMYFUNCTION("SPLIT(D110,""33"",FALSE)"),"31 rue BORIE 
                                ")</f>
        <v>31 rue BORIE 
                                </v>
      </c>
      <c r="F110" s="1" t="str">
        <f>IFERROR(__xludf.DUMMYFUNCTION("""COMPUTED_VALUE"""),"000 BORDEAUX")</f>
        <v>000 BORDEAUX</v>
      </c>
      <c r="G110" s="1" t="s">
        <v>1241</v>
      </c>
      <c r="H110" s="1" t="s">
        <v>1242</v>
      </c>
      <c r="I110" s="1" t="s">
        <v>11</v>
      </c>
      <c r="J110" s="1" t="s">
        <v>80</v>
      </c>
      <c r="K110" s="3"/>
      <c r="L110" s="3"/>
    </row>
    <row r="111" hidden="1">
      <c r="A111" s="4" t="s">
        <v>1256</v>
      </c>
      <c r="B111" s="1" t="s">
        <v>1257</v>
      </c>
      <c r="C111" s="1" t="s">
        <v>1258</v>
      </c>
      <c r="D111" s="1" t="s">
        <v>1259</v>
      </c>
      <c r="E111" s="1" t="str">
        <f>IFERROR(__xludf.DUMMYFUNCTION("SPLIT(D111,""33"",FALSE)"),"1 place saint Christophe, Athénée Père Joseph Wresinski
                                BP 16
                                ")</f>
        <v>1 place saint Christophe, Athénée Père Joseph Wresinski
                                BP 16
                                </v>
      </c>
      <c r="F111" s="1" t="str">
        <f>IFERROR(__xludf.DUMMYFUNCTION("""COMPUTED_VALUE"""),"000 BORDEAUX")</f>
        <v>000 BORDEAUX</v>
      </c>
      <c r="G111" s="1" t="s">
        <v>1260</v>
      </c>
      <c r="H111" s="1" t="s">
        <v>11</v>
      </c>
      <c r="I111" s="5" t="s">
        <v>1261</v>
      </c>
      <c r="J111" s="1" t="s">
        <v>312</v>
      </c>
      <c r="K111" s="3"/>
      <c r="L111" s="3"/>
    </row>
    <row r="112" hidden="1">
      <c r="A112" s="4" t="s">
        <v>1265</v>
      </c>
      <c r="B112" s="1" t="s">
        <v>1266</v>
      </c>
      <c r="C112" s="1" t="s">
        <v>1267</v>
      </c>
      <c r="D112" s="1" t="s">
        <v>1268</v>
      </c>
      <c r="E112" s="1" t="str">
        <f>IFERROR(__xludf.DUMMYFUNCTION("SPLIT(D112,""33"",FALSE)"),"66 rue abbé de l'épée
                                 La ruche
                                ")</f>
        <v>66 rue abbé de l'épée
                                 La ruche
                                </v>
      </c>
      <c r="F112" s="1" t="str">
        <f>IFERROR(__xludf.DUMMYFUNCTION("""COMPUTED_VALUE"""),"000 Bordeaux")</f>
        <v>000 Bordeaux</v>
      </c>
      <c r="G112" s="1" t="s">
        <v>1269</v>
      </c>
      <c r="H112" s="1" t="s">
        <v>11</v>
      </c>
      <c r="I112" s="1" t="s">
        <v>11</v>
      </c>
      <c r="J112" s="1" t="s">
        <v>382</v>
      </c>
      <c r="K112" s="3"/>
      <c r="L112" s="3"/>
    </row>
    <row r="113" hidden="1">
      <c r="A113" s="4" t="s">
        <v>1279</v>
      </c>
      <c r="B113" s="1" t="s">
        <v>1280</v>
      </c>
      <c r="C113" s="1" t="s">
        <v>1281</v>
      </c>
      <c r="D113" s="1" t="s">
        <v>1282</v>
      </c>
      <c r="E113" s="1" t="str">
        <f>IFERROR(__xludf.DUMMYFUNCTION("SPLIT(D113,""33"",FALSE)"),"11 cours louis fargue
                                ")</f>
        <v>11 cours louis fargue
                                </v>
      </c>
      <c r="F113" s="1" t="str">
        <f>IFERROR(__xludf.DUMMYFUNCTION("""COMPUTED_VALUE"""),"000 Bordeaux")</f>
        <v>000 Bordeaux</v>
      </c>
      <c r="G113" s="1" t="s">
        <v>1283</v>
      </c>
      <c r="H113" s="1" t="s">
        <v>11</v>
      </c>
      <c r="I113" s="3"/>
      <c r="J113" s="1" t="s">
        <v>53</v>
      </c>
      <c r="K113" s="3"/>
      <c r="L113" s="3"/>
    </row>
    <row r="114" hidden="1">
      <c r="A114" s="4" t="s">
        <v>1287</v>
      </c>
      <c r="B114" s="1" t="s">
        <v>1288</v>
      </c>
      <c r="C114" s="1" t="s">
        <v>1289</v>
      </c>
      <c r="D114" s="1" t="s">
        <v>1290</v>
      </c>
      <c r="E114" s="1" t="str">
        <f>IFERROR(__xludf.DUMMYFUNCTION("SPLIT(D114,""33"",FALSE)"),"22 Rue Elvina Sivan
                                ")</f>
        <v>22 Rue Elvina Sivan
                                </v>
      </c>
      <c r="F114" s="1" t="str">
        <f>IFERROR(__xludf.DUMMYFUNCTION("""COMPUTED_VALUE"""),"800 BORDEAUX")</f>
        <v>800 BORDEAUX</v>
      </c>
      <c r="G114" s="1" t="s">
        <v>1291</v>
      </c>
      <c r="H114" s="1" t="s">
        <v>1292</v>
      </c>
      <c r="I114" s="1" t="s">
        <v>11</v>
      </c>
      <c r="J114" s="1" t="s">
        <v>183</v>
      </c>
      <c r="K114" s="3"/>
      <c r="L114" s="3"/>
    </row>
    <row r="115" hidden="1">
      <c r="A115" s="4" t="s">
        <v>1296</v>
      </c>
      <c r="B115" s="1" t="s">
        <v>1297</v>
      </c>
      <c r="C115" s="1" t="s">
        <v>1298</v>
      </c>
      <c r="D115" s="1" t="s">
        <v>1299</v>
      </c>
      <c r="E115" s="1" t="str">
        <f>IFERROR(__xludf.DUMMYFUNCTION("SPLIT(D115,""33"",FALSE)"),"11 rue joseph cugnot
                                 zi du phare
                                ")</f>
        <v>11 rue joseph cugnot
                                 zi du phare
                                </v>
      </c>
      <c r="F115" s="1" t="str">
        <f>IFERROR(__xludf.DUMMYFUNCTION("""COMPUTED_VALUE"""),"700 Mérignac")</f>
        <v>700 Mérignac</v>
      </c>
      <c r="G115" s="1" t="s">
        <v>1300</v>
      </c>
      <c r="H115" s="1" t="s">
        <v>1301</v>
      </c>
      <c r="I115" s="1" t="s">
        <v>11</v>
      </c>
      <c r="J115" s="1" t="s">
        <v>31</v>
      </c>
      <c r="K115" s="3"/>
      <c r="L115" s="3"/>
    </row>
    <row r="116" hidden="1">
      <c r="A116" s="4" t="s">
        <v>1307</v>
      </c>
      <c r="B116" s="1" t="s">
        <v>1308</v>
      </c>
      <c r="C116" s="1" t="s">
        <v>1309</v>
      </c>
      <c r="D116" s="1" t="s">
        <v>1310</v>
      </c>
      <c r="E116" s="1" t="str">
        <f>IFERROR(__xludf.DUMMYFUNCTION("SPLIT(D116,""33"",FALSE)"),"5 RUE DUFAU  
                                ")</f>
        <v>5 RUE DUFAU  
                                </v>
      </c>
      <c r="F116" s="1" t="str">
        <f>IFERROR(__xludf.DUMMYFUNCTION("""COMPUTED_VALUE"""),"000 BORDEAUX")</f>
        <v>000 BORDEAUX</v>
      </c>
      <c r="G116" s="1" t="s">
        <v>1311</v>
      </c>
      <c r="H116" s="1" t="s">
        <v>11</v>
      </c>
      <c r="I116" s="5" t="s">
        <v>1312</v>
      </c>
      <c r="J116" s="1" t="s">
        <v>312</v>
      </c>
      <c r="K116" s="3"/>
      <c r="L116" s="3"/>
    </row>
    <row r="117" hidden="1">
      <c r="A117" s="4" t="s">
        <v>1316</v>
      </c>
      <c r="B117" s="1" t="s">
        <v>1317</v>
      </c>
      <c r="C117" s="1" t="s">
        <v>1318</v>
      </c>
      <c r="D117" s="1" t="s">
        <v>1319</v>
      </c>
      <c r="E117" s="1" t="str">
        <f>IFERROR(__xludf.DUMMYFUNCTION("SPLIT(D117,""33"",FALSE)"),"23 rue de l'Eglise 
                                ")</f>
        <v>23 rue de l'Eglise 
                                </v>
      </c>
      <c r="F117" s="1" t="str">
        <f>IFERROR(__xludf.DUMMYFUNCTION("""COMPUTED_VALUE"""),"200 Bordeaux")</f>
        <v>200 Bordeaux</v>
      </c>
      <c r="G117" s="1" t="s">
        <v>1320</v>
      </c>
      <c r="H117" s="1" t="s">
        <v>1321</v>
      </c>
      <c r="I117" s="1" t="s">
        <v>11</v>
      </c>
      <c r="J117" s="1" t="s">
        <v>382</v>
      </c>
      <c r="K117" s="3"/>
      <c r="L117" s="3"/>
    </row>
    <row r="118" hidden="1">
      <c r="A118" s="4" t="s">
        <v>1327</v>
      </c>
      <c r="B118" s="1" t="s">
        <v>1328</v>
      </c>
      <c r="C118" s="1" t="s">
        <v>1329</v>
      </c>
      <c r="D118" s="1" t="s">
        <v>1330</v>
      </c>
      <c r="E118" s="1" t="str">
        <f>IFERROR(__xludf.DUMMYFUNCTION("SPLIT(D118,""33"",FALSE)"),"Résidence de saltus 
                                 3 allée de saltus 
                                ")</f>
        <v>Résidence de saltus 
                                 3 allée de saltus 
                                </v>
      </c>
      <c r="F118" s="1" t="str">
        <f>IFERROR(__xludf.DUMMYFUNCTION("""COMPUTED_VALUE"""),"480 Sainte Helene")</f>
        <v>480 Sainte Helene</v>
      </c>
      <c r="G118" s="1" t="s">
        <v>1331</v>
      </c>
      <c r="H118" s="1" t="s">
        <v>11</v>
      </c>
      <c r="I118" s="5" t="s">
        <v>1332</v>
      </c>
      <c r="J118" s="1" t="s">
        <v>31</v>
      </c>
      <c r="K118" s="3"/>
      <c r="L118" s="3"/>
    </row>
    <row r="119">
      <c r="A119" s="4" t="s">
        <v>1340</v>
      </c>
      <c r="B119" s="1" t="s">
        <v>1341</v>
      </c>
      <c r="C119" s="1" t="s">
        <v>1342</v>
      </c>
      <c r="D119" s="1" t="s">
        <v>1343</v>
      </c>
      <c r="E119" s="1" t="str">
        <f>IFERROR(__xludf.DUMMYFUNCTION("SPLIT(D119,""33"",FALSE)"),"#REF!")</f>
        <v>#REF!</v>
      </c>
      <c r="F119" s="1"/>
      <c r="G119" s="1" t="s">
        <v>1344</v>
      </c>
      <c r="H119" s="1" t="s">
        <v>11</v>
      </c>
      <c r="I119" s="5" t="s">
        <v>1345</v>
      </c>
      <c r="J119" s="1" t="s">
        <v>80</v>
      </c>
      <c r="K119" s="3"/>
      <c r="L119" s="3"/>
    </row>
    <row r="120" hidden="1">
      <c r="A120" s="4" t="s">
        <v>1349</v>
      </c>
      <c r="B120" s="1" t="s">
        <v>1350</v>
      </c>
      <c r="C120" s="1" t="s">
        <v>1351</v>
      </c>
      <c r="D120" s="1" t="s">
        <v>1352</v>
      </c>
      <c r="E120" s="1" t="str">
        <f>IFERROR(__xludf.DUMMYFUNCTION("SPLIT(D120,""33"",FALSE)"),"37 rue Jean Claudeville
                                ")</f>
        <v>37 rue Jean Claudeville
                                </v>
      </c>
      <c r="F120" s="1" t="str">
        <f>IFERROR(__xludf.DUMMYFUNCTION("""COMPUTED_VALUE"""),"520 Bruges")</f>
        <v>520 Bruges</v>
      </c>
      <c r="G120" s="1" t="s">
        <v>1353</v>
      </c>
      <c r="H120" s="1" t="s">
        <v>11</v>
      </c>
      <c r="I120" s="3"/>
      <c r="J120" s="1" t="s">
        <v>183</v>
      </c>
      <c r="K120" s="3"/>
      <c r="L120" s="3"/>
    </row>
    <row r="121" hidden="1">
      <c r="A121" s="4" t="s">
        <v>1373</v>
      </c>
      <c r="B121" s="1" t="s">
        <v>1374</v>
      </c>
      <c r="C121" s="1" t="s">
        <v>1375</v>
      </c>
      <c r="D121" s="1" t="s">
        <v>1376</v>
      </c>
      <c r="E121" s="1" t="str">
        <f>IFERROR(__xludf.DUMMYFUNCTION("SPLIT(D121,""33"",FALSE)"),"7 avenue Albert 1er   
                                 Résidence Bourranville Apt. 3 
                                ")</f>
        <v>7 avenue Albert 1er   
                                 Résidence Bourranville Apt. 3 
                                </v>
      </c>
      <c r="F121" s="1" t="str">
        <f>IFERROR(__xludf.DUMMYFUNCTION("""COMPUTED_VALUE"""),"700 Mérignac")</f>
        <v>700 Mérignac</v>
      </c>
      <c r="G121" s="1" t="s">
        <v>1377</v>
      </c>
      <c r="H121" s="1" t="s">
        <v>1378</v>
      </c>
      <c r="I121" s="5" t="s">
        <v>1379</v>
      </c>
      <c r="J121" s="1" t="s">
        <v>80</v>
      </c>
      <c r="K121" s="3"/>
      <c r="L121" s="3"/>
    </row>
    <row r="122" hidden="1">
      <c r="A122" s="4" t="s">
        <v>1383</v>
      </c>
      <c r="B122" s="1" t="s">
        <v>1384</v>
      </c>
      <c r="C122" s="1" t="s">
        <v>1385</v>
      </c>
      <c r="D122" s="1" t="s">
        <v>1386</v>
      </c>
      <c r="E122" s="1" t="str">
        <f>IFERROR(__xludf.DUMMYFUNCTION("SPLIT(D122,""33"",FALSE)"),"52 rue Béranger R.D.C
                                ")</f>
        <v>52 rue Béranger R.D.C
                                </v>
      </c>
      <c r="F122" s="1" t="str">
        <f>IFERROR(__xludf.DUMMYFUNCTION("""COMPUTED_VALUE"""),"100 Bordeaux")</f>
        <v>100 Bordeaux</v>
      </c>
      <c r="G122" s="1" t="s">
        <v>1387</v>
      </c>
      <c r="H122" s="1" t="s">
        <v>1388</v>
      </c>
      <c r="I122" s="5" t="s">
        <v>1389</v>
      </c>
      <c r="J122" s="1" t="s">
        <v>312</v>
      </c>
      <c r="K122" s="3"/>
      <c r="L122" s="3"/>
    </row>
    <row r="123" hidden="1">
      <c r="A123" s="4" t="s">
        <v>1395</v>
      </c>
      <c r="B123" s="1" t="s">
        <v>1396</v>
      </c>
      <c r="C123" s="1" t="s">
        <v>1397</v>
      </c>
      <c r="D123" s="1" t="s">
        <v>1398</v>
      </c>
      <c r="E123" s="1" t="str">
        <f>IFERROR(__xludf.DUMMYFUNCTION("SPLIT(D123,""33"",FALSE)"),"23, rue Gouffrand
                                ")</f>
        <v>23, rue Gouffrand
                                </v>
      </c>
      <c r="F123" s="1" t="str">
        <f>IFERROR(__xludf.DUMMYFUNCTION("""COMPUTED_VALUE"""),"300 BORDEAUX")</f>
        <v>300 BORDEAUX</v>
      </c>
      <c r="G123" s="1" t="s">
        <v>1399</v>
      </c>
      <c r="H123" s="1" t="s">
        <v>11</v>
      </c>
      <c r="I123" s="1" t="s">
        <v>1400</v>
      </c>
      <c r="J123" s="1" t="s">
        <v>154</v>
      </c>
      <c r="K123" s="3"/>
      <c r="L123" s="3"/>
    </row>
    <row r="124" hidden="1">
      <c r="A124" s="4" t="s">
        <v>1402</v>
      </c>
      <c r="B124" s="1" t="s">
        <v>1403</v>
      </c>
      <c r="C124" s="1" t="s">
        <v>1404</v>
      </c>
      <c r="D124" s="1" t="s">
        <v>1405</v>
      </c>
      <c r="E124" s="1" t="str">
        <f>IFERROR(__xludf.DUMMYFUNCTION("SPLIT(D124,""33"",FALSE)"),"50 rue Cortambert
                                75016 Paris")</f>
        <v>50 rue Cortambert
                                75016 Paris</v>
      </c>
      <c r="F124" s="1"/>
      <c r="G124" s="1" t="s">
        <v>1406</v>
      </c>
      <c r="H124" s="1" t="s">
        <v>11</v>
      </c>
      <c r="I124" s="1" t="s">
        <v>1407</v>
      </c>
      <c r="J124" s="1" t="s">
        <v>31</v>
      </c>
      <c r="K124" s="3"/>
      <c r="L124" s="3"/>
    </row>
    <row r="125" hidden="1">
      <c r="A125" s="4" t="s">
        <v>1409</v>
      </c>
      <c r="B125" s="1" t="s">
        <v>1410</v>
      </c>
      <c r="C125" s="1" t="s">
        <v>1411</v>
      </c>
      <c r="D125" s="1" t="s">
        <v>1412</v>
      </c>
      <c r="E125" s="1" t="str">
        <f>IFERROR(__xludf.DUMMYFUNCTION("SPLIT(D125,""33"",FALSE)"),"10 rue brascassat
                                ")</f>
        <v>10 rue brascassat
                                </v>
      </c>
      <c r="F125" s="1" t="str">
        <f>IFERROR(__xludf.DUMMYFUNCTION("""COMPUTED_VALUE"""),"800 Bordeaux")</f>
        <v>800 Bordeaux</v>
      </c>
      <c r="G125" s="1" t="s">
        <v>1413</v>
      </c>
      <c r="H125" s="1" t="s">
        <v>11</v>
      </c>
      <c r="I125" s="5" t="s">
        <v>1414</v>
      </c>
      <c r="J125" s="1" t="s">
        <v>43</v>
      </c>
      <c r="K125" s="3"/>
      <c r="L125" s="3"/>
    </row>
    <row r="126" hidden="1">
      <c r="A126" s="4" t="s">
        <v>1416</v>
      </c>
      <c r="B126" s="1" t="s">
        <v>1417</v>
      </c>
      <c r="C126" s="3"/>
      <c r="D126" s="1" t="s">
        <v>9575</v>
      </c>
      <c r="E126" s="1" t="str">
        <f>IFERROR(__xludf.DUMMYFUNCTION("SPLIT(D126,""33"",FALSE)"),"pas d'adresse")</f>
        <v>pas d'adresse</v>
      </c>
      <c r="F126" s="3"/>
      <c r="G126" s="3"/>
      <c r="H126" s="1" t="s">
        <v>11</v>
      </c>
      <c r="I126" s="1" t="s">
        <v>11</v>
      </c>
      <c r="J126" s="1" t="s">
        <v>11</v>
      </c>
      <c r="K126" s="3"/>
      <c r="L126" s="3"/>
    </row>
    <row r="127" hidden="1">
      <c r="A127" s="4" t="s">
        <v>1427</v>
      </c>
      <c r="B127" s="1" t="s">
        <v>1428</v>
      </c>
      <c r="C127" s="1" t="s">
        <v>1429</v>
      </c>
      <c r="D127" s="1" t="s">
        <v>1430</v>
      </c>
      <c r="E127" s="1" t="str">
        <f>IFERROR(__xludf.DUMMYFUNCTION("SPLIT(D127,""33"",FALSE)"),"1 Rue Jacques Camille Paris
                                 appt 17
                                ")</f>
        <v>1 Rue Jacques Camille Paris
                                 appt 17
                                </v>
      </c>
      <c r="F127" s="1" t="str">
        <f>IFERROR(__xludf.DUMMYFUNCTION("""COMPUTED_VALUE"""),"300 Bordeaux")</f>
        <v>300 Bordeaux</v>
      </c>
      <c r="G127" s="1" t="s">
        <v>1431</v>
      </c>
      <c r="H127" s="1" t="s">
        <v>11</v>
      </c>
      <c r="I127" s="5" t="s">
        <v>1432</v>
      </c>
      <c r="J127" s="1" t="s">
        <v>80</v>
      </c>
      <c r="K127" s="3"/>
      <c r="L127" s="3"/>
    </row>
    <row r="128" hidden="1">
      <c r="A128" s="4" t="s">
        <v>1434</v>
      </c>
      <c r="B128" s="1" t="s">
        <v>1435</v>
      </c>
      <c r="C128" s="1" t="s">
        <v>1436</v>
      </c>
      <c r="D128" s="1" t="s">
        <v>1437</v>
      </c>
      <c r="E128" s="1" t="str">
        <f>IFERROR(__xludf.DUMMYFUNCTION("SPLIT(D128,""33"",FALSE)"),"Place Saint Christoly
                                ")</f>
        <v>Place Saint Christoly
                                </v>
      </c>
      <c r="F128" s="1" t="str">
        <f>IFERROR(__xludf.DUMMYFUNCTION("""COMPUTED_VALUE"""),"000 Bordeaux")</f>
        <v>000 Bordeaux</v>
      </c>
      <c r="G128" s="1" t="s">
        <v>1438</v>
      </c>
      <c r="H128" s="1" t="s">
        <v>11</v>
      </c>
      <c r="I128" s="5" t="s">
        <v>1439</v>
      </c>
      <c r="J128" s="1" t="s">
        <v>154</v>
      </c>
      <c r="K128" s="3"/>
      <c r="L128" s="3"/>
    </row>
    <row r="129" hidden="1">
      <c r="A129" s="4" t="s">
        <v>1443</v>
      </c>
      <c r="B129" s="1" t="s">
        <v>1444</v>
      </c>
      <c r="C129" s="1" t="s">
        <v>1445</v>
      </c>
      <c r="D129" s="1" t="s">
        <v>1446</v>
      </c>
      <c r="E129" s="1" t="str">
        <f>IFERROR(__xludf.DUMMYFUNCTION("SPLIT(D129,""33"",FALSE)"),"13 rue Charles Domercq
                                ")</f>
        <v>13 rue Charles Domercq
                                </v>
      </c>
      <c r="F129" s="1" t="str">
        <f>IFERROR(__xludf.DUMMYFUNCTION("""COMPUTED_VALUE"""),"800 BORDEAUX")</f>
        <v>800 BORDEAUX</v>
      </c>
      <c r="G129" s="1" t="s">
        <v>1447</v>
      </c>
      <c r="H129" s="1" t="s">
        <v>11</v>
      </c>
      <c r="I129" s="1" t="s">
        <v>11</v>
      </c>
      <c r="J129" s="1" t="s">
        <v>80</v>
      </c>
      <c r="K129" s="3"/>
      <c r="L129" s="3"/>
    </row>
    <row r="130" hidden="1">
      <c r="A130" s="4" t="s">
        <v>1459</v>
      </c>
      <c r="B130" s="1" t="s">
        <v>1460</v>
      </c>
      <c r="C130" s="3"/>
      <c r="D130" s="1" t="s">
        <v>9575</v>
      </c>
      <c r="E130" s="1" t="str">
        <f>IFERROR(__xludf.DUMMYFUNCTION("SPLIT(D130,""33"",FALSE)"),"pas d'adresse")</f>
        <v>pas d'adresse</v>
      </c>
      <c r="F130" s="3"/>
      <c r="G130" s="3"/>
      <c r="H130" s="1" t="s">
        <v>11</v>
      </c>
      <c r="I130" s="1" t="s">
        <v>11</v>
      </c>
      <c r="J130" s="1" t="s">
        <v>11</v>
      </c>
      <c r="K130" s="3"/>
      <c r="L130" s="3"/>
    </row>
    <row r="131" hidden="1">
      <c r="A131" s="4" t="s">
        <v>1466</v>
      </c>
      <c r="B131" s="1" t="s">
        <v>1467</v>
      </c>
      <c r="C131" s="3"/>
      <c r="D131" s="1" t="s">
        <v>9575</v>
      </c>
      <c r="E131" s="1" t="str">
        <f>IFERROR(__xludf.DUMMYFUNCTION("SPLIT(D131,""33"",FALSE)"),"pas d'adresse")</f>
        <v>pas d'adresse</v>
      </c>
      <c r="F131" s="3"/>
      <c r="G131" s="3"/>
      <c r="H131" s="1" t="s">
        <v>11</v>
      </c>
      <c r="I131" s="1" t="s">
        <v>11</v>
      </c>
      <c r="J131" s="1" t="s">
        <v>11</v>
      </c>
      <c r="K131" s="3"/>
      <c r="L131" s="3"/>
    </row>
    <row r="132" hidden="1">
      <c r="A132" s="4" t="s">
        <v>1471</v>
      </c>
      <c r="B132" s="1" t="s">
        <v>1472</v>
      </c>
      <c r="C132" s="1" t="s">
        <v>1473</v>
      </c>
      <c r="D132" s="1" t="s">
        <v>1474</v>
      </c>
      <c r="E132" s="1" t="str">
        <f>IFERROR(__xludf.DUMMYFUNCTION("SPLIT(D132,""33"",FALSE)"),"369 QUATER AVENUE DE VERDUN 
                                 APPARTEMENT C11 
                                ")</f>
        <v>369 QUATER AVENUE DE VERDUN 
                                 APPARTEMENT C11 
                                </v>
      </c>
      <c r="F132" s="1" t="str">
        <f>IFERROR(__xludf.DUMMYFUNCTION("""COMPUTED_VALUE"""),"700 Mérignac")</f>
        <v>700 Mérignac</v>
      </c>
      <c r="G132" s="1" t="s">
        <v>1475</v>
      </c>
      <c r="H132" s="1" t="s">
        <v>11</v>
      </c>
      <c r="I132" s="5" t="s">
        <v>1476</v>
      </c>
      <c r="J132" s="1" t="s">
        <v>1199</v>
      </c>
      <c r="K132" s="3"/>
      <c r="L132" s="3"/>
    </row>
    <row r="133" hidden="1">
      <c r="A133" s="4" t="s">
        <v>1484</v>
      </c>
      <c r="B133" s="1" t="s">
        <v>1485</v>
      </c>
      <c r="C133" s="1" t="s">
        <v>1486</v>
      </c>
      <c r="D133" s="1" t="s">
        <v>1487</v>
      </c>
      <c r="E133" s="1" t="str">
        <f>IFERROR(__xludf.DUMMYFUNCTION("SPLIT(D133,""33"",FALSE)"),"41 rue Bernard Adour
                                ")</f>
        <v>41 rue Bernard Adour
                                </v>
      </c>
      <c r="F133" s="1" t="str">
        <f>IFERROR(__xludf.DUMMYFUNCTION("""COMPUTED_VALUE"""),"200 Bordeaux")</f>
        <v>200 Bordeaux</v>
      </c>
      <c r="G133" s="1" t="s">
        <v>1488</v>
      </c>
      <c r="H133" s="1" t="s">
        <v>11</v>
      </c>
      <c r="I133" s="1" t="s">
        <v>11</v>
      </c>
      <c r="J133" s="1" t="s">
        <v>154</v>
      </c>
      <c r="K133" s="3"/>
      <c r="L133" s="3"/>
    </row>
    <row r="134" hidden="1">
      <c r="A134" s="4" t="s">
        <v>1498</v>
      </c>
      <c r="B134" s="1" t="s">
        <v>1499</v>
      </c>
      <c r="C134" s="1" t="s">
        <v>1500</v>
      </c>
      <c r="D134" s="1" t="s">
        <v>1501</v>
      </c>
      <c r="E134" s="1" t="str">
        <f>IFERROR(__xludf.DUMMYFUNCTION("SPLIT(D134,""33"",FALSE)"),"000 Bordeaux")</f>
        <v>000 Bordeaux</v>
      </c>
      <c r="F134" s="1"/>
      <c r="G134" s="1" t="s">
        <v>1502</v>
      </c>
      <c r="H134" s="1" t="s">
        <v>1503</v>
      </c>
      <c r="I134" s="5" t="s">
        <v>1504</v>
      </c>
      <c r="J134" s="1" t="s">
        <v>31</v>
      </c>
      <c r="K134" s="3"/>
      <c r="L134" s="3"/>
    </row>
    <row r="135" hidden="1">
      <c r="A135" s="4" t="s">
        <v>1506</v>
      </c>
      <c r="B135" s="1" t="s">
        <v>1507</v>
      </c>
      <c r="C135" s="1" t="s">
        <v>1508</v>
      </c>
      <c r="D135" s="1" t="s">
        <v>1509</v>
      </c>
      <c r="E135" s="1" t="str">
        <f>IFERROR(__xludf.DUMMYFUNCTION("SPLIT(D135,""33"",FALSE)"),"25 Rue du Docteur Jacques Monod
                                ")</f>
        <v>25 Rue du Docteur Jacques Monod
                                </v>
      </c>
      <c r="F135" s="1" t="str">
        <f>IFERROR(__xludf.DUMMYFUNCTION("""COMPUTED_VALUE"""),"160 Saint Médard en Jalles")</f>
        <v>160 Saint Médard en Jalles</v>
      </c>
      <c r="G135" s="1" t="s">
        <v>1510</v>
      </c>
      <c r="H135" s="1" t="s">
        <v>11</v>
      </c>
      <c r="I135" s="1" t="s">
        <v>11</v>
      </c>
      <c r="J135" s="1" t="s">
        <v>312</v>
      </c>
      <c r="K135" s="3"/>
      <c r="L135" s="3"/>
    </row>
    <row r="136" hidden="1">
      <c r="A136" s="4" t="s">
        <v>1518</v>
      </c>
      <c r="B136" s="1" t="s">
        <v>1519</v>
      </c>
      <c r="C136" s="1" t="s">
        <v>1520</v>
      </c>
      <c r="D136" s="1" t="s">
        <v>1521</v>
      </c>
      <c r="E136" s="1" t="str">
        <f>IFERROR(__xludf.DUMMYFUNCTION("SPLIT(D136,""33"",FALSE)"),"680 Cours de la Libération
                                ")</f>
        <v>680 Cours de la Libération
                                </v>
      </c>
      <c r="F136" s="1" t="str">
        <f>IFERROR(__xludf.DUMMYFUNCTION("""COMPUTED_VALUE"""),"405 Talence")</f>
        <v>405 Talence</v>
      </c>
      <c r="G136" s="1" t="s">
        <v>1522</v>
      </c>
      <c r="H136" s="1" t="s">
        <v>1523</v>
      </c>
      <c r="I136" s="5" t="s">
        <v>1524</v>
      </c>
      <c r="J136" s="1" t="s">
        <v>924</v>
      </c>
      <c r="K136" s="3"/>
      <c r="L136" s="3"/>
    </row>
    <row r="137" hidden="1">
      <c r="A137" s="4" t="s">
        <v>1528</v>
      </c>
      <c r="B137" s="1" t="s">
        <v>1529</v>
      </c>
      <c r="C137" s="1" t="s">
        <v>1530</v>
      </c>
      <c r="D137" s="1" t="s">
        <v>1531</v>
      </c>
      <c r="E137" s="1" t="str">
        <f>IFERROR(__xludf.DUMMYFUNCTION("SPLIT(D137,""33"",FALSE)"),"21, avenue Félix Faure
                                ")</f>
        <v>21, avenue Félix Faure
                                </v>
      </c>
      <c r="F137" s="1" t="str">
        <f>IFERROR(__xludf.DUMMYFUNCTION("""COMPUTED_VALUE"""),"200 Bordeaux")</f>
        <v>200 Bordeaux</v>
      </c>
      <c r="G137" s="1" t="s">
        <v>1532</v>
      </c>
      <c r="H137" s="1" t="s">
        <v>1533</v>
      </c>
      <c r="I137" s="5" t="s">
        <v>1534</v>
      </c>
      <c r="J137" s="1" t="s">
        <v>80</v>
      </c>
      <c r="K137" s="3"/>
      <c r="L137" s="3"/>
    </row>
    <row r="138" hidden="1">
      <c r="A138" s="4" t="s">
        <v>1536</v>
      </c>
      <c r="B138" s="1" t="s">
        <v>1537</v>
      </c>
      <c r="C138" s="1" t="s">
        <v>1538</v>
      </c>
      <c r="D138" s="1" t="s">
        <v>1539</v>
      </c>
      <c r="E138" s="1" t="str">
        <f>IFERROR(__xludf.DUMMYFUNCTION("SPLIT(D138,""33"",FALSE)"),"89 quai des Chartrons
                                ")</f>
        <v>89 quai des Chartrons
                                </v>
      </c>
      <c r="F138" s="1" t="str">
        <f>IFERROR(__xludf.DUMMYFUNCTION("""COMPUTED_VALUE"""),"000 Bordeaux")</f>
        <v>000 Bordeaux</v>
      </c>
      <c r="G138" s="1" t="s">
        <v>1540</v>
      </c>
      <c r="H138" s="1" t="s">
        <v>11</v>
      </c>
      <c r="I138" s="1" t="s">
        <v>11</v>
      </c>
      <c r="J138" s="1" t="s">
        <v>31</v>
      </c>
      <c r="K138" s="3"/>
      <c r="L138" s="3"/>
    </row>
    <row r="139" hidden="1">
      <c r="A139" s="4" t="s">
        <v>1542</v>
      </c>
      <c r="B139" s="1" t="s">
        <v>1543</v>
      </c>
      <c r="C139" s="1" t="s">
        <v>1544</v>
      </c>
      <c r="D139" s="1" t="s">
        <v>1545</v>
      </c>
      <c r="E139" s="1" t="str">
        <f>IFERROR(__xludf.DUMMYFUNCTION("SPLIT(D139,""33"",FALSE)")," rue Paul Louis Lande
                                ")</f>
        <v> rue Paul Louis Lande
                                </v>
      </c>
      <c r="F139" s="1" t="str">
        <f>IFERROR(__xludf.DUMMYFUNCTION("""COMPUTED_VALUE"""),"000 Bordeaux")</f>
        <v>000 Bordeaux</v>
      </c>
      <c r="G139" s="1" t="s">
        <v>1546</v>
      </c>
      <c r="H139" s="1" t="s">
        <v>1547</v>
      </c>
      <c r="I139" s="5" t="s">
        <v>1548</v>
      </c>
      <c r="J139" s="1" t="s">
        <v>154</v>
      </c>
      <c r="K139" s="3"/>
      <c r="L139" s="3"/>
    </row>
    <row r="140" hidden="1">
      <c r="A140" s="4" t="s">
        <v>1556</v>
      </c>
      <c r="B140" s="1" t="s">
        <v>1557</v>
      </c>
      <c r="C140" s="1" t="s">
        <v>1558</v>
      </c>
      <c r="D140" s="1" t="s">
        <v>1559</v>
      </c>
      <c r="E140" s="1" t="str">
        <f>IFERROR(__xludf.DUMMYFUNCTION("SPLIT(D140,""33"",FALSE)"),"213 rue SAINTE CATHERINE
                                ")</f>
        <v>213 rue SAINTE CATHERINE
                                </v>
      </c>
      <c r="F140" s="1" t="str">
        <f>IFERROR(__xludf.DUMMYFUNCTION("""COMPUTED_VALUE"""),"000 bordeaux")</f>
        <v>000 bordeaux</v>
      </c>
      <c r="G140" s="1" t="s">
        <v>1560</v>
      </c>
      <c r="H140" s="1" t="s">
        <v>1561</v>
      </c>
      <c r="I140" s="5" t="s">
        <v>1562</v>
      </c>
      <c r="J140" s="1" t="s">
        <v>312</v>
      </c>
      <c r="K140" s="3"/>
      <c r="L140" s="3"/>
    </row>
    <row r="141" hidden="1">
      <c r="A141" s="4" t="s">
        <v>1566</v>
      </c>
      <c r="B141" s="1" t="s">
        <v>1567</v>
      </c>
      <c r="C141" s="1" t="s">
        <v>1568</v>
      </c>
      <c r="D141" s="1" t="s">
        <v>1569</v>
      </c>
      <c r="E141" s="1" t="str">
        <f>IFERROR(__xludf.DUMMYFUNCTION("SPLIT(D141,""33"",FALSE)"),"66 rue Abbé de l'Epée
                                ")</f>
        <v>66 rue Abbé de l'Epée
                                </v>
      </c>
      <c r="F141" s="1" t="str">
        <f>IFERROR(__xludf.DUMMYFUNCTION("""COMPUTED_VALUE"""),"000 Bordeaux")</f>
        <v>000 Bordeaux</v>
      </c>
      <c r="G141" s="1" t="s">
        <v>1570</v>
      </c>
      <c r="H141" s="1" t="s">
        <v>11</v>
      </c>
      <c r="I141" s="5" t="s">
        <v>1571</v>
      </c>
      <c r="J141" s="1" t="s">
        <v>924</v>
      </c>
      <c r="K141" s="3"/>
      <c r="L141" s="3"/>
    </row>
    <row r="142" hidden="1">
      <c r="A142" s="4" t="s">
        <v>1577</v>
      </c>
      <c r="B142" s="1" t="s">
        <v>1578</v>
      </c>
      <c r="C142" s="1" t="s">
        <v>1579</v>
      </c>
      <c r="D142" s="1" t="s">
        <v>1580</v>
      </c>
      <c r="E142" s="1" t="str">
        <f>IFERROR(__xludf.DUMMYFUNCTION("SPLIT(D142,""33"",FALSE)"),"12 rue Charlevoix de Villers
                                ")</f>
        <v>12 rue Charlevoix de Villers
                                </v>
      </c>
      <c r="F142" s="1" t="str">
        <f>IFERROR(__xludf.DUMMYFUNCTION("""COMPUTED_VALUE"""),"300 Bordeaux")</f>
        <v>300 Bordeaux</v>
      </c>
      <c r="G142" s="1" t="s">
        <v>1581</v>
      </c>
      <c r="H142" s="1" t="s">
        <v>11</v>
      </c>
      <c r="I142" s="1" t="s">
        <v>11</v>
      </c>
      <c r="J142" s="1" t="s">
        <v>31</v>
      </c>
      <c r="K142" s="3"/>
      <c r="L142" s="3"/>
    </row>
    <row r="143" hidden="1">
      <c r="A143" s="4" t="s">
        <v>1583</v>
      </c>
      <c r="B143" s="1" t="s">
        <v>1584</v>
      </c>
      <c r="C143" s="1" t="s">
        <v>1585</v>
      </c>
      <c r="D143" s="1" t="s">
        <v>1586</v>
      </c>
      <c r="E143" s="1" t="str">
        <f>IFERROR(__xludf.DUMMYFUNCTION("SPLIT(D143,""33"",FALSE)"),"5 place Camille Julian
                                 Cinéma Utopia
                                ")</f>
        <v>5 place Camille Julian
                                 Cinéma Utopia
                                </v>
      </c>
      <c r="F143" s="1" t="str">
        <f>IFERROR(__xludf.DUMMYFUNCTION("""COMPUTED_VALUE"""),"000 Bordeaux")</f>
        <v>000 Bordeaux</v>
      </c>
      <c r="G143" s="1" t="s">
        <v>1587</v>
      </c>
      <c r="H143" s="1" t="s">
        <v>11</v>
      </c>
      <c r="I143" s="5" t="s">
        <v>1588</v>
      </c>
      <c r="J143" s="1" t="s">
        <v>382</v>
      </c>
      <c r="K143" s="3"/>
      <c r="L143" s="3"/>
    </row>
    <row r="144" hidden="1">
      <c r="A144" s="4" t="s">
        <v>1594</v>
      </c>
      <c r="B144" s="1" t="s">
        <v>1595</v>
      </c>
      <c r="C144" s="3"/>
      <c r="D144" s="1" t="s">
        <v>9575</v>
      </c>
      <c r="E144" s="1" t="str">
        <f>IFERROR(__xludf.DUMMYFUNCTION("SPLIT(D144,""33"",FALSE)"),"pas d'adresse")</f>
        <v>pas d'adresse</v>
      </c>
      <c r="F144" s="3"/>
      <c r="G144" s="3"/>
      <c r="H144" s="1" t="s">
        <v>11</v>
      </c>
      <c r="I144" s="1" t="s">
        <v>11</v>
      </c>
      <c r="J144" s="1" t="s">
        <v>11</v>
      </c>
      <c r="K144" s="3"/>
      <c r="L144" s="3"/>
    </row>
    <row r="145" hidden="1">
      <c r="A145" s="4" t="s">
        <v>1603</v>
      </c>
      <c r="B145" s="1" t="s">
        <v>1604</v>
      </c>
      <c r="C145" s="1" t="s">
        <v>1605</v>
      </c>
      <c r="D145" s="1" t="s">
        <v>1606</v>
      </c>
      <c r="E145" s="1" t="str">
        <f>IFERROR(__xludf.DUMMYFUNCTION("SPLIT(D145,""33"",FALSE)"),"12 rue de Treytins rés haut hippodrome
                                 bat 12 appt 315
                                BP 315
                                ")</f>
        <v>12 rue de Treytins rés haut hippodrome
                                 bat 12 appt 315
                                BP 315
                                </v>
      </c>
      <c r="F145" s="1" t="str">
        <f>IFERROR(__xludf.DUMMYFUNCTION("""COMPUTED_VALUE"""),"320 Eysines")</f>
        <v>320 Eysines</v>
      </c>
      <c r="G145" s="1" t="s">
        <v>1607</v>
      </c>
      <c r="H145" s="1" t="s">
        <v>1608</v>
      </c>
      <c r="I145" s="5" t="s">
        <v>1609</v>
      </c>
      <c r="J145" s="1" t="s">
        <v>53</v>
      </c>
      <c r="K145" s="3"/>
      <c r="L145" s="3"/>
    </row>
    <row r="146" hidden="1">
      <c r="A146" s="4" t="s">
        <v>1621</v>
      </c>
      <c r="B146" s="1" t="s">
        <v>1622</v>
      </c>
      <c r="C146" s="1" t="s">
        <v>1623</v>
      </c>
      <c r="D146" s="1" t="s">
        <v>1624</v>
      </c>
      <c r="E146" s="1" t="str">
        <f>IFERROR(__xludf.DUMMYFUNCTION("SPLIT(D146,""33"",FALSE)"),"83 rue Charles Martin
                                ")</f>
        <v>83 rue Charles Martin
                                </v>
      </c>
      <c r="F146" s="1" t="str">
        <f>IFERROR(__xludf.DUMMYFUNCTION("""COMPUTED_VALUE"""),"300 Bordeaux")</f>
        <v>300 Bordeaux</v>
      </c>
      <c r="G146" s="1" t="s">
        <v>1625</v>
      </c>
      <c r="H146" s="1" t="s">
        <v>11</v>
      </c>
      <c r="I146" s="5" t="s">
        <v>1626</v>
      </c>
      <c r="J146" s="1" t="s">
        <v>154</v>
      </c>
      <c r="K146" s="3"/>
      <c r="L146" s="3"/>
    </row>
    <row r="147" hidden="1">
      <c r="A147" s="4" t="s">
        <v>1628</v>
      </c>
      <c r="B147" s="1" t="s">
        <v>1629</v>
      </c>
      <c r="C147" s="1" t="s">
        <v>1630</v>
      </c>
      <c r="D147" s="1" t="s">
        <v>1631</v>
      </c>
      <c r="E147" s="1" t="str">
        <f>IFERROR(__xludf.DUMMYFUNCTION("SPLIT(D147,""33"",FALSE)"),"84 BIS AVENUE THIERS
                                ")</f>
        <v>84 BIS AVENUE THIERS
                                </v>
      </c>
      <c r="F147" s="1" t="str">
        <f>IFERROR(__xludf.DUMMYFUNCTION("""COMPUTED_VALUE"""),"100 BORDEAUX")</f>
        <v>100 BORDEAUX</v>
      </c>
      <c r="G147" s="1" t="s">
        <v>1632</v>
      </c>
      <c r="H147" s="1" t="s">
        <v>11</v>
      </c>
      <c r="I147" s="5" t="s">
        <v>1633</v>
      </c>
      <c r="J147" s="1" t="s">
        <v>53</v>
      </c>
      <c r="K147" s="3"/>
      <c r="L147" s="3"/>
    </row>
    <row r="148" hidden="1">
      <c r="A148" s="4" t="s">
        <v>1655</v>
      </c>
      <c r="B148" s="1" t="s">
        <v>1656</v>
      </c>
      <c r="C148" s="1" t="s">
        <v>1657</v>
      </c>
      <c r="D148" s="1" t="s">
        <v>1658</v>
      </c>
      <c r="E148" s="1" t="str">
        <f>IFERROR(__xludf.DUMMYFUNCTION("SPLIT(D148,""33"",FALSE)"),"96 rue de la Béchade
                                ")</f>
        <v>96 rue de la Béchade
                                </v>
      </c>
      <c r="F148" s="1" t="str">
        <f>IFERROR(__xludf.DUMMYFUNCTION("""COMPUTED_VALUE"""),"000 BORDEAUX")</f>
        <v>000 BORDEAUX</v>
      </c>
      <c r="G148" s="1" t="s">
        <v>1659</v>
      </c>
      <c r="H148" s="1" t="s">
        <v>11</v>
      </c>
      <c r="I148" s="5" t="s">
        <v>1660</v>
      </c>
      <c r="J148" s="1" t="s">
        <v>154</v>
      </c>
      <c r="K148" s="3"/>
      <c r="L148" s="3"/>
    </row>
    <row r="149" hidden="1">
      <c r="A149" s="4" t="s">
        <v>1668</v>
      </c>
      <c r="B149" s="1" t="s">
        <v>1669</v>
      </c>
      <c r="C149" s="1" t="s">
        <v>1670</v>
      </c>
      <c r="D149" s="1" t="s">
        <v>1671</v>
      </c>
      <c r="E149" s="1" t="str">
        <f>IFERROR(__xludf.DUMMYFUNCTION("SPLIT(D149,""33"",FALSE)"),"92 rue de Pessac
                                ")</f>
        <v>92 rue de Pessac
                                </v>
      </c>
      <c r="F149" s="1" t="str">
        <f>IFERROR(__xludf.DUMMYFUNCTION("""COMPUTED_VALUE"""),"000 Bordeaux")</f>
        <v>000 Bordeaux</v>
      </c>
      <c r="G149" s="1" t="s">
        <v>1672</v>
      </c>
      <c r="H149" s="1" t="s">
        <v>11</v>
      </c>
      <c r="I149" s="1" t="s">
        <v>11</v>
      </c>
      <c r="J149" s="1" t="s">
        <v>80</v>
      </c>
      <c r="K149" s="3"/>
      <c r="L149" s="3"/>
    </row>
    <row r="150" hidden="1">
      <c r="A150" s="4" t="s">
        <v>1674</v>
      </c>
      <c r="B150" s="1" t="s">
        <v>1675</v>
      </c>
      <c r="C150" s="1" t="s">
        <v>1676</v>
      </c>
      <c r="D150" s="1" t="s">
        <v>1677</v>
      </c>
      <c r="E150" s="1" t="str">
        <f>IFERROR(__xludf.DUMMYFUNCTION("SPLIT(D150,""33"",FALSE)"),"Association phénix ecoute et paroles ,10 avenue Bel-Air 
                                 1 etage
                                ")</f>
        <v>Association phénix ecoute et paroles ,10 avenue Bel-Air 
                                 1 etage
                                </v>
      </c>
      <c r="F150" s="1" t="str">
        <f>IFERROR(__xludf.DUMMYFUNCTION("""COMPUTED_VALUE"""),"200 bordeaux")</f>
        <v>200 bordeaux</v>
      </c>
      <c r="G150" s="1" t="s">
        <v>1678</v>
      </c>
      <c r="H150" s="1" t="s">
        <v>11</v>
      </c>
      <c r="I150" s="5" t="s">
        <v>1679</v>
      </c>
      <c r="J150" s="1" t="s">
        <v>53</v>
      </c>
      <c r="K150" s="3"/>
      <c r="L150" s="3"/>
    </row>
    <row r="151" hidden="1">
      <c r="A151" s="4" t="s">
        <v>1685</v>
      </c>
      <c r="B151" s="1" t="s">
        <v>1686</v>
      </c>
      <c r="C151" s="1" t="s">
        <v>1687</v>
      </c>
      <c r="D151" s="1" t="s">
        <v>1688</v>
      </c>
      <c r="E151" s="1" t="str">
        <f>IFERROR(__xludf.DUMMYFUNCTION("SPLIT(D151,""33"",FALSE)"),"125 Bd Saint Denis
                                92400 COURBEVOIE")</f>
        <v>125 Bd Saint Denis
                                92400 COURBEVOIE</v>
      </c>
      <c r="F151" s="1"/>
      <c r="G151" s="1" t="s">
        <v>1689</v>
      </c>
      <c r="H151" s="1" t="s">
        <v>1690</v>
      </c>
      <c r="I151" s="5" t="s">
        <v>1691</v>
      </c>
      <c r="J151" s="1" t="s">
        <v>53</v>
      </c>
      <c r="K151" s="3"/>
      <c r="L151" s="3"/>
    </row>
    <row r="152" hidden="1">
      <c r="A152" s="4" t="s">
        <v>1697</v>
      </c>
      <c r="B152" s="1" t="s">
        <v>1698</v>
      </c>
      <c r="C152" s="1" t="s">
        <v>1699</v>
      </c>
      <c r="D152" s="1" t="s">
        <v>1700</v>
      </c>
      <c r="E152" s="1" t="str">
        <f>IFERROR(__xludf.DUMMYFUNCTION("SPLIT(D152,""33"",FALSE)"),"130 avenue Louis Barthou
                                 LE LABB
                                ")</f>
        <v>130 avenue Louis Barthou
                                 LE LABB
                                </v>
      </c>
      <c r="F152" s="1" t="str">
        <f>IFERROR(__xludf.DUMMYFUNCTION("""COMPUTED_VALUE"""),"200 bordeaux")</f>
        <v>200 bordeaux</v>
      </c>
      <c r="G152" s="1" t="s">
        <v>1701</v>
      </c>
      <c r="H152" s="1" t="s">
        <v>11</v>
      </c>
      <c r="I152" s="1" t="s">
        <v>11</v>
      </c>
      <c r="J152" s="1" t="s">
        <v>53</v>
      </c>
      <c r="K152" s="3"/>
      <c r="L152" s="3"/>
    </row>
    <row r="153" hidden="1">
      <c r="A153" s="4" t="s">
        <v>1703</v>
      </c>
      <c r="B153" s="1" t="s">
        <v>1704</v>
      </c>
      <c r="C153" s="1" t="s">
        <v>1705</v>
      </c>
      <c r="D153" s="1" t="s">
        <v>1706</v>
      </c>
      <c r="E153" s="1" t="str">
        <f>IFERROR(__xludf.DUMMYFUNCTION("SPLIT(D153,""33"",FALSE)"),"34 rue de Chouiney 
                                ")</f>
        <v>34 rue de Chouiney 
                                </v>
      </c>
      <c r="F153" s="1" t="str">
        <f>IFERROR(__xludf.DUMMYFUNCTION("""COMPUTED_VALUE"""),"170 GRADIGNAN")</f>
        <v>170 GRADIGNAN</v>
      </c>
      <c r="G153" s="1" t="s">
        <v>1707</v>
      </c>
      <c r="H153" s="1" t="s">
        <v>11</v>
      </c>
      <c r="I153" s="1" t="s">
        <v>11</v>
      </c>
      <c r="J153" s="1" t="s">
        <v>11</v>
      </c>
      <c r="K153" s="3"/>
      <c r="L153" s="3"/>
    </row>
    <row r="154" hidden="1">
      <c r="A154" s="4" t="s">
        <v>1709</v>
      </c>
      <c r="B154" s="1" t="s">
        <v>1710</v>
      </c>
      <c r="C154" s="1" t="s">
        <v>1711</v>
      </c>
      <c r="D154" s="1" t="s">
        <v>1712</v>
      </c>
      <c r="E154" s="1" t="str">
        <f>IFERROR(__xludf.DUMMYFUNCTION("SPLIT(D154,""33"",FALSE)"),"1 rue Erik Satie, Clos Montesquieu
                                ")</f>
        <v>1 rue Erik Satie, Clos Montesquieu
                                </v>
      </c>
      <c r="F154" s="1" t="str">
        <f>IFERROR(__xludf.DUMMYFUNCTION("""COMPUTED_VALUE"""),"200 Bordeaux")</f>
        <v>200 Bordeaux</v>
      </c>
      <c r="G154" s="1" t="s">
        <v>1713</v>
      </c>
      <c r="H154" s="1" t="s">
        <v>11</v>
      </c>
      <c r="I154" s="1" t="s">
        <v>11</v>
      </c>
      <c r="J154" s="1" t="s">
        <v>183</v>
      </c>
      <c r="K154" s="3"/>
      <c r="L154" s="3"/>
    </row>
    <row r="155" hidden="1">
      <c r="A155" s="4" t="s">
        <v>1735</v>
      </c>
      <c r="B155" s="1" t="s">
        <v>1736</v>
      </c>
      <c r="C155" s="3"/>
      <c r="D155" s="1" t="s">
        <v>9575</v>
      </c>
      <c r="E155" s="1" t="str">
        <f>IFERROR(__xludf.DUMMYFUNCTION("SPLIT(D155,""33"",FALSE)"),"pas d'adresse")</f>
        <v>pas d'adresse</v>
      </c>
      <c r="F155" s="3"/>
      <c r="G155" s="3"/>
      <c r="H155" s="1" t="s">
        <v>11</v>
      </c>
      <c r="I155" s="1" t="s">
        <v>11</v>
      </c>
      <c r="J155" s="1" t="s">
        <v>11</v>
      </c>
      <c r="K155" s="3"/>
      <c r="L155" s="3"/>
    </row>
    <row r="156" hidden="1">
      <c r="A156" s="4" t="s">
        <v>1740</v>
      </c>
      <c r="B156" s="1" t="s">
        <v>1741</v>
      </c>
      <c r="C156" s="1" t="s">
        <v>1742</v>
      </c>
      <c r="D156" s="1" t="s">
        <v>1743</v>
      </c>
      <c r="E156" s="1" t="str">
        <f>IFERROR(__xludf.DUMMYFUNCTION("SPLIT(D156,""33"",FALSE)"),"ATHÉNÉE Père Joseph Wresinski place saint christoly
                                 Boite 36
                                ")</f>
        <v>ATHÉNÉE Père Joseph Wresinski place saint christoly
                                 Boite 36
                                </v>
      </c>
      <c r="F156" s="1" t="str">
        <f>IFERROR(__xludf.DUMMYFUNCTION("""COMPUTED_VALUE"""),"000 Bordeaux")</f>
        <v>000 Bordeaux</v>
      </c>
      <c r="G156" s="1" t="s">
        <v>1744</v>
      </c>
      <c r="H156" s="1" t="s">
        <v>1745</v>
      </c>
      <c r="I156" s="1" t="s">
        <v>11</v>
      </c>
      <c r="J156" s="1" t="s">
        <v>80</v>
      </c>
      <c r="K156" s="3"/>
      <c r="L156" s="3"/>
    </row>
    <row r="157" hidden="1">
      <c r="A157" s="4" t="s">
        <v>1747</v>
      </c>
      <c r="B157" s="1" t="s">
        <v>1748</v>
      </c>
      <c r="C157" s="1" t="s">
        <v>1749</v>
      </c>
      <c r="D157" s="1" t="s">
        <v>1750</v>
      </c>
      <c r="E157" s="1" t="str">
        <f>IFERROR(__xludf.DUMMYFUNCTION("SPLIT(D157,""33"",FALSE)"),"118 rue héron
                                ")</f>
        <v>118 rue héron
                                </v>
      </c>
      <c r="F157" s="1" t="str">
        <f>IFERROR(__xludf.DUMMYFUNCTION("""COMPUTED_VALUE"""),"000 BORDEAUX")</f>
        <v>000 BORDEAUX</v>
      </c>
      <c r="G157" s="1" t="s">
        <v>1283</v>
      </c>
      <c r="H157" s="1" t="s">
        <v>11</v>
      </c>
      <c r="I157" s="5" t="s">
        <v>1751</v>
      </c>
      <c r="J157" s="1" t="s">
        <v>31</v>
      </c>
      <c r="K157" s="3"/>
      <c r="L157" s="3"/>
    </row>
    <row r="158" hidden="1">
      <c r="A158" s="4" t="s">
        <v>1755</v>
      </c>
      <c r="B158" s="1" t="s">
        <v>1756</v>
      </c>
      <c r="C158" s="1" t="s">
        <v>1757</v>
      </c>
      <c r="D158" s="1" t="s">
        <v>1758</v>
      </c>
      <c r="E158" s="1" t="str">
        <f>IFERROR(__xludf.DUMMYFUNCTION("SPLIT(D158,""33"",FALSE)"),"29 rue de la Paix  
                                ")</f>
        <v>29 rue de la Paix  
                                </v>
      </c>
      <c r="F158" s="1" t="str">
        <f>IFERROR(__xludf.DUMMYFUNCTION("""COMPUTED_VALUE"""),"200 Bordeaux")</f>
        <v>200 Bordeaux</v>
      </c>
      <c r="G158" s="1" t="s">
        <v>1759</v>
      </c>
      <c r="H158" s="1" t="s">
        <v>11</v>
      </c>
      <c r="I158" s="5" t="s">
        <v>1760</v>
      </c>
      <c r="J158" s="1" t="s">
        <v>312</v>
      </c>
      <c r="K158" s="3"/>
      <c r="L158" s="3"/>
    </row>
    <row r="159" hidden="1">
      <c r="A159" s="4" t="s">
        <v>1768</v>
      </c>
      <c r="B159" s="1" t="s">
        <v>1769</v>
      </c>
      <c r="C159" s="1" t="s">
        <v>1770</v>
      </c>
      <c r="D159" s="1" t="s">
        <v>1771</v>
      </c>
      <c r="E159" s="1" t="str">
        <f>IFERROR(__xludf.DUMMYFUNCTION("SPLIT(D159,""33"",FALSE)"),"324 chemin du Bois d'Aubigney
                                ")</f>
        <v>324 chemin du Bois d'Aubigney
                                </v>
      </c>
      <c r="F159" s="1" t="str">
        <f>IFERROR(__xludf.DUMMYFUNCTION("""COMPUTED_VALUE"""),"290 Le Pian Médoc")</f>
        <v>290 Le Pian Médoc</v>
      </c>
      <c r="G159" s="1" t="s">
        <v>1772</v>
      </c>
      <c r="H159" s="1" t="s">
        <v>1773</v>
      </c>
      <c r="I159" s="5" t="s">
        <v>1774</v>
      </c>
      <c r="J159" s="1" t="s">
        <v>31</v>
      </c>
      <c r="K159" s="3"/>
      <c r="L159" s="3"/>
    </row>
    <row r="160" hidden="1">
      <c r="A160" s="4" t="s">
        <v>1776</v>
      </c>
      <c r="B160" s="1" t="s">
        <v>1777</v>
      </c>
      <c r="C160" s="1" t="s">
        <v>1778</v>
      </c>
      <c r="D160" s="1" t="s">
        <v>1779</v>
      </c>
      <c r="E160" s="1" t="str">
        <f>IFERROR(__xludf.DUMMYFUNCTION("SPLIT(D160,""33"",FALSE)"),"134 rue de Begles. 
                                 Appt 8
                                ")</f>
        <v>134 rue de Begles. 
                                 Appt 8
                                </v>
      </c>
      <c r="F160" s="1" t="str">
        <f>IFERROR(__xludf.DUMMYFUNCTION("""COMPUTED_VALUE"""),"800 Bordeaux")</f>
        <v>800 Bordeaux</v>
      </c>
      <c r="G160" s="1" t="s">
        <v>1780</v>
      </c>
      <c r="H160" s="1" t="s">
        <v>1781</v>
      </c>
      <c r="I160" s="3"/>
      <c r="J160" s="1" t="s">
        <v>80</v>
      </c>
      <c r="K160" s="3"/>
      <c r="L160" s="3"/>
    </row>
    <row r="161" hidden="1">
      <c r="A161" s="4" t="s">
        <v>1783</v>
      </c>
      <c r="B161" s="1" t="s">
        <v>1784</v>
      </c>
      <c r="C161" s="1" t="s">
        <v>1785</v>
      </c>
      <c r="D161" s="1" t="s">
        <v>1786</v>
      </c>
      <c r="E161" s="1" t="str">
        <f>IFERROR(__xludf.DUMMYFUNCTION("SPLIT(D161,""33"",FALSE)"),"127 avenue Emile Counord
                                 Immeuble Arc-en-Ciel
                                ")</f>
        <v>127 avenue Emile Counord
                                 Immeuble Arc-en-Ciel
                                </v>
      </c>
      <c r="F161" s="1" t="str">
        <f>IFERROR(__xludf.DUMMYFUNCTION("""COMPUTED_VALUE"""),"300 Bordeaux")</f>
        <v>300 Bordeaux</v>
      </c>
      <c r="G161" s="1" t="s">
        <v>1787</v>
      </c>
      <c r="H161" s="1" t="s">
        <v>11</v>
      </c>
      <c r="I161" s="5" t="s">
        <v>1788</v>
      </c>
      <c r="J161" s="1" t="s">
        <v>924</v>
      </c>
      <c r="K161" s="3"/>
      <c r="L161" s="3"/>
    </row>
    <row r="162" hidden="1">
      <c r="A162" s="4" t="s">
        <v>1806</v>
      </c>
      <c r="B162" s="1" t="s">
        <v>1807</v>
      </c>
      <c r="C162" s="3"/>
      <c r="D162" s="1" t="s">
        <v>9575</v>
      </c>
      <c r="E162" s="1" t="str">
        <f>IFERROR(__xludf.DUMMYFUNCTION("SPLIT(D162,""33"",FALSE)"),"pas d'adresse")</f>
        <v>pas d'adresse</v>
      </c>
      <c r="F162" s="3"/>
      <c r="G162" s="3"/>
      <c r="H162" s="1" t="s">
        <v>11</v>
      </c>
      <c r="I162" s="1" t="s">
        <v>11</v>
      </c>
      <c r="J162" s="1" t="s">
        <v>11</v>
      </c>
      <c r="K162" s="3"/>
      <c r="L162" s="3"/>
    </row>
    <row r="163" hidden="1">
      <c r="A163" s="4" t="s">
        <v>1815</v>
      </c>
      <c r="B163" s="1" t="s">
        <v>1816</v>
      </c>
      <c r="C163" s="3"/>
      <c r="D163" s="1" t="s">
        <v>9575</v>
      </c>
      <c r="E163" s="1" t="str">
        <f>IFERROR(__xludf.DUMMYFUNCTION("SPLIT(D163,""33"",FALSE)"),"pas d'adresse")</f>
        <v>pas d'adresse</v>
      </c>
      <c r="F163" s="3"/>
      <c r="G163" s="3"/>
      <c r="H163" s="1" t="s">
        <v>11</v>
      </c>
      <c r="I163" s="1" t="s">
        <v>11</v>
      </c>
      <c r="J163" s="1" t="s">
        <v>11</v>
      </c>
      <c r="K163" s="3"/>
      <c r="L163" s="3"/>
    </row>
    <row r="164" hidden="1">
      <c r="A164" s="4" t="s">
        <v>1822</v>
      </c>
      <c r="B164" s="1" t="s">
        <v>1823</v>
      </c>
      <c r="C164" s="1" t="s">
        <v>1824</v>
      </c>
      <c r="D164" s="1" t="s">
        <v>1825</v>
      </c>
      <c r="E164" s="1" t="str">
        <f>IFERROR(__xludf.DUMMYFUNCTION("SPLIT(D164,""33"",FALSE)"),"8 rue Gambetta
                                ")</f>
        <v>8 rue Gambetta
                                </v>
      </c>
      <c r="F164" s="1" t="str">
        <f>IFERROR(__xludf.DUMMYFUNCTION("""COMPUTED_VALUE"""),"200 Bordeaux")</f>
        <v>200 Bordeaux</v>
      </c>
      <c r="G164" s="1" t="s">
        <v>1826</v>
      </c>
      <c r="H164" s="1" t="s">
        <v>1827</v>
      </c>
      <c r="I164" s="5" t="s">
        <v>1828</v>
      </c>
      <c r="J164" s="1" t="s">
        <v>183</v>
      </c>
      <c r="K164" s="3"/>
      <c r="L164" s="3"/>
    </row>
    <row r="165" hidden="1">
      <c r="A165" s="4" t="s">
        <v>1830</v>
      </c>
      <c r="B165" s="1" t="s">
        <v>1831</v>
      </c>
      <c r="C165" s="1" t="s">
        <v>1832</v>
      </c>
      <c r="D165" s="1" t="s">
        <v>1833</v>
      </c>
      <c r="E165" s="1" t="str">
        <f>IFERROR(__xludf.DUMMYFUNCTION("SPLIT(D165,""33"",FALSE)"),"38 Rue Peyronnet
                                 Association Bout à Bout 
                                ")</f>
        <v>38 Rue Peyronnet
                                 Association Bout à Bout 
                                </v>
      </c>
      <c r="F165" s="1" t="str">
        <f>IFERROR(__xludf.DUMMYFUNCTION("""COMPUTED_VALUE"""),"800 Bordeaux")</f>
        <v>800 Bordeaux</v>
      </c>
      <c r="G165" s="1" t="s">
        <v>1834</v>
      </c>
      <c r="H165" s="1" t="s">
        <v>11</v>
      </c>
      <c r="I165" s="3"/>
      <c r="J165" s="1" t="s">
        <v>80</v>
      </c>
      <c r="K165" s="3"/>
      <c r="L165" s="3"/>
    </row>
    <row r="166" hidden="1">
      <c r="A166" s="4" t="s">
        <v>1842</v>
      </c>
      <c r="B166" s="1" t="s">
        <v>1843</v>
      </c>
      <c r="C166" s="1" t="s">
        <v>1844</v>
      </c>
      <c r="D166" s="1" t="s">
        <v>1845</v>
      </c>
      <c r="E166" s="1" t="str">
        <f>IFERROR(__xludf.DUMMYFUNCTION("SPLIT(D166,""33"",FALSE)"),"39 rue Hermitage de l'hippodrome
                                ")</f>
        <v>39 rue Hermitage de l'hippodrome
                                </v>
      </c>
      <c r="F166" s="1" t="str">
        <f>IFERROR(__xludf.DUMMYFUNCTION("""COMPUTED_VALUE"""),"320 Eysines")</f>
        <v>320 Eysines</v>
      </c>
      <c r="G166" s="1" t="s">
        <v>1846</v>
      </c>
      <c r="H166" s="1" t="s">
        <v>1847</v>
      </c>
      <c r="I166" s="5" t="s">
        <v>1848</v>
      </c>
      <c r="J166" s="1" t="s">
        <v>31</v>
      </c>
      <c r="K166" s="3"/>
      <c r="L166" s="3"/>
    </row>
    <row r="167" hidden="1">
      <c r="A167" s="4" t="s">
        <v>1852</v>
      </c>
      <c r="B167" s="1" t="s">
        <v>1853</v>
      </c>
      <c r="C167" s="1" t="s">
        <v>1854</v>
      </c>
      <c r="D167" s="1" t="s">
        <v>1855</v>
      </c>
      <c r="E167" s="1" t="str">
        <f>IFERROR(__xludf.DUMMYFUNCTION("SPLIT(D167,""33"",FALSE)"),"136 Rue Hortense
                                ")</f>
        <v>136 Rue Hortense
                                </v>
      </c>
      <c r="F167" s="1" t="str">
        <f>IFERROR(__xludf.DUMMYFUNCTION("""COMPUTED_VALUE"""),"100 BORDEAUX")</f>
        <v>100 BORDEAUX</v>
      </c>
      <c r="G167" s="1" t="s">
        <v>1856</v>
      </c>
      <c r="H167" s="1" t="s">
        <v>11</v>
      </c>
      <c r="I167" s="1" t="s">
        <v>11</v>
      </c>
      <c r="J167" s="1" t="s">
        <v>154</v>
      </c>
      <c r="K167" s="3"/>
      <c r="L167" s="3"/>
    </row>
    <row r="168" hidden="1">
      <c r="A168" s="4" t="s">
        <v>1868</v>
      </c>
      <c r="B168" s="1" t="s">
        <v>1869</v>
      </c>
      <c r="C168" s="1" t="s">
        <v>1870</v>
      </c>
      <c r="D168" s="1" t="s">
        <v>1871</v>
      </c>
      <c r="E168" s="1" t="str">
        <f>IFERROR(__xludf.DUMMYFUNCTION("SPLIT(D168,""33"",FALSE)"),"Esplanade des Antilles 
                                 UFR STC Local F104
                                ")</f>
        <v>Esplanade des Antilles 
                                 UFR STC Local F104
                                </v>
      </c>
      <c r="F168" s="1" t="str">
        <f>IFERROR(__xludf.DUMMYFUNCTION("""COMPUTED_VALUE"""),"600 PESSAC")</f>
        <v>600 PESSAC</v>
      </c>
      <c r="G168" s="1" t="s">
        <v>1872</v>
      </c>
      <c r="H168" s="1" t="s">
        <v>11</v>
      </c>
      <c r="I168" s="1" t="s">
        <v>11</v>
      </c>
      <c r="J168" s="1" t="s">
        <v>154</v>
      </c>
      <c r="K168" s="3"/>
      <c r="L168" s="3"/>
    </row>
    <row r="169" hidden="1">
      <c r="A169" s="4" t="s">
        <v>1878</v>
      </c>
      <c r="B169" s="1" t="s">
        <v>1879</v>
      </c>
      <c r="C169" s="3"/>
      <c r="D169" s="1" t="s">
        <v>9575</v>
      </c>
      <c r="E169" s="1" t="str">
        <f>IFERROR(__xludf.DUMMYFUNCTION("SPLIT(D169,""33"",FALSE)"),"pas d'adresse")</f>
        <v>pas d'adresse</v>
      </c>
      <c r="F169" s="3"/>
      <c r="G169" s="3"/>
      <c r="H169" s="1" t="s">
        <v>11</v>
      </c>
      <c r="I169" s="1" t="s">
        <v>11</v>
      </c>
      <c r="J169" s="1" t="s">
        <v>11</v>
      </c>
      <c r="K169" s="3"/>
      <c r="L169" s="3"/>
    </row>
    <row r="170" hidden="1">
      <c r="A170" s="4" t="s">
        <v>1887</v>
      </c>
      <c r="B170" s="1" t="s">
        <v>1888</v>
      </c>
      <c r="C170" s="1" t="s">
        <v>1889</v>
      </c>
      <c r="D170" s="1" t="s">
        <v>1890</v>
      </c>
      <c r="E170" s="1" t="str">
        <f>IFERROR(__xludf.DUMMYFUNCTION("SPLIT(D170,""33"",FALSE)"),"7-11 rue joseph brunet
                                ")</f>
        <v>7-11 rue joseph brunet
                                </v>
      </c>
      <c r="F170" s="1" t="str">
        <f>IFERROR(__xludf.DUMMYFUNCTION("""COMPUTED_VALUE"""),"300 Bordeaux")</f>
        <v>300 Bordeaux</v>
      </c>
      <c r="G170" s="1" t="s">
        <v>1891</v>
      </c>
      <c r="H170" s="1" t="s">
        <v>11</v>
      </c>
      <c r="I170" s="5" t="s">
        <v>1892</v>
      </c>
      <c r="J170" s="1" t="s">
        <v>80</v>
      </c>
      <c r="K170" s="3"/>
      <c r="L170" s="3"/>
    </row>
    <row r="171" hidden="1">
      <c r="A171" s="4" t="s">
        <v>1894</v>
      </c>
      <c r="B171" s="1" t="s">
        <v>1895</v>
      </c>
      <c r="C171" s="1" t="s">
        <v>1896</v>
      </c>
      <c r="D171" s="1" t="s">
        <v>1897</v>
      </c>
      <c r="E171" s="1" t="str">
        <f>IFERROR(__xludf.DUMMYFUNCTION("SPLIT(D171,""33"",FALSE)"),"ANVP Maison des associations  
                                  55 Avenue du Maréchal de Lattre de Tassigny
                                ")</f>
        <v>ANVP Maison des associations  
                                  55 Avenue du Maréchal de Lattre de Tassigny
                                </v>
      </c>
      <c r="F171" s="1" t="str">
        <f>IFERROR(__xludf.DUMMYFUNCTION("""COMPUTED_VALUE"""),"700 Mérignac")</f>
        <v>700 Mérignac</v>
      </c>
      <c r="G171" s="1" t="s">
        <v>1898</v>
      </c>
      <c r="H171" s="1" t="s">
        <v>11</v>
      </c>
      <c r="I171" s="1" t="s">
        <v>11</v>
      </c>
      <c r="J171" s="1" t="s">
        <v>31</v>
      </c>
      <c r="K171" s="3"/>
      <c r="L171" s="3"/>
    </row>
    <row r="172" hidden="1">
      <c r="A172" s="4" t="s">
        <v>1900</v>
      </c>
      <c r="B172" s="1" t="s">
        <v>1901</v>
      </c>
      <c r="C172" s="1" t="s">
        <v>1902</v>
      </c>
      <c r="D172" s="1" t="s">
        <v>1903</v>
      </c>
      <c r="E172" s="1" t="str">
        <f>IFERROR(__xludf.DUMMYFUNCTION("SPLIT(D172,""33"",FALSE)"),"Rue Jean Sabarots 
                                ")</f>
        <v>Rue Jean Sabarots 
                                </v>
      </c>
      <c r="F172" s="1" t="str">
        <f>IFERROR(__xludf.DUMMYFUNCTION("""COMPUTED_VALUE"""),"100 Bordeaux")</f>
        <v>100 Bordeaux</v>
      </c>
      <c r="G172" s="1" t="s">
        <v>1904</v>
      </c>
      <c r="H172" s="1" t="s">
        <v>11</v>
      </c>
      <c r="I172" s="5" t="s">
        <v>1905</v>
      </c>
      <c r="J172" s="1" t="s">
        <v>80</v>
      </c>
      <c r="K172" s="3"/>
      <c r="L172" s="3"/>
    </row>
    <row r="173" hidden="1">
      <c r="A173" s="4" t="s">
        <v>1917</v>
      </c>
      <c r="B173" s="1" t="s">
        <v>1918</v>
      </c>
      <c r="C173" s="3"/>
      <c r="D173" s="1" t="s">
        <v>9575</v>
      </c>
      <c r="E173" s="1" t="str">
        <f>IFERROR(__xludf.DUMMYFUNCTION("SPLIT(D173,""33"",FALSE)"),"pas d'adresse")</f>
        <v>pas d'adresse</v>
      </c>
      <c r="F173" s="3"/>
      <c r="G173" s="3"/>
      <c r="H173" s="1" t="s">
        <v>11</v>
      </c>
      <c r="I173" s="1" t="s">
        <v>11</v>
      </c>
      <c r="J173" s="1" t="s">
        <v>11</v>
      </c>
      <c r="K173" s="3"/>
      <c r="L173" s="3"/>
    </row>
    <row r="174" hidden="1">
      <c r="A174" s="4" t="s">
        <v>1920</v>
      </c>
      <c r="B174" s="1" t="s">
        <v>1921</v>
      </c>
      <c r="C174" s="1" t="s">
        <v>1922</v>
      </c>
      <c r="D174" s="1" t="s">
        <v>1923</v>
      </c>
      <c r="E174" s="1" t="str">
        <f>IFERROR(__xludf.DUMMYFUNCTION("SPLIT(D174,""33"",FALSE)"),"42 cours Anatole France
                                ")</f>
        <v>42 cours Anatole France
                                </v>
      </c>
      <c r="F174" s="1" t="str">
        <f>IFERROR(__xludf.DUMMYFUNCTION("""COMPUTED_VALUE"""),"000 Bordeaux")</f>
        <v>000 Bordeaux</v>
      </c>
      <c r="G174" s="1" t="s">
        <v>1924</v>
      </c>
      <c r="H174" s="1" t="s">
        <v>11</v>
      </c>
      <c r="I174" s="1" t="s">
        <v>11</v>
      </c>
      <c r="J174" s="1" t="s">
        <v>80</v>
      </c>
      <c r="K174" s="3"/>
      <c r="L174" s="3"/>
    </row>
    <row r="175" hidden="1">
      <c r="A175" s="4" t="s">
        <v>1952</v>
      </c>
      <c r="B175" s="1" t="s">
        <v>1953</v>
      </c>
      <c r="C175" s="1" t="s">
        <v>1954</v>
      </c>
      <c r="D175" s="1" t="s">
        <v>1955</v>
      </c>
      <c r="E175" s="1" t="str">
        <f>IFERROR(__xludf.DUMMYFUNCTION("SPLIT(D175,""33"",FALSE)"),"5 place Ravezies
                                ")</f>
        <v>5 place Ravezies
                                </v>
      </c>
      <c r="F175" s="1" t="str">
        <f>IFERROR(__xludf.DUMMYFUNCTION("""COMPUTED_VALUE"""),"300 Bordeaux")</f>
        <v>300 Bordeaux</v>
      </c>
      <c r="G175" s="1" t="s">
        <v>1956</v>
      </c>
      <c r="H175" s="1" t="s">
        <v>11</v>
      </c>
      <c r="I175" s="5" t="s">
        <v>1957</v>
      </c>
      <c r="J175" s="1" t="s">
        <v>924</v>
      </c>
      <c r="K175" s="3"/>
      <c r="L175" s="3"/>
    </row>
    <row r="176" hidden="1">
      <c r="A176" s="4" t="s">
        <v>1971</v>
      </c>
      <c r="B176" s="1" t="s">
        <v>1972</v>
      </c>
      <c r="C176" s="1" t="s">
        <v>1973</v>
      </c>
      <c r="D176" s="1" t="s">
        <v>1974</v>
      </c>
      <c r="E176" s="1" t="str">
        <f>IFERROR(__xludf.DUMMYFUNCTION("SPLIT(D176,""33"",FALSE)"),"84 cours Aristide Briand
                                ")</f>
        <v>84 cours Aristide Briand
                                </v>
      </c>
      <c r="F176" s="1" t="str">
        <f>IFERROR(__xludf.DUMMYFUNCTION("""COMPUTED_VALUE"""),"000 Bordeaux")</f>
        <v>000 Bordeaux</v>
      </c>
      <c r="G176" s="1" t="s">
        <v>1975</v>
      </c>
      <c r="H176" s="1" t="s">
        <v>11</v>
      </c>
      <c r="I176" s="5" t="s">
        <v>1976</v>
      </c>
      <c r="J176" s="1" t="s">
        <v>183</v>
      </c>
      <c r="K176" s="3"/>
      <c r="L176" s="3"/>
    </row>
    <row r="177" hidden="1">
      <c r="A177" s="4" t="s">
        <v>1984</v>
      </c>
      <c r="B177" s="1" t="s">
        <v>1985</v>
      </c>
      <c r="C177" s="1" t="s">
        <v>1986</v>
      </c>
      <c r="D177" s="1" t="s">
        <v>1987</v>
      </c>
      <c r="E177" s="1" t="str">
        <f>IFERROR(__xludf.DUMMYFUNCTION("SPLIT(D177,""33"",FALSE)"),"16 bis rue jean jaures
                                ")</f>
        <v>16 bis rue jean jaures
                                </v>
      </c>
      <c r="F177" s="1" t="str">
        <f>IFERROR(__xludf.DUMMYFUNCTION("""COMPUTED_VALUE"""),"320 eysines")</f>
        <v>320 eysines</v>
      </c>
      <c r="G177" s="1" t="s">
        <v>1988</v>
      </c>
      <c r="H177" s="1" t="s">
        <v>11</v>
      </c>
      <c r="I177" s="5" t="s">
        <v>1989</v>
      </c>
      <c r="J177" s="1" t="s">
        <v>11</v>
      </c>
      <c r="K177" s="3"/>
      <c r="L177" s="3"/>
    </row>
    <row r="178" hidden="1">
      <c r="A178" s="4" t="s">
        <v>1991</v>
      </c>
      <c r="B178" s="1" t="s">
        <v>1992</v>
      </c>
      <c r="C178" s="1" t="s">
        <v>1993</v>
      </c>
      <c r="D178" s="1" t="s">
        <v>1994</v>
      </c>
      <c r="E178" s="1" t="str">
        <f>IFERROR(__xludf.DUMMYFUNCTION("SPLIT(D178,""33"",FALSE)"),"24 rue andre Hible
                                ")</f>
        <v>24 rue andre Hible
                                </v>
      </c>
      <c r="F178" s="1" t="str">
        <f>IFERROR(__xludf.DUMMYFUNCTION("""COMPUTED_VALUE"""),"800 Bordeaux")</f>
        <v>800 Bordeaux</v>
      </c>
      <c r="G178" s="1" t="s">
        <v>1995</v>
      </c>
      <c r="H178" s="1" t="s">
        <v>11</v>
      </c>
      <c r="I178" s="5" t="s">
        <v>1996</v>
      </c>
      <c r="J178" s="1" t="s">
        <v>154</v>
      </c>
      <c r="K178" s="3"/>
      <c r="L178" s="3"/>
    </row>
    <row r="179" hidden="1">
      <c r="A179" s="4" t="s">
        <v>2000</v>
      </c>
      <c r="B179" s="1" t="s">
        <v>2001</v>
      </c>
      <c r="C179" s="1" t="s">
        <v>2002</v>
      </c>
      <c r="D179" s="1" t="s">
        <v>2003</v>
      </c>
      <c r="E179" s="1" t="str">
        <f>IFERROR(__xludf.DUMMYFUNCTION("SPLIT(D179,""33"",FALSE)"),"25 rue Permentade
                                 Centre d'animation St Michel
                                ")</f>
        <v>25 rue Permentade
                                 Centre d'animation St Michel
                                </v>
      </c>
      <c r="F179" s="1" t="str">
        <f>IFERROR(__xludf.DUMMYFUNCTION("""COMPUTED_VALUE"""),"000 Bordeaux")</f>
        <v>000 Bordeaux</v>
      </c>
      <c r="G179" s="1" t="s">
        <v>2004</v>
      </c>
      <c r="H179" s="1" t="s">
        <v>2005</v>
      </c>
      <c r="I179" s="5" t="s">
        <v>2006</v>
      </c>
      <c r="J179" s="1" t="s">
        <v>80</v>
      </c>
      <c r="K179" s="3"/>
      <c r="L179" s="3"/>
    </row>
    <row r="180" hidden="1">
      <c r="A180" s="4" t="s">
        <v>2012</v>
      </c>
      <c r="B180" s="1" t="s">
        <v>2013</v>
      </c>
      <c r="C180" s="1" t="s">
        <v>2014</v>
      </c>
      <c r="D180" s="1" t="s">
        <v>2015</v>
      </c>
      <c r="E180" s="1" t="str">
        <f>IFERROR(__xludf.DUMMYFUNCTION("SPLIT(D180,""33"",FALSE)"),"42 rue du bocage 
                                ")</f>
        <v>42 rue du bocage 
                                </v>
      </c>
      <c r="F180" s="1" t="str">
        <f>IFERROR(__xludf.DUMMYFUNCTION("""COMPUTED_VALUE"""),"200 bordeaux")</f>
        <v>200 bordeaux</v>
      </c>
      <c r="G180" s="1" t="s">
        <v>2016</v>
      </c>
      <c r="H180" s="1" t="s">
        <v>11</v>
      </c>
      <c r="I180" s="1" t="s">
        <v>11</v>
      </c>
      <c r="J180" s="1" t="s">
        <v>31</v>
      </c>
      <c r="K180" s="3"/>
      <c r="L180" s="3"/>
    </row>
    <row r="181" hidden="1">
      <c r="A181" s="4" t="s">
        <v>2018</v>
      </c>
      <c r="B181" s="1" t="s">
        <v>2019</v>
      </c>
      <c r="C181" s="1" t="s">
        <v>2020</v>
      </c>
      <c r="D181" s="1" t="s">
        <v>2021</v>
      </c>
      <c r="E181" s="1" t="str">
        <f>IFERROR(__xludf.DUMMYFUNCTION("SPLIT(D181,""33"",FALSE)"),"2 rue Raymond Poincaré
                                 La Calypso entrée 1
                                ")</f>
        <v>2 rue Raymond Poincaré
                                 La Calypso entrée 1
                                </v>
      </c>
      <c r="F181" s="1" t="str">
        <f>IFERROR(__xludf.DUMMYFUNCTION("""COMPUTED_VALUE"""),"110 Le Bouscat")</f>
        <v>110 Le Bouscat</v>
      </c>
      <c r="G181" s="1" t="s">
        <v>2022</v>
      </c>
      <c r="H181" s="1" t="s">
        <v>2023</v>
      </c>
      <c r="I181" s="5" t="s">
        <v>2024</v>
      </c>
      <c r="J181" s="1" t="s">
        <v>53</v>
      </c>
      <c r="K181" s="3"/>
      <c r="L181" s="3"/>
    </row>
    <row r="182" hidden="1">
      <c r="A182" s="4" t="s">
        <v>2030</v>
      </c>
      <c r="B182" s="1" t="s">
        <v>2031</v>
      </c>
      <c r="C182" s="1" t="s">
        <v>2032</v>
      </c>
      <c r="D182" s="1" t="s">
        <v>2033</v>
      </c>
      <c r="E182" s="1" t="str">
        <f>IFERROR(__xludf.DUMMYFUNCTION("SPLIT(D182,""33"",FALSE)"),"Cours du maréchal Foch
                                ")</f>
        <v>Cours du maréchal Foch
                                </v>
      </c>
      <c r="F182" s="1" t="str">
        <f>IFERROR(__xludf.DUMMYFUNCTION("""COMPUTED_VALUE"""),"000 Bordeaux")</f>
        <v>000 Bordeaux</v>
      </c>
      <c r="G182" s="1" t="s">
        <v>2034</v>
      </c>
      <c r="H182" s="1" t="s">
        <v>11</v>
      </c>
      <c r="I182" s="5" t="s">
        <v>2035</v>
      </c>
      <c r="J182" s="1" t="s">
        <v>80</v>
      </c>
      <c r="K182" s="3"/>
      <c r="L182" s="3"/>
    </row>
    <row r="183" hidden="1">
      <c r="A183" s="4" t="s">
        <v>2053</v>
      </c>
      <c r="B183" s="1" t="s">
        <v>2054</v>
      </c>
      <c r="C183" s="1" t="s">
        <v>2055</v>
      </c>
      <c r="D183" s="1" t="s">
        <v>2056</v>
      </c>
      <c r="E183" s="1" t="str">
        <f>IFERROR(__xludf.DUMMYFUNCTION("SPLIT(D183,""33"",FALSE)"),"76 rue de Pessac
                                ")</f>
        <v>76 rue de Pessac
                                </v>
      </c>
      <c r="F183" s="1" t="str">
        <f>IFERROR(__xludf.DUMMYFUNCTION("""COMPUTED_VALUE"""),"000 Bordeaux")</f>
        <v>000 Bordeaux</v>
      </c>
      <c r="G183" s="1" t="s">
        <v>2057</v>
      </c>
      <c r="H183" s="1" t="s">
        <v>11</v>
      </c>
      <c r="I183" s="5" t="s">
        <v>2058</v>
      </c>
      <c r="J183" s="1" t="s">
        <v>43</v>
      </c>
      <c r="K183" s="3"/>
      <c r="L183" s="3"/>
    </row>
    <row r="184" hidden="1">
      <c r="A184" s="4" t="s">
        <v>2064</v>
      </c>
      <c r="B184" s="1" t="s">
        <v>2065</v>
      </c>
      <c r="C184" s="1" t="s">
        <v>2066</v>
      </c>
      <c r="D184" s="1" t="s">
        <v>2067</v>
      </c>
      <c r="E184" s="1" t="str">
        <f>IFERROR(__xludf.DUMMYFUNCTION("SPLIT(D184,""33"",FALSE)"),"125 cours Alsace et Lorraine
                                ")</f>
        <v>125 cours Alsace et Lorraine
                                </v>
      </c>
      <c r="F184" s="1" t="str">
        <f>IFERROR(__xludf.DUMMYFUNCTION("""COMPUTED_VALUE"""),"000 Bordeaux")</f>
        <v>000 Bordeaux</v>
      </c>
      <c r="G184" s="1" t="s">
        <v>2068</v>
      </c>
      <c r="H184" s="1" t="s">
        <v>11</v>
      </c>
      <c r="I184" s="5" t="s">
        <v>2069</v>
      </c>
      <c r="J184" s="1" t="s">
        <v>312</v>
      </c>
      <c r="K184" s="3"/>
      <c r="L184" s="3"/>
    </row>
    <row r="185" hidden="1">
      <c r="A185" s="4" t="s">
        <v>2079</v>
      </c>
      <c r="B185" s="1" t="s">
        <v>2080</v>
      </c>
      <c r="C185" s="1" t="s">
        <v>2081</v>
      </c>
      <c r="D185" s="1" t="s">
        <v>2082</v>
      </c>
      <c r="E185" s="1" t="str">
        <f>IFERROR(__xludf.DUMMYFUNCTION("SPLIT(D185,""33"",FALSE)"),"8 rue de la Concorde
                                ")</f>
        <v>8 rue de la Concorde
                                </v>
      </c>
      <c r="F185" s="1" t="str">
        <f>IFERROR(__xludf.DUMMYFUNCTION("""COMPUTED_VALUE"""),"000 Bordeaux")</f>
        <v>000 Bordeaux</v>
      </c>
      <c r="G185" s="1" t="s">
        <v>2083</v>
      </c>
      <c r="H185" s="1" t="s">
        <v>11</v>
      </c>
      <c r="I185" s="5" t="s">
        <v>2084</v>
      </c>
      <c r="J185" s="1" t="s">
        <v>43</v>
      </c>
      <c r="K185" s="3"/>
      <c r="L185" s="3"/>
    </row>
    <row r="186" hidden="1">
      <c r="A186" s="4" t="s">
        <v>2092</v>
      </c>
      <c r="B186" s="1" t="s">
        <v>2093</v>
      </c>
      <c r="C186" s="1" t="s">
        <v>2094</v>
      </c>
      <c r="D186" s="1" t="s">
        <v>2095</v>
      </c>
      <c r="E186" s="1" t="str">
        <f>IFERROR(__xludf.DUMMYFUNCTION("SPLIT(D186,""33"",FALSE)"),"59 rue Camille Sauvageau
                                ")</f>
        <v>59 rue Camille Sauvageau
                                </v>
      </c>
      <c r="F186" s="1" t="str">
        <f>IFERROR(__xludf.DUMMYFUNCTION("""COMPUTED_VALUE"""),"800 Bordeaux")</f>
        <v>800 Bordeaux</v>
      </c>
      <c r="G186" s="1" t="s">
        <v>2096</v>
      </c>
      <c r="H186" s="1" t="s">
        <v>11</v>
      </c>
      <c r="I186" s="1" t="s">
        <v>11</v>
      </c>
      <c r="J186" s="1" t="s">
        <v>11</v>
      </c>
      <c r="K186" s="3"/>
      <c r="L186" s="3"/>
    </row>
    <row r="187" hidden="1">
      <c r="A187" s="4" t="s">
        <v>2100</v>
      </c>
      <c r="B187" s="1" t="s">
        <v>2101</v>
      </c>
      <c r="C187" s="1" t="s">
        <v>2102</v>
      </c>
      <c r="D187" s="1" t="s">
        <v>2103</v>
      </c>
      <c r="E187" s="1" t="str">
        <f>IFERROR(__xludf.DUMMYFUNCTION("SPLIT(D187,""33"",FALSE)"),"7 Chemin de Maransin
                                ")</f>
        <v>7 Chemin de Maransin
                                </v>
      </c>
      <c r="F187" s="1" t="str">
        <f>IFERROR(__xludf.DUMMYFUNCTION("""COMPUTED_VALUE"""),"440 Ambares")</f>
        <v>440 Ambares</v>
      </c>
      <c r="G187" s="1" t="s">
        <v>2104</v>
      </c>
      <c r="H187" s="1" t="s">
        <v>2105</v>
      </c>
      <c r="I187" s="1" t="s">
        <v>11</v>
      </c>
      <c r="J187" s="1" t="s">
        <v>312</v>
      </c>
      <c r="K187" s="3"/>
      <c r="L187" s="3"/>
    </row>
    <row r="188" hidden="1">
      <c r="A188" s="4" t="s">
        <v>2111</v>
      </c>
      <c r="B188" s="1" t="s">
        <v>2112</v>
      </c>
      <c r="C188" s="1" t="s">
        <v>2113</v>
      </c>
      <c r="D188" s="1" t="s">
        <v>2114</v>
      </c>
      <c r="E188" s="1" t="str">
        <f>IFERROR(__xludf.DUMMYFUNCTION("SPLIT(D188,""33"",FALSE)"),"9 rue Fernand Philippart
                                ")</f>
        <v>9 rue Fernand Philippart
                                </v>
      </c>
      <c r="F188" s="1" t="str">
        <f>IFERROR(__xludf.DUMMYFUNCTION("""COMPUTED_VALUE"""),"000 BORDEAUX")</f>
        <v>000 BORDEAUX</v>
      </c>
      <c r="G188" s="1" t="s">
        <v>2115</v>
      </c>
      <c r="H188" s="1" t="s">
        <v>2116</v>
      </c>
      <c r="I188" s="5" t="s">
        <v>2117</v>
      </c>
      <c r="J188" s="1" t="s">
        <v>43</v>
      </c>
      <c r="K188" s="3"/>
      <c r="L188" s="3"/>
    </row>
    <row r="189" hidden="1">
      <c r="A189" s="4" t="s">
        <v>2131</v>
      </c>
      <c r="B189" s="1" t="s">
        <v>2132</v>
      </c>
      <c r="C189" s="1" t="s">
        <v>2133</v>
      </c>
      <c r="D189" s="1" t="s">
        <v>2134</v>
      </c>
      <c r="E189" s="1" t="str">
        <f>IFERROR(__xludf.DUMMYFUNCTION("SPLIT(D189,""33"",FALSE)"),"144 rue Durcy
                                 Appart B34
                                ")</f>
        <v>144 rue Durcy
                                 Appart B34
                                </v>
      </c>
      <c r="F189" s="1" t="str">
        <f>IFERROR(__xludf.DUMMYFUNCTION("""COMPUTED_VALUE"""),"130 bègles")</f>
        <v>130 bègles</v>
      </c>
      <c r="G189" s="1" t="s">
        <v>2135</v>
      </c>
      <c r="H189" s="1" t="s">
        <v>11</v>
      </c>
      <c r="I189" s="1" t="s">
        <v>11</v>
      </c>
      <c r="J189" s="1" t="s">
        <v>43</v>
      </c>
      <c r="K189" s="3"/>
      <c r="L189" s="3"/>
    </row>
    <row r="190" hidden="1">
      <c r="A190" s="4" t="s">
        <v>2137</v>
      </c>
      <c r="B190" s="1" t="s">
        <v>2138</v>
      </c>
      <c r="C190" s="1" t="s">
        <v>2139</v>
      </c>
      <c r="D190" s="1" t="s">
        <v>2140</v>
      </c>
      <c r="E190" s="1" t="str">
        <f>IFERROR(__xludf.DUMMYFUNCTION("SPLIT(D190,""33"",FALSE)"),"11 rue du Cloitre
                                ")</f>
        <v>11 rue du Cloitre
                                </v>
      </c>
      <c r="F190" s="1" t="str">
        <f>IFERROR(__xludf.DUMMYFUNCTION("""COMPUTED_VALUE"""),"000 Bordeaux")</f>
        <v>000 Bordeaux</v>
      </c>
      <c r="G190" s="1" t="s">
        <v>2141</v>
      </c>
      <c r="H190" s="1" t="s">
        <v>11</v>
      </c>
      <c r="I190" s="1" t="s">
        <v>11</v>
      </c>
      <c r="J190" s="1" t="s">
        <v>31</v>
      </c>
      <c r="K190" s="3"/>
      <c r="L190" s="3"/>
    </row>
    <row r="191" hidden="1">
      <c r="A191" s="4" t="s">
        <v>2145</v>
      </c>
      <c r="B191" s="1" t="s">
        <v>2146</v>
      </c>
      <c r="C191" s="1" t="s">
        <v>2147</v>
      </c>
      <c r="D191" s="1" t="s">
        <v>2148</v>
      </c>
      <c r="E191" s="1" t="str">
        <f>IFERROR(__xludf.DUMMYFUNCTION("SPLIT(D191,""33"",FALSE)"),"5 place Amédée Larrieu 
                                ")</f>
        <v>5 place Amédée Larrieu 
                                </v>
      </c>
      <c r="F191" s="1" t="str">
        <f>IFERROR(__xludf.DUMMYFUNCTION("""COMPUTED_VALUE"""),"000 Bordeaux")</f>
        <v>000 Bordeaux</v>
      </c>
      <c r="G191" s="1" t="s">
        <v>2149</v>
      </c>
      <c r="H191" s="1" t="s">
        <v>2150</v>
      </c>
      <c r="I191" s="1" t="s">
        <v>11</v>
      </c>
      <c r="J191" s="1" t="s">
        <v>53</v>
      </c>
      <c r="K191" s="3"/>
      <c r="L191" s="3"/>
    </row>
    <row r="192" hidden="1">
      <c r="A192" s="4" t="s">
        <v>2160</v>
      </c>
      <c r="B192" s="1" t="s">
        <v>2161</v>
      </c>
      <c r="C192" s="3"/>
      <c r="D192" s="1" t="s">
        <v>9575</v>
      </c>
      <c r="E192" s="1" t="str">
        <f>IFERROR(__xludf.DUMMYFUNCTION("SPLIT(D192,""33"",FALSE)"),"pas d'adresse")</f>
        <v>pas d'adresse</v>
      </c>
      <c r="F192" s="3"/>
      <c r="G192" s="3"/>
      <c r="H192" s="1" t="s">
        <v>11</v>
      </c>
      <c r="I192" s="1" t="s">
        <v>11</v>
      </c>
      <c r="J192" s="1" t="s">
        <v>11</v>
      </c>
      <c r="K192" s="3"/>
      <c r="L192" s="3"/>
    </row>
    <row r="193" hidden="1">
      <c r="A193" s="4" t="s">
        <v>2163</v>
      </c>
      <c r="B193" s="1" t="s">
        <v>2164</v>
      </c>
      <c r="C193" s="1" t="s">
        <v>2165</v>
      </c>
      <c r="D193" s="1" t="s">
        <v>2166</v>
      </c>
      <c r="E193" s="1" t="str">
        <f>IFERROR(__xludf.DUMMYFUNCTION("SPLIT(D193,""33"",FALSE)"),"56 bis rue Amédée Saint Germain
                                ")</f>
        <v>56 bis rue Amédée Saint Germain
                                </v>
      </c>
      <c r="F193" s="1" t="str">
        <f>IFERROR(__xludf.DUMMYFUNCTION("""COMPUTED_VALUE"""),"800 Bordeaux")</f>
        <v>800 Bordeaux</v>
      </c>
      <c r="G193" s="1" t="s">
        <v>2167</v>
      </c>
      <c r="H193" s="1" t="s">
        <v>11</v>
      </c>
      <c r="I193" s="5" t="s">
        <v>2168</v>
      </c>
      <c r="J193" s="1" t="s">
        <v>80</v>
      </c>
      <c r="K193" s="3"/>
      <c r="L193" s="3"/>
    </row>
    <row r="194" hidden="1">
      <c r="A194" s="4" t="s">
        <v>2170</v>
      </c>
      <c r="B194" s="1" t="s">
        <v>2171</v>
      </c>
      <c r="C194" s="1" t="s">
        <v>2172</v>
      </c>
      <c r="D194" s="1" t="s">
        <v>2173</v>
      </c>
      <c r="E194" s="1" t="str">
        <f>IFERROR(__xludf.DUMMYFUNCTION("SPLIT(D194,""33"",FALSE)"),"139 rue Joseph Brunet
                                ")</f>
        <v>139 rue Joseph Brunet
                                </v>
      </c>
      <c r="F194" s="1" t="str">
        <f>IFERROR(__xludf.DUMMYFUNCTION("""COMPUTED_VALUE"""),"300 Bordeaux")</f>
        <v>300 Bordeaux</v>
      </c>
      <c r="G194" s="1" t="s">
        <v>2174</v>
      </c>
      <c r="H194" s="1" t="s">
        <v>2175</v>
      </c>
      <c r="I194" s="1" t="s">
        <v>11</v>
      </c>
      <c r="J194" s="1" t="s">
        <v>154</v>
      </c>
      <c r="K194" s="3"/>
      <c r="L194" s="3"/>
    </row>
    <row r="195" hidden="1">
      <c r="A195" s="4" t="s">
        <v>2179</v>
      </c>
      <c r="B195" s="1" t="s">
        <v>2180</v>
      </c>
      <c r="C195" s="1" t="s">
        <v>2181</v>
      </c>
      <c r="D195" s="1" t="s">
        <v>2182</v>
      </c>
      <c r="E195" s="1" t="str">
        <f>IFERROR(__xludf.DUMMYFUNCTION("SPLIT(D195,""33"",FALSE)"),"8 square Saint Estephe
                                ")</f>
        <v>8 square Saint Estephe
                                </v>
      </c>
      <c r="F195" s="1" t="str">
        <f>IFERROR(__xludf.DUMMYFUNCTION("""COMPUTED_VALUE"""),"000 Bordeaux")</f>
        <v>000 Bordeaux</v>
      </c>
      <c r="G195" s="1" t="s">
        <v>2183</v>
      </c>
      <c r="H195" s="1" t="s">
        <v>2184</v>
      </c>
      <c r="I195" s="1" t="s">
        <v>11</v>
      </c>
      <c r="J195" s="1" t="s">
        <v>312</v>
      </c>
      <c r="K195" s="3"/>
      <c r="L195" s="3"/>
    </row>
    <row r="196" hidden="1">
      <c r="A196" s="4" t="s">
        <v>2186</v>
      </c>
      <c r="B196" s="1" t="s">
        <v>2187</v>
      </c>
      <c r="C196" s="1" t="s">
        <v>2188</v>
      </c>
      <c r="D196" s="1" t="s">
        <v>2189</v>
      </c>
      <c r="E196" s="1" t="str">
        <f>IFERROR(__xludf.DUMMYFUNCTION("SPLIT(D196,""33"",FALSE)"),"2 Terrasse du 8 Mai 1945
                                 Résident Le Ponant
                                ")</f>
        <v>2 Terrasse du 8 Mai 1945
                                 Résident Le Ponant
                                </v>
      </c>
      <c r="F196" s="1" t="str">
        <f>IFERROR(__xludf.DUMMYFUNCTION("""COMPUTED_VALUE"""),"000 Bordeaux")</f>
        <v>000 Bordeaux</v>
      </c>
      <c r="G196" s="1" t="s">
        <v>2190</v>
      </c>
      <c r="H196" s="1" t="s">
        <v>11</v>
      </c>
      <c r="I196" s="1" t="s">
        <v>11</v>
      </c>
      <c r="J196" s="1" t="s">
        <v>382</v>
      </c>
      <c r="K196" s="3"/>
      <c r="L196" s="3"/>
    </row>
    <row r="197" hidden="1">
      <c r="A197" s="4" t="s">
        <v>2192</v>
      </c>
      <c r="B197" s="1" t="s">
        <v>2193</v>
      </c>
      <c r="C197" s="1" t="s">
        <v>2194</v>
      </c>
      <c r="D197" s="1" t="s">
        <v>2195</v>
      </c>
      <c r="E197" s="1" t="str">
        <f>IFERROR(__xludf.DUMMYFUNCTION("SPLIT(D197,""33"",FALSE)"),"24 rue du 14 juillet
                                ")</f>
        <v>24 rue du 14 juillet
                                </v>
      </c>
      <c r="F197" s="1" t="str">
        <f>IFERROR(__xludf.DUMMYFUNCTION("""COMPUTED_VALUE"""),"400 Talence")</f>
        <v>400 Talence</v>
      </c>
      <c r="G197" s="1" t="s">
        <v>2196</v>
      </c>
      <c r="H197" s="1" t="s">
        <v>11</v>
      </c>
      <c r="I197" s="5" t="s">
        <v>2197</v>
      </c>
      <c r="J197" s="1" t="s">
        <v>80</v>
      </c>
      <c r="K197" s="3"/>
      <c r="L197" s="3"/>
    </row>
    <row r="198" hidden="1">
      <c r="A198" s="4" t="s">
        <v>2203</v>
      </c>
      <c r="B198" s="1" t="s">
        <v>2204</v>
      </c>
      <c r="C198" s="1" t="s">
        <v>2205</v>
      </c>
      <c r="D198" s="1" t="s">
        <v>2206</v>
      </c>
      <c r="E198" s="1" t="str">
        <f>IFERROR(__xludf.DUMMYFUNCTION("SPLIT(D198,""33"",FALSE)"),"fzefef
                                ")</f>
        <v>fzefef
                                </v>
      </c>
      <c r="F198" s="1" t="str">
        <f>IFERROR(__xludf.DUMMYFUNCTION("""COMPUTED_VALUE"""),"600 Pesac")</f>
        <v>600 Pesac</v>
      </c>
      <c r="G198" s="1" t="s">
        <v>1283</v>
      </c>
      <c r="H198" s="1" t="s">
        <v>11</v>
      </c>
      <c r="I198" s="1" t="s">
        <v>11</v>
      </c>
      <c r="J198" s="1" t="s">
        <v>154</v>
      </c>
      <c r="K198" s="3"/>
      <c r="L198" s="3"/>
    </row>
    <row r="199" hidden="1">
      <c r="A199" s="4" t="s">
        <v>2216</v>
      </c>
      <c r="B199" s="1" t="s">
        <v>2217</v>
      </c>
      <c r="C199" s="1" t="s">
        <v>2218</v>
      </c>
      <c r="D199" s="1" t="s">
        <v>2219</v>
      </c>
      <c r="E199" s="1" t="str">
        <f>IFERROR(__xludf.DUMMYFUNCTION("SPLIT(D199,""33"",FALSE)"),"9 rue henri EXPERT
                                ")</f>
        <v>9 rue henri EXPERT
                                </v>
      </c>
      <c r="F199" s="1" t="str">
        <f>IFERROR(__xludf.DUMMYFUNCTION("""COMPUTED_VALUE"""),"000 BORDEAUX")</f>
        <v>000 BORDEAUX</v>
      </c>
      <c r="G199" s="1" t="s">
        <v>2220</v>
      </c>
      <c r="H199" s="1" t="s">
        <v>2221</v>
      </c>
      <c r="I199" s="1" t="s">
        <v>11</v>
      </c>
      <c r="J199" s="1" t="s">
        <v>312</v>
      </c>
      <c r="K199" s="3"/>
      <c r="L199" s="3"/>
    </row>
    <row r="200" hidden="1">
      <c r="A200" s="4" t="s">
        <v>2225</v>
      </c>
      <c r="B200" s="1" t="s">
        <v>2226</v>
      </c>
      <c r="C200" s="1" t="s">
        <v>2227</v>
      </c>
      <c r="D200" s="1" t="s">
        <v>2228</v>
      </c>
      <c r="E200" s="1" t="str">
        <f>IFERROR(__xludf.DUMMYFUNCTION("SPLIT(D200,""33"",FALSE)"),"37 rue Borie 
                                ")</f>
        <v>37 rue Borie 
                                </v>
      </c>
      <c r="F200" s="1" t="str">
        <f>IFERROR(__xludf.DUMMYFUNCTION("""COMPUTED_VALUE"""),"000 Bordeaux")</f>
        <v>000 Bordeaux</v>
      </c>
      <c r="G200" s="1" t="s">
        <v>2229</v>
      </c>
      <c r="H200" s="1" t="s">
        <v>2230</v>
      </c>
      <c r="I200" s="5" t="s">
        <v>2231</v>
      </c>
      <c r="J200" s="1" t="s">
        <v>80</v>
      </c>
      <c r="K200" s="3"/>
      <c r="L200" s="3"/>
    </row>
    <row r="201" hidden="1">
      <c r="A201" s="4" t="s">
        <v>2237</v>
      </c>
      <c r="B201" s="1" t="s">
        <v>2238</v>
      </c>
      <c r="C201" s="1" t="s">
        <v>2239</v>
      </c>
      <c r="D201" s="1" t="s">
        <v>2240</v>
      </c>
      <c r="E201" s="1" t="str">
        <f>IFERROR(__xludf.DUMMYFUNCTION("SPLIT(D201,""33"",FALSE)"),"1 rue de L'Estragon Apt 91
                                ")</f>
        <v>1 rue de L'Estragon Apt 91
                                </v>
      </c>
      <c r="F201" s="1" t="str">
        <f>IFERROR(__xludf.DUMMYFUNCTION("""COMPUTED_VALUE"""),"600 Pessac")</f>
        <v>600 Pessac</v>
      </c>
      <c r="G201" s="1" t="s">
        <v>2241</v>
      </c>
      <c r="H201" s="1" t="s">
        <v>11</v>
      </c>
      <c r="I201" s="3"/>
      <c r="J201" s="1" t="s">
        <v>80</v>
      </c>
      <c r="K201" s="3"/>
      <c r="L201" s="3"/>
    </row>
    <row r="202" hidden="1">
      <c r="A202" s="4" t="s">
        <v>2245</v>
      </c>
      <c r="B202" s="1" t="s">
        <v>2246</v>
      </c>
      <c r="C202" s="1" t="s">
        <v>2247</v>
      </c>
      <c r="D202" s="1" t="s">
        <v>2248</v>
      </c>
      <c r="E202" s="1" t="str">
        <f>IFERROR(__xludf.DUMMYFUNCTION("SPLIT(D202,""33"",FALSE)"),"82 rue fondaudege
                                ")</f>
        <v>82 rue fondaudege
                                </v>
      </c>
      <c r="F202" s="1" t="str">
        <f>IFERROR(__xludf.DUMMYFUNCTION("""COMPUTED_VALUE"""),"000 Bordeaux")</f>
        <v>000 Bordeaux</v>
      </c>
      <c r="G202" s="1" t="s">
        <v>2249</v>
      </c>
      <c r="H202" s="1" t="s">
        <v>11</v>
      </c>
      <c r="I202" s="5" t="s">
        <v>2250</v>
      </c>
      <c r="J202" s="1" t="s">
        <v>924</v>
      </c>
      <c r="K202" s="3"/>
      <c r="L202" s="3"/>
    </row>
    <row r="203" hidden="1">
      <c r="A203" s="4" t="s">
        <v>2252</v>
      </c>
      <c r="B203" s="1" t="s">
        <v>2253</v>
      </c>
      <c r="C203" s="1" t="s">
        <v>2254</v>
      </c>
      <c r="D203" s="1" t="s">
        <v>2255</v>
      </c>
      <c r="E203" s="1" t="str">
        <f>IFERROR(__xludf.DUMMYFUNCTION("SPLIT(D203,""33"",FALSE)"),"103 cours d'Albret
                                ")</f>
        <v>103 cours d'Albret
                                </v>
      </c>
      <c r="F203" s="1" t="str">
        <f>IFERROR(__xludf.DUMMYFUNCTION("""COMPUTED_VALUE"""),"000 BORDEAUX")</f>
        <v>000 BORDEAUX</v>
      </c>
      <c r="G203" s="1" t="s">
        <v>2256</v>
      </c>
      <c r="H203" s="1" t="s">
        <v>11</v>
      </c>
      <c r="I203" s="1" t="s">
        <v>11</v>
      </c>
      <c r="J203" s="1" t="s">
        <v>312</v>
      </c>
      <c r="K203" s="3"/>
      <c r="L203" s="3"/>
    </row>
    <row r="204" hidden="1">
      <c r="A204" s="4" t="s">
        <v>2258</v>
      </c>
      <c r="B204" s="1" t="s">
        <v>2259</v>
      </c>
      <c r="C204" s="1" t="s">
        <v>2260</v>
      </c>
      <c r="D204" s="1" t="s">
        <v>2261</v>
      </c>
      <c r="E204" s="1" t="str">
        <f>IFERROR(__xludf.DUMMYFUNCTION("SPLIT(D204,""33"",FALSE)"),"25 rue BOYER
                                ")</f>
        <v>25 rue BOYER
                                </v>
      </c>
      <c r="F204" s="1" t="str">
        <f>IFERROR(__xludf.DUMMYFUNCTION("""COMPUTED_VALUE"""),"000 BORDEAUX")</f>
        <v>000 BORDEAUX</v>
      </c>
      <c r="G204" s="1" t="s">
        <v>2262</v>
      </c>
      <c r="H204" s="1" t="s">
        <v>11</v>
      </c>
      <c r="I204" s="1" t="s">
        <v>11</v>
      </c>
      <c r="J204" s="1" t="s">
        <v>53</v>
      </c>
      <c r="K204" s="3"/>
      <c r="L204" s="3"/>
    </row>
    <row r="205" hidden="1">
      <c r="A205" s="4" t="s">
        <v>2270</v>
      </c>
      <c r="B205" s="1" t="s">
        <v>2271</v>
      </c>
      <c r="C205" s="1" t="s">
        <v>2272</v>
      </c>
      <c r="D205" s="1" t="s">
        <v>2273</v>
      </c>
      <c r="E205" s="1" t="str">
        <f>IFERROR(__xludf.DUMMYFUNCTION("SPLIT(D205,""33"",FALSE)"),"Athénées père joseph wresinski 1 place saint christoly
                                 Boites aux lettres n4
                                ")</f>
        <v>Athénées père joseph wresinski 1 place saint christoly
                                 Boites aux lettres n4
                                </v>
      </c>
      <c r="F205" s="1" t="str">
        <f>IFERROR(__xludf.DUMMYFUNCTION("""COMPUTED_VALUE"""),"000 Bordeaux")</f>
        <v>000 Bordeaux</v>
      </c>
      <c r="G205" s="1" t="s">
        <v>2274</v>
      </c>
      <c r="H205" s="1" t="s">
        <v>2275</v>
      </c>
      <c r="I205" s="3"/>
      <c r="J205" s="1" t="s">
        <v>312</v>
      </c>
      <c r="K205" s="3"/>
      <c r="L205" s="3"/>
    </row>
    <row r="206" hidden="1">
      <c r="A206" s="4" t="s">
        <v>2293</v>
      </c>
      <c r="B206" s="1" t="s">
        <v>2294</v>
      </c>
      <c r="C206" s="1" t="s">
        <v>2295</v>
      </c>
      <c r="D206" s="1" t="s">
        <v>2296</v>
      </c>
      <c r="E206" s="1" t="str">
        <f>IFERROR(__xludf.DUMMYFUNCTION("SPLIT(D206,""33"",FALSE)"),"36 rue Robert Schuman
                                ")</f>
        <v>36 rue Robert Schuman
                                </v>
      </c>
      <c r="F206" s="1" t="str">
        <f>IFERROR(__xludf.DUMMYFUNCTION("""COMPUTED_VALUE"""),"300 Bordeaux")</f>
        <v>300 Bordeaux</v>
      </c>
      <c r="G206" s="1" t="s">
        <v>2297</v>
      </c>
      <c r="H206" s="1" t="s">
        <v>2175</v>
      </c>
      <c r="I206" s="1" t="s">
        <v>11</v>
      </c>
      <c r="J206" s="1" t="s">
        <v>312</v>
      </c>
      <c r="K206" s="3"/>
      <c r="L206" s="3"/>
    </row>
    <row r="207" hidden="1">
      <c r="A207" s="4" t="s">
        <v>2301</v>
      </c>
      <c r="B207" s="1" t="s">
        <v>2302</v>
      </c>
      <c r="C207" s="1" t="s">
        <v>2303</v>
      </c>
      <c r="D207" s="1" t="s">
        <v>2304</v>
      </c>
      <c r="E207" s="1" t="str">
        <f>IFERROR(__xludf.DUMMYFUNCTION("SPLIT(D207,""33"",FALSE)"),"15 rue Professeur Demons
                                ")</f>
        <v>15 rue Professeur Demons
                                </v>
      </c>
      <c r="F207" s="1" t="str">
        <f>IFERROR(__xludf.DUMMYFUNCTION("""COMPUTED_VALUE"""),"000 Bordeaux")</f>
        <v>000 Bordeaux</v>
      </c>
      <c r="G207" s="1" t="s">
        <v>2305</v>
      </c>
      <c r="H207" s="1" t="s">
        <v>2306</v>
      </c>
      <c r="I207" s="5" t="s">
        <v>2307</v>
      </c>
      <c r="J207" s="1" t="s">
        <v>80</v>
      </c>
      <c r="K207" s="3"/>
      <c r="L207" s="3"/>
    </row>
    <row r="208" hidden="1">
      <c r="A208" s="4" t="s">
        <v>2315</v>
      </c>
      <c r="B208" s="1" t="s">
        <v>2316</v>
      </c>
      <c r="C208" s="1" t="s">
        <v>2317</v>
      </c>
      <c r="D208" s="1" t="s">
        <v>2318</v>
      </c>
      <c r="E208" s="1" t="str">
        <f>IFERROR(__xludf.DUMMYFUNCTION("SPLIT(D208,""33"",FALSE)"),"2 rue du 144ème régiment infanterie
                                ")</f>
        <v>2 rue du 144ème régiment infanterie
                                </v>
      </c>
      <c r="F208" s="1" t="str">
        <f>IFERROR(__xludf.DUMMYFUNCTION("""COMPUTED_VALUE"""),"000 BORDEAUX")</f>
        <v>000 BORDEAUX</v>
      </c>
      <c r="G208" s="1" t="s">
        <v>2319</v>
      </c>
      <c r="H208" s="1" t="s">
        <v>11</v>
      </c>
      <c r="I208" s="1" t="s">
        <v>11</v>
      </c>
      <c r="J208" s="1" t="s">
        <v>80</v>
      </c>
      <c r="K208" s="3"/>
      <c r="L208" s="3"/>
    </row>
    <row r="209" hidden="1">
      <c r="A209" s="4" t="s">
        <v>2321</v>
      </c>
      <c r="B209" s="1" t="s">
        <v>2322</v>
      </c>
      <c r="C209" s="1" t="s">
        <v>2323</v>
      </c>
      <c r="D209" s="1" t="s">
        <v>2324</v>
      </c>
      <c r="E209" s="1" t="str">
        <f>IFERROR(__xludf.DUMMYFUNCTION("SPLIT(D209,""33"",FALSE)"),"1 Rue Fernand Cazères
                                ")</f>
        <v>1 Rue Fernand Cazères
                                </v>
      </c>
      <c r="F209" s="1" t="str">
        <f>IFERROR(__xludf.DUMMYFUNCTION("""COMPUTED_VALUE"""),"200 Bordeaux")</f>
        <v>200 Bordeaux</v>
      </c>
      <c r="G209" s="1" t="s">
        <v>2325</v>
      </c>
      <c r="H209" s="1" t="s">
        <v>11</v>
      </c>
      <c r="I209" s="1" t="s">
        <v>11</v>
      </c>
      <c r="J209" s="1" t="s">
        <v>80</v>
      </c>
      <c r="K209" s="3"/>
      <c r="L209" s="3"/>
    </row>
    <row r="210" hidden="1">
      <c r="A210" s="4" t="s">
        <v>2327</v>
      </c>
      <c r="B210" s="1" t="s">
        <v>2328</v>
      </c>
      <c r="C210" s="1" t="s">
        <v>2329</v>
      </c>
      <c r="D210" s="1" t="s">
        <v>2330</v>
      </c>
      <c r="E210" s="1" t="str">
        <f>IFERROR(__xludf.DUMMYFUNCTION("SPLIT(D210,""33"",FALSE)"),"chez Gregory Charruyer 111 cours de la sommes
                                ")</f>
        <v>chez Gregory Charruyer 111 cours de la sommes
                                </v>
      </c>
      <c r="F210" s="1" t="str">
        <f>IFERROR(__xludf.DUMMYFUNCTION("""COMPUTED_VALUE"""),"800 BORDEAUX")</f>
        <v>800 BORDEAUX</v>
      </c>
      <c r="G210" s="1" t="s">
        <v>2331</v>
      </c>
      <c r="H210" s="1" t="s">
        <v>11</v>
      </c>
      <c r="I210" s="5" t="s">
        <v>2332</v>
      </c>
      <c r="J210" s="1" t="s">
        <v>80</v>
      </c>
      <c r="K210" s="3"/>
      <c r="L210" s="3"/>
    </row>
    <row r="211" hidden="1">
      <c r="A211" s="4" t="s">
        <v>2336</v>
      </c>
      <c r="B211" s="1" t="s">
        <v>2337</v>
      </c>
      <c r="C211" s="1" t="s">
        <v>2338</v>
      </c>
      <c r="D211" s="1" t="s">
        <v>2339</v>
      </c>
      <c r="E211" s="1" t="str">
        <f>IFERROR(__xludf.DUMMYFUNCTION("SPLIT(D211,""33"",FALSE)"),"90 cours du Medoc
                                ")</f>
        <v>90 cours du Medoc
                                </v>
      </c>
      <c r="F211" s="1" t="str">
        <f>IFERROR(__xludf.DUMMYFUNCTION("""COMPUTED_VALUE"""),"300 Bordeaux")</f>
        <v>300 Bordeaux</v>
      </c>
      <c r="G211" s="1" t="s">
        <v>2340</v>
      </c>
      <c r="H211" s="1" t="s">
        <v>11</v>
      </c>
      <c r="I211" s="1" t="s">
        <v>11</v>
      </c>
      <c r="J211" s="1" t="s">
        <v>80</v>
      </c>
      <c r="K211" s="3"/>
      <c r="L211" s="3"/>
    </row>
    <row r="212" hidden="1">
      <c r="A212" s="4" t="s">
        <v>2348</v>
      </c>
      <c r="B212" s="1" t="s">
        <v>2349</v>
      </c>
      <c r="C212" s="1" t="s">
        <v>2350</v>
      </c>
      <c r="D212" s="1" t="s">
        <v>2351</v>
      </c>
      <c r="E212" s="1" t="str">
        <f>IFERROR(__xludf.DUMMYFUNCTION("SPLIT(D212,""33"",FALSE)"),"6-8 rue de Mérignac
                                ")</f>
        <v>6-8 rue de Mérignac
                                </v>
      </c>
      <c r="F212" s="1" t="str">
        <f>IFERROR(__xludf.DUMMYFUNCTION("""COMPUTED_VALUE"""),"000 Bordeaux")</f>
        <v>000 Bordeaux</v>
      </c>
      <c r="G212" s="1" t="s">
        <v>2352</v>
      </c>
      <c r="H212" s="1" t="s">
        <v>11</v>
      </c>
      <c r="I212" s="5" t="s">
        <v>2353</v>
      </c>
      <c r="J212" s="1" t="s">
        <v>80</v>
      </c>
      <c r="K212" s="3"/>
      <c r="L212" s="3"/>
    </row>
    <row r="213" hidden="1">
      <c r="A213" s="4" t="s">
        <v>2357</v>
      </c>
      <c r="B213" s="1" t="s">
        <v>2358</v>
      </c>
      <c r="C213" s="1" t="s">
        <v>2359</v>
      </c>
      <c r="D213" s="1" t="s">
        <v>2360</v>
      </c>
      <c r="E213" s="1" t="str">
        <f>IFERROR(__xludf.DUMMYFUNCTION("SPLIT(D213,""33"",FALSE)"),"Le LAAB 279 cours de la Somme
                                ")</f>
        <v>Le LAAB 279 cours de la Somme
                                </v>
      </c>
      <c r="F213" s="1" t="str">
        <f>IFERROR(__xludf.DUMMYFUNCTION("""COMPUTED_VALUE"""),"800 BORDEAUX")</f>
        <v>800 BORDEAUX</v>
      </c>
      <c r="G213" s="1" t="s">
        <v>2361</v>
      </c>
      <c r="H213" s="1" t="s">
        <v>11</v>
      </c>
      <c r="I213" s="1" t="s">
        <v>11</v>
      </c>
      <c r="J213" s="1" t="s">
        <v>11</v>
      </c>
      <c r="K213" s="3"/>
      <c r="L213" s="3"/>
    </row>
    <row r="214" hidden="1">
      <c r="A214" s="4" t="s">
        <v>2381</v>
      </c>
      <c r="B214" s="1" t="s">
        <v>2382</v>
      </c>
      <c r="C214" s="1" t="s">
        <v>2383</v>
      </c>
      <c r="D214" s="1" t="s">
        <v>2384</v>
      </c>
      <c r="E214" s="1" t="str">
        <f>IFERROR(__xludf.DUMMYFUNCTION("SPLIT(D214,""33"",FALSE)"),"2 bis rue Charles Lamoureux 
                                ")</f>
        <v>2 bis rue Charles Lamoureux 
                                </v>
      </c>
      <c r="F214" s="1" t="str">
        <f>IFERROR(__xludf.DUMMYFUNCTION("""COMPUTED_VALUE"""),"000 Bordeaux")</f>
        <v>000 Bordeaux</v>
      </c>
      <c r="G214" s="1" t="s">
        <v>2385</v>
      </c>
      <c r="H214" s="1" t="s">
        <v>11</v>
      </c>
      <c r="I214" s="5" t="s">
        <v>2386</v>
      </c>
      <c r="J214" s="1" t="s">
        <v>654</v>
      </c>
      <c r="K214" s="3"/>
      <c r="L214" s="3"/>
    </row>
    <row r="215" hidden="1">
      <c r="A215" s="4" t="s">
        <v>2394</v>
      </c>
      <c r="B215" s="1" t="s">
        <v>2395</v>
      </c>
      <c r="C215" s="1" t="s">
        <v>2396</v>
      </c>
      <c r="D215" s="1" t="s">
        <v>2397</v>
      </c>
      <c r="E215" s="1" t="str">
        <f>IFERROR(__xludf.DUMMYFUNCTION("SPLIT(D215,""33"",FALSE)"),"41 rue Durieu de Maisonneuve
                                 GACI
                                ")</f>
        <v>41 rue Durieu de Maisonneuve
                                 GACI
                                </v>
      </c>
      <c r="F215" s="1" t="str">
        <f>IFERROR(__xludf.DUMMYFUNCTION("""COMPUTED_VALUE"""),"000 BORDEAUX")</f>
        <v>000 BORDEAUX</v>
      </c>
      <c r="G215" s="1" t="s">
        <v>2398</v>
      </c>
      <c r="H215" s="1" t="s">
        <v>2399</v>
      </c>
      <c r="I215" s="5" t="s">
        <v>2400</v>
      </c>
      <c r="J215" s="1" t="s">
        <v>154</v>
      </c>
      <c r="K215" s="3"/>
      <c r="L215" s="3"/>
    </row>
    <row r="216">
      <c r="A216" s="4" t="s">
        <v>2402</v>
      </c>
      <c r="B216" s="1" t="s">
        <v>2403</v>
      </c>
      <c r="C216" s="1" t="s">
        <v>2404</v>
      </c>
      <c r="D216" s="1" t="s">
        <v>2405</v>
      </c>
      <c r="E216" s="1" t="str">
        <f>IFERROR(__xludf.DUMMYFUNCTION("SPLIT(D216,""33"",FALSE)"),"#REF!")</f>
        <v>#REF!</v>
      </c>
      <c r="F216" s="1"/>
      <c r="G216" s="1" t="s">
        <v>2406</v>
      </c>
      <c r="H216" s="1" t="s">
        <v>2407</v>
      </c>
      <c r="I216" s="1" t="s">
        <v>11</v>
      </c>
      <c r="J216" s="1" t="s">
        <v>183</v>
      </c>
      <c r="K216" s="3"/>
      <c r="L216" s="3"/>
    </row>
    <row r="217" hidden="1">
      <c r="A217" s="4" t="s">
        <v>2411</v>
      </c>
      <c r="B217" s="1" t="s">
        <v>2412</v>
      </c>
      <c r="C217" s="1" t="s">
        <v>2413</v>
      </c>
      <c r="D217" s="1" t="s">
        <v>2414</v>
      </c>
      <c r="E217" s="1" t="str">
        <f>IFERROR(__xludf.DUMMYFUNCTION("SPLIT(D217,""33"",FALSE)"),"6 rue Xavier Arsène-Henry
                                ")</f>
        <v>6 rue Xavier Arsène-Henry
                                </v>
      </c>
      <c r="F217" s="1" t="str">
        <f>IFERROR(__xludf.DUMMYFUNCTION("""COMPUTED_VALUE"""),"300 BORDEAUX")</f>
        <v>300 BORDEAUX</v>
      </c>
      <c r="G217" s="1" t="s">
        <v>2415</v>
      </c>
      <c r="H217" s="1" t="s">
        <v>11</v>
      </c>
      <c r="I217" s="1" t="s">
        <v>11</v>
      </c>
      <c r="J217" s="1" t="s">
        <v>80</v>
      </c>
      <c r="K217" s="3"/>
      <c r="L217" s="3"/>
    </row>
    <row r="218" hidden="1">
      <c r="A218" s="4" t="s">
        <v>2421</v>
      </c>
      <c r="B218" s="1" t="s">
        <v>2422</v>
      </c>
      <c r="C218" s="1" t="s">
        <v>2423</v>
      </c>
      <c r="D218" s="1" t="s">
        <v>2424</v>
      </c>
      <c r="E218" s="1" t="str">
        <f>IFERROR(__xludf.DUMMYFUNCTION("SPLIT(D218,""33"",FALSE)"),"7 rue du Palais de l'Ombrière
                                ")</f>
        <v>7 rue du Palais de l'Ombrière
                                </v>
      </c>
      <c r="F218" s="1" t="str">
        <f>IFERROR(__xludf.DUMMYFUNCTION("""COMPUTED_VALUE"""),"000 Bordeaux")</f>
        <v>000 Bordeaux</v>
      </c>
      <c r="G218" s="1" t="s">
        <v>2425</v>
      </c>
      <c r="H218" s="1" t="s">
        <v>11</v>
      </c>
      <c r="I218" s="1" t="s">
        <v>11</v>
      </c>
      <c r="J218" s="1" t="s">
        <v>80</v>
      </c>
      <c r="K218" s="3"/>
      <c r="L218" s="3"/>
    </row>
    <row r="219" hidden="1">
      <c r="A219" s="4" t="s">
        <v>2433</v>
      </c>
      <c r="B219" s="1" t="s">
        <v>2434</v>
      </c>
      <c r="C219" s="3"/>
      <c r="D219" s="1" t="s">
        <v>9575</v>
      </c>
      <c r="E219" s="1" t="str">
        <f>IFERROR(__xludf.DUMMYFUNCTION("SPLIT(D219,""33"",FALSE)"),"pas d'adresse")</f>
        <v>pas d'adresse</v>
      </c>
      <c r="F219" s="3"/>
      <c r="G219" s="3"/>
      <c r="H219" s="1" t="s">
        <v>11</v>
      </c>
      <c r="I219" s="1" t="s">
        <v>11</v>
      </c>
      <c r="J219" s="1" t="s">
        <v>11</v>
      </c>
      <c r="K219" s="3"/>
      <c r="L219" s="3"/>
    </row>
    <row r="220" hidden="1">
      <c r="A220" s="4" t="s">
        <v>2438</v>
      </c>
      <c r="B220" s="1" t="s">
        <v>2439</v>
      </c>
      <c r="C220" s="1" t="s">
        <v>2440</v>
      </c>
      <c r="D220" s="1" t="s">
        <v>2441</v>
      </c>
      <c r="E220" s="1" t="str">
        <f>IFERROR(__xludf.DUMMYFUNCTION("SPLIT(D220,""33"",FALSE)"),"43, rue Alberto Santos Dumont
                                 Le Moulin de Caupian
                                ")</f>
        <v>43, rue Alberto Santos Dumont
                                 Le Moulin de Caupian
                                </v>
      </c>
      <c r="F220" s="1" t="str">
        <f>IFERROR(__xludf.DUMMYFUNCTION("""COMPUTED_VALUE"""),"160 Saint Médard en Jalles")</f>
        <v>160 Saint Médard en Jalles</v>
      </c>
      <c r="G220" s="1" t="s">
        <v>2442</v>
      </c>
      <c r="H220" s="1" t="s">
        <v>11</v>
      </c>
      <c r="I220" s="5" t="s">
        <v>2443</v>
      </c>
      <c r="J220" s="1" t="s">
        <v>80</v>
      </c>
      <c r="K220" s="3"/>
      <c r="L220" s="3"/>
    </row>
    <row r="221" hidden="1">
      <c r="A221" s="4" t="s">
        <v>2447</v>
      </c>
      <c r="B221" s="1" t="s">
        <v>2448</v>
      </c>
      <c r="C221" s="1" t="s">
        <v>2449</v>
      </c>
      <c r="D221" s="1" t="s">
        <v>2450</v>
      </c>
      <c r="E221" s="1" t="str">
        <f>IFERROR(__xludf.DUMMYFUNCTION("SPLIT(D221,""33"",FALSE)"),"7 rue Jules Perrens
                                ")</f>
        <v>7 rue Jules Perrens
                                </v>
      </c>
      <c r="F221" s="1" t="str">
        <f>IFERROR(__xludf.DUMMYFUNCTION("""COMPUTED_VALUE"""),"800 Bordeaux")</f>
        <v>800 Bordeaux</v>
      </c>
      <c r="G221" s="1" t="s">
        <v>2451</v>
      </c>
      <c r="H221" s="1" t="s">
        <v>11</v>
      </c>
      <c r="I221" s="5" t="s">
        <v>2452</v>
      </c>
      <c r="J221" s="1" t="s">
        <v>53</v>
      </c>
      <c r="K221" s="3"/>
      <c r="L221" s="3"/>
    </row>
    <row r="222" hidden="1">
      <c r="A222" s="4" t="s">
        <v>2454</v>
      </c>
      <c r="B222" s="1" t="s">
        <v>2455</v>
      </c>
      <c r="C222" s="1" t="s">
        <v>2456</v>
      </c>
      <c r="D222" s="1" t="s">
        <v>2457</v>
      </c>
      <c r="E222" s="1" t="str">
        <f>IFERROR(__xludf.DUMMYFUNCTION("SPLIT(D222,""33"",FALSE)"),"31 rue Grateloup
                                ")</f>
        <v>31 rue Grateloup
                                </v>
      </c>
      <c r="F222" s="1" t="str">
        <f>IFERROR(__xludf.DUMMYFUNCTION("""COMPUTED_VALUE"""),"800 Bordeaux")</f>
        <v>800 Bordeaux</v>
      </c>
      <c r="G222" s="1" t="s">
        <v>2458</v>
      </c>
      <c r="H222" s="1" t="s">
        <v>11</v>
      </c>
      <c r="I222" s="1" t="s">
        <v>11</v>
      </c>
      <c r="J222" s="1" t="s">
        <v>80</v>
      </c>
      <c r="K222" s="3"/>
      <c r="L222" s="3"/>
    </row>
    <row r="223" hidden="1">
      <c r="A223" s="4" t="s">
        <v>2464</v>
      </c>
      <c r="B223" s="1" t="s">
        <v>2465</v>
      </c>
      <c r="C223" s="1" t="s">
        <v>2466</v>
      </c>
      <c r="D223" s="1" t="s">
        <v>2467</v>
      </c>
      <c r="E223" s="1" t="str">
        <f>IFERROR(__xludf.DUMMYFUNCTION("SPLIT(D223,""33"",FALSE)"),"7 rue Henri Expert
                                 Appt 18
                                ")</f>
        <v>7 rue Henri Expert
                                 Appt 18
                                </v>
      </c>
      <c r="F223" s="1" t="str">
        <f>IFERROR(__xludf.DUMMYFUNCTION("""COMPUTED_VALUE"""),"000 Bordeaux")</f>
        <v>000 Bordeaux</v>
      </c>
      <c r="G223" s="1" t="s">
        <v>2468</v>
      </c>
      <c r="H223" s="1" t="s">
        <v>2469</v>
      </c>
      <c r="I223" s="5" t="s">
        <v>2470</v>
      </c>
      <c r="J223" s="1" t="s">
        <v>80</v>
      </c>
      <c r="K223" s="3"/>
      <c r="L223" s="3"/>
    </row>
    <row r="224" hidden="1">
      <c r="A224" s="4" t="s">
        <v>2474</v>
      </c>
      <c r="B224" s="1" t="s">
        <v>2475</v>
      </c>
      <c r="C224" s="1" t="s">
        <v>2476</v>
      </c>
      <c r="D224" s="1" t="s">
        <v>2477</v>
      </c>
      <c r="E224" s="1" t="str">
        <f>IFERROR(__xludf.DUMMYFUNCTION("SPLIT(D224,""33"",FALSE)"),"CNMO-SI de Bordeaux - DIRISI - Caserne Xaintrailles
                                 112 boulevard du Maréchal Leclerc
                                ")</f>
        <v>CNMO-SI de Bordeaux - DIRISI - Caserne Xaintrailles
                                 112 boulevard du Maréchal Leclerc
                                </v>
      </c>
      <c r="F224" s="1" t="str">
        <f>IFERROR(__xludf.DUMMYFUNCTION("""COMPUTED_VALUE"""),"000 Bordeaux")</f>
        <v>000 Bordeaux</v>
      </c>
      <c r="G224" s="1" t="s">
        <v>2478</v>
      </c>
      <c r="H224" s="1" t="s">
        <v>11</v>
      </c>
      <c r="I224" s="1" t="s">
        <v>11</v>
      </c>
      <c r="J224" s="1" t="s">
        <v>312</v>
      </c>
      <c r="K224" s="3"/>
      <c r="L224" s="3"/>
    </row>
    <row r="225" hidden="1">
      <c r="A225" s="4" t="s">
        <v>2484</v>
      </c>
      <c r="B225" s="1" t="s">
        <v>2485</v>
      </c>
      <c r="C225" s="1" t="s">
        <v>2486</v>
      </c>
      <c r="D225" s="1" t="s">
        <v>2487</v>
      </c>
      <c r="E225" s="1" t="str">
        <f>IFERROR(__xludf.DUMMYFUNCTION("SPLIT(D225,""33"",FALSE)"),"109 chemin Lafitte
                                ")</f>
        <v>109 chemin Lafitte
                                </v>
      </c>
      <c r="F225" s="1" t="str">
        <f>IFERROR(__xludf.DUMMYFUNCTION("""COMPUTED_VALUE"""),"300 Bordeaux")</f>
        <v>300 Bordeaux</v>
      </c>
      <c r="G225" s="1" t="s">
        <v>2488</v>
      </c>
      <c r="H225" s="1" t="s">
        <v>11</v>
      </c>
      <c r="I225" s="3"/>
      <c r="J225" s="1" t="s">
        <v>312</v>
      </c>
      <c r="K225" s="3"/>
      <c r="L225" s="3"/>
    </row>
    <row r="226" hidden="1">
      <c r="A226" s="4" t="s">
        <v>2498</v>
      </c>
      <c r="B226" s="1" t="s">
        <v>2499</v>
      </c>
      <c r="C226" s="1" t="s">
        <v>2500</v>
      </c>
      <c r="D226" s="1" t="s">
        <v>2501</v>
      </c>
      <c r="E226" s="1" t="str">
        <f>IFERROR(__xludf.DUMMYFUNCTION("SPLIT(D226,""33"",FALSE)"),"85 Cours Victor Hugo
                                ")</f>
        <v>85 Cours Victor Hugo
                                </v>
      </c>
      <c r="F226" s="1" t="str">
        <f>IFERROR(__xludf.DUMMYFUNCTION("""COMPUTED_VALUE"""),"000 Bordeaux")</f>
        <v>000 Bordeaux</v>
      </c>
      <c r="G226" s="1" t="s">
        <v>2502</v>
      </c>
      <c r="H226" s="1" t="s">
        <v>11</v>
      </c>
      <c r="I226" s="5" t="s">
        <v>2503</v>
      </c>
      <c r="J226" s="1" t="s">
        <v>80</v>
      </c>
      <c r="K226" s="3"/>
      <c r="L226" s="3"/>
    </row>
    <row r="227" hidden="1">
      <c r="A227" s="4" t="s">
        <v>2509</v>
      </c>
      <c r="B227" s="1" t="s">
        <v>2510</v>
      </c>
      <c r="C227" s="1" t="s">
        <v>2511</v>
      </c>
      <c r="D227" s="1" t="s">
        <v>2512</v>
      </c>
      <c r="E227" s="1" t="str">
        <f>IFERROR(__xludf.DUMMYFUNCTION("SPLIT(D227,""33"",FALSE)"),"24, rue André Caverne
                                ")</f>
        <v>24, rue André Caverne
                                </v>
      </c>
      <c r="F227" s="1" t="str">
        <f>IFERROR(__xludf.DUMMYFUNCTION("""COMPUTED_VALUE"""),"800 Bordeaux")</f>
        <v>800 Bordeaux</v>
      </c>
      <c r="G227" s="1" t="s">
        <v>2513</v>
      </c>
      <c r="H227" s="1" t="s">
        <v>2514</v>
      </c>
      <c r="I227" s="1" t="s">
        <v>11</v>
      </c>
      <c r="J227" s="1" t="s">
        <v>183</v>
      </c>
      <c r="K227" s="3"/>
      <c r="L227" s="3"/>
    </row>
    <row r="228" hidden="1">
      <c r="A228" s="4" t="s">
        <v>2522</v>
      </c>
      <c r="B228" s="1" t="s">
        <v>2523</v>
      </c>
      <c r="C228" s="1" t="s">
        <v>2524</v>
      </c>
      <c r="D228" s="1" t="s">
        <v>2525</v>
      </c>
      <c r="E228" s="1" t="str">
        <f>IFERROR(__xludf.DUMMYFUNCTION("SPLIT(D228,""33"",FALSE)"),"11 rue erik satie
                                ")</f>
        <v>11 rue erik satie
                                </v>
      </c>
      <c r="F228" s="1" t="str">
        <f>IFERROR(__xludf.DUMMYFUNCTION("""COMPUTED_VALUE"""),"200 bordeaux")</f>
        <v>200 bordeaux</v>
      </c>
      <c r="G228" s="1" t="s">
        <v>2526</v>
      </c>
      <c r="H228" s="1" t="s">
        <v>11</v>
      </c>
      <c r="I228" s="5" t="s">
        <v>2527</v>
      </c>
      <c r="J228" s="1" t="s">
        <v>43</v>
      </c>
      <c r="K228" s="3"/>
      <c r="L228" s="3"/>
    </row>
    <row r="229" hidden="1">
      <c r="A229" s="4" t="s">
        <v>2547</v>
      </c>
      <c r="B229" s="1" t="s">
        <v>2548</v>
      </c>
      <c r="C229" s="1" t="s">
        <v>2549</v>
      </c>
      <c r="D229" s="1" t="s">
        <v>2550</v>
      </c>
      <c r="E229" s="1" t="str">
        <f>IFERROR(__xludf.DUMMYFUNCTION("SPLIT(D229,""33"",FALSE)"),"27 Allee de la Lande
                                ")</f>
        <v>27 Allee de la Lande
                                </v>
      </c>
      <c r="F229" s="1" t="str">
        <f>IFERROR(__xludf.DUMMYFUNCTION("""COMPUTED_VALUE"""),"610 Cestas")</f>
        <v>610 Cestas</v>
      </c>
      <c r="G229" s="1" t="s">
        <v>2551</v>
      </c>
      <c r="H229" s="1" t="s">
        <v>11</v>
      </c>
      <c r="I229" s="1" t="s">
        <v>11</v>
      </c>
      <c r="J229" s="1" t="s">
        <v>154</v>
      </c>
      <c r="K229" s="3"/>
      <c r="L229" s="3"/>
    </row>
    <row r="230" hidden="1">
      <c r="A230" s="4" t="s">
        <v>2555</v>
      </c>
      <c r="B230" s="1" t="s">
        <v>2556</v>
      </c>
      <c r="C230" s="1" t="s">
        <v>2557</v>
      </c>
      <c r="D230" s="1" t="s">
        <v>2558</v>
      </c>
      <c r="E230" s="1" t="str">
        <f>IFERROR(__xludf.DUMMYFUNCTION("SPLIT(D230,""33"",FALSE)"),"226 boulevard Albert 1er
                                ")</f>
        <v>226 boulevard Albert 1er
                                </v>
      </c>
      <c r="F230" s="1" t="str">
        <f>IFERROR(__xludf.DUMMYFUNCTION("""COMPUTED_VALUE"""),"800 BORDEAUX")</f>
        <v>800 BORDEAUX</v>
      </c>
      <c r="G230" s="1" t="s">
        <v>2559</v>
      </c>
      <c r="H230" s="1" t="s">
        <v>11</v>
      </c>
      <c r="I230" s="1" t="s">
        <v>11</v>
      </c>
      <c r="J230" s="1" t="s">
        <v>80</v>
      </c>
      <c r="K230" s="3"/>
      <c r="L230" s="3"/>
    </row>
    <row r="231" hidden="1">
      <c r="A231" s="4" t="s">
        <v>2565</v>
      </c>
      <c r="B231" s="1" t="s">
        <v>2566</v>
      </c>
      <c r="C231" s="1" t="s">
        <v>2567</v>
      </c>
      <c r="D231" s="1" t="s">
        <v>2568</v>
      </c>
      <c r="E231" s="1" t="str">
        <f>IFERROR(__xludf.DUMMYFUNCTION("SPLIT(D231,""33"",FALSE)"),"328 rue Pasteur
                                 Résidence Brasilia
                                ")</f>
        <v>328 rue Pasteur
                                 Résidence Brasilia
                                </v>
      </c>
      <c r="F231" s="1" t="str">
        <f>IFERROR(__xludf.DUMMYFUNCTION("""COMPUTED_VALUE"""),"200 BORDEAUX")</f>
        <v>200 BORDEAUX</v>
      </c>
      <c r="G231" s="1" t="s">
        <v>2569</v>
      </c>
      <c r="H231" s="1" t="s">
        <v>11</v>
      </c>
      <c r="I231" s="3"/>
      <c r="J231" s="1" t="s">
        <v>183</v>
      </c>
      <c r="K231" s="3"/>
      <c r="L231" s="3"/>
    </row>
    <row r="232" hidden="1">
      <c r="A232" s="4" t="s">
        <v>2571</v>
      </c>
      <c r="B232" s="1" t="s">
        <v>2572</v>
      </c>
      <c r="C232" s="1" t="s">
        <v>2573</v>
      </c>
      <c r="D232" s="1" t="s">
        <v>2574</v>
      </c>
      <c r="E232" s="1" t="str">
        <f>IFERROR(__xludf.DUMMYFUNCTION("SPLIT(D232,""33"",FALSE)"),"10 rue de taris
                                ")</f>
        <v>10 rue de taris
                                </v>
      </c>
      <c r="F232" s="1" t="str">
        <f>IFERROR(__xludf.DUMMYFUNCTION("""COMPUTED_VALUE"""),"370 ARTIGUES PRES BORDEAUX")</f>
        <v>370 ARTIGUES PRES BORDEAUX</v>
      </c>
      <c r="G232" s="1" t="s">
        <v>2575</v>
      </c>
      <c r="H232" s="1" t="s">
        <v>11</v>
      </c>
      <c r="I232" s="5" t="s">
        <v>2576</v>
      </c>
      <c r="J232" s="1" t="s">
        <v>31</v>
      </c>
      <c r="K232" s="3"/>
      <c r="L232" s="3"/>
    </row>
    <row r="233" hidden="1">
      <c r="A233" s="4" t="s">
        <v>2584</v>
      </c>
      <c r="B233" s="1" t="s">
        <v>2585</v>
      </c>
      <c r="C233" s="1" t="s">
        <v>2586</v>
      </c>
      <c r="D233" s="1" t="s">
        <v>2587</v>
      </c>
      <c r="E233" s="1" t="str">
        <f>IFERROR(__xludf.DUMMYFUNCTION("SPLIT(D233,""33"",FALSE)"),"4 place général sarrail
                                ")</f>
        <v>4 place général sarrail
                                </v>
      </c>
      <c r="F233" s="1" t="str">
        <f>IFERROR(__xludf.DUMMYFUNCTION("""COMPUTED_VALUE"""),"000 Bordeaux")</f>
        <v>000 Bordeaux</v>
      </c>
      <c r="G233" s="1" t="s">
        <v>2588</v>
      </c>
      <c r="H233" s="1" t="s">
        <v>11</v>
      </c>
      <c r="I233" s="5" t="s">
        <v>2589</v>
      </c>
      <c r="J233" s="1" t="s">
        <v>80</v>
      </c>
      <c r="K233" s="3"/>
      <c r="L233" s="3"/>
    </row>
    <row r="234" hidden="1">
      <c r="A234" s="4" t="s">
        <v>2603</v>
      </c>
      <c r="B234" s="1" t="s">
        <v>2604</v>
      </c>
      <c r="C234" s="1" t="s">
        <v>2605</v>
      </c>
      <c r="D234" s="1" t="s">
        <v>2606</v>
      </c>
      <c r="E234" s="1" t="str">
        <f>IFERROR(__xludf.DUMMYFUNCTION("SPLIT(D234,""33"",FALSE)"),"91, rue Solle
                                ")</f>
        <v>91, rue Solle
                                </v>
      </c>
      <c r="F234" s="1" t="str">
        <f>IFERROR(__xludf.DUMMYFUNCTION("""COMPUTED_VALUE"""),"000 BORDEAUX")</f>
        <v>000 BORDEAUX</v>
      </c>
      <c r="G234" s="1" t="s">
        <v>2607</v>
      </c>
      <c r="H234" s="1" t="s">
        <v>11</v>
      </c>
      <c r="I234" s="3"/>
      <c r="J234" s="1" t="s">
        <v>11</v>
      </c>
      <c r="K234" s="3"/>
      <c r="L234" s="3"/>
    </row>
    <row r="235" hidden="1">
      <c r="A235" s="4" t="s">
        <v>2615</v>
      </c>
      <c r="B235" s="1" t="s">
        <v>2616</v>
      </c>
      <c r="C235" s="1" t="s">
        <v>2617</v>
      </c>
      <c r="D235" s="1" t="s">
        <v>2618</v>
      </c>
      <c r="E235" s="1" t="str">
        <f>IFERROR(__xludf.DUMMYFUNCTION("SPLIT(D235,""33"",FALSE)"),"57 rue Mouneyra
                                 Chez Signe
                                ")</f>
        <v>57 rue Mouneyra
                                 Chez Signe
                                </v>
      </c>
      <c r="F235" s="1" t="str">
        <f>IFERROR(__xludf.DUMMYFUNCTION("""COMPUTED_VALUE"""),"000 Bordeaux")</f>
        <v>000 Bordeaux</v>
      </c>
      <c r="G235" s="1" t="s">
        <v>2619</v>
      </c>
      <c r="H235" s="1" t="s">
        <v>11</v>
      </c>
      <c r="I235" s="1" t="s">
        <v>11</v>
      </c>
      <c r="J235" s="1" t="s">
        <v>80</v>
      </c>
      <c r="K235" s="3"/>
      <c r="L235" s="3"/>
    </row>
    <row r="236" hidden="1">
      <c r="A236" s="4" t="s">
        <v>2625</v>
      </c>
      <c r="B236" s="1" t="s">
        <v>2626</v>
      </c>
      <c r="C236" s="1" t="s">
        <v>2627</v>
      </c>
      <c r="D236" s="1" t="s">
        <v>2628</v>
      </c>
      <c r="E236" s="1" t="str">
        <f>IFERROR(__xludf.DUMMYFUNCTION("SPLIT(D236,""33"",FALSE)"),"130 Cours de la Somme
                                ")</f>
        <v>130 Cours de la Somme
                                </v>
      </c>
      <c r="F236" s="1" t="str">
        <f>IFERROR(__xludf.DUMMYFUNCTION("""COMPUTED_VALUE"""),"800 BORDEAUX")</f>
        <v>800 BORDEAUX</v>
      </c>
      <c r="G236" s="1" t="s">
        <v>2629</v>
      </c>
      <c r="H236" s="1" t="s">
        <v>11</v>
      </c>
      <c r="I236" s="5" t="s">
        <v>2630</v>
      </c>
      <c r="J236" s="1" t="s">
        <v>154</v>
      </c>
      <c r="K236" s="3"/>
      <c r="L236" s="3"/>
    </row>
    <row r="237" hidden="1">
      <c r="A237" s="4" t="s">
        <v>2638</v>
      </c>
      <c r="B237" s="1" t="s">
        <v>2639</v>
      </c>
      <c r="C237" s="1" t="s">
        <v>2640</v>
      </c>
      <c r="D237" s="1" t="s">
        <v>2641</v>
      </c>
      <c r="E237" s="1" t="str">
        <f>IFERROR(__xludf.DUMMYFUNCTION("SPLIT(D237,""33"",FALSE)"),"Université de Bordeaux - Atelier Ukulélé - Service Culture
                                 16, avenue Léon Duguit - CS 50057
                                ")</f>
        <v>Université de Bordeaux - Atelier Ukulélé - Service Culture
                                 16, avenue Léon Duguit - CS 50057
                                </v>
      </c>
      <c r="F237" s="1" t="str">
        <f>IFERROR(__xludf.DUMMYFUNCTION("""COMPUTED_VALUE"""),"608 PESSAC CEDEX")</f>
        <v>608 PESSAC CEDEX</v>
      </c>
      <c r="G237" s="1" t="s">
        <v>2642</v>
      </c>
      <c r="H237" s="1" t="s">
        <v>11</v>
      </c>
      <c r="I237" s="5" t="s">
        <v>2643</v>
      </c>
      <c r="J237" s="1" t="s">
        <v>80</v>
      </c>
      <c r="K237" s="3"/>
      <c r="L237" s="3"/>
    </row>
    <row r="238" hidden="1">
      <c r="A238" s="4" t="s">
        <v>2647</v>
      </c>
      <c r="B238" s="1" t="s">
        <v>2648</v>
      </c>
      <c r="C238" s="1" t="s">
        <v>2649</v>
      </c>
      <c r="D238" s="1" t="s">
        <v>2650</v>
      </c>
      <c r="E238" s="1" t="str">
        <f>IFERROR(__xludf.DUMMYFUNCTION("SPLIT(D238,""33"",FALSE)"),"c/o URISA
                                 99 rue Judaïque
                                ")</f>
        <v>c/o URISA
                                 99 rue Judaïque
                                </v>
      </c>
      <c r="F238" s="1" t="str">
        <f>IFERROR(__xludf.DUMMYFUNCTION("""COMPUTED_VALUE"""),"000 Bordeaux")</f>
        <v>000 Bordeaux</v>
      </c>
      <c r="G238" s="1" t="s">
        <v>2651</v>
      </c>
      <c r="H238" s="1" t="s">
        <v>11</v>
      </c>
      <c r="I238" s="1" t="s">
        <v>11</v>
      </c>
      <c r="J238" s="1" t="s">
        <v>924</v>
      </c>
      <c r="K238" s="3"/>
      <c r="L238" s="3"/>
    </row>
    <row r="239" hidden="1">
      <c r="A239" s="4" t="s">
        <v>2653</v>
      </c>
      <c r="B239" s="1" t="s">
        <v>2654</v>
      </c>
      <c r="C239" s="1" t="s">
        <v>2655</v>
      </c>
      <c r="D239" s="1" t="s">
        <v>2656</v>
      </c>
      <c r="E239" s="1" t="str">
        <f>IFERROR(__xludf.DUMMYFUNCTION("SPLIT(D239,""33"",FALSE)"),"40 rue Nicolas Beaujon 
                                ")</f>
        <v>40 rue Nicolas Beaujon 
                                </v>
      </c>
      <c r="F239" s="1" t="str">
        <f>IFERROR(__xludf.DUMMYFUNCTION("""COMPUTED_VALUE"""),"000 Bordeaux")</f>
        <v>000 Bordeaux</v>
      </c>
      <c r="G239" s="1" t="s">
        <v>2657</v>
      </c>
      <c r="H239" s="1" t="s">
        <v>11</v>
      </c>
      <c r="I239" s="1" t="s">
        <v>11</v>
      </c>
      <c r="J239" s="1" t="s">
        <v>924</v>
      </c>
      <c r="K239" s="3"/>
      <c r="L239" s="3"/>
    </row>
    <row r="240" hidden="1">
      <c r="A240" s="4" t="s">
        <v>2667</v>
      </c>
      <c r="B240" s="1" t="s">
        <v>2668</v>
      </c>
      <c r="C240" s="1" t="s">
        <v>2669</v>
      </c>
      <c r="D240" s="1" t="s">
        <v>2670</v>
      </c>
      <c r="E240" s="1" t="str">
        <f>IFERROR(__xludf.DUMMYFUNCTION("SPLIT(D240,""33"",FALSE)"),"4 rue du mulet
                                ")</f>
        <v>4 rue du mulet
                                </v>
      </c>
      <c r="F240" s="1" t="str">
        <f>IFERROR(__xludf.DUMMYFUNCTION("""COMPUTED_VALUE"""),"000 Bordeaux")</f>
        <v>000 Bordeaux</v>
      </c>
      <c r="G240" s="1" t="s">
        <v>2671</v>
      </c>
      <c r="H240" s="1" t="s">
        <v>2175</v>
      </c>
      <c r="I240" s="1" t="s">
        <v>11</v>
      </c>
      <c r="J240" s="1" t="s">
        <v>312</v>
      </c>
      <c r="K240" s="3"/>
      <c r="L240" s="3"/>
    </row>
    <row r="241" hidden="1">
      <c r="A241" s="4" t="s">
        <v>2677</v>
      </c>
      <c r="B241" s="1" t="s">
        <v>2678</v>
      </c>
      <c r="C241" s="1" t="s">
        <v>2679</v>
      </c>
      <c r="D241" s="1" t="s">
        <v>2680</v>
      </c>
      <c r="E241" s="1" t="str">
        <f>IFERROR(__xludf.DUMMYFUNCTION("SPLIT(D241,""33"",FALSE)"),"1 Place Jean Jaurès
                                ")</f>
        <v>1 Place Jean Jaurès
                                </v>
      </c>
      <c r="F241" s="1" t="str">
        <f>IFERROR(__xludf.DUMMYFUNCTION("""COMPUTED_VALUE"""),"000 BORDEAUX")</f>
        <v>000 BORDEAUX</v>
      </c>
      <c r="G241" s="1" t="s">
        <v>2681</v>
      </c>
      <c r="H241" s="1" t="s">
        <v>11</v>
      </c>
      <c r="I241" s="5" t="s">
        <v>2682</v>
      </c>
      <c r="J241" s="1" t="s">
        <v>80</v>
      </c>
      <c r="K241" s="3"/>
      <c r="L241" s="3"/>
    </row>
    <row r="242" hidden="1">
      <c r="A242" s="4" t="s">
        <v>2684</v>
      </c>
      <c r="B242" s="1" t="s">
        <v>2685</v>
      </c>
      <c r="C242" s="1" t="s">
        <v>2686</v>
      </c>
      <c r="D242" s="1" t="s">
        <v>2687</v>
      </c>
      <c r="E242" s="1" t="str">
        <f>IFERROR(__xludf.DUMMYFUNCTION("SPLIT(D242,""33"",FALSE)"),"13 Allée Jean Giono
                                ")</f>
        <v>13 Allée Jean Giono
                                </v>
      </c>
      <c r="F242" s="1" t="str">
        <f>IFERROR(__xludf.DUMMYFUNCTION("""COMPUTED_VALUE"""),"100 Bordeaux")</f>
        <v>100 Bordeaux</v>
      </c>
      <c r="G242" s="1" t="s">
        <v>2688</v>
      </c>
      <c r="H242" s="1" t="s">
        <v>2175</v>
      </c>
      <c r="I242" s="5" t="s">
        <v>2689</v>
      </c>
      <c r="J242" s="1" t="s">
        <v>80</v>
      </c>
      <c r="K242" s="3"/>
      <c r="L242" s="3"/>
    </row>
    <row r="243" hidden="1">
      <c r="A243" s="4" t="s">
        <v>2693</v>
      </c>
      <c r="B243" s="1" t="s">
        <v>2694</v>
      </c>
      <c r="C243" s="1" t="s">
        <v>2695</v>
      </c>
      <c r="D243" s="1" t="s">
        <v>2696</v>
      </c>
      <c r="E243" s="1" t="str">
        <f>IFERROR(__xludf.DUMMYFUNCTION("SPLIT(D243,""33"",FALSE)"),"Champlain
                                 numéro 10
                                ")</f>
        <v>Champlain
                                 numéro 10
                                </v>
      </c>
      <c r="F243" s="1" t="str">
        <f>IFERROR(__xludf.DUMMYFUNCTION("""COMPUTED_VALUE"""),"300 bordeaux")</f>
        <v>300 bordeaux</v>
      </c>
      <c r="G243" s="1" t="s">
        <v>2697</v>
      </c>
      <c r="H243" s="1" t="s">
        <v>2698</v>
      </c>
      <c r="I243" s="1" t="s">
        <v>11</v>
      </c>
      <c r="J243" s="1" t="s">
        <v>80</v>
      </c>
      <c r="K243" s="3"/>
      <c r="L243" s="3"/>
    </row>
    <row r="244" hidden="1">
      <c r="A244" s="4" t="s">
        <v>2700</v>
      </c>
      <c r="B244" s="1" t="s">
        <v>2701</v>
      </c>
      <c r="C244" s="3"/>
      <c r="D244" s="1" t="s">
        <v>9575</v>
      </c>
      <c r="E244" s="1" t="str">
        <f>IFERROR(__xludf.DUMMYFUNCTION("SPLIT(D244,""33"",FALSE)"),"pas d'adresse")</f>
        <v>pas d'adresse</v>
      </c>
      <c r="F244" s="3"/>
      <c r="G244" s="3"/>
      <c r="H244" s="1" t="s">
        <v>11</v>
      </c>
      <c r="I244" s="1" t="s">
        <v>11</v>
      </c>
      <c r="J244" s="1" t="s">
        <v>11</v>
      </c>
      <c r="K244" s="3"/>
      <c r="L244" s="3"/>
    </row>
    <row r="245" hidden="1">
      <c r="A245" s="4" t="s">
        <v>2707</v>
      </c>
      <c r="B245" s="1" t="s">
        <v>2708</v>
      </c>
      <c r="C245" s="1" t="s">
        <v>2709</v>
      </c>
      <c r="D245" s="1" t="s">
        <v>9575</v>
      </c>
      <c r="E245" s="1" t="str">
        <f>IFERROR(__xludf.DUMMYFUNCTION("SPLIT(D245,""33"",FALSE)"),"pas d'adresse")</f>
        <v>pas d'adresse</v>
      </c>
      <c r="F245" s="3"/>
      <c r="G245" s="3"/>
      <c r="H245" s="1" t="s">
        <v>11</v>
      </c>
      <c r="I245" s="1" t="s">
        <v>11</v>
      </c>
      <c r="J245" s="1" t="s">
        <v>11</v>
      </c>
      <c r="K245" s="3"/>
      <c r="L245" s="3"/>
    </row>
    <row r="246" hidden="1">
      <c r="A246" s="4" t="s">
        <v>2717</v>
      </c>
      <c r="B246" s="1" t="s">
        <v>2718</v>
      </c>
      <c r="C246" s="1" t="s">
        <v>2719</v>
      </c>
      <c r="D246" s="1" t="s">
        <v>1386</v>
      </c>
      <c r="E246" s="1" t="str">
        <f>IFERROR(__xludf.DUMMYFUNCTION("SPLIT(D246,""33"",FALSE)"),"52 rue Béranger R.D.C
                                ")</f>
        <v>52 rue Béranger R.D.C
                                </v>
      </c>
      <c r="F246" s="1" t="str">
        <f>IFERROR(__xludf.DUMMYFUNCTION("""COMPUTED_VALUE"""),"100 Bordeaux")</f>
        <v>100 Bordeaux</v>
      </c>
      <c r="G246" s="1" t="s">
        <v>2720</v>
      </c>
      <c r="H246" s="1" t="s">
        <v>2721</v>
      </c>
      <c r="I246" s="5" t="s">
        <v>2722</v>
      </c>
      <c r="J246" s="1" t="s">
        <v>312</v>
      </c>
      <c r="K246" s="3"/>
      <c r="L246" s="3"/>
    </row>
    <row r="247" hidden="1">
      <c r="A247" s="4" t="s">
        <v>2732</v>
      </c>
      <c r="B247" s="1" t="s">
        <v>2733</v>
      </c>
      <c r="C247" s="1" t="s">
        <v>2734</v>
      </c>
      <c r="D247" s="1" t="s">
        <v>2735</v>
      </c>
      <c r="E247" s="1" t="str">
        <f>IFERROR(__xludf.DUMMYFUNCTION("SPLIT(D247,""33"",FALSE)"),"34 Rue Mandron
                                ")</f>
        <v>34 Rue Mandron
                                </v>
      </c>
      <c r="F247" s="1" t="str">
        <f>IFERROR(__xludf.DUMMYFUNCTION("""COMPUTED_VALUE"""),"000 Bordeaux")</f>
        <v>000 Bordeaux</v>
      </c>
      <c r="G247" s="1" t="s">
        <v>2736</v>
      </c>
      <c r="H247" s="1" t="s">
        <v>11</v>
      </c>
      <c r="I247" s="1" t="s">
        <v>11</v>
      </c>
      <c r="J247" s="1" t="s">
        <v>80</v>
      </c>
      <c r="K247" s="3"/>
      <c r="L247" s="3"/>
    </row>
    <row r="248" hidden="1">
      <c r="A248" s="4" t="s">
        <v>2738</v>
      </c>
      <c r="B248" s="1" t="s">
        <v>2739</v>
      </c>
      <c r="C248" s="1" t="s">
        <v>2740</v>
      </c>
      <c r="D248" s="1" t="s">
        <v>2741</v>
      </c>
      <c r="E248" s="1" t="str">
        <f>IFERROR(__xludf.DUMMYFUNCTION("SPLIT(D248,""33"",FALSE)"),"34 rue Dutour
                                ")</f>
        <v>34 rue Dutour
                                </v>
      </c>
      <c r="F248" s="1" t="str">
        <f>IFERROR(__xludf.DUMMYFUNCTION("""COMPUTED_VALUE"""),"200 Bordeaux Cauderan")</f>
        <v>200 Bordeaux Cauderan</v>
      </c>
      <c r="G248" s="1" t="s">
        <v>2742</v>
      </c>
      <c r="H248" s="1" t="s">
        <v>2743</v>
      </c>
      <c r="I248" s="1" t="s">
        <v>11</v>
      </c>
      <c r="J248" s="1" t="s">
        <v>312</v>
      </c>
      <c r="K248" s="3"/>
      <c r="L248" s="3"/>
    </row>
    <row r="249" hidden="1">
      <c r="A249" s="4" t="s">
        <v>2745</v>
      </c>
      <c r="B249" s="1" t="s">
        <v>2746</v>
      </c>
      <c r="C249" s="3"/>
      <c r="D249" s="1" t="s">
        <v>9575</v>
      </c>
      <c r="E249" s="1" t="str">
        <f>IFERROR(__xludf.DUMMYFUNCTION("SPLIT(D249,""33"",FALSE)"),"pas d'adresse")</f>
        <v>pas d'adresse</v>
      </c>
      <c r="F249" s="3"/>
      <c r="G249" s="3"/>
      <c r="H249" s="1" t="s">
        <v>11</v>
      </c>
      <c r="I249" s="1" t="s">
        <v>11</v>
      </c>
      <c r="J249" s="1" t="s">
        <v>11</v>
      </c>
      <c r="K249" s="3"/>
      <c r="L249" s="3"/>
    </row>
    <row r="250" hidden="1">
      <c r="A250" s="4" t="s">
        <v>2752</v>
      </c>
      <c r="B250" s="1" t="s">
        <v>2753</v>
      </c>
      <c r="C250" s="1" t="s">
        <v>2754</v>
      </c>
      <c r="D250" s="1" t="s">
        <v>2755</v>
      </c>
      <c r="E250" s="1" t="str">
        <f>IFERROR(__xludf.DUMMYFUNCTION("SPLIT(D250,""33"",FALSE)"),"24 rue Paul Claudel 
                                ")</f>
        <v>24 rue Paul Claudel 
                                </v>
      </c>
      <c r="F250" s="1" t="str">
        <f>IFERROR(__xludf.DUMMYFUNCTION("""COMPUTED_VALUE"""),"700 Mérignac")</f>
        <v>700 Mérignac</v>
      </c>
      <c r="G250" s="1" t="s">
        <v>2756</v>
      </c>
      <c r="H250" s="1" t="s">
        <v>2757</v>
      </c>
      <c r="I250" s="1" t="s">
        <v>11</v>
      </c>
      <c r="J250" s="1" t="s">
        <v>80</v>
      </c>
      <c r="K250" s="3"/>
      <c r="L250" s="3"/>
    </row>
    <row r="251" hidden="1">
      <c r="A251" s="4" t="s">
        <v>2759</v>
      </c>
      <c r="B251" s="1" t="s">
        <v>2760</v>
      </c>
      <c r="C251" s="1" t="s">
        <v>2761</v>
      </c>
      <c r="D251" s="1" t="s">
        <v>2762</v>
      </c>
      <c r="E251" s="1" t="str">
        <f>IFERROR(__xludf.DUMMYFUNCTION("SPLIT(D251,""33"",FALSE)"),"191 RUE DE LA BENAUGE
                                ")</f>
        <v>191 RUE DE LA BENAUGE
                                </v>
      </c>
      <c r="F251" s="1" t="str">
        <f>IFERROR(__xludf.DUMMYFUNCTION("""COMPUTED_VALUE"""),"100 BORDEAUX")</f>
        <v>100 BORDEAUX</v>
      </c>
      <c r="G251" s="1" t="s">
        <v>2763</v>
      </c>
      <c r="H251" s="1" t="s">
        <v>2764</v>
      </c>
      <c r="I251" s="1" t="s">
        <v>11</v>
      </c>
      <c r="J251" s="1" t="s">
        <v>183</v>
      </c>
      <c r="K251" s="3"/>
      <c r="L251" s="3"/>
    </row>
    <row r="252" hidden="1">
      <c r="A252" s="4" t="s">
        <v>2768</v>
      </c>
      <c r="B252" s="1" t="s">
        <v>2769</v>
      </c>
      <c r="C252" s="3"/>
      <c r="D252" s="1" t="s">
        <v>9575</v>
      </c>
      <c r="E252" s="1" t="str">
        <f>IFERROR(__xludf.DUMMYFUNCTION("SPLIT(D252,""33"",FALSE)"),"pas d'adresse")</f>
        <v>pas d'adresse</v>
      </c>
      <c r="F252" s="3"/>
      <c r="G252" s="3"/>
      <c r="H252" s="1" t="s">
        <v>11</v>
      </c>
      <c r="I252" s="1" t="s">
        <v>11</v>
      </c>
      <c r="J252" s="1" t="s">
        <v>11</v>
      </c>
      <c r="K252" s="3"/>
      <c r="L252" s="3"/>
    </row>
    <row r="253" hidden="1">
      <c r="A253" s="4" t="s">
        <v>2771</v>
      </c>
      <c r="B253" s="1" t="s">
        <v>2772</v>
      </c>
      <c r="C253" s="1" t="s">
        <v>2773</v>
      </c>
      <c r="D253" s="1" t="s">
        <v>2774</v>
      </c>
      <c r="E253" s="1" t="str">
        <f>IFERROR(__xludf.DUMMYFUNCTION("SPLIT(D253,""33"",FALSE)"),"TECHNOCLUB 02 AVENUE DE LA POTERIE 
                                 BATIMENT B 
                                ")</f>
        <v>TECHNOCLUB 02 AVENUE DE LA POTERIE 
                                 BATIMENT B 
                                </v>
      </c>
      <c r="F253" s="1" t="str">
        <f>IFERROR(__xludf.DUMMYFUNCTION("""COMPUTED_VALUE"""),"170 GRADIGNAN")</f>
        <v>170 GRADIGNAN</v>
      </c>
      <c r="G253" s="1" t="s">
        <v>2775</v>
      </c>
      <c r="H253" s="1" t="s">
        <v>2776</v>
      </c>
      <c r="I253" s="5" t="s">
        <v>2777</v>
      </c>
      <c r="J253" s="1" t="s">
        <v>53</v>
      </c>
      <c r="K253" s="3"/>
      <c r="L253" s="3"/>
    </row>
    <row r="254" hidden="1">
      <c r="A254" s="4" t="s">
        <v>2785</v>
      </c>
      <c r="B254" s="1" t="s">
        <v>2786</v>
      </c>
      <c r="C254" s="1" t="s">
        <v>2787</v>
      </c>
      <c r="D254" s="1" t="s">
        <v>2788</v>
      </c>
      <c r="E254" s="1" t="str">
        <f>IFERROR(__xludf.DUMMYFUNCTION("SPLIT(D254,""33"",FALSE)"),"13 rue des pêcheurs
                                 BAT A
                                ")</f>
        <v>13 rue des pêcheurs
                                 BAT A
                                </v>
      </c>
      <c r="F254" s="1" t="str">
        <f>IFERROR(__xludf.DUMMYFUNCTION("""COMPUTED_VALUE"""),"270 Floirac")</f>
        <v>270 Floirac</v>
      </c>
      <c r="G254" s="1" t="s">
        <v>2789</v>
      </c>
      <c r="H254" s="1" t="s">
        <v>11</v>
      </c>
      <c r="I254" s="1" t="s">
        <v>11</v>
      </c>
      <c r="J254" s="1" t="s">
        <v>80</v>
      </c>
      <c r="K254" s="3"/>
      <c r="L254" s="3"/>
    </row>
    <row r="255" hidden="1">
      <c r="A255" s="4" t="s">
        <v>2795</v>
      </c>
      <c r="B255" s="1" t="s">
        <v>2796</v>
      </c>
      <c r="C255" s="1" t="s">
        <v>2797</v>
      </c>
      <c r="D255" s="1" t="s">
        <v>2798</v>
      </c>
      <c r="E255" s="1" t="str">
        <f>IFERROR(__xludf.DUMMYFUNCTION("SPLIT(D255,""33"",FALSE)"),"76 Boulevard Jules Simon
                                ")</f>
        <v>76 Boulevard Jules Simon
                                </v>
      </c>
      <c r="F255" s="1" t="str">
        <f>IFERROR(__xludf.DUMMYFUNCTION("""COMPUTED_VALUE"""),"100 Bordeaux Bastide")</f>
        <v>100 Bordeaux Bastide</v>
      </c>
      <c r="G255" s="1" t="s">
        <v>2799</v>
      </c>
      <c r="H255" s="1" t="s">
        <v>11</v>
      </c>
      <c r="I255" s="1" t="s">
        <v>11</v>
      </c>
      <c r="J255" s="1" t="s">
        <v>31</v>
      </c>
      <c r="K255" s="3"/>
      <c r="L255" s="3"/>
    </row>
    <row r="256" hidden="1">
      <c r="A256" s="4" t="s">
        <v>2803</v>
      </c>
      <c r="B256" s="1" t="s">
        <v>2804</v>
      </c>
      <c r="C256" s="3"/>
      <c r="D256" s="1" t="s">
        <v>9575</v>
      </c>
      <c r="E256" s="1" t="str">
        <f>IFERROR(__xludf.DUMMYFUNCTION("SPLIT(D256,""33"",FALSE)"),"pas d'adresse")</f>
        <v>pas d'adresse</v>
      </c>
      <c r="F256" s="3"/>
      <c r="G256" s="3"/>
      <c r="H256" s="1" t="s">
        <v>11</v>
      </c>
      <c r="I256" s="1" t="s">
        <v>11</v>
      </c>
      <c r="J256" s="1" t="s">
        <v>11</v>
      </c>
      <c r="K256" s="3"/>
      <c r="L256" s="3"/>
    </row>
    <row r="257" hidden="1">
      <c r="A257" s="4" t="s">
        <v>2810</v>
      </c>
      <c r="B257" s="1" t="s">
        <v>2811</v>
      </c>
      <c r="C257" s="1" t="s">
        <v>2812</v>
      </c>
      <c r="D257" s="1" t="s">
        <v>2813</v>
      </c>
      <c r="E257" s="1" t="str">
        <f>IFERROR(__xludf.DUMMYFUNCTION("SPLIT(D257,""33"",FALSE)"),"13bis cours St Louis
                                ")</f>
        <v>13bis cours St Louis
                                </v>
      </c>
      <c r="F257" s="1" t="str">
        <f>IFERROR(__xludf.DUMMYFUNCTION("""COMPUTED_VALUE"""),"300 Bordeaux")</f>
        <v>300 Bordeaux</v>
      </c>
      <c r="G257" s="1" t="s">
        <v>2814</v>
      </c>
      <c r="H257" s="1" t="s">
        <v>11</v>
      </c>
      <c r="I257" s="3"/>
      <c r="J257" s="1" t="s">
        <v>183</v>
      </c>
      <c r="K257" s="3"/>
      <c r="L257" s="3"/>
    </row>
    <row r="258" hidden="1">
      <c r="A258" s="4" t="s">
        <v>2816</v>
      </c>
      <c r="B258" s="1" t="s">
        <v>2817</v>
      </c>
      <c r="C258" s="1" t="s">
        <v>2818</v>
      </c>
      <c r="D258" s="1" t="s">
        <v>2819</v>
      </c>
      <c r="E258" s="1" t="str">
        <f>IFERROR(__xludf.DUMMYFUNCTION("SPLIT(D258,""33"",FALSE)"),"6 quai de Paludate
                                ")</f>
        <v>6 quai de Paludate
                                </v>
      </c>
      <c r="F258" s="1" t="str">
        <f>IFERROR(__xludf.DUMMYFUNCTION("""COMPUTED_VALUE"""),"800 Bordeaux")</f>
        <v>800 Bordeaux</v>
      </c>
      <c r="G258" s="1" t="s">
        <v>2820</v>
      </c>
      <c r="H258" s="1" t="s">
        <v>11</v>
      </c>
      <c r="I258" s="5" t="s">
        <v>2821</v>
      </c>
      <c r="J258" s="1" t="s">
        <v>53</v>
      </c>
      <c r="K258" s="3"/>
      <c r="L258" s="3"/>
    </row>
    <row r="259" hidden="1">
      <c r="A259" s="4" t="s">
        <v>2823</v>
      </c>
      <c r="B259" s="1" t="s">
        <v>2824</v>
      </c>
      <c r="C259" s="3"/>
      <c r="D259" s="1" t="s">
        <v>9575</v>
      </c>
      <c r="E259" s="1" t="str">
        <f>IFERROR(__xludf.DUMMYFUNCTION("SPLIT(D259,""33"",FALSE)"),"pas d'adresse")</f>
        <v>pas d'adresse</v>
      </c>
      <c r="F259" s="3"/>
      <c r="G259" s="3"/>
      <c r="H259" s="1" t="s">
        <v>11</v>
      </c>
      <c r="I259" s="1" t="s">
        <v>11</v>
      </c>
      <c r="J259" s="1" t="s">
        <v>11</v>
      </c>
      <c r="K259" s="3"/>
      <c r="L259" s="3"/>
    </row>
    <row r="260" hidden="1">
      <c r="A260" s="4" t="s">
        <v>2826</v>
      </c>
      <c r="B260" s="1" t="s">
        <v>2827</v>
      </c>
      <c r="C260" s="1" t="s">
        <v>2828</v>
      </c>
      <c r="D260" s="1" t="s">
        <v>2829</v>
      </c>
      <c r="E260" s="1" t="str">
        <f>IFERROR(__xludf.DUMMYFUNCTION("SPLIT(D260,""33"",FALSE)"),"39 bis rue DURIEU DE MAISONNEUVES
                                 Délégation ECTI GIRONDE
                                ")</f>
        <v>39 bis rue DURIEU DE MAISONNEUVES
                                 Délégation ECTI GIRONDE
                                </v>
      </c>
      <c r="F260" s="1" t="str">
        <f>IFERROR(__xludf.DUMMYFUNCTION("""COMPUTED_VALUE"""),"000 BORDEAUX")</f>
        <v>000 BORDEAUX</v>
      </c>
      <c r="G260" s="1" t="s">
        <v>2830</v>
      </c>
      <c r="H260" s="1" t="s">
        <v>11</v>
      </c>
      <c r="I260" s="1" t="s">
        <v>11</v>
      </c>
      <c r="J260" s="1" t="s">
        <v>11</v>
      </c>
      <c r="K260" s="3"/>
      <c r="L260" s="3"/>
    </row>
    <row r="261" hidden="1">
      <c r="A261" s="4" t="s">
        <v>2834</v>
      </c>
      <c r="B261" s="1" t="s">
        <v>2835</v>
      </c>
      <c r="C261" s="3"/>
      <c r="D261" s="1" t="s">
        <v>9575</v>
      </c>
      <c r="E261" s="1" t="str">
        <f>IFERROR(__xludf.DUMMYFUNCTION("SPLIT(D261,""33"",FALSE)"),"pas d'adresse")</f>
        <v>pas d'adresse</v>
      </c>
      <c r="F261" s="3"/>
      <c r="G261" s="3"/>
      <c r="H261" s="1" t="s">
        <v>11</v>
      </c>
      <c r="I261" s="1" t="s">
        <v>11</v>
      </c>
      <c r="J261" s="1" t="s">
        <v>11</v>
      </c>
      <c r="K261" s="3"/>
      <c r="L261" s="3"/>
    </row>
    <row r="262" hidden="1">
      <c r="A262" s="4" t="s">
        <v>2839</v>
      </c>
      <c r="B262" s="1" t="s">
        <v>2840</v>
      </c>
      <c r="C262" s="1" t="s">
        <v>2841</v>
      </c>
      <c r="D262" s="1" t="s">
        <v>2842</v>
      </c>
      <c r="E262" s="1" t="str">
        <f>IFERROR(__xludf.DUMMYFUNCTION("SPLIT(D262,""33"",FALSE)"),"12 rue Vandebrande
                                ")</f>
        <v>12 rue Vandebrande
                                </v>
      </c>
      <c r="F262" s="1" t="str">
        <f>IFERROR(__xludf.DUMMYFUNCTION("""COMPUTED_VALUE"""),"300 Bordeaux")</f>
        <v>300 Bordeaux</v>
      </c>
      <c r="G262" s="1" t="s">
        <v>2843</v>
      </c>
      <c r="H262" s="1" t="s">
        <v>11</v>
      </c>
      <c r="I262" s="5" t="s">
        <v>2844</v>
      </c>
      <c r="J262" s="1" t="s">
        <v>312</v>
      </c>
      <c r="K262" s="3"/>
      <c r="L262" s="3"/>
    </row>
    <row r="263" hidden="1">
      <c r="A263" s="4" t="s">
        <v>2848</v>
      </c>
      <c r="B263" s="1" t="s">
        <v>2849</v>
      </c>
      <c r="C263" s="1" t="s">
        <v>2850</v>
      </c>
      <c r="D263" s="1" t="s">
        <v>2851</v>
      </c>
      <c r="E263" s="1" t="str">
        <f>IFERROR(__xludf.DUMMYFUNCTION("SPLIT(D263,""33"",FALSE)"),"44 allée Haussmann
                                 Apt. 44
                                ")</f>
        <v>44 allée Haussmann
                                 Apt. 44
                                </v>
      </c>
      <c r="F263" s="1" t="str">
        <f>IFERROR(__xludf.DUMMYFUNCTION("""COMPUTED_VALUE"""),"300 Bordeaux")</f>
        <v>300 Bordeaux</v>
      </c>
      <c r="G263" s="1" t="s">
        <v>2852</v>
      </c>
      <c r="H263" s="1" t="s">
        <v>2853</v>
      </c>
      <c r="I263" s="5" t="s">
        <v>2854</v>
      </c>
      <c r="J263" s="1" t="s">
        <v>80</v>
      </c>
      <c r="K263" s="3"/>
      <c r="L263" s="3"/>
    </row>
    <row r="264" hidden="1">
      <c r="A264" s="4" t="s">
        <v>2868</v>
      </c>
      <c r="B264" s="1" t="s">
        <v>2869</v>
      </c>
      <c r="C264" s="1" t="s">
        <v>2870</v>
      </c>
      <c r="D264" s="1" t="s">
        <v>2871</v>
      </c>
      <c r="E264" s="1" t="str">
        <f>IFERROR(__xludf.DUMMYFUNCTION("SPLIT(D264,""33"",FALSE)"),"16, rue saint James
                                ")</f>
        <v>16, rue saint James
                                </v>
      </c>
      <c r="F264" s="1" t="str">
        <f>IFERROR(__xludf.DUMMYFUNCTION("""COMPUTED_VALUE"""),"000 BORDEAUX")</f>
        <v>000 BORDEAUX</v>
      </c>
      <c r="G264" s="1" t="s">
        <v>2872</v>
      </c>
      <c r="H264" s="1" t="s">
        <v>11</v>
      </c>
      <c r="I264" s="5" t="s">
        <v>2873</v>
      </c>
      <c r="J264" s="1" t="s">
        <v>80</v>
      </c>
      <c r="K264" s="3"/>
      <c r="L264" s="3"/>
    </row>
    <row r="265" hidden="1">
      <c r="A265" s="4" t="s">
        <v>2879</v>
      </c>
      <c r="B265" s="1" t="s">
        <v>2880</v>
      </c>
      <c r="C265" s="1" t="s">
        <v>2881</v>
      </c>
      <c r="D265" s="1" t="s">
        <v>2882</v>
      </c>
      <c r="E265" s="1" t="str">
        <f>IFERROR(__xludf.DUMMYFUNCTION("SPLIT(D265,""33"",FALSE)"),"rue Francisco Ferrer
                                ")</f>
        <v>rue Francisco Ferrer
                                </v>
      </c>
      <c r="F265" s="1" t="str">
        <f>IFERROR(__xludf.DUMMYFUNCTION("""COMPUTED_VALUE"""),"076 Bordeaux cedex")</f>
        <v>076 Bordeaux cedex</v>
      </c>
      <c r="G265" s="1" t="s">
        <v>2883</v>
      </c>
      <c r="H265" s="1" t="s">
        <v>11</v>
      </c>
      <c r="I265" s="1" t="s">
        <v>11</v>
      </c>
      <c r="J265" s="1" t="s">
        <v>31</v>
      </c>
      <c r="K265" s="3"/>
      <c r="L265" s="3"/>
    </row>
    <row r="266" hidden="1">
      <c r="A266" s="4" t="s">
        <v>2917</v>
      </c>
      <c r="B266" s="1" t="s">
        <v>2918</v>
      </c>
      <c r="C266" s="1" t="s">
        <v>2919</v>
      </c>
      <c r="D266" s="1" t="s">
        <v>2920</v>
      </c>
      <c r="E266" s="1" t="str">
        <f>IFERROR(__xludf.DUMMYFUNCTION("SPLIT(D266,""33"",FALSE)"),"2 rue Charlevoix de Villers
                                ")</f>
        <v>2 rue Charlevoix de Villers
                                </v>
      </c>
      <c r="F266" s="1" t="str">
        <f>IFERROR(__xludf.DUMMYFUNCTION("""COMPUTED_VALUE"""),"300 BORDEAUX")</f>
        <v>300 BORDEAUX</v>
      </c>
      <c r="G266" s="1" t="s">
        <v>2921</v>
      </c>
      <c r="H266" s="1" t="s">
        <v>2922</v>
      </c>
      <c r="I266" s="1" t="s">
        <v>11</v>
      </c>
      <c r="J266" s="1" t="s">
        <v>31</v>
      </c>
      <c r="K266" s="3"/>
      <c r="L266" s="3"/>
    </row>
    <row r="267" hidden="1">
      <c r="A267" s="4" t="s">
        <v>2926</v>
      </c>
      <c r="B267" s="1" t="s">
        <v>2927</v>
      </c>
      <c r="C267" s="1" t="s">
        <v>2928</v>
      </c>
      <c r="D267" s="1" t="s">
        <v>2929</v>
      </c>
      <c r="E267" s="1" t="str">
        <f>IFERROR(__xludf.DUMMYFUNCTION("SPLIT(D267,""33"",FALSE)"),"Cours Charles Bricaud
                                BP 19
                                22028 BORDEAUX CEDEX")</f>
        <v>Cours Charles Bricaud
                                BP 19
                                22028 BORDEAUX CEDEX</v>
      </c>
      <c r="F267" s="1"/>
      <c r="G267" s="1" t="s">
        <v>2930</v>
      </c>
      <c r="H267" s="1" t="s">
        <v>2931</v>
      </c>
      <c r="I267" s="1" t="s">
        <v>11</v>
      </c>
      <c r="J267" s="1" t="s">
        <v>53</v>
      </c>
      <c r="K267" s="3"/>
      <c r="L267" s="3"/>
    </row>
    <row r="268" hidden="1">
      <c r="A268" s="4" t="s">
        <v>2941</v>
      </c>
      <c r="B268" s="1" t="s">
        <v>2942</v>
      </c>
      <c r="C268" s="3"/>
      <c r="D268" s="1" t="s">
        <v>9575</v>
      </c>
      <c r="E268" s="1" t="str">
        <f>IFERROR(__xludf.DUMMYFUNCTION("SPLIT(D268,""33"",FALSE)"),"pas d'adresse")</f>
        <v>pas d'adresse</v>
      </c>
      <c r="F268" s="3"/>
      <c r="G268" s="3"/>
      <c r="H268" s="1" t="s">
        <v>11</v>
      </c>
      <c r="I268" s="1" t="s">
        <v>11</v>
      </c>
      <c r="J268" s="1" t="s">
        <v>11</v>
      </c>
      <c r="K268" s="3"/>
      <c r="L268" s="3"/>
    </row>
    <row r="269" hidden="1">
      <c r="A269" s="4" t="s">
        <v>2962</v>
      </c>
      <c r="B269" s="1" t="s">
        <v>2963</v>
      </c>
      <c r="C269" s="1" t="s">
        <v>2964</v>
      </c>
      <c r="D269" s="1" t="s">
        <v>2965</v>
      </c>
      <c r="E269" s="1" t="str">
        <f>IFERROR(__xludf.DUMMYFUNCTION("SPLIT(D269,""33"",FALSE)"),"52 rue des Treuils
                                 France Alzheimer Gironde
                                ")</f>
        <v>52 rue des Treuils
                                 France Alzheimer Gironde
                                </v>
      </c>
      <c r="F269" s="1" t="str">
        <f>IFERROR(__xludf.DUMMYFUNCTION("""COMPUTED_VALUE"""),"082 Bordeaux Cedex")</f>
        <v>082 Bordeaux Cedex</v>
      </c>
      <c r="G269" s="1" t="s">
        <v>2966</v>
      </c>
      <c r="H269" s="1" t="s">
        <v>11</v>
      </c>
      <c r="I269" s="1" t="s">
        <v>11</v>
      </c>
      <c r="J269" s="1" t="s">
        <v>53</v>
      </c>
      <c r="K269" s="3"/>
      <c r="L269" s="3"/>
    </row>
    <row r="270" hidden="1">
      <c r="A270" s="4" t="s">
        <v>2970</v>
      </c>
      <c r="B270" s="1" t="s">
        <v>2971</v>
      </c>
      <c r="C270" s="3"/>
      <c r="D270" s="1" t="s">
        <v>9575</v>
      </c>
      <c r="E270" s="1" t="str">
        <f>IFERROR(__xludf.DUMMYFUNCTION("SPLIT(D270,""33"",FALSE)"),"pas d'adresse")</f>
        <v>pas d'adresse</v>
      </c>
      <c r="F270" s="3"/>
      <c r="G270" s="3"/>
      <c r="H270" s="1" t="s">
        <v>11</v>
      </c>
      <c r="I270" s="1" t="s">
        <v>11</v>
      </c>
      <c r="J270" s="1" t="s">
        <v>11</v>
      </c>
      <c r="K270" s="3"/>
      <c r="L270" s="3"/>
    </row>
    <row r="271" hidden="1">
      <c r="A271" s="4" t="s">
        <v>2987</v>
      </c>
      <c r="B271" s="1" t="s">
        <v>2988</v>
      </c>
      <c r="C271" s="1" t="s">
        <v>2989</v>
      </c>
      <c r="D271" s="1" t="s">
        <v>2990</v>
      </c>
      <c r="E271" s="1" t="str">
        <f>IFERROR(__xludf.DUMMYFUNCTION("SPLIT(D271,""33"",FALSE)"),"22 rue Jean Laurent
                                78110 Le Vesinet")</f>
        <v>22 rue Jean Laurent
                                78110 Le Vesinet</v>
      </c>
      <c r="F271" s="1"/>
      <c r="G271" s="1" t="s">
        <v>2991</v>
      </c>
      <c r="H271" s="1" t="s">
        <v>11</v>
      </c>
      <c r="I271" s="5" t="s">
        <v>2992</v>
      </c>
      <c r="J271" s="1" t="s">
        <v>154</v>
      </c>
      <c r="K271" s="3"/>
      <c r="L271" s="3"/>
    </row>
    <row r="272" hidden="1">
      <c r="A272" s="4" t="s">
        <v>2994</v>
      </c>
      <c r="B272" s="1" t="s">
        <v>2995</v>
      </c>
      <c r="C272" s="3"/>
      <c r="D272" s="1" t="s">
        <v>9575</v>
      </c>
      <c r="E272" s="1" t="str">
        <f>IFERROR(__xludf.DUMMYFUNCTION("SPLIT(D272,""33"",FALSE)"),"pas d'adresse")</f>
        <v>pas d'adresse</v>
      </c>
      <c r="F272" s="3"/>
      <c r="G272" s="3"/>
      <c r="H272" s="1" t="s">
        <v>11</v>
      </c>
      <c r="I272" s="1" t="s">
        <v>11</v>
      </c>
      <c r="J272" s="1" t="s">
        <v>11</v>
      </c>
      <c r="K272" s="3"/>
      <c r="L272" s="3"/>
    </row>
    <row r="273" hidden="1">
      <c r="A273" s="4" t="s">
        <v>2997</v>
      </c>
      <c r="B273" s="1" t="s">
        <v>2998</v>
      </c>
      <c r="C273" s="1" t="s">
        <v>2999</v>
      </c>
      <c r="D273" s="1" t="s">
        <v>3000</v>
      </c>
      <c r="E273" s="1" t="str">
        <f>IFERROR(__xludf.DUMMYFUNCTION("SPLIT(D273,""33"",FALSE)"),"164, avenue Charles de Gaulle
                                ")</f>
        <v>164, avenue Charles de Gaulle
                                </v>
      </c>
      <c r="F273" s="1" t="str">
        <f>IFERROR(__xludf.DUMMYFUNCTION("""COMPUTED_VALUE"""),"200 Bordeaux")</f>
        <v>200 Bordeaux</v>
      </c>
      <c r="G273" s="1" t="s">
        <v>3001</v>
      </c>
      <c r="H273" s="1" t="s">
        <v>11</v>
      </c>
      <c r="I273" s="5" t="s">
        <v>3002</v>
      </c>
      <c r="J273" s="1" t="s">
        <v>154</v>
      </c>
      <c r="K273" s="3"/>
      <c r="L273" s="3"/>
    </row>
    <row r="274" hidden="1">
      <c r="A274" s="4" t="s">
        <v>3006</v>
      </c>
      <c r="B274" s="1" t="s">
        <v>3007</v>
      </c>
      <c r="C274" s="1" t="s">
        <v>3008</v>
      </c>
      <c r="D274" s="1" t="s">
        <v>3009</v>
      </c>
      <c r="E274" s="1" t="str">
        <f>IFERROR(__xludf.DUMMYFUNCTION("SPLIT(D274,""33"",FALSE)"),"25 RUE PORTE DIJEAUX
                                 3 etage
                                ")</f>
        <v>25 RUE PORTE DIJEAUX
                                 3 etage
                                </v>
      </c>
      <c r="F274" s="1" t="str">
        <f>IFERROR(__xludf.DUMMYFUNCTION("""COMPUTED_VALUE"""),"000 BORDEAUX")</f>
        <v>000 BORDEAUX</v>
      </c>
      <c r="G274" s="1" t="s">
        <v>3010</v>
      </c>
      <c r="H274" s="1" t="s">
        <v>11</v>
      </c>
      <c r="I274" s="5" t="s">
        <v>3011</v>
      </c>
      <c r="J274" s="1" t="s">
        <v>80</v>
      </c>
      <c r="K274" s="3"/>
      <c r="L274" s="3"/>
    </row>
    <row r="275" hidden="1">
      <c r="A275" s="4" t="s">
        <v>3021</v>
      </c>
      <c r="B275" s="1" t="s">
        <v>3022</v>
      </c>
      <c r="C275" s="1" t="s">
        <v>3023</v>
      </c>
      <c r="D275" s="1" t="s">
        <v>3024</v>
      </c>
      <c r="E275" s="1" t="str">
        <f>IFERROR(__xludf.DUMMYFUNCTION("SPLIT(D275,""33"",FALSE)"),"L'ateul de Gaya 
                                 13 rue Teulère
                                ")</f>
        <v>L'ateul de Gaya 
                                 13 rue Teulère
                                </v>
      </c>
      <c r="F275" s="1" t="str">
        <f>IFERROR(__xludf.DUMMYFUNCTION("""COMPUTED_VALUE"""),"000 Bordeaux")</f>
        <v>000 Bordeaux</v>
      </c>
      <c r="G275" s="1" t="s">
        <v>3025</v>
      </c>
      <c r="H275" s="1" t="s">
        <v>3026</v>
      </c>
      <c r="I275" s="5" t="s">
        <v>3027</v>
      </c>
      <c r="J275" s="1" t="s">
        <v>43</v>
      </c>
      <c r="K275" s="3"/>
      <c r="L275" s="3"/>
    </row>
    <row r="276" hidden="1">
      <c r="A276" s="4" t="s">
        <v>3045</v>
      </c>
      <c r="B276" s="1" t="s">
        <v>3046</v>
      </c>
      <c r="C276" s="1" t="s">
        <v>3047</v>
      </c>
      <c r="D276" s="1" t="s">
        <v>3048</v>
      </c>
      <c r="E276" s="1" t="str">
        <f>IFERROR(__xludf.DUMMYFUNCTION("SPLIT(D276,""33"",FALSE)"),"97 rue malbec 
                                 97 rue malbec
                                ")</f>
        <v>97 rue malbec 
                                 97 rue malbec
                                </v>
      </c>
      <c r="F276" s="1" t="str">
        <f>IFERROR(__xludf.DUMMYFUNCTION("""COMPUTED_VALUE"""),"800 BORDEAUX")</f>
        <v>800 BORDEAUX</v>
      </c>
      <c r="G276" s="1" t="s">
        <v>3049</v>
      </c>
      <c r="H276" s="1" t="s">
        <v>11</v>
      </c>
      <c r="I276" s="5" t="s">
        <v>3050</v>
      </c>
      <c r="J276" s="1" t="s">
        <v>312</v>
      </c>
      <c r="K276" s="3"/>
      <c r="L276" s="3"/>
    </row>
    <row r="277" hidden="1">
      <c r="A277" s="4" t="s">
        <v>3054</v>
      </c>
      <c r="B277" s="1" t="s">
        <v>3055</v>
      </c>
      <c r="C277" s="1" t="s">
        <v>3056</v>
      </c>
      <c r="D277" s="1" t="s">
        <v>3057</v>
      </c>
      <c r="E277" s="1" t="str">
        <f>IFERROR(__xludf.DUMMYFUNCTION("SPLIT(D277,""33"",FALSE)"),"Be well Boite 1 - 1 place Saint Christoly
                                 Athénée Municipal Père Joseph Wresinski 
                                ")</f>
        <v>Be well Boite 1 - 1 place Saint Christoly
                                 Athénée Municipal Père Joseph Wresinski 
                                </v>
      </c>
      <c r="F277" s="1" t="str">
        <f>IFERROR(__xludf.DUMMYFUNCTION("""COMPUTED_VALUE"""),"000 Bordeaux")</f>
        <v>000 Bordeaux</v>
      </c>
      <c r="G277" s="1" t="s">
        <v>3058</v>
      </c>
      <c r="H277" s="1" t="s">
        <v>11</v>
      </c>
      <c r="I277" s="5" t="s">
        <v>3059</v>
      </c>
      <c r="J277" s="1" t="s">
        <v>183</v>
      </c>
      <c r="K277" s="3"/>
      <c r="L277" s="3"/>
    </row>
    <row r="278" hidden="1">
      <c r="A278" s="4" t="s">
        <v>3061</v>
      </c>
      <c r="B278" s="1" t="s">
        <v>3062</v>
      </c>
      <c r="C278" s="1" t="s">
        <v>3063</v>
      </c>
      <c r="D278" s="1" t="s">
        <v>3064</v>
      </c>
      <c r="E278" s="1" t="str">
        <f>IFERROR(__xludf.DUMMYFUNCTION("SPLIT(D278,""33"",FALSE)"),"c/o LABB - Athénée Père Joseph Wresinski - BàL 12
                                 Place Saint Christoly
                                ")</f>
        <v>c/o LABB - Athénée Père Joseph Wresinski - BàL 12
                                 Place Saint Christoly
                                </v>
      </c>
      <c r="F278" s="1" t="str">
        <f>IFERROR(__xludf.DUMMYFUNCTION("""COMPUTED_VALUE"""),"000 Bordeaux")</f>
        <v>000 Bordeaux</v>
      </c>
      <c r="G278" s="1" t="s">
        <v>3065</v>
      </c>
      <c r="H278" s="1" t="s">
        <v>11</v>
      </c>
      <c r="I278" s="5" t="s">
        <v>3066</v>
      </c>
      <c r="J278" s="1" t="s">
        <v>382</v>
      </c>
      <c r="K278" s="3"/>
      <c r="L278" s="3"/>
    </row>
    <row r="279" hidden="1">
      <c r="A279" s="4" t="s">
        <v>3070</v>
      </c>
      <c r="B279" s="1" t="s">
        <v>3071</v>
      </c>
      <c r="C279" s="1" t="s">
        <v>3072</v>
      </c>
      <c r="D279" s="1" t="s">
        <v>3073</v>
      </c>
      <c r="E279" s="1" t="str">
        <f>IFERROR(__xludf.DUMMYFUNCTION("SPLIT(D279,""33"",FALSE)"),"3, rue de Tauzia
                                ")</f>
        <v>3, rue de Tauzia
                                </v>
      </c>
      <c r="F279" s="1" t="str">
        <f>IFERROR(__xludf.DUMMYFUNCTION("""COMPUTED_VALUE"""),"800 Bordeaux")</f>
        <v>800 Bordeaux</v>
      </c>
      <c r="G279" s="1" t="s">
        <v>3074</v>
      </c>
      <c r="H279" s="1" t="s">
        <v>11</v>
      </c>
      <c r="I279" s="5" t="s">
        <v>3075</v>
      </c>
      <c r="J279" s="1" t="s">
        <v>382</v>
      </c>
      <c r="K279" s="3"/>
      <c r="L279" s="3"/>
    </row>
    <row r="280">
      <c r="A280" s="4" t="s">
        <v>3077</v>
      </c>
      <c r="B280" s="1" t="s">
        <v>3078</v>
      </c>
      <c r="C280" s="1" t="s">
        <v>3079</v>
      </c>
      <c r="D280" s="1" t="s">
        <v>3080</v>
      </c>
      <c r="E280" s="1" t="str">
        <f>IFERROR(__xludf.DUMMYFUNCTION("SPLIT(D280,""33"",FALSE)"),"#REF!")</f>
        <v>#REF!</v>
      </c>
      <c r="F280" s="1"/>
      <c r="G280" s="1" t="s">
        <v>3081</v>
      </c>
      <c r="H280" s="1" t="s">
        <v>3082</v>
      </c>
      <c r="I280" s="1" t="s">
        <v>3083</v>
      </c>
      <c r="J280" s="1" t="s">
        <v>31</v>
      </c>
      <c r="K280" s="3"/>
      <c r="L280" s="3"/>
    </row>
    <row r="281" hidden="1">
      <c r="A281" s="4" t="s">
        <v>3085</v>
      </c>
      <c r="B281" s="1" t="s">
        <v>3086</v>
      </c>
      <c r="C281" s="1" t="s">
        <v>3087</v>
      </c>
      <c r="D281" s="1" t="s">
        <v>3088</v>
      </c>
      <c r="E281" s="1" t="str">
        <f>IFERROR(__xludf.DUMMYFUNCTION("SPLIT(D281,""33"",FALSE)"),"50 rue du Tauzin
                                ")</f>
        <v>50 rue du Tauzin
                                </v>
      </c>
      <c r="F281" s="1" t="str">
        <f>IFERROR(__xludf.DUMMYFUNCTION("""COMPUTED_VALUE"""),"000 BORDEAUX")</f>
        <v>000 BORDEAUX</v>
      </c>
      <c r="G281" s="1" t="s">
        <v>3089</v>
      </c>
      <c r="H281" s="1" t="s">
        <v>11</v>
      </c>
      <c r="I281" s="5" t="s">
        <v>3090</v>
      </c>
      <c r="J281" s="1" t="s">
        <v>312</v>
      </c>
      <c r="K281" s="3"/>
      <c r="L281" s="3"/>
    </row>
    <row r="282" hidden="1">
      <c r="A282" s="4" t="s">
        <v>3102</v>
      </c>
      <c r="B282" s="1" t="s">
        <v>3103</v>
      </c>
      <c r="C282" s="1" t="s">
        <v>3104</v>
      </c>
      <c r="D282" s="1" t="s">
        <v>3105</v>
      </c>
      <c r="E282" s="1" t="str">
        <f>IFERROR(__xludf.DUMMYFUNCTION("SPLIT(D282,""33"",FALSE)"),"22 rue de Ouagadougou 
                                 Hall A  Apt. 404
                                ")</f>
        <v>22 rue de Ouagadougou 
                                 Hall A  Apt. 404
                                </v>
      </c>
      <c r="F282" s="1" t="str">
        <f>IFERROR(__xludf.DUMMYFUNCTION("""COMPUTED_VALUE"""),"300 Bordeaux")</f>
        <v>300 Bordeaux</v>
      </c>
      <c r="G282" s="1" t="s">
        <v>3106</v>
      </c>
      <c r="H282" s="1" t="s">
        <v>11</v>
      </c>
      <c r="I282" s="1" t="s">
        <v>11</v>
      </c>
      <c r="J282" s="1" t="s">
        <v>31</v>
      </c>
      <c r="K282" s="3"/>
      <c r="L282" s="3"/>
    </row>
    <row r="283" hidden="1">
      <c r="A283" s="4" t="s">
        <v>3116</v>
      </c>
      <c r="B283" s="1" t="s">
        <v>3117</v>
      </c>
      <c r="C283" s="1" t="s">
        <v>3118</v>
      </c>
      <c r="D283" s="1" t="s">
        <v>3119</v>
      </c>
      <c r="E283" s="1" t="str">
        <f>IFERROR(__xludf.DUMMYFUNCTION("SPLIT(D283,""33"",FALSE)"),"67 Rue Goya
                                ")</f>
        <v>67 Rue Goya
                                </v>
      </c>
      <c r="F283" s="1" t="str">
        <f>IFERROR(__xludf.DUMMYFUNCTION("""COMPUTED_VALUE"""),"000 Bordeaux")</f>
        <v>000 Bordeaux</v>
      </c>
      <c r="G283" s="1" t="s">
        <v>3120</v>
      </c>
      <c r="H283" s="1" t="s">
        <v>3121</v>
      </c>
      <c r="I283" s="5" t="s">
        <v>3122</v>
      </c>
      <c r="J283" s="1" t="s">
        <v>53</v>
      </c>
      <c r="K283" s="3"/>
      <c r="L283" s="3"/>
    </row>
    <row r="284" hidden="1">
      <c r="A284" s="4" t="s">
        <v>3126</v>
      </c>
      <c r="B284" s="1" t="s">
        <v>3127</v>
      </c>
      <c r="C284" s="1" t="s">
        <v>3128</v>
      </c>
      <c r="D284" s="1" t="s">
        <v>3129</v>
      </c>
      <c r="E284" s="1" t="str">
        <f>IFERROR(__xludf.DUMMYFUNCTION("SPLIT(D284,""33"",FALSE)"),"223 rue Achard
                                ")</f>
        <v>223 rue Achard
                                </v>
      </c>
      <c r="F284" s="1" t="str">
        <f>IFERROR(__xludf.DUMMYFUNCTION("""COMPUTED_VALUE"""),"300 Bordeaux")</f>
        <v>300 Bordeaux</v>
      </c>
      <c r="G284" s="1" t="s">
        <v>3130</v>
      </c>
      <c r="H284" s="1" t="s">
        <v>3131</v>
      </c>
      <c r="I284" s="5" t="s">
        <v>3132</v>
      </c>
      <c r="J284" s="1" t="s">
        <v>31</v>
      </c>
      <c r="K284" s="3"/>
      <c r="L284" s="3"/>
    </row>
    <row r="285" hidden="1">
      <c r="A285" s="4" t="s">
        <v>3134</v>
      </c>
      <c r="B285" s="1" t="s">
        <v>3135</v>
      </c>
      <c r="C285" s="1" t="s">
        <v>3136</v>
      </c>
      <c r="D285" s="1" t="s">
        <v>3137</v>
      </c>
      <c r="E285" s="1" t="str">
        <f>IFERROR(__xludf.DUMMYFUNCTION("SPLIT(D285,""33"",FALSE)"),"9 rue Montmejean 
                                ")</f>
        <v>9 rue Montmejean 
                                </v>
      </c>
      <c r="F285" s="1" t="str">
        <f>IFERROR(__xludf.DUMMYFUNCTION("""COMPUTED_VALUE"""),"100 Bordeaux")</f>
        <v>100 Bordeaux</v>
      </c>
      <c r="G285" s="1" t="s">
        <v>3138</v>
      </c>
      <c r="H285" s="1" t="s">
        <v>3139</v>
      </c>
      <c r="I285" s="3"/>
      <c r="J285" s="1" t="s">
        <v>80</v>
      </c>
      <c r="K285" s="3"/>
      <c r="L285" s="3"/>
    </row>
    <row r="286" hidden="1">
      <c r="A286" s="4" t="s">
        <v>3143</v>
      </c>
      <c r="B286" s="1" t="s">
        <v>3144</v>
      </c>
      <c r="C286" s="1" t="s">
        <v>3145</v>
      </c>
      <c r="D286" s="1" t="s">
        <v>3146</v>
      </c>
      <c r="E286" s="1" t="str">
        <f>IFERROR(__xludf.DUMMYFUNCTION("SPLIT(D286,""33"",FALSE)"),"13 RUE THIAC
                                ")</f>
        <v>13 RUE THIAC
                                </v>
      </c>
      <c r="F286" s="1" t="str">
        <f>IFERROR(__xludf.DUMMYFUNCTION("""COMPUTED_VALUE"""),"000 BORDEAUX")</f>
        <v>000 BORDEAUX</v>
      </c>
      <c r="G286" s="1" t="s">
        <v>3147</v>
      </c>
      <c r="H286" s="1" t="s">
        <v>11</v>
      </c>
      <c r="I286" s="1" t="s">
        <v>11</v>
      </c>
      <c r="J286" s="1" t="s">
        <v>312</v>
      </c>
      <c r="K286" s="3"/>
      <c r="L286" s="3"/>
    </row>
    <row r="287" hidden="1">
      <c r="A287" s="4" t="s">
        <v>3149</v>
      </c>
      <c r="B287" s="1" t="s">
        <v>3150</v>
      </c>
      <c r="C287" s="1" t="s">
        <v>3151</v>
      </c>
      <c r="D287" s="1" t="s">
        <v>3152</v>
      </c>
      <c r="E287" s="1" t="str">
        <f>IFERROR(__xludf.DUMMYFUNCTION("SPLIT(D287,""33"",FALSE)"),"5 Rue Buffon 
                                ")</f>
        <v>5 Rue Buffon 
                                </v>
      </c>
      <c r="F287" s="1" t="str">
        <f>IFERROR(__xludf.DUMMYFUNCTION("""COMPUTED_VALUE"""),"000 Bordeaux")</f>
        <v>000 Bordeaux</v>
      </c>
      <c r="G287" s="1" t="s">
        <v>3153</v>
      </c>
      <c r="H287" s="1" t="s">
        <v>11</v>
      </c>
      <c r="I287" s="5" t="s">
        <v>3154</v>
      </c>
      <c r="J287" s="1" t="s">
        <v>80</v>
      </c>
      <c r="K287" s="3"/>
      <c r="L287" s="3"/>
    </row>
    <row r="288" hidden="1">
      <c r="A288" s="4" t="s">
        <v>3158</v>
      </c>
      <c r="B288" s="1" t="s">
        <v>3159</v>
      </c>
      <c r="C288" s="1" t="s">
        <v>3160</v>
      </c>
      <c r="D288" s="1" t="s">
        <v>3161</v>
      </c>
      <c r="E288" s="1" t="str">
        <f>IFERROR(__xludf.DUMMYFUNCTION("SPLIT(D288,""33"",FALSE)"),"80 rue Wustenberg
                                ")</f>
        <v>80 rue Wustenberg
                                </v>
      </c>
      <c r="F288" s="1" t="str">
        <f>IFERROR(__xludf.DUMMYFUNCTION("""COMPUTED_VALUE"""),"000 Bordeaux")</f>
        <v>000 Bordeaux</v>
      </c>
      <c r="G288" s="1" t="s">
        <v>3162</v>
      </c>
      <c r="H288" s="1" t="s">
        <v>11</v>
      </c>
      <c r="I288" s="1" t="s">
        <v>503</v>
      </c>
      <c r="J288" s="1" t="s">
        <v>80</v>
      </c>
      <c r="K288" s="3"/>
      <c r="L288" s="3"/>
    </row>
    <row r="289" hidden="1">
      <c r="A289" s="4" t="s">
        <v>3176</v>
      </c>
      <c r="B289" s="1" t="s">
        <v>3177</v>
      </c>
      <c r="C289" s="1" t="s">
        <v>3178</v>
      </c>
      <c r="D289" s="1" t="s">
        <v>3179</v>
      </c>
      <c r="E289" s="1" t="str">
        <f>IFERROR(__xludf.DUMMYFUNCTION("SPLIT(D289,""33"",FALSE)"),"10 rue du sablonat
                                ")</f>
        <v>10 rue du sablonat
                                </v>
      </c>
      <c r="F289" s="1" t="str">
        <f>IFERROR(__xludf.DUMMYFUNCTION("""COMPUTED_VALUE"""),"800 Bordeaux")</f>
        <v>800 Bordeaux</v>
      </c>
      <c r="G289" s="1" t="s">
        <v>3180</v>
      </c>
      <c r="H289" s="1" t="s">
        <v>11</v>
      </c>
      <c r="I289" s="1" t="s">
        <v>11</v>
      </c>
      <c r="J289" s="1" t="s">
        <v>154</v>
      </c>
      <c r="K289" s="3"/>
      <c r="L289" s="3"/>
    </row>
    <row r="290" hidden="1">
      <c r="A290" s="4" t="s">
        <v>3182</v>
      </c>
      <c r="B290" s="1" t="s">
        <v>3183</v>
      </c>
      <c r="C290" s="1" t="s">
        <v>3184</v>
      </c>
      <c r="D290" s="1" t="s">
        <v>3185</v>
      </c>
      <c r="E290" s="1" t="str">
        <f>IFERROR(__xludf.DUMMYFUNCTION("SPLIT(D290,""33"",FALSE)"),"Pavillon 4, Hôpital Xavier Arnozan. Avenue du Haut-Lévèque
                                ")</f>
        <v>Pavillon 4, Hôpital Xavier Arnozan. Avenue du Haut-Lévèque
                                </v>
      </c>
      <c r="F290" s="1" t="str">
        <f>IFERROR(__xludf.DUMMYFUNCTION("""COMPUTED_VALUE"""),"600 Pessac")</f>
        <v>600 Pessac</v>
      </c>
      <c r="G290" s="1" t="s">
        <v>3186</v>
      </c>
      <c r="H290" s="1" t="s">
        <v>3187</v>
      </c>
      <c r="I290" s="5" t="s">
        <v>3188</v>
      </c>
      <c r="J290" s="1" t="s">
        <v>43</v>
      </c>
      <c r="K290" s="3"/>
      <c r="L290" s="3"/>
    </row>
    <row r="291" hidden="1">
      <c r="A291" s="4" t="s">
        <v>3216</v>
      </c>
      <c r="B291" s="1" t="s">
        <v>3217</v>
      </c>
      <c r="C291" s="1" t="s">
        <v>3218</v>
      </c>
      <c r="D291" s="1" t="s">
        <v>3219</v>
      </c>
      <c r="E291" s="1" t="str">
        <f>IFERROR(__xludf.DUMMYFUNCTION("SPLIT(D291,""33"",FALSE)"),"127 rue du Doctur Albert Barraud
                                ")</f>
        <v>127 rue du Doctur Albert Barraud
                                </v>
      </c>
      <c r="F291" s="1" t="str">
        <f>IFERROR(__xludf.DUMMYFUNCTION("""COMPUTED_VALUE"""),"000 Bordeaux")</f>
        <v>000 Bordeaux</v>
      </c>
      <c r="G291" s="1" t="s">
        <v>3220</v>
      </c>
      <c r="H291" s="1" t="s">
        <v>3221</v>
      </c>
      <c r="I291" s="1" t="s">
        <v>11</v>
      </c>
      <c r="J291" s="1" t="s">
        <v>11</v>
      </c>
      <c r="K291" s="3"/>
      <c r="L291" s="3"/>
    </row>
    <row r="292" hidden="1">
      <c r="A292" s="4" t="s">
        <v>3223</v>
      </c>
      <c r="B292" s="1" t="s">
        <v>3224</v>
      </c>
      <c r="C292" s="1" t="s">
        <v>3225</v>
      </c>
      <c r="D292" s="1" t="s">
        <v>3226</v>
      </c>
      <c r="E292" s="1" t="str">
        <f>IFERROR(__xludf.DUMMYFUNCTION("SPLIT(D292,""33"",FALSE)"),"C/° M de Labarre
                                 78 Cours de Luze
                                ")</f>
        <v>C/° M de Labarre
                                 78 Cours de Luze
                                </v>
      </c>
      <c r="F292" s="1" t="str">
        <f>IFERROR(__xludf.DUMMYFUNCTION("""COMPUTED_VALUE"""),"000 Bordeaux")</f>
        <v>000 Bordeaux</v>
      </c>
      <c r="G292" s="1" t="s">
        <v>3227</v>
      </c>
      <c r="H292" s="1" t="s">
        <v>11</v>
      </c>
      <c r="I292" s="1" t="s">
        <v>11</v>
      </c>
      <c r="J292" s="1" t="s">
        <v>31</v>
      </c>
      <c r="K292" s="3"/>
      <c r="L292" s="3"/>
    </row>
    <row r="293" hidden="1">
      <c r="A293" s="4" t="s">
        <v>3231</v>
      </c>
      <c r="B293" s="1" t="s">
        <v>3232</v>
      </c>
      <c r="C293" s="1" t="s">
        <v>3233</v>
      </c>
      <c r="D293" s="1" t="s">
        <v>3234</v>
      </c>
      <c r="E293" s="1" t="str">
        <f>IFERROR(__xludf.DUMMYFUNCTION("SPLIT(D293,""33"",FALSE)"),"47 rue Gaston Lespiault
                                ")</f>
        <v>47 rue Gaston Lespiault
                                </v>
      </c>
      <c r="F293" s="1" t="str">
        <f>IFERROR(__xludf.DUMMYFUNCTION("""COMPUTED_VALUE"""),"000 BORDEAUX")</f>
        <v>000 BORDEAUX</v>
      </c>
      <c r="G293" s="1" t="s">
        <v>3235</v>
      </c>
      <c r="H293" s="1" t="s">
        <v>11</v>
      </c>
      <c r="I293" s="1" t="s">
        <v>11</v>
      </c>
      <c r="J293" s="1" t="s">
        <v>53</v>
      </c>
      <c r="K293" s="3"/>
      <c r="L293" s="3"/>
    </row>
    <row r="294" hidden="1">
      <c r="A294" s="4" t="s">
        <v>3241</v>
      </c>
      <c r="B294" s="1" t="s">
        <v>3242</v>
      </c>
      <c r="C294" s="1" t="s">
        <v>3243</v>
      </c>
      <c r="D294" s="1" t="s">
        <v>3244</v>
      </c>
      <c r="E294" s="1" t="str">
        <f>IFERROR(__xludf.DUMMYFUNCTION("SPLIT(D294,""33"",FALSE)"),"50 Rue Eugène Leroy
                                 Apt. 153
                                ")</f>
        <v>50 Rue Eugène Leroy
                                 Apt. 153
                                </v>
      </c>
      <c r="F294" s="1" t="str">
        <f>IFERROR(__xludf.DUMMYFUNCTION("""COMPUTED_VALUE"""),"800 Bordeaux")</f>
        <v>800 Bordeaux</v>
      </c>
      <c r="G294" s="1" t="s">
        <v>3245</v>
      </c>
      <c r="H294" s="1" t="s">
        <v>11</v>
      </c>
      <c r="I294" s="5" t="s">
        <v>3246</v>
      </c>
      <c r="J294" s="1" t="s">
        <v>43</v>
      </c>
      <c r="K294" s="3"/>
      <c r="L294" s="3"/>
    </row>
    <row r="295" hidden="1">
      <c r="A295" s="4" t="s">
        <v>3248</v>
      </c>
      <c r="B295" s="1" t="s">
        <v>3249</v>
      </c>
      <c r="C295" s="3"/>
      <c r="D295" s="1" t="s">
        <v>9575</v>
      </c>
      <c r="E295" s="1" t="str">
        <f>IFERROR(__xludf.DUMMYFUNCTION("SPLIT(D295,""33"",FALSE)"),"pas d'adresse")</f>
        <v>pas d'adresse</v>
      </c>
      <c r="F295" s="3"/>
      <c r="G295" s="3"/>
      <c r="H295" s="1" t="s">
        <v>11</v>
      </c>
      <c r="I295" s="1" t="s">
        <v>11</v>
      </c>
      <c r="J295" s="1" t="s">
        <v>11</v>
      </c>
      <c r="K295" s="3"/>
      <c r="L295" s="3"/>
    </row>
    <row r="296" hidden="1">
      <c r="A296" s="4" t="s">
        <v>3255</v>
      </c>
      <c r="B296" s="1" t="s">
        <v>3256</v>
      </c>
      <c r="C296" s="1" t="s">
        <v>3257</v>
      </c>
      <c r="D296" s="1" t="s">
        <v>3258</v>
      </c>
      <c r="E296" s="1" t="str">
        <f>IFERROR(__xludf.DUMMYFUNCTION("SPLIT(D296,""33"",FALSE)"),"129 cours Edouard Vaillant
                                ")</f>
        <v>129 cours Edouard Vaillant
                                </v>
      </c>
      <c r="F296" s="1" t="str">
        <f>IFERROR(__xludf.DUMMYFUNCTION("""COMPUTED_VALUE"""),"300 Bordeaux")</f>
        <v>300 Bordeaux</v>
      </c>
      <c r="G296" s="1" t="s">
        <v>3259</v>
      </c>
      <c r="H296" s="1" t="s">
        <v>11</v>
      </c>
      <c r="I296" s="5" t="s">
        <v>3260</v>
      </c>
      <c r="J296" s="1" t="s">
        <v>80</v>
      </c>
      <c r="K296" s="3"/>
      <c r="L296" s="3"/>
    </row>
    <row r="297" hidden="1">
      <c r="A297" s="4" t="s">
        <v>3268</v>
      </c>
      <c r="B297" s="1" t="s">
        <v>3269</v>
      </c>
      <c r="C297" s="1" t="s">
        <v>3270</v>
      </c>
      <c r="D297" s="1" t="s">
        <v>3271</v>
      </c>
      <c r="E297" s="1" t="str">
        <f>IFERROR(__xludf.DUMMYFUNCTION("SPLIT(D297,""33"",FALSE)"),"26 rue Condillac
                                ")</f>
        <v>26 rue Condillac
                                </v>
      </c>
      <c r="F297" s="1" t="str">
        <f>IFERROR(__xludf.DUMMYFUNCTION("""COMPUTED_VALUE"""),"000 Bordeaux")</f>
        <v>000 Bordeaux</v>
      </c>
      <c r="G297" s="1" t="s">
        <v>3272</v>
      </c>
      <c r="H297" s="1" t="s">
        <v>11</v>
      </c>
      <c r="I297" s="5" t="s">
        <v>3273</v>
      </c>
      <c r="J297" s="1" t="s">
        <v>53</v>
      </c>
      <c r="K297" s="3"/>
      <c r="L297" s="3"/>
    </row>
    <row r="298" hidden="1">
      <c r="A298" s="4" t="s">
        <v>3279</v>
      </c>
      <c r="B298" s="1" t="s">
        <v>3280</v>
      </c>
      <c r="C298" s="1" t="s">
        <v>3281</v>
      </c>
      <c r="D298" s="1" t="s">
        <v>3282</v>
      </c>
      <c r="E298" s="1" t="str">
        <f>IFERROR(__xludf.DUMMYFUNCTION("SPLIT(D298,""33"",FALSE)"),"76 rue du Général de Castelnau
                                ")</f>
        <v>76 rue du Général de Castelnau
                                </v>
      </c>
      <c r="F298" s="1" t="str">
        <f>IFERROR(__xludf.DUMMYFUNCTION("""COMPUTED_VALUE"""),"200 BORDEAUX")</f>
        <v>200 BORDEAUX</v>
      </c>
      <c r="G298" s="1" t="s">
        <v>3283</v>
      </c>
      <c r="H298" s="1" t="s">
        <v>3284</v>
      </c>
      <c r="I298" s="1" t="s">
        <v>11</v>
      </c>
      <c r="J298" s="1" t="s">
        <v>183</v>
      </c>
      <c r="K298" s="3"/>
      <c r="L298" s="3"/>
    </row>
    <row r="299" hidden="1">
      <c r="A299" s="4" t="s">
        <v>3292</v>
      </c>
      <c r="B299" s="1" t="s">
        <v>3293</v>
      </c>
      <c r="C299" s="1" t="s">
        <v>3294</v>
      </c>
      <c r="D299" s="1" t="s">
        <v>3295</v>
      </c>
      <c r="E299" s="1" t="str">
        <f>IFERROR(__xludf.DUMMYFUNCTION("SPLIT(D299,""33"",FALSE)"),"18 rue de Barbut
                                ")</f>
        <v>18 rue de Barbut
                                </v>
      </c>
      <c r="F299" s="1" t="str">
        <f>IFERROR(__xludf.DUMMYFUNCTION("""COMPUTED_VALUE"""),"170 Gradignan")</f>
        <v>170 Gradignan</v>
      </c>
      <c r="G299" s="1" t="s">
        <v>3296</v>
      </c>
      <c r="H299" s="1" t="s">
        <v>3297</v>
      </c>
      <c r="I299" s="1" t="s">
        <v>3298</v>
      </c>
      <c r="J299" s="1" t="s">
        <v>53</v>
      </c>
      <c r="K299" s="3"/>
      <c r="L299" s="3"/>
    </row>
    <row r="300">
      <c r="A300" s="4" t="s">
        <v>3304</v>
      </c>
      <c r="B300" s="1" t="s">
        <v>3305</v>
      </c>
      <c r="C300" s="1" t="s">
        <v>3306</v>
      </c>
      <c r="D300" s="1" t="s">
        <v>3307</v>
      </c>
      <c r="E300" s="1" t="str">
        <f>IFERROR(__xludf.DUMMYFUNCTION("SPLIT(D300,""33"",FALSE)"),"#REF!")</f>
        <v>#REF!</v>
      </c>
      <c r="F300" s="1"/>
      <c r="G300" s="1" t="s">
        <v>3308</v>
      </c>
      <c r="H300" s="1" t="s">
        <v>3309</v>
      </c>
      <c r="I300" s="1" t="s">
        <v>11</v>
      </c>
      <c r="J300" s="1" t="s">
        <v>312</v>
      </c>
      <c r="K300" s="3"/>
      <c r="L300" s="3"/>
    </row>
    <row r="301" hidden="1">
      <c r="A301" s="4" t="s">
        <v>3325</v>
      </c>
      <c r="B301" s="1" t="s">
        <v>3326</v>
      </c>
      <c r="C301" s="1" t="s">
        <v>3327</v>
      </c>
      <c r="D301" s="1" t="s">
        <v>3328</v>
      </c>
      <c r="E301" s="1" t="str">
        <f>IFERROR(__xludf.DUMMYFUNCTION("SPLIT(D301,""33"",FALSE)"),"356 route de Toulouse
                                 Résidence Carré de Jade
                                ")</f>
        <v>356 route de Toulouse
                                 Résidence Carré de Jade
                                </v>
      </c>
      <c r="F301" s="1" t="str">
        <f>IFERROR(__xludf.DUMMYFUNCTION("""COMPUTED_VALUE"""),"130 Bègles")</f>
        <v>130 Bègles</v>
      </c>
      <c r="G301" s="1" t="s">
        <v>3329</v>
      </c>
      <c r="H301" s="1" t="s">
        <v>11</v>
      </c>
      <c r="I301" s="5" t="s">
        <v>3330</v>
      </c>
      <c r="J301" s="1" t="s">
        <v>80</v>
      </c>
      <c r="K301" s="3"/>
      <c r="L301" s="3"/>
    </row>
    <row r="302" hidden="1">
      <c r="A302" s="4" t="s">
        <v>3348</v>
      </c>
      <c r="B302" s="1" t="s">
        <v>3349</v>
      </c>
      <c r="C302" s="1" t="s">
        <v>3350</v>
      </c>
      <c r="D302" s="1" t="s">
        <v>3351</v>
      </c>
      <c r="E302" s="1" t="str">
        <f>IFERROR(__xludf.DUMMYFUNCTION("SPLIT(D302,""33"",FALSE)"),"13 rue Prosper
                                ")</f>
        <v>13 rue Prosper
                                </v>
      </c>
      <c r="F302" s="1" t="str">
        <f>IFERROR(__xludf.DUMMYFUNCTION("""COMPUTED_VALUE"""),"000 Bordeaux")</f>
        <v>000 Bordeaux</v>
      </c>
      <c r="G302" s="1" t="s">
        <v>3352</v>
      </c>
      <c r="H302" s="1" t="s">
        <v>3353</v>
      </c>
      <c r="I302" s="5" t="s">
        <v>3354</v>
      </c>
      <c r="J302" s="1" t="s">
        <v>80</v>
      </c>
      <c r="K302" s="3"/>
      <c r="L302" s="3"/>
    </row>
    <row r="303" hidden="1">
      <c r="A303" s="4" t="s">
        <v>3368</v>
      </c>
      <c r="B303" s="1" t="s">
        <v>3369</v>
      </c>
      <c r="C303" s="1" t="s">
        <v>3370</v>
      </c>
      <c r="D303" s="1" t="s">
        <v>3371</v>
      </c>
      <c r="E303" s="1" t="str">
        <f>IFERROR(__xludf.DUMMYFUNCTION("SPLIT(D303,""33"",FALSE)"),"5 Rue Duffour Dubergier
                                ")</f>
        <v>5 Rue Duffour Dubergier
                                </v>
      </c>
      <c r="F303" s="1" t="str">
        <f>IFERROR(__xludf.DUMMYFUNCTION("""COMPUTED_VALUE"""),"000 BORDEAUX")</f>
        <v>000 BORDEAUX</v>
      </c>
      <c r="G303" s="1" t="s">
        <v>3372</v>
      </c>
      <c r="H303" s="1" t="s">
        <v>11</v>
      </c>
      <c r="I303" s="5" t="s">
        <v>3373</v>
      </c>
      <c r="J303" s="1" t="s">
        <v>154</v>
      </c>
      <c r="K303" s="3"/>
      <c r="L303" s="3"/>
    </row>
    <row r="304" hidden="1">
      <c r="A304" s="4" t="s">
        <v>3377</v>
      </c>
      <c r="B304" s="1" t="s">
        <v>3378</v>
      </c>
      <c r="C304" s="1" t="s">
        <v>3379</v>
      </c>
      <c r="D304" s="1" t="s">
        <v>3380</v>
      </c>
      <c r="E304" s="1" t="str">
        <f>IFERROR(__xludf.DUMMYFUNCTION("SPLIT(D304,""33"",FALSE)"),"18 rue Nuyens
                                ")</f>
        <v>18 rue Nuyens
                                </v>
      </c>
      <c r="F304" s="1" t="str">
        <f>IFERROR(__xludf.DUMMYFUNCTION("""COMPUTED_VALUE"""),"100 Bordeaux")</f>
        <v>100 Bordeaux</v>
      </c>
      <c r="G304" s="1" t="s">
        <v>3381</v>
      </c>
      <c r="H304" s="1" t="s">
        <v>11</v>
      </c>
      <c r="I304" s="1" t="s">
        <v>11</v>
      </c>
      <c r="J304" s="1" t="s">
        <v>312</v>
      </c>
      <c r="K304" s="3"/>
      <c r="L304" s="3"/>
    </row>
    <row r="305" hidden="1">
      <c r="A305" s="4" t="s">
        <v>3385</v>
      </c>
      <c r="B305" s="1" t="s">
        <v>3386</v>
      </c>
      <c r="C305" s="1" t="s">
        <v>3387</v>
      </c>
      <c r="D305" s="1" t="s">
        <v>3388</v>
      </c>
      <c r="E305" s="1" t="str">
        <f>IFERROR(__xludf.DUMMYFUNCTION("SPLIT(D305,""33"",FALSE)"),"7 sente des Mousses
                                 Appartement 41
                                ")</f>
        <v>7 sente des Mousses
                                 Appartement 41
                                </v>
      </c>
      <c r="F305" s="1" t="str">
        <f>IFERROR(__xludf.DUMMYFUNCTION("""COMPUTED_VALUE"""),"300 Bordeaux")</f>
        <v>300 Bordeaux</v>
      </c>
      <c r="G305" s="1" t="s">
        <v>3389</v>
      </c>
      <c r="H305" s="1" t="s">
        <v>11</v>
      </c>
      <c r="I305" s="5" t="s">
        <v>3390</v>
      </c>
      <c r="J305" s="1" t="s">
        <v>43</v>
      </c>
      <c r="K305" s="3"/>
      <c r="L305" s="3"/>
    </row>
    <row r="306" hidden="1">
      <c r="A306" s="4" t="s">
        <v>3398</v>
      </c>
      <c r="B306" s="1" t="s">
        <v>3399</v>
      </c>
      <c r="C306" s="1" t="s">
        <v>3400</v>
      </c>
      <c r="D306" s="1" t="s">
        <v>3401</v>
      </c>
      <c r="E306" s="1" t="str">
        <f>IFERROR(__xludf.DUMMYFUNCTION("SPLIT(D306,""33"",FALSE)"),"Place St-Christoly 
                                 Boîte aux lettres n°28
                                ")</f>
        <v>Place St-Christoly 
                                 Boîte aux lettres n°28
                                </v>
      </c>
      <c r="F306" s="1" t="str">
        <f>IFERROR(__xludf.DUMMYFUNCTION("""COMPUTED_VALUE"""),"000 BORDEAUX")</f>
        <v>000 BORDEAUX</v>
      </c>
      <c r="G306" s="1" t="s">
        <v>3402</v>
      </c>
      <c r="H306" s="1" t="s">
        <v>11</v>
      </c>
      <c r="I306" s="1" t="s">
        <v>11</v>
      </c>
      <c r="J306" s="1" t="s">
        <v>31</v>
      </c>
      <c r="K306" s="3"/>
      <c r="L306" s="3"/>
    </row>
    <row r="307" hidden="1">
      <c r="A307" s="4" t="s">
        <v>3406</v>
      </c>
      <c r="B307" s="1" t="s">
        <v>3407</v>
      </c>
      <c r="C307" s="1" t="s">
        <v>3408</v>
      </c>
      <c r="D307" s="1" t="s">
        <v>3409</v>
      </c>
      <c r="E307" s="1" t="str">
        <f>IFERROR(__xludf.DUMMYFUNCTION("SPLIT(D307,""33"",FALSE)"),"20, rue Marc Sangnier,
                                BP 20
                                ")</f>
        <v>20, rue Marc Sangnier,
                                BP 20
                                </v>
      </c>
      <c r="F307" s="1" t="str">
        <f>IFERROR(__xludf.DUMMYFUNCTION("""COMPUTED_VALUE"""),"400 Talence")</f>
        <v>400 Talence</v>
      </c>
      <c r="G307" s="1" t="s">
        <v>3410</v>
      </c>
      <c r="H307" s="1" t="s">
        <v>3411</v>
      </c>
      <c r="I307" s="1" t="s">
        <v>11</v>
      </c>
      <c r="J307" s="1" t="s">
        <v>31</v>
      </c>
      <c r="K307" s="3"/>
      <c r="L307" s="3"/>
    </row>
    <row r="308" hidden="1">
      <c r="A308" s="4" t="s">
        <v>3417</v>
      </c>
      <c r="B308" s="1" t="s">
        <v>3418</v>
      </c>
      <c r="C308" s="1" t="s">
        <v>3419</v>
      </c>
      <c r="D308" s="1" t="s">
        <v>3420</v>
      </c>
      <c r="E308" s="1" t="str">
        <f>IFERROR(__xludf.DUMMYFUNCTION("SPLIT(D308,""33"",FALSE)"),"49 rue Pierre Trébod
                                ")</f>
        <v>49 rue Pierre Trébod
                                </v>
      </c>
      <c r="F308" s="1" t="str">
        <f>IFERROR(__xludf.DUMMYFUNCTION("""COMPUTED_VALUE"""),"300 Bordeaux")</f>
        <v>300 Bordeaux</v>
      </c>
      <c r="G308" s="1" t="s">
        <v>3421</v>
      </c>
      <c r="H308" s="1" t="s">
        <v>11</v>
      </c>
      <c r="I308" s="5" t="s">
        <v>3422</v>
      </c>
      <c r="J308" s="1" t="s">
        <v>183</v>
      </c>
      <c r="K308" s="3"/>
      <c r="L308" s="3"/>
    </row>
    <row r="309" hidden="1">
      <c r="A309" s="4" t="s">
        <v>3426</v>
      </c>
      <c r="B309" s="1" t="s">
        <v>3427</v>
      </c>
      <c r="C309" s="1" t="s">
        <v>3428</v>
      </c>
      <c r="D309" s="1" t="s">
        <v>3429</v>
      </c>
      <c r="E309" s="1" t="str">
        <f>IFERROR(__xludf.DUMMYFUNCTION("SPLIT(D309,""33"",FALSE)"),"1 rue Abel Antoune 
                                 Résidence Godard Bât. A1 
                                ")</f>
        <v>1 rue Abel Antoune 
                                 Résidence Godard Bât. A1 
                                </v>
      </c>
      <c r="F309" s="1" t="str">
        <f>IFERROR(__xludf.DUMMYFUNCTION("""COMPUTED_VALUE"""),"110 Le Bouscat")</f>
        <v>110 Le Bouscat</v>
      </c>
      <c r="G309" s="1" t="s">
        <v>3430</v>
      </c>
      <c r="H309" s="1" t="s">
        <v>11</v>
      </c>
      <c r="I309" s="1" t="s">
        <v>11</v>
      </c>
      <c r="J309" s="1" t="s">
        <v>53</v>
      </c>
      <c r="K309" s="3"/>
      <c r="L309" s="3"/>
    </row>
    <row r="310" hidden="1">
      <c r="A310" s="4" t="s">
        <v>3440</v>
      </c>
      <c r="B310" s="1" t="s">
        <v>3441</v>
      </c>
      <c r="C310" s="3"/>
      <c r="D310" s="1" t="s">
        <v>9575</v>
      </c>
      <c r="E310" s="1" t="str">
        <f>IFERROR(__xludf.DUMMYFUNCTION("SPLIT(D310,""33"",FALSE)"),"pas d'adresse")</f>
        <v>pas d'adresse</v>
      </c>
      <c r="F310" s="3"/>
      <c r="G310" s="3"/>
      <c r="H310" s="1" t="s">
        <v>11</v>
      </c>
      <c r="I310" s="1" t="s">
        <v>11</v>
      </c>
      <c r="J310" s="1" t="s">
        <v>11</v>
      </c>
      <c r="K310" s="3"/>
      <c r="L310" s="3"/>
    </row>
    <row r="311" hidden="1">
      <c r="A311" s="4" t="s">
        <v>3447</v>
      </c>
      <c r="B311" s="1" t="s">
        <v>3448</v>
      </c>
      <c r="C311" s="1" t="s">
        <v>3449</v>
      </c>
      <c r="D311" s="1" t="s">
        <v>3450</v>
      </c>
      <c r="E311" s="1" t="str">
        <f>IFERROR(__xludf.DUMMYFUNCTION("SPLIT(D311,""33"",FALSE)"),"Hangar 20, Quai de Bacalan
                                ")</f>
        <v>Hangar 20, Quai de Bacalan
                                </v>
      </c>
      <c r="F311" s="1" t="str">
        <f>IFERROR(__xludf.DUMMYFUNCTION("""COMPUTED_VALUE"""),"300 BORDEAUX")</f>
        <v>300 BORDEAUX</v>
      </c>
      <c r="G311" s="1" t="s">
        <v>3451</v>
      </c>
      <c r="H311" s="1" t="s">
        <v>3452</v>
      </c>
      <c r="I311" s="1" t="s">
        <v>3453</v>
      </c>
      <c r="J311" s="1" t="s">
        <v>1199</v>
      </c>
      <c r="K311" s="3"/>
      <c r="L311" s="3"/>
    </row>
    <row r="312" hidden="1">
      <c r="A312" s="4" t="s">
        <v>3459</v>
      </c>
      <c r="B312" s="1" t="s">
        <v>3460</v>
      </c>
      <c r="C312" s="1" t="s">
        <v>3461</v>
      </c>
      <c r="D312" s="1" t="s">
        <v>3462</v>
      </c>
      <c r="E312" s="1" t="str">
        <f>IFERROR(__xludf.DUMMYFUNCTION("SPLIT(D312,""33"",FALSE)"),"11 rue de l'hermitage
                                ")</f>
        <v>11 rue de l'hermitage
                                </v>
      </c>
      <c r="F312" s="1" t="str">
        <f>IFERROR(__xludf.DUMMYFUNCTION("""COMPUTED_VALUE"""),"200 Bordeaux")</f>
        <v>200 Bordeaux</v>
      </c>
      <c r="G312" s="1" t="s">
        <v>3463</v>
      </c>
      <c r="H312" s="1" t="s">
        <v>11</v>
      </c>
      <c r="I312" s="5" t="s">
        <v>3464</v>
      </c>
      <c r="J312" s="1" t="s">
        <v>43</v>
      </c>
      <c r="K312" s="3"/>
      <c r="L312" s="3"/>
    </row>
    <row r="313" hidden="1">
      <c r="A313" s="4" t="s">
        <v>3470</v>
      </c>
      <c r="B313" s="1" t="s">
        <v>3471</v>
      </c>
      <c r="C313" s="1" t="s">
        <v>3472</v>
      </c>
      <c r="D313" s="1" t="s">
        <v>3473</v>
      </c>
      <c r="E313" s="1" t="str">
        <f>IFERROR(__xludf.DUMMYFUNCTION("SPLIT(D313,""33"",FALSE)"),"10 rue de la Jalle
                                ")</f>
        <v>10 rue de la Jalle
                                </v>
      </c>
      <c r="F313" s="1" t="str">
        <f>IFERROR(__xludf.DUMMYFUNCTION("""COMPUTED_VALUE"""),"000 Bordeaux")</f>
        <v>000 Bordeaux</v>
      </c>
      <c r="G313" s="1" t="s">
        <v>3474</v>
      </c>
      <c r="H313" s="1" t="s">
        <v>11</v>
      </c>
      <c r="I313" s="5" t="s">
        <v>3475</v>
      </c>
      <c r="J313" s="1" t="s">
        <v>80</v>
      </c>
      <c r="K313" s="3"/>
      <c r="L313" s="3"/>
    </row>
    <row r="314" hidden="1">
      <c r="A314" s="4" t="s">
        <v>3479</v>
      </c>
      <c r="B314" s="1" t="s">
        <v>3480</v>
      </c>
      <c r="C314" s="1" t="s">
        <v>3481</v>
      </c>
      <c r="D314" s="1" t="s">
        <v>3482</v>
      </c>
      <c r="E314" s="1" t="str">
        <f>IFERROR(__xludf.DUMMYFUNCTION("SPLIT(D314,""33"",FALSE)"),"123 cours Journu Auber
                                ")</f>
        <v>123 cours Journu Auber
                                </v>
      </c>
      <c r="F314" s="1" t="str">
        <f>IFERROR(__xludf.DUMMYFUNCTION("""COMPUTED_VALUE"""),"000 Bordeaux")</f>
        <v>000 Bordeaux</v>
      </c>
      <c r="G314" s="1" t="s">
        <v>3483</v>
      </c>
      <c r="H314" s="1" t="s">
        <v>3484</v>
      </c>
      <c r="I314" s="5" t="s">
        <v>3485</v>
      </c>
      <c r="J314" s="1" t="s">
        <v>654</v>
      </c>
      <c r="K314" s="3"/>
      <c r="L314" s="3"/>
    </row>
    <row r="315" hidden="1">
      <c r="A315" s="4" t="s">
        <v>3495</v>
      </c>
      <c r="B315" s="1" t="s">
        <v>3496</v>
      </c>
      <c r="C315" s="3"/>
      <c r="D315" s="1" t="s">
        <v>9575</v>
      </c>
      <c r="E315" s="1" t="str">
        <f>IFERROR(__xludf.DUMMYFUNCTION("SPLIT(D315,""33"",FALSE)"),"pas d'adresse")</f>
        <v>pas d'adresse</v>
      </c>
      <c r="F315" s="3"/>
      <c r="G315" s="3"/>
      <c r="H315" s="1" t="s">
        <v>11</v>
      </c>
      <c r="I315" s="1" t="s">
        <v>11</v>
      </c>
      <c r="J315" s="1" t="s">
        <v>11</v>
      </c>
      <c r="K315" s="3"/>
      <c r="L315" s="3"/>
    </row>
    <row r="316" hidden="1">
      <c r="A316" s="4" t="s">
        <v>3498</v>
      </c>
      <c r="B316" s="1" t="s">
        <v>3499</v>
      </c>
      <c r="C316" s="1" t="s">
        <v>3500</v>
      </c>
      <c r="D316" s="1" t="s">
        <v>3501</v>
      </c>
      <c r="E316" s="1" t="str">
        <f>IFERROR(__xludf.DUMMYFUNCTION("SPLIT(D316,""33"",FALSE)"),"rue Elie Gintrac
                                ")</f>
        <v>rue Elie Gintrac
                                </v>
      </c>
      <c r="F316" s="1" t="str">
        <f>IFERROR(__xludf.DUMMYFUNCTION("""COMPUTED_VALUE"""),"000 Bordeaux")</f>
        <v>000 Bordeaux</v>
      </c>
      <c r="G316" s="1" t="s">
        <v>3502</v>
      </c>
      <c r="H316" s="1" t="s">
        <v>11</v>
      </c>
      <c r="I316" s="1" t="s">
        <v>11</v>
      </c>
      <c r="J316" s="1" t="s">
        <v>312</v>
      </c>
      <c r="K316" s="3"/>
      <c r="L316" s="3"/>
    </row>
    <row r="317" hidden="1">
      <c r="A317" s="4" t="s">
        <v>3504</v>
      </c>
      <c r="B317" s="1" t="s">
        <v>3505</v>
      </c>
      <c r="C317" s="1" t="s">
        <v>3506</v>
      </c>
      <c r="D317" s="1" t="s">
        <v>3507</v>
      </c>
      <c r="E317" s="1" t="str">
        <f>IFERROR(__xludf.DUMMYFUNCTION("SPLIT(D317,""33"",FALSE)"),"7 rue des maquis 
                                ")</f>
        <v>7 rue des maquis 
                                </v>
      </c>
      <c r="F317" s="1" t="str">
        <f>IFERROR(__xludf.DUMMYFUNCTION("""COMPUTED_VALUE"""),"700 merignac")</f>
        <v>700 merignac</v>
      </c>
      <c r="G317" s="1" t="s">
        <v>3508</v>
      </c>
      <c r="H317" s="1" t="s">
        <v>3509</v>
      </c>
      <c r="I317" s="5" t="s">
        <v>3510</v>
      </c>
      <c r="J317" s="1" t="s">
        <v>31</v>
      </c>
      <c r="K317" s="3"/>
      <c r="L317" s="3"/>
    </row>
    <row r="318" hidden="1">
      <c r="A318" s="4" t="s">
        <v>3514</v>
      </c>
      <c r="B318" s="1" t="s">
        <v>3515</v>
      </c>
      <c r="C318" s="3"/>
      <c r="D318" s="1" t="s">
        <v>9575</v>
      </c>
      <c r="E318" s="1" t="str">
        <f>IFERROR(__xludf.DUMMYFUNCTION("SPLIT(D318,""33"",FALSE)"),"pas d'adresse")</f>
        <v>pas d'adresse</v>
      </c>
      <c r="F318" s="3"/>
      <c r="G318" s="3"/>
      <c r="H318" s="1" t="s">
        <v>11</v>
      </c>
      <c r="I318" s="1" t="s">
        <v>11</v>
      </c>
      <c r="J318" s="1" t="s">
        <v>11</v>
      </c>
      <c r="K318" s="3"/>
      <c r="L318" s="3"/>
    </row>
    <row r="319" hidden="1">
      <c r="A319" s="4" t="s">
        <v>3529</v>
      </c>
      <c r="B319" s="1" t="s">
        <v>3530</v>
      </c>
      <c r="C319" s="1" t="s">
        <v>3531</v>
      </c>
      <c r="D319" s="1" t="s">
        <v>3532</v>
      </c>
      <c r="E319" s="1" t="str">
        <f>IFERROR(__xludf.DUMMYFUNCTION("SPLIT(D319,""33"",FALSE)"),"14 rue de la Réole
                                ")</f>
        <v>14 rue de la Réole
                                </v>
      </c>
      <c r="F319" s="1" t="str">
        <f>IFERROR(__xludf.DUMMYFUNCTION("""COMPUTED_VALUE"""),"800 Bordeaux")</f>
        <v>800 Bordeaux</v>
      </c>
      <c r="G319" s="1" t="s">
        <v>3533</v>
      </c>
      <c r="H319" s="1" t="s">
        <v>11</v>
      </c>
      <c r="I319" s="5" t="s">
        <v>3534</v>
      </c>
      <c r="J319" s="1" t="s">
        <v>80</v>
      </c>
      <c r="K319" s="3"/>
      <c r="L319" s="3"/>
    </row>
    <row r="320" hidden="1">
      <c r="A320" s="4" t="s">
        <v>3536</v>
      </c>
      <c r="B320" s="1" t="s">
        <v>3537</v>
      </c>
      <c r="C320" s="3"/>
      <c r="D320" s="1" t="s">
        <v>9575</v>
      </c>
      <c r="E320" s="1" t="str">
        <f>IFERROR(__xludf.DUMMYFUNCTION("SPLIT(D320,""33"",FALSE)"),"pas d'adresse")</f>
        <v>pas d'adresse</v>
      </c>
      <c r="F320" s="3"/>
      <c r="G320" s="3"/>
      <c r="H320" s="1" t="s">
        <v>11</v>
      </c>
      <c r="I320" s="1" t="s">
        <v>11</v>
      </c>
      <c r="J320" s="1" t="s">
        <v>11</v>
      </c>
      <c r="K320" s="3"/>
      <c r="L320" s="3"/>
    </row>
    <row r="321" hidden="1">
      <c r="A321" s="4" t="s">
        <v>3539</v>
      </c>
      <c r="B321" s="1" t="s">
        <v>3540</v>
      </c>
      <c r="C321" s="1" t="s">
        <v>3541</v>
      </c>
      <c r="D321" s="1" t="s">
        <v>3542</v>
      </c>
      <c r="E321" s="1" t="str">
        <f>IFERROR(__xludf.DUMMYFUNCTION("SPLIT(D321,""33"",FALSE)"),"123 rue mouneyra
                                ")</f>
        <v>123 rue mouneyra
                                </v>
      </c>
      <c r="F321" s="1" t="str">
        <f>IFERROR(__xludf.DUMMYFUNCTION("""COMPUTED_VALUE"""),"000 Bordeaux")</f>
        <v>000 Bordeaux</v>
      </c>
      <c r="G321" s="1" t="s">
        <v>3543</v>
      </c>
      <c r="H321" s="1" t="s">
        <v>11</v>
      </c>
      <c r="I321" s="3"/>
      <c r="J321" s="1" t="s">
        <v>43</v>
      </c>
      <c r="K321" s="3"/>
      <c r="L321" s="3"/>
    </row>
    <row r="322" hidden="1">
      <c r="A322" s="4" t="s">
        <v>3549</v>
      </c>
      <c r="B322" s="1" t="s">
        <v>3550</v>
      </c>
      <c r="C322" s="1" t="s">
        <v>3551</v>
      </c>
      <c r="D322" s="1" t="s">
        <v>3552</v>
      </c>
      <c r="E322" s="1" t="str">
        <f>IFERROR(__xludf.DUMMYFUNCTION("SPLIT(D322,""33"",FALSE)"),"123 rue Lagrange
                                BP 14
                                ")</f>
        <v>123 rue Lagrange
                                BP 14
                                </v>
      </c>
      <c r="F322" s="1" t="str">
        <f>IFERROR(__xludf.DUMMYFUNCTION("""COMPUTED_VALUE"""),"000 Bordeaux")</f>
        <v>000 Bordeaux</v>
      </c>
      <c r="G322" s="1" t="s">
        <v>3553</v>
      </c>
      <c r="H322" s="1" t="s">
        <v>11</v>
      </c>
      <c r="I322" s="5" t="s">
        <v>3554</v>
      </c>
      <c r="J322" s="1" t="s">
        <v>80</v>
      </c>
      <c r="K322" s="3"/>
      <c r="L322" s="3"/>
    </row>
    <row r="323" hidden="1">
      <c r="A323" s="4" t="s">
        <v>3580</v>
      </c>
      <c r="B323" s="1" t="s">
        <v>3581</v>
      </c>
      <c r="C323" s="1" t="s">
        <v>3582</v>
      </c>
      <c r="D323" s="1" t="s">
        <v>3583</v>
      </c>
      <c r="E323" s="1" t="str">
        <f>IFERROR(__xludf.DUMMYFUNCTION("SPLIT(D323,""33"",FALSE)"),"6 RUE RABBIN COHEN
                                ")</f>
        <v>6 RUE RABBIN COHEN
                                </v>
      </c>
      <c r="F323" s="1" t="str">
        <f>IFERROR(__xludf.DUMMYFUNCTION("""COMPUTED_VALUE"""),"000 BORDEAUX")</f>
        <v>000 BORDEAUX</v>
      </c>
      <c r="G323" s="1" t="s">
        <v>1560</v>
      </c>
      <c r="H323" s="1" t="s">
        <v>1561</v>
      </c>
      <c r="I323" s="1" t="s">
        <v>11</v>
      </c>
      <c r="J323" s="1" t="s">
        <v>80</v>
      </c>
      <c r="K323" s="3"/>
      <c r="L323" s="3"/>
    </row>
    <row r="324" hidden="1">
      <c r="A324" s="4" t="s">
        <v>3599</v>
      </c>
      <c r="B324" s="1" t="s">
        <v>3600</v>
      </c>
      <c r="C324" s="1" t="s">
        <v>3601</v>
      </c>
      <c r="D324" s="1" t="s">
        <v>3602</v>
      </c>
      <c r="E324" s="1" t="str">
        <f>IFERROR(__xludf.DUMMYFUNCTION("SPLIT(D324,""33"",FALSE)"),"32 rue Armand Leroi
                                ")</f>
        <v>32 rue Armand Leroi
                                </v>
      </c>
      <c r="F324" s="1" t="str">
        <f>IFERROR(__xludf.DUMMYFUNCTION("""COMPUTED_VALUE"""),"400 TAlence")</f>
        <v>400 TAlence</v>
      </c>
      <c r="G324" s="1" t="s">
        <v>3603</v>
      </c>
      <c r="H324" s="1" t="s">
        <v>11</v>
      </c>
      <c r="I324" s="1" t="s">
        <v>11</v>
      </c>
      <c r="J324" s="1" t="s">
        <v>183</v>
      </c>
      <c r="K324" s="3"/>
      <c r="L324" s="3"/>
    </row>
    <row r="325" hidden="1">
      <c r="A325" s="4" t="s">
        <v>3609</v>
      </c>
      <c r="B325" s="1" t="s">
        <v>3610</v>
      </c>
      <c r="C325" s="1" t="s">
        <v>3611</v>
      </c>
      <c r="D325" s="1" t="s">
        <v>3612</v>
      </c>
      <c r="E325" s="1" t="str">
        <f>IFERROR(__xludf.DUMMYFUNCTION("SPLIT(D325,""33"",FALSE)"),"Salle Jean Dauguet rue de la Benauge
                                ")</f>
        <v>Salle Jean Dauguet rue de la Benauge
                                </v>
      </c>
      <c r="F325" s="1" t="str">
        <f>IFERROR(__xludf.DUMMYFUNCTION("""COMPUTED_VALUE"""),"100 BORDEAUX")</f>
        <v>100 BORDEAUX</v>
      </c>
      <c r="G325" s="1" t="s">
        <v>3613</v>
      </c>
      <c r="H325" s="1" t="s">
        <v>11</v>
      </c>
      <c r="I325" s="5" t="s">
        <v>3614</v>
      </c>
      <c r="J325" s="1" t="s">
        <v>183</v>
      </c>
      <c r="K325" s="3"/>
      <c r="L325" s="3"/>
    </row>
    <row r="326" hidden="1">
      <c r="A326" s="4" t="s">
        <v>3618</v>
      </c>
      <c r="B326" s="1" t="s">
        <v>3619</v>
      </c>
      <c r="C326" s="1" t="s">
        <v>3620</v>
      </c>
      <c r="D326" s="1" t="s">
        <v>3473</v>
      </c>
      <c r="E326" s="1" t="str">
        <f>IFERROR(__xludf.DUMMYFUNCTION("SPLIT(D326,""33"",FALSE)"),"10 rue de la Jalle
                                ")</f>
        <v>10 rue de la Jalle
                                </v>
      </c>
      <c r="F326" s="1" t="str">
        <f>IFERROR(__xludf.DUMMYFUNCTION("""COMPUTED_VALUE"""),"000 Bordeaux")</f>
        <v>000 Bordeaux</v>
      </c>
      <c r="G326" s="1" t="s">
        <v>3621</v>
      </c>
      <c r="H326" s="1" t="s">
        <v>11</v>
      </c>
      <c r="I326" s="1" t="s">
        <v>11</v>
      </c>
      <c r="J326" s="1" t="s">
        <v>43</v>
      </c>
      <c r="K326" s="3"/>
      <c r="L326" s="3"/>
    </row>
    <row r="327" hidden="1">
      <c r="A327" s="4" t="s">
        <v>3625</v>
      </c>
      <c r="B327" s="1" t="s">
        <v>3626</v>
      </c>
      <c r="C327" s="1" t="s">
        <v>3627</v>
      </c>
      <c r="D327" s="1" t="s">
        <v>3628</v>
      </c>
      <c r="E327" s="1" t="str">
        <f>IFERROR(__xludf.DUMMYFUNCTION("SPLIT(D327,""33"",FALSE)"),"BAL n°1 - LABB Bordeaux Caudéran
                                 MAIRIE DE CAUDERAN - 130 Av. Louis Barthou
                                ")</f>
        <v>BAL n°1 - LABB Bordeaux Caudéran
                                 MAIRIE DE CAUDERAN - 130 Av. Louis Barthou
                                </v>
      </c>
      <c r="F327" s="1" t="str">
        <f>IFERROR(__xludf.DUMMYFUNCTION("""COMPUTED_VALUE"""),"200 BORDEAUX")</f>
        <v>200 BORDEAUX</v>
      </c>
      <c r="G327" s="1" t="s">
        <v>3629</v>
      </c>
      <c r="H327" s="1" t="s">
        <v>11</v>
      </c>
      <c r="I327" s="5" t="s">
        <v>3630</v>
      </c>
      <c r="J327" s="1" t="s">
        <v>183</v>
      </c>
      <c r="K327" s="3"/>
      <c r="L327" s="3"/>
    </row>
    <row r="328" hidden="1">
      <c r="A328" s="4" t="s">
        <v>3632</v>
      </c>
      <c r="B328" s="1" t="s">
        <v>3633</v>
      </c>
      <c r="C328" s="3"/>
      <c r="D328" s="1" t="s">
        <v>9575</v>
      </c>
      <c r="E328" s="1" t="str">
        <f>IFERROR(__xludf.DUMMYFUNCTION("SPLIT(D328,""33"",FALSE)"),"pas d'adresse")</f>
        <v>pas d'adresse</v>
      </c>
      <c r="F328" s="3"/>
      <c r="G328" s="3"/>
      <c r="H328" s="1" t="s">
        <v>11</v>
      </c>
      <c r="I328" s="1" t="s">
        <v>11</v>
      </c>
      <c r="J328" s="1" t="s">
        <v>11</v>
      </c>
      <c r="K328" s="3"/>
      <c r="L328" s="3"/>
    </row>
    <row r="329" hidden="1">
      <c r="A329" s="4" t="s">
        <v>3643</v>
      </c>
      <c r="B329" s="1" t="s">
        <v>3644</v>
      </c>
      <c r="C329" s="1" t="s">
        <v>3645</v>
      </c>
      <c r="D329" s="1" t="s">
        <v>3646</v>
      </c>
      <c r="E329" s="1" t="str">
        <f>IFERROR(__xludf.DUMMYFUNCTION("SPLIT(D329,""33"",FALSE)"),"61 cours Pasteur
                                ")</f>
        <v>61 cours Pasteur
                                </v>
      </c>
      <c r="F329" s="1" t="str">
        <f>IFERROR(__xludf.DUMMYFUNCTION("""COMPUTED_VALUE"""),"000 Bordeaux")</f>
        <v>000 Bordeaux</v>
      </c>
      <c r="G329" s="1" t="s">
        <v>3647</v>
      </c>
      <c r="H329" s="1" t="s">
        <v>11</v>
      </c>
      <c r="I329" s="3"/>
      <c r="J329" s="1" t="s">
        <v>1199</v>
      </c>
      <c r="K329" s="3"/>
      <c r="L329" s="3"/>
    </row>
    <row r="330" hidden="1">
      <c r="A330" s="4" t="s">
        <v>3649</v>
      </c>
      <c r="B330" s="1" t="s">
        <v>3650</v>
      </c>
      <c r="C330" s="1" t="s">
        <v>3651</v>
      </c>
      <c r="D330" s="1" t="s">
        <v>3652</v>
      </c>
      <c r="E330" s="1" t="str">
        <f>IFERROR(__xludf.DUMMYFUNCTION("SPLIT(D330,""33"",FALSE)"),"32 rue marcelin berthelot
                                 appt 102
                                ")</f>
        <v>32 rue marcelin berthelot
                                 appt 102
                                </v>
      </c>
      <c r="F330" s="1" t="str">
        <f>IFERROR(__xludf.DUMMYFUNCTION("""COMPUTED_VALUE"""),"200 bordeaux")</f>
        <v>200 bordeaux</v>
      </c>
      <c r="G330" s="1" t="s">
        <v>3653</v>
      </c>
      <c r="H330" s="1" t="s">
        <v>11</v>
      </c>
      <c r="I330" s="1" t="s">
        <v>11</v>
      </c>
      <c r="J330" s="1" t="s">
        <v>183</v>
      </c>
      <c r="K330" s="3"/>
      <c r="L330" s="3"/>
    </row>
    <row r="331" hidden="1">
      <c r="A331" s="4" t="s">
        <v>3655</v>
      </c>
      <c r="B331" s="1" t="s">
        <v>3656</v>
      </c>
      <c r="C331" s="1" t="s">
        <v>3657</v>
      </c>
      <c r="D331" s="1" t="s">
        <v>3658</v>
      </c>
      <c r="E331" s="1" t="str">
        <f>IFERROR(__xludf.DUMMYFUNCTION("SPLIT(D331,""33"",FALSE)"),"10 rue Paul Doumer
                                ")</f>
        <v>10 rue Paul Doumer
                                </v>
      </c>
      <c r="F331" s="1" t="str">
        <f>IFERROR(__xludf.DUMMYFUNCTION("""COMPUTED_VALUE"""),"200 Bordeaux")</f>
        <v>200 Bordeaux</v>
      </c>
      <c r="G331" s="1" t="s">
        <v>3659</v>
      </c>
      <c r="H331" s="1" t="s">
        <v>11</v>
      </c>
      <c r="I331" s="3"/>
      <c r="J331" s="1" t="s">
        <v>154</v>
      </c>
      <c r="K331" s="3"/>
      <c r="L331" s="3"/>
    </row>
    <row r="332" hidden="1">
      <c r="A332" s="4" t="s">
        <v>3663</v>
      </c>
      <c r="B332" s="1" t="s">
        <v>3664</v>
      </c>
      <c r="C332" s="1" t="s">
        <v>3665</v>
      </c>
      <c r="D332" s="1" t="s">
        <v>3666</v>
      </c>
      <c r="E332" s="1" t="str">
        <f>IFERROR(__xludf.DUMMYFUNCTION("SPLIT(D332,""33"",FALSE)"),"39, rue de l'Hermitage
                                ")</f>
        <v>39, rue de l'Hermitage
                                </v>
      </c>
      <c r="F332" s="1" t="str">
        <f>IFERROR(__xludf.DUMMYFUNCTION("""COMPUTED_VALUE"""),"200 Bordeaux")</f>
        <v>200 Bordeaux</v>
      </c>
      <c r="G332" s="1" t="s">
        <v>3667</v>
      </c>
      <c r="H332" s="1" t="s">
        <v>3668</v>
      </c>
      <c r="I332" s="5" t="s">
        <v>3669</v>
      </c>
      <c r="J332" s="1" t="s">
        <v>80</v>
      </c>
      <c r="K332" s="3"/>
      <c r="L332" s="3"/>
    </row>
    <row r="333" hidden="1">
      <c r="A333" s="4" t="s">
        <v>3673</v>
      </c>
      <c r="B333" s="1" t="s">
        <v>3674</v>
      </c>
      <c r="C333" s="1" t="s">
        <v>3675</v>
      </c>
      <c r="D333" s="1" t="s">
        <v>3676</v>
      </c>
      <c r="E333" s="1" t="str">
        <f>IFERROR(__xludf.DUMMYFUNCTION("SPLIT(D333,""33"",FALSE)"),"20 rue Pasteur
                                ")</f>
        <v>20 rue Pasteur
                                </v>
      </c>
      <c r="F333" s="1" t="str">
        <f>IFERROR(__xludf.DUMMYFUNCTION("""COMPUTED_VALUE"""),"200 BORDEAUX")</f>
        <v>200 BORDEAUX</v>
      </c>
      <c r="G333" s="1" t="s">
        <v>3677</v>
      </c>
      <c r="H333" s="1" t="s">
        <v>11</v>
      </c>
      <c r="I333" s="1" t="s">
        <v>11</v>
      </c>
      <c r="J333" s="1" t="s">
        <v>183</v>
      </c>
      <c r="K333" s="3"/>
      <c r="L333" s="3"/>
    </row>
    <row r="334" hidden="1">
      <c r="A334" s="4" t="s">
        <v>3693</v>
      </c>
      <c r="B334" s="1" t="s">
        <v>3694</v>
      </c>
      <c r="C334" s="1" t="s">
        <v>3695</v>
      </c>
      <c r="D334" s="1" t="s">
        <v>3696</v>
      </c>
      <c r="E334" s="1" t="str">
        <f>IFERROR(__xludf.DUMMYFUNCTION("SPLIT(D334,""33"",FALSE)"),"7 rue Joseph Brunet 
                                ")</f>
        <v>7 rue Joseph Brunet 
                                </v>
      </c>
      <c r="F334" s="1" t="str">
        <f>IFERROR(__xludf.DUMMYFUNCTION("""COMPUTED_VALUE"""),"300 Bordeaux")</f>
        <v>300 Bordeaux</v>
      </c>
      <c r="G334" s="1" t="s">
        <v>3697</v>
      </c>
      <c r="H334" s="1" t="s">
        <v>11</v>
      </c>
      <c r="I334" s="5" t="s">
        <v>3698</v>
      </c>
      <c r="J334" s="1" t="s">
        <v>154</v>
      </c>
      <c r="K334" s="3"/>
      <c r="L334" s="3"/>
    </row>
    <row r="335" hidden="1">
      <c r="A335" s="4" t="s">
        <v>3702</v>
      </c>
      <c r="B335" s="1" t="s">
        <v>3703</v>
      </c>
      <c r="C335" s="1" t="s">
        <v>3704</v>
      </c>
      <c r="D335" s="1" t="s">
        <v>3705</v>
      </c>
      <c r="E335" s="1" t="str">
        <f>IFERROR(__xludf.DUMMYFUNCTION("SPLIT(D335,""33"",FALSE)"),"96 rue Abbé de l'Épée
                                ")</f>
        <v>96 rue Abbé de l'Épée
                                </v>
      </c>
      <c r="F335" s="1" t="str">
        <f>IFERROR(__xludf.DUMMYFUNCTION("""COMPUTED_VALUE"""),"000 Bordeaux")</f>
        <v>000 Bordeaux</v>
      </c>
      <c r="G335" s="1" t="s">
        <v>3706</v>
      </c>
      <c r="H335" s="1" t="s">
        <v>11</v>
      </c>
      <c r="I335" s="1" t="s">
        <v>11</v>
      </c>
      <c r="J335" s="1" t="s">
        <v>80</v>
      </c>
      <c r="K335" s="3"/>
      <c r="L335" s="3"/>
    </row>
    <row r="336" hidden="1">
      <c r="A336" s="4" t="s">
        <v>3712</v>
      </c>
      <c r="B336" s="1" t="s">
        <v>3713</v>
      </c>
      <c r="C336" s="1" t="s">
        <v>3714</v>
      </c>
      <c r="D336" s="1" t="s">
        <v>3715</v>
      </c>
      <c r="E336" s="1" t="str">
        <f>IFERROR(__xludf.DUMMYFUNCTION("SPLIT(D336,""33"",FALSE)"),"75 rue Blanqui
                                 Appartement 5
                                ")</f>
        <v>75 rue Blanqui
                                 Appartement 5
                                </v>
      </c>
      <c r="F336" s="1" t="str">
        <f>IFERROR(__xludf.DUMMYFUNCTION("""COMPUTED_VALUE"""),"300 Bordeaux")</f>
        <v>300 Bordeaux</v>
      </c>
      <c r="G336" s="1" t="s">
        <v>3716</v>
      </c>
      <c r="H336" s="1" t="s">
        <v>3717</v>
      </c>
      <c r="I336" s="1" t="s">
        <v>11</v>
      </c>
      <c r="J336" s="1" t="s">
        <v>31</v>
      </c>
      <c r="K336" s="3"/>
      <c r="L336" s="3"/>
    </row>
    <row r="337" hidden="1">
      <c r="A337" s="4" t="s">
        <v>3723</v>
      </c>
      <c r="B337" s="1" t="s">
        <v>3724</v>
      </c>
      <c r="C337" s="1" t="s">
        <v>3725</v>
      </c>
      <c r="D337" s="1" t="s">
        <v>3726</v>
      </c>
      <c r="E337" s="1" t="str">
        <f>IFERROR(__xludf.DUMMYFUNCTION("SPLIT(D337,""33"",FALSE)"),"30 RUE DE TOULON
                                ")</f>
        <v>30 RUE DE TOULON
                                </v>
      </c>
      <c r="F337" s="1" t="str">
        <f>IFERROR(__xludf.DUMMYFUNCTION("""COMPUTED_VALUE"""),"000 BORDEAUX")</f>
        <v>000 BORDEAUX</v>
      </c>
      <c r="G337" s="1" t="s">
        <v>3727</v>
      </c>
      <c r="H337" s="1" t="s">
        <v>3728</v>
      </c>
      <c r="I337" s="5" t="s">
        <v>3729</v>
      </c>
      <c r="J337" s="1" t="s">
        <v>53</v>
      </c>
      <c r="K337" s="3"/>
      <c r="L337" s="3"/>
    </row>
    <row r="338" hidden="1">
      <c r="A338" s="4" t="s">
        <v>3731</v>
      </c>
      <c r="B338" s="1" t="s">
        <v>3732</v>
      </c>
      <c r="C338" s="1" t="s">
        <v>3733</v>
      </c>
      <c r="D338" s="1" t="s">
        <v>3734</v>
      </c>
      <c r="E338" s="1" t="str">
        <f>IFERROR(__xludf.DUMMYFUNCTION("SPLIT(D338,""33"",FALSE)"),"1 bis rue des Cordeliers
                                ")</f>
        <v>1 bis rue des Cordeliers
                                </v>
      </c>
      <c r="F338" s="1" t="str">
        <f>IFERROR(__xludf.DUMMYFUNCTION("""COMPUTED_VALUE"""),"000 Bordeaux")</f>
        <v>000 Bordeaux</v>
      </c>
      <c r="G338" s="1" t="s">
        <v>3735</v>
      </c>
      <c r="H338" s="1" t="s">
        <v>11</v>
      </c>
      <c r="I338" s="5" t="s">
        <v>3736</v>
      </c>
      <c r="J338" s="1" t="s">
        <v>80</v>
      </c>
      <c r="K338" s="3"/>
      <c r="L338" s="3"/>
    </row>
    <row r="339" hidden="1">
      <c r="A339" s="4" t="s">
        <v>3754</v>
      </c>
      <c r="B339" s="1" t="s">
        <v>3755</v>
      </c>
      <c r="C339" s="1" t="s">
        <v>3756</v>
      </c>
      <c r="D339" s="1" t="s">
        <v>3757</v>
      </c>
      <c r="E339" s="1" t="str">
        <f>IFERROR(__xludf.DUMMYFUNCTION("SPLIT(D339,""33"",FALSE)"),"Place de l'Europe
                                BP 40004
                                ")</f>
        <v>Place de l'Europe
                                BP 40004
                                </v>
      </c>
      <c r="F339" s="1" t="str">
        <f>IFERROR(__xludf.DUMMYFUNCTION("""COMPUTED_VALUE"""),"300 Bordeaux")</f>
        <v>300 Bordeaux</v>
      </c>
      <c r="G339" s="1" t="s">
        <v>3758</v>
      </c>
      <c r="H339" s="1" t="s">
        <v>11</v>
      </c>
      <c r="I339" s="1" t="s">
        <v>503</v>
      </c>
      <c r="J339" s="1" t="s">
        <v>53</v>
      </c>
      <c r="K339" s="3"/>
      <c r="L339" s="3"/>
    </row>
    <row r="340" hidden="1">
      <c r="A340" s="4" t="s">
        <v>3762</v>
      </c>
      <c r="B340" s="1" t="s">
        <v>3763</v>
      </c>
      <c r="C340" s="1" t="s">
        <v>3764</v>
      </c>
      <c r="D340" s="1" t="s">
        <v>3765</v>
      </c>
      <c r="E340" s="1" t="str">
        <f>IFERROR(__xludf.DUMMYFUNCTION("SPLIT(D340,""33"",FALSE)"),"32 rue Auguste Poirson
                                ")</f>
        <v>32 rue Auguste Poirson
                                </v>
      </c>
      <c r="F340" s="1" t="str">
        <f>IFERROR(__xludf.DUMMYFUNCTION("""COMPUTED_VALUE"""),"000 Bordeaux")</f>
        <v>000 Bordeaux</v>
      </c>
      <c r="G340" s="1" t="s">
        <v>3766</v>
      </c>
      <c r="H340" s="1" t="s">
        <v>11</v>
      </c>
      <c r="I340" s="5" t="s">
        <v>3767</v>
      </c>
      <c r="J340" s="1" t="s">
        <v>53</v>
      </c>
      <c r="K340" s="3"/>
      <c r="L340" s="3"/>
    </row>
    <row r="341" hidden="1">
      <c r="A341" s="4" t="s">
        <v>3769</v>
      </c>
      <c r="B341" s="1" t="s">
        <v>3770</v>
      </c>
      <c r="C341" s="1" t="s">
        <v>3771</v>
      </c>
      <c r="D341" s="1" t="s">
        <v>3772</v>
      </c>
      <c r="E341" s="1" t="str">
        <f>IFERROR(__xludf.DUMMYFUNCTION("SPLIT(D341,""33"",FALSE)"),"4 impasse de la Merci
                                 Apt. 46
                                ")</f>
        <v>4 impasse de la Merci
                                 Apt. 46
                                </v>
      </c>
      <c r="F341" s="1" t="str">
        <f>IFERROR(__xludf.DUMMYFUNCTION("""COMPUTED_VALUE"""),"000 Bordeaux")</f>
        <v>000 Bordeaux</v>
      </c>
      <c r="G341" s="1" t="s">
        <v>3773</v>
      </c>
      <c r="H341" s="1" t="s">
        <v>11</v>
      </c>
      <c r="I341" s="5" t="s">
        <v>3774</v>
      </c>
      <c r="J341" s="1" t="s">
        <v>154</v>
      </c>
      <c r="K341" s="3"/>
      <c r="L341" s="3"/>
    </row>
    <row r="342" hidden="1">
      <c r="A342" s="4" t="s">
        <v>3776</v>
      </c>
      <c r="B342" s="1" t="s">
        <v>3777</v>
      </c>
      <c r="C342" s="1" t="s">
        <v>3778</v>
      </c>
      <c r="D342" s="1" t="s">
        <v>3779</v>
      </c>
      <c r="E342" s="1" t="str">
        <f>IFERROR(__xludf.DUMMYFUNCTION("SPLIT(D342,""33"",FALSE)"),"175 rue Georges Bonnac
                                ")</f>
        <v>175 rue Georges Bonnac
                                </v>
      </c>
      <c r="F342" s="1" t="str">
        <f>IFERROR(__xludf.DUMMYFUNCTION("""COMPUTED_VALUE"""),"000 Bordeaux")</f>
        <v>000 Bordeaux</v>
      </c>
      <c r="G342" s="1" t="s">
        <v>3780</v>
      </c>
      <c r="H342" s="1" t="s">
        <v>11</v>
      </c>
      <c r="I342" s="5" t="s">
        <v>3781</v>
      </c>
      <c r="J342" s="1" t="s">
        <v>80</v>
      </c>
      <c r="K342" s="3"/>
      <c r="L342" s="3"/>
    </row>
    <row r="343" hidden="1">
      <c r="A343" s="4" t="s">
        <v>3785</v>
      </c>
      <c r="B343" s="1" t="s">
        <v>3786</v>
      </c>
      <c r="C343" s="1" t="s">
        <v>3787</v>
      </c>
      <c r="D343" s="1" t="s">
        <v>3788</v>
      </c>
      <c r="E343" s="1" t="str">
        <f>IFERROR(__xludf.DUMMYFUNCTION("SPLIT(D343,""33"",FALSE)"),"74 rue des Menuts
                                ")</f>
        <v>74 rue des Menuts
                                </v>
      </c>
      <c r="F343" s="1" t="str">
        <f>IFERROR(__xludf.DUMMYFUNCTION("""COMPUTED_VALUE"""),"000 Bordeaux")</f>
        <v>000 Bordeaux</v>
      </c>
      <c r="G343" s="1" t="s">
        <v>3789</v>
      </c>
      <c r="H343" s="1" t="s">
        <v>3790</v>
      </c>
      <c r="I343" s="5" t="s">
        <v>3791</v>
      </c>
      <c r="J343" s="1" t="s">
        <v>80</v>
      </c>
      <c r="K343" s="3"/>
      <c r="L343" s="3"/>
    </row>
    <row r="344" hidden="1">
      <c r="A344" s="4" t="s">
        <v>3793</v>
      </c>
      <c r="B344" s="1" t="s">
        <v>3794</v>
      </c>
      <c r="C344" s="1" t="s">
        <v>3795</v>
      </c>
      <c r="D344" s="1" t="s">
        <v>3796</v>
      </c>
      <c r="E344" s="1" t="str">
        <f>IFERROR(__xludf.DUMMYFUNCTION("SPLIT(D344,""33"",FALSE)"),"9 rue des Capérans 
                                ")</f>
        <v>9 rue des Capérans 
                                </v>
      </c>
      <c r="F344" s="1" t="str">
        <f>IFERROR(__xludf.DUMMYFUNCTION("""COMPUTED_VALUE"""),"000 Bordeaux")</f>
        <v>000 Bordeaux</v>
      </c>
      <c r="G344" s="1" t="s">
        <v>3797</v>
      </c>
      <c r="H344" s="1" t="s">
        <v>11</v>
      </c>
      <c r="I344" s="1" t="s">
        <v>11</v>
      </c>
      <c r="J344" s="1" t="s">
        <v>80</v>
      </c>
      <c r="K344" s="3"/>
      <c r="L344" s="3"/>
    </row>
    <row r="345" hidden="1">
      <c r="A345" s="4" t="s">
        <v>3805</v>
      </c>
      <c r="B345" s="1" t="s">
        <v>3806</v>
      </c>
      <c r="C345" s="1" t="s">
        <v>3807</v>
      </c>
      <c r="D345" s="1" t="s">
        <v>3808</v>
      </c>
      <c r="E345" s="1" t="str">
        <f>IFERROR(__xludf.DUMMYFUNCTION("SPLIT(D345,""33"",FALSE)"),"34 rue Bouquiere
                                ")</f>
        <v>34 rue Bouquiere
                                </v>
      </c>
      <c r="F345" s="1" t="str">
        <f>IFERROR(__xludf.DUMMYFUNCTION("""COMPUTED_VALUE"""),"000 Bordeaux")</f>
        <v>000 Bordeaux</v>
      </c>
      <c r="G345" s="1" t="s">
        <v>3809</v>
      </c>
      <c r="H345" s="1" t="s">
        <v>11</v>
      </c>
      <c r="I345" s="1" t="s">
        <v>11</v>
      </c>
      <c r="J345" s="1" t="s">
        <v>31</v>
      </c>
      <c r="K345" s="3"/>
      <c r="L345" s="3"/>
    </row>
    <row r="346" hidden="1">
      <c r="A346" s="4" t="s">
        <v>3829</v>
      </c>
      <c r="B346" s="1" t="s">
        <v>3830</v>
      </c>
      <c r="C346" s="1" t="s">
        <v>3831</v>
      </c>
      <c r="D346" s="1" t="s">
        <v>3832</v>
      </c>
      <c r="E346" s="1" t="str">
        <f>IFERROR(__xludf.DUMMYFUNCTION("SPLIT(D346,""33"",FALSE)"),"5 place Paul Doumer
                                ")</f>
        <v>5 place Paul Doumer
                                </v>
      </c>
      <c r="F346" s="1" t="str">
        <f>IFERROR(__xludf.DUMMYFUNCTION("""COMPUTED_VALUE"""),"720 Barsac")</f>
        <v>720 Barsac</v>
      </c>
      <c r="G346" s="1" t="s">
        <v>3833</v>
      </c>
      <c r="H346" s="1" t="s">
        <v>11</v>
      </c>
      <c r="I346" s="1" t="s">
        <v>11</v>
      </c>
      <c r="J346" s="1" t="s">
        <v>183</v>
      </c>
      <c r="K346" s="3"/>
      <c r="L346" s="3"/>
    </row>
    <row r="347" hidden="1">
      <c r="A347" s="4" t="s">
        <v>3839</v>
      </c>
      <c r="B347" s="1" t="s">
        <v>3840</v>
      </c>
      <c r="C347" s="1" t="s">
        <v>3841</v>
      </c>
      <c r="D347" s="1" t="s">
        <v>3842</v>
      </c>
      <c r="E347" s="1" t="str">
        <f>IFERROR(__xludf.DUMMYFUNCTION("SPLIT(D347,""33"",FALSE)"),"11 cours Louis Fargue
                                ")</f>
        <v>11 cours Louis Fargue
                                </v>
      </c>
      <c r="F347" s="1" t="str">
        <f>IFERROR(__xludf.DUMMYFUNCTION("""COMPUTED_VALUE"""),"000 Bordeaux")</f>
        <v>000 Bordeaux</v>
      </c>
      <c r="G347" s="1" t="s">
        <v>3843</v>
      </c>
      <c r="H347" s="1" t="s">
        <v>11</v>
      </c>
      <c r="I347" s="1" t="s">
        <v>11</v>
      </c>
      <c r="J347" s="1" t="s">
        <v>154</v>
      </c>
      <c r="K347" s="3"/>
      <c r="L347" s="3"/>
    </row>
    <row r="348" hidden="1">
      <c r="A348" s="4" t="s">
        <v>3851</v>
      </c>
      <c r="B348" s="1" t="s">
        <v>3852</v>
      </c>
      <c r="C348" s="1" t="s">
        <v>3853</v>
      </c>
      <c r="D348" s="1" t="s">
        <v>3854</v>
      </c>
      <c r="E348" s="1" t="str">
        <f>IFERROR(__xludf.DUMMYFUNCTION("SPLIT(D348,""33"",FALSE)"),"28 bis rue Jean-Baptiste Charcot
                                ")</f>
        <v>28 bis rue Jean-Baptiste Charcot
                                </v>
      </c>
      <c r="F348" s="1" t="str">
        <f>IFERROR(__xludf.DUMMYFUNCTION("""COMPUTED_VALUE"""),"700 Mérignac")</f>
        <v>700 Mérignac</v>
      </c>
      <c r="G348" s="1" t="s">
        <v>3855</v>
      </c>
      <c r="H348" s="1" t="s">
        <v>3856</v>
      </c>
      <c r="I348" s="1" t="s">
        <v>11</v>
      </c>
      <c r="J348" s="1" t="s">
        <v>43</v>
      </c>
      <c r="K348" s="3"/>
      <c r="L348" s="3"/>
    </row>
    <row r="349" hidden="1">
      <c r="A349" s="4" t="s">
        <v>3860</v>
      </c>
      <c r="B349" s="1" t="s">
        <v>3861</v>
      </c>
      <c r="C349" s="1" t="s">
        <v>3862</v>
      </c>
      <c r="D349" s="1" t="s">
        <v>3863</v>
      </c>
      <c r="E349" s="1" t="str">
        <f>IFERROR(__xludf.DUMMYFUNCTION("SPLIT(D349,""33"",FALSE)")," cours de Québec
                                 Maison Polyvalente Sarah Bernhardt
                                ")</f>
        <v> cours de Québec
                                 Maison Polyvalente Sarah Bernhardt
                                </v>
      </c>
      <c r="F349" s="1" t="str">
        <f>IFERROR(__xludf.DUMMYFUNCTION("""COMPUTED_VALUE"""),"300 Bordeaux")</f>
        <v>300 Bordeaux</v>
      </c>
      <c r="G349" s="1" t="s">
        <v>3864</v>
      </c>
      <c r="H349" s="1" t="s">
        <v>11</v>
      </c>
      <c r="I349" s="5" t="s">
        <v>3865</v>
      </c>
      <c r="J349" s="1" t="s">
        <v>43</v>
      </c>
      <c r="K349" s="3"/>
      <c r="L349" s="3"/>
    </row>
    <row r="350" hidden="1">
      <c r="A350" s="4" t="s">
        <v>3867</v>
      </c>
      <c r="B350" s="1" t="s">
        <v>3868</v>
      </c>
      <c r="C350" s="3"/>
      <c r="D350" s="1" t="s">
        <v>9575</v>
      </c>
      <c r="E350" s="1" t="str">
        <f>IFERROR(__xludf.DUMMYFUNCTION("SPLIT(D350,""33"",FALSE)"),"pas d'adresse")</f>
        <v>pas d'adresse</v>
      </c>
      <c r="F350" s="3"/>
      <c r="G350" s="3"/>
      <c r="H350" s="1" t="s">
        <v>11</v>
      </c>
      <c r="I350" s="1" t="s">
        <v>11</v>
      </c>
      <c r="J350" s="1" t="s">
        <v>11</v>
      </c>
      <c r="K350" s="3"/>
      <c r="L350" s="3"/>
    </row>
    <row r="351" hidden="1">
      <c r="A351" s="4" t="s">
        <v>3870</v>
      </c>
      <c r="B351" s="1" t="s">
        <v>3871</v>
      </c>
      <c r="C351" s="1" t="s">
        <v>3872</v>
      </c>
      <c r="D351" s="1" t="s">
        <v>3873</v>
      </c>
      <c r="E351" s="1" t="str">
        <f>IFERROR(__xludf.DUMMYFUNCTION("SPLIT(D351,""33"",FALSE)"),"50 rue Joliot Curie
                                ")</f>
        <v>50 rue Joliot Curie
                                </v>
      </c>
      <c r="F351" s="1" t="str">
        <f>IFERROR(__xludf.DUMMYFUNCTION("""COMPUTED_VALUE"""),"185 Le Haillan")</f>
        <v>185 Le Haillan</v>
      </c>
      <c r="G351" s="1" t="s">
        <v>3874</v>
      </c>
      <c r="H351" s="1" t="s">
        <v>3875</v>
      </c>
      <c r="I351" s="5" t="s">
        <v>3876</v>
      </c>
      <c r="J351" s="1" t="s">
        <v>183</v>
      </c>
      <c r="K351" s="3"/>
      <c r="L351" s="3"/>
    </row>
    <row r="352" hidden="1">
      <c r="A352" s="4" t="s">
        <v>3884</v>
      </c>
      <c r="B352" s="1" t="s">
        <v>3885</v>
      </c>
      <c r="C352" s="1" t="s">
        <v>3886</v>
      </c>
      <c r="D352" s="1" t="s">
        <v>3887</v>
      </c>
      <c r="E352" s="1" t="str">
        <f>IFERROR(__xludf.DUMMYFUNCTION("SPLIT(D352,""33"",FALSE)"),"2 RUE RAYMOND LAVIGNE 
                                 RIVES DE GARONNE 1 
                                ")</f>
        <v>2 RUE RAYMOND LAVIGNE 
                                 RIVES DE GARONNE 1 
                                </v>
      </c>
      <c r="F352" s="1" t="str">
        <f>IFERROR(__xludf.DUMMYFUNCTION("""COMPUTED_VALUE"""),"100 BORDEAUX")</f>
        <v>100 BORDEAUX</v>
      </c>
      <c r="G352" s="1" t="s">
        <v>3888</v>
      </c>
      <c r="H352" s="1" t="s">
        <v>11</v>
      </c>
      <c r="I352" s="5" t="s">
        <v>3889</v>
      </c>
      <c r="J352" s="1" t="s">
        <v>312</v>
      </c>
      <c r="K352" s="3"/>
      <c r="L352" s="3"/>
    </row>
    <row r="353" hidden="1">
      <c r="A353" s="4" t="s">
        <v>3893</v>
      </c>
      <c r="B353" s="1" t="s">
        <v>3894</v>
      </c>
      <c r="C353" s="1" t="s">
        <v>3895</v>
      </c>
      <c r="D353" s="1" t="s">
        <v>3896</v>
      </c>
      <c r="E353" s="1" t="str">
        <f>IFERROR(__xludf.DUMMYFUNCTION("SPLIT(D353,""33"",FALSE)"),"121 avenue Alsace Lorraine 
                                ")</f>
        <v>121 avenue Alsace Lorraine 
                                </v>
      </c>
      <c r="F353" s="1" t="str">
        <f>IFERROR(__xludf.DUMMYFUNCTION("""COMPUTED_VALUE"""),"200 Bordeaux-Caudéran")</f>
        <v>200 Bordeaux-Caudéran</v>
      </c>
      <c r="G353" s="1" t="s">
        <v>3897</v>
      </c>
      <c r="H353" s="1" t="s">
        <v>3898</v>
      </c>
      <c r="I353" s="5" t="s">
        <v>3899</v>
      </c>
      <c r="J353" s="1" t="s">
        <v>80</v>
      </c>
      <c r="K353" s="3"/>
      <c r="L353" s="3"/>
    </row>
    <row r="354" hidden="1">
      <c r="A354" s="4" t="s">
        <v>3907</v>
      </c>
      <c r="B354" s="1" t="s">
        <v>3908</v>
      </c>
      <c r="C354" s="1" t="s">
        <v>3909</v>
      </c>
      <c r="D354" s="1" t="s">
        <v>3910</v>
      </c>
      <c r="E354" s="1" t="str">
        <f>IFERROR(__xludf.DUMMYFUNCTION("SPLIT(D354,""33"",FALSE)"),"2 rue Sicard
                                ")</f>
        <v>2 rue Sicard
                                </v>
      </c>
      <c r="F354" s="1" t="str">
        <f>IFERROR(__xludf.DUMMYFUNCTION("""COMPUTED_VALUE"""),"000 Bordeaux")</f>
        <v>000 Bordeaux</v>
      </c>
      <c r="G354" s="1" t="s">
        <v>3911</v>
      </c>
      <c r="H354" s="1" t="s">
        <v>11</v>
      </c>
      <c r="I354" s="1" t="s">
        <v>11</v>
      </c>
      <c r="J354" s="1" t="s">
        <v>924</v>
      </c>
      <c r="K354" s="3"/>
      <c r="L354" s="3"/>
    </row>
    <row r="355" hidden="1">
      <c r="A355" s="4" t="s">
        <v>3913</v>
      </c>
      <c r="B355" s="1" t="s">
        <v>3914</v>
      </c>
      <c r="C355" s="1" t="s">
        <v>3915</v>
      </c>
      <c r="D355" s="1" t="s">
        <v>3916</v>
      </c>
      <c r="E355" s="1" t="str">
        <f>IFERROR(__xludf.DUMMYFUNCTION("SPLIT(D355,""33"",FALSE)"),"28 rue jean descas
                                ")</f>
        <v>28 rue jean descas
                                </v>
      </c>
      <c r="F355" s="1" t="str">
        <f>IFERROR(__xludf.DUMMYFUNCTION("""COMPUTED_VALUE"""),"000 bordeaux")</f>
        <v>000 bordeaux</v>
      </c>
      <c r="G355" s="1" t="s">
        <v>3917</v>
      </c>
      <c r="H355" s="1" t="s">
        <v>11</v>
      </c>
      <c r="I355" s="1" t="s">
        <v>11</v>
      </c>
      <c r="J355" s="1" t="s">
        <v>183</v>
      </c>
      <c r="K355" s="3"/>
      <c r="L355" s="3"/>
    </row>
    <row r="356" hidden="1">
      <c r="A356" s="4" t="s">
        <v>3923</v>
      </c>
      <c r="B356" s="1" t="s">
        <v>3924</v>
      </c>
      <c r="C356" s="1" t="s">
        <v>3925</v>
      </c>
      <c r="D356" s="1" t="s">
        <v>3926</v>
      </c>
      <c r="E356" s="1" t="str">
        <f>IFERROR(__xludf.DUMMYFUNCTION("SPLIT(D356,""33"",FALSE)"),"2 rue Farman
                                 Technoclub C
                                31700 BLAGNAC")</f>
        <v>2 rue Farman
                                 Technoclub C
                                31700 BLAGNAC</v>
      </c>
      <c r="F356" s="1"/>
      <c r="G356" s="1" t="s">
        <v>3927</v>
      </c>
      <c r="H356" s="1" t="s">
        <v>3928</v>
      </c>
      <c r="I356" s="1" t="s">
        <v>11</v>
      </c>
      <c r="J356" s="1" t="s">
        <v>53</v>
      </c>
      <c r="K356" s="3"/>
      <c r="L356" s="3"/>
    </row>
    <row r="357" hidden="1">
      <c r="A357" s="4" t="s">
        <v>3936</v>
      </c>
      <c r="B357" s="1" t="s">
        <v>3937</v>
      </c>
      <c r="C357" s="1" t="s">
        <v>3938</v>
      </c>
      <c r="D357" s="1" t="s">
        <v>3939</v>
      </c>
      <c r="E357" s="1" t="str">
        <f>IFERROR(__xludf.DUMMYFUNCTION("SPLIT(D357,""33"",FALSE)"),"OCAC Château Palmer
                                 Rue Arisitide Briand
                                ")</f>
        <v>OCAC Château Palmer
                                 Rue Arisitide Briand
                                </v>
      </c>
      <c r="F357" s="1" t="str">
        <f>IFERROR(__xludf.DUMMYFUNCTION("""COMPUTED_VALUE"""),"150 CENON")</f>
        <v>150 CENON</v>
      </c>
      <c r="G357" s="1" t="s">
        <v>3940</v>
      </c>
      <c r="H357" s="1" t="s">
        <v>11</v>
      </c>
      <c r="I357" s="5" t="s">
        <v>3941</v>
      </c>
      <c r="J357" s="1" t="s">
        <v>80</v>
      </c>
      <c r="K357" s="3"/>
      <c r="L357" s="3"/>
    </row>
    <row r="358" hidden="1">
      <c r="A358" s="4" t="s">
        <v>3943</v>
      </c>
      <c r="B358" s="1" t="s">
        <v>3944</v>
      </c>
      <c r="C358" s="1" t="s">
        <v>3945</v>
      </c>
      <c r="D358" s="1" t="s">
        <v>3946</v>
      </c>
      <c r="E358" s="1" t="str">
        <f>IFERROR(__xludf.DUMMYFUNCTION("SPLIT(D358,""33"",FALSE)"),"86 rue joseph Faure
                                ")</f>
        <v>86 rue joseph Faure
                                </v>
      </c>
      <c r="F358" s="1" t="str">
        <f>IFERROR(__xludf.DUMMYFUNCTION("""COMPUTED_VALUE"""),"100 Bordeaux")</f>
        <v>100 Bordeaux</v>
      </c>
      <c r="G358" s="1" t="s">
        <v>3947</v>
      </c>
      <c r="H358" s="1" t="s">
        <v>11</v>
      </c>
      <c r="I358" s="1" t="s">
        <v>11</v>
      </c>
      <c r="J358" s="1" t="s">
        <v>183</v>
      </c>
      <c r="K358" s="3"/>
      <c r="L358" s="3"/>
    </row>
    <row r="359" hidden="1">
      <c r="A359" s="4" t="s">
        <v>3959</v>
      </c>
      <c r="B359" s="1" t="s">
        <v>3960</v>
      </c>
      <c r="C359" s="1" t="s">
        <v>3961</v>
      </c>
      <c r="D359" s="1" t="s">
        <v>3962</v>
      </c>
      <c r="E359" s="1" t="str">
        <f>IFERROR(__xludf.DUMMYFUNCTION("SPLIT(D359,""33"",FALSE)"),"le Dôme
                                 221 avenue de Thouars
                                ")</f>
        <v>le Dôme
                                 221 avenue de Thouars
                                </v>
      </c>
      <c r="F359" s="1" t="str">
        <f>IFERROR(__xludf.DUMMYFUNCTION("""COMPUTED_VALUE"""),"400 Talence")</f>
        <v>400 Talence</v>
      </c>
      <c r="G359" s="1" t="s">
        <v>3963</v>
      </c>
      <c r="H359" s="1" t="s">
        <v>11</v>
      </c>
      <c r="I359" s="5" t="s">
        <v>3964</v>
      </c>
      <c r="J359" s="1" t="s">
        <v>154</v>
      </c>
      <c r="K359" s="3"/>
      <c r="L359" s="3"/>
    </row>
    <row r="360" hidden="1">
      <c r="A360" s="4" t="s">
        <v>3974</v>
      </c>
      <c r="B360" s="1" t="s">
        <v>3975</v>
      </c>
      <c r="C360" s="1" t="s">
        <v>3976</v>
      </c>
      <c r="D360" s="1" t="s">
        <v>3977</v>
      </c>
      <c r="E360" s="1" t="str">
        <f>IFERROR(__xludf.DUMMYFUNCTION("SPLIT(D360,""33"",FALSE)"),"3 Avenue Descartes
                                ")</f>
        <v>3 Avenue Descartes
                                </v>
      </c>
      <c r="F360" s="1" t="str">
        <f>IFERROR(__xludf.DUMMYFUNCTION("""COMPUTED_VALUE"""),"700 Merignac")</f>
        <v>700 Merignac</v>
      </c>
      <c r="G360" s="1" t="s">
        <v>3978</v>
      </c>
      <c r="H360" s="1" t="s">
        <v>3979</v>
      </c>
      <c r="I360" s="5" t="s">
        <v>3980</v>
      </c>
      <c r="J360" s="1" t="s">
        <v>80</v>
      </c>
      <c r="K360" s="3"/>
      <c r="L360" s="3"/>
    </row>
    <row r="361" hidden="1">
      <c r="A361" s="4" t="s">
        <v>3982</v>
      </c>
      <c r="B361" s="1" t="s">
        <v>3983</v>
      </c>
      <c r="C361" s="1" t="s">
        <v>3984</v>
      </c>
      <c r="D361" s="1" t="s">
        <v>3985</v>
      </c>
      <c r="E361" s="1" t="str">
        <f>IFERROR(__xludf.DUMMYFUNCTION("SPLIT(D361,""33"",FALSE)"),"29 rue Albert Pitres
                                ")</f>
        <v>29 rue Albert Pitres
                                </v>
      </c>
      <c r="F361" s="1" t="str">
        <f>IFERROR(__xludf.DUMMYFUNCTION("""COMPUTED_VALUE"""),"000 Bordeaux")</f>
        <v>000 Bordeaux</v>
      </c>
      <c r="G361" s="1" t="s">
        <v>3986</v>
      </c>
      <c r="H361" s="1" t="s">
        <v>11</v>
      </c>
      <c r="I361" s="5" t="s">
        <v>3987</v>
      </c>
      <c r="J361" s="1" t="s">
        <v>53</v>
      </c>
      <c r="K361" s="3"/>
      <c r="L361" s="3"/>
    </row>
    <row r="362" hidden="1">
      <c r="A362" s="4" t="s">
        <v>3989</v>
      </c>
      <c r="B362" s="1" t="s">
        <v>3990</v>
      </c>
      <c r="C362" s="1" t="s">
        <v>3991</v>
      </c>
      <c r="D362" s="1" t="s">
        <v>3992</v>
      </c>
      <c r="E362" s="1" t="str">
        <f>IFERROR(__xludf.DUMMYFUNCTION("SPLIT(D362,""33"",FALSE)"),"4 bis rue des Douves
                                ")</f>
        <v>4 bis rue des Douves
                                </v>
      </c>
      <c r="F362" s="1" t="str">
        <f>IFERROR(__xludf.DUMMYFUNCTION("""COMPUTED_VALUE"""),"800 Bordeaux")</f>
        <v>800 Bordeaux</v>
      </c>
      <c r="G362" s="1" t="s">
        <v>3993</v>
      </c>
      <c r="H362" s="1" t="s">
        <v>11</v>
      </c>
      <c r="I362" s="5" t="s">
        <v>3994</v>
      </c>
      <c r="J362" s="1" t="s">
        <v>312</v>
      </c>
      <c r="K362" s="3"/>
      <c r="L362" s="3"/>
    </row>
    <row r="363" hidden="1">
      <c r="A363" s="4" t="s">
        <v>3998</v>
      </c>
      <c r="B363" s="1" t="s">
        <v>3999</v>
      </c>
      <c r="C363" s="3"/>
      <c r="D363" s="1" t="s">
        <v>9575</v>
      </c>
      <c r="E363" s="1" t="str">
        <f>IFERROR(__xludf.DUMMYFUNCTION("SPLIT(D363,""33"",FALSE)"),"pas d'adresse")</f>
        <v>pas d'adresse</v>
      </c>
      <c r="F363" s="3"/>
      <c r="G363" s="3"/>
      <c r="H363" s="1" t="s">
        <v>11</v>
      </c>
      <c r="I363" s="1" t="s">
        <v>11</v>
      </c>
      <c r="J363" s="1" t="s">
        <v>11</v>
      </c>
      <c r="K363" s="3"/>
      <c r="L363" s="3"/>
    </row>
    <row r="364" hidden="1">
      <c r="A364" s="4" t="s">
        <v>4007</v>
      </c>
      <c r="B364" s="1" t="s">
        <v>4008</v>
      </c>
      <c r="C364" s="1" t="s">
        <v>4009</v>
      </c>
      <c r="D364" s="1" t="s">
        <v>4010</v>
      </c>
      <c r="E364" s="1" t="str">
        <f>IFERROR(__xludf.DUMMYFUNCTION("SPLIT(D364,""33"",FALSE)"),"36 rue du Sablonat
                                ")</f>
        <v>36 rue du Sablonat
                                </v>
      </c>
      <c r="F364" s="1" t="str">
        <f>IFERROR(__xludf.DUMMYFUNCTION("""COMPUTED_VALUE"""),"000 Bordeaux")</f>
        <v>000 Bordeaux</v>
      </c>
      <c r="G364" s="1" t="s">
        <v>4011</v>
      </c>
      <c r="H364" s="1" t="s">
        <v>11</v>
      </c>
      <c r="I364" s="1" t="s">
        <v>11</v>
      </c>
      <c r="J364" s="1" t="s">
        <v>154</v>
      </c>
      <c r="K364" s="3"/>
      <c r="L364" s="3"/>
    </row>
    <row r="365" hidden="1">
      <c r="A365" s="4" t="s">
        <v>4015</v>
      </c>
      <c r="B365" s="1" t="s">
        <v>4016</v>
      </c>
      <c r="C365" s="1" t="s">
        <v>4017</v>
      </c>
      <c r="D365" s="1" t="s">
        <v>4018</v>
      </c>
      <c r="E365" s="1" t="str">
        <f>IFERROR(__xludf.DUMMYFUNCTION("SPLIT(D365,""33"",FALSE)"),"c/o Bertrand Pons
                                 10 place Pierre-Jacques Dormoy
                                ")</f>
        <v>c/o Bertrand Pons
                                 10 place Pierre-Jacques Dormoy
                                </v>
      </c>
      <c r="F365" s="1" t="str">
        <f>IFERROR(__xludf.DUMMYFUNCTION("""COMPUTED_VALUE"""),"800 Bordeaux")</f>
        <v>800 Bordeaux</v>
      </c>
      <c r="G365" s="1" t="s">
        <v>4019</v>
      </c>
      <c r="H365" s="1" t="s">
        <v>11</v>
      </c>
      <c r="I365" s="5" t="s">
        <v>4020</v>
      </c>
      <c r="J365" s="1" t="s">
        <v>183</v>
      </c>
      <c r="K365" s="3"/>
      <c r="L365" s="3"/>
    </row>
    <row r="366" hidden="1">
      <c r="A366" s="4" t="s">
        <v>4022</v>
      </c>
      <c r="B366" s="1" t="s">
        <v>4023</v>
      </c>
      <c r="C366" s="1" t="s">
        <v>4024</v>
      </c>
      <c r="D366" s="1" t="s">
        <v>4025</v>
      </c>
      <c r="E366" s="1" t="str">
        <f>IFERROR(__xludf.DUMMYFUNCTION("SPLIT(D366,""33"",FALSE)"),"20 quai de Bacalan
                                ")</f>
        <v>20 quai de Bacalan
                                </v>
      </c>
      <c r="F366" s="1" t="str">
        <f>IFERROR(__xludf.DUMMYFUNCTION("""COMPUTED_VALUE"""),"000 Bordeaux")</f>
        <v>000 Bordeaux</v>
      </c>
      <c r="G366" s="1" t="s">
        <v>4026</v>
      </c>
      <c r="H366" s="1" t="s">
        <v>4027</v>
      </c>
      <c r="I366" s="5" t="s">
        <v>4028</v>
      </c>
      <c r="J366" s="1" t="s">
        <v>154</v>
      </c>
      <c r="K366" s="3"/>
      <c r="L366" s="3"/>
    </row>
    <row r="367" hidden="1">
      <c r="A367" s="4" t="s">
        <v>4030</v>
      </c>
      <c r="B367" s="1" t="s">
        <v>4031</v>
      </c>
      <c r="C367" s="1" t="s">
        <v>4032</v>
      </c>
      <c r="D367" s="1" t="s">
        <v>4033</v>
      </c>
      <c r="E367" s="1" t="str">
        <f>IFERROR(__xludf.DUMMYFUNCTION("SPLIT(D367,""33"",FALSE)"),"Parvis des Archives
                                ")</f>
        <v>Parvis des Archives
                                </v>
      </c>
      <c r="F367" s="1" t="str">
        <f>IFERROR(__xludf.DUMMYFUNCTION("""COMPUTED_VALUE"""),"100 Bordeaux")</f>
        <v>100 Bordeaux</v>
      </c>
      <c r="G367" s="1" t="s">
        <v>4034</v>
      </c>
      <c r="H367" s="1" t="s">
        <v>4035</v>
      </c>
      <c r="I367" s="5" t="s">
        <v>4036</v>
      </c>
      <c r="J367" s="1" t="s">
        <v>80</v>
      </c>
      <c r="K367" s="3"/>
      <c r="L367" s="3"/>
    </row>
    <row r="368" hidden="1">
      <c r="A368" s="4" t="s">
        <v>4040</v>
      </c>
      <c r="B368" s="1" t="s">
        <v>4041</v>
      </c>
      <c r="C368" s="1" t="s">
        <v>4042</v>
      </c>
      <c r="D368" s="1" t="s">
        <v>4043</v>
      </c>
      <c r="E368" s="1" t="str">
        <f>IFERROR(__xludf.DUMMYFUNCTION("SPLIT(D368,""33"",FALSE)"),"MNE 3 rue Tauzia
                                ")</f>
        <v>MNE 3 rue Tauzia
                                </v>
      </c>
      <c r="F368" s="1" t="str">
        <f>IFERROR(__xludf.DUMMYFUNCTION("""COMPUTED_VALUE"""),"800 BORDEAUX")</f>
        <v>800 BORDEAUX</v>
      </c>
      <c r="G368" s="1" t="s">
        <v>4044</v>
      </c>
      <c r="H368" s="1" t="s">
        <v>11</v>
      </c>
      <c r="I368" s="5" t="s">
        <v>4045</v>
      </c>
      <c r="J368" s="1" t="s">
        <v>382</v>
      </c>
      <c r="K368" s="3"/>
      <c r="L368" s="3"/>
    </row>
    <row r="369" hidden="1">
      <c r="A369" s="4" t="s">
        <v>4047</v>
      </c>
      <c r="B369" s="1" t="s">
        <v>4048</v>
      </c>
      <c r="C369" s="1" t="s">
        <v>4049</v>
      </c>
      <c r="D369" s="1" t="s">
        <v>4050</v>
      </c>
      <c r="E369" s="1" t="str">
        <f>IFERROR(__xludf.DUMMYFUNCTION("SPLIT(D369,""33"",FALSE)"),"6 rue Jules Guesde
                                ")</f>
        <v>6 rue Jules Guesde
                                </v>
      </c>
      <c r="F369" s="1" t="str">
        <f>IFERROR(__xludf.DUMMYFUNCTION("""COMPUTED_VALUE"""),"800 Bordeaux")</f>
        <v>800 Bordeaux</v>
      </c>
      <c r="G369" s="1" t="s">
        <v>4051</v>
      </c>
      <c r="H369" s="1" t="s">
        <v>4052</v>
      </c>
      <c r="I369" s="5" t="s">
        <v>4053</v>
      </c>
      <c r="J369" s="1" t="s">
        <v>31</v>
      </c>
      <c r="K369" s="3"/>
      <c r="L369" s="3"/>
    </row>
    <row r="370" hidden="1">
      <c r="A370" s="4" t="s">
        <v>4063</v>
      </c>
      <c r="B370" s="1" t="s">
        <v>4064</v>
      </c>
      <c r="C370" s="1" t="s">
        <v>4065</v>
      </c>
      <c r="D370" s="1" t="s">
        <v>4066</v>
      </c>
      <c r="E370" s="1" t="str">
        <f>IFERROR(__xludf.DUMMYFUNCTION("SPLIT(D370,""33"",FALSE)"),"41 cours Le Rouzic
                                ")</f>
        <v>41 cours Le Rouzic
                                </v>
      </c>
      <c r="F370" s="1" t="str">
        <f>IFERROR(__xludf.DUMMYFUNCTION("""COMPUTED_VALUE"""),"100 Bordeaux")</f>
        <v>100 Bordeaux</v>
      </c>
      <c r="G370" s="1" t="s">
        <v>4067</v>
      </c>
      <c r="H370" s="1" t="s">
        <v>11</v>
      </c>
      <c r="I370" s="3"/>
      <c r="J370" s="1" t="s">
        <v>80</v>
      </c>
      <c r="K370" s="3"/>
      <c r="L370" s="3"/>
    </row>
    <row r="371" hidden="1">
      <c r="A371" s="4" t="s">
        <v>4069</v>
      </c>
      <c r="B371" s="1" t="s">
        <v>4070</v>
      </c>
      <c r="C371" s="1" t="s">
        <v>4071</v>
      </c>
      <c r="D371" s="1" t="s">
        <v>4072</v>
      </c>
      <c r="E371" s="1" t="str">
        <f>IFERROR(__xludf.DUMMYFUNCTION("SPLIT(D371,""33"",FALSE)"),"87 rue de la pelouse de Douet
                                ")</f>
        <v>87 rue de la pelouse de Douet
                                </v>
      </c>
      <c r="F371" s="1" t="str">
        <f>IFERROR(__xludf.DUMMYFUNCTION("""COMPUTED_VALUE"""),"000 Bordeaux")</f>
        <v>000 Bordeaux</v>
      </c>
      <c r="G371" s="1" t="s">
        <v>4073</v>
      </c>
      <c r="H371" s="1" t="s">
        <v>4074</v>
      </c>
      <c r="I371" s="1" t="s">
        <v>11</v>
      </c>
      <c r="J371" s="1" t="s">
        <v>43</v>
      </c>
      <c r="K371" s="3"/>
      <c r="L371" s="3"/>
    </row>
    <row r="372" hidden="1">
      <c r="A372" s="4" t="s">
        <v>4078</v>
      </c>
      <c r="B372" s="1" t="s">
        <v>4079</v>
      </c>
      <c r="C372" s="1" t="s">
        <v>4080</v>
      </c>
      <c r="D372" s="1" t="s">
        <v>4081</v>
      </c>
      <c r="E372" s="1" t="str">
        <f>IFERROR(__xludf.DUMMYFUNCTION("SPLIT(D372,""33"",FALSE)"),"20 rue Lacour
                                ")</f>
        <v>20 rue Lacour
                                </v>
      </c>
      <c r="F372" s="1" t="str">
        <f>IFERROR(__xludf.DUMMYFUNCTION("""COMPUTED_VALUE"""),"000 Bordeaux")</f>
        <v>000 Bordeaux</v>
      </c>
      <c r="G372" s="1" t="s">
        <v>4082</v>
      </c>
      <c r="H372" s="1" t="s">
        <v>11</v>
      </c>
      <c r="I372" s="5" t="s">
        <v>4083</v>
      </c>
      <c r="J372" s="1" t="s">
        <v>382</v>
      </c>
      <c r="K372" s="3"/>
      <c r="L372" s="3"/>
    </row>
    <row r="373" hidden="1">
      <c r="A373" s="4" t="s">
        <v>4085</v>
      </c>
      <c r="B373" s="1" t="s">
        <v>4086</v>
      </c>
      <c r="C373" s="1" t="s">
        <v>4087</v>
      </c>
      <c r="D373" s="1" t="s">
        <v>4088</v>
      </c>
      <c r="E373" s="1" t="str">
        <f>IFERROR(__xludf.DUMMYFUNCTION("SPLIT(D373,""33"",FALSE)"),"14 lieu dit les chailles de bignac
                                ")</f>
        <v>14 lieu dit les chailles de bignac
                                </v>
      </c>
      <c r="F373" s="1" t="str">
        <f>IFERROR(__xludf.DUMMYFUNCTION("""COMPUTED_VALUE"""),"230 chamadelle")</f>
        <v>230 chamadelle</v>
      </c>
      <c r="G373" s="1" t="s">
        <v>4089</v>
      </c>
      <c r="H373" s="1" t="s">
        <v>11</v>
      </c>
      <c r="I373" s="1" t="s">
        <v>11</v>
      </c>
      <c r="J373" s="1" t="s">
        <v>312</v>
      </c>
      <c r="K373" s="3"/>
      <c r="L373" s="3"/>
    </row>
    <row r="374" hidden="1">
      <c r="A374" s="4" t="s">
        <v>4095</v>
      </c>
      <c r="B374" s="1" t="s">
        <v>4096</v>
      </c>
      <c r="C374" s="1" t="s">
        <v>4097</v>
      </c>
      <c r="D374" s="1" t="s">
        <v>4098</v>
      </c>
      <c r="E374" s="1" t="str">
        <f>IFERROR(__xludf.DUMMYFUNCTION("SPLIT(D374,""33"",FALSE)"),"26 rue du Commandant Arnould
                                ")</f>
        <v>26 rue du Commandant Arnould
                                </v>
      </c>
      <c r="F374" s="1" t="str">
        <f>IFERROR(__xludf.DUMMYFUNCTION("""COMPUTED_VALUE"""),"000 BORDEAUX")</f>
        <v>000 BORDEAUX</v>
      </c>
      <c r="G374" s="1" t="s">
        <v>4099</v>
      </c>
      <c r="H374" s="1" t="s">
        <v>4100</v>
      </c>
      <c r="I374" s="1" t="s">
        <v>11</v>
      </c>
      <c r="J374" s="1" t="s">
        <v>31</v>
      </c>
      <c r="K374" s="3"/>
      <c r="L374" s="3"/>
    </row>
    <row r="375" hidden="1">
      <c r="A375" s="4" t="s">
        <v>4102</v>
      </c>
      <c r="B375" s="1" t="s">
        <v>4103</v>
      </c>
      <c r="C375" s="1" t="s">
        <v>4104</v>
      </c>
      <c r="D375" s="1" t="s">
        <v>4105</v>
      </c>
      <c r="E375" s="1" t="str">
        <f>IFERROR(__xludf.DUMMYFUNCTION("SPLIT(D375,""33"",FALSE)"),"90 Rue Malbec
                                ")</f>
        <v>90 Rue Malbec
                                </v>
      </c>
      <c r="F375" s="1" t="str">
        <f>IFERROR(__xludf.DUMMYFUNCTION("""COMPUTED_VALUE"""),"800 Bordeaux")</f>
        <v>800 Bordeaux</v>
      </c>
      <c r="G375" s="1" t="s">
        <v>4106</v>
      </c>
      <c r="H375" s="1" t="s">
        <v>11</v>
      </c>
      <c r="I375" s="5" t="s">
        <v>4107</v>
      </c>
      <c r="J375" s="1" t="s">
        <v>654</v>
      </c>
      <c r="K375" s="3"/>
      <c r="L375" s="3"/>
    </row>
    <row r="376" hidden="1">
      <c r="A376" s="4" t="s">
        <v>4109</v>
      </c>
      <c r="B376" s="1" t="s">
        <v>4110</v>
      </c>
      <c r="C376" s="1" t="s">
        <v>4111</v>
      </c>
      <c r="D376" s="1" t="s">
        <v>4112</v>
      </c>
      <c r="E376" s="1" t="str">
        <f>IFERROR(__xludf.DUMMYFUNCTION("SPLIT(D376,""33"",FALSE)"),"14, Pierre Noguey
                                ")</f>
        <v>14, Pierre Noguey
                                </v>
      </c>
      <c r="F376" s="1" t="str">
        <f>IFERROR(__xludf.DUMMYFUNCTION("""COMPUTED_VALUE"""),"000 Bordeaux")</f>
        <v>000 Bordeaux</v>
      </c>
      <c r="G376" s="1" t="s">
        <v>4113</v>
      </c>
      <c r="H376" s="1" t="s">
        <v>11</v>
      </c>
      <c r="I376" s="5" t="s">
        <v>4114</v>
      </c>
      <c r="J376" s="1" t="s">
        <v>80</v>
      </c>
      <c r="K376" s="3"/>
      <c r="L376" s="3"/>
    </row>
    <row r="377" hidden="1">
      <c r="A377" s="4" t="s">
        <v>4118</v>
      </c>
      <c r="B377" s="1" t="s">
        <v>4119</v>
      </c>
      <c r="C377" s="1" t="s">
        <v>4120</v>
      </c>
      <c r="D377" s="1" t="s">
        <v>4121</v>
      </c>
      <c r="E377" s="1" t="str">
        <f>IFERROR(__xludf.DUMMYFUNCTION("SPLIT(D377,""33"",FALSE)"),"132 cours de l'yser
                                ")</f>
        <v>132 cours de l'yser
                                </v>
      </c>
      <c r="F377" s="1" t="str">
        <f>IFERROR(__xludf.DUMMYFUNCTION("""COMPUTED_VALUE"""),"800 bordeaux")</f>
        <v>800 bordeaux</v>
      </c>
      <c r="G377" s="1" t="s">
        <v>4122</v>
      </c>
      <c r="H377" s="1" t="s">
        <v>4123</v>
      </c>
      <c r="I377" s="1" t="s">
        <v>11</v>
      </c>
      <c r="J377" s="1" t="s">
        <v>80</v>
      </c>
      <c r="K377" s="3"/>
      <c r="L377" s="3"/>
    </row>
    <row r="378" hidden="1">
      <c r="A378" s="4" t="s">
        <v>4127</v>
      </c>
      <c r="B378" s="1" t="s">
        <v>4128</v>
      </c>
      <c r="C378" s="1" t="s">
        <v>4129</v>
      </c>
      <c r="D378" s="1" t="s">
        <v>4130</v>
      </c>
      <c r="E378" s="1" t="str">
        <f>IFERROR(__xludf.DUMMYFUNCTION("SPLIT(D378,""33"",FALSE)"),"70 rue du château d'eau
                                 Ecole Anatole France
                                ")</f>
        <v>70 rue du château d'eau
                                 Ecole Anatole France
                                </v>
      </c>
      <c r="F378" s="1" t="str">
        <f>IFERROR(__xludf.DUMMYFUNCTION("""COMPUTED_VALUE"""),"000 BORDEAUX")</f>
        <v>000 BORDEAUX</v>
      </c>
      <c r="G378" s="1" t="s">
        <v>4131</v>
      </c>
      <c r="H378" s="1" t="s">
        <v>11</v>
      </c>
      <c r="I378" s="5" t="s">
        <v>4132</v>
      </c>
      <c r="J378" s="1" t="s">
        <v>31</v>
      </c>
      <c r="K378" s="3"/>
      <c r="L378" s="3"/>
    </row>
    <row r="379" hidden="1">
      <c r="A379" s="4" t="s">
        <v>4136</v>
      </c>
      <c r="B379" s="1" t="s">
        <v>4137</v>
      </c>
      <c r="C379" s="1" t="s">
        <v>4138</v>
      </c>
      <c r="D379" s="1" t="s">
        <v>4139</v>
      </c>
      <c r="E379" s="1" t="str">
        <f>IFERROR(__xludf.DUMMYFUNCTION("SPLIT(D379,""33"",FALSE)"),"3 Ter Place de la Victoire
                                ")</f>
        <v>3 Ter Place de la Victoire
                                </v>
      </c>
      <c r="F379" s="1" t="str">
        <f>IFERROR(__xludf.DUMMYFUNCTION("""COMPUTED_VALUE"""),"000 Bordeaux")</f>
        <v>000 Bordeaux</v>
      </c>
      <c r="G379" s="1" t="s">
        <v>4140</v>
      </c>
      <c r="H379" s="1" t="s">
        <v>4141</v>
      </c>
      <c r="I379" s="5" t="s">
        <v>4142</v>
      </c>
      <c r="J379" s="1" t="s">
        <v>31</v>
      </c>
      <c r="K379" s="3"/>
      <c r="L379" s="3"/>
    </row>
    <row r="380" hidden="1">
      <c r="A380" s="4" t="s">
        <v>4152</v>
      </c>
      <c r="B380" s="1" t="s">
        <v>4153</v>
      </c>
      <c r="C380" s="1" t="s">
        <v>4154</v>
      </c>
      <c r="D380" s="1" t="s">
        <v>4155</v>
      </c>
      <c r="E380" s="1" t="str">
        <f>IFERROR(__xludf.DUMMYFUNCTION("SPLIT(D380,""33"",FALSE)"),"5, rue de la Rousselle
                                ")</f>
        <v>5, rue de la Rousselle
                                </v>
      </c>
      <c r="F380" s="1" t="str">
        <f>IFERROR(__xludf.DUMMYFUNCTION("""COMPUTED_VALUE"""),"000 Bordeaux")</f>
        <v>000 Bordeaux</v>
      </c>
      <c r="G380" s="1" t="s">
        <v>4156</v>
      </c>
      <c r="H380" s="1" t="s">
        <v>11</v>
      </c>
      <c r="I380" s="5" t="s">
        <v>4157</v>
      </c>
      <c r="J380" s="1" t="s">
        <v>382</v>
      </c>
      <c r="K380" s="3"/>
      <c r="L380" s="3"/>
    </row>
    <row r="381" hidden="1">
      <c r="A381" s="4" t="s">
        <v>4161</v>
      </c>
      <c r="B381" s="1" t="s">
        <v>4162</v>
      </c>
      <c r="C381" s="3"/>
      <c r="D381" s="1" t="s">
        <v>9575</v>
      </c>
      <c r="E381" s="1" t="str">
        <f>IFERROR(__xludf.DUMMYFUNCTION("SPLIT(D381,""33"",FALSE)"),"pas d'adresse")</f>
        <v>pas d'adresse</v>
      </c>
      <c r="F381" s="3"/>
      <c r="G381" s="3"/>
      <c r="H381" s="1" t="s">
        <v>11</v>
      </c>
      <c r="I381" s="1" t="s">
        <v>11</v>
      </c>
      <c r="J381" s="1" t="s">
        <v>11</v>
      </c>
      <c r="K381" s="3"/>
      <c r="L381" s="3"/>
    </row>
    <row r="382" hidden="1">
      <c r="A382" s="4" t="s">
        <v>4164</v>
      </c>
      <c r="B382" s="1" t="s">
        <v>4165</v>
      </c>
      <c r="C382" s="3"/>
      <c r="D382" s="1" t="s">
        <v>9575</v>
      </c>
      <c r="E382" s="1" t="str">
        <f>IFERROR(__xludf.DUMMYFUNCTION("SPLIT(D382,""33"",FALSE)"),"pas d'adresse")</f>
        <v>pas d'adresse</v>
      </c>
      <c r="F382" s="3"/>
      <c r="G382" s="3"/>
      <c r="H382" s="1" t="s">
        <v>11</v>
      </c>
      <c r="I382" s="1" t="s">
        <v>11</v>
      </c>
      <c r="J382" s="1" t="s">
        <v>11</v>
      </c>
      <c r="K382" s="3"/>
      <c r="L382" s="3"/>
    </row>
    <row r="383" hidden="1">
      <c r="A383" s="4" t="s">
        <v>4175</v>
      </c>
      <c r="B383" s="1" t="s">
        <v>4176</v>
      </c>
      <c r="C383" s="3"/>
      <c r="D383" s="1" t="s">
        <v>9575</v>
      </c>
      <c r="E383" s="1" t="str">
        <f>IFERROR(__xludf.DUMMYFUNCTION("SPLIT(D383,""33"",FALSE)"),"pas d'adresse")</f>
        <v>pas d'adresse</v>
      </c>
      <c r="F383" s="3"/>
      <c r="G383" s="3"/>
      <c r="H383" s="1" t="s">
        <v>11</v>
      </c>
      <c r="I383" s="1" t="s">
        <v>11</v>
      </c>
      <c r="J383" s="1" t="s">
        <v>11</v>
      </c>
      <c r="K383" s="3"/>
      <c r="L383" s="3"/>
    </row>
    <row r="384" hidden="1">
      <c r="A384" s="4" t="s">
        <v>4182</v>
      </c>
      <c r="B384" s="1" t="s">
        <v>4183</v>
      </c>
      <c r="C384" s="1" t="s">
        <v>4184</v>
      </c>
      <c r="D384" s="1" t="s">
        <v>4185</v>
      </c>
      <c r="E384" s="1" t="str">
        <f>IFERROR(__xludf.DUMMYFUNCTION("SPLIT(D384,""33"",FALSE)"),"16 chemin Lalaurie
                                ")</f>
        <v>16 chemin Lalaurie
                                </v>
      </c>
      <c r="F384" s="1" t="str">
        <f>IFERROR(__xludf.DUMMYFUNCTION("""COMPUTED_VALUE"""),"140 Villenave d'Ornon")</f>
        <v>140 Villenave d'Ornon</v>
      </c>
      <c r="G384" s="1" t="s">
        <v>4186</v>
      </c>
      <c r="H384" s="1" t="s">
        <v>11</v>
      </c>
      <c r="I384" s="1" t="s">
        <v>11</v>
      </c>
      <c r="J384" s="1" t="s">
        <v>80</v>
      </c>
      <c r="K384" s="3"/>
      <c r="L384" s="3"/>
    </row>
    <row r="385" hidden="1">
      <c r="A385" s="4" t="s">
        <v>4194</v>
      </c>
      <c r="B385" s="1" t="s">
        <v>4195</v>
      </c>
      <c r="C385" s="3"/>
      <c r="D385" s="1" t="s">
        <v>9575</v>
      </c>
      <c r="E385" s="1" t="str">
        <f>IFERROR(__xludf.DUMMYFUNCTION("SPLIT(D385,""33"",FALSE)"),"pas d'adresse")</f>
        <v>pas d'adresse</v>
      </c>
      <c r="F385" s="3"/>
      <c r="G385" s="3"/>
      <c r="H385" s="1" t="s">
        <v>11</v>
      </c>
      <c r="I385" s="1" t="s">
        <v>11</v>
      </c>
      <c r="J385" s="1" t="s">
        <v>11</v>
      </c>
      <c r="K385" s="3"/>
      <c r="L385" s="3"/>
    </row>
    <row r="386" hidden="1">
      <c r="A386" s="4" t="s">
        <v>4199</v>
      </c>
      <c r="B386" s="1" t="s">
        <v>4200</v>
      </c>
      <c r="C386" s="1" t="s">
        <v>4201</v>
      </c>
      <c r="D386" s="1" t="s">
        <v>557</v>
      </c>
      <c r="E386" s="1" t="str">
        <f>IFERROR(__xludf.DUMMYFUNCTION("SPLIT(D386,""33"",FALSE)"),"6 rue de Ségur
                                ")</f>
        <v>6 rue de Ségur
                                </v>
      </c>
      <c r="F386" s="1" t="str">
        <f>IFERROR(__xludf.DUMMYFUNCTION("""COMPUTED_VALUE"""),"000 Bordeaux")</f>
        <v>000 Bordeaux</v>
      </c>
      <c r="G386" s="1" t="s">
        <v>4202</v>
      </c>
      <c r="H386" s="1" t="s">
        <v>4203</v>
      </c>
      <c r="I386" s="1" t="s">
        <v>11</v>
      </c>
      <c r="J386" s="1" t="s">
        <v>43</v>
      </c>
      <c r="K386" s="3"/>
      <c r="L386" s="3"/>
    </row>
    <row r="387" hidden="1">
      <c r="A387" s="4" t="s">
        <v>4205</v>
      </c>
      <c r="B387" s="1" t="s">
        <v>4206</v>
      </c>
      <c r="C387" s="3"/>
      <c r="D387" s="1" t="s">
        <v>9575</v>
      </c>
      <c r="E387" s="1" t="str">
        <f>IFERROR(__xludf.DUMMYFUNCTION("SPLIT(D387,""33"",FALSE)"),"pas d'adresse")</f>
        <v>pas d'adresse</v>
      </c>
      <c r="F387" s="3"/>
      <c r="G387" s="3"/>
      <c r="H387" s="1" t="s">
        <v>11</v>
      </c>
      <c r="I387" s="1" t="s">
        <v>11</v>
      </c>
      <c r="J387" s="1" t="s">
        <v>11</v>
      </c>
      <c r="K387" s="3"/>
      <c r="L387" s="3"/>
    </row>
    <row r="388" hidden="1">
      <c r="A388" s="4" t="s">
        <v>4218</v>
      </c>
      <c r="B388" s="1" t="s">
        <v>4219</v>
      </c>
      <c r="C388" s="1" t="s">
        <v>4220</v>
      </c>
      <c r="D388" s="1" t="s">
        <v>4221</v>
      </c>
      <c r="E388" s="1" t="str">
        <f>IFERROR(__xludf.DUMMYFUNCTION("SPLIT(D388,""33"",FALSE)"),"25 Cours du Général de Gaulle
                                 Bâtiment O
                                ")</f>
        <v>25 Cours du Général de Gaulle
                                 Bâtiment O
                                </v>
      </c>
      <c r="F388" s="1" t="str">
        <f>IFERROR(__xludf.DUMMYFUNCTION("""COMPUTED_VALUE"""),"170 Gradignan")</f>
        <v>170 Gradignan</v>
      </c>
      <c r="G388" s="1" t="s">
        <v>4222</v>
      </c>
      <c r="H388" s="1" t="s">
        <v>11</v>
      </c>
      <c r="I388" s="5" t="s">
        <v>4223</v>
      </c>
      <c r="J388" s="1" t="s">
        <v>924</v>
      </c>
      <c r="K388" s="3"/>
      <c r="L388" s="3"/>
    </row>
    <row r="389" hidden="1">
      <c r="A389" s="4" t="s">
        <v>4229</v>
      </c>
      <c r="B389" s="1" t="s">
        <v>4230</v>
      </c>
      <c r="C389" s="1" t="s">
        <v>4231</v>
      </c>
      <c r="D389" s="1" t="s">
        <v>4232</v>
      </c>
      <c r="E389" s="1" t="str">
        <f>IFERROR(__xludf.DUMMYFUNCTION("SPLIT(D389,""33"",FALSE)"),"6 rue Ramonet
                                ")</f>
        <v>6 rue Ramonet
                                </v>
      </c>
      <c r="F389" s="1" t="str">
        <f>IFERROR(__xludf.DUMMYFUNCTION("""COMPUTED_VALUE"""),"000 BORDEAUX")</f>
        <v>000 BORDEAUX</v>
      </c>
      <c r="G389" s="1" t="s">
        <v>4233</v>
      </c>
      <c r="H389" s="1" t="s">
        <v>4234</v>
      </c>
      <c r="I389" s="5" t="s">
        <v>4235</v>
      </c>
      <c r="J389" s="1" t="s">
        <v>80</v>
      </c>
      <c r="K389" s="3"/>
      <c r="L389" s="3"/>
    </row>
    <row r="390" hidden="1">
      <c r="A390" s="4" t="s">
        <v>4241</v>
      </c>
      <c r="B390" s="1" t="s">
        <v>4242</v>
      </c>
      <c r="C390" s="1" t="s">
        <v>4243</v>
      </c>
      <c r="D390" s="1" t="s">
        <v>9575</v>
      </c>
      <c r="E390" s="1" t="str">
        <f>IFERROR(__xludf.DUMMYFUNCTION("SPLIT(D390,""33"",FALSE)"),"pas d'adresse")</f>
        <v>pas d'adresse</v>
      </c>
      <c r="F390" s="3"/>
      <c r="G390" s="3"/>
      <c r="H390" s="1" t="s">
        <v>11</v>
      </c>
      <c r="I390" s="1" t="s">
        <v>11</v>
      </c>
      <c r="J390" s="1" t="s">
        <v>11</v>
      </c>
      <c r="K390" s="3"/>
      <c r="L390" s="3"/>
    </row>
    <row r="391" hidden="1">
      <c r="A391" s="4" t="s">
        <v>4245</v>
      </c>
      <c r="B391" s="1" t="s">
        <v>4246</v>
      </c>
      <c r="C391" s="1" t="s">
        <v>4247</v>
      </c>
      <c r="D391" s="1" t="s">
        <v>4248</v>
      </c>
      <c r="E391" s="1" t="str">
        <f>IFERROR(__xludf.DUMMYFUNCTION("SPLIT(D391,""33"",FALSE)"),"3-5 rue de Tauzia
                                ")</f>
        <v>3-5 rue de Tauzia
                                </v>
      </c>
      <c r="F391" s="1" t="str">
        <f>IFERROR(__xludf.DUMMYFUNCTION("""COMPUTED_VALUE"""),"800 Bordeaux")</f>
        <v>800 Bordeaux</v>
      </c>
      <c r="G391" s="1" t="s">
        <v>4249</v>
      </c>
      <c r="H391" s="1" t="s">
        <v>11</v>
      </c>
      <c r="I391" s="5" t="s">
        <v>4250</v>
      </c>
      <c r="J391" s="1" t="s">
        <v>382</v>
      </c>
      <c r="K391" s="3"/>
      <c r="L391" s="3"/>
    </row>
    <row r="392" hidden="1">
      <c r="A392" s="4" t="s">
        <v>4254</v>
      </c>
      <c r="B392" s="1" t="s">
        <v>4255</v>
      </c>
      <c r="C392" s="1" t="s">
        <v>4256</v>
      </c>
      <c r="D392" s="1" t="s">
        <v>4257</v>
      </c>
      <c r="E392" s="1" t="str">
        <f>IFERROR(__xludf.DUMMYFUNCTION("SPLIT(D392,""33"",FALSE)"),"ISIC-IUP Université Michel de Montaigne
                                 Domaine Universitaire
                                ")</f>
        <v>ISIC-IUP Université Michel de Montaigne
                                 Domaine Universitaire
                                </v>
      </c>
      <c r="F392" s="1" t="str">
        <f>IFERROR(__xludf.DUMMYFUNCTION("""COMPUTED_VALUE"""),"607 Pessac Cedex")</f>
        <v>607 Pessac Cedex</v>
      </c>
      <c r="G392" s="1" t="s">
        <v>4258</v>
      </c>
      <c r="H392" s="1" t="s">
        <v>11</v>
      </c>
      <c r="I392" s="5" t="s">
        <v>4259</v>
      </c>
      <c r="J392" s="1" t="s">
        <v>80</v>
      </c>
      <c r="K392" s="3"/>
      <c r="L392" s="3"/>
    </row>
    <row r="393" hidden="1">
      <c r="A393" s="4" t="s">
        <v>4285</v>
      </c>
      <c r="B393" s="1" t="s">
        <v>4286</v>
      </c>
      <c r="C393" s="1" t="s">
        <v>4287</v>
      </c>
      <c r="D393" s="1" t="s">
        <v>4288</v>
      </c>
      <c r="E393" s="1" t="str">
        <f>IFERROR(__xludf.DUMMYFUNCTION("SPLIT(D393,""33"",FALSE)"),"23 rue Edouard Branly, N° 63
                                 Résidence de la Benauge - 
                                ")</f>
        <v>23 rue Edouard Branly, N° 63
                                 Résidence de la Benauge - 
                                </v>
      </c>
      <c r="F393" s="1" t="str">
        <f>IFERROR(__xludf.DUMMYFUNCTION("""COMPUTED_VALUE"""),"100 Bordeaux")</f>
        <v>100 Bordeaux</v>
      </c>
      <c r="G393" s="1" t="s">
        <v>4289</v>
      </c>
      <c r="H393" s="1" t="s">
        <v>4290</v>
      </c>
      <c r="I393" s="1" t="s">
        <v>11</v>
      </c>
      <c r="J393" s="1" t="s">
        <v>43</v>
      </c>
      <c r="K393" s="3"/>
      <c r="L393" s="3"/>
    </row>
    <row r="394" hidden="1">
      <c r="A394" s="4" t="s">
        <v>4300</v>
      </c>
      <c r="B394" s="1" t="s">
        <v>4301</v>
      </c>
      <c r="C394" s="1" t="s">
        <v>4302</v>
      </c>
      <c r="D394" s="1" t="s">
        <v>4303</v>
      </c>
      <c r="E394" s="1" t="str">
        <f>IFERROR(__xludf.DUMMYFUNCTION("SPLIT(D394,""33"",FALSE)"),"10 rue Jean Jacques Rabaud
                                ")</f>
        <v>10 rue Jean Jacques Rabaud
                                </v>
      </c>
      <c r="F394" s="1" t="str">
        <f>IFERROR(__xludf.DUMMYFUNCTION("""COMPUTED_VALUE"""),"000 Bordeaux")</f>
        <v>000 Bordeaux</v>
      </c>
      <c r="G394" s="1" t="s">
        <v>4304</v>
      </c>
      <c r="H394" s="1" t="s">
        <v>11</v>
      </c>
      <c r="I394" s="1" t="s">
        <v>11</v>
      </c>
      <c r="J394" s="1" t="s">
        <v>183</v>
      </c>
      <c r="K394" s="3"/>
      <c r="L394" s="3"/>
    </row>
    <row r="395" hidden="1">
      <c r="A395" s="4" t="s">
        <v>4308</v>
      </c>
      <c r="B395" s="1" t="s">
        <v>4309</v>
      </c>
      <c r="C395" s="1" t="s">
        <v>4310</v>
      </c>
      <c r="D395" s="1" t="s">
        <v>4311</v>
      </c>
      <c r="E395" s="1" t="str">
        <f>IFERROR(__xludf.DUMMYFUNCTION("SPLIT(D395,""33"",FALSE)"),"26 rue des caperans
                                ")</f>
        <v>26 rue des caperans
                                </v>
      </c>
      <c r="F395" s="1" t="str">
        <f>IFERROR(__xludf.DUMMYFUNCTION("""COMPUTED_VALUE"""),"000 Bordeaux")</f>
        <v>000 Bordeaux</v>
      </c>
      <c r="G395" s="1" t="s">
        <v>4312</v>
      </c>
      <c r="H395" s="1" t="s">
        <v>4313</v>
      </c>
      <c r="I395" s="1" t="s">
        <v>11</v>
      </c>
      <c r="J395" s="1" t="s">
        <v>11</v>
      </c>
      <c r="K395" s="3"/>
      <c r="L395" s="3"/>
    </row>
    <row r="396" hidden="1">
      <c r="A396" s="4" t="s">
        <v>4315</v>
      </c>
      <c r="B396" s="1" t="s">
        <v>4316</v>
      </c>
      <c r="C396" s="1" t="s">
        <v>4317</v>
      </c>
      <c r="D396" s="1" t="s">
        <v>4318</v>
      </c>
      <c r="E396" s="1" t="str">
        <f>IFERROR(__xludf.DUMMYFUNCTION("SPLIT(D396,""33"",FALSE)"),"79 cours de la Somme
                                 Etage 1
                                ")</f>
        <v>79 cours de la Somme
                                 Etage 1
                                </v>
      </c>
      <c r="F396" s="1" t="str">
        <f>IFERROR(__xludf.DUMMYFUNCTION("""COMPUTED_VALUE"""),"800 Bordeaux")</f>
        <v>800 Bordeaux</v>
      </c>
      <c r="G396" s="1" t="s">
        <v>4319</v>
      </c>
      <c r="H396" s="1" t="s">
        <v>4320</v>
      </c>
      <c r="I396" s="1" t="s">
        <v>11</v>
      </c>
      <c r="J396" s="1" t="s">
        <v>80</v>
      </c>
      <c r="K396" s="3"/>
      <c r="L396" s="3"/>
    </row>
    <row r="397" hidden="1">
      <c r="A397" s="4" t="s">
        <v>4324</v>
      </c>
      <c r="B397" s="1" t="s">
        <v>4325</v>
      </c>
      <c r="C397" s="1" t="s">
        <v>4326</v>
      </c>
      <c r="D397" s="1" t="s">
        <v>4327</v>
      </c>
      <c r="E397" s="1" t="str">
        <f>IFERROR(__xludf.DUMMYFUNCTION("SPLIT(D397,""33"",FALSE)"),"Hôpital Avicenne
                                 125  rue de Stalingrad
                                93000 BOBIGNY")</f>
        <v>Hôpital Avicenne
                                 125  rue de Stalingrad
                                93000 BOBIGNY</v>
      </c>
      <c r="F397" s="1"/>
      <c r="G397" s="1" t="s">
        <v>4328</v>
      </c>
      <c r="H397" s="1" t="s">
        <v>11</v>
      </c>
      <c r="I397" s="1" t="s">
        <v>11</v>
      </c>
      <c r="J397" s="1" t="s">
        <v>53</v>
      </c>
      <c r="K397" s="3"/>
      <c r="L397" s="3"/>
    </row>
    <row r="398" hidden="1">
      <c r="A398" s="4" t="s">
        <v>4330</v>
      </c>
      <c r="B398" s="1" t="s">
        <v>4331</v>
      </c>
      <c r="C398" s="1" t="s">
        <v>4332</v>
      </c>
      <c r="D398" s="1" t="s">
        <v>4333</v>
      </c>
      <c r="E398" s="1" t="str">
        <f>IFERROR(__xludf.DUMMYFUNCTION("SPLIT(D398,""33"",FALSE)"),"rue Aristide Briand - BP77,
                                 Château Palmer
                                BP 77
                                ")</f>
        <v>rue Aristide Briand - BP77,
                                 Château Palmer
                                BP 77
                                </v>
      </c>
      <c r="F398" s="1" t="str">
        <f>IFERROR(__xludf.DUMMYFUNCTION("""COMPUTED_VALUE"""),"150 Cenon")</f>
        <v>150 Cenon</v>
      </c>
      <c r="G398" s="1" t="s">
        <v>4334</v>
      </c>
      <c r="H398" s="1" t="s">
        <v>11</v>
      </c>
      <c r="I398" s="5" t="s">
        <v>4335</v>
      </c>
      <c r="J398" s="1" t="s">
        <v>80</v>
      </c>
      <c r="K398" s="3"/>
      <c r="L398" s="3"/>
    </row>
    <row r="399" hidden="1">
      <c r="A399" s="4" t="s">
        <v>4339</v>
      </c>
      <c r="B399" s="1" t="s">
        <v>4340</v>
      </c>
      <c r="C399" s="3"/>
      <c r="D399" s="1" t="s">
        <v>9575</v>
      </c>
      <c r="E399" s="1" t="str">
        <f>IFERROR(__xludf.DUMMYFUNCTION("SPLIT(D399,""33"",FALSE)"),"pas d'adresse")</f>
        <v>pas d'adresse</v>
      </c>
      <c r="F399" s="3"/>
      <c r="G399" s="3"/>
      <c r="H399" s="1" t="s">
        <v>11</v>
      </c>
      <c r="I399" s="1" t="s">
        <v>11</v>
      </c>
      <c r="J399" s="1" t="s">
        <v>11</v>
      </c>
      <c r="K399" s="3"/>
      <c r="L399" s="3"/>
    </row>
    <row r="400" hidden="1">
      <c r="A400" s="4" t="s">
        <v>4342</v>
      </c>
      <c r="B400" s="1" t="s">
        <v>4343</v>
      </c>
      <c r="C400" s="1" t="s">
        <v>4344</v>
      </c>
      <c r="D400" s="1" t="s">
        <v>4345</v>
      </c>
      <c r="E400" s="1" t="str">
        <f>IFERROR(__xludf.DUMMYFUNCTION("SPLIT(D400,""33"",FALSE)"),"23 Rue de Freycinet
                                ")</f>
        <v>23 Rue de Freycinet
                                </v>
      </c>
      <c r="F400" s="1" t="str">
        <f>IFERROR(__xludf.DUMMYFUNCTION("""COMPUTED_VALUE"""),"400 TALENCE")</f>
        <v>400 TALENCE</v>
      </c>
      <c r="G400" s="1" t="s">
        <v>4346</v>
      </c>
      <c r="H400" s="1" t="s">
        <v>4347</v>
      </c>
      <c r="I400" s="5" t="s">
        <v>4348</v>
      </c>
      <c r="J400" s="1" t="s">
        <v>80</v>
      </c>
      <c r="K400" s="3"/>
      <c r="L400" s="3"/>
    </row>
    <row r="401" hidden="1">
      <c r="A401" s="4" t="s">
        <v>4356</v>
      </c>
      <c r="B401" s="1" t="s">
        <v>4357</v>
      </c>
      <c r="C401" s="1" t="s">
        <v>4358</v>
      </c>
      <c r="D401" s="1" t="s">
        <v>4359</v>
      </c>
      <c r="E401" s="1" t="str">
        <f>IFERROR(__xludf.DUMMYFUNCTION("SPLIT(D401,""33"",FALSE)"),"Centre Ville
                                ")</f>
        <v>Centre Ville
                                </v>
      </c>
      <c r="F401" s="1" t="str">
        <f>IFERROR(__xludf.DUMMYFUNCTION("""COMPUTED_VALUE"""),"000 Bordeaux")</f>
        <v>000 Bordeaux</v>
      </c>
      <c r="G401" s="1" t="s">
        <v>1283</v>
      </c>
      <c r="H401" s="1" t="s">
        <v>4360</v>
      </c>
      <c r="I401" s="1" t="s">
        <v>11</v>
      </c>
      <c r="J401" s="1" t="s">
        <v>80</v>
      </c>
      <c r="K401" s="3"/>
      <c r="L401" s="3"/>
    </row>
    <row r="402" hidden="1">
      <c r="A402" s="4" t="s">
        <v>4366</v>
      </c>
      <c r="B402" s="1" t="s">
        <v>4367</v>
      </c>
      <c r="C402" s="1" t="s">
        <v>4368</v>
      </c>
      <c r="D402" s="1" t="s">
        <v>4369</v>
      </c>
      <c r="E402" s="1" t="str">
        <f>IFERROR(__xludf.DUMMYFUNCTION("SPLIT(D402,""33"",FALSE)"),"16 rue Saint James
                                ")</f>
        <v>16 rue Saint James
                                </v>
      </c>
      <c r="F402" s="1" t="str">
        <f>IFERROR(__xludf.DUMMYFUNCTION("""COMPUTED_VALUE"""),"000 Bordeaux")</f>
        <v>000 Bordeaux</v>
      </c>
      <c r="G402" s="1" t="s">
        <v>4370</v>
      </c>
      <c r="H402" s="1" t="s">
        <v>11</v>
      </c>
      <c r="I402" s="3"/>
      <c r="J402" s="1" t="s">
        <v>80</v>
      </c>
      <c r="K402" s="3"/>
      <c r="L402" s="3"/>
    </row>
    <row r="403" hidden="1">
      <c r="A403" s="4" t="s">
        <v>4372</v>
      </c>
      <c r="B403" s="1" t="s">
        <v>4373</v>
      </c>
      <c r="C403" s="1" t="s">
        <v>4374</v>
      </c>
      <c r="D403" s="1" t="s">
        <v>4375</v>
      </c>
      <c r="E403" s="1" t="str">
        <f>IFERROR(__xludf.DUMMYFUNCTION("SPLIT(D403,""33"",FALSE)"),"38 rue Jean Pagès
                                ")</f>
        <v>38 rue Jean Pagès
                                </v>
      </c>
      <c r="F403" s="1" t="str">
        <f>IFERROR(__xludf.DUMMYFUNCTION("""COMPUTED_VALUE"""),"140 Villenave d'Ornon")</f>
        <v>140 Villenave d'Ornon</v>
      </c>
      <c r="G403" s="1" t="s">
        <v>4376</v>
      </c>
      <c r="H403" s="1" t="s">
        <v>11</v>
      </c>
      <c r="I403" s="1" t="s">
        <v>11</v>
      </c>
      <c r="J403" s="1" t="s">
        <v>11</v>
      </c>
      <c r="K403" s="3"/>
      <c r="L403" s="3"/>
    </row>
    <row r="404" hidden="1">
      <c r="A404" s="4" t="s">
        <v>4378</v>
      </c>
      <c r="B404" s="1" t="s">
        <v>4379</v>
      </c>
      <c r="C404" s="3"/>
      <c r="D404" s="1" t="s">
        <v>9575</v>
      </c>
      <c r="E404" s="1" t="str">
        <f>IFERROR(__xludf.DUMMYFUNCTION("SPLIT(D404,""33"",FALSE)"),"pas d'adresse")</f>
        <v>pas d'adresse</v>
      </c>
      <c r="F404" s="3"/>
      <c r="G404" s="3"/>
      <c r="H404" s="1" t="s">
        <v>11</v>
      </c>
      <c r="I404" s="1" t="s">
        <v>11</v>
      </c>
      <c r="J404" s="1" t="s">
        <v>11</v>
      </c>
      <c r="K404" s="3"/>
      <c r="L404" s="3"/>
    </row>
    <row r="405" hidden="1">
      <c r="A405" s="4" t="s">
        <v>4381</v>
      </c>
      <c r="B405" s="1" t="s">
        <v>4382</v>
      </c>
      <c r="C405" s="1" t="s">
        <v>4383</v>
      </c>
      <c r="D405" s="1" t="s">
        <v>4384</v>
      </c>
      <c r="E405" s="1" t="str">
        <f>IFERROR(__xludf.DUMMYFUNCTION("SPLIT(D405,""33"",FALSE)"),"50 rue du Tauzin
                                ")</f>
        <v>50 rue du Tauzin
                                </v>
      </c>
      <c r="F405" s="1" t="str">
        <f>IFERROR(__xludf.DUMMYFUNCTION("""COMPUTED_VALUE"""),"000 bordeaux")</f>
        <v>000 bordeaux</v>
      </c>
      <c r="G405" s="1" t="s">
        <v>4385</v>
      </c>
      <c r="H405" s="1" t="s">
        <v>11</v>
      </c>
      <c r="I405" s="3"/>
      <c r="J405" s="1" t="s">
        <v>382</v>
      </c>
      <c r="K405" s="3"/>
      <c r="L405" s="3"/>
    </row>
    <row r="406" hidden="1">
      <c r="A406" s="4" t="s">
        <v>4389</v>
      </c>
      <c r="B406" s="1" t="s">
        <v>4390</v>
      </c>
      <c r="C406" s="1" t="s">
        <v>4391</v>
      </c>
      <c r="D406" s="1" t="s">
        <v>4392</v>
      </c>
      <c r="E406" s="1" t="str">
        <f>IFERROR(__xludf.DUMMYFUNCTION("SPLIT(D406,""33"",FALSE)"),"6 Les Landes 
                                 Chouraki Fabien
                                ")</f>
        <v>6 Les Landes 
                                 Chouraki Fabien
                                </v>
      </c>
      <c r="F406" s="1" t="str">
        <f>IFERROR(__xludf.DUMMYFUNCTION("""COMPUTED_VALUE"""),"620 Marcenais")</f>
        <v>620 Marcenais</v>
      </c>
      <c r="G406" s="1" t="s">
        <v>4393</v>
      </c>
      <c r="H406" s="1" t="s">
        <v>4394</v>
      </c>
      <c r="I406" s="5" t="s">
        <v>4395</v>
      </c>
      <c r="J406" s="1" t="s">
        <v>80</v>
      </c>
      <c r="K406" s="3"/>
      <c r="L406" s="3"/>
    </row>
    <row r="407" hidden="1">
      <c r="A407" s="4" t="s">
        <v>4399</v>
      </c>
      <c r="B407" s="1" t="s">
        <v>4400</v>
      </c>
      <c r="C407" s="1" t="s">
        <v>4401</v>
      </c>
      <c r="D407" s="1" t="s">
        <v>4402</v>
      </c>
      <c r="E407" s="1" t="str">
        <f>IFERROR(__xludf.DUMMYFUNCTION("SPLIT(D407,""33"",FALSE)"),"UFOLEP-ULCR, Chateau Betailhe, 
                                 72 Avenue de l'Eglise Romane
                                ")</f>
        <v>UFOLEP-ULCR, Chateau Betailhe, 
                                 72 Avenue de l'Eglise Romane
                                </v>
      </c>
      <c r="F407" s="1" t="str">
        <f>IFERROR(__xludf.DUMMYFUNCTION("""COMPUTED_VALUE"""),"370 ARTIGUES PRES BORDEAUX")</f>
        <v>370 ARTIGUES PRES BORDEAUX</v>
      </c>
      <c r="G407" s="1" t="s">
        <v>4403</v>
      </c>
      <c r="H407" s="1" t="s">
        <v>11</v>
      </c>
      <c r="I407" s="5" t="s">
        <v>4404</v>
      </c>
      <c r="J407" s="1" t="s">
        <v>183</v>
      </c>
      <c r="K407" s="3"/>
      <c r="L407" s="3"/>
    </row>
    <row r="408" hidden="1">
      <c r="A408" s="4" t="s">
        <v>4406</v>
      </c>
      <c r="B408" s="1" t="s">
        <v>4407</v>
      </c>
      <c r="C408" s="1" t="s">
        <v>4408</v>
      </c>
      <c r="D408" s="1" t="s">
        <v>4409</v>
      </c>
      <c r="E408" s="1" t="str">
        <f>IFERROR(__xludf.DUMMYFUNCTION("SPLIT(D408,""33"",FALSE)"),"9-11 allée des Peupliers
                                ")</f>
        <v>9-11 allée des Peupliers
                                </v>
      </c>
      <c r="F408" s="1" t="str">
        <f>IFERROR(__xludf.DUMMYFUNCTION("""COMPUTED_VALUE"""),"000 Bordeaux")</f>
        <v>000 Bordeaux</v>
      </c>
      <c r="G408" s="1" t="s">
        <v>4410</v>
      </c>
      <c r="H408" s="1" t="s">
        <v>4411</v>
      </c>
      <c r="I408" s="5" t="s">
        <v>4412</v>
      </c>
      <c r="J408" s="1" t="s">
        <v>154</v>
      </c>
      <c r="K408" s="3"/>
      <c r="L408" s="3"/>
    </row>
    <row r="409" hidden="1">
      <c r="A409" s="4" t="s">
        <v>4422</v>
      </c>
      <c r="B409" s="1" t="s">
        <v>4423</v>
      </c>
      <c r="C409" s="1" t="s">
        <v>4424</v>
      </c>
      <c r="D409" s="1" t="s">
        <v>4425</v>
      </c>
      <c r="E409" s="1" t="str">
        <f>IFERROR(__xludf.DUMMYFUNCTION("SPLIT(D409,""33"",FALSE)"),"35 allee de peygaillard
                                ")</f>
        <v>35 allee de peygaillard
                                </v>
      </c>
      <c r="F409" s="1" t="str">
        <f>IFERROR(__xludf.DUMMYFUNCTION("""COMPUTED_VALUE"""),"370 bonnetan")</f>
        <v>370 bonnetan</v>
      </c>
      <c r="G409" s="1" t="s">
        <v>4426</v>
      </c>
      <c r="H409" s="1" t="s">
        <v>4427</v>
      </c>
      <c r="I409" s="1" t="s">
        <v>11</v>
      </c>
      <c r="J409" s="1" t="s">
        <v>80</v>
      </c>
      <c r="K409" s="3"/>
      <c r="L409" s="3"/>
    </row>
    <row r="410" hidden="1">
      <c r="A410" s="4" t="s">
        <v>4433</v>
      </c>
      <c r="B410" s="1" t="s">
        <v>4434</v>
      </c>
      <c r="C410" s="1" t="s">
        <v>4435</v>
      </c>
      <c r="D410" s="1" t="s">
        <v>4436</v>
      </c>
      <c r="E410" s="1" t="str">
        <f>IFERROR(__xludf.DUMMYFUNCTION("SPLIT(D410,""33"",FALSE)"),"4 bis Avenue Thiers
                                ")</f>
        <v>4 bis Avenue Thiers
                                </v>
      </c>
      <c r="F410" s="1" t="str">
        <f>IFERROR(__xludf.DUMMYFUNCTION("""COMPUTED_VALUE"""),"100 Bordeaux")</f>
        <v>100 Bordeaux</v>
      </c>
      <c r="G410" s="1" t="s">
        <v>4437</v>
      </c>
      <c r="H410" s="1" t="s">
        <v>11</v>
      </c>
      <c r="I410" s="5" t="s">
        <v>4438</v>
      </c>
      <c r="J410" s="1" t="s">
        <v>312</v>
      </c>
      <c r="K410" s="3"/>
      <c r="L410" s="3"/>
    </row>
    <row r="411" hidden="1">
      <c r="A411" s="4" t="s">
        <v>4442</v>
      </c>
      <c r="B411" s="1" t="s">
        <v>4443</v>
      </c>
      <c r="C411" s="1" t="s">
        <v>4444</v>
      </c>
      <c r="D411" s="1" t="s">
        <v>4445</v>
      </c>
      <c r="E411" s="1" t="str">
        <f>IFERROR(__xludf.DUMMYFUNCTION("SPLIT(D411,""33"",FALSE)"),"chez Louis COSSON 6, Rue Arnaud-Miqueu
                                 Villa Saint Pierre
                                ")</f>
        <v>chez Louis COSSON 6, Rue Arnaud-Miqueu
                                 Villa Saint Pierre
                                </v>
      </c>
      <c r="F411" s="1" t="str">
        <f>IFERROR(__xludf.DUMMYFUNCTION("""COMPUTED_VALUE"""),"000 Bordeaux")</f>
        <v>000 Bordeaux</v>
      </c>
      <c r="G411" s="1" t="s">
        <v>4446</v>
      </c>
      <c r="H411" s="1" t="s">
        <v>4447</v>
      </c>
      <c r="I411" s="1" t="s">
        <v>11</v>
      </c>
      <c r="J411" s="1" t="s">
        <v>312</v>
      </c>
      <c r="K411" s="3"/>
      <c r="L411" s="3"/>
    </row>
    <row r="412" hidden="1">
      <c r="A412" s="4" t="s">
        <v>4459</v>
      </c>
      <c r="B412" s="1" t="s">
        <v>4460</v>
      </c>
      <c r="C412" s="1" t="s">
        <v>4461</v>
      </c>
      <c r="D412" s="1" t="s">
        <v>4462</v>
      </c>
      <c r="E412" s="1" t="str">
        <f>IFERROR(__xludf.DUMMYFUNCTION("SPLIT(D412,""33"",FALSE)"),"48 rue bouquiere
                                ")</f>
        <v>48 rue bouquiere
                                </v>
      </c>
      <c r="F412" s="1" t="str">
        <f>IFERROR(__xludf.DUMMYFUNCTION("""COMPUTED_VALUE"""),"000 bordeaux")</f>
        <v>000 bordeaux</v>
      </c>
      <c r="G412" s="1" t="s">
        <v>4463</v>
      </c>
      <c r="H412" s="1" t="s">
        <v>4464</v>
      </c>
      <c r="I412" s="5" t="s">
        <v>4465</v>
      </c>
      <c r="J412" s="1" t="s">
        <v>80</v>
      </c>
      <c r="K412" s="3"/>
      <c r="L412" s="3"/>
    </row>
    <row r="413" hidden="1">
      <c r="A413" s="4" t="s">
        <v>4467</v>
      </c>
      <c r="B413" s="1" t="s">
        <v>4468</v>
      </c>
      <c r="C413" s="1" t="s">
        <v>4469</v>
      </c>
      <c r="D413" s="1" t="s">
        <v>4470</v>
      </c>
      <c r="E413" s="1" t="str">
        <f>IFERROR(__xludf.DUMMYFUNCTION("SPLIT(D413,""33"",FALSE)"),"19 rue François Mauriac
                                 Résidence Haut Vigneau bât A3 apt. 325
                                ")</f>
        <v>19 rue François Mauriac
                                 Résidence Haut Vigneau bât A3 apt. 325
                                </v>
      </c>
      <c r="F413" s="1" t="str">
        <f>IFERROR(__xludf.DUMMYFUNCTION("""COMPUTED_VALUE"""),"170 Gradignan")</f>
        <v>170 Gradignan</v>
      </c>
      <c r="G413" s="1" t="s">
        <v>4471</v>
      </c>
      <c r="H413" s="1" t="s">
        <v>11</v>
      </c>
      <c r="I413" s="3"/>
      <c r="J413" s="1" t="s">
        <v>183</v>
      </c>
      <c r="K413" s="3"/>
      <c r="L413" s="3"/>
    </row>
    <row r="414" hidden="1">
      <c r="A414" s="4" t="s">
        <v>4487</v>
      </c>
      <c r="B414" s="1" t="s">
        <v>4488</v>
      </c>
      <c r="C414" s="1" t="s">
        <v>4489</v>
      </c>
      <c r="D414" s="1" t="s">
        <v>4490</v>
      </c>
      <c r="E414" s="1" t="str">
        <f>IFERROR(__xludf.DUMMYFUNCTION("SPLIT(D414,""33"",FALSE)"),"17 rue Baudin
                                ")</f>
        <v>17 rue Baudin
                                </v>
      </c>
      <c r="F414" s="1" t="str">
        <f>IFERROR(__xludf.DUMMYFUNCTION("""COMPUTED_VALUE"""),"110 Le Bouscat")</f>
        <v>110 Le Bouscat</v>
      </c>
      <c r="G414" s="1" t="s">
        <v>4491</v>
      </c>
      <c r="H414" s="1" t="s">
        <v>11</v>
      </c>
      <c r="I414" s="5" t="s">
        <v>4492</v>
      </c>
      <c r="J414" s="1" t="s">
        <v>53</v>
      </c>
      <c r="K414" s="3"/>
      <c r="L414" s="3"/>
    </row>
    <row r="415" hidden="1">
      <c r="A415" s="4" t="s">
        <v>4502</v>
      </c>
      <c r="B415" s="1" t="s">
        <v>4503</v>
      </c>
      <c r="C415" s="1" t="s">
        <v>4504</v>
      </c>
      <c r="D415" s="1" t="s">
        <v>4505</v>
      </c>
      <c r="E415" s="1" t="str">
        <f>IFERROR(__xludf.DUMMYFUNCTION("SPLIT(D415,""33"",FALSE)"),"380 cours de la somme
                                ")</f>
        <v>380 cours de la somme
                                </v>
      </c>
      <c r="F415" s="1" t="str">
        <f>IFERROR(__xludf.DUMMYFUNCTION("""COMPUTED_VALUE"""),"000 Bordeaux")</f>
        <v>000 Bordeaux</v>
      </c>
      <c r="G415" s="1" t="s">
        <v>4506</v>
      </c>
      <c r="H415" s="1" t="s">
        <v>11</v>
      </c>
      <c r="I415" s="5" t="s">
        <v>4507</v>
      </c>
      <c r="J415" s="1" t="s">
        <v>31</v>
      </c>
      <c r="K415" s="3"/>
      <c r="L415" s="3"/>
    </row>
    <row r="416" hidden="1">
      <c r="A416" s="4" t="s">
        <v>4509</v>
      </c>
      <c r="B416" s="1" t="s">
        <v>4510</v>
      </c>
      <c r="C416" s="1" t="s">
        <v>4511</v>
      </c>
      <c r="D416" s="1" t="s">
        <v>4512</v>
      </c>
      <c r="E416" s="1" t="str">
        <f>IFERROR(__xludf.DUMMYFUNCTION("SPLIT(D416,""33"",FALSE)"),"25 rue Permentade
                                ")</f>
        <v>25 rue Permentade
                                </v>
      </c>
      <c r="F416" s="1" t="str">
        <f>IFERROR(__xludf.DUMMYFUNCTION("""COMPUTED_VALUE"""),"000 Bordeaux")</f>
        <v>000 Bordeaux</v>
      </c>
      <c r="G416" s="1" t="s">
        <v>4513</v>
      </c>
      <c r="H416" s="1" t="s">
        <v>2175</v>
      </c>
      <c r="I416" s="5" t="s">
        <v>2689</v>
      </c>
      <c r="J416" s="1" t="s">
        <v>312</v>
      </c>
      <c r="K416" s="3"/>
      <c r="L416" s="3"/>
    </row>
    <row r="417" hidden="1">
      <c r="A417" s="4" t="s">
        <v>4515</v>
      </c>
      <c r="B417" s="1" t="s">
        <v>4516</v>
      </c>
      <c r="C417" s="1" t="s">
        <v>4517</v>
      </c>
      <c r="D417" s="1" t="s">
        <v>4518</v>
      </c>
      <c r="E417" s="1" t="str">
        <f>IFERROR(__xludf.DUMMYFUNCTION("SPLIT(D417,""33"",FALSE)"),"134 cours Saint-Louis
                                 Résidence clos saint-louis bât 4 apt. 412
                                ")</f>
        <v>134 cours Saint-Louis
                                 Résidence clos saint-louis bât 4 apt. 412
                                </v>
      </c>
      <c r="F417" s="1" t="str">
        <f>IFERROR(__xludf.DUMMYFUNCTION("""COMPUTED_VALUE"""),"300 Bordeaux")</f>
        <v>300 Bordeaux</v>
      </c>
      <c r="G417" s="1" t="s">
        <v>4519</v>
      </c>
      <c r="H417" s="1" t="s">
        <v>11</v>
      </c>
      <c r="I417" s="5" t="s">
        <v>4520</v>
      </c>
      <c r="J417" s="1" t="s">
        <v>183</v>
      </c>
      <c r="K417" s="3"/>
      <c r="L417" s="3"/>
    </row>
    <row r="418" hidden="1">
      <c r="A418" s="4" t="s">
        <v>4522</v>
      </c>
      <c r="B418" s="1" t="s">
        <v>4523</v>
      </c>
      <c r="C418" s="1" t="s">
        <v>4524</v>
      </c>
      <c r="D418" s="1" t="s">
        <v>4525</v>
      </c>
      <c r="E418" s="1" t="str">
        <f>IFERROR(__xludf.DUMMYFUNCTION("SPLIT(D418,""33"",FALSE)"),"6 Rue Des Girondins
                                ")</f>
        <v>6 Rue Des Girondins
                                </v>
      </c>
      <c r="F418" s="1" t="str">
        <f>IFERROR(__xludf.DUMMYFUNCTION("""COMPUTED_VALUE"""),"200 Bordeaux")</f>
        <v>200 Bordeaux</v>
      </c>
      <c r="G418" s="1" t="s">
        <v>4526</v>
      </c>
      <c r="H418" s="1" t="s">
        <v>11</v>
      </c>
      <c r="I418" s="5" t="s">
        <v>4527</v>
      </c>
      <c r="J418" s="1" t="s">
        <v>80</v>
      </c>
      <c r="K418" s="3"/>
      <c r="L418" s="3"/>
    </row>
    <row r="419" hidden="1">
      <c r="A419" s="4" t="s">
        <v>4537</v>
      </c>
      <c r="B419" s="1" t="s">
        <v>4538</v>
      </c>
      <c r="C419" s="1" t="s">
        <v>4539</v>
      </c>
      <c r="D419" s="1" t="s">
        <v>4540</v>
      </c>
      <c r="E419" s="1" t="str">
        <f>IFERROR(__xludf.DUMMYFUNCTION("SPLIT(D419,""33"",FALSE)"),"224 rue du jardin public
                                 appartement 10
                                ")</f>
        <v>224 rue du jardin public
                                 appartement 10
                                </v>
      </c>
      <c r="F419" s="1" t="str">
        <f>IFERROR(__xludf.DUMMYFUNCTION("""COMPUTED_VALUE"""),"300 Bordeaux")</f>
        <v>300 Bordeaux</v>
      </c>
      <c r="G419" s="1" t="s">
        <v>4541</v>
      </c>
      <c r="H419" s="1" t="s">
        <v>11</v>
      </c>
      <c r="I419" s="1" t="s">
        <v>11</v>
      </c>
      <c r="J419" s="1" t="s">
        <v>80</v>
      </c>
      <c r="K419" s="3"/>
      <c r="L419" s="3"/>
    </row>
    <row r="420" hidden="1">
      <c r="A420" s="4" t="s">
        <v>4549</v>
      </c>
      <c r="B420" s="1" t="s">
        <v>4550</v>
      </c>
      <c r="C420" s="1" t="s">
        <v>4551</v>
      </c>
      <c r="D420" s="1" t="s">
        <v>4552</v>
      </c>
      <c r="E420" s="1" t="str">
        <f>IFERROR(__xludf.DUMMYFUNCTION("SPLIT(D420,""33"",FALSE)"),"21 quai de bacalan
                                ")</f>
        <v>21 quai de bacalan
                                </v>
      </c>
      <c r="F420" s="1" t="str">
        <f>IFERROR(__xludf.DUMMYFUNCTION("""COMPUTED_VALUE"""),"300 Bordeaux")</f>
        <v>300 Bordeaux</v>
      </c>
      <c r="G420" s="1" t="s">
        <v>4553</v>
      </c>
      <c r="H420" s="1" t="s">
        <v>11</v>
      </c>
      <c r="I420" s="5" t="s">
        <v>4554</v>
      </c>
      <c r="J420" s="1" t="s">
        <v>80</v>
      </c>
      <c r="K420" s="3"/>
      <c r="L420" s="3"/>
    </row>
    <row r="421" hidden="1">
      <c r="A421" s="4" t="s">
        <v>4560</v>
      </c>
      <c r="B421" s="1" t="s">
        <v>4561</v>
      </c>
      <c r="C421" s="3"/>
      <c r="D421" s="1" t="s">
        <v>9575</v>
      </c>
      <c r="E421" s="1" t="str">
        <f>IFERROR(__xludf.DUMMYFUNCTION("SPLIT(D421,""33"",FALSE)"),"pas d'adresse")</f>
        <v>pas d'adresse</v>
      </c>
      <c r="F421" s="3"/>
      <c r="G421" s="3"/>
      <c r="H421" s="1" t="s">
        <v>11</v>
      </c>
      <c r="I421" s="1" t="s">
        <v>11</v>
      </c>
      <c r="J421" s="1" t="s">
        <v>11</v>
      </c>
      <c r="K421" s="3"/>
      <c r="L421" s="3"/>
    </row>
    <row r="422" hidden="1">
      <c r="A422" s="4" t="s">
        <v>4563</v>
      </c>
      <c r="B422" s="1" t="s">
        <v>4564</v>
      </c>
      <c r="C422" s="1" t="s">
        <v>4565</v>
      </c>
      <c r="D422" s="1" t="s">
        <v>4566</v>
      </c>
      <c r="E422" s="1" t="str">
        <f>IFERROR(__xludf.DUMMYFUNCTION("SPLIT(D422,""33"",FALSE)"),"37 rue Jules Mabit
                                ")</f>
        <v>37 rue Jules Mabit
                                </v>
      </c>
      <c r="F422" s="1" t="str">
        <f>IFERROR(__xludf.DUMMYFUNCTION("""COMPUTED_VALUE"""),"200 Bordeaux")</f>
        <v>200 Bordeaux</v>
      </c>
      <c r="G422" s="1" t="s">
        <v>4567</v>
      </c>
      <c r="H422" s="1" t="s">
        <v>4568</v>
      </c>
      <c r="I422" s="1" t="s">
        <v>11</v>
      </c>
      <c r="J422" s="1" t="s">
        <v>1199</v>
      </c>
      <c r="K422" s="3"/>
      <c r="L422" s="3"/>
    </row>
    <row r="423" hidden="1">
      <c r="A423" s="4" t="s">
        <v>4572</v>
      </c>
      <c r="B423" s="1" t="s">
        <v>4573</v>
      </c>
      <c r="C423" s="1" t="s">
        <v>4574</v>
      </c>
      <c r="D423" s="1" t="s">
        <v>4575</v>
      </c>
      <c r="E423" s="1" t="str">
        <f>IFERROR(__xludf.DUMMYFUNCTION("SPLIT(D423,""33"",FALSE)"),"23 rue du Hâ 
                                ")</f>
        <v>23 rue du Hâ 
                                </v>
      </c>
      <c r="F423" s="1" t="str">
        <f>IFERROR(__xludf.DUMMYFUNCTION("""COMPUTED_VALUE"""),"000 Bordeaux")</f>
        <v>000 Bordeaux</v>
      </c>
      <c r="G423" s="1" t="s">
        <v>4576</v>
      </c>
      <c r="H423" s="1" t="s">
        <v>4577</v>
      </c>
      <c r="I423" s="5" t="s">
        <v>4578</v>
      </c>
      <c r="J423" s="1" t="s">
        <v>80</v>
      </c>
      <c r="K423" s="3"/>
      <c r="L423" s="3"/>
    </row>
    <row r="424" hidden="1">
      <c r="A424" s="4" t="s">
        <v>4580</v>
      </c>
      <c r="B424" s="1" t="s">
        <v>4581</v>
      </c>
      <c r="C424" s="1" t="s">
        <v>4582</v>
      </c>
      <c r="D424" s="1" t="s">
        <v>4583</v>
      </c>
      <c r="E424" s="1" t="str">
        <f>IFERROR(__xludf.DUMMYFUNCTION("SPLIT(D424,""33"",FALSE)"),"27 rue Charlevoix de Villers
                                ")</f>
        <v>27 rue Charlevoix de Villers
                                </v>
      </c>
      <c r="F424" s="1" t="str">
        <f>IFERROR(__xludf.DUMMYFUNCTION("""COMPUTED_VALUE"""),"300 Bordeaux")</f>
        <v>300 Bordeaux</v>
      </c>
      <c r="G424" s="1" t="s">
        <v>4584</v>
      </c>
      <c r="H424" s="1" t="s">
        <v>11</v>
      </c>
      <c r="I424" s="5" t="s">
        <v>4585</v>
      </c>
      <c r="J424" s="1" t="s">
        <v>80</v>
      </c>
      <c r="K424" s="3"/>
      <c r="L424" s="3"/>
    </row>
    <row r="425" hidden="1">
      <c r="A425" s="4" t="s">
        <v>4587</v>
      </c>
      <c r="B425" s="1" t="s">
        <v>4588</v>
      </c>
      <c r="C425" s="1" t="s">
        <v>4589</v>
      </c>
      <c r="D425" s="1" t="s">
        <v>4590</v>
      </c>
      <c r="E425" s="1" t="str">
        <f>IFERROR(__xludf.DUMMYFUNCTION("SPLIT(D425,""33"",FALSE)"),"32 rue Marcelin Berthelot
                                ")</f>
        <v>32 rue Marcelin Berthelot
                                </v>
      </c>
      <c r="F425" s="1" t="str">
        <f>IFERROR(__xludf.DUMMYFUNCTION("""COMPUTED_VALUE"""),"200 Bordeaux")</f>
        <v>200 Bordeaux</v>
      </c>
      <c r="G425" s="1" t="s">
        <v>2991</v>
      </c>
      <c r="H425" s="1" t="s">
        <v>11</v>
      </c>
      <c r="I425" s="5" t="s">
        <v>4591</v>
      </c>
      <c r="J425" s="1" t="s">
        <v>382</v>
      </c>
      <c r="K425" s="3"/>
      <c r="L425" s="3"/>
    </row>
    <row r="426" hidden="1">
      <c r="A426" s="4" t="s">
        <v>4625</v>
      </c>
      <c r="B426" s="1" t="s">
        <v>4626</v>
      </c>
      <c r="C426" s="1" t="s">
        <v>4627</v>
      </c>
      <c r="D426" s="1" t="s">
        <v>4628</v>
      </c>
      <c r="E426" s="1" t="str">
        <f>IFERROR(__xludf.DUMMYFUNCTION("SPLIT(D426,""33"",FALSE)"),"17/19 place Jean Cayrol
                                 Boulangerie ""Secrets de pains""
                                ")</f>
        <v>17/19 place Jean Cayrol
                                 Boulangerie "Secrets de pains"
                                </v>
      </c>
      <c r="F426" s="1" t="str">
        <f>IFERROR(__xludf.DUMMYFUNCTION("""COMPUTED_VALUE"""),"300 Bordeaux")</f>
        <v>300 Bordeaux</v>
      </c>
      <c r="G426" s="1" t="s">
        <v>4629</v>
      </c>
      <c r="H426" s="1" t="s">
        <v>11</v>
      </c>
      <c r="I426" s="3"/>
      <c r="J426" s="1" t="s">
        <v>312</v>
      </c>
      <c r="K426" s="3"/>
      <c r="L426" s="3"/>
    </row>
    <row r="427" hidden="1">
      <c r="A427" s="4" t="s">
        <v>4633</v>
      </c>
      <c r="B427" s="1" t="s">
        <v>4634</v>
      </c>
      <c r="C427" s="3"/>
      <c r="D427" s="1" t="s">
        <v>9575</v>
      </c>
      <c r="E427" s="1" t="str">
        <f>IFERROR(__xludf.DUMMYFUNCTION("SPLIT(D427,""33"",FALSE)"),"pas d'adresse")</f>
        <v>pas d'adresse</v>
      </c>
      <c r="F427" s="3"/>
      <c r="G427" s="3"/>
      <c r="H427" s="1" t="s">
        <v>11</v>
      </c>
      <c r="I427" s="1" t="s">
        <v>11</v>
      </c>
      <c r="J427" s="1" t="s">
        <v>11</v>
      </c>
      <c r="K427" s="3"/>
      <c r="L427" s="3"/>
    </row>
    <row r="428" hidden="1">
      <c r="A428" s="4" t="s">
        <v>4636</v>
      </c>
      <c r="B428" s="1" t="s">
        <v>4637</v>
      </c>
      <c r="C428" s="1" t="s">
        <v>4638</v>
      </c>
      <c r="D428" s="1" t="s">
        <v>4639</v>
      </c>
      <c r="E428" s="1" t="str">
        <f>IFERROR(__xludf.DUMMYFUNCTION("SPLIT(D428,""33"",FALSE)"),"68 RUE EMILE COMBES
                                ")</f>
        <v>68 RUE EMILE COMBES
                                </v>
      </c>
      <c r="F428" s="1" t="str">
        <f>IFERROR(__xludf.DUMMYFUNCTION("""COMPUTED_VALUE"""),"000 BORDEAUX")</f>
        <v>000 BORDEAUX</v>
      </c>
      <c r="G428" s="1" t="s">
        <v>4640</v>
      </c>
      <c r="H428" s="1" t="s">
        <v>11</v>
      </c>
      <c r="I428" s="5" t="s">
        <v>4641</v>
      </c>
      <c r="J428" s="1" t="s">
        <v>80</v>
      </c>
      <c r="K428" s="3"/>
      <c r="L428" s="3"/>
    </row>
    <row r="429" hidden="1">
      <c r="A429" s="4" t="s">
        <v>4647</v>
      </c>
      <c r="B429" s="1" t="s">
        <v>4648</v>
      </c>
      <c r="C429" s="1" t="s">
        <v>4649</v>
      </c>
      <c r="D429" s="1" t="s">
        <v>4650</v>
      </c>
      <c r="E429" s="1" t="str">
        <f>IFERROR(__xludf.DUMMYFUNCTION("SPLIT(D429,""33"",FALSE)"),"40 rue Joséphine
                                ")</f>
        <v>40 rue Joséphine
                                </v>
      </c>
      <c r="F429" s="1" t="str">
        <f>IFERROR(__xludf.DUMMYFUNCTION("""COMPUTED_VALUE"""),"000 Bordeaux")</f>
        <v>000 Bordeaux</v>
      </c>
      <c r="G429" s="1" t="s">
        <v>4651</v>
      </c>
      <c r="H429" s="1" t="s">
        <v>4652</v>
      </c>
      <c r="I429" s="5" t="s">
        <v>4653</v>
      </c>
      <c r="J429" s="1" t="s">
        <v>80</v>
      </c>
      <c r="K429" s="3"/>
      <c r="L429" s="3"/>
    </row>
    <row r="430" hidden="1">
      <c r="A430" s="4" t="s">
        <v>4657</v>
      </c>
      <c r="B430" s="1" t="s">
        <v>4658</v>
      </c>
      <c r="C430" s="1" t="s">
        <v>4659</v>
      </c>
      <c r="D430" s="1" t="s">
        <v>4660</v>
      </c>
      <c r="E430" s="1" t="str">
        <f>IFERROR(__xludf.DUMMYFUNCTION("SPLIT(D430,""33"",FALSE)"),"8, rue Borie
                                ")</f>
        <v>8, rue Borie
                                </v>
      </c>
      <c r="F430" s="1" t="str">
        <f>IFERROR(__xludf.DUMMYFUNCTION("""COMPUTED_VALUE"""),"300 BORDEAUX")</f>
        <v>300 BORDEAUX</v>
      </c>
      <c r="G430" s="1" t="s">
        <v>4661</v>
      </c>
      <c r="H430" s="1" t="s">
        <v>11</v>
      </c>
      <c r="I430" s="5" t="s">
        <v>4662</v>
      </c>
      <c r="J430" s="1" t="s">
        <v>53</v>
      </c>
      <c r="K430" s="3"/>
      <c r="L430" s="3"/>
    </row>
    <row r="431" hidden="1">
      <c r="A431" s="4" t="s">
        <v>4664</v>
      </c>
      <c r="B431" s="1" t="s">
        <v>4665</v>
      </c>
      <c r="C431" s="3"/>
      <c r="D431" s="1" t="s">
        <v>9575</v>
      </c>
      <c r="E431" s="1" t="str">
        <f>IFERROR(__xludf.DUMMYFUNCTION("SPLIT(D431,""33"",FALSE)"),"pas d'adresse")</f>
        <v>pas d'adresse</v>
      </c>
      <c r="F431" s="3"/>
      <c r="G431" s="3"/>
      <c r="H431" s="1" t="s">
        <v>11</v>
      </c>
      <c r="I431" s="1" t="s">
        <v>11</v>
      </c>
      <c r="J431" s="1" t="s">
        <v>11</v>
      </c>
      <c r="K431" s="3"/>
      <c r="L431" s="3"/>
    </row>
    <row r="432" hidden="1">
      <c r="A432" s="4" t="s">
        <v>4667</v>
      </c>
      <c r="B432" s="1" t="s">
        <v>4668</v>
      </c>
      <c r="C432" s="1" t="s">
        <v>4669</v>
      </c>
      <c r="D432" s="1" t="s">
        <v>4670</v>
      </c>
      <c r="E432" s="1" t="str">
        <f>IFERROR(__xludf.DUMMYFUNCTION("SPLIT(D432,""33"",FALSE)"),"153 rue Georges Mandel
                                ")</f>
        <v>153 rue Georges Mandel
                                </v>
      </c>
      <c r="F432" s="1" t="str">
        <f>IFERROR(__xludf.DUMMYFUNCTION("""COMPUTED_VALUE"""),"000 Bordeaux")</f>
        <v>000 Bordeaux</v>
      </c>
      <c r="G432" s="1" t="s">
        <v>4671</v>
      </c>
      <c r="H432" s="1" t="s">
        <v>4672</v>
      </c>
      <c r="I432" s="1" t="s">
        <v>11</v>
      </c>
      <c r="J432" s="1" t="s">
        <v>312</v>
      </c>
      <c r="K432" s="3"/>
      <c r="L432" s="3"/>
    </row>
    <row r="433" hidden="1">
      <c r="A433" s="4" t="s">
        <v>4674</v>
      </c>
      <c r="B433" s="1" t="s">
        <v>4675</v>
      </c>
      <c r="C433" s="1" t="s">
        <v>4676</v>
      </c>
      <c r="D433" s="1" t="s">
        <v>4677</v>
      </c>
      <c r="E433" s="1" t="str">
        <f>IFERROR(__xludf.DUMMYFUNCTION("SPLIT(D433,""33"",FALSE)"),"23 cours de quebec 
                                 A 319    Bat CA 
                                ")</f>
        <v>23 cours de quebec 
                                 A 319    Bat CA 
                                </v>
      </c>
      <c r="F433" s="1" t="str">
        <f>IFERROR(__xludf.DUMMYFUNCTION("""COMPUTED_VALUE"""),"300 Bordeaux")</f>
        <v>300 Bordeaux</v>
      </c>
      <c r="G433" s="1" t="s">
        <v>4678</v>
      </c>
      <c r="H433" s="1" t="s">
        <v>11</v>
      </c>
      <c r="I433" s="1" t="s">
        <v>11</v>
      </c>
      <c r="J433" s="1" t="s">
        <v>924</v>
      </c>
      <c r="K433" s="3"/>
      <c r="L433" s="3"/>
    </row>
    <row r="434" hidden="1">
      <c r="A434" s="4" t="s">
        <v>4680</v>
      </c>
      <c r="B434" s="1" t="s">
        <v>4681</v>
      </c>
      <c r="C434" s="1" t="s">
        <v>4682</v>
      </c>
      <c r="D434" s="1" t="s">
        <v>4683</v>
      </c>
      <c r="E434" s="1" t="str">
        <f>IFERROR(__xludf.DUMMYFUNCTION("SPLIT(D434,""33"",FALSE)"),"Rue du Dr Roux
                                ")</f>
        <v>Rue du Dr Roux
                                </v>
      </c>
      <c r="F434" s="1" t="str">
        <f>IFERROR(__xludf.DUMMYFUNCTION("""COMPUTED_VALUE"""),"000 Bordeaux")</f>
        <v>000 Bordeaux</v>
      </c>
      <c r="G434" s="1" t="s">
        <v>4684</v>
      </c>
      <c r="H434" s="1" t="s">
        <v>11</v>
      </c>
      <c r="I434" s="5" t="s">
        <v>4685</v>
      </c>
      <c r="J434" s="1" t="s">
        <v>31</v>
      </c>
      <c r="K434" s="3"/>
      <c r="L434" s="3"/>
    </row>
    <row r="435" hidden="1">
      <c r="A435" s="4" t="s">
        <v>4689</v>
      </c>
      <c r="B435" s="1" t="s">
        <v>4690</v>
      </c>
      <c r="C435" s="1" t="s">
        <v>4691</v>
      </c>
      <c r="D435" s="1" t="s">
        <v>4692</v>
      </c>
      <c r="E435" s="1" t="str">
        <f>IFERROR(__xludf.DUMMYFUNCTION("SPLIT(D435,""33"",FALSE)"),"11 allée Ausone
                                 Domaine Universitaire
                                ")</f>
        <v>11 allée Ausone
                                 Domaine Universitaire
                                </v>
      </c>
      <c r="F435" s="1" t="str">
        <f>IFERROR(__xludf.DUMMYFUNCTION("""COMPUTED_VALUE"""),"607 Pessac")</f>
        <v>607 Pessac</v>
      </c>
      <c r="G435" s="1" t="s">
        <v>4693</v>
      </c>
      <c r="H435" s="1" t="s">
        <v>4694</v>
      </c>
      <c r="I435" s="5" t="s">
        <v>4695</v>
      </c>
      <c r="J435" s="1" t="s">
        <v>312</v>
      </c>
      <c r="K435" s="3"/>
      <c r="L435" s="3"/>
    </row>
    <row r="436" hidden="1">
      <c r="A436" s="4" t="s">
        <v>4721</v>
      </c>
      <c r="B436" s="1" t="s">
        <v>4722</v>
      </c>
      <c r="C436" s="1" t="s">
        <v>4723</v>
      </c>
      <c r="D436" s="1" t="s">
        <v>4724</v>
      </c>
      <c r="E436" s="1" t="str">
        <f>IFERROR(__xludf.DUMMYFUNCTION("SPLIT(D436,""33"",FALSE)"),"79 cours des Aubiers 
                                ")</f>
        <v>79 cours des Aubiers 
                                </v>
      </c>
      <c r="F436" s="1" t="str">
        <f>IFERROR(__xludf.DUMMYFUNCTION("""COMPUTED_VALUE"""),"300 Bordeaux")</f>
        <v>300 Bordeaux</v>
      </c>
      <c r="G436" s="1" t="s">
        <v>4725</v>
      </c>
      <c r="H436" s="1" t="s">
        <v>2175</v>
      </c>
      <c r="I436" s="1" t="s">
        <v>11</v>
      </c>
      <c r="J436" s="1" t="s">
        <v>312</v>
      </c>
      <c r="K436" s="3"/>
      <c r="L436" s="3"/>
    </row>
    <row r="437" hidden="1">
      <c r="A437" s="4" t="s">
        <v>4737</v>
      </c>
      <c r="B437" s="1" t="s">
        <v>4738</v>
      </c>
      <c r="C437" s="1" t="s">
        <v>4739</v>
      </c>
      <c r="D437" s="1" t="s">
        <v>4740</v>
      </c>
      <c r="E437" s="1" t="str">
        <f>IFERROR(__xludf.DUMMYFUNCTION("SPLIT(D437,""33"",FALSE)"),"43 rue Saint Nicolas
                                ")</f>
        <v>43 rue Saint Nicolas
                                </v>
      </c>
      <c r="F437" s="1" t="str">
        <f>IFERROR(__xludf.DUMMYFUNCTION("""COMPUTED_VALUE"""),"800 Bordeaux")</f>
        <v>800 Bordeaux</v>
      </c>
      <c r="G437" s="1" t="s">
        <v>4741</v>
      </c>
      <c r="H437" s="1" t="s">
        <v>11</v>
      </c>
      <c r="I437" s="1" t="s">
        <v>11</v>
      </c>
      <c r="J437" s="1" t="s">
        <v>31</v>
      </c>
      <c r="K437" s="3"/>
      <c r="L437" s="3"/>
    </row>
    <row r="438" hidden="1">
      <c r="A438" s="4" t="s">
        <v>4749</v>
      </c>
      <c r="B438" s="1" t="s">
        <v>4750</v>
      </c>
      <c r="C438" s="3"/>
      <c r="D438" s="1" t="s">
        <v>9575</v>
      </c>
      <c r="E438" s="1" t="str">
        <f>IFERROR(__xludf.DUMMYFUNCTION("SPLIT(D438,""33"",FALSE)"),"pas d'adresse")</f>
        <v>pas d'adresse</v>
      </c>
      <c r="F438" s="3"/>
      <c r="G438" s="3"/>
      <c r="H438" s="1" t="s">
        <v>11</v>
      </c>
      <c r="I438" s="1" t="s">
        <v>11</v>
      </c>
      <c r="J438" s="1" t="s">
        <v>11</v>
      </c>
      <c r="K438" s="3"/>
      <c r="L438" s="3"/>
    </row>
    <row r="439" hidden="1">
      <c r="A439" s="4" t="s">
        <v>4760</v>
      </c>
      <c r="B439" s="1" t="s">
        <v>4761</v>
      </c>
      <c r="C439" s="1" t="s">
        <v>4762</v>
      </c>
      <c r="D439" s="1" t="s">
        <v>4763</v>
      </c>
      <c r="E439" s="1" t="str">
        <f>IFERROR(__xludf.DUMMYFUNCTION("SPLIT(D439,""33"",FALSE)"),"52 rue Eugène Le Roy
                                ")</f>
        <v>52 rue Eugène Le Roy
                                </v>
      </c>
      <c r="F439" s="1" t="str">
        <f>IFERROR(__xludf.DUMMYFUNCTION("""COMPUTED_VALUE"""),"800 Bordeaux")</f>
        <v>800 Bordeaux</v>
      </c>
      <c r="G439" s="1" t="s">
        <v>4764</v>
      </c>
      <c r="H439" s="1" t="s">
        <v>4765</v>
      </c>
      <c r="I439" s="5" t="s">
        <v>4766</v>
      </c>
      <c r="J439" s="1" t="s">
        <v>53</v>
      </c>
      <c r="K439" s="3"/>
      <c r="L439" s="3"/>
    </row>
    <row r="440" hidden="1">
      <c r="A440" s="4" t="s">
        <v>4770</v>
      </c>
      <c r="B440" s="1" t="s">
        <v>4771</v>
      </c>
      <c r="C440" s="1" t="s">
        <v>4772</v>
      </c>
      <c r="D440" s="1" t="s">
        <v>629</v>
      </c>
      <c r="E440" s="1" t="str">
        <f>IFERROR(__xludf.DUMMYFUNCTION("SPLIT(D440,""33"",FALSE)"),"26, rue Marius Olivier
                                ")</f>
        <v>26, rue Marius Olivier
                                </v>
      </c>
      <c r="F440" s="1" t="str">
        <f>IFERROR(__xludf.DUMMYFUNCTION("""COMPUTED_VALUE"""),"130 BEGLES")</f>
        <v>130 BEGLES</v>
      </c>
      <c r="G440" s="1" t="s">
        <v>630</v>
      </c>
      <c r="H440" s="1" t="s">
        <v>11</v>
      </c>
      <c r="I440" s="5" t="s">
        <v>631</v>
      </c>
      <c r="J440" s="1" t="s">
        <v>80</v>
      </c>
      <c r="K440" s="3"/>
      <c r="L440" s="3"/>
    </row>
    <row r="441" hidden="1">
      <c r="A441" s="4" t="s">
        <v>4780</v>
      </c>
      <c r="B441" s="1" t="s">
        <v>4781</v>
      </c>
      <c r="C441" s="1" t="s">
        <v>4782</v>
      </c>
      <c r="D441" s="1" t="s">
        <v>4783</v>
      </c>
      <c r="E441" s="1" t="str">
        <f>IFERROR(__xludf.DUMMYFUNCTION("SPLIT(D441,""33"",FALSE)"),"29 rue des sablières
                                ")</f>
        <v>29 rue des sablières
                                </v>
      </c>
      <c r="F441" s="1" t="str">
        <f>IFERROR(__xludf.DUMMYFUNCTION("""COMPUTED_VALUE"""),"800 bordeaux")</f>
        <v>800 bordeaux</v>
      </c>
      <c r="G441" s="1" t="s">
        <v>4784</v>
      </c>
      <c r="H441" s="1" t="s">
        <v>11</v>
      </c>
      <c r="I441" s="1" t="s">
        <v>11</v>
      </c>
      <c r="J441" s="1" t="s">
        <v>31</v>
      </c>
      <c r="K441" s="3"/>
      <c r="L441" s="3"/>
    </row>
    <row r="442" hidden="1">
      <c r="A442" s="4" t="s">
        <v>4792</v>
      </c>
      <c r="B442" s="1" t="s">
        <v>4793</v>
      </c>
      <c r="C442" s="1" t="s">
        <v>4794</v>
      </c>
      <c r="D442" s="1" t="s">
        <v>4795</v>
      </c>
      <c r="E442" s="1" t="str">
        <f>IFERROR(__xludf.DUMMYFUNCTION("SPLIT(D442,""33"",FALSE)"),"36-38 rue Saint-James
                                ")</f>
        <v>36-38 rue Saint-James
                                </v>
      </c>
      <c r="F442" s="1" t="str">
        <f>IFERROR(__xludf.DUMMYFUNCTION("""COMPUTED_VALUE"""),"000 Bordeaux")</f>
        <v>000 Bordeaux</v>
      </c>
      <c r="G442" s="1" t="s">
        <v>4796</v>
      </c>
      <c r="H442" s="1" t="s">
        <v>11</v>
      </c>
      <c r="I442" s="5" t="s">
        <v>4797</v>
      </c>
      <c r="J442" s="1" t="s">
        <v>53</v>
      </c>
      <c r="K442" s="3"/>
      <c r="L442" s="3"/>
    </row>
    <row r="443" hidden="1">
      <c r="A443" s="4" t="s">
        <v>4799</v>
      </c>
      <c r="B443" s="1" t="s">
        <v>4800</v>
      </c>
      <c r="C443" s="1" t="s">
        <v>4801</v>
      </c>
      <c r="D443" s="1" t="s">
        <v>4802</v>
      </c>
      <c r="E443" s="1" t="str">
        <f>IFERROR(__xludf.DUMMYFUNCTION("SPLIT(D443,""33"",FALSE)"),"65 rue Elie Gintrac 
                                ")</f>
        <v>65 rue Elie Gintrac 
                                </v>
      </c>
      <c r="F443" s="1" t="str">
        <f>IFERROR(__xludf.DUMMYFUNCTION("""COMPUTED_VALUE"""),"000 Bordeaux")</f>
        <v>000 Bordeaux</v>
      </c>
      <c r="G443" s="1" t="s">
        <v>4803</v>
      </c>
      <c r="H443" s="1" t="s">
        <v>11</v>
      </c>
      <c r="I443" s="3"/>
      <c r="J443" s="1" t="s">
        <v>80</v>
      </c>
      <c r="K443" s="3"/>
      <c r="L443" s="3"/>
    </row>
    <row r="444" hidden="1">
      <c r="A444" s="4" t="s">
        <v>4821</v>
      </c>
      <c r="B444" s="1" t="s">
        <v>4822</v>
      </c>
      <c r="C444" s="1" t="s">
        <v>4823</v>
      </c>
      <c r="D444" s="1" t="s">
        <v>4824</v>
      </c>
      <c r="E444" s="1" t="str">
        <f>IFERROR(__xludf.DUMMYFUNCTION("SPLIT(D444,""33"",FALSE)"),"10 RUE JEAN CARMET
                                ")</f>
        <v>10 RUE JEAN CARMET
                                </v>
      </c>
      <c r="F444" s="3" t="str">
        <f>IFERROR(__xludf.DUMMYFUNCTION("""COMPUTED_VALUE"""),"600 Pessac")</f>
        <v>600 Pessac</v>
      </c>
      <c r="G444" s="3"/>
      <c r="H444" s="1" t="s">
        <v>11</v>
      </c>
      <c r="I444" s="1" t="s">
        <v>11</v>
      </c>
      <c r="J444" s="1" t="s">
        <v>11</v>
      </c>
      <c r="K444" s="3"/>
      <c r="L444" s="3"/>
    </row>
    <row r="445" hidden="1">
      <c r="A445" s="4" t="s">
        <v>4828</v>
      </c>
      <c r="B445" s="1" t="s">
        <v>4829</v>
      </c>
      <c r="C445" s="3"/>
      <c r="D445" s="1" t="s">
        <v>9575</v>
      </c>
      <c r="E445" s="1" t="str">
        <f>IFERROR(__xludf.DUMMYFUNCTION("SPLIT(D445,""33"",FALSE)"),"pas d'adresse")</f>
        <v>pas d'adresse</v>
      </c>
      <c r="F445" s="3"/>
      <c r="G445" s="3"/>
      <c r="H445" s="1" t="s">
        <v>11</v>
      </c>
      <c r="I445" s="1" t="s">
        <v>11</v>
      </c>
      <c r="J445" s="1" t="s">
        <v>11</v>
      </c>
      <c r="K445" s="3"/>
      <c r="L445" s="3"/>
    </row>
    <row r="446" hidden="1">
      <c r="A446" s="4" t="s">
        <v>4837</v>
      </c>
      <c r="B446" s="1" t="s">
        <v>4838</v>
      </c>
      <c r="C446" s="1" t="s">
        <v>4839</v>
      </c>
      <c r="D446" s="1" t="s">
        <v>4840</v>
      </c>
      <c r="E446" s="1" t="str">
        <f>IFERROR(__xludf.DUMMYFUNCTION("SPLIT(D446,""33"",FALSE)"),"Ehpad Bon Secours -  rue Sainte Marie
                                ")</f>
        <v>Ehpad Bon Secours -  rue Sainte Marie
                                </v>
      </c>
      <c r="F446" s="1" t="str">
        <f>IFERROR(__xludf.DUMMYFUNCTION("""COMPUTED_VALUE"""),"130 Bègles")</f>
        <v>130 Bègles</v>
      </c>
      <c r="G446" s="1" t="s">
        <v>4841</v>
      </c>
      <c r="H446" s="1" t="s">
        <v>11</v>
      </c>
      <c r="I446" s="5" t="s">
        <v>4842</v>
      </c>
      <c r="J446" s="1" t="s">
        <v>31</v>
      </c>
      <c r="K446" s="3"/>
      <c r="L446" s="3"/>
    </row>
    <row r="447" hidden="1">
      <c r="A447" s="4" t="s">
        <v>4848</v>
      </c>
      <c r="B447" s="1" t="s">
        <v>4849</v>
      </c>
      <c r="C447" s="1" t="s">
        <v>4850</v>
      </c>
      <c r="D447" s="1" t="s">
        <v>4851</v>
      </c>
      <c r="E447" s="1" t="str">
        <f>IFERROR(__xludf.DUMMYFUNCTION("SPLIT(D447,""33"",FALSE)"),"120 rue Héron
                                ")</f>
        <v>120 rue Héron
                                </v>
      </c>
      <c r="F447" s="1" t="str">
        <f>IFERROR(__xludf.DUMMYFUNCTION("""COMPUTED_VALUE"""),"000 BORDEAUX")</f>
        <v>000 BORDEAUX</v>
      </c>
      <c r="G447" s="1" t="s">
        <v>4852</v>
      </c>
      <c r="H447" s="1" t="s">
        <v>11</v>
      </c>
      <c r="I447" s="5" t="s">
        <v>4853</v>
      </c>
      <c r="J447" s="1" t="s">
        <v>31</v>
      </c>
      <c r="K447" s="3"/>
      <c r="L447" s="3"/>
    </row>
    <row r="448" hidden="1">
      <c r="A448" s="4" t="s">
        <v>4857</v>
      </c>
      <c r="B448" s="1" t="s">
        <v>4858</v>
      </c>
      <c r="C448" s="1" t="s">
        <v>4859</v>
      </c>
      <c r="D448" s="1" t="s">
        <v>4860</v>
      </c>
      <c r="E448" s="1" t="str">
        <f>IFERROR(__xludf.DUMMYFUNCTION("SPLIT(D448,""33"",FALSE)"),"10 rue des Treuils
                                 lycée François Magendie
                                ")</f>
        <v>10 rue des Treuils
                                 lycée François Magendie
                                </v>
      </c>
      <c r="F448" s="1" t="str">
        <f>IFERROR(__xludf.DUMMYFUNCTION("""COMPUTED_VALUE"""),"000 Bordeaux")</f>
        <v>000 Bordeaux</v>
      </c>
      <c r="G448" s="1" t="s">
        <v>4861</v>
      </c>
      <c r="H448" s="1" t="s">
        <v>11</v>
      </c>
      <c r="I448" s="1" t="s">
        <v>11</v>
      </c>
      <c r="J448" s="1" t="s">
        <v>154</v>
      </c>
      <c r="K448" s="3"/>
      <c r="L448" s="3"/>
    </row>
    <row r="449" hidden="1">
      <c r="A449" s="4" t="s">
        <v>4873</v>
      </c>
      <c r="B449" s="1" t="s">
        <v>4874</v>
      </c>
      <c r="C449" s="1" t="s">
        <v>4875</v>
      </c>
      <c r="D449" s="1" t="s">
        <v>4876</v>
      </c>
      <c r="E449" s="1" t="str">
        <f>IFERROR(__xludf.DUMMYFUNCTION("SPLIT(D449,""33"",FALSE)"),"1 square Gustave Courbet
                                 Bat. A
                                ")</f>
        <v>1 square Gustave Courbet
                                 Bat. A
                                </v>
      </c>
      <c r="F449" s="1" t="str">
        <f>IFERROR(__xludf.DUMMYFUNCTION("""COMPUTED_VALUE"""),"700 Mérignac")</f>
        <v>700 Mérignac</v>
      </c>
      <c r="G449" s="1" t="s">
        <v>4877</v>
      </c>
      <c r="H449" s="1" t="s">
        <v>4878</v>
      </c>
      <c r="I449" s="1" t="s">
        <v>11</v>
      </c>
      <c r="J449" s="1" t="s">
        <v>53</v>
      </c>
      <c r="K449" s="3"/>
      <c r="L449" s="3"/>
    </row>
    <row r="450" hidden="1">
      <c r="A450" s="4" t="s">
        <v>4894</v>
      </c>
      <c r="B450" s="1" t="s">
        <v>4895</v>
      </c>
      <c r="C450" s="1" t="s">
        <v>4896</v>
      </c>
      <c r="D450" s="1" t="s">
        <v>4897</v>
      </c>
      <c r="E450" s="1" t="str">
        <f>IFERROR(__xludf.DUMMYFUNCTION("SPLIT(D450,""33"",FALSE)"),"5 rue de Mandavit
                                ")</f>
        <v>5 rue de Mandavit
                                </v>
      </c>
      <c r="F450" s="1" t="str">
        <f>IFERROR(__xludf.DUMMYFUNCTION("""COMPUTED_VALUE"""),"170 Gradignan")</f>
        <v>170 Gradignan</v>
      </c>
      <c r="G450" s="1" t="s">
        <v>4898</v>
      </c>
      <c r="H450" s="1" t="s">
        <v>11</v>
      </c>
      <c r="I450" s="5" t="s">
        <v>4899</v>
      </c>
      <c r="J450" s="1" t="s">
        <v>80</v>
      </c>
      <c r="K450" s="3"/>
      <c r="L450" s="3"/>
    </row>
    <row r="451" hidden="1">
      <c r="A451" s="4" t="s">
        <v>4903</v>
      </c>
      <c r="B451" s="1" t="s">
        <v>4904</v>
      </c>
      <c r="C451" s="1" t="s">
        <v>4905</v>
      </c>
      <c r="D451" s="1" t="s">
        <v>4906</v>
      </c>
      <c r="E451" s="1" t="str">
        <f>IFERROR(__xludf.DUMMYFUNCTION("SPLIT(D451,""33"",FALSE)"),"57 rue Paul courteault
                                ")</f>
        <v>57 rue Paul courteault
                                </v>
      </c>
      <c r="F451" s="1" t="str">
        <f>IFERROR(__xludf.DUMMYFUNCTION("""COMPUTED_VALUE"""),"000 Bordeaux")</f>
        <v>000 Bordeaux</v>
      </c>
      <c r="G451" s="1" t="s">
        <v>4907</v>
      </c>
      <c r="H451" s="1" t="s">
        <v>11</v>
      </c>
      <c r="I451" s="1" t="s">
        <v>11</v>
      </c>
      <c r="J451" s="1" t="s">
        <v>183</v>
      </c>
      <c r="K451" s="3"/>
      <c r="L451" s="3"/>
    </row>
    <row r="452" hidden="1">
      <c r="A452" s="4" t="s">
        <v>4911</v>
      </c>
      <c r="B452" s="1" t="s">
        <v>4912</v>
      </c>
      <c r="C452" s="1" t="s">
        <v>4913</v>
      </c>
      <c r="D452" s="1" t="s">
        <v>4914</v>
      </c>
      <c r="E452" s="1" t="str">
        <f>IFERROR(__xludf.DUMMYFUNCTION("SPLIT(D452,""33"",FALSE)"),"17, rue Maxime Lalanne
                                ")</f>
        <v>17, rue Maxime Lalanne
                                </v>
      </c>
      <c r="F452" s="1" t="str">
        <f>IFERROR(__xludf.DUMMYFUNCTION("""COMPUTED_VALUE"""),"800 Bordeaux")</f>
        <v>800 Bordeaux</v>
      </c>
      <c r="G452" s="1" t="s">
        <v>4915</v>
      </c>
      <c r="H452" s="1" t="s">
        <v>11</v>
      </c>
      <c r="I452" s="5" t="s">
        <v>4916</v>
      </c>
      <c r="J452" s="1" t="s">
        <v>80</v>
      </c>
      <c r="K452" s="3"/>
      <c r="L452" s="3"/>
    </row>
    <row r="453" hidden="1">
      <c r="A453" s="4" t="s">
        <v>4920</v>
      </c>
      <c r="B453" s="1" t="s">
        <v>4921</v>
      </c>
      <c r="C453" s="1" t="s">
        <v>4922</v>
      </c>
      <c r="D453" s="1" t="s">
        <v>4923</v>
      </c>
      <c r="E453" s="1" t="str">
        <f>IFERROR(__xludf.DUMMYFUNCTION("SPLIT(D453,""33"",FALSE)"),"38 rue Tillet
                                ")</f>
        <v>38 rue Tillet
                                </v>
      </c>
      <c r="F453" s="1" t="str">
        <f>IFERROR(__xludf.DUMMYFUNCTION("""COMPUTED_VALUE"""),"800 Bordeaux")</f>
        <v>800 Bordeaux</v>
      </c>
      <c r="G453" s="1" t="s">
        <v>4924</v>
      </c>
      <c r="H453" s="1" t="s">
        <v>11</v>
      </c>
      <c r="I453" s="5" t="s">
        <v>4925</v>
      </c>
      <c r="J453" s="1" t="s">
        <v>924</v>
      </c>
      <c r="K453" s="3"/>
      <c r="L453" s="3"/>
    </row>
    <row r="454" hidden="1">
      <c r="A454" s="4" t="s">
        <v>4937</v>
      </c>
      <c r="B454" s="1" t="s">
        <v>4938</v>
      </c>
      <c r="C454" s="1" t="s">
        <v>4939</v>
      </c>
      <c r="D454" s="1" t="s">
        <v>4940</v>
      </c>
      <c r="E454" s="1" t="str">
        <f>IFERROR(__xludf.DUMMYFUNCTION("SPLIT(D454,""33"",FALSE)"),"1 place Saint-Christoly
                                ")</f>
        <v>1 place Saint-Christoly
                                </v>
      </c>
      <c r="F454" s="1" t="str">
        <f>IFERROR(__xludf.DUMMYFUNCTION("""COMPUTED_VALUE"""),"000 BORDEAUX")</f>
        <v>000 BORDEAUX</v>
      </c>
      <c r="G454" s="1" t="s">
        <v>4941</v>
      </c>
      <c r="H454" s="1" t="s">
        <v>11</v>
      </c>
      <c r="I454" s="1" t="s">
        <v>11</v>
      </c>
      <c r="J454" s="1" t="s">
        <v>53</v>
      </c>
      <c r="K454" s="3"/>
      <c r="L454" s="3"/>
    </row>
    <row r="455" hidden="1">
      <c r="A455" s="4" t="s">
        <v>4943</v>
      </c>
      <c r="B455" s="1" t="s">
        <v>4944</v>
      </c>
      <c r="C455" s="1" t="s">
        <v>4945</v>
      </c>
      <c r="D455" s="1" t="s">
        <v>4946</v>
      </c>
      <c r="E455" s="1" t="str">
        <f>IFERROR(__xludf.DUMMYFUNCTION("SPLIT(D455,""33"",FALSE)"),"114 Avenue Thiers
                                ")</f>
        <v>114 Avenue Thiers
                                </v>
      </c>
      <c r="F455" s="1" t="str">
        <f>IFERROR(__xludf.DUMMYFUNCTION("""COMPUTED_VALUE"""),"100 Bordeaux")</f>
        <v>100 Bordeaux</v>
      </c>
      <c r="G455" s="1" t="s">
        <v>4947</v>
      </c>
      <c r="H455" s="1" t="s">
        <v>11</v>
      </c>
      <c r="I455" s="5" t="s">
        <v>4948</v>
      </c>
      <c r="J455" s="1" t="s">
        <v>53</v>
      </c>
      <c r="K455" s="3"/>
      <c r="L455" s="3"/>
    </row>
    <row r="456" hidden="1">
      <c r="A456" s="4" t="s">
        <v>4950</v>
      </c>
      <c r="B456" s="1" t="s">
        <v>4951</v>
      </c>
      <c r="C456" s="1" t="s">
        <v>4952</v>
      </c>
      <c r="D456" s="1" t="s">
        <v>4953</v>
      </c>
      <c r="E456" s="1" t="str">
        <f>IFERROR(__xludf.DUMMYFUNCTION("SPLIT(D456,""33"",FALSE)"),"15 rue Felix Faure
                                 Maison 44, chez Christine Chanton
                                ")</f>
        <v>15 rue Felix Faure
                                 Maison 44, chez Christine Chanton
                                </v>
      </c>
      <c r="F456" s="1" t="str">
        <f>IFERROR(__xludf.DUMMYFUNCTION("""COMPUTED_VALUE"""),"600 Pessac")</f>
        <v>600 Pessac</v>
      </c>
      <c r="G456" s="1" t="s">
        <v>4954</v>
      </c>
      <c r="H456" s="1" t="s">
        <v>11</v>
      </c>
      <c r="I456" s="5" t="s">
        <v>4955</v>
      </c>
      <c r="J456" s="1" t="s">
        <v>80</v>
      </c>
      <c r="K456" s="3"/>
      <c r="L456" s="3"/>
    </row>
    <row r="457" hidden="1">
      <c r="A457" s="4" t="s">
        <v>4957</v>
      </c>
      <c r="B457" s="1" t="s">
        <v>4958</v>
      </c>
      <c r="C457" s="1" t="s">
        <v>4959</v>
      </c>
      <c r="D457" s="1" t="s">
        <v>4960</v>
      </c>
      <c r="E457" s="1" t="str">
        <f>IFERROR(__xludf.DUMMYFUNCTION("SPLIT(D457,""33"",FALSE)"),"9 rue Clément Ader
                                ")</f>
        <v>9 rue Clément Ader
                                </v>
      </c>
      <c r="F457" s="1" t="str">
        <f>IFERROR(__xludf.DUMMYFUNCTION("""COMPUTED_VALUE"""),"560 Carbon Blanc")</f>
        <v>560 Carbon Blanc</v>
      </c>
      <c r="G457" s="1" t="s">
        <v>4961</v>
      </c>
      <c r="H457" s="1" t="s">
        <v>11</v>
      </c>
      <c r="I457" s="1" t="s">
        <v>11</v>
      </c>
      <c r="J457" s="1" t="s">
        <v>183</v>
      </c>
      <c r="K457" s="3"/>
      <c r="L457" s="3"/>
    </row>
    <row r="458" hidden="1">
      <c r="A458" s="4" t="s">
        <v>4963</v>
      </c>
      <c r="B458" s="1" t="s">
        <v>4964</v>
      </c>
      <c r="C458" s="1" t="s">
        <v>4965</v>
      </c>
      <c r="D458" s="1" t="s">
        <v>4966</v>
      </c>
      <c r="E458" s="1" t="str">
        <f>IFERROR(__xludf.DUMMYFUNCTION("SPLIT(D458,""33"",FALSE)"),"171 rue Naujac
                                ")</f>
        <v>171 rue Naujac
                                </v>
      </c>
      <c r="F458" s="1" t="str">
        <f>IFERROR(__xludf.DUMMYFUNCTION("""COMPUTED_VALUE"""),"000 BORDEAUX")</f>
        <v>000 BORDEAUX</v>
      </c>
      <c r="G458" s="1" t="s">
        <v>4967</v>
      </c>
      <c r="H458" s="1" t="s">
        <v>11</v>
      </c>
      <c r="I458" s="3"/>
      <c r="J458" s="1" t="s">
        <v>154</v>
      </c>
      <c r="K458" s="3"/>
      <c r="L458" s="3"/>
    </row>
    <row r="459" hidden="1">
      <c r="A459" s="4" t="s">
        <v>4971</v>
      </c>
      <c r="B459" s="1" t="s">
        <v>4972</v>
      </c>
      <c r="C459" s="1" t="s">
        <v>4973</v>
      </c>
      <c r="D459" s="1" t="s">
        <v>4974</v>
      </c>
      <c r="E459" s="1" t="str">
        <f>IFERROR(__xludf.DUMMYFUNCTION("SPLIT(D459,""33"",FALSE)"),"20 rue des Fauvettes
                                ")</f>
        <v>20 rue des Fauvettes
                                </v>
      </c>
      <c r="F459" s="1" t="str">
        <f>IFERROR(__xludf.DUMMYFUNCTION("""COMPUTED_VALUE"""),"200 Bordeaux")</f>
        <v>200 Bordeaux</v>
      </c>
      <c r="G459" s="1" t="s">
        <v>4975</v>
      </c>
      <c r="H459" s="1" t="s">
        <v>11</v>
      </c>
      <c r="I459" s="1" t="s">
        <v>11</v>
      </c>
      <c r="J459" s="1" t="s">
        <v>154</v>
      </c>
      <c r="K459" s="3"/>
      <c r="L459" s="3"/>
    </row>
    <row r="460" hidden="1">
      <c r="A460" s="4" t="s">
        <v>4979</v>
      </c>
      <c r="B460" s="1" t="s">
        <v>4980</v>
      </c>
      <c r="C460" s="1" t="s">
        <v>4981</v>
      </c>
      <c r="D460" s="1" t="s">
        <v>4982</v>
      </c>
      <c r="E460" s="1" t="str">
        <f>IFERROR(__xludf.DUMMYFUNCTION("SPLIT(D460,""33"",FALSE)"),"1 chemin de Laroque
                                ")</f>
        <v>1 chemin de Laroque
                                </v>
      </c>
      <c r="F460" s="1" t="str">
        <f>IFERROR(__xludf.DUMMYFUNCTION("""COMPUTED_VALUE"""),"410 Beguey")</f>
        <v>410 Beguey</v>
      </c>
      <c r="G460" s="1" t="s">
        <v>4983</v>
      </c>
      <c r="H460" s="1" t="s">
        <v>11</v>
      </c>
      <c r="I460" s="1" t="s">
        <v>11</v>
      </c>
      <c r="J460" s="1" t="s">
        <v>80</v>
      </c>
      <c r="K460" s="3"/>
      <c r="L460" s="3"/>
    </row>
    <row r="461" hidden="1">
      <c r="A461" s="4" t="s">
        <v>4985</v>
      </c>
      <c r="B461" s="1" t="s">
        <v>4986</v>
      </c>
      <c r="C461" s="1" t="s">
        <v>4987</v>
      </c>
      <c r="D461" s="1" t="s">
        <v>4988</v>
      </c>
      <c r="E461" s="1" t="str">
        <f>IFERROR(__xludf.DUMMYFUNCTION("SPLIT(D461,""33"",FALSE)"),"9 rue des Capérans 
                                BP 46
                                ")</f>
        <v>9 rue des Capérans 
                                BP 46
                                </v>
      </c>
      <c r="F461" s="1" t="str">
        <f>IFERROR(__xludf.DUMMYFUNCTION("""COMPUTED_VALUE"""),"025 Bordeaux Cedex")</f>
        <v>025 Bordeaux Cedex</v>
      </c>
      <c r="G461" s="1" t="s">
        <v>4989</v>
      </c>
      <c r="H461" s="1" t="s">
        <v>11</v>
      </c>
      <c r="I461" s="5" t="s">
        <v>4990</v>
      </c>
      <c r="J461" s="1" t="s">
        <v>654</v>
      </c>
      <c r="K461" s="3"/>
      <c r="L461" s="3"/>
    </row>
    <row r="462" hidden="1">
      <c r="A462" s="4" t="s">
        <v>4992</v>
      </c>
      <c r="B462" s="1" t="s">
        <v>4993</v>
      </c>
      <c r="C462" s="1" t="s">
        <v>4994</v>
      </c>
      <c r="D462" s="1" t="s">
        <v>4995</v>
      </c>
      <c r="E462" s="1" t="str">
        <f>IFERROR(__xludf.DUMMYFUNCTION("SPLIT(D462,""33"",FALSE)"),"16 rue Chabrely
                                ")</f>
        <v>16 rue Chabrely
                                </v>
      </c>
      <c r="F462" s="1" t="str">
        <f>IFERROR(__xludf.DUMMYFUNCTION("""COMPUTED_VALUE"""),"100 Bordeaux")</f>
        <v>100 Bordeaux</v>
      </c>
      <c r="G462" s="1" t="s">
        <v>4996</v>
      </c>
      <c r="H462" s="1" t="s">
        <v>11</v>
      </c>
      <c r="I462" s="5" t="s">
        <v>4997</v>
      </c>
      <c r="J462" s="1" t="s">
        <v>80</v>
      </c>
      <c r="K462" s="3"/>
      <c r="L462" s="3"/>
    </row>
    <row r="463" hidden="1">
      <c r="A463" s="4" t="s">
        <v>5003</v>
      </c>
      <c r="B463" s="1" t="s">
        <v>5004</v>
      </c>
      <c r="C463" s="1" t="s">
        <v>5005</v>
      </c>
      <c r="D463" s="1" t="s">
        <v>5006</v>
      </c>
      <c r="E463" s="1" t="str">
        <f>IFERROR(__xludf.DUMMYFUNCTION("SPLIT(D463,""33"",FALSE)"),"176-182 rue Guillaume Leblanc
                                ")</f>
        <v>176-182 rue Guillaume Leblanc
                                </v>
      </c>
      <c r="F463" s="1" t="str">
        <f>IFERROR(__xludf.DUMMYFUNCTION("""COMPUTED_VALUE"""),"000 Bordeaux")</f>
        <v>000 Bordeaux</v>
      </c>
      <c r="G463" s="1" t="s">
        <v>5007</v>
      </c>
      <c r="H463" s="1" t="s">
        <v>11</v>
      </c>
      <c r="I463" s="1" t="s">
        <v>11</v>
      </c>
      <c r="J463" s="1" t="s">
        <v>924</v>
      </c>
      <c r="K463" s="3"/>
      <c r="L463" s="3"/>
    </row>
    <row r="464" hidden="1">
      <c r="A464" s="4" t="s">
        <v>5025</v>
      </c>
      <c r="B464" s="1" t="s">
        <v>5026</v>
      </c>
      <c r="C464" s="1" t="s">
        <v>5027</v>
      </c>
      <c r="D464" s="1" t="s">
        <v>5028</v>
      </c>
      <c r="E464" s="1" t="str">
        <f>IFERROR(__xludf.DUMMYFUNCTION("SPLIT(D464,""33"",FALSE)"),"41 rue st joseph
                                ")</f>
        <v>41 rue st joseph
                                </v>
      </c>
      <c r="F464" s="1" t="str">
        <f>IFERROR(__xludf.DUMMYFUNCTION("""COMPUTED_VALUE"""),"000 Bordeaux")</f>
        <v>000 Bordeaux</v>
      </c>
      <c r="G464" s="1" t="s">
        <v>5029</v>
      </c>
      <c r="H464" s="1" t="s">
        <v>11</v>
      </c>
      <c r="I464" s="5" t="s">
        <v>5030</v>
      </c>
      <c r="J464" s="1" t="s">
        <v>924</v>
      </c>
      <c r="K464" s="3"/>
      <c r="L464" s="3"/>
    </row>
    <row r="465" hidden="1">
      <c r="A465" s="4" t="s">
        <v>5032</v>
      </c>
      <c r="B465" s="1" t="s">
        <v>5033</v>
      </c>
      <c r="C465" s="3"/>
      <c r="D465" s="1" t="s">
        <v>9575</v>
      </c>
      <c r="E465" s="1" t="str">
        <f>IFERROR(__xludf.DUMMYFUNCTION("SPLIT(D465,""33"",FALSE)"),"pas d'adresse")</f>
        <v>pas d'adresse</v>
      </c>
      <c r="F465" s="3"/>
      <c r="G465" s="3"/>
      <c r="H465" s="1" t="s">
        <v>11</v>
      </c>
      <c r="I465" s="1" t="s">
        <v>11</v>
      </c>
      <c r="J465" s="1" t="s">
        <v>11</v>
      </c>
      <c r="K465" s="3"/>
      <c r="L465" s="3"/>
    </row>
    <row r="466" hidden="1">
      <c r="A466" s="4" t="s">
        <v>5035</v>
      </c>
      <c r="B466" s="1" t="s">
        <v>5036</v>
      </c>
      <c r="C466" s="1" t="s">
        <v>5037</v>
      </c>
      <c r="D466" s="1" t="s">
        <v>5038</v>
      </c>
      <c r="E466" s="1" t="str">
        <f>IFERROR(__xludf.DUMMYFUNCTION("SPLIT(D466,""33"",FALSE)"),"31 rue Lachassaigne
                                ")</f>
        <v>31 rue Lachassaigne
                                </v>
      </c>
      <c r="F466" s="1" t="str">
        <f>IFERROR(__xludf.DUMMYFUNCTION("""COMPUTED_VALUE"""),"000 Bordeaux")</f>
        <v>000 Bordeaux</v>
      </c>
      <c r="G466" s="1" t="s">
        <v>5039</v>
      </c>
      <c r="H466" s="1" t="s">
        <v>11</v>
      </c>
      <c r="I466" s="3"/>
      <c r="J466" s="1" t="s">
        <v>80</v>
      </c>
      <c r="K466" s="3"/>
      <c r="L466" s="3"/>
    </row>
    <row r="467" hidden="1">
      <c r="A467" s="4" t="s">
        <v>5043</v>
      </c>
      <c r="B467" s="1" t="s">
        <v>5044</v>
      </c>
      <c r="C467" s="1" t="s">
        <v>5045</v>
      </c>
      <c r="D467" s="1" t="s">
        <v>5046</v>
      </c>
      <c r="E467" s="1" t="str">
        <f>IFERROR(__xludf.DUMMYFUNCTION("SPLIT(D467,""33"",FALSE)"),"319 cours du Maréchal Gallieni
                                ")</f>
        <v>319 cours du Maréchal Gallieni
                                </v>
      </c>
      <c r="F467" s="1" t="str">
        <f>IFERROR(__xludf.DUMMYFUNCTION("""COMPUTED_VALUE"""),"000 Bordeaux")</f>
        <v>000 Bordeaux</v>
      </c>
      <c r="G467" s="1" t="s">
        <v>5047</v>
      </c>
      <c r="H467" s="1" t="s">
        <v>5048</v>
      </c>
      <c r="I467" s="5" t="s">
        <v>5049</v>
      </c>
      <c r="J467" s="1" t="s">
        <v>53</v>
      </c>
      <c r="K467" s="3"/>
      <c r="L467" s="3"/>
    </row>
    <row r="468" hidden="1">
      <c r="A468" s="4" t="s">
        <v>5053</v>
      </c>
      <c r="B468" s="1" t="s">
        <v>5054</v>
      </c>
      <c r="C468" s="1" t="s">
        <v>5055</v>
      </c>
      <c r="D468" s="1" t="s">
        <v>5056</v>
      </c>
      <c r="E468" s="1" t="str">
        <f>IFERROR(__xludf.DUMMYFUNCTION("SPLIT(D468,""33"",FALSE)"),"91 Rue Nuyens
                                ")</f>
        <v>91 Rue Nuyens
                                </v>
      </c>
      <c r="F468" s="1" t="str">
        <f>IFERROR(__xludf.DUMMYFUNCTION("""COMPUTED_VALUE"""),"100 BORDEAUX")</f>
        <v>100 BORDEAUX</v>
      </c>
      <c r="G468" s="1" t="s">
        <v>5057</v>
      </c>
      <c r="H468" s="1" t="s">
        <v>11</v>
      </c>
      <c r="I468" s="5" t="s">
        <v>5058</v>
      </c>
      <c r="J468" s="1" t="s">
        <v>382</v>
      </c>
      <c r="K468" s="3"/>
      <c r="L468" s="3"/>
    </row>
    <row r="469" hidden="1">
      <c r="A469" s="4" t="s">
        <v>5060</v>
      </c>
      <c r="B469" s="1" t="s">
        <v>5061</v>
      </c>
      <c r="C469" s="1" t="s">
        <v>5062</v>
      </c>
      <c r="D469" s="1" t="s">
        <v>5063</v>
      </c>
      <c r="E469" s="1" t="str">
        <f>IFERROR(__xludf.DUMMYFUNCTION("SPLIT(D469,""33"",FALSE)"),"37 cours de Quebec 
                                 Apt. 707 Bât. G chez Chaumont Cédric
                                ")</f>
        <v>37 cours de Quebec 
                                 Apt. 707 Bât. G chez Chaumont Cédric
                                </v>
      </c>
      <c r="F469" s="1" t="str">
        <f>IFERROR(__xludf.DUMMYFUNCTION("""COMPUTED_VALUE"""),"300 Bordeaux")</f>
        <v>300 Bordeaux</v>
      </c>
      <c r="G469" s="1" t="s">
        <v>5064</v>
      </c>
      <c r="H469" s="1" t="s">
        <v>11</v>
      </c>
      <c r="I469" s="5" t="s">
        <v>5065</v>
      </c>
      <c r="J469" s="1" t="s">
        <v>183</v>
      </c>
      <c r="K469" s="3"/>
      <c r="L469" s="3"/>
    </row>
    <row r="470" hidden="1">
      <c r="A470" s="4" t="s">
        <v>5073</v>
      </c>
      <c r="B470" s="1" t="s">
        <v>5074</v>
      </c>
      <c r="C470" s="1" t="s">
        <v>5075</v>
      </c>
      <c r="D470" s="1" t="s">
        <v>5076</v>
      </c>
      <c r="E470" s="1" t="str">
        <f>IFERROR(__xludf.DUMMYFUNCTION("SPLIT(D470,""33"",FALSE)"),"bordeaux
                                ")</f>
        <v>bordeaux
                                </v>
      </c>
      <c r="F470" s="1" t="str">
        <f>IFERROR(__xludf.DUMMYFUNCTION("""COMPUTED_VALUE"""),"000 Bordeaux")</f>
        <v>000 Bordeaux</v>
      </c>
      <c r="G470" s="1" t="s">
        <v>5077</v>
      </c>
      <c r="H470" s="1" t="s">
        <v>11</v>
      </c>
      <c r="I470" s="1" t="s">
        <v>11</v>
      </c>
      <c r="J470" s="1" t="s">
        <v>43</v>
      </c>
      <c r="K470" s="3"/>
      <c r="L470" s="3"/>
    </row>
    <row r="471" hidden="1">
      <c r="A471" s="4" t="s">
        <v>5085</v>
      </c>
      <c r="B471" s="1" t="s">
        <v>5086</v>
      </c>
      <c r="C471" s="1" t="s">
        <v>5087</v>
      </c>
      <c r="D471" s="1" t="s">
        <v>5088</v>
      </c>
      <c r="E471" s="1" t="str">
        <f>IFERROR(__xludf.DUMMYFUNCTION("SPLIT(D471,""33"",FALSE)"),"127 rue Charles Tournemire
                                ")</f>
        <v>127 rue Charles Tournemire
                                </v>
      </c>
      <c r="F471" s="1" t="str">
        <f>IFERROR(__xludf.DUMMYFUNCTION("""COMPUTED_VALUE"""),"300 Bordeaux")</f>
        <v>300 Bordeaux</v>
      </c>
      <c r="G471" s="1" t="s">
        <v>5089</v>
      </c>
      <c r="H471" s="1" t="s">
        <v>11</v>
      </c>
      <c r="I471" s="5" t="s">
        <v>5090</v>
      </c>
      <c r="J471" s="1" t="s">
        <v>31</v>
      </c>
      <c r="K471" s="3"/>
      <c r="L471" s="3"/>
    </row>
    <row r="472" hidden="1">
      <c r="A472" s="4" t="s">
        <v>5096</v>
      </c>
      <c r="B472" s="1" t="s">
        <v>5097</v>
      </c>
      <c r="C472" s="1" t="s">
        <v>5098</v>
      </c>
      <c r="D472" s="1" t="s">
        <v>5099</v>
      </c>
      <c r="E472" s="1" t="str">
        <f>IFERROR(__xludf.DUMMYFUNCTION("SPLIT(D472,""33"",FALSE)"),"62 rue Fieffé 
                                ")</f>
        <v>62 rue Fieffé 
                                </v>
      </c>
      <c r="F472" s="1" t="str">
        <f>IFERROR(__xludf.DUMMYFUNCTION("""COMPUTED_VALUE"""),"800 Bordeaux")</f>
        <v>800 Bordeaux</v>
      </c>
      <c r="G472" s="1" t="s">
        <v>5100</v>
      </c>
      <c r="H472" s="1" t="s">
        <v>11</v>
      </c>
      <c r="I472" s="5" t="s">
        <v>5101</v>
      </c>
      <c r="J472" s="1" t="s">
        <v>80</v>
      </c>
      <c r="K472" s="3"/>
      <c r="L472" s="3"/>
    </row>
    <row r="473" hidden="1">
      <c r="A473" s="4" t="s">
        <v>5117</v>
      </c>
      <c r="B473" s="1" t="s">
        <v>5118</v>
      </c>
      <c r="C473" s="1" t="s">
        <v>5119</v>
      </c>
      <c r="D473" s="1" t="s">
        <v>5120</v>
      </c>
      <c r="E473" s="1" t="str">
        <f>IFERROR(__xludf.DUMMYFUNCTION("SPLIT(D473,""33"",FALSE)"),"7 Quai de Brienne
                                ")</f>
        <v>7 Quai de Brienne
                                </v>
      </c>
      <c r="F473" s="1" t="str">
        <f>IFERROR(__xludf.DUMMYFUNCTION("""COMPUTED_VALUE"""),"800 Bordeaux")</f>
        <v>800 Bordeaux</v>
      </c>
      <c r="G473" s="1" t="s">
        <v>5121</v>
      </c>
      <c r="H473" s="1" t="s">
        <v>11</v>
      </c>
      <c r="I473" s="5" t="s">
        <v>5122</v>
      </c>
      <c r="J473" s="1" t="s">
        <v>53</v>
      </c>
      <c r="K473" s="3"/>
      <c r="L473" s="3"/>
    </row>
    <row r="474" hidden="1">
      <c r="A474" s="4" t="s">
        <v>5124</v>
      </c>
      <c r="B474" s="1" t="s">
        <v>5125</v>
      </c>
      <c r="C474" s="1" t="s">
        <v>5126</v>
      </c>
      <c r="D474" s="1" t="s">
        <v>5127</v>
      </c>
      <c r="E474" s="1" t="str">
        <f>IFERROR(__xludf.DUMMYFUNCTION("SPLIT(D474,""33"",FALSE)"),"39 rue Lachassaigne
                                ")</f>
        <v>39 rue Lachassaigne
                                </v>
      </c>
      <c r="F474" s="1" t="str">
        <f>IFERROR(__xludf.DUMMYFUNCTION("""COMPUTED_VALUE"""),"000 Bordeaux")</f>
        <v>000 Bordeaux</v>
      </c>
      <c r="G474" s="1" t="s">
        <v>5128</v>
      </c>
      <c r="H474" s="1" t="s">
        <v>5129</v>
      </c>
      <c r="I474" s="1" t="s">
        <v>11</v>
      </c>
      <c r="J474" s="1" t="s">
        <v>312</v>
      </c>
      <c r="K474" s="3"/>
      <c r="L474" s="3"/>
    </row>
    <row r="475" hidden="1">
      <c r="A475" s="4" t="s">
        <v>5131</v>
      </c>
      <c r="B475" s="1" t="s">
        <v>5132</v>
      </c>
      <c r="C475" s="1" t="s">
        <v>5133</v>
      </c>
      <c r="D475" s="1" t="s">
        <v>5134</v>
      </c>
      <c r="E475" s="1" t="str">
        <f>IFERROR(__xludf.DUMMYFUNCTION("SPLIT(D475,""33"",FALSE)"),"3 rue Aristide Briand 
                                ")</f>
        <v>3 rue Aristide Briand 
                                </v>
      </c>
      <c r="F475" s="1" t="str">
        <f>IFERROR(__xludf.DUMMYFUNCTION("""COMPUTED_VALUE"""),"150 Cenon")</f>
        <v>150 Cenon</v>
      </c>
      <c r="G475" s="1" t="s">
        <v>5135</v>
      </c>
      <c r="H475" s="1" t="s">
        <v>5136</v>
      </c>
      <c r="I475" s="1" t="s">
        <v>11</v>
      </c>
      <c r="J475" s="1" t="s">
        <v>53</v>
      </c>
      <c r="K475" s="3"/>
      <c r="L475" s="3"/>
    </row>
    <row r="476" hidden="1">
      <c r="A476" s="4" t="s">
        <v>5138</v>
      </c>
      <c r="B476" s="1" t="s">
        <v>5139</v>
      </c>
      <c r="C476" s="1" t="s">
        <v>5140</v>
      </c>
      <c r="D476" s="1" t="s">
        <v>5141</v>
      </c>
      <c r="E476" s="1" t="str">
        <f>IFERROR(__xludf.DUMMYFUNCTION("SPLIT(D476,""33"",FALSE)"),"23 rue Raymond Poincaré
                                ")</f>
        <v>23 rue Raymond Poincaré
                                </v>
      </c>
      <c r="F476" s="1" t="str">
        <f>IFERROR(__xludf.DUMMYFUNCTION("""COMPUTED_VALUE"""),"100 Bordeaux")</f>
        <v>100 Bordeaux</v>
      </c>
      <c r="G476" s="1" t="s">
        <v>5142</v>
      </c>
      <c r="H476" s="1" t="s">
        <v>2175</v>
      </c>
      <c r="I476" s="5" t="s">
        <v>2689</v>
      </c>
      <c r="J476" s="1" t="s">
        <v>312</v>
      </c>
      <c r="K476" s="3"/>
      <c r="L476" s="3"/>
    </row>
    <row r="477" hidden="1">
      <c r="A477" s="4" t="s">
        <v>5146</v>
      </c>
      <c r="B477" s="1" t="s">
        <v>5147</v>
      </c>
      <c r="C477" s="1" t="s">
        <v>5148</v>
      </c>
      <c r="D477" s="1" t="s">
        <v>5149</v>
      </c>
      <c r="E477" s="1" t="str">
        <f>IFERROR(__xludf.DUMMYFUNCTION("SPLIT(D477,""33"",FALSE)"),"26 rue du Loret
                                ")</f>
        <v>26 rue du Loret
                                </v>
      </c>
      <c r="F477" s="1" t="str">
        <f>IFERROR(__xludf.DUMMYFUNCTION("""COMPUTED_VALUE"""),"150 Cenon")</f>
        <v>150 Cenon</v>
      </c>
      <c r="G477" s="1" t="s">
        <v>5150</v>
      </c>
      <c r="H477" s="1" t="s">
        <v>11</v>
      </c>
      <c r="I477" s="5" t="s">
        <v>5151</v>
      </c>
      <c r="J477" s="1" t="s">
        <v>80</v>
      </c>
      <c r="K477" s="3"/>
      <c r="L477" s="3"/>
    </row>
    <row r="478" hidden="1">
      <c r="A478" s="4" t="s">
        <v>5155</v>
      </c>
      <c r="B478" s="1" t="s">
        <v>5156</v>
      </c>
      <c r="C478" s="1" t="s">
        <v>5157</v>
      </c>
      <c r="D478" s="1" t="s">
        <v>5158</v>
      </c>
      <c r="E478" s="1" t="str">
        <f>IFERROR(__xludf.DUMMYFUNCTION("SPLIT(D478,""33"",FALSE)"),"51 rue de la benauge
                                ")</f>
        <v>51 rue de la benauge
                                </v>
      </c>
      <c r="F478" s="1" t="str">
        <f>IFERROR(__xludf.DUMMYFUNCTION("""COMPUTED_VALUE"""),"100 Bordeaux")</f>
        <v>100 Bordeaux</v>
      </c>
      <c r="G478" s="1" t="s">
        <v>5159</v>
      </c>
      <c r="H478" s="1" t="s">
        <v>11</v>
      </c>
      <c r="I478" s="1" t="s">
        <v>11</v>
      </c>
      <c r="J478" s="1" t="s">
        <v>183</v>
      </c>
      <c r="K478" s="3"/>
      <c r="L478" s="3"/>
    </row>
    <row r="479" hidden="1">
      <c r="A479" s="4" t="s">
        <v>5161</v>
      </c>
      <c r="B479" s="1" t="s">
        <v>5162</v>
      </c>
      <c r="C479" s="1" t="s">
        <v>5163</v>
      </c>
      <c r="D479" s="1" t="s">
        <v>5164</v>
      </c>
      <c r="E479" s="1" t="str">
        <f>IFERROR(__xludf.DUMMYFUNCTION("SPLIT(D479,""33"",FALSE)"),"71 cours Edouard Vaillant
                                ")</f>
        <v>71 cours Edouard Vaillant
                                </v>
      </c>
      <c r="F479" s="1" t="str">
        <f>IFERROR(__xludf.DUMMYFUNCTION("""COMPUTED_VALUE"""),"000 Bordeaux")</f>
        <v>000 Bordeaux</v>
      </c>
      <c r="G479" s="1" t="s">
        <v>5165</v>
      </c>
      <c r="H479" s="1" t="s">
        <v>11</v>
      </c>
      <c r="I479" s="5" t="s">
        <v>5166</v>
      </c>
      <c r="J479" s="1" t="s">
        <v>80</v>
      </c>
      <c r="K479" s="3"/>
      <c r="L479" s="3"/>
    </row>
    <row r="480" hidden="1">
      <c r="A480" s="4" t="s">
        <v>5180</v>
      </c>
      <c r="B480" s="1" t="s">
        <v>5181</v>
      </c>
      <c r="C480" s="1" t="s">
        <v>5182</v>
      </c>
      <c r="D480" s="1" t="s">
        <v>5183</v>
      </c>
      <c r="E480" s="1" t="str">
        <f>IFERROR(__xludf.DUMMYFUNCTION("SPLIT(D480,""33"",FALSE)"),"42 bis cours de l'Argonne
                                ")</f>
        <v>42 bis cours de l'Argonne
                                </v>
      </c>
      <c r="F480" s="1" t="str">
        <f>IFERROR(__xludf.DUMMYFUNCTION("""COMPUTED_VALUE"""),"000 Bordeaux")</f>
        <v>000 Bordeaux</v>
      </c>
      <c r="G480" s="1" t="s">
        <v>5184</v>
      </c>
      <c r="H480" s="1" t="s">
        <v>11</v>
      </c>
      <c r="I480" s="5" t="s">
        <v>5185</v>
      </c>
      <c r="J480" s="1" t="s">
        <v>80</v>
      </c>
      <c r="K480" s="3"/>
      <c r="L480" s="3"/>
    </row>
    <row r="481" hidden="1">
      <c r="A481" s="4" t="s">
        <v>5187</v>
      </c>
      <c r="B481" s="1" t="s">
        <v>5188</v>
      </c>
      <c r="C481" s="1" t="s">
        <v>5189</v>
      </c>
      <c r="D481" s="1" t="s">
        <v>5190</v>
      </c>
      <c r="E481" s="1" t="str">
        <f>IFERROR(__xludf.DUMMYFUNCTION("SPLIT(D481,""33"",FALSE)"),"Residence du Lac  appt 84 entree D
                                 Avenue de laroque 
                                ")</f>
        <v>Residence du Lac  appt 84 entree D
                                 Avenue de laroque 
                                </v>
      </c>
      <c r="F481" s="1" t="str">
        <f>IFERROR(__xludf.DUMMYFUNCTION("""COMPUTED_VALUE"""),"300 Bordeaux")</f>
        <v>300 Bordeaux</v>
      </c>
      <c r="G481" s="1" t="s">
        <v>5191</v>
      </c>
      <c r="H481" s="1" t="s">
        <v>11</v>
      </c>
      <c r="I481" s="5" t="s">
        <v>5192</v>
      </c>
      <c r="J481" s="1" t="s">
        <v>80</v>
      </c>
      <c r="K481" s="3"/>
      <c r="L481" s="3"/>
    </row>
    <row r="482" hidden="1">
      <c r="A482" s="4" t="s">
        <v>5194</v>
      </c>
      <c r="B482" s="1" t="s">
        <v>5195</v>
      </c>
      <c r="C482" s="1" t="s">
        <v>5196</v>
      </c>
      <c r="D482" s="1" t="s">
        <v>5197</v>
      </c>
      <c r="E482" s="1" t="str">
        <f>IFERROR(__xludf.DUMMYFUNCTION("SPLIT(D482,""33"",FALSE)"),"rue William
                                ")</f>
        <v>rue William
                                </v>
      </c>
      <c r="F482" s="1" t="str">
        <f>IFERROR(__xludf.DUMMYFUNCTION("""COMPUTED_VALUE"""),"600 Pessac")</f>
        <v>600 Pessac</v>
      </c>
      <c r="G482" s="1" t="s">
        <v>5198</v>
      </c>
      <c r="H482" s="1" t="s">
        <v>11</v>
      </c>
      <c r="I482" s="5" t="s">
        <v>5199</v>
      </c>
      <c r="J482" s="1" t="s">
        <v>80</v>
      </c>
      <c r="K482" s="3"/>
      <c r="L482" s="3"/>
    </row>
    <row r="483" hidden="1">
      <c r="A483" s="4" t="s">
        <v>5205</v>
      </c>
      <c r="B483" s="1" t="s">
        <v>5206</v>
      </c>
      <c r="C483" s="1" t="s">
        <v>5207</v>
      </c>
      <c r="D483" s="1" t="s">
        <v>5208</v>
      </c>
      <c r="E483" s="1" t="str">
        <f>IFERROR(__xludf.DUMMYFUNCTION("SPLIT(D483,""33"",FALSE)"),"351 Cours de la Libération
                                 Secrétariat de la formation MIAGE, Bâtiment A30 - LABRI
                                ")</f>
        <v>351 Cours de la Libération
                                 Secrétariat de la formation MIAGE, Bâtiment A30 - LABRI
                                </v>
      </c>
      <c r="F483" s="1" t="str">
        <f>IFERROR(__xludf.DUMMYFUNCTION("""COMPUTED_VALUE"""),"400 Talence")</f>
        <v>400 Talence</v>
      </c>
      <c r="G483" s="1" t="s">
        <v>5209</v>
      </c>
      <c r="H483" s="1" t="s">
        <v>5210</v>
      </c>
      <c r="I483" s="3"/>
      <c r="J483" s="1" t="s">
        <v>924</v>
      </c>
      <c r="K483" s="3"/>
      <c r="L483" s="3"/>
    </row>
    <row r="484" hidden="1">
      <c r="A484" s="4" t="s">
        <v>5212</v>
      </c>
      <c r="B484" s="1" t="s">
        <v>5213</v>
      </c>
      <c r="C484" s="3"/>
      <c r="D484" s="1" t="s">
        <v>9575</v>
      </c>
      <c r="E484" s="1" t="str">
        <f>IFERROR(__xludf.DUMMYFUNCTION("SPLIT(D484,""33"",FALSE)"),"pas d'adresse")</f>
        <v>pas d'adresse</v>
      </c>
      <c r="F484" s="3"/>
      <c r="G484" s="3"/>
      <c r="H484" s="1" t="s">
        <v>11</v>
      </c>
      <c r="I484" s="1" t="s">
        <v>11</v>
      </c>
      <c r="J484" s="1" t="s">
        <v>11</v>
      </c>
      <c r="K484" s="3"/>
      <c r="L484" s="3"/>
    </row>
    <row r="485" hidden="1">
      <c r="A485" s="4" t="s">
        <v>5231</v>
      </c>
      <c r="B485" s="1" t="s">
        <v>5232</v>
      </c>
      <c r="C485" s="1" t="s">
        <v>5233</v>
      </c>
      <c r="D485" s="1" t="s">
        <v>5234</v>
      </c>
      <c r="E485" s="1" t="str">
        <f>IFERROR(__xludf.DUMMYFUNCTION("SPLIT(D485,""33"",FALSE)"),"11 Rue Louison Bobet
                                ")</f>
        <v>11 Rue Louison Bobet
                                </v>
      </c>
      <c r="F485" s="1" t="str">
        <f>IFERROR(__xludf.DUMMYFUNCTION("""COMPUTED_VALUE"""),"170 GRADIGNAN")</f>
        <v>170 GRADIGNAN</v>
      </c>
      <c r="G485" s="1" t="s">
        <v>5235</v>
      </c>
      <c r="H485" s="1" t="s">
        <v>11</v>
      </c>
      <c r="I485" s="1" t="s">
        <v>11</v>
      </c>
      <c r="J485" s="1" t="s">
        <v>80</v>
      </c>
      <c r="K485" s="3"/>
      <c r="L485" s="3"/>
    </row>
    <row r="486" hidden="1">
      <c r="A486" s="4" t="s">
        <v>5249</v>
      </c>
      <c r="B486" s="1" t="s">
        <v>5250</v>
      </c>
      <c r="C486" s="3"/>
      <c r="D486" s="1" t="s">
        <v>9575</v>
      </c>
      <c r="E486" s="1" t="str">
        <f>IFERROR(__xludf.DUMMYFUNCTION("SPLIT(D486,""33"",FALSE)"),"pas d'adresse")</f>
        <v>pas d'adresse</v>
      </c>
      <c r="F486" s="3"/>
      <c r="G486" s="3"/>
      <c r="H486" s="1" t="s">
        <v>11</v>
      </c>
      <c r="I486" s="1" t="s">
        <v>11</v>
      </c>
      <c r="J486" s="1" t="s">
        <v>11</v>
      </c>
      <c r="K486" s="3"/>
      <c r="L486" s="3"/>
    </row>
    <row r="487" hidden="1">
      <c r="A487" s="4" t="s">
        <v>5254</v>
      </c>
      <c r="B487" s="1" t="s">
        <v>5255</v>
      </c>
      <c r="C487" s="1" t="s">
        <v>5256</v>
      </c>
      <c r="D487" s="1" t="s">
        <v>5257</v>
      </c>
      <c r="E487" s="1" t="str">
        <f>IFERROR(__xludf.DUMMYFUNCTION("SPLIT(D487,""33"",FALSE)"),"2 rue Voltaire
                                ")</f>
        <v>2 rue Voltaire
                                </v>
      </c>
      <c r="F487" s="1" t="str">
        <f>IFERROR(__xludf.DUMMYFUNCTION("""COMPUTED_VALUE"""),"000 Bordeaux")</f>
        <v>000 Bordeaux</v>
      </c>
      <c r="G487" s="1" t="s">
        <v>5258</v>
      </c>
      <c r="H487" s="1" t="s">
        <v>5259</v>
      </c>
      <c r="I487" s="3"/>
      <c r="J487" s="1" t="s">
        <v>31</v>
      </c>
      <c r="K487" s="3"/>
      <c r="L487" s="3"/>
    </row>
    <row r="488" hidden="1">
      <c r="A488" s="4" t="s">
        <v>5265</v>
      </c>
      <c r="B488" s="1" t="s">
        <v>5266</v>
      </c>
      <c r="C488" s="1" t="s">
        <v>5267</v>
      </c>
      <c r="D488" s="1" t="s">
        <v>5268</v>
      </c>
      <c r="E488" s="1" t="str">
        <f>IFERROR(__xludf.DUMMYFUNCTION("SPLIT(D488,""33"",FALSE)"),"27, cours Alsace Lorraine
                                ")</f>
        <v>27, cours Alsace Lorraine
                                </v>
      </c>
      <c r="F488" s="1" t="str">
        <f>IFERROR(__xludf.DUMMYFUNCTION("""COMPUTED_VALUE"""),"000 Bordeaux")</f>
        <v>000 Bordeaux</v>
      </c>
      <c r="G488" s="1" t="s">
        <v>5269</v>
      </c>
      <c r="H488" s="1" t="s">
        <v>11</v>
      </c>
      <c r="I488" s="5" t="s">
        <v>5270</v>
      </c>
      <c r="J488" s="1" t="s">
        <v>31</v>
      </c>
      <c r="K488" s="3"/>
      <c r="L488" s="3"/>
    </row>
    <row r="489" hidden="1">
      <c r="A489" s="4" t="s">
        <v>5280</v>
      </c>
      <c r="B489" s="1" t="s">
        <v>5281</v>
      </c>
      <c r="C489" s="1" t="s">
        <v>5282</v>
      </c>
      <c r="D489" s="1" t="s">
        <v>5283</v>
      </c>
      <c r="E489" s="1" t="str">
        <f>IFERROR(__xludf.DUMMYFUNCTION("SPLIT(D489,""33"",FALSE)"),"52 RUE DES BAHUTIERS
                                ")</f>
        <v>52 RUE DES BAHUTIERS
                                </v>
      </c>
      <c r="F489" s="1" t="str">
        <f>IFERROR(__xludf.DUMMYFUNCTION("""COMPUTED_VALUE"""),"000 BORDEAUX")</f>
        <v>000 BORDEAUX</v>
      </c>
      <c r="G489" s="1" t="s">
        <v>5284</v>
      </c>
      <c r="H489" s="1" t="s">
        <v>5285</v>
      </c>
      <c r="I489" s="1" t="s">
        <v>11</v>
      </c>
      <c r="J489" s="1" t="s">
        <v>154</v>
      </c>
      <c r="K489" s="3"/>
      <c r="L489" s="3"/>
    </row>
    <row r="490" hidden="1">
      <c r="A490" s="4" t="s">
        <v>5287</v>
      </c>
      <c r="B490" s="1" t="s">
        <v>5288</v>
      </c>
      <c r="C490" s="3"/>
      <c r="D490" s="1" t="s">
        <v>9575</v>
      </c>
      <c r="E490" s="1" t="str">
        <f>IFERROR(__xludf.DUMMYFUNCTION("SPLIT(D490,""33"",FALSE)"),"pas d'adresse")</f>
        <v>pas d'adresse</v>
      </c>
      <c r="F490" s="3"/>
      <c r="G490" s="3"/>
      <c r="H490" s="1" t="s">
        <v>11</v>
      </c>
      <c r="I490" s="1" t="s">
        <v>11</v>
      </c>
      <c r="J490" s="1" t="s">
        <v>11</v>
      </c>
      <c r="K490" s="3"/>
      <c r="L490" s="3"/>
    </row>
    <row r="491" hidden="1">
      <c r="A491" s="4" t="s">
        <v>5294</v>
      </c>
      <c r="B491" s="1" t="s">
        <v>5295</v>
      </c>
      <c r="C491" s="1" t="s">
        <v>5296</v>
      </c>
      <c r="D491" s="1" t="s">
        <v>5297</v>
      </c>
      <c r="E491" s="1" t="str">
        <f>IFERROR(__xludf.DUMMYFUNCTION("SPLIT(D491,""33"",FALSE)"),"30 rue desse
                                ")</f>
        <v>30 rue desse
                                </v>
      </c>
      <c r="F491" s="1" t="str">
        <f>IFERROR(__xludf.DUMMYFUNCTION("""COMPUTED_VALUE"""),"000 Bordeaux")</f>
        <v>000 Bordeaux</v>
      </c>
      <c r="G491" s="1" t="s">
        <v>5298</v>
      </c>
      <c r="H491" s="1" t="s">
        <v>11</v>
      </c>
      <c r="I491" s="5" t="s">
        <v>5299</v>
      </c>
      <c r="J491" s="1" t="s">
        <v>31</v>
      </c>
      <c r="K491" s="3"/>
      <c r="L491" s="3"/>
    </row>
    <row r="492" hidden="1">
      <c r="A492" s="4" t="s">
        <v>5305</v>
      </c>
      <c r="B492" s="1" t="s">
        <v>5306</v>
      </c>
      <c r="C492" s="1" t="s">
        <v>5307</v>
      </c>
      <c r="D492" s="1" t="s">
        <v>5308</v>
      </c>
      <c r="E492" s="1" t="str">
        <f>IFERROR(__xludf.DUMMYFUNCTION("SPLIT(D492,""33"",FALSE)"),"22 rue de Sète
                                ")</f>
        <v>22 rue de Sète
                                </v>
      </c>
      <c r="F492" s="1" t="str">
        <f>IFERROR(__xludf.DUMMYFUNCTION("""COMPUTED_VALUE"""),"800 Bordeaux")</f>
        <v>800 Bordeaux</v>
      </c>
      <c r="G492" s="1" t="s">
        <v>5309</v>
      </c>
      <c r="H492" s="1" t="s">
        <v>11</v>
      </c>
      <c r="I492" s="1" t="s">
        <v>11</v>
      </c>
      <c r="J492" s="1" t="s">
        <v>80</v>
      </c>
      <c r="K492" s="3"/>
      <c r="L492" s="3"/>
    </row>
    <row r="493" hidden="1">
      <c r="A493" s="4" t="s">
        <v>5311</v>
      </c>
      <c r="B493" s="1" t="s">
        <v>5312</v>
      </c>
      <c r="C493" s="1" t="s">
        <v>5313</v>
      </c>
      <c r="D493" s="1" t="s">
        <v>5314</v>
      </c>
      <c r="E493" s="1" t="str">
        <f>IFERROR(__xludf.DUMMYFUNCTION("SPLIT(D493,""33"",FALSE)"),"2 esplanade des antilles appt B002 Résidence François Mauriac
                                ")</f>
        <v>2 esplanade des antilles appt B002 Résidence François Mauriac
                                </v>
      </c>
      <c r="F493" s="1" t="str">
        <f>IFERROR(__xludf.DUMMYFUNCTION("""COMPUTED_VALUE"""),"600 Pessac")</f>
        <v>600 Pessac</v>
      </c>
      <c r="G493" s="1" t="s">
        <v>5315</v>
      </c>
      <c r="H493" s="1" t="s">
        <v>11</v>
      </c>
      <c r="I493" s="3"/>
      <c r="J493" s="1" t="s">
        <v>31</v>
      </c>
      <c r="K493" s="3"/>
      <c r="L493" s="3"/>
    </row>
    <row r="494" hidden="1">
      <c r="A494" s="4" t="s">
        <v>5319</v>
      </c>
      <c r="B494" s="1" t="s">
        <v>5320</v>
      </c>
      <c r="C494" s="1" t="s">
        <v>5321</v>
      </c>
      <c r="D494" s="1" t="s">
        <v>5322</v>
      </c>
      <c r="E494" s="1" t="str">
        <f>IFERROR(__xludf.DUMMYFUNCTION("SPLIT(D494,""33"",FALSE)"),"249 bis Rue Lecocq
                                ")</f>
        <v>249 bis Rue Lecocq
                                </v>
      </c>
      <c r="F494" s="1" t="str">
        <f>IFERROR(__xludf.DUMMYFUNCTION("""COMPUTED_VALUE"""),"000 BORDEAUX")</f>
        <v>000 BORDEAUX</v>
      </c>
      <c r="G494" s="1" t="s">
        <v>5323</v>
      </c>
      <c r="H494" s="1" t="s">
        <v>11</v>
      </c>
      <c r="I494" s="5" t="s">
        <v>5324</v>
      </c>
      <c r="J494" s="1" t="s">
        <v>80</v>
      </c>
      <c r="K494" s="3"/>
      <c r="L494" s="3"/>
    </row>
    <row r="495" hidden="1">
      <c r="A495" s="4" t="s">
        <v>5326</v>
      </c>
      <c r="B495" s="1" t="s">
        <v>5327</v>
      </c>
      <c r="C495" s="1" t="s">
        <v>5328</v>
      </c>
      <c r="D495" s="1" t="s">
        <v>5329</v>
      </c>
      <c r="E495" s="1" t="str">
        <f>IFERROR(__xludf.DUMMYFUNCTION("SPLIT(D495,""33"",FALSE)"),"12 rue Cenac 
                                ")</f>
        <v>12 rue Cenac 
                                </v>
      </c>
      <c r="F495" s="1" t="str">
        <f>IFERROR(__xludf.DUMMYFUNCTION("""COMPUTED_VALUE"""),"100 Bordeaux")</f>
        <v>100 Bordeaux</v>
      </c>
      <c r="G495" s="1" t="s">
        <v>5330</v>
      </c>
      <c r="H495" s="1" t="s">
        <v>11</v>
      </c>
      <c r="I495" s="1" t="s">
        <v>11</v>
      </c>
      <c r="J495" s="1" t="s">
        <v>53</v>
      </c>
      <c r="K495" s="3"/>
      <c r="L495" s="3"/>
    </row>
    <row r="496" hidden="1">
      <c r="A496" s="4" t="s">
        <v>5334</v>
      </c>
      <c r="B496" s="1" t="s">
        <v>5335</v>
      </c>
      <c r="C496" s="1" t="s">
        <v>5336</v>
      </c>
      <c r="D496" s="1" t="s">
        <v>5337</v>
      </c>
      <c r="E496" s="1" t="str">
        <f>IFERROR(__xludf.DUMMYFUNCTION("SPLIT(D496,""33"",FALSE)"),"Siège 32 rue de Cambrai
                                75019 Paris")</f>
        <v>Siège 32 rue de Cambrai
                                75019 Paris</v>
      </c>
      <c r="F496" s="1"/>
      <c r="G496" s="1" t="s">
        <v>5338</v>
      </c>
      <c r="H496" s="1" t="s">
        <v>5339</v>
      </c>
      <c r="I496" s="5" t="s">
        <v>5340</v>
      </c>
      <c r="J496" s="1" t="s">
        <v>53</v>
      </c>
      <c r="K496" s="3"/>
      <c r="L496" s="3"/>
    </row>
    <row r="497" hidden="1">
      <c r="A497" s="4" t="s">
        <v>5342</v>
      </c>
      <c r="B497" s="1" t="s">
        <v>5343</v>
      </c>
      <c r="C497" s="1" t="s">
        <v>5344</v>
      </c>
      <c r="D497" s="1" t="s">
        <v>9575</v>
      </c>
      <c r="E497" s="1" t="str">
        <f>IFERROR(__xludf.DUMMYFUNCTION("SPLIT(D497,""33"",FALSE)"),"pas d'adresse")</f>
        <v>pas d'adresse</v>
      </c>
      <c r="F497" s="3"/>
      <c r="G497" s="3"/>
      <c r="H497" s="1" t="s">
        <v>5345</v>
      </c>
      <c r="I497" s="1" t="s">
        <v>11</v>
      </c>
      <c r="J497" s="1" t="s">
        <v>11</v>
      </c>
      <c r="K497" s="3"/>
      <c r="L497" s="3"/>
    </row>
    <row r="498" hidden="1">
      <c r="A498" s="4" t="s">
        <v>5349</v>
      </c>
      <c r="B498" s="1" t="s">
        <v>5350</v>
      </c>
      <c r="C498" s="1" t="s">
        <v>5351</v>
      </c>
      <c r="D498" s="1" t="s">
        <v>5352</v>
      </c>
      <c r="E498" s="1" t="str">
        <f>IFERROR(__xludf.DUMMYFUNCTION("SPLIT(D498,""33"",FALSE)"),"121 rue de la Béchade
                                 CS 81285
                                ")</f>
        <v>121 rue de la Béchade
                                 CS 81285
                                </v>
      </c>
      <c r="F498" s="1" t="str">
        <f>IFERROR(__xludf.DUMMYFUNCTION("""COMPUTED_VALUE"""),"076 BODEAUX CEDEX")</f>
        <v>076 BODEAUX CEDEX</v>
      </c>
      <c r="G498" s="1" t="s">
        <v>5353</v>
      </c>
      <c r="H498" s="1" t="s">
        <v>5354</v>
      </c>
      <c r="I498" s="5" t="s">
        <v>5355</v>
      </c>
      <c r="J498" s="1" t="s">
        <v>31</v>
      </c>
      <c r="K498" s="3"/>
      <c r="L498" s="3"/>
    </row>
    <row r="499" hidden="1">
      <c r="A499" s="4" t="s">
        <v>5369</v>
      </c>
      <c r="B499" s="1" t="s">
        <v>5370</v>
      </c>
      <c r="C499" s="1" t="s">
        <v>5371</v>
      </c>
      <c r="D499" s="1" t="s">
        <v>5372</v>
      </c>
      <c r="E499" s="1" t="str">
        <f>IFERROR(__xludf.DUMMYFUNCTION("SPLIT(D499,""33"",FALSE)"),"12 rue de Lescure
                                ")</f>
        <v>12 rue de Lescure
                                </v>
      </c>
      <c r="F499" s="1" t="str">
        <f>IFERROR(__xludf.DUMMYFUNCTION("""COMPUTED_VALUE"""),"000 Bordeaux")</f>
        <v>000 Bordeaux</v>
      </c>
      <c r="G499" s="1" t="s">
        <v>5373</v>
      </c>
      <c r="H499" s="1" t="s">
        <v>11</v>
      </c>
      <c r="I499" s="5" t="s">
        <v>5374</v>
      </c>
      <c r="J499" s="1" t="s">
        <v>80</v>
      </c>
      <c r="K499" s="3"/>
      <c r="L499" s="3"/>
    </row>
    <row r="500" hidden="1">
      <c r="A500" s="4" t="s">
        <v>5378</v>
      </c>
      <c r="B500" s="1" t="s">
        <v>5379</v>
      </c>
      <c r="C500" s="1" t="s">
        <v>5380</v>
      </c>
      <c r="D500" s="1" t="s">
        <v>5381</v>
      </c>
      <c r="E500" s="1" t="str">
        <f>IFERROR(__xludf.DUMMYFUNCTION("SPLIT(D500,""33"",FALSE)"),"36 rue lafaurie de monbadon
                                ")</f>
        <v>36 rue lafaurie de monbadon
                                </v>
      </c>
      <c r="F500" s="1" t="str">
        <f>IFERROR(__xludf.DUMMYFUNCTION("""COMPUTED_VALUE"""),"000 Bordeaux")</f>
        <v>000 Bordeaux</v>
      </c>
      <c r="G500" s="1" t="s">
        <v>5382</v>
      </c>
      <c r="H500" s="1" t="s">
        <v>11</v>
      </c>
      <c r="I500" s="5" t="s">
        <v>5383</v>
      </c>
      <c r="J500" s="1" t="s">
        <v>80</v>
      </c>
      <c r="K500" s="3"/>
      <c r="L500" s="3"/>
    </row>
    <row r="501" hidden="1">
      <c r="A501" s="4" t="s">
        <v>5387</v>
      </c>
      <c r="B501" s="1" t="s">
        <v>5388</v>
      </c>
      <c r="C501" s="3"/>
      <c r="D501" s="1" t="s">
        <v>9575</v>
      </c>
      <c r="E501" s="1" t="str">
        <f>IFERROR(__xludf.DUMMYFUNCTION("SPLIT(D501,""33"",FALSE)"),"pas d'adresse")</f>
        <v>pas d'adresse</v>
      </c>
      <c r="F501" s="3"/>
      <c r="G501" s="3"/>
      <c r="H501" s="1" t="s">
        <v>11</v>
      </c>
      <c r="I501" s="1" t="s">
        <v>11</v>
      </c>
      <c r="J501" s="1" t="s">
        <v>11</v>
      </c>
      <c r="K501" s="3"/>
      <c r="L501" s="3"/>
    </row>
    <row r="502" hidden="1">
      <c r="A502" s="4" t="s">
        <v>5406</v>
      </c>
      <c r="B502" s="1" t="s">
        <v>5407</v>
      </c>
      <c r="C502" s="1" t="s">
        <v>5408</v>
      </c>
      <c r="D502" s="1" t="s">
        <v>5409</v>
      </c>
      <c r="E502" s="1" t="str">
        <f>IFERROR(__xludf.DUMMYFUNCTION("SPLIT(D502,""33"",FALSE)"),"39 rue robert caumont 
                                 Bureaux du lac II  Bât.R
                                ")</f>
        <v>39 rue robert caumont 
                                 Bureaux du lac II  Bât.R
                                </v>
      </c>
      <c r="F502" s="1" t="str">
        <f>IFERROR(__xludf.DUMMYFUNCTION("""COMPUTED_VALUE"""),"049 Bordeaux Cedex")</f>
        <v>049 Bordeaux Cedex</v>
      </c>
      <c r="G502" s="1" t="s">
        <v>5410</v>
      </c>
      <c r="H502" s="1" t="s">
        <v>11</v>
      </c>
      <c r="I502" s="5" t="s">
        <v>5411</v>
      </c>
      <c r="J502" s="1" t="s">
        <v>53</v>
      </c>
      <c r="K502" s="3"/>
      <c r="L502" s="3"/>
    </row>
    <row r="503" hidden="1">
      <c r="A503" s="4" t="s">
        <v>5427</v>
      </c>
      <c r="B503" s="1" t="s">
        <v>5428</v>
      </c>
      <c r="C503" s="1" t="s">
        <v>5429</v>
      </c>
      <c r="D503" s="1" t="s">
        <v>5430</v>
      </c>
      <c r="E503" s="1" t="str">
        <f>IFERROR(__xludf.DUMMYFUNCTION("SPLIT(D503,""33"",FALSE)"),"14 rue Corvisart
                                75013 Paris")</f>
        <v>14 rue Corvisart
                                75013 Paris</v>
      </c>
      <c r="F503" s="1"/>
      <c r="G503" s="1" t="s">
        <v>5431</v>
      </c>
      <c r="H503" s="1" t="s">
        <v>11</v>
      </c>
      <c r="I503" s="1" t="s">
        <v>11</v>
      </c>
      <c r="J503" s="1" t="s">
        <v>53</v>
      </c>
      <c r="K503" s="3"/>
      <c r="L503" s="3"/>
    </row>
    <row r="504" hidden="1">
      <c r="A504" s="4" t="s">
        <v>5439</v>
      </c>
      <c r="B504" s="1" t="s">
        <v>5440</v>
      </c>
      <c r="C504" s="1" t="s">
        <v>5441</v>
      </c>
      <c r="D504" s="1" t="s">
        <v>5442</v>
      </c>
      <c r="E504" s="1" t="str">
        <f>IFERROR(__xludf.DUMMYFUNCTION("SPLIT(D504,""33"",FALSE)"),"18 allées de Tourny
                                ")</f>
        <v>18 allées de Tourny
                                </v>
      </c>
      <c r="F504" s="1" t="str">
        <f>IFERROR(__xludf.DUMMYFUNCTION("""COMPUTED_VALUE"""),"000 Bordeaux")</f>
        <v>000 Bordeaux</v>
      </c>
      <c r="G504" s="1" t="s">
        <v>5443</v>
      </c>
      <c r="H504" s="1" t="s">
        <v>11</v>
      </c>
      <c r="I504" s="5" t="s">
        <v>5444</v>
      </c>
      <c r="J504" s="1" t="s">
        <v>654</v>
      </c>
      <c r="K504" s="3"/>
      <c r="L504" s="3"/>
    </row>
    <row r="505" hidden="1">
      <c r="A505" s="4" t="s">
        <v>5446</v>
      </c>
      <c r="B505" s="1" t="s">
        <v>5447</v>
      </c>
      <c r="C505" s="1" t="s">
        <v>5448</v>
      </c>
      <c r="D505" s="1" t="s">
        <v>5449</v>
      </c>
      <c r="E505" s="1" t="str">
        <f>IFERROR(__xludf.DUMMYFUNCTION("SPLIT(D505,""33"",FALSE)"),"Athénée municipal 1 place Joseph Wresinski
                                 Boîte aux lettres n°18
                                ")</f>
        <v>Athénée municipal 1 place Joseph Wresinski
                                 Boîte aux lettres n°18
                                </v>
      </c>
      <c r="F505" s="1" t="str">
        <f>IFERROR(__xludf.DUMMYFUNCTION("""COMPUTED_VALUE"""),"000 Bordeaux")</f>
        <v>000 Bordeaux</v>
      </c>
      <c r="G505" s="1" t="s">
        <v>5450</v>
      </c>
      <c r="H505" s="1" t="s">
        <v>11</v>
      </c>
      <c r="I505" s="5" t="s">
        <v>5451</v>
      </c>
      <c r="J505" s="1" t="s">
        <v>80</v>
      </c>
      <c r="K505" s="3"/>
      <c r="L505" s="3"/>
    </row>
    <row r="506" hidden="1">
      <c r="A506" s="4" t="s">
        <v>5457</v>
      </c>
      <c r="B506" s="1" t="s">
        <v>5458</v>
      </c>
      <c r="C506" s="1" t="s">
        <v>5459</v>
      </c>
      <c r="D506" s="1" t="s">
        <v>5460</v>
      </c>
      <c r="E506" s="1" t="str">
        <f>IFERROR(__xludf.DUMMYFUNCTION("SPLIT(D506,""33"",FALSE)"),"8 place des Quinconces
                                 chez l'ACSO
                                ")</f>
        <v>8 place des Quinconces
                                 chez l'ACSO
                                </v>
      </c>
      <c r="F506" s="1" t="str">
        <f>IFERROR(__xludf.DUMMYFUNCTION("""COMPUTED_VALUE"""),"000 Bordeaux")</f>
        <v>000 Bordeaux</v>
      </c>
      <c r="G506" s="1" t="s">
        <v>5461</v>
      </c>
      <c r="H506" s="1" t="s">
        <v>5462</v>
      </c>
      <c r="I506" s="5" t="s">
        <v>5463</v>
      </c>
      <c r="J506" s="1" t="s">
        <v>43</v>
      </c>
      <c r="K506" s="3"/>
      <c r="L506" s="3"/>
    </row>
    <row r="507" hidden="1">
      <c r="A507" s="4" t="s">
        <v>5465</v>
      </c>
      <c r="B507" s="1" t="s">
        <v>5466</v>
      </c>
      <c r="C507" s="3"/>
      <c r="D507" s="1" t="s">
        <v>9575</v>
      </c>
      <c r="E507" s="1" t="str">
        <f>IFERROR(__xludf.DUMMYFUNCTION("SPLIT(D507,""33"",FALSE)"),"pas d'adresse")</f>
        <v>pas d'adresse</v>
      </c>
      <c r="F507" s="3"/>
      <c r="G507" s="3"/>
      <c r="H507" s="1" t="s">
        <v>11</v>
      </c>
      <c r="I507" s="1" t="s">
        <v>11</v>
      </c>
      <c r="J507" s="1" t="s">
        <v>11</v>
      </c>
      <c r="K507" s="3"/>
      <c r="L507" s="3"/>
    </row>
    <row r="508" hidden="1">
      <c r="A508" s="4" t="s">
        <v>5468</v>
      </c>
      <c r="B508" s="1" t="s">
        <v>5469</v>
      </c>
      <c r="C508" s="1" t="s">
        <v>5470</v>
      </c>
      <c r="D508" s="1" t="s">
        <v>5471</v>
      </c>
      <c r="E508" s="1" t="str">
        <f>IFERROR(__xludf.DUMMYFUNCTION("SPLIT(D508,""33"",FALSE)"),"11 rue saige
                                ")</f>
        <v>11 rue saige
                                </v>
      </c>
      <c r="F508" s="1" t="str">
        <f>IFERROR(__xludf.DUMMYFUNCTION("""COMPUTED_VALUE"""),"000 Bordeaux")</f>
        <v>000 Bordeaux</v>
      </c>
      <c r="G508" s="1" t="s">
        <v>5472</v>
      </c>
      <c r="H508" s="1" t="s">
        <v>5473</v>
      </c>
      <c r="I508" s="5" t="s">
        <v>5474</v>
      </c>
      <c r="J508" s="1" t="s">
        <v>80</v>
      </c>
      <c r="K508" s="3"/>
      <c r="L508" s="3"/>
    </row>
    <row r="509">
      <c r="A509" s="4" t="s">
        <v>5484</v>
      </c>
      <c r="B509" s="1" t="s">
        <v>5485</v>
      </c>
      <c r="C509" s="1" t="s">
        <v>5486</v>
      </c>
      <c r="D509" s="1" t="s">
        <v>5487</v>
      </c>
      <c r="E509" s="1" t="str">
        <f>IFERROR(__xludf.DUMMYFUNCTION("SPLIT(D509,""33"",FALSE)"),"#REF!")</f>
        <v>#REF!</v>
      </c>
      <c r="F509" s="1"/>
      <c r="G509" s="1" t="s">
        <v>5488</v>
      </c>
      <c r="H509" s="1" t="s">
        <v>11</v>
      </c>
      <c r="I509" s="5" t="s">
        <v>5489</v>
      </c>
      <c r="J509" s="1" t="s">
        <v>80</v>
      </c>
      <c r="K509" s="3"/>
      <c r="L509" s="3"/>
    </row>
    <row r="510" hidden="1">
      <c r="A510" s="4" t="s">
        <v>5491</v>
      </c>
      <c r="B510" s="1" t="s">
        <v>5492</v>
      </c>
      <c r="C510" s="1" t="s">
        <v>5493</v>
      </c>
      <c r="D510" s="1" t="s">
        <v>5494</v>
      </c>
      <c r="E510" s="1" t="str">
        <f>IFERROR(__xludf.DUMMYFUNCTION("SPLIT(D510,""33"",FALSE)"),"244 rue Pasteur
                                ")</f>
        <v>244 rue Pasteur
                                </v>
      </c>
      <c r="F510" s="1" t="str">
        <f>IFERROR(__xludf.DUMMYFUNCTION("""COMPUTED_VALUE"""),"200 Bordeaux")</f>
        <v>200 Bordeaux</v>
      </c>
      <c r="G510" s="1" t="s">
        <v>5495</v>
      </c>
      <c r="H510" s="1" t="s">
        <v>11</v>
      </c>
      <c r="I510" s="5" t="s">
        <v>5496</v>
      </c>
      <c r="J510" s="1" t="s">
        <v>53</v>
      </c>
      <c r="K510" s="3"/>
      <c r="L510" s="3"/>
    </row>
    <row r="511" hidden="1">
      <c r="A511" s="4" t="s">
        <v>5508</v>
      </c>
      <c r="B511" s="1" t="s">
        <v>5509</v>
      </c>
      <c r="C511" s="1" t="s">
        <v>5510</v>
      </c>
      <c r="D511" s="1" t="s">
        <v>5511</v>
      </c>
      <c r="E511" s="1" t="str">
        <f>IFERROR(__xludf.DUMMYFUNCTION("SPLIT(D511,""33"",FALSE)"),"4 place Longchamps
                                 Lycée Montesquieu
                                ")</f>
        <v>4 place Longchamps
                                 Lycée Montesquieu
                                </v>
      </c>
      <c r="F511" s="1" t="str">
        <f>IFERROR(__xludf.DUMMYFUNCTION("""COMPUTED_VALUE"""),"000 Bordeaux")</f>
        <v>000 Bordeaux</v>
      </c>
      <c r="G511" s="1" t="s">
        <v>5512</v>
      </c>
      <c r="H511" s="1" t="s">
        <v>5513</v>
      </c>
      <c r="I511" s="5" t="s">
        <v>5514</v>
      </c>
      <c r="J511" s="1" t="s">
        <v>183</v>
      </c>
      <c r="K511" s="3"/>
      <c r="L511" s="3"/>
    </row>
    <row r="512" hidden="1">
      <c r="A512" s="4" t="s">
        <v>5518</v>
      </c>
      <c r="B512" s="1" t="s">
        <v>5519</v>
      </c>
      <c r="C512" s="1" t="s">
        <v>5520</v>
      </c>
      <c r="D512" s="1" t="s">
        <v>5521</v>
      </c>
      <c r="E512" s="1" t="str">
        <f>IFERROR(__xludf.DUMMYFUNCTION("SPLIT(D512,""33"",FALSE)"),"286 boulevard Alfred Daney
                                ")</f>
        <v>286 boulevard Alfred Daney
                                </v>
      </c>
      <c r="F512" s="1" t="str">
        <f>IFERROR(__xludf.DUMMYFUNCTION("""COMPUTED_VALUE"""),"300 Bordeaux")</f>
        <v>300 Bordeaux</v>
      </c>
      <c r="G512" s="1" t="s">
        <v>5522</v>
      </c>
      <c r="H512" s="1" t="s">
        <v>11</v>
      </c>
      <c r="I512" s="5" t="s">
        <v>5523</v>
      </c>
      <c r="J512" s="1" t="s">
        <v>80</v>
      </c>
      <c r="K512" s="3"/>
      <c r="L512" s="3"/>
    </row>
    <row r="513" hidden="1">
      <c r="A513" s="4" t="s">
        <v>5527</v>
      </c>
      <c r="B513" s="1" t="s">
        <v>5528</v>
      </c>
      <c r="C513" s="1" t="s">
        <v>5529</v>
      </c>
      <c r="D513" s="1" t="s">
        <v>5530</v>
      </c>
      <c r="E513" s="1" t="str">
        <f>IFERROR(__xludf.DUMMYFUNCTION("SPLIT(D513,""33"",FALSE)"),"5, rue de l'Observance
                                ")</f>
        <v>5, rue de l'Observance
                                </v>
      </c>
      <c r="F513" s="1" t="str">
        <f>IFERROR(__xludf.DUMMYFUNCTION("""COMPUTED_VALUE"""),"000 Bordeaux")</f>
        <v>000 Bordeaux</v>
      </c>
      <c r="G513" s="1" t="s">
        <v>5531</v>
      </c>
      <c r="H513" s="1" t="s">
        <v>11</v>
      </c>
      <c r="I513" s="5" t="s">
        <v>5532</v>
      </c>
      <c r="J513" s="1" t="s">
        <v>80</v>
      </c>
      <c r="K513" s="3"/>
      <c r="L513" s="3"/>
    </row>
    <row r="514" hidden="1">
      <c r="A514" s="4" t="s">
        <v>5534</v>
      </c>
      <c r="B514" s="1" t="s">
        <v>5535</v>
      </c>
      <c r="C514" s="1" t="s">
        <v>5536</v>
      </c>
      <c r="D514" s="1" t="s">
        <v>5537</v>
      </c>
      <c r="E514" s="1" t="str">
        <f>IFERROR(__xludf.DUMMYFUNCTION("SPLIT(D514,""33"",FALSE)"),"5 rue Henri Collet, 
                                 Résidence le Pertuis
                                ")</f>
        <v>5 rue Henri Collet, 
                                 Résidence le Pertuis
                                </v>
      </c>
      <c r="F514" s="1" t="str">
        <f>IFERROR(__xludf.DUMMYFUNCTION("""COMPUTED_VALUE"""),"300 Bordeaux")</f>
        <v>300 Bordeaux</v>
      </c>
      <c r="G514" s="1" t="s">
        <v>5538</v>
      </c>
      <c r="H514" s="1" t="s">
        <v>5539</v>
      </c>
      <c r="I514" s="1" t="s">
        <v>11</v>
      </c>
      <c r="J514" s="1" t="s">
        <v>312</v>
      </c>
      <c r="K514" s="3"/>
      <c r="L514" s="3"/>
    </row>
    <row r="515" hidden="1">
      <c r="A515" s="4" t="s">
        <v>5543</v>
      </c>
      <c r="B515" s="1" t="s">
        <v>5544</v>
      </c>
      <c r="C515" s="1" t="s">
        <v>5545</v>
      </c>
      <c r="D515" s="1" t="s">
        <v>5546</v>
      </c>
      <c r="E515" s="1" t="str">
        <f>IFERROR(__xludf.DUMMYFUNCTION("SPLIT(D515,""33"",FALSE)"),"16 rue Coli
                                ")</f>
        <v>16 rue Coli
                                </v>
      </c>
      <c r="F515" s="1" t="str">
        <f>IFERROR(__xludf.DUMMYFUNCTION("""COMPUTED_VALUE"""),"130 Bègles")</f>
        <v>130 Bègles</v>
      </c>
      <c r="G515" s="1" t="s">
        <v>5547</v>
      </c>
      <c r="H515" s="1" t="s">
        <v>5548</v>
      </c>
      <c r="I515" s="5" t="s">
        <v>5549</v>
      </c>
      <c r="J515" s="1" t="s">
        <v>154</v>
      </c>
      <c r="K515" s="3"/>
      <c r="L515" s="3"/>
    </row>
    <row r="516" hidden="1">
      <c r="A516" s="4" t="s">
        <v>5551</v>
      </c>
      <c r="B516" s="1" t="s">
        <v>5552</v>
      </c>
      <c r="C516" s="1" t="s">
        <v>5553</v>
      </c>
      <c r="D516" s="1" t="s">
        <v>5554</v>
      </c>
      <c r="E516" s="1" t="str">
        <f>IFERROR(__xludf.DUMMYFUNCTION("SPLIT(D516,""33"",FALSE)"),"85 cours du Maréchal Juin 
                                 CS51247
                                ")</f>
        <v>85 cours du Maréchal Juin 
                                 CS51247
                                </v>
      </c>
      <c r="F516" s="1" t="str">
        <f>IFERROR(__xludf.DUMMYFUNCTION("""COMPUTED_VALUE"""),"000 Bordeaux")</f>
        <v>000 Bordeaux</v>
      </c>
      <c r="G516" s="1" t="s">
        <v>5555</v>
      </c>
      <c r="H516" s="1" t="s">
        <v>5556</v>
      </c>
      <c r="I516" s="5" t="s">
        <v>5557</v>
      </c>
      <c r="J516" s="1" t="s">
        <v>80</v>
      </c>
      <c r="K516" s="3"/>
      <c r="L516" s="3"/>
    </row>
    <row r="517" hidden="1">
      <c r="A517" s="4" t="s">
        <v>5567</v>
      </c>
      <c r="B517" s="1" t="s">
        <v>5568</v>
      </c>
      <c r="C517" s="1" t="s">
        <v>5569</v>
      </c>
      <c r="D517" s="1" t="s">
        <v>5570</v>
      </c>
      <c r="E517" s="1" t="str">
        <f>IFERROR(__xludf.DUMMYFUNCTION("SPLIT(D517,""33"",FALSE)"),"60, rue du Hâ
                                ")</f>
        <v>60, rue du Hâ
                                </v>
      </c>
      <c r="F517" s="1" t="str">
        <f>IFERROR(__xludf.DUMMYFUNCTION("""COMPUTED_VALUE"""),"000 Bordeaux")</f>
        <v>000 Bordeaux</v>
      </c>
      <c r="G517" s="1" t="s">
        <v>5571</v>
      </c>
      <c r="H517" s="1" t="s">
        <v>11</v>
      </c>
      <c r="I517" s="5" t="s">
        <v>5572</v>
      </c>
      <c r="J517" s="1" t="s">
        <v>154</v>
      </c>
      <c r="K517" s="3"/>
      <c r="L517" s="3"/>
    </row>
    <row r="518" hidden="1">
      <c r="A518" s="4" t="s">
        <v>5576</v>
      </c>
      <c r="B518" s="1" t="s">
        <v>5577</v>
      </c>
      <c r="C518" s="1" t="s">
        <v>5578</v>
      </c>
      <c r="D518" s="1" t="s">
        <v>5579</v>
      </c>
      <c r="E518" s="1" t="str">
        <f>IFERROR(__xludf.DUMMYFUNCTION("SPLIT(D518,""33"",FALSE)"),"C/O Le Girofard Centre LGBT Bordeaux Nouvelle-Aquitaine
                                 34 rue Bouquiere
                                ")</f>
        <v>C/O Le Girofard Centre LGBT Bordeaux Nouvelle-Aquitaine
                                 34 rue Bouquiere
                                </v>
      </c>
      <c r="F518" s="1" t="str">
        <f>IFERROR(__xludf.DUMMYFUNCTION("""COMPUTED_VALUE"""),"000 Bordeaux")</f>
        <v>000 Bordeaux</v>
      </c>
      <c r="G518" s="1" t="s">
        <v>5580</v>
      </c>
      <c r="H518" s="1" t="s">
        <v>11</v>
      </c>
      <c r="I518" s="5" t="s">
        <v>5581</v>
      </c>
      <c r="J518" s="1" t="s">
        <v>80</v>
      </c>
      <c r="K518" s="3"/>
      <c r="L518" s="3"/>
    </row>
    <row r="519" hidden="1">
      <c r="A519" s="4" t="s">
        <v>5583</v>
      </c>
      <c r="B519" s="1" t="s">
        <v>5584</v>
      </c>
      <c r="C519" s="1" t="s">
        <v>5585</v>
      </c>
      <c r="D519" s="1" t="s">
        <v>5586</v>
      </c>
      <c r="E519" s="1" t="str">
        <f>IFERROR(__xludf.DUMMYFUNCTION("SPLIT(D519,""33"",FALSE)"),"9, allée des camélias
                                ")</f>
        <v>9, allée des camélias
                                </v>
      </c>
      <c r="F519" s="1" t="str">
        <f>IFERROR(__xludf.DUMMYFUNCTION("""COMPUTED_VALUE"""),"700 Mérignac")</f>
        <v>700 Mérignac</v>
      </c>
      <c r="G519" s="1" t="s">
        <v>5587</v>
      </c>
      <c r="H519" s="1" t="s">
        <v>11</v>
      </c>
      <c r="I519" s="1" t="s">
        <v>11</v>
      </c>
      <c r="J519" s="1" t="s">
        <v>382</v>
      </c>
      <c r="K519" s="3"/>
      <c r="L519" s="3"/>
    </row>
    <row r="520" hidden="1">
      <c r="A520" s="4" t="s">
        <v>5599</v>
      </c>
      <c r="B520" s="1" t="s">
        <v>5600</v>
      </c>
      <c r="C520" s="1" t="s">
        <v>5601</v>
      </c>
      <c r="D520" s="1" t="s">
        <v>5602</v>
      </c>
      <c r="E520" s="1" t="str">
        <f>IFERROR(__xludf.DUMMYFUNCTION("SPLIT(D520,""33"",FALSE)"),"10 rue Castéja
                                 résidence Palais Gallien
                                ")</f>
        <v>10 rue Castéja
                                 résidence Palais Gallien
                                </v>
      </c>
      <c r="F520" s="1" t="str">
        <f>IFERROR(__xludf.DUMMYFUNCTION("""COMPUTED_VALUE"""),"000 BORDEAUX")</f>
        <v>000 BORDEAUX</v>
      </c>
      <c r="G520" s="1" t="s">
        <v>5603</v>
      </c>
      <c r="H520" s="1" t="s">
        <v>11</v>
      </c>
      <c r="I520" s="5" t="s">
        <v>5604</v>
      </c>
      <c r="J520" s="1" t="s">
        <v>31</v>
      </c>
      <c r="K520" s="3"/>
      <c r="L520" s="3"/>
    </row>
    <row r="521" hidden="1">
      <c r="A521" s="4" t="s">
        <v>5608</v>
      </c>
      <c r="B521" s="1" t="s">
        <v>5609</v>
      </c>
      <c r="C521" s="1" t="s">
        <v>5610</v>
      </c>
      <c r="D521" s="1" t="s">
        <v>5611</v>
      </c>
      <c r="E521" s="1" t="str">
        <f>IFERROR(__xludf.DUMMYFUNCTION("SPLIT(D521,""33"",FALSE)"),"29 rue Tombe l'Oly
                                ")</f>
        <v>29 rue Tombe l'Oly
                                </v>
      </c>
      <c r="F521" s="1" t="str">
        <f>IFERROR(__xludf.DUMMYFUNCTION("""COMPUTED_VALUE"""),"000 Bordeaux")</f>
        <v>000 Bordeaux</v>
      </c>
      <c r="G521" s="1" t="s">
        <v>5612</v>
      </c>
      <c r="H521" s="1" t="s">
        <v>11</v>
      </c>
      <c r="I521" s="5" t="s">
        <v>5613</v>
      </c>
      <c r="J521" s="1" t="s">
        <v>924</v>
      </c>
      <c r="K521" s="3"/>
      <c r="L521" s="3"/>
    </row>
    <row r="522" hidden="1">
      <c r="A522" s="4" t="s">
        <v>5617</v>
      </c>
      <c r="B522" s="1" t="s">
        <v>5618</v>
      </c>
      <c r="C522" s="1" t="s">
        <v>5619</v>
      </c>
      <c r="D522" s="1" t="s">
        <v>5620</v>
      </c>
      <c r="E522" s="1" t="str">
        <f>IFERROR(__xludf.DUMMYFUNCTION("SPLIT(D522,""33"",FALSE)"),"Bassin à Flot n°2
                                 Quai Ouest
                                ")</f>
        <v>Bassin à Flot n°2
                                 Quai Ouest
                                </v>
      </c>
      <c r="F522" s="1" t="str">
        <f>IFERROR(__xludf.DUMMYFUNCTION("""COMPUTED_VALUE"""),"300 BORDEAUX")</f>
        <v>300 BORDEAUX</v>
      </c>
      <c r="G522" s="1" t="s">
        <v>5621</v>
      </c>
      <c r="H522" s="1" t="s">
        <v>11</v>
      </c>
      <c r="I522" s="3"/>
      <c r="J522" s="1" t="s">
        <v>183</v>
      </c>
      <c r="K522" s="3"/>
      <c r="L522" s="3"/>
    </row>
    <row r="523" hidden="1">
      <c r="A523" s="4" t="s">
        <v>5625</v>
      </c>
      <c r="B523" s="1" t="s">
        <v>5626</v>
      </c>
      <c r="C523" s="1" t="s">
        <v>5627</v>
      </c>
      <c r="D523" s="1" t="s">
        <v>5628</v>
      </c>
      <c r="E523" s="1" t="str">
        <f>IFERROR(__xludf.DUMMYFUNCTION("SPLIT(D523,""33"",FALSE)"),"103 cours de la somme
                                ")</f>
        <v>103 cours de la somme
                                </v>
      </c>
      <c r="F523" s="1" t="str">
        <f>IFERROR(__xludf.DUMMYFUNCTION("""COMPUTED_VALUE"""),"800 Bordeaux")</f>
        <v>800 Bordeaux</v>
      </c>
      <c r="G523" s="1" t="s">
        <v>5629</v>
      </c>
      <c r="H523" s="1" t="s">
        <v>11</v>
      </c>
      <c r="I523" s="1" t="s">
        <v>11</v>
      </c>
      <c r="J523" s="1" t="s">
        <v>80</v>
      </c>
      <c r="K523" s="3"/>
      <c r="L523" s="3"/>
    </row>
    <row r="524" hidden="1">
      <c r="A524" s="4" t="s">
        <v>5635</v>
      </c>
      <c r="B524" s="1" t="s">
        <v>5636</v>
      </c>
      <c r="C524" s="1" t="s">
        <v>5637</v>
      </c>
      <c r="D524" s="1" t="s">
        <v>5638</v>
      </c>
      <c r="E524" s="1" t="str">
        <f>IFERROR(__xludf.DUMMYFUNCTION("SPLIT(D524,""33"",FALSE)"),"27-29 quai Richelieu
                                ")</f>
        <v>27-29 quai Richelieu
                                </v>
      </c>
      <c r="F524" s="1" t="str">
        <f>IFERROR(__xludf.DUMMYFUNCTION("""COMPUTED_VALUE"""),"000 Bordeaux")</f>
        <v>000 Bordeaux</v>
      </c>
      <c r="G524" s="1" t="s">
        <v>5639</v>
      </c>
      <c r="H524" s="1" t="s">
        <v>11</v>
      </c>
      <c r="I524" s="5" t="s">
        <v>5640</v>
      </c>
      <c r="J524" s="1" t="s">
        <v>312</v>
      </c>
      <c r="K524" s="3"/>
      <c r="L524" s="3"/>
    </row>
    <row r="525" hidden="1">
      <c r="A525" s="4" t="s">
        <v>5642</v>
      </c>
      <c r="B525" s="1" t="s">
        <v>5643</v>
      </c>
      <c r="C525" s="1" t="s">
        <v>5644</v>
      </c>
      <c r="D525" s="1" t="s">
        <v>5645</v>
      </c>
      <c r="E525" s="1" t="str">
        <f>IFERROR(__xludf.DUMMYFUNCTION("SPLIT(D525,""33"",FALSE)"),"Parc d’activité Descartes Bâtiment H - 3 avenue Descartes 
                                ")</f>
        <v>Parc d’activité Descartes Bâtiment H - 3 avenue Descartes 
                                </v>
      </c>
      <c r="F525" s="1" t="str">
        <f>IFERROR(__xludf.DUMMYFUNCTION("""COMPUTED_VALUE"""),"370 Artigues-près-Bordeaux")</f>
        <v>370 Artigues-près-Bordeaux</v>
      </c>
      <c r="G525" s="1" t="s">
        <v>5646</v>
      </c>
      <c r="H525" s="1" t="s">
        <v>5647</v>
      </c>
      <c r="I525" s="1" t="s">
        <v>11</v>
      </c>
      <c r="J525" s="1" t="s">
        <v>11</v>
      </c>
      <c r="K525" s="3"/>
      <c r="L525" s="3"/>
    </row>
    <row r="526" hidden="1">
      <c r="A526" s="4" t="s">
        <v>5651</v>
      </c>
      <c r="B526" s="1" t="s">
        <v>5652</v>
      </c>
      <c r="C526" s="1" t="s">
        <v>5653</v>
      </c>
      <c r="D526" s="1" t="s">
        <v>5654</v>
      </c>
      <c r="E526" s="1" t="str">
        <f>IFERROR(__xludf.DUMMYFUNCTION("SPLIT(D526,""33"",FALSE)"),"63 rue Saint-Martin
                                95300 PONTOISE")</f>
        <v>63 rue Saint-Martin
                                95300 PONTOISE</v>
      </c>
      <c r="F526" s="1"/>
      <c r="G526" s="1" t="s">
        <v>5655</v>
      </c>
      <c r="H526" s="1" t="s">
        <v>11</v>
      </c>
      <c r="I526" s="1" t="s">
        <v>11</v>
      </c>
      <c r="J526" s="1" t="s">
        <v>43</v>
      </c>
      <c r="K526" s="3"/>
      <c r="L526" s="3"/>
    </row>
    <row r="527" hidden="1">
      <c r="A527" s="4" t="s">
        <v>5657</v>
      </c>
      <c r="B527" s="1" t="s">
        <v>5658</v>
      </c>
      <c r="C527" s="1" t="s">
        <v>5659</v>
      </c>
      <c r="D527" s="1" t="s">
        <v>5660</v>
      </c>
      <c r="E527" s="1" t="str">
        <f>IFERROR(__xludf.DUMMYFUNCTION("SPLIT(D527,""33"",FALSE)"),"6 rue Ferrere 
                                 chez Nicolas Nocart
                                ")</f>
        <v>6 rue Ferrere 
                                 chez Nicolas Nocart
                                </v>
      </c>
      <c r="F527" s="1" t="str">
        <f>IFERROR(__xludf.DUMMYFUNCTION("""COMPUTED_VALUE"""),"000 Bordeaux")</f>
        <v>000 Bordeaux</v>
      </c>
      <c r="G527" s="1" t="s">
        <v>5661</v>
      </c>
      <c r="H527" s="1" t="s">
        <v>11</v>
      </c>
      <c r="I527" s="5" t="s">
        <v>5662</v>
      </c>
      <c r="J527" s="1" t="s">
        <v>382</v>
      </c>
      <c r="K527" s="3"/>
      <c r="L527" s="3"/>
    </row>
    <row r="528" hidden="1">
      <c r="A528" s="4" t="s">
        <v>5666</v>
      </c>
      <c r="B528" s="1" t="s">
        <v>5667</v>
      </c>
      <c r="C528" s="1" t="s">
        <v>5668</v>
      </c>
      <c r="D528" s="1" t="s">
        <v>5669</v>
      </c>
      <c r="E528" s="1" t="str">
        <f>IFERROR(__xludf.DUMMYFUNCTION("SPLIT(D528,""33"",FALSE)"),"66 rue de l'école Normale
                                ")</f>
        <v>66 rue de l'école Normale
                                </v>
      </c>
      <c r="F528" s="1" t="str">
        <f>IFERROR(__xludf.DUMMYFUNCTION("""COMPUTED_VALUE"""),"200 BORDEAUX")</f>
        <v>200 BORDEAUX</v>
      </c>
      <c r="G528" s="1" t="s">
        <v>5670</v>
      </c>
      <c r="H528" s="1" t="s">
        <v>11</v>
      </c>
      <c r="I528" s="5" t="s">
        <v>5671</v>
      </c>
      <c r="J528" s="1" t="s">
        <v>80</v>
      </c>
      <c r="K528" s="3"/>
      <c r="L528" s="3"/>
    </row>
    <row r="529" hidden="1">
      <c r="A529" s="4" t="s">
        <v>5673</v>
      </c>
      <c r="B529" s="1" t="s">
        <v>5674</v>
      </c>
      <c r="C529" s="1" t="s">
        <v>5675</v>
      </c>
      <c r="D529" s="1" t="s">
        <v>5676</v>
      </c>
      <c r="E529" s="1" t="str">
        <f>IFERROR(__xludf.DUMMYFUNCTION("SPLIT(D529,""33"",FALSE)"),"Domaine universtaire
                                 Université Michel de Montaigne
                                ")</f>
        <v>Domaine universtaire
                                 Université Michel de Montaigne
                                </v>
      </c>
      <c r="F529" s="1" t="str">
        <f>IFERROR(__xludf.DUMMYFUNCTION("""COMPUTED_VALUE"""),"607 Pessac")</f>
        <v>607 Pessac</v>
      </c>
      <c r="G529" s="1" t="s">
        <v>5677</v>
      </c>
      <c r="H529" s="1" t="s">
        <v>11</v>
      </c>
      <c r="I529" s="3"/>
      <c r="J529" s="1" t="s">
        <v>80</v>
      </c>
      <c r="K529" s="3"/>
      <c r="L529" s="3"/>
    </row>
    <row r="530" hidden="1">
      <c r="A530" s="4" t="s">
        <v>5681</v>
      </c>
      <c r="B530" s="1" t="s">
        <v>5682</v>
      </c>
      <c r="C530" s="1" t="s">
        <v>5683</v>
      </c>
      <c r="D530" s="1" t="s">
        <v>5684</v>
      </c>
      <c r="E530" s="1" t="str">
        <f>IFERROR(__xludf.DUMMYFUNCTION("SPLIT(D530,""33"",FALSE)"),"1 Rue de Chartrèze
                                 Prieuré de Cayac 
                                ")</f>
        <v>1 Rue de Chartrèze
                                 Prieuré de Cayac 
                                </v>
      </c>
      <c r="F530" s="1" t="str">
        <f>IFERROR(__xludf.DUMMYFUNCTION("""COMPUTED_VALUE"""),"170 Gradignan")</f>
        <v>170 Gradignan</v>
      </c>
      <c r="G530" s="1" t="s">
        <v>5685</v>
      </c>
      <c r="H530" s="1" t="s">
        <v>11</v>
      </c>
      <c r="I530" s="5" t="s">
        <v>5686</v>
      </c>
      <c r="J530" s="1" t="s">
        <v>80</v>
      </c>
      <c r="K530" s="3"/>
      <c r="L530" s="3"/>
    </row>
    <row r="531" hidden="1">
      <c r="A531" s="4" t="s">
        <v>5692</v>
      </c>
      <c r="B531" s="1" t="s">
        <v>5693</v>
      </c>
      <c r="C531" s="1" t="s">
        <v>5694</v>
      </c>
      <c r="D531" s="1" t="s">
        <v>5695</v>
      </c>
      <c r="E531" s="1" t="str">
        <f>IFERROR(__xludf.DUMMYFUNCTION("SPLIT(D531,""33"",FALSE)"),"17 RUE DE LA FAIENCERIE
                                ")</f>
        <v>17 RUE DE LA FAIENCERIE
                                </v>
      </c>
      <c r="F531" s="1" t="str">
        <f>IFERROR(__xludf.DUMMYFUNCTION("""COMPUTED_VALUE"""),"300 BORDEAUX")</f>
        <v>300 BORDEAUX</v>
      </c>
      <c r="G531" s="1" t="s">
        <v>5696</v>
      </c>
      <c r="H531" s="1" t="s">
        <v>5697</v>
      </c>
      <c r="I531" s="3"/>
      <c r="J531" s="1" t="s">
        <v>43</v>
      </c>
      <c r="K531" s="3"/>
      <c r="L531" s="3"/>
    </row>
    <row r="532" hidden="1">
      <c r="A532" s="4" t="s">
        <v>5699</v>
      </c>
      <c r="B532" s="1" t="s">
        <v>5700</v>
      </c>
      <c r="C532" s="1" t="s">
        <v>5701</v>
      </c>
      <c r="D532" s="1" t="s">
        <v>5702</v>
      </c>
      <c r="E532" s="1" t="str">
        <f>IFERROR(__xludf.DUMMYFUNCTION("SPLIT(D532,""33"",FALSE)"),"66 Allée des peupliers
                                ")</f>
        <v>66 Allée des peupliers
                                </v>
      </c>
      <c r="F532" s="1" t="str">
        <f>IFERROR(__xludf.DUMMYFUNCTION("""COMPUTED_VALUE"""),"000 Bordeaux")</f>
        <v>000 Bordeaux</v>
      </c>
      <c r="G532" s="1" t="s">
        <v>5703</v>
      </c>
      <c r="H532" s="1" t="s">
        <v>11</v>
      </c>
      <c r="I532" s="5" t="s">
        <v>5704</v>
      </c>
      <c r="J532" s="1" t="s">
        <v>312</v>
      </c>
      <c r="K532" s="3"/>
      <c r="L532" s="3"/>
    </row>
    <row r="533" hidden="1">
      <c r="A533" s="4" t="s">
        <v>5724</v>
      </c>
      <c r="B533" s="1" t="s">
        <v>5725</v>
      </c>
      <c r="C533" s="1" t="s">
        <v>5726</v>
      </c>
      <c r="D533" s="1" t="s">
        <v>5727</v>
      </c>
      <c r="E533" s="1" t="str">
        <f>IFERROR(__xludf.DUMMYFUNCTION("SPLIT(D533,""33"",FALSE)"),"Permanences AMATHSO - Hôpital du Haut Lévêque
                                 Magellan - Espace associations
                                ")</f>
        <v>Permanences AMATHSO - Hôpital du Haut Lévêque
                                 Magellan - Espace associations
                                </v>
      </c>
      <c r="F533" s="1" t="str">
        <f>IFERROR(__xludf.DUMMYFUNCTION("""COMPUTED_VALUE"""),"604 PESSAC")</f>
        <v>604 PESSAC</v>
      </c>
      <c r="G533" s="1" t="s">
        <v>5728</v>
      </c>
      <c r="H533" s="1" t="s">
        <v>11</v>
      </c>
      <c r="I533" s="5" t="s">
        <v>5729</v>
      </c>
      <c r="J533" s="1" t="s">
        <v>53</v>
      </c>
      <c r="K533" s="3"/>
      <c r="L533" s="3"/>
    </row>
    <row r="534" hidden="1">
      <c r="A534" s="4" t="s">
        <v>5733</v>
      </c>
      <c r="B534" s="1" t="s">
        <v>5734</v>
      </c>
      <c r="C534" s="1" t="s">
        <v>5735</v>
      </c>
      <c r="D534" s="1" t="s">
        <v>9575</v>
      </c>
      <c r="E534" s="1" t="str">
        <f>IFERROR(__xludf.DUMMYFUNCTION("SPLIT(D534,""33"",FALSE)"),"pas d'adresse")</f>
        <v>pas d'adresse</v>
      </c>
      <c r="F534" s="3"/>
      <c r="G534" s="3"/>
      <c r="H534" s="1" t="s">
        <v>5736</v>
      </c>
      <c r="I534" s="1" t="s">
        <v>11</v>
      </c>
      <c r="J534" s="1" t="s">
        <v>154</v>
      </c>
      <c r="K534" s="3"/>
      <c r="L534" s="3"/>
    </row>
    <row r="535" hidden="1">
      <c r="A535" s="4" t="s">
        <v>5738</v>
      </c>
      <c r="B535" s="1" t="s">
        <v>5739</v>
      </c>
      <c r="C535" s="1" t="s">
        <v>5740</v>
      </c>
      <c r="D535" s="1" t="s">
        <v>5741</v>
      </c>
      <c r="E535" s="1" t="str">
        <f>IFERROR(__xludf.DUMMYFUNCTION("SPLIT(D535,""33"",FALSE)"),"52 rue des Treuils 
                                 La Villa Pia
                                ")</f>
        <v>52 rue des Treuils 
                                 La Villa Pia
                                </v>
      </c>
      <c r="F535" s="1" t="str">
        <f>IFERROR(__xludf.DUMMYFUNCTION("""COMPUTED_VALUE"""),"000 Bordeaux")</f>
        <v>000 Bordeaux</v>
      </c>
      <c r="G535" s="1" t="s">
        <v>5742</v>
      </c>
      <c r="H535" s="1" t="s">
        <v>5743</v>
      </c>
      <c r="I535" s="5" t="s">
        <v>5744</v>
      </c>
      <c r="J535" s="1" t="s">
        <v>80</v>
      </c>
      <c r="K535" s="3"/>
      <c r="L535" s="3"/>
    </row>
    <row r="536" hidden="1">
      <c r="A536" s="4" t="s">
        <v>5750</v>
      </c>
      <c r="B536" s="1" t="s">
        <v>5751</v>
      </c>
      <c r="C536" s="1" t="s">
        <v>5752</v>
      </c>
      <c r="D536" s="1" t="s">
        <v>5753</v>
      </c>
      <c r="E536" s="1" t="str">
        <f>IFERROR(__xludf.DUMMYFUNCTION("SPLIT(D536,""33"",FALSE)"),"2 rue Sicard
                                ")</f>
        <v>2 rue Sicard
                                </v>
      </c>
      <c r="F536" s="1" t="str">
        <f>IFERROR(__xludf.DUMMYFUNCTION("""COMPUTED_VALUE"""),"000 BORDEAUX")</f>
        <v>000 BORDEAUX</v>
      </c>
      <c r="G536" s="1" t="s">
        <v>5754</v>
      </c>
      <c r="H536" s="1" t="s">
        <v>11</v>
      </c>
      <c r="I536" s="5" t="s">
        <v>5755</v>
      </c>
      <c r="J536" s="1" t="s">
        <v>154</v>
      </c>
      <c r="K536" s="3"/>
      <c r="L536" s="3"/>
    </row>
    <row r="537" hidden="1">
      <c r="A537" s="4" t="s">
        <v>5761</v>
      </c>
      <c r="B537" s="1" t="s">
        <v>5762</v>
      </c>
      <c r="C537" s="1" t="s">
        <v>5763</v>
      </c>
      <c r="D537" s="1" t="s">
        <v>5764</v>
      </c>
      <c r="E537" s="1" t="str">
        <f>IFERROR(__xludf.DUMMYFUNCTION("SPLIT(D537,""33"",FALSE)"),"34 rue Balard
                                 BP 70039 75721 Paris Cedex 15
                                BP 70039
                                75721 Paris")</f>
        <v>34 rue Balard
                                 BP 70039 75721 Paris Cedex 15
                                BP 70039
                                75721 Paris</v>
      </c>
      <c r="F537" s="1"/>
      <c r="G537" s="1" t="s">
        <v>5765</v>
      </c>
      <c r="H537" s="1" t="s">
        <v>11</v>
      </c>
      <c r="I537" s="3"/>
      <c r="J537" s="1" t="s">
        <v>31</v>
      </c>
      <c r="K537" s="3"/>
      <c r="L537" s="3"/>
    </row>
    <row r="538" hidden="1">
      <c r="A538" s="4" t="s">
        <v>5773</v>
      </c>
      <c r="B538" s="1" t="s">
        <v>5774</v>
      </c>
      <c r="C538" s="1" t="s">
        <v>5775</v>
      </c>
      <c r="D538" s="1" t="s">
        <v>5776</v>
      </c>
      <c r="E538" s="1" t="str">
        <f>IFERROR(__xludf.DUMMYFUNCTION("SPLIT(D538,""33"",FALSE)"),"83 RUE DE LA COURSE
                                ")</f>
        <v>83 RUE DE LA COURSE
                                </v>
      </c>
      <c r="F538" s="1" t="str">
        <f>IFERROR(__xludf.DUMMYFUNCTION("""COMPUTED_VALUE"""),"000 BORDEAUX")</f>
        <v>000 BORDEAUX</v>
      </c>
      <c r="G538" s="1" t="s">
        <v>5777</v>
      </c>
      <c r="H538" s="1" t="s">
        <v>11</v>
      </c>
      <c r="I538" s="5" t="s">
        <v>5778</v>
      </c>
      <c r="J538" s="1" t="s">
        <v>53</v>
      </c>
      <c r="K538" s="3"/>
      <c r="L538" s="3"/>
    </row>
    <row r="539" hidden="1">
      <c r="A539" s="4" t="s">
        <v>5806</v>
      </c>
      <c r="B539" s="1" t="s">
        <v>5807</v>
      </c>
      <c r="C539" s="1" t="s">
        <v>5808</v>
      </c>
      <c r="D539" s="1" t="s">
        <v>5809</v>
      </c>
      <c r="E539" s="1" t="str">
        <f>IFERROR(__xludf.DUMMYFUNCTION("SPLIT(D539,""33"",FALSE)"),"30 rue de Delacroix
                                ")</f>
        <v>30 rue de Delacroix
                                </v>
      </c>
      <c r="F539" s="1" t="str">
        <f>IFERROR(__xludf.DUMMYFUNCTION("""COMPUTED_VALUE"""),"200 BORDEAUX")</f>
        <v>200 BORDEAUX</v>
      </c>
      <c r="G539" s="1" t="s">
        <v>5810</v>
      </c>
      <c r="H539" s="1" t="s">
        <v>11</v>
      </c>
      <c r="I539" s="5" t="s">
        <v>5811</v>
      </c>
      <c r="J539" s="1" t="s">
        <v>31</v>
      </c>
      <c r="K539" s="3"/>
      <c r="L539" s="3"/>
    </row>
    <row r="540" hidden="1">
      <c r="A540" s="4" t="s">
        <v>5815</v>
      </c>
      <c r="B540" s="1" t="s">
        <v>5816</v>
      </c>
      <c r="C540" s="3"/>
      <c r="D540" s="1" t="s">
        <v>9575</v>
      </c>
      <c r="E540" s="1" t="str">
        <f>IFERROR(__xludf.DUMMYFUNCTION("SPLIT(D540,""33"",FALSE)"),"pas d'adresse")</f>
        <v>pas d'adresse</v>
      </c>
      <c r="F540" s="3"/>
      <c r="G540" s="3"/>
      <c r="H540" s="1" t="s">
        <v>11</v>
      </c>
      <c r="I540" s="1" t="s">
        <v>11</v>
      </c>
      <c r="J540" s="1" t="s">
        <v>11</v>
      </c>
      <c r="K540" s="3"/>
      <c r="L540" s="3"/>
    </row>
    <row r="541" hidden="1">
      <c r="A541" s="4" t="s">
        <v>5818</v>
      </c>
      <c r="B541" s="1" t="s">
        <v>5819</v>
      </c>
      <c r="C541" s="1" t="s">
        <v>5820</v>
      </c>
      <c r="D541" s="1" t="s">
        <v>5821</v>
      </c>
      <c r="E541" s="1" t="str">
        <f>IFERROR(__xludf.DUMMYFUNCTION("SPLIT(D541,""33"",FALSE)"),"16 rue du pas saint georges
                                ")</f>
        <v>16 rue du pas saint georges
                                </v>
      </c>
      <c r="F541" s="1" t="str">
        <f>IFERROR(__xludf.DUMMYFUNCTION("""COMPUTED_VALUE"""),"000 Bordeaux")</f>
        <v>000 Bordeaux</v>
      </c>
      <c r="G541" s="1" t="s">
        <v>5822</v>
      </c>
      <c r="H541" s="1" t="s">
        <v>5823</v>
      </c>
      <c r="I541" s="5" t="s">
        <v>5824</v>
      </c>
      <c r="J541" s="1" t="s">
        <v>183</v>
      </c>
      <c r="K541" s="3"/>
      <c r="L541" s="3"/>
    </row>
    <row r="542" hidden="1">
      <c r="A542" s="4" t="s">
        <v>5830</v>
      </c>
      <c r="B542" s="1" t="s">
        <v>5831</v>
      </c>
      <c r="C542" s="1" t="s">
        <v>5832</v>
      </c>
      <c r="D542" s="1" t="s">
        <v>5833</v>
      </c>
      <c r="E542" s="1" t="str">
        <f>IFERROR(__xludf.DUMMYFUNCTION("SPLIT(D542,""33"",FALSE)"),"29 rue du Mirail 
                                ")</f>
        <v>29 rue du Mirail 
                                </v>
      </c>
      <c r="F542" s="1" t="str">
        <f>IFERROR(__xludf.DUMMYFUNCTION("""COMPUTED_VALUE"""),"000 Bordeaux")</f>
        <v>000 Bordeaux</v>
      </c>
      <c r="G542" s="1" t="s">
        <v>5834</v>
      </c>
      <c r="H542" s="1" t="s">
        <v>11</v>
      </c>
      <c r="I542" s="5" t="s">
        <v>5835</v>
      </c>
      <c r="J542" s="1" t="s">
        <v>924</v>
      </c>
      <c r="K542" s="3"/>
      <c r="L542" s="3"/>
    </row>
    <row r="543" hidden="1">
      <c r="A543" s="4" t="s">
        <v>5837</v>
      </c>
      <c r="B543" s="1" t="s">
        <v>5838</v>
      </c>
      <c r="C543" s="1" t="s">
        <v>5839</v>
      </c>
      <c r="D543" s="1" t="s">
        <v>5840</v>
      </c>
      <c r="E543" s="1" t="str">
        <f>IFERROR(__xludf.DUMMYFUNCTION("SPLIT(D543,""33"",FALSE)"),"147  rue Judaique
                                ")</f>
        <v>147  rue Judaique
                                </v>
      </c>
      <c r="F543" s="1" t="str">
        <f>IFERROR(__xludf.DUMMYFUNCTION("""COMPUTED_VALUE"""),"000 BORDEAUX")</f>
        <v>000 BORDEAUX</v>
      </c>
      <c r="G543" s="1" t="s">
        <v>5841</v>
      </c>
      <c r="H543" s="1" t="s">
        <v>5842</v>
      </c>
      <c r="I543" s="5" t="s">
        <v>5843</v>
      </c>
      <c r="J543" s="1" t="s">
        <v>53</v>
      </c>
      <c r="K543" s="3"/>
      <c r="L543" s="3"/>
    </row>
    <row r="544" hidden="1">
      <c r="A544" s="4" t="s">
        <v>5845</v>
      </c>
      <c r="B544" s="1" t="s">
        <v>5846</v>
      </c>
      <c r="C544" s="1" t="s">
        <v>5847</v>
      </c>
      <c r="D544" s="1" t="s">
        <v>5848</v>
      </c>
      <c r="E544" s="1" t="str">
        <f>IFERROR(__xludf.DUMMYFUNCTION("SPLIT(D544,""33"",FALSE)"),"80, rue de Lacanau
                                 La Chêneraie - Bt B
                                ")</f>
        <v>80, rue de Lacanau
                                 La Chêneraie - Bt B
                                </v>
      </c>
      <c r="F544" s="1" t="str">
        <f>IFERROR(__xludf.DUMMYFUNCTION("""COMPUTED_VALUE"""),"200 BORDEAUX")</f>
        <v>200 BORDEAUX</v>
      </c>
      <c r="G544" s="1" t="s">
        <v>5849</v>
      </c>
      <c r="H544" s="1" t="s">
        <v>11</v>
      </c>
      <c r="I544" s="1" t="s">
        <v>11</v>
      </c>
      <c r="J544" s="1" t="s">
        <v>183</v>
      </c>
      <c r="K544" s="3"/>
      <c r="L544" s="3"/>
    </row>
    <row r="545" hidden="1">
      <c r="A545" s="4" t="s">
        <v>5851</v>
      </c>
      <c r="B545" s="1" t="s">
        <v>5852</v>
      </c>
      <c r="C545" s="1" t="s">
        <v>5853</v>
      </c>
      <c r="D545" s="1" t="s">
        <v>5854</v>
      </c>
      <c r="E545" s="1" t="str">
        <f>IFERROR(__xludf.DUMMYFUNCTION("SPLIT(D545,""33"",FALSE)"),"30 rue François Mauriac
                                ")</f>
        <v>30 rue François Mauriac
                                </v>
      </c>
      <c r="F545" s="1" t="str">
        <f>IFERROR(__xludf.DUMMYFUNCTION("""COMPUTED_VALUE"""),"200 Bordeaux")</f>
        <v>200 Bordeaux</v>
      </c>
      <c r="G545" s="1" t="s">
        <v>5855</v>
      </c>
      <c r="H545" s="1" t="s">
        <v>11</v>
      </c>
      <c r="I545" s="5" t="s">
        <v>5856</v>
      </c>
      <c r="J545" s="1" t="s">
        <v>312</v>
      </c>
      <c r="K545" s="3"/>
      <c r="L545" s="3"/>
    </row>
    <row r="546" hidden="1">
      <c r="A546" s="4" t="s">
        <v>5862</v>
      </c>
      <c r="B546" s="1" t="s">
        <v>5863</v>
      </c>
      <c r="C546" s="1" t="s">
        <v>5864</v>
      </c>
      <c r="D546" s="1" t="s">
        <v>5865</v>
      </c>
      <c r="E546" s="1" t="str">
        <f>IFERROR(__xludf.DUMMYFUNCTION("SPLIT(D546,""33"",FALSE)"),"60 rue de Pessac 
                                ")</f>
        <v>60 rue de Pessac 
                                </v>
      </c>
      <c r="F546" s="1" t="str">
        <f>IFERROR(__xludf.DUMMYFUNCTION("""COMPUTED_VALUE"""),"000 BORDEAUX")</f>
        <v>000 BORDEAUX</v>
      </c>
      <c r="G546" s="1" t="s">
        <v>5866</v>
      </c>
      <c r="H546" s="1" t="s">
        <v>11</v>
      </c>
      <c r="I546" s="5" t="s">
        <v>5867</v>
      </c>
      <c r="J546" s="1" t="s">
        <v>154</v>
      </c>
      <c r="K546" s="3"/>
      <c r="L546" s="3"/>
    </row>
    <row r="547" hidden="1">
      <c r="A547" s="4" t="s">
        <v>5869</v>
      </c>
      <c r="B547" s="1" t="s">
        <v>5870</v>
      </c>
      <c r="C547" s="1" t="s">
        <v>5871</v>
      </c>
      <c r="D547" s="1" t="s">
        <v>9575</v>
      </c>
      <c r="E547" s="1" t="str">
        <f>IFERROR(__xludf.DUMMYFUNCTION("SPLIT(D547,""33"",FALSE)"),"pas d'adresse")</f>
        <v>pas d'adresse</v>
      </c>
      <c r="F547" s="3"/>
      <c r="G547" s="3"/>
      <c r="H547" s="1" t="s">
        <v>11</v>
      </c>
      <c r="I547" s="1" t="s">
        <v>11</v>
      </c>
      <c r="J547" s="1" t="s">
        <v>31</v>
      </c>
      <c r="K547" s="3"/>
      <c r="L547" s="3"/>
    </row>
    <row r="548" hidden="1">
      <c r="A548" s="4" t="s">
        <v>5875</v>
      </c>
      <c r="B548" s="1" t="s">
        <v>5876</v>
      </c>
      <c r="C548" s="3"/>
      <c r="D548" s="1" t="s">
        <v>9575</v>
      </c>
      <c r="E548" s="1" t="str">
        <f>IFERROR(__xludf.DUMMYFUNCTION("SPLIT(D548,""33"",FALSE)"),"pas d'adresse")</f>
        <v>pas d'adresse</v>
      </c>
      <c r="F548" s="3"/>
      <c r="G548" s="3"/>
      <c r="H548" s="1" t="s">
        <v>11</v>
      </c>
      <c r="I548" s="1" t="s">
        <v>11</v>
      </c>
      <c r="J548" s="1" t="s">
        <v>11</v>
      </c>
      <c r="K548" s="3"/>
      <c r="L548" s="3"/>
    </row>
    <row r="549" hidden="1">
      <c r="A549" s="4" t="s">
        <v>5888</v>
      </c>
      <c r="B549" s="1" t="s">
        <v>5889</v>
      </c>
      <c r="C549" s="1" t="s">
        <v>5890</v>
      </c>
      <c r="D549" s="1" t="s">
        <v>5891</v>
      </c>
      <c r="E549" s="1" t="str">
        <f>IFERROR(__xludf.DUMMYFUNCTION("SPLIT(D549,""33"",FALSE)"),"47 Rue des Menuts
                                 Association ""Les Menuts des Arts""
                                ")</f>
        <v>47 Rue des Menuts
                                 Association "Les Menuts des Arts"
                                </v>
      </c>
      <c r="F549" s="1" t="str">
        <f>IFERROR(__xludf.DUMMYFUNCTION("""COMPUTED_VALUE"""),"000 Bordeaux")</f>
        <v>000 Bordeaux</v>
      </c>
      <c r="G549" s="1" t="s">
        <v>5892</v>
      </c>
      <c r="H549" s="1" t="s">
        <v>5893</v>
      </c>
      <c r="I549" s="1" t="s">
        <v>11</v>
      </c>
      <c r="J549" s="1" t="s">
        <v>80</v>
      </c>
      <c r="K549" s="3"/>
      <c r="L549" s="3"/>
    </row>
    <row r="550" hidden="1">
      <c r="A550" s="4" t="s">
        <v>5897</v>
      </c>
      <c r="B550" s="1" t="s">
        <v>5898</v>
      </c>
      <c r="C550" s="1" t="s">
        <v>5899</v>
      </c>
      <c r="D550" s="1" t="s">
        <v>5900</v>
      </c>
      <c r="E550" s="1" t="str">
        <f>IFERROR(__xludf.DUMMYFUNCTION("SPLIT(D550,""33"",FALSE)"),"27 rue de Preignac
                                ")</f>
        <v>27 rue de Preignac
                                </v>
      </c>
      <c r="F550" s="1" t="str">
        <f>IFERROR(__xludf.DUMMYFUNCTION("""COMPUTED_VALUE"""),"800 Bordeaux")</f>
        <v>800 Bordeaux</v>
      </c>
      <c r="G550" s="1" t="s">
        <v>5901</v>
      </c>
      <c r="H550" s="1" t="s">
        <v>11</v>
      </c>
      <c r="I550" s="5" t="s">
        <v>5902</v>
      </c>
      <c r="J550" s="1" t="s">
        <v>80</v>
      </c>
      <c r="K550" s="3"/>
      <c r="L550" s="3"/>
    </row>
    <row r="551" hidden="1">
      <c r="A551" s="4" t="s">
        <v>5906</v>
      </c>
      <c r="B551" s="1" t="s">
        <v>5907</v>
      </c>
      <c r="C551" s="3"/>
      <c r="D551" s="1" t="s">
        <v>9575</v>
      </c>
      <c r="E551" s="1" t="str">
        <f>IFERROR(__xludf.DUMMYFUNCTION("SPLIT(D551,""33"",FALSE)"),"pas d'adresse")</f>
        <v>pas d'adresse</v>
      </c>
      <c r="F551" s="3"/>
      <c r="G551" s="3"/>
      <c r="H551" s="1" t="s">
        <v>11</v>
      </c>
      <c r="I551" s="1" t="s">
        <v>11</v>
      </c>
      <c r="J551" s="1" t="s">
        <v>11</v>
      </c>
      <c r="K551" s="3"/>
      <c r="L551" s="3"/>
    </row>
    <row r="552" hidden="1">
      <c r="A552" s="4" t="s">
        <v>5909</v>
      </c>
      <c r="B552" s="1" t="s">
        <v>5910</v>
      </c>
      <c r="C552" s="1" t="s">
        <v>5911</v>
      </c>
      <c r="D552" s="1" t="s">
        <v>5912</v>
      </c>
      <c r="E552" s="1" t="str">
        <f>IFERROR(__xludf.DUMMYFUNCTION("SPLIT(D552,""33"",FALSE)"),"19 rue d’Austerlitz 
                                ")</f>
        <v>19 rue d’Austerlitz 
                                </v>
      </c>
      <c r="F552" s="1" t="str">
        <f>IFERROR(__xludf.DUMMYFUNCTION("""COMPUTED_VALUE"""),"200 Bordeaux")</f>
        <v>200 Bordeaux</v>
      </c>
      <c r="G552" s="1" t="s">
        <v>1924</v>
      </c>
      <c r="H552" s="1" t="s">
        <v>5913</v>
      </c>
      <c r="I552" s="5" t="s">
        <v>5914</v>
      </c>
      <c r="J552" s="1" t="s">
        <v>53</v>
      </c>
      <c r="K552" s="3"/>
      <c r="L552" s="3"/>
    </row>
    <row r="553" hidden="1">
      <c r="A553" s="4" t="s">
        <v>5922</v>
      </c>
      <c r="B553" s="1" t="s">
        <v>5923</v>
      </c>
      <c r="C553" s="3"/>
      <c r="D553" s="1" t="s">
        <v>9575</v>
      </c>
      <c r="E553" s="1" t="str">
        <f>IFERROR(__xludf.DUMMYFUNCTION("SPLIT(D553,""33"",FALSE)"),"pas d'adresse")</f>
        <v>pas d'adresse</v>
      </c>
      <c r="F553" s="3"/>
      <c r="G553" s="3"/>
      <c r="H553" s="1" t="s">
        <v>11</v>
      </c>
      <c r="I553" s="1" t="s">
        <v>11</v>
      </c>
      <c r="J553" s="1" t="s">
        <v>11</v>
      </c>
      <c r="K553" s="3"/>
      <c r="L553" s="3"/>
    </row>
    <row r="554" hidden="1">
      <c r="A554" s="4" t="s">
        <v>5925</v>
      </c>
      <c r="B554" s="1" t="s">
        <v>5926</v>
      </c>
      <c r="C554" s="1" t="s">
        <v>5927</v>
      </c>
      <c r="D554" s="1" t="s">
        <v>5928</v>
      </c>
      <c r="E554" s="1" t="str">
        <f>IFERROR(__xludf.DUMMYFUNCTION("SPLIT(D554,""33"",FALSE)"),"Pole Citoyenneté
                                 Chemin des Iris
                                ")</f>
        <v>Pole Citoyenneté
                                 Chemin des Iris
                                </v>
      </c>
      <c r="F554" s="1" t="str">
        <f>IFERROR(__xludf.DUMMYFUNCTION("""COMPUTED_VALUE"""),"310 LORMONT")</f>
        <v>310 LORMONT</v>
      </c>
      <c r="G554" s="1" t="s">
        <v>5929</v>
      </c>
      <c r="H554" s="1" t="s">
        <v>11</v>
      </c>
      <c r="I554" s="1" t="s">
        <v>11</v>
      </c>
      <c r="J554" s="1" t="s">
        <v>80</v>
      </c>
      <c r="K554" s="3"/>
      <c r="L554" s="3"/>
    </row>
    <row r="555" hidden="1">
      <c r="A555" s="4" t="s">
        <v>5937</v>
      </c>
      <c r="B555" s="1" t="s">
        <v>5938</v>
      </c>
      <c r="C555" s="1" t="s">
        <v>5939</v>
      </c>
      <c r="D555" s="1" t="s">
        <v>5940</v>
      </c>
      <c r="E555" s="1" t="str">
        <f>IFERROR(__xludf.DUMMYFUNCTION("SPLIT(D555,""33"",FALSE)"),"11 rue Flèche 
                                ")</f>
        <v>11 rue Flèche 
                                </v>
      </c>
      <c r="F555" s="1" t="str">
        <f>IFERROR(__xludf.DUMMYFUNCTION("""COMPUTED_VALUE"""),"300 Bordeaux")</f>
        <v>300 Bordeaux</v>
      </c>
      <c r="G555" s="1" t="s">
        <v>5941</v>
      </c>
      <c r="H555" s="1" t="s">
        <v>11</v>
      </c>
      <c r="I555" s="5" t="s">
        <v>5942</v>
      </c>
      <c r="J555" s="1" t="s">
        <v>80</v>
      </c>
      <c r="K555" s="3"/>
      <c r="L555" s="3"/>
    </row>
    <row r="556" hidden="1">
      <c r="A556" s="4" t="s">
        <v>5944</v>
      </c>
      <c r="B556" s="1" t="s">
        <v>5945</v>
      </c>
      <c r="C556" s="1" t="s">
        <v>5946</v>
      </c>
      <c r="D556" s="1" t="s">
        <v>5947</v>
      </c>
      <c r="E556" s="1" t="str">
        <f>IFERROR(__xludf.DUMMYFUNCTION("SPLIT(D556,""33"",FALSE)"),"92 cours le Rouzic
                                ")</f>
        <v>92 cours le Rouzic
                                </v>
      </c>
      <c r="F556" s="1" t="str">
        <f>IFERROR(__xludf.DUMMYFUNCTION("""COMPUTED_VALUE"""),"100 Bordeaux")</f>
        <v>100 Bordeaux</v>
      </c>
      <c r="G556" s="1" t="s">
        <v>5948</v>
      </c>
      <c r="H556" s="1" t="s">
        <v>5949</v>
      </c>
      <c r="I556" s="5" t="s">
        <v>5950</v>
      </c>
      <c r="J556" s="1" t="s">
        <v>183</v>
      </c>
      <c r="K556" s="3"/>
      <c r="L556" s="3"/>
    </row>
    <row r="557" hidden="1">
      <c r="A557" s="4" t="s">
        <v>5954</v>
      </c>
      <c r="B557" s="1" t="s">
        <v>5955</v>
      </c>
      <c r="C557" s="1" t="s">
        <v>5956</v>
      </c>
      <c r="D557" s="1" t="s">
        <v>5957</v>
      </c>
      <c r="E557" s="1" t="str">
        <f>IFERROR(__xludf.DUMMYFUNCTION("SPLIT(D557,""33"",FALSE)"),"5 Rue René Roy de Clotte
                                ")</f>
        <v>5 Rue René Roy de Clotte
                                </v>
      </c>
      <c r="F557" s="1" t="str">
        <f>IFERROR(__xludf.DUMMYFUNCTION("""COMPUTED_VALUE"""),"000 Bordeaux")</f>
        <v>000 Bordeaux</v>
      </c>
      <c r="G557" s="1" t="s">
        <v>5958</v>
      </c>
      <c r="H557" s="1" t="s">
        <v>11</v>
      </c>
      <c r="I557" s="3"/>
      <c r="J557" s="1" t="s">
        <v>53</v>
      </c>
      <c r="K557" s="3"/>
      <c r="L557" s="3"/>
    </row>
    <row r="558" hidden="1">
      <c r="A558" s="4" t="s">
        <v>5960</v>
      </c>
      <c r="B558" s="1" t="s">
        <v>5961</v>
      </c>
      <c r="C558" s="1" t="s">
        <v>5962</v>
      </c>
      <c r="D558" s="1" t="s">
        <v>5963</v>
      </c>
      <c r="E558" s="1" t="str">
        <f>IFERROR(__xludf.DUMMYFUNCTION("SPLIT(D558,""33"",FALSE)"),"30 rue Marcelin Berthelot
                                 Rés Le Flore, appt 15
                                ")</f>
        <v>30 rue Marcelin Berthelot
                                 Rés Le Flore, appt 15
                                </v>
      </c>
      <c r="F558" s="1" t="str">
        <f>IFERROR(__xludf.DUMMYFUNCTION("""COMPUTED_VALUE"""),"200 Bordeaux")</f>
        <v>200 Bordeaux</v>
      </c>
      <c r="G558" s="1" t="s">
        <v>5964</v>
      </c>
      <c r="H558" s="1" t="s">
        <v>5965</v>
      </c>
      <c r="I558" s="5" t="s">
        <v>5966</v>
      </c>
      <c r="J558" s="1" t="s">
        <v>924</v>
      </c>
      <c r="K558" s="3"/>
      <c r="L558" s="3"/>
    </row>
    <row r="559" hidden="1">
      <c r="A559" s="4" t="s">
        <v>5988</v>
      </c>
      <c r="B559" s="1" t="s">
        <v>5989</v>
      </c>
      <c r="C559" s="1" t="s">
        <v>5990</v>
      </c>
      <c r="D559" s="1" t="s">
        <v>5991</v>
      </c>
      <c r="E559" s="1" t="str">
        <f>IFERROR(__xludf.DUMMYFUNCTION("SPLIT(D559,""33"",FALSE)"),"99 Boulevard Albert 1er 
                                 Residence Liotard BT C
                                ")</f>
        <v>99 Boulevard Albert 1er 
                                 Residence Liotard BT C
                                </v>
      </c>
      <c r="F559" s="1" t="str">
        <f>IFERROR(__xludf.DUMMYFUNCTION("""COMPUTED_VALUE"""),"800 BORDEAUX")</f>
        <v>800 BORDEAUX</v>
      </c>
      <c r="G559" s="1" t="s">
        <v>5992</v>
      </c>
      <c r="H559" s="1" t="s">
        <v>11</v>
      </c>
      <c r="I559" s="1" t="s">
        <v>11</v>
      </c>
      <c r="J559" s="1" t="s">
        <v>154</v>
      </c>
      <c r="K559" s="3"/>
      <c r="L559" s="3"/>
    </row>
    <row r="560" hidden="1">
      <c r="A560" s="4" t="s">
        <v>5994</v>
      </c>
      <c r="B560" s="1" t="s">
        <v>5995</v>
      </c>
      <c r="C560" s="1" t="s">
        <v>5996</v>
      </c>
      <c r="D560" s="1" t="s">
        <v>5997</v>
      </c>
      <c r="E560" s="1" t="str">
        <f>IFERROR(__xludf.DUMMYFUNCTION("SPLIT(D560,""33"",FALSE)"),"35 RUE DUBPURDIEU
                                ")</f>
        <v>35 RUE DUBPURDIEU
                                </v>
      </c>
      <c r="F560" s="1" t="str">
        <f>IFERROR(__xludf.DUMMYFUNCTION("""COMPUTED_VALUE"""),"800 BORDEAUX")</f>
        <v>800 BORDEAUX</v>
      </c>
      <c r="G560" s="1" t="s">
        <v>5998</v>
      </c>
      <c r="H560" s="1" t="s">
        <v>5999</v>
      </c>
      <c r="I560" s="1" t="s">
        <v>11</v>
      </c>
      <c r="J560" s="1" t="s">
        <v>80</v>
      </c>
      <c r="K560" s="3"/>
      <c r="L560" s="3"/>
    </row>
    <row r="561" hidden="1">
      <c r="A561" s="4" t="s">
        <v>6011</v>
      </c>
      <c r="B561" s="1" t="s">
        <v>6012</v>
      </c>
      <c r="C561" s="1" t="s">
        <v>6013</v>
      </c>
      <c r="D561" s="1" t="s">
        <v>6014</v>
      </c>
      <c r="E561" s="1" t="str">
        <f>IFERROR(__xludf.DUMMYFUNCTION("SPLIT(D561,""33"",FALSE)"),"79, allée Jean Giono
                                 Rsd Carré Rive Droite, Apt B26
                                ")</f>
        <v>79, allée Jean Giono
                                 Rsd Carré Rive Droite, Apt B26
                                </v>
      </c>
      <c r="F561" s="1" t="str">
        <f>IFERROR(__xludf.DUMMYFUNCTION("""COMPUTED_VALUE"""),"100 Bordeaux")</f>
        <v>100 Bordeaux</v>
      </c>
      <c r="G561" s="1" t="s">
        <v>6015</v>
      </c>
      <c r="H561" s="1" t="s">
        <v>6016</v>
      </c>
      <c r="I561" s="5" t="s">
        <v>6017</v>
      </c>
      <c r="J561" s="1" t="s">
        <v>80</v>
      </c>
      <c r="K561" s="3"/>
      <c r="L561" s="3"/>
    </row>
    <row r="562" hidden="1">
      <c r="A562" s="4" t="s">
        <v>6021</v>
      </c>
      <c r="B562" s="1" t="s">
        <v>6022</v>
      </c>
      <c r="C562" s="1" t="s">
        <v>6023</v>
      </c>
      <c r="D562" s="1" t="s">
        <v>6024</v>
      </c>
      <c r="E562" s="1" t="str">
        <f>IFERROR(__xludf.DUMMYFUNCTION("SPLIT(D562,""33"",FALSE)"),"34 rue Castéja
                                ")</f>
        <v>34 rue Castéja
                                </v>
      </c>
      <c r="F562" s="1" t="str">
        <f>IFERROR(__xludf.DUMMYFUNCTION("""COMPUTED_VALUE"""),"000 BORDEAUX")</f>
        <v>000 BORDEAUX</v>
      </c>
      <c r="G562" s="1" t="s">
        <v>6025</v>
      </c>
      <c r="H562" s="1" t="s">
        <v>11</v>
      </c>
      <c r="I562" s="5" t="s">
        <v>6026</v>
      </c>
      <c r="J562" s="1" t="s">
        <v>80</v>
      </c>
      <c r="K562" s="3"/>
      <c r="L562" s="3"/>
    </row>
    <row r="563" hidden="1">
      <c r="A563" s="4" t="s">
        <v>6032</v>
      </c>
      <c r="B563" s="1" t="s">
        <v>6033</v>
      </c>
      <c r="C563" s="1" t="s">
        <v>6034</v>
      </c>
      <c r="D563" s="1" t="s">
        <v>6035</v>
      </c>
      <c r="E563" s="1" t="str">
        <f>IFERROR(__xludf.DUMMYFUNCTION("SPLIT(D563,""33"",FALSE)"),"35BIS rue de Marmande
                                ")</f>
        <v>35BIS rue de Marmande
                                </v>
      </c>
      <c r="F563" s="1" t="str">
        <f>IFERROR(__xludf.DUMMYFUNCTION("""COMPUTED_VALUE"""),"800 Bordeaux")</f>
        <v>800 Bordeaux</v>
      </c>
      <c r="G563" s="1" t="s">
        <v>6036</v>
      </c>
      <c r="H563" s="1" t="s">
        <v>11</v>
      </c>
      <c r="I563" s="5" t="s">
        <v>6037</v>
      </c>
      <c r="J563" s="1" t="s">
        <v>80</v>
      </c>
      <c r="K563" s="3"/>
      <c r="L563" s="3"/>
    </row>
    <row r="564" hidden="1">
      <c r="A564" s="4" t="s">
        <v>6039</v>
      </c>
      <c r="B564" s="1" t="s">
        <v>6040</v>
      </c>
      <c r="C564" s="1" t="s">
        <v>6041</v>
      </c>
      <c r="D564" s="1" t="s">
        <v>6042</v>
      </c>
      <c r="E564" s="1" t="str">
        <f>IFERROR(__xludf.DUMMYFUNCTION("SPLIT(D564,""33"",FALSE)"),"14 rue Saint Vincent de Paul
                                ")</f>
        <v>14 rue Saint Vincent de Paul
                                </v>
      </c>
      <c r="F564" s="1" t="str">
        <f>IFERROR(__xludf.DUMMYFUNCTION("""COMPUTED_VALUE"""),"800 Bordeaux")</f>
        <v>800 Bordeaux</v>
      </c>
      <c r="G564" s="1" t="s">
        <v>6043</v>
      </c>
      <c r="H564" s="1" t="s">
        <v>11</v>
      </c>
      <c r="I564" s="5" t="s">
        <v>6044</v>
      </c>
      <c r="J564" s="1" t="s">
        <v>312</v>
      </c>
      <c r="K564" s="3"/>
      <c r="L564" s="3"/>
    </row>
    <row r="565" hidden="1">
      <c r="A565" s="4" t="s">
        <v>6048</v>
      </c>
      <c r="B565" s="1" t="s">
        <v>6049</v>
      </c>
      <c r="C565" s="3"/>
      <c r="D565" s="1" t="s">
        <v>9575</v>
      </c>
      <c r="E565" s="1" t="str">
        <f>IFERROR(__xludf.DUMMYFUNCTION("SPLIT(D565,""33"",FALSE)"),"pas d'adresse")</f>
        <v>pas d'adresse</v>
      </c>
      <c r="F565" s="3"/>
      <c r="G565" s="3"/>
      <c r="H565" s="1" t="s">
        <v>11</v>
      </c>
      <c r="I565" s="1" t="s">
        <v>11</v>
      </c>
      <c r="J565" s="1" t="s">
        <v>11</v>
      </c>
      <c r="K565" s="3"/>
      <c r="L565" s="3"/>
    </row>
    <row r="566" hidden="1">
      <c r="A566" s="4" t="s">
        <v>6053</v>
      </c>
      <c r="B566" s="1" t="s">
        <v>6054</v>
      </c>
      <c r="C566" s="1" t="s">
        <v>6055</v>
      </c>
      <c r="D566" s="1" t="s">
        <v>6056</v>
      </c>
      <c r="E566" s="1" t="str">
        <f>IFERROR(__xludf.DUMMYFUNCTION("SPLIT(D566,""33"",FALSE)"),"14 place Saint Martial
                                 Maison de Marie
                                ")</f>
        <v>14 place Saint Martial
                                 Maison de Marie
                                </v>
      </c>
      <c r="F566" s="1" t="str">
        <f>IFERROR(__xludf.DUMMYFUNCTION("""COMPUTED_VALUE"""),"300 Bordeaux")</f>
        <v>300 Bordeaux</v>
      </c>
      <c r="G566" s="1" t="s">
        <v>6057</v>
      </c>
      <c r="H566" s="1" t="s">
        <v>11</v>
      </c>
      <c r="I566" s="1" t="s">
        <v>11</v>
      </c>
      <c r="J566" s="1" t="s">
        <v>31</v>
      </c>
      <c r="K566" s="3"/>
      <c r="L566" s="3"/>
    </row>
    <row r="567" hidden="1">
      <c r="A567" s="4" t="s">
        <v>6059</v>
      </c>
      <c r="B567" s="1" t="s">
        <v>6060</v>
      </c>
      <c r="C567" s="1" t="s">
        <v>6061</v>
      </c>
      <c r="D567" s="1" t="s">
        <v>6062</v>
      </c>
      <c r="E567" s="1" t="str">
        <f>IFERROR(__xludf.DUMMYFUNCTION("SPLIT(D567,""33"",FALSE)"),"6 rue Jules Guesde
                                ")</f>
        <v>6 rue Jules Guesde
                                </v>
      </c>
      <c r="F567" s="1" t="str">
        <f>IFERROR(__xludf.DUMMYFUNCTION("""COMPUTED_VALUE"""),"800 bordeaux")</f>
        <v>800 bordeaux</v>
      </c>
      <c r="G567" s="1" t="s">
        <v>6063</v>
      </c>
      <c r="H567" s="1" t="s">
        <v>6064</v>
      </c>
      <c r="I567" s="5" t="s">
        <v>6065</v>
      </c>
      <c r="J567" s="1" t="s">
        <v>31</v>
      </c>
      <c r="K567" s="3"/>
      <c r="L567" s="3"/>
    </row>
    <row r="568" hidden="1">
      <c r="A568" s="4" t="s">
        <v>6069</v>
      </c>
      <c r="B568" s="1" t="s">
        <v>6070</v>
      </c>
      <c r="C568" s="1" t="s">
        <v>6071</v>
      </c>
      <c r="D568" s="1" t="s">
        <v>6072</v>
      </c>
      <c r="E568" s="1" t="str">
        <f>IFERROR(__xludf.DUMMYFUNCTION("SPLIT(D568,""33"",FALSE)"),"51 rue de Nuits
                                ")</f>
        <v>51 rue de Nuits
                                </v>
      </c>
      <c r="F568" s="1" t="str">
        <f>IFERROR(__xludf.DUMMYFUNCTION("""COMPUTED_VALUE"""),"100 Bordeaux")</f>
        <v>100 Bordeaux</v>
      </c>
      <c r="G568" s="1" t="s">
        <v>6073</v>
      </c>
      <c r="H568" s="1" t="s">
        <v>11</v>
      </c>
      <c r="I568" s="1" t="s">
        <v>6074</v>
      </c>
      <c r="J568" s="1" t="s">
        <v>154</v>
      </c>
      <c r="K568" s="3"/>
      <c r="L568" s="3"/>
    </row>
    <row r="569" hidden="1">
      <c r="A569" s="4" t="s">
        <v>6086</v>
      </c>
      <c r="B569" s="1" t="s">
        <v>6087</v>
      </c>
      <c r="C569" s="1" t="s">
        <v>6088</v>
      </c>
      <c r="D569" s="1" t="s">
        <v>6089</v>
      </c>
      <c r="E569" s="1" t="str">
        <f>IFERROR(__xludf.DUMMYFUNCTION("SPLIT(D569,""33"",FALSE)"),"35 rue des bahutiers
                                ")</f>
        <v>35 rue des bahutiers
                                </v>
      </c>
      <c r="F569" s="1" t="str">
        <f>IFERROR(__xludf.DUMMYFUNCTION("""COMPUTED_VALUE"""),"000 Bordeaux")</f>
        <v>000 Bordeaux</v>
      </c>
      <c r="G569" s="1" t="s">
        <v>6090</v>
      </c>
      <c r="H569" s="1" t="s">
        <v>11</v>
      </c>
      <c r="I569" s="5" t="s">
        <v>6091</v>
      </c>
      <c r="J569" s="1" t="s">
        <v>312</v>
      </c>
      <c r="K569" s="3"/>
      <c r="L569" s="3"/>
    </row>
    <row r="570" hidden="1">
      <c r="A570" s="4" t="s">
        <v>6095</v>
      </c>
      <c r="B570" s="1" t="s">
        <v>6096</v>
      </c>
      <c r="C570" s="1" t="s">
        <v>6097</v>
      </c>
      <c r="D570" s="1" t="s">
        <v>6098</v>
      </c>
      <c r="E570" s="1" t="str">
        <f>IFERROR(__xludf.DUMMYFUNCTION("SPLIT(D570,""33"",FALSE)"),"37, rue Genesta
                                ")</f>
        <v>37, rue Genesta
                                </v>
      </c>
      <c r="F570" s="1" t="str">
        <f>IFERROR(__xludf.DUMMYFUNCTION("""COMPUTED_VALUE"""),"200 BORDEAUX")</f>
        <v>200 BORDEAUX</v>
      </c>
      <c r="G570" s="1" t="s">
        <v>6099</v>
      </c>
      <c r="H570" s="1" t="s">
        <v>6100</v>
      </c>
      <c r="I570" s="5" t="s">
        <v>6101</v>
      </c>
      <c r="J570" s="1" t="s">
        <v>183</v>
      </c>
      <c r="K570" s="3"/>
      <c r="L570" s="3"/>
    </row>
    <row r="571" hidden="1">
      <c r="A571" s="4" t="s">
        <v>6105</v>
      </c>
      <c r="B571" s="1" t="s">
        <v>6106</v>
      </c>
      <c r="C571" s="1" t="s">
        <v>6107</v>
      </c>
      <c r="D571" s="1" t="s">
        <v>6108</v>
      </c>
      <c r="E571" s="1" t="str">
        <f>IFERROR(__xludf.DUMMYFUNCTION("SPLIT(D571,""33"",FALSE)"),"11 rue des puits descazeaux
                                ")</f>
        <v>11 rue des puits descazeaux
                                </v>
      </c>
      <c r="F571" s="1" t="str">
        <f>IFERROR(__xludf.DUMMYFUNCTION("""COMPUTED_VALUE"""),"000 Bordeaux")</f>
        <v>000 Bordeaux</v>
      </c>
      <c r="G571" s="1" t="s">
        <v>6109</v>
      </c>
      <c r="H571" s="1" t="s">
        <v>11</v>
      </c>
      <c r="I571" s="5" t="s">
        <v>6110</v>
      </c>
      <c r="J571" s="1" t="s">
        <v>382</v>
      </c>
      <c r="K571" s="3"/>
      <c r="L571" s="3"/>
    </row>
    <row r="572" hidden="1">
      <c r="A572" s="4" t="s">
        <v>6112</v>
      </c>
      <c r="B572" s="1" t="s">
        <v>6113</v>
      </c>
      <c r="C572" s="1" t="s">
        <v>6114</v>
      </c>
      <c r="D572" s="1" t="s">
        <v>6115</v>
      </c>
      <c r="E572" s="1" t="str">
        <f>IFERROR(__xludf.DUMMYFUNCTION("SPLIT(D572,""33"",FALSE)"),"31 bis rue Barillet Deschamps
                                ")</f>
        <v>31 bis rue Barillet Deschamps
                                </v>
      </c>
      <c r="F572" s="1" t="str">
        <f>IFERROR(__xludf.DUMMYFUNCTION("""COMPUTED_VALUE"""),"300 Bordeaux")</f>
        <v>300 Bordeaux</v>
      </c>
      <c r="G572" s="1" t="s">
        <v>6116</v>
      </c>
      <c r="H572" s="1" t="s">
        <v>11</v>
      </c>
      <c r="I572" s="5" t="s">
        <v>6117</v>
      </c>
      <c r="J572" s="1" t="s">
        <v>382</v>
      </c>
      <c r="K572" s="3"/>
      <c r="L572" s="3"/>
    </row>
    <row r="573" hidden="1">
      <c r="A573" s="4" t="s">
        <v>6119</v>
      </c>
      <c r="B573" s="1" t="s">
        <v>6120</v>
      </c>
      <c r="C573" s="1" t="s">
        <v>6121</v>
      </c>
      <c r="D573" s="1" t="s">
        <v>6122</v>
      </c>
      <c r="E573" s="1" t="str">
        <f>IFERROR(__xludf.DUMMYFUNCTION("SPLIT(D573,""33"",FALSE)"),"30 rue Kléber
                                ")</f>
        <v>30 rue Kléber
                                </v>
      </c>
      <c r="F573" s="1" t="str">
        <f>IFERROR(__xludf.DUMMYFUNCTION("""COMPUTED_VALUE"""),"200 BORDEAUX")</f>
        <v>200 BORDEAUX</v>
      </c>
      <c r="G573" s="1" t="s">
        <v>6123</v>
      </c>
      <c r="H573" s="1" t="s">
        <v>11</v>
      </c>
      <c r="I573" s="5" t="s">
        <v>6124</v>
      </c>
      <c r="J573" s="1" t="s">
        <v>31</v>
      </c>
      <c r="K573" s="3"/>
      <c r="L573" s="3"/>
    </row>
    <row r="574" hidden="1">
      <c r="A574" s="4" t="s">
        <v>6128</v>
      </c>
      <c r="B574" s="1" t="s">
        <v>6129</v>
      </c>
      <c r="C574" s="1" t="s">
        <v>6130</v>
      </c>
      <c r="D574" s="1" t="s">
        <v>6131</v>
      </c>
      <c r="E574" s="1" t="str">
        <f>IFERROR(__xludf.DUMMYFUNCTION("SPLIT(D574,""33"",FALSE)"),"213 avenue Léon Blum
                                 C/O M. Serge Rous
                                ")</f>
        <v>213 avenue Léon Blum
                                 C/O M. Serge Rous
                                </v>
      </c>
      <c r="F574" s="1" t="str">
        <f>IFERROR(__xludf.DUMMYFUNCTION("""COMPUTED_VALUE"""),"200 Bordeaux")</f>
        <v>200 Bordeaux</v>
      </c>
      <c r="G574" s="1" t="s">
        <v>6132</v>
      </c>
      <c r="H574" s="1" t="s">
        <v>11</v>
      </c>
      <c r="I574" s="1" t="s">
        <v>11</v>
      </c>
      <c r="J574" s="1" t="s">
        <v>183</v>
      </c>
      <c r="K574" s="3"/>
      <c r="L574" s="3"/>
    </row>
    <row r="575" hidden="1">
      <c r="A575" s="4" t="s">
        <v>6134</v>
      </c>
      <c r="B575" s="1" t="s">
        <v>6135</v>
      </c>
      <c r="C575" s="1" t="s">
        <v>6136</v>
      </c>
      <c r="D575" s="1" t="s">
        <v>6137</v>
      </c>
      <c r="E575" s="1" t="str">
        <f>IFERROR(__xludf.DUMMYFUNCTION("SPLIT(D575,""33"",FALSE)"),"146 avenue du Taillan-Médoc
                                ")</f>
        <v>146 avenue du Taillan-Médoc
                                </v>
      </c>
      <c r="F575" s="1" t="str">
        <f>IFERROR(__xludf.DUMMYFUNCTION("""COMPUTED_VALUE"""),"320 Eysines")</f>
        <v>320 Eysines</v>
      </c>
      <c r="G575" s="1" t="s">
        <v>6138</v>
      </c>
      <c r="H575" s="1" t="s">
        <v>11</v>
      </c>
      <c r="I575" s="5" t="s">
        <v>6139</v>
      </c>
      <c r="J575" s="1" t="s">
        <v>183</v>
      </c>
      <c r="K575" s="3"/>
      <c r="L575" s="3"/>
    </row>
    <row r="576" hidden="1">
      <c r="A576" s="4" t="s">
        <v>6141</v>
      </c>
      <c r="B576" s="1" t="s">
        <v>6142</v>
      </c>
      <c r="C576" s="1" t="s">
        <v>6143</v>
      </c>
      <c r="D576" s="1" t="s">
        <v>6144</v>
      </c>
      <c r="E576" s="1" t="str">
        <f>IFERROR(__xludf.DUMMYFUNCTION("SPLIT(D576,""33"",FALSE)"),"SARAH C23 8 rue Charles Durand
                                ")</f>
        <v>SARAH C23 8 rue Charles Durand
                                </v>
      </c>
      <c r="F576" s="1" t="str">
        <f>IFERROR(__xludf.DUMMYFUNCTION("""COMPUTED_VALUE"""),"300 Bordeaux")</f>
        <v>300 Bordeaux</v>
      </c>
      <c r="G576" s="1" t="s">
        <v>6145</v>
      </c>
      <c r="H576" s="1" t="s">
        <v>6146</v>
      </c>
      <c r="I576" s="1" t="s">
        <v>11</v>
      </c>
      <c r="J576" s="1" t="s">
        <v>382</v>
      </c>
      <c r="K576" s="3"/>
      <c r="L576" s="3"/>
    </row>
    <row r="577" hidden="1">
      <c r="A577" s="4" t="s">
        <v>6160</v>
      </c>
      <c r="B577" s="1" t="s">
        <v>6161</v>
      </c>
      <c r="C577" s="1" t="s">
        <v>6162</v>
      </c>
      <c r="D577" s="1" t="s">
        <v>6163</v>
      </c>
      <c r="E577" s="1" t="str">
        <f>IFERROR(__xludf.DUMMYFUNCTION("SPLIT(D577,""33"",FALSE)"),"7 RUE JOSEPH BRUNET 
                                ")</f>
        <v>7 RUE JOSEPH BRUNET 
                                </v>
      </c>
      <c r="F577" s="1" t="str">
        <f>IFERROR(__xludf.DUMMYFUNCTION("""COMPUTED_VALUE"""),"300 BORDEAUX")</f>
        <v>300 BORDEAUX</v>
      </c>
      <c r="G577" s="1" t="s">
        <v>6164</v>
      </c>
      <c r="H577" s="1" t="s">
        <v>11</v>
      </c>
      <c r="I577" s="1" t="s">
        <v>11</v>
      </c>
      <c r="J577" s="1" t="s">
        <v>53</v>
      </c>
      <c r="K577" s="3"/>
      <c r="L577" s="3"/>
    </row>
    <row r="578" hidden="1">
      <c r="A578" s="4" t="s">
        <v>6174</v>
      </c>
      <c r="B578" s="5" t="s">
        <v>6175</v>
      </c>
      <c r="C578" s="3"/>
      <c r="D578" s="1" t="s">
        <v>9575</v>
      </c>
      <c r="E578" s="1" t="str">
        <f>IFERROR(__xludf.DUMMYFUNCTION("SPLIT(D578,""33"",FALSE)"),"pas d'adresse")</f>
        <v>pas d'adresse</v>
      </c>
      <c r="F578" s="3"/>
      <c r="G578" s="3"/>
      <c r="H578" s="1" t="s">
        <v>11</v>
      </c>
      <c r="I578" s="1" t="s">
        <v>11</v>
      </c>
      <c r="J578" s="1" t="s">
        <v>11</v>
      </c>
      <c r="K578" s="3"/>
      <c r="L578" s="3"/>
    </row>
    <row r="579" hidden="1">
      <c r="A579" s="4" t="s">
        <v>6179</v>
      </c>
      <c r="B579" s="1" t="s">
        <v>6180</v>
      </c>
      <c r="C579" s="1" t="s">
        <v>6181</v>
      </c>
      <c r="D579" s="1" t="s">
        <v>6182</v>
      </c>
      <c r="E579" s="1" t="str">
        <f>IFERROR(__xludf.DUMMYFUNCTION("SPLIT(D579,""33"",FALSE)"),"52 rue Surson
                                 appt 26
                                ")</f>
        <v>52 rue Surson
                                 appt 26
                                </v>
      </c>
      <c r="F579" s="1" t="str">
        <f>IFERROR(__xludf.DUMMYFUNCTION("""COMPUTED_VALUE"""),"300 Bordeaux")</f>
        <v>300 Bordeaux</v>
      </c>
      <c r="G579" s="1" t="s">
        <v>6183</v>
      </c>
      <c r="H579" s="1" t="s">
        <v>11</v>
      </c>
      <c r="I579" s="3"/>
      <c r="J579" s="1" t="s">
        <v>80</v>
      </c>
      <c r="K579" s="3"/>
      <c r="L579" s="3"/>
    </row>
    <row r="580" hidden="1">
      <c r="A580" s="4" t="s">
        <v>6187</v>
      </c>
      <c r="B580" s="1" t="s">
        <v>6188</v>
      </c>
      <c r="C580" s="1" t="s">
        <v>6189</v>
      </c>
      <c r="D580" s="1" t="s">
        <v>6190</v>
      </c>
      <c r="E580" s="1" t="str">
        <f>IFERROR(__xludf.DUMMYFUNCTION("SPLIT(D580,""33"",FALSE)"),"64 rue Magendie
                                ")</f>
        <v>64 rue Magendie
                                </v>
      </c>
      <c r="F580" s="1" t="str">
        <f>IFERROR(__xludf.DUMMYFUNCTION("""COMPUTED_VALUE"""),"000 Bordeaux")</f>
        <v>000 Bordeaux</v>
      </c>
      <c r="G580" s="1" t="s">
        <v>6191</v>
      </c>
      <c r="H580" s="1" t="s">
        <v>11</v>
      </c>
      <c r="I580" s="5" t="s">
        <v>6192</v>
      </c>
      <c r="J580" s="1" t="s">
        <v>154</v>
      </c>
      <c r="K580" s="3"/>
      <c r="L580" s="3"/>
    </row>
    <row r="581" hidden="1">
      <c r="A581" s="4" t="s">
        <v>6194</v>
      </c>
      <c r="B581" s="1" t="s">
        <v>6195</v>
      </c>
      <c r="C581" s="3"/>
      <c r="D581" s="1" t="s">
        <v>9575</v>
      </c>
      <c r="E581" s="1" t="str">
        <f>IFERROR(__xludf.DUMMYFUNCTION("SPLIT(D581,""33"",FALSE)"),"pas d'adresse")</f>
        <v>pas d'adresse</v>
      </c>
      <c r="F581" s="3"/>
      <c r="G581" s="3"/>
      <c r="H581" s="1" t="s">
        <v>11</v>
      </c>
      <c r="I581" s="1" t="s">
        <v>11</v>
      </c>
      <c r="J581" s="1" t="s">
        <v>11</v>
      </c>
      <c r="K581" s="3"/>
      <c r="L581" s="3"/>
    </row>
    <row r="582" hidden="1">
      <c r="A582" s="4" t="s">
        <v>6201</v>
      </c>
      <c r="B582" s="1" t="s">
        <v>6202</v>
      </c>
      <c r="C582" s="1" t="s">
        <v>6203</v>
      </c>
      <c r="D582" s="1" t="s">
        <v>6204</v>
      </c>
      <c r="E582" s="1" t="str">
        <f>IFERROR(__xludf.DUMMYFUNCTION("SPLIT(D582,""33"",FALSE)"),"188 Rue Pasteur 
                                 Residence le Darvin 
                                ")</f>
        <v>188 Rue Pasteur 
                                 Residence le Darvin 
                                </v>
      </c>
      <c r="F582" s="1" t="str">
        <f>IFERROR(__xludf.DUMMYFUNCTION("""COMPUTED_VALUE"""),"200 Bordeaux Cauderan")</f>
        <v>200 Bordeaux Cauderan</v>
      </c>
      <c r="G582" s="1" t="s">
        <v>6205</v>
      </c>
      <c r="H582" s="1" t="s">
        <v>6206</v>
      </c>
      <c r="I582" s="1" t="s">
        <v>11</v>
      </c>
      <c r="J582" s="1" t="s">
        <v>183</v>
      </c>
      <c r="K582" s="3"/>
      <c r="L582" s="3"/>
    </row>
    <row r="583" hidden="1">
      <c r="A583" s="4" t="s">
        <v>6208</v>
      </c>
      <c r="B583" s="1" t="s">
        <v>6209</v>
      </c>
      <c r="C583" s="1" t="s">
        <v>6210</v>
      </c>
      <c r="D583" s="1" t="s">
        <v>6211</v>
      </c>
      <c r="E583" s="1" t="str">
        <f>IFERROR(__xludf.DUMMYFUNCTION("SPLIT(D583,""33"",FALSE)"),"quai de queyries
                                ")</f>
        <v>quai de queyries
                                </v>
      </c>
      <c r="F583" s="1" t="str">
        <f>IFERROR(__xludf.DUMMYFUNCTION("""COMPUTED_VALUE"""),"300 BORDEAUX")</f>
        <v>300 BORDEAUX</v>
      </c>
      <c r="G583" s="1" t="s">
        <v>6212</v>
      </c>
      <c r="H583" s="1" t="s">
        <v>6213</v>
      </c>
      <c r="I583" s="5" t="s">
        <v>6214</v>
      </c>
      <c r="J583" s="1" t="s">
        <v>31</v>
      </c>
      <c r="K583" s="3"/>
      <c r="L583" s="3"/>
    </row>
    <row r="584" hidden="1">
      <c r="A584" s="4" t="s">
        <v>6216</v>
      </c>
      <c r="B584" s="1" t="s">
        <v>6217</v>
      </c>
      <c r="C584" s="1" t="s">
        <v>6218</v>
      </c>
      <c r="D584" s="1" t="s">
        <v>6219</v>
      </c>
      <c r="E584" s="1" t="str">
        <f>IFERROR(__xludf.DUMMYFUNCTION("SPLIT(D584,""33"",FALSE)"),"MNE 3 rue de Tauzia 
                                ")</f>
        <v>MNE 3 rue de Tauzia 
                                </v>
      </c>
      <c r="F584" s="1" t="str">
        <f>IFERROR(__xludf.DUMMYFUNCTION("""COMPUTED_VALUE"""),"800 Bordeaux")</f>
        <v>800 Bordeaux</v>
      </c>
      <c r="G584" s="1" t="s">
        <v>6220</v>
      </c>
      <c r="H584" s="1" t="s">
        <v>11</v>
      </c>
      <c r="I584" s="5" t="s">
        <v>6221</v>
      </c>
      <c r="J584" s="1" t="s">
        <v>382</v>
      </c>
      <c r="K584" s="3"/>
      <c r="L584" s="3"/>
    </row>
    <row r="585" hidden="1">
      <c r="A585" s="4" t="s">
        <v>6223</v>
      </c>
      <c r="B585" s="1" t="s">
        <v>6224</v>
      </c>
      <c r="C585" s="1" t="s">
        <v>6225</v>
      </c>
      <c r="D585" s="1" t="s">
        <v>6226</v>
      </c>
      <c r="E585" s="1" t="str">
        <f>IFERROR(__xludf.DUMMYFUNCTION("SPLIT(D585,""33"",FALSE)"),"16 rue André Darbon
                                 Apt. 144
                                ")</f>
        <v>16 rue André Darbon
                                 Apt. 144
                                </v>
      </c>
      <c r="F585" s="1" t="str">
        <f>IFERROR(__xludf.DUMMYFUNCTION("""COMPUTED_VALUE"""),"300 Bordeaux")</f>
        <v>300 Bordeaux</v>
      </c>
      <c r="G585" s="1" t="s">
        <v>6227</v>
      </c>
      <c r="H585" s="1" t="s">
        <v>11</v>
      </c>
      <c r="I585" s="5" t="s">
        <v>6228</v>
      </c>
      <c r="J585" s="1" t="s">
        <v>1199</v>
      </c>
      <c r="K585" s="3"/>
      <c r="L585" s="3"/>
    </row>
    <row r="586" hidden="1">
      <c r="A586" s="4" t="s">
        <v>6230</v>
      </c>
      <c r="B586" s="1" t="s">
        <v>6231</v>
      </c>
      <c r="C586" s="1" t="s">
        <v>6232</v>
      </c>
      <c r="D586" s="1" t="s">
        <v>6233</v>
      </c>
      <c r="E586" s="1" t="str">
        <f>IFERROR(__xludf.DUMMYFUNCTION("SPLIT(D586,""33"",FALSE)"),"13 rue de Cenon
                                ")</f>
        <v>13 rue de Cenon
                                </v>
      </c>
      <c r="F586" s="1" t="str">
        <f>IFERROR(__xludf.DUMMYFUNCTION("""COMPUTED_VALUE"""),"100 Bordeaux")</f>
        <v>100 Bordeaux</v>
      </c>
      <c r="G586" s="1" t="s">
        <v>6234</v>
      </c>
      <c r="H586" s="1" t="s">
        <v>11</v>
      </c>
      <c r="I586" s="5" t="s">
        <v>6235</v>
      </c>
      <c r="J586" s="1" t="s">
        <v>80</v>
      </c>
      <c r="K586" s="3"/>
      <c r="L586" s="3"/>
    </row>
    <row r="587" hidden="1">
      <c r="A587" s="4" t="s">
        <v>6241</v>
      </c>
      <c r="B587" s="1" t="s">
        <v>6242</v>
      </c>
      <c r="C587" s="1" t="s">
        <v>6243</v>
      </c>
      <c r="D587" s="1" t="s">
        <v>6244</v>
      </c>
      <c r="E587" s="1" t="str">
        <f>IFERROR(__xludf.DUMMYFUNCTION("SPLIT(D587,""33"",FALSE)"),"40 avenue d'Eysines
                                ")</f>
        <v>40 avenue d'Eysines
                                </v>
      </c>
      <c r="F587" s="1" t="str">
        <f>IFERROR(__xludf.DUMMYFUNCTION("""COMPUTED_VALUE"""),"200 Bordeaux")</f>
        <v>200 Bordeaux</v>
      </c>
      <c r="G587" s="1" t="s">
        <v>6245</v>
      </c>
      <c r="H587" s="1" t="s">
        <v>6246</v>
      </c>
      <c r="I587" s="1" t="s">
        <v>11</v>
      </c>
      <c r="J587" s="1" t="s">
        <v>154</v>
      </c>
      <c r="K587" s="3"/>
      <c r="L587" s="3"/>
    </row>
    <row r="588" hidden="1">
      <c r="A588" s="4" t="s">
        <v>6248</v>
      </c>
      <c r="B588" s="1" t="s">
        <v>6249</v>
      </c>
      <c r="C588" s="1" t="s">
        <v>6250</v>
      </c>
      <c r="D588" s="1" t="s">
        <v>6251</v>
      </c>
      <c r="E588" s="1" t="str">
        <f>IFERROR(__xludf.DUMMYFUNCTION("SPLIT(D588,""33"",FALSE)"),"22 rue soldat moncourrier 
                                ")</f>
        <v>22 rue soldat moncourrier 
                                </v>
      </c>
      <c r="F588" s="1" t="str">
        <f>IFERROR(__xludf.DUMMYFUNCTION("""COMPUTED_VALUE"""),"000 Bordeaux")</f>
        <v>000 Bordeaux</v>
      </c>
      <c r="G588" s="1" t="s">
        <v>6252</v>
      </c>
      <c r="H588" s="1" t="s">
        <v>11</v>
      </c>
      <c r="I588" s="1" t="s">
        <v>11</v>
      </c>
      <c r="J588" s="1" t="s">
        <v>80</v>
      </c>
      <c r="K588" s="3"/>
      <c r="L588" s="3"/>
    </row>
    <row r="589" hidden="1">
      <c r="A589" s="4" t="s">
        <v>6258</v>
      </c>
      <c r="B589" s="1" t="s">
        <v>6259</v>
      </c>
      <c r="C589" s="1" t="s">
        <v>6260</v>
      </c>
      <c r="D589" s="1" t="s">
        <v>6261</v>
      </c>
      <c r="E589" s="1" t="str">
        <f>IFERROR(__xludf.DUMMYFUNCTION("SPLIT(D589,""33"",FALSE)"),"99 rue Judaïque
                                ")</f>
        <v>99 rue Judaïque
                                </v>
      </c>
      <c r="F589" s="1" t="str">
        <f>IFERROR(__xludf.DUMMYFUNCTION("""COMPUTED_VALUE"""),"000 Bordeaux")</f>
        <v>000 Bordeaux</v>
      </c>
      <c r="G589" s="1" t="s">
        <v>6262</v>
      </c>
      <c r="H589" s="1" t="s">
        <v>11</v>
      </c>
      <c r="I589" s="1" t="s">
        <v>11</v>
      </c>
      <c r="J589" s="1" t="s">
        <v>924</v>
      </c>
      <c r="K589" s="3"/>
      <c r="L589" s="3"/>
    </row>
    <row r="590" hidden="1">
      <c r="A590" s="4" t="s">
        <v>6270</v>
      </c>
      <c r="B590" s="1" t="s">
        <v>6271</v>
      </c>
      <c r="C590" s="1" t="s">
        <v>6272</v>
      </c>
      <c r="D590" s="1" t="s">
        <v>6273</v>
      </c>
      <c r="E590" s="1" t="str">
        <f>IFERROR(__xludf.DUMMYFUNCTION("SPLIT(D590,""33"",FALSE)"),"153 rue François Roganeau
                                BP 20031
                                ")</f>
        <v>153 rue François Roganeau
                                BP 20031
                                </v>
      </c>
      <c r="F590" s="1" t="str">
        <f>IFERROR(__xludf.DUMMYFUNCTION("""COMPUTED_VALUE"""),"028 Bordeaux Cedex")</f>
        <v>028 Bordeaux Cedex</v>
      </c>
      <c r="G590" s="1" t="s">
        <v>6274</v>
      </c>
      <c r="H590" s="1" t="s">
        <v>11</v>
      </c>
      <c r="I590" s="5" t="s">
        <v>6275</v>
      </c>
      <c r="J590" s="1" t="s">
        <v>312</v>
      </c>
      <c r="K590" s="3"/>
      <c r="L590" s="3"/>
    </row>
    <row r="591" hidden="1">
      <c r="A591" s="4" t="s">
        <v>6277</v>
      </c>
      <c r="B591" s="1" t="s">
        <v>6278</v>
      </c>
      <c r="C591" s="1" t="s">
        <v>6279</v>
      </c>
      <c r="D591" s="1" t="s">
        <v>6280</v>
      </c>
      <c r="E591" s="1" t="str">
        <f>IFERROR(__xludf.DUMMYFUNCTION("SPLIT(D591,""33"",FALSE)"),"97 rue de Bègles
                                ")</f>
        <v>97 rue de Bègles
                                </v>
      </c>
      <c r="F591" s="1" t="str">
        <f>IFERROR(__xludf.DUMMYFUNCTION("""COMPUTED_VALUE"""),"800 Bordeaux")</f>
        <v>800 Bordeaux</v>
      </c>
      <c r="G591" s="1" t="s">
        <v>6281</v>
      </c>
      <c r="H591" s="1" t="s">
        <v>11</v>
      </c>
      <c r="I591" s="5" t="s">
        <v>6282</v>
      </c>
      <c r="J591" s="1" t="s">
        <v>11</v>
      </c>
      <c r="K591" s="3"/>
      <c r="L591" s="3"/>
    </row>
    <row r="592" hidden="1">
      <c r="A592" s="4" t="s">
        <v>6284</v>
      </c>
      <c r="B592" s="1" t="s">
        <v>6285</v>
      </c>
      <c r="C592" s="1" t="s">
        <v>6286</v>
      </c>
      <c r="D592" s="1" t="s">
        <v>6287</v>
      </c>
      <c r="E592" s="1" t="str">
        <f>IFERROR(__xludf.DUMMYFUNCTION("SPLIT(D592,""33"",FALSE)"),"3 rue Tauzia
                                ")</f>
        <v>3 rue Tauzia
                                </v>
      </c>
      <c r="F592" s="1" t="str">
        <f>IFERROR(__xludf.DUMMYFUNCTION("""COMPUTED_VALUE"""),"800 Bordeaux")</f>
        <v>800 Bordeaux</v>
      </c>
      <c r="G592" s="1" t="s">
        <v>6288</v>
      </c>
      <c r="H592" s="1" t="s">
        <v>6289</v>
      </c>
      <c r="I592" s="5" t="s">
        <v>6290</v>
      </c>
      <c r="J592" s="1" t="s">
        <v>31</v>
      </c>
      <c r="K592" s="3"/>
      <c r="L592" s="3"/>
    </row>
    <row r="593" hidden="1">
      <c r="A593" s="4" t="s">
        <v>6292</v>
      </c>
      <c r="B593" s="1" t="s">
        <v>6293</v>
      </c>
      <c r="C593" s="1" t="s">
        <v>6294</v>
      </c>
      <c r="D593" s="1" t="s">
        <v>6295</v>
      </c>
      <c r="E593" s="1" t="str">
        <f>IFERROR(__xludf.DUMMYFUNCTION("SPLIT(D593,""33"",FALSE)"),"Chez M. Christian Sauvaitre, 42 Rue de Cauderès
                                ")</f>
        <v>Chez M. Christian Sauvaitre, 42 Rue de Cauderès
                                </v>
      </c>
      <c r="F593" s="1" t="str">
        <f>IFERROR(__xludf.DUMMYFUNCTION("""COMPUTED_VALUE"""),"800 BORDEAUX")</f>
        <v>800 BORDEAUX</v>
      </c>
      <c r="G593" s="1" t="s">
        <v>6296</v>
      </c>
      <c r="H593" s="1" t="s">
        <v>11</v>
      </c>
      <c r="I593" s="1" t="s">
        <v>11</v>
      </c>
      <c r="J593" s="1" t="s">
        <v>154</v>
      </c>
      <c r="K593" s="3"/>
      <c r="L593" s="3"/>
    </row>
    <row r="594" hidden="1">
      <c r="A594" s="4" t="s">
        <v>6300</v>
      </c>
      <c r="B594" s="1" t="s">
        <v>6301</v>
      </c>
      <c r="C594" s="1" t="s">
        <v>6302</v>
      </c>
      <c r="D594" s="1" t="s">
        <v>6303</v>
      </c>
      <c r="E594" s="1" t="str">
        <f>IFERROR(__xludf.DUMMYFUNCTION("SPLIT(D594,""33"",FALSE)"),"30 rue La Mothe
                                ")</f>
        <v>30 rue La Mothe
                                </v>
      </c>
      <c r="F594" s="1" t="str">
        <f>IFERROR(__xludf.DUMMYFUNCTION("""COMPUTED_VALUE"""),"800 Bordeaux")</f>
        <v>800 Bordeaux</v>
      </c>
      <c r="G594" s="1" t="s">
        <v>6304</v>
      </c>
      <c r="H594" s="1" t="s">
        <v>6305</v>
      </c>
      <c r="I594" s="1" t="s">
        <v>11</v>
      </c>
      <c r="J594" s="1" t="s">
        <v>31</v>
      </c>
      <c r="K594" s="3"/>
      <c r="L594" s="3"/>
    </row>
    <row r="595" hidden="1">
      <c r="A595" s="4" t="s">
        <v>6313</v>
      </c>
      <c r="B595" s="1" t="s">
        <v>6314</v>
      </c>
      <c r="C595" s="1" t="s">
        <v>6315</v>
      </c>
      <c r="D595" s="1" t="s">
        <v>6316</v>
      </c>
      <c r="E595" s="1" t="str">
        <f>IFERROR(__xludf.DUMMYFUNCTION("SPLIT(D595,""33"",FALSE)"),"3 rue Lafayette
                                ")</f>
        <v>3 rue Lafayette
                                </v>
      </c>
      <c r="F595" s="1" t="str">
        <f>IFERROR(__xludf.DUMMYFUNCTION("""COMPUTED_VALUE"""),"000 Bordeaux")</f>
        <v>000 Bordeaux</v>
      </c>
      <c r="G595" s="1" t="s">
        <v>6317</v>
      </c>
      <c r="H595" s="1" t="s">
        <v>11</v>
      </c>
      <c r="I595" s="5" t="s">
        <v>6318</v>
      </c>
      <c r="J595" s="1" t="s">
        <v>80</v>
      </c>
      <c r="K595" s="3"/>
      <c r="L595" s="3"/>
    </row>
    <row r="596" hidden="1">
      <c r="A596" s="4" t="s">
        <v>6326</v>
      </c>
      <c r="B596" s="1" t="s">
        <v>6327</v>
      </c>
      <c r="C596" s="1" t="s">
        <v>6328</v>
      </c>
      <c r="D596" s="1" t="s">
        <v>6329</v>
      </c>
      <c r="E596" s="1" t="str">
        <f>IFERROR(__xludf.DUMMYFUNCTION("SPLIT(D596,""33"",FALSE)"),"102 rue Sainte Catherine
                                ")</f>
        <v>102 rue Sainte Catherine
                                </v>
      </c>
      <c r="F596" s="1" t="str">
        <f>IFERROR(__xludf.DUMMYFUNCTION("""COMPUTED_VALUE"""),"000 Bordeaux")</f>
        <v>000 Bordeaux</v>
      </c>
      <c r="G596" s="1" t="s">
        <v>6330</v>
      </c>
      <c r="H596" s="1" t="s">
        <v>11</v>
      </c>
      <c r="I596" s="5" t="s">
        <v>6331</v>
      </c>
      <c r="J596" s="1" t="s">
        <v>654</v>
      </c>
      <c r="K596" s="3"/>
      <c r="L596" s="3"/>
    </row>
    <row r="597" hidden="1">
      <c r="A597" s="4" t="s">
        <v>6335</v>
      </c>
      <c r="B597" s="1" t="s">
        <v>6336</v>
      </c>
      <c r="C597" s="1" t="s">
        <v>6337</v>
      </c>
      <c r="D597" s="1" t="s">
        <v>6338</v>
      </c>
      <c r="E597" s="1" t="str">
        <f>IFERROR(__xludf.DUMMYFUNCTION("SPLIT(D597,""33"",FALSE)"),"38 cours Maréchal Foch
                                ")</f>
        <v>38 cours Maréchal Foch
                                </v>
      </c>
      <c r="F597" s="1" t="str">
        <f>IFERROR(__xludf.DUMMYFUNCTION("""COMPUTED_VALUE"""),"000 Bordeaux")</f>
        <v>000 Bordeaux</v>
      </c>
      <c r="G597" s="1" t="s">
        <v>6339</v>
      </c>
      <c r="H597" s="1" t="s">
        <v>11</v>
      </c>
      <c r="I597" s="5" t="s">
        <v>6340</v>
      </c>
      <c r="J597" s="1" t="s">
        <v>80</v>
      </c>
      <c r="K597" s="3"/>
      <c r="L597" s="3"/>
    </row>
    <row r="598" hidden="1">
      <c r="A598" s="4" t="s">
        <v>6356</v>
      </c>
      <c r="B598" s="1" t="s">
        <v>6357</v>
      </c>
      <c r="C598" s="1" t="s">
        <v>6358</v>
      </c>
      <c r="D598" s="1" t="s">
        <v>6359</v>
      </c>
      <c r="E598" s="1" t="str">
        <f>IFERROR(__xludf.DUMMYFUNCTION("SPLIT(D598,""33"",FALSE)"),"1 rue du docteur bert
                                ")</f>
        <v>1 rue du docteur bert
                                </v>
      </c>
      <c r="F598" s="1" t="str">
        <f>IFERROR(__xludf.DUMMYFUNCTION("""COMPUTED_VALUE"""),"200 bordeaux")</f>
        <v>200 bordeaux</v>
      </c>
      <c r="G598" s="1" t="s">
        <v>6360</v>
      </c>
      <c r="H598" s="1" t="s">
        <v>11</v>
      </c>
      <c r="I598" s="1" t="s">
        <v>11</v>
      </c>
      <c r="J598" s="1" t="s">
        <v>80</v>
      </c>
      <c r="K598" s="3"/>
      <c r="L598" s="3"/>
    </row>
    <row r="599" hidden="1">
      <c r="A599" s="4" t="s">
        <v>6370</v>
      </c>
      <c r="B599" s="1" t="s">
        <v>6371</v>
      </c>
      <c r="C599" s="3"/>
      <c r="D599" s="1" t="s">
        <v>9575</v>
      </c>
      <c r="E599" s="1" t="str">
        <f>IFERROR(__xludf.DUMMYFUNCTION("SPLIT(D599,""33"",FALSE)"),"pas d'adresse")</f>
        <v>pas d'adresse</v>
      </c>
      <c r="F599" s="3"/>
      <c r="G599" s="3"/>
      <c r="H599" s="1" t="s">
        <v>11</v>
      </c>
      <c r="I599" s="1" t="s">
        <v>11</v>
      </c>
      <c r="J599" s="1" t="s">
        <v>11</v>
      </c>
      <c r="K599" s="3"/>
      <c r="L599" s="3"/>
    </row>
    <row r="600" hidden="1">
      <c r="A600" s="4" t="s">
        <v>6373</v>
      </c>
      <c r="B600" s="1" t="s">
        <v>6374</v>
      </c>
      <c r="C600" s="1" t="s">
        <v>6375</v>
      </c>
      <c r="D600" s="1" t="s">
        <v>6376</v>
      </c>
      <c r="E600" s="1" t="str">
        <f>IFERROR(__xludf.DUMMYFUNCTION("SPLIT(D600,""33"",FALSE)"),"11/13 rue de Gironde
                                 Immeuble la Fabrique
                                ")</f>
        <v>11/13 rue de Gironde
                                 Immeuble la Fabrique
                                </v>
      </c>
      <c r="F600" s="1" t="str">
        <f>IFERROR(__xludf.DUMMYFUNCTION("""COMPUTED_VALUE"""),"300 BORDEAUX")</f>
        <v>300 BORDEAUX</v>
      </c>
      <c r="G600" s="1" t="s">
        <v>6377</v>
      </c>
      <c r="H600" s="1" t="s">
        <v>6378</v>
      </c>
      <c r="I600" s="5" t="s">
        <v>6379</v>
      </c>
      <c r="J600" s="1" t="s">
        <v>924</v>
      </c>
      <c r="K600" s="3"/>
      <c r="L600" s="3"/>
    </row>
    <row r="601" hidden="1">
      <c r="A601" s="4" t="s">
        <v>6393</v>
      </c>
      <c r="B601" s="1" t="s">
        <v>6394</v>
      </c>
      <c r="C601" s="1" t="s">
        <v>6395</v>
      </c>
      <c r="D601" s="1" t="s">
        <v>6396</v>
      </c>
      <c r="E601" s="1" t="str">
        <f>IFERROR(__xludf.DUMMYFUNCTION("SPLIT(D601,""33"",FALSE)"),"Place Saint Christoly
                                 Athénée Père Joseph Wrésinski,  Boîte n°10
                                ")</f>
        <v>Place Saint Christoly
                                 Athénée Père Joseph Wrésinski,  Boîte n°10
                                </v>
      </c>
      <c r="F601" s="1" t="str">
        <f>IFERROR(__xludf.DUMMYFUNCTION("""COMPUTED_VALUE"""),"000 Bordeaux")</f>
        <v>000 Bordeaux</v>
      </c>
      <c r="G601" s="1" t="s">
        <v>6397</v>
      </c>
      <c r="H601" s="1" t="s">
        <v>6398</v>
      </c>
      <c r="I601" s="5" t="s">
        <v>6399</v>
      </c>
      <c r="J601" s="1" t="s">
        <v>924</v>
      </c>
      <c r="K601" s="3"/>
      <c r="L601" s="3"/>
    </row>
    <row r="602" hidden="1">
      <c r="A602" s="4" t="s">
        <v>6403</v>
      </c>
      <c r="B602" s="1" t="s">
        <v>6404</v>
      </c>
      <c r="C602" s="1" t="s">
        <v>6405</v>
      </c>
      <c r="D602" s="1" t="s">
        <v>6406</v>
      </c>
      <c r="E602" s="1" t="str">
        <f>IFERROR(__xludf.DUMMYFUNCTION("SPLIT(D602,""33"",FALSE)"),"198 ROUTE DE TOULOUSE 
                                ")</f>
        <v>198 ROUTE DE TOULOUSE 
                                </v>
      </c>
      <c r="F602" s="1" t="str">
        <f>IFERROR(__xludf.DUMMYFUNCTION("""COMPUTED_VALUE"""),"130 BEGLES")</f>
        <v>130 BEGLES</v>
      </c>
      <c r="G602" s="1" t="s">
        <v>6407</v>
      </c>
      <c r="H602" s="1" t="s">
        <v>11</v>
      </c>
      <c r="I602" s="5" t="s">
        <v>6408</v>
      </c>
      <c r="J602" s="1" t="s">
        <v>31</v>
      </c>
      <c r="K602" s="3"/>
      <c r="L602" s="3"/>
    </row>
    <row r="603" hidden="1">
      <c r="A603" s="4" t="s">
        <v>6418</v>
      </c>
      <c r="B603" s="1" t="s">
        <v>6419</v>
      </c>
      <c r="C603" s="1" t="s">
        <v>6420</v>
      </c>
      <c r="D603" s="1" t="s">
        <v>6421</v>
      </c>
      <c r="E603" s="1" t="str">
        <f>IFERROR(__xludf.DUMMYFUNCTION("SPLIT(D603,""33"",FALSE)"),"48 avenue Jean Macé
                                ")</f>
        <v>48 avenue Jean Macé
                                </v>
      </c>
      <c r="F603" s="1" t="str">
        <f>IFERROR(__xludf.DUMMYFUNCTION("""COMPUTED_VALUE"""),"700 Merignac")</f>
        <v>700 Merignac</v>
      </c>
      <c r="G603" s="1" t="s">
        <v>6422</v>
      </c>
      <c r="H603" s="1" t="s">
        <v>11</v>
      </c>
      <c r="I603" s="1" t="s">
        <v>11</v>
      </c>
      <c r="J603" s="1" t="s">
        <v>80</v>
      </c>
      <c r="K603" s="3"/>
      <c r="L603" s="3"/>
    </row>
    <row r="604" hidden="1">
      <c r="A604" s="4" t="s">
        <v>6424</v>
      </c>
      <c r="B604" s="1" t="s">
        <v>6425</v>
      </c>
      <c r="C604" s="1" t="s">
        <v>6426</v>
      </c>
      <c r="D604" s="1" t="s">
        <v>6427</v>
      </c>
      <c r="E604" s="1" t="str">
        <f>IFERROR(__xludf.DUMMYFUNCTION("SPLIT(D604,""33"",FALSE)"),"36 RUE DUPATY
                                ")</f>
        <v>36 RUE DUPATY
                                </v>
      </c>
      <c r="F604" s="1" t="str">
        <f>IFERROR(__xludf.DUMMYFUNCTION("""COMPUTED_VALUE"""),"300 BORDEAUX")</f>
        <v>300 BORDEAUX</v>
      </c>
      <c r="G604" s="1" t="s">
        <v>6428</v>
      </c>
      <c r="H604" s="1" t="s">
        <v>11</v>
      </c>
      <c r="I604" s="1" t="s">
        <v>11</v>
      </c>
      <c r="J604" s="1" t="s">
        <v>80</v>
      </c>
      <c r="K604" s="3"/>
      <c r="L604" s="3"/>
    </row>
    <row r="605" hidden="1">
      <c r="A605" s="4" t="s">
        <v>6430</v>
      </c>
      <c r="B605" s="1" t="s">
        <v>6431</v>
      </c>
      <c r="C605" s="1" t="s">
        <v>6432</v>
      </c>
      <c r="D605" s="1" t="s">
        <v>6433</v>
      </c>
      <c r="E605" s="1" t="str">
        <f>IFERROR(__xludf.DUMMYFUNCTION("SPLIT(D605,""33"",FALSE)"),"9 rue de Condé 
                                ")</f>
        <v>9 rue de Condé 
                                </v>
      </c>
      <c r="F605" s="1" t="str">
        <f>IFERROR(__xludf.DUMMYFUNCTION("""COMPUTED_VALUE"""),"000 Bordeaux")</f>
        <v>000 Bordeaux</v>
      </c>
      <c r="G605" s="1" t="s">
        <v>6434</v>
      </c>
      <c r="H605" s="1" t="s">
        <v>11</v>
      </c>
      <c r="I605" s="1" t="s">
        <v>11</v>
      </c>
      <c r="J605" s="1" t="s">
        <v>53</v>
      </c>
      <c r="K605" s="3"/>
      <c r="L605" s="3"/>
    </row>
    <row r="606" hidden="1">
      <c r="A606" s="4" t="s">
        <v>6440</v>
      </c>
      <c r="B606" s="1" t="s">
        <v>6441</v>
      </c>
      <c r="C606" s="1" t="s">
        <v>6442</v>
      </c>
      <c r="D606" s="1" t="s">
        <v>6443</v>
      </c>
      <c r="E606" s="1" t="str">
        <f>IFERROR(__xludf.DUMMYFUNCTION("SPLIT(D606,""33"",FALSE)"),"31 rue Minvielle
                                ")</f>
        <v>31 rue Minvielle
                                </v>
      </c>
      <c r="F606" s="1" t="str">
        <f>IFERROR(__xludf.DUMMYFUNCTION("""COMPUTED_VALUE"""),"000 Bordeaux")</f>
        <v>000 Bordeaux</v>
      </c>
      <c r="G606" s="1" t="s">
        <v>6444</v>
      </c>
      <c r="H606" s="1" t="s">
        <v>11</v>
      </c>
      <c r="I606" s="5" t="s">
        <v>6445</v>
      </c>
      <c r="J606" s="1" t="s">
        <v>80</v>
      </c>
      <c r="K606" s="3"/>
      <c r="L606" s="3"/>
    </row>
    <row r="607" hidden="1">
      <c r="A607" s="4" t="s">
        <v>6449</v>
      </c>
      <c r="B607" s="1" t="s">
        <v>6450</v>
      </c>
      <c r="C607" s="3"/>
      <c r="D607" s="1" t="s">
        <v>9575</v>
      </c>
      <c r="E607" s="1" t="str">
        <f>IFERROR(__xludf.DUMMYFUNCTION("SPLIT(D607,""33"",FALSE)"),"pas d'adresse")</f>
        <v>pas d'adresse</v>
      </c>
      <c r="F607" s="3"/>
      <c r="G607" s="3"/>
      <c r="H607" s="1" t="s">
        <v>11</v>
      </c>
      <c r="I607" s="1" t="s">
        <v>11</v>
      </c>
      <c r="J607" s="1" t="s">
        <v>11</v>
      </c>
      <c r="K607" s="3"/>
      <c r="L607" s="3"/>
    </row>
    <row r="608" hidden="1">
      <c r="A608" s="4" t="s">
        <v>6458</v>
      </c>
      <c r="B608" s="1" t="s">
        <v>6459</v>
      </c>
      <c r="C608" s="1" t="s">
        <v>6460</v>
      </c>
      <c r="D608" s="1" t="s">
        <v>6461</v>
      </c>
      <c r="E608" s="1" t="str">
        <f>IFERROR(__xludf.DUMMYFUNCTION("SPLIT(D608,""33"",FALSE)"),"8 rue de l'Abbé Gaillard
                                ")</f>
        <v>8 rue de l'Abbé Gaillard
                                </v>
      </c>
      <c r="F608" s="1" t="str">
        <f>IFERROR(__xludf.DUMMYFUNCTION("""COMPUTED_VALUE"""),"830 Belin Beliet")</f>
        <v>830 Belin Beliet</v>
      </c>
      <c r="G608" s="1" t="s">
        <v>6462</v>
      </c>
      <c r="H608" s="1" t="s">
        <v>11</v>
      </c>
      <c r="I608" s="5" t="s">
        <v>6463</v>
      </c>
      <c r="J608" s="1" t="s">
        <v>154</v>
      </c>
      <c r="K608" s="3"/>
      <c r="L608" s="3"/>
    </row>
    <row r="609" hidden="1">
      <c r="A609" s="4" t="s">
        <v>6469</v>
      </c>
      <c r="B609" s="1" t="s">
        <v>6470</v>
      </c>
      <c r="C609" s="1" t="s">
        <v>6471</v>
      </c>
      <c r="D609" s="1" t="s">
        <v>6472</v>
      </c>
      <c r="E609" s="1" t="str">
        <f>IFERROR(__xludf.DUMMYFUNCTION("SPLIT(D609,""33"",FALSE)"),"Palais de Justice 
                                 Place de la République 
                                ")</f>
        <v>Palais de Justice 
                                 Place de la République 
                                </v>
      </c>
      <c r="F609" s="1" t="str">
        <f>IFERROR(__xludf.DUMMYFUNCTION("""COMPUTED_VALUE"""),"000 Bordeaux")</f>
        <v>000 Bordeaux</v>
      </c>
      <c r="G609" s="1" t="s">
        <v>6473</v>
      </c>
      <c r="H609" s="1" t="s">
        <v>6474</v>
      </c>
      <c r="I609" s="1" t="s">
        <v>11</v>
      </c>
      <c r="J609" s="1" t="s">
        <v>312</v>
      </c>
      <c r="K609" s="3"/>
      <c r="L609" s="3"/>
    </row>
    <row r="610" hidden="1">
      <c r="A610" s="4" t="s">
        <v>6478</v>
      </c>
      <c r="B610" s="1" t="s">
        <v>6479</v>
      </c>
      <c r="C610" s="1" t="s">
        <v>6480</v>
      </c>
      <c r="D610" s="1" t="s">
        <v>6481</v>
      </c>
      <c r="E610" s="1" t="str">
        <f>IFERROR(__xludf.DUMMYFUNCTION("SPLIT(D610,""33"",FALSE)"),"19, rue du cloître
                                ")</f>
        <v>19, rue du cloître
                                </v>
      </c>
      <c r="F610" s="1" t="str">
        <f>IFERROR(__xludf.DUMMYFUNCTION("""COMPUTED_VALUE"""),"800 BORDEAUX")</f>
        <v>800 BORDEAUX</v>
      </c>
      <c r="G610" s="1" t="s">
        <v>6482</v>
      </c>
      <c r="H610" s="1" t="s">
        <v>11</v>
      </c>
      <c r="I610" s="5" t="s">
        <v>6483</v>
      </c>
      <c r="J610" s="1" t="s">
        <v>80</v>
      </c>
      <c r="K610" s="3"/>
      <c r="L610" s="3"/>
    </row>
    <row r="611" hidden="1">
      <c r="A611" s="4" t="s">
        <v>6485</v>
      </c>
      <c r="B611" s="1" t="s">
        <v>6486</v>
      </c>
      <c r="C611" s="3"/>
      <c r="D611" s="1" t="s">
        <v>9575</v>
      </c>
      <c r="E611" s="1" t="str">
        <f>IFERROR(__xludf.DUMMYFUNCTION("SPLIT(D611,""33"",FALSE)"),"pas d'adresse")</f>
        <v>pas d'adresse</v>
      </c>
      <c r="F611" s="3"/>
      <c r="G611" s="3"/>
      <c r="H611" s="1" t="s">
        <v>11</v>
      </c>
      <c r="I611" s="1" t="s">
        <v>11</v>
      </c>
      <c r="J611" s="1" t="s">
        <v>11</v>
      </c>
      <c r="K611" s="3"/>
      <c r="L611" s="3"/>
    </row>
    <row r="612" hidden="1">
      <c r="A612" s="4" t="s">
        <v>6498</v>
      </c>
      <c r="B612" s="1" t="s">
        <v>6499</v>
      </c>
      <c r="C612" s="1" t="s">
        <v>6500</v>
      </c>
      <c r="D612" s="1" t="s">
        <v>6501</v>
      </c>
      <c r="E612" s="1" t="str">
        <f>IFERROR(__xludf.DUMMYFUNCTION("SPLIT(D612,""33"",FALSE)"),"36 RUE BARREYRE
                                ")</f>
        <v>36 RUE BARREYRE
                                </v>
      </c>
      <c r="F612" s="1" t="str">
        <f>IFERROR(__xludf.DUMMYFUNCTION("""COMPUTED_VALUE"""),"300 BORDEAUX")</f>
        <v>300 BORDEAUX</v>
      </c>
      <c r="G612" s="1" t="s">
        <v>6502</v>
      </c>
      <c r="H612" s="1" t="s">
        <v>6503</v>
      </c>
      <c r="I612" s="3"/>
      <c r="J612" s="1" t="s">
        <v>382</v>
      </c>
      <c r="K612" s="3"/>
      <c r="L612" s="3"/>
    </row>
    <row r="613" hidden="1">
      <c r="A613" s="4" t="s">
        <v>6507</v>
      </c>
      <c r="B613" s="1" t="s">
        <v>6508</v>
      </c>
      <c r="C613" s="1" t="s">
        <v>6509</v>
      </c>
      <c r="D613" s="1" t="s">
        <v>6510</v>
      </c>
      <c r="E613" s="1" t="str">
        <f>IFERROR(__xludf.DUMMYFUNCTION("SPLIT(D613,""33"",FALSE)"),"1 rue de la Benauge
                                 Centre de secours de la Benauge
                                ")</f>
        <v>1 rue de la Benauge
                                 Centre de secours de la Benauge
                                </v>
      </c>
      <c r="F613" s="1" t="str">
        <f>IFERROR(__xludf.DUMMYFUNCTION("""COMPUTED_VALUE"""),"100 BORDEAUX")</f>
        <v>100 BORDEAUX</v>
      </c>
      <c r="G613" s="1" t="s">
        <v>6511</v>
      </c>
      <c r="H613" s="1" t="s">
        <v>11</v>
      </c>
      <c r="I613" s="5" t="s">
        <v>6512</v>
      </c>
      <c r="J613" s="1" t="s">
        <v>154</v>
      </c>
      <c r="K613" s="3"/>
      <c r="L613" s="3"/>
    </row>
    <row r="614" hidden="1">
      <c r="A614" s="4" t="s">
        <v>6516</v>
      </c>
      <c r="B614" s="1" t="s">
        <v>6517</v>
      </c>
      <c r="C614" s="1" t="s">
        <v>6518</v>
      </c>
      <c r="D614" s="1" t="s">
        <v>6519</v>
      </c>
      <c r="E614" s="1" t="str">
        <f>IFERROR(__xludf.DUMMYFUNCTION("SPLIT(D614,""33"",FALSE)"),"2 Impasse Peruchet
                                ")</f>
        <v>2 Impasse Peruchet
                                </v>
      </c>
      <c r="F614" s="1" t="str">
        <f>IFERROR(__xludf.DUMMYFUNCTION("""COMPUTED_VALUE"""),"670 La Sauve")</f>
        <v>670 La Sauve</v>
      </c>
      <c r="G614" s="1" t="s">
        <v>6520</v>
      </c>
      <c r="H614" s="1" t="s">
        <v>11</v>
      </c>
      <c r="I614" s="3"/>
      <c r="J614" s="1" t="s">
        <v>80</v>
      </c>
      <c r="K614" s="3"/>
      <c r="L614" s="3"/>
    </row>
    <row r="615" hidden="1">
      <c r="A615" s="4" t="s">
        <v>6524</v>
      </c>
      <c r="B615" s="1" t="s">
        <v>6525</v>
      </c>
      <c r="C615" s="1" t="s">
        <v>6526</v>
      </c>
      <c r="D615" s="1" t="s">
        <v>6527</v>
      </c>
      <c r="E615" s="1" t="str">
        <f>IFERROR(__xludf.DUMMYFUNCTION("SPLIT(D615,""33"",FALSE)"),"Rue PAUL COURTEAULT
                                BP 10702
                                ")</f>
        <v>Rue PAUL COURTEAULT
                                BP 10702
                                </v>
      </c>
      <c r="F615" s="1" t="str">
        <f>IFERROR(__xludf.DUMMYFUNCTION("""COMPUTED_VALUE"""),"006 Bordeaux Cedex")</f>
        <v>006 Bordeaux Cedex</v>
      </c>
      <c r="G615" s="1" t="s">
        <v>6528</v>
      </c>
      <c r="H615" s="1" t="s">
        <v>11</v>
      </c>
      <c r="I615" s="5" t="s">
        <v>6529</v>
      </c>
      <c r="J615" s="1" t="s">
        <v>312</v>
      </c>
      <c r="K615" s="3"/>
      <c r="L615" s="3"/>
    </row>
    <row r="616" hidden="1">
      <c r="A616" s="4" t="s">
        <v>6533</v>
      </c>
      <c r="B616" s="1" t="s">
        <v>6534</v>
      </c>
      <c r="C616" s="1" t="s">
        <v>6535</v>
      </c>
      <c r="D616" s="1" t="s">
        <v>6536</v>
      </c>
      <c r="E616" s="1" t="str">
        <f>IFERROR(__xludf.DUMMYFUNCTION("SPLIT(D616,""33"",FALSE)"),"153 Rue David Johnston
                                 Maison des Sports et de la Vie Associative
                                ")</f>
        <v>153 Rue David Johnston
                                 Maison des Sports et de la Vie Associative
                                </v>
      </c>
      <c r="F616" s="1" t="str">
        <f>IFERROR(__xludf.DUMMYFUNCTION("""COMPUTED_VALUE"""),"000 BORDEAUX")</f>
        <v>000 BORDEAUX</v>
      </c>
      <c r="G616" s="1" t="s">
        <v>6537</v>
      </c>
      <c r="H616" s="1" t="s">
        <v>6538</v>
      </c>
      <c r="I616" s="5" t="s">
        <v>6539</v>
      </c>
      <c r="J616" s="1" t="s">
        <v>312</v>
      </c>
      <c r="K616" s="3"/>
      <c r="L616" s="3"/>
    </row>
    <row r="617" hidden="1">
      <c r="A617" s="4" t="s">
        <v>6551</v>
      </c>
      <c r="B617" s="1" t="s">
        <v>6552</v>
      </c>
      <c r="C617" s="1" t="s">
        <v>6553</v>
      </c>
      <c r="D617" s="1" t="s">
        <v>6554</v>
      </c>
      <c r="E617" s="1" t="str">
        <f>IFERROR(__xludf.DUMMYFUNCTION("SPLIT(D617,""33"",FALSE)"),"11 rue Segalier 
                                 Résidence le Pradeau
                                ")</f>
        <v>11 rue Segalier 
                                 Résidence le Pradeau
                                </v>
      </c>
      <c r="F617" s="1" t="str">
        <f>IFERROR(__xludf.DUMMYFUNCTION("""COMPUTED_VALUE"""),"000 Bordeaux")</f>
        <v>000 Bordeaux</v>
      </c>
      <c r="G617" s="1" t="s">
        <v>6555</v>
      </c>
      <c r="H617" s="1" t="s">
        <v>6556</v>
      </c>
      <c r="I617" s="5" t="s">
        <v>6557</v>
      </c>
      <c r="J617" s="1" t="s">
        <v>80</v>
      </c>
      <c r="K617" s="3"/>
      <c r="L617" s="3"/>
    </row>
    <row r="618" hidden="1">
      <c r="A618" s="4" t="s">
        <v>6563</v>
      </c>
      <c r="B618" s="1" t="s">
        <v>6564</v>
      </c>
      <c r="C618" s="1" t="s">
        <v>6565</v>
      </c>
      <c r="D618" s="1" t="s">
        <v>6566</v>
      </c>
      <c r="E618" s="1" t="str">
        <f>IFERROR(__xludf.DUMMYFUNCTION("SPLIT(D618,""33"",FALSE)"),"9, Rue francois Rabelais
                                ")</f>
        <v>9, Rue francois Rabelais
                                </v>
      </c>
      <c r="F618" s="1" t="str">
        <f>IFERROR(__xludf.DUMMYFUNCTION("""COMPUTED_VALUE"""),"310 Lormont")</f>
        <v>310 Lormont</v>
      </c>
      <c r="G618" s="1" t="s">
        <v>6567</v>
      </c>
      <c r="H618" s="1" t="s">
        <v>6568</v>
      </c>
      <c r="I618" s="1" t="s">
        <v>11</v>
      </c>
      <c r="J618" s="1" t="s">
        <v>31</v>
      </c>
      <c r="K618" s="3"/>
      <c r="L618" s="3"/>
    </row>
    <row r="619" hidden="1">
      <c r="A619" s="4" t="s">
        <v>6570</v>
      </c>
      <c r="B619" s="1" t="s">
        <v>6571</v>
      </c>
      <c r="C619" s="1" t="s">
        <v>6572</v>
      </c>
      <c r="D619" s="1" t="s">
        <v>6573</v>
      </c>
      <c r="E619" s="1" t="str">
        <f>IFERROR(__xludf.DUMMYFUNCTION("SPLIT(D619,""33"",FALSE)"),"16 rue Ausone
                                ")</f>
        <v>16 rue Ausone
                                </v>
      </c>
      <c r="F619" s="1" t="str">
        <f>IFERROR(__xludf.DUMMYFUNCTION("""COMPUTED_VALUE"""),"000 Bordeaux")</f>
        <v>000 Bordeaux</v>
      </c>
      <c r="G619" s="1" t="s">
        <v>6574</v>
      </c>
      <c r="H619" s="1" t="s">
        <v>6575</v>
      </c>
      <c r="I619" s="1" t="s">
        <v>11</v>
      </c>
      <c r="J619" s="1" t="s">
        <v>382</v>
      </c>
      <c r="K619" s="3"/>
      <c r="L619" s="3"/>
    </row>
    <row r="620" hidden="1">
      <c r="A620" s="4" t="s">
        <v>6577</v>
      </c>
      <c r="B620" s="1" t="s">
        <v>6578</v>
      </c>
      <c r="C620" s="1" t="s">
        <v>6579</v>
      </c>
      <c r="D620" s="1" t="s">
        <v>6580</v>
      </c>
      <c r="E620" s="1" t="str">
        <f>IFERROR(__xludf.DUMMYFUNCTION("SPLIT(D620,""33"",FALSE)"),"16 rue Professeur André Lambinet
                                 Chez M. N'SOSSOLO DANY Tour 1, Appart. 1, Résidence La Benauge
                                ")</f>
        <v>16 rue Professeur André Lambinet
                                 Chez M. N'SOSSOLO DANY Tour 1, Appart. 1, Résidence La Benauge
                                </v>
      </c>
      <c r="F620" s="1" t="str">
        <f>IFERROR(__xludf.DUMMYFUNCTION("""COMPUTED_VALUE"""),"100 Bordeaux")</f>
        <v>100 Bordeaux</v>
      </c>
      <c r="G620" s="1" t="s">
        <v>6581</v>
      </c>
      <c r="H620" s="1" t="s">
        <v>6582</v>
      </c>
      <c r="I620" s="1" t="s">
        <v>11</v>
      </c>
      <c r="J620" s="1" t="s">
        <v>80</v>
      </c>
      <c r="K620" s="3"/>
      <c r="L620" s="3"/>
    </row>
    <row r="621" hidden="1">
      <c r="A621" s="4" t="s">
        <v>6584</v>
      </c>
      <c r="B621" s="1" t="s">
        <v>6585</v>
      </c>
      <c r="C621" s="1" t="s">
        <v>6586</v>
      </c>
      <c r="D621" s="1" t="s">
        <v>6587</v>
      </c>
      <c r="E621" s="1" t="str">
        <f>IFERROR(__xludf.DUMMYFUNCTION("SPLIT(D621,""33"",FALSE)"),"87 Quai des Queyries
                                ")</f>
        <v>87 Quai des Queyries
                                </v>
      </c>
      <c r="F621" s="1" t="str">
        <f>IFERROR(__xludf.DUMMYFUNCTION("""COMPUTED_VALUE"""),"000 BORDEAUX")</f>
        <v>000 BORDEAUX</v>
      </c>
      <c r="G621" s="1" t="s">
        <v>6588</v>
      </c>
      <c r="H621" s="1" t="s">
        <v>11</v>
      </c>
      <c r="I621" s="5" t="s">
        <v>6589</v>
      </c>
      <c r="J621" s="1" t="s">
        <v>924</v>
      </c>
      <c r="K621" s="3"/>
      <c r="L621" s="3"/>
    </row>
    <row r="622" hidden="1">
      <c r="A622" s="4" t="s">
        <v>6591</v>
      </c>
      <c r="B622" s="1" t="s">
        <v>6592</v>
      </c>
      <c r="C622" s="1" t="s">
        <v>6593</v>
      </c>
      <c r="D622" s="1" t="s">
        <v>6594</v>
      </c>
      <c r="E622" s="1" t="str">
        <f>IFERROR(__xludf.DUMMYFUNCTION("SPLIT(D622,""33"",FALSE)"),"20 rue de Grassi
                                ")</f>
        <v>20 rue de Grassi
                                </v>
      </c>
      <c r="F622" s="1" t="str">
        <f>IFERROR(__xludf.DUMMYFUNCTION("""COMPUTED_VALUE"""),"000 Bordeaux")</f>
        <v>000 Bordeaux</v>
      </c>
      <c r="G622" s="1" t="s">
        <v>6595</v>
      </c>
      <c r="H622" s="1" t="s">
        <v>6596</v>
      </c>
      <c r="I622" s="5" t="s">
        <v>6597</v>
      </c>
      <c r="J622" s="1" t="s">
        <v>924</v>
      </c>
      <c r="K622" s="3"/>
      <c r="L622" s="3"/>
    </row>
    <row r="623" hidden="1">
      <c r="A623" s="4" t="s">
        <v>6599</v>
      </c>
      <c r="B623" s="1" t="s">
        <v>6600</v>
      </c>
      <c r="C623" s="1" t="s">
        <v>6601</v>
      </c>
      <c r="D623" s="1" t="s">
        <v>6602</v>
      </c>
      <c r="E623" s="1" t="str">
        <f>IFERROR(__xludf.DUMMYFUNCTION("SPLIT(D623,""33"",FALSE)"),"296 avenue Pasteur
                                ")</f>
        <v>296 avenue Pasteur
                                </v>
      </c>
      <c r="F623" s="1" t="str">
        <f>IFERROR(__xludf.DUMMYFUNCTION("""COMPUTED_VALUE"""),"185 Le Haillan")</f>
        <v>185 Le Haillan</v>
      </c>
      <c r="G623" s="1" t="s">
        <v>6603</v>
      </c>
      <c r="H623" s="1" t="s">
        <v>11</v>
      </c>
      <c r="I623" s="5" t="s">
        <v>6604</v>
      </c>
      <c r="J623" s="1" t="s">
        <v>154</v>
      </c>
      <c r="K623" s="3"/>
      <c r="L623" s="3"/>
    </row>
    <row r="624" hidden="1">
      <c r="A624" s="4" t="s">
        <v>6610</v>
      </c>
      <c r="B624" s="1" t="s">
        <v>6611</v>
      </c>
      <c r="C624" s="3"/>
      <c r="D624" s="1" t="s">
        <v>9575</v>
      </c>
      <c r="E624" s="1" t="str">
        <f>IFERROR(__xludf.DUMMYFUNCTION("SPLIT(D624,""33"",FALSE)"),"pas d'adresse")</f>
        <v>pas d'adresse</v>
      </c>
      <c r="F624" s="3"/>
      <c r="G624" s="3"/>
      <c r="H624" s="1" t="s">
        <v>11</v>
      </c>
      <c r="I624" s="1" t="s">
        <v>11</v>
      </c>
      <c r="J624" s="1" t="s">
        <v>11</v>
      </c>
      <c r="K624" s="3"/>
      <c r="L624" s="3"/>
    </row>
    <row r="625" hidden="1">
      <c r="A625" s="4" t="s">
        <v>6615</v>
      </c>
      <c r="B625" s="1" t="s">
        <v>6616</v>
      </c>
      <c r="C625" s="1" t="s">
        <v>6617</v>
      </c>
      <c r="D625" s="1" t="s">
        <v>6618</v>
      </c>
      <c r="E625" s="1" t="str">
        <f>IFERROR(__xludf.DUMMYFUNCTION("SPLIT(D625,""33"",FALSE)"),"1 Place Bardineau
                                ")</f>
        <v>1 Place Bardineau
                                </v>
      </c>
      <c r="F625" s="1" t="str">
        <f>IFERROR(__xludf.DUMMYFUNCTION("""COMPUTED_VALUE"""),"000 Bordeaux")</f>
        <v>000 Bordeaux</v>
      </c>
      <c r="G625" s="1" t="s">
        <v>6619</v>
      </c>
      <c r="H625" s="1" t="s">
        <v>6620</v>
      </c>
      <c r="I625" s="5" t="s">
        <v>6621</v>
      </c>
      <c r="J625" s="1" t="s">
        <v>80</v>
      </c>
      <c r="K625" s="3"/>
      <c r="L625" s="3"/>
    </row>
    <row r="626" hidden="1">
      <c r="A626" s="4" t="s">
        <v>6623</v>
      </c>
      <c r="B626" s="1" t="s">
        <v>6624</v>
      </c>
      <c r="C626" s="1" t="s">
        <v>6625</v>
      </c>
      <c r="D626" s="1" t="s">
        <v>6626</v>
      </c>
      <c r="E626" s="1" t="str">
        <f>IFERROR(__xludf.DUMMYFUNCTION("SPLIT(D626,""33"",FALSE)"),"36 rue du Sablonat
                                ")</f>
        <v>36 rue du Sablonat
                                </v>
      </c>
      <c r="F626" s="1" t="str">
        <f>IFERROR(__xludf.DUMMYFUNCTION("""COMPUTED_VALUE"""),"200 Bordeaux")</f>
        <v>200 Bordeaux</v>
      </c>
      <c r="G626" s="1" t="s">
        <v>6627</v>
      </c>
      <c r="H626" s="1" t="s">
        <v>11</v>
      </c>
      <c r="I626" s="5" t="s">
        <v>6628</v>
      </c>
      <c r="J626" s="1" t="s">
        <v>31</v>
      </c>
      <c r="K626" s="3"/>
      <c r="L626" s="3"/>
    </row>
    <row r="627" hidden="1">
      <c r="A627" s="4" t="s">
        <v>6630</v>
      </c>
      <c r="B627" s="1" t="s">
        <v>6631</v>
      </c>
      <c r="C627" s="1" t="s">
        <v>6632</v>
      </c>
      <c r="D627" s="1" t="s">
        <v>6633</v>
      </c>
      <c r="E627" s="1" t="str">
        <f>IFERROR(__xludf.DUMMYFUNCTION("SPLIT(D627,""33"",FALSE)"),"31 rue Bergeret
                                ")</f>
        <v>31 rue Bergeret
                                </v>
      </c>
      <c r="F627" s="1" t="str">
        <f>IFERROR(__xludf.DUMMYFUNCTION("""COMPUTED_VALUE"""),"000 Bordeaux")</f>
        <v>000 Bordeaux</v>
      </c>
      <c r="G627" s="1" t="s">
        <v>2991</v>
      </c>
      <c r="H627" s="1" t="s">
        <v>11</v>
      </c>
      <c r="I627" s="1" t="s">
        <v>11</v>
      </c>
      <c r="J627" s="1" t="s">
        <v>80</v>
      </c>
      <c r="K627" s="3"/>
      <c r="L627" s="3"/>
    </row>
    <row r="628" hidden="1">
      <c r="A628" s="4" t="s">
        <v>6635</v>
      </c>
      <c r="B628" s="1" t="s">
        <v>6636</v>
      </c>
      <c r="C628" s="1" t="s">
        <v>6637</v>
      </c>
      <c r="D628" s="1" t="s">
        <v>6638</v>
      </c>
      <c r="E628" s="1" t="str">
        <f>IFERROR(__xludf.DUMMYFUNCTION("SPLIT(D628,""33"",FALSE)"),"41 A rue Blanchard-Latour
                                ")</f>
        <v>41 A rue Blanchard-Latour
                                </v>
      </c>
      <c r="F628" s="1" t="str">
        <f>IFERROR(__xludf.DUMMYFUNCTION("""COMPUTED_VALUE"""),"000 Bordeaux")</f>
        <v>000 Bordeaux</v>
      </c>
      <c r="G628" s="1" t="s">
        <v>6639</v>
      </c>
      <c r="H628" s="1" t="s">
        <v>6640</v>
      </c>
      <c r="I628" s="5" t="s">
        <v>6641</v>
      </c>
      <c r="J628" s="1" t="s">
        <v>53</v>
      </c>
      <c r="K628" s="3"/>
      <c r="L628" s="3"/>
    </row>
    <row r="629" hidden="1">
      <c r="A629" s="4" t="s">
        <v>6647</v>
      </c>
      <c r="B629" s="1" t="s">
        <v>6648</v>
      </c>
      <c r="C629" s="1" t="s">
        <v>6649</v>
      </c>
      <c r="D629" s="1" t="s">
        <v>6650</v>
      </c>
      <c r="E629" s="1" t="str">
        <f>IFERROR(__xludf.DUMMYFUNCTION("SPLIT(D629,""33"",FALSE)"),"50 rue du Tauzin
                                ")</f>
        <v>50 rue du Tauzin
                                </v>
      </c>
      <c r="F629" s="1" t="str">
        <f>IFERROR(__xludf.DUMMYFUNCTION("""COMPUTED_VALUE"""),"000 Bordeaux")</f>
        <v>000 Bordeaux</v>
      </c>
      <c r="G629" s="1" t="s">
        <v>6651</v>
      </c>
      <c r="H629" s="1" t="s">
        <v>11</v>
      </c>
      <c r="I629" s="5" t="s">
        <v>6652</v>
      </c>
      <c r="J629" s="1" t="s">
        <v>312</v>
      </c>
      <c r="K629" s="3"/>
      <c r="L629" s="3"/>
    </row>
    <row r="630" hidden="1">
      <c r="A630" s="4" t="s">
        <v>6654</v>
      </c>
      <c r="B630" s="1" t="s">
        <v>6655</v>
      </c>
      <c r="C630" s="1" t="s">
        <v>6656</v>
      </c>
      <c r="D630" s="1" t="s">
        <v>6657</v>
      </c>
      <c r="E630" s="1" t="str">
        <f>IFERROR(__xludf.DUMMYFUNCTION("SPLIT(D630,""33"",FALSE)"),"LES BLOUSES ROSES - HOPITAL DES ENFANTS - ACCUEIL DES FRATRIES
                                 PLACE AMELIE RABA LEON
                                ")</f>
        <v>LES BLOUSES ROSES - HOPITAL DES ENFANTS - ACCUEIL DES FRATRIES
                                 PLACE AMELIE RABA LEON
                                </v>
      </c>
      <c r="F630" s="1" t="str">
        <f>IFERROR(__xludf.DUMMYFUNCTION("""COMPUTED_VALUE"""),"076 BORDEAUX CEDEX")</f>
        <v>076 BORDEAUX CEDEX</v>
      </c>
      <c r="G630" s="1" t="s">
        <v>6658</v>
      </c>
      <c r="H630" s="1" t="s">
        <v>6659</v>
      </c>
      <c r="I630" s="1" t="s">
        <v>11</v>
      </c>
      <c r="J630" s="1" t="s">
        <v>31</v>
      </c>
      <c r="K630" s="3"/>
      <c r="L630" s="3"/>
    </row>
    <row r="631" hidden="1">
      <c r="A631" s="4" t="s">
        <v>6663</v>
      </c>
      <c r="B631" s="1" t="s">
        <v>6664</v>
      </c>
      <c r="C631" s="1" t="s">
        <v>6665</v>
      </c>
      <c r="D631" s="1" t="s">
        <v>6666</v>
      </c>
      <c r="E631" s="1" t="str">
        <f>IFERROR(__xludf.DUMMYFUNCTION("SPLIT(D631,""33"",FALSE)"),"14 rue Ségalier
                                ")</f>
        <v>14 rue Ségalier
                                </v>
      </c>
      <c r="F631" s="1" t="str">
        <f>IFERROR(__xludf.DUMMYFUNCTION("""COMPUTED_VALUE"""),"000 Bordeaux")</f>
        <v>000 Bordeaux</v>
      </c>
      <c r="G631" s="1" t="s">
        <v>6667</v>
      </c>
      <c r="H631" s="1" t="s">
        <v>11</v>
      </c>
      <c r="I631" s="1" t="s">
        <v>11</v>
      </c>
      <c r="J631" s="1" t="s">
        <v>31</v>
      </c>
      <c r="K631" s="3"/>
      <c r="L631" s="3"/>
    </row>
    <row r="632" hidden="1">
      <c r="A632" s="4" t="s">
        <v>6671</v>
      </c>
      <c r="B632" s="1" t="s">
        <v>6672</v>
      </c>
      <c r="C632" s="1" t="s">
        <v>6673</v>
      </c>
      <c r="D632" s="1" t="s">
        <v>6674</v>
      </c>
      <c r="E632" s="1" t="str">
        <f>IFERROR(__xludf.DUMMYFUNCTION("SPLIT(D632,""33"",FALSE)"),"3 rue Beyssac
                                ")</f>
        <v>3 rue Beyssac
                                </v>
      </c>
      <c r="F632" s="1" t="str">
        <f>IFERROR(__xludf.DUMMYFUNCTION("""COMPUTED_VALUE"""),"800 Bordeaux")</f>
        <v>800 Bordeaux</v>
      </c>
      <c r="G632" s="1" t="s">
        <v>6675</v>
      </c>
      <c r="H632" s="1" t="s">
        <v>6676</v>
      </c>
      <c r="I632" s="5" t="s">
        <v>6677</v>
      </c>
      <c r="J632" s="1" t="s">
        <v>80</v>
      </c>
      <c r="K632" s="3"/>
      <c r="L632" s="3"/>
    </row>
    <row r="633" hidden="1">
      <c r="A633" s="4" t="s">
        <v>6681</v>
      </c>
      <c r="B633" s="1" t="s">
        <v>6682</v>
      </c>
      <c r="C633" s="1" t="s">
        <v>6683</v>
      </c>
      <c r="D633" s="1" t="s">
        <v>6684</v>
      </c>
      <c r="E633" s="1" t="str">
        <f>IFERROR(__xludf.DUMMYFUNCTION("SPLIT(D633,""33"",FALSE)"),"ANR Gironde 2 rue Serge Mallet 
                                 Résidence Grand Caillou Bat 13
                                ")</f>
        <v>ANR Gironde 2 rue Serge Mallet 
                                 Résidence Grand Caillou Bat 13
                                </v>
      </c>
      <c r="F633" s="1" t="str">
        <f>IFERROR(__xludf.DUMMYFUNCTION("""COMPUTED_VALUE"""),"320 EYSINES")</f>
        <v>320 EYSINES</v>
      </c>
      <c r="G633" s="1" t="s">
        <v>6685</v>
      </c>
      <c r="H633" s="1" t="s">
        <v>6686</v>
      </c>
      <c r="I633" s="5" t="s">
        <v>6687</v>
      </c>
      <c r="J633" s="1" t="s">
        <v>31</v>
      </c>
      <c r="K633" s="3"/>
      <c r="L633" s="3"/>
    </row>
    <row r="634" hidden="1">
      <c r="A634" s="4" t="s">
        <v>6689</v>
      </c>
      <c r="B634" s="1" t="s">
        <v>6690</v>
      </c>
      <c r="C634" s="1" t="s">
        <v>6691</v>
      </c>
      <c r="D634" s="1" t="s">
        <v>6692</v>
      </c>
      <c r="E634" s="1" t="str">
        <f>IFERROR(__xludf.DUMMYFUNCTION("SPLIT(D634,""33"",FALSE)"),"26 rue du Maréchal Gallieni
                                ")</f>
        <v>26 rue du Maréchal Gallieni
                                </v>
      </c>
      <c r="F634" s="1" t="str">
        <f>IFERROR(__xludf.DUMMYFUNCTION("""COMPUTED_VALUE"""),"150 CENON")</f>
        <v>150 CENON</v>
      </c>
      <c r="G634" s="1" t="s">
        <v>6693</v>
      </c>
      <c r="H634" s="1" t="s">
        <v>6694</v>
      </c>
      <c r="I634" s="5" t="s">
        <v>6695</v>
      </c>
      <c r="J634" s="1" t="s">
        <v>80</v>
      </c>
      <c r="K634" s="3"/>
      <c r="L634" s="3"/>
    </row>
    <row r="635" hidden="1">
      <c r="A635" s="4" t="s">
        <v>6697</v>
      </c>
      <c r="B635" s="1" t="s">
        <v>6698</v>
      </c>
      <c r="C635" s="3"/>
      <c r="D635" s="1" t="s">
        <v>9575</v>
      </c>
      <c r="E635" s="1" t="str">
        <f>IFERROR(__xludf.DUMMYFUNCTION("SPLIT(D635,""33"",FALSE)"),"pas d'adresse")</f>
        <v>pas d'adresse</v>
      </c>
      <c r="F635" s="3"/>
      <c r="G635" s="3"/>
      <c r="H635" s="1" t="s">
        <v>11</v>
      </c>
      <c r="I635" s="1" t="s">
        <v>11</v>
      </c>
      <c r="J635" s="1" t="s">
        <v>11</v>
      </c>
      <c r="K635" s="3"/>
      <c r="L635" s="3"/>
    </row>
    <row r="636" hidden="1">
      <c r="A636" s="4" t="s">
        <v>6700</v>
      </c>
      <c r="B636" s="1" t="s">
        <v>6701</v>
      </c>
      <c r="C636" s="1" t="s">
        <v>6702</v>
      </c>
      <c r="D636" s="1" t="s">
        <v>6703</v>
      </c>
      <c r="E636" s="1" t="str">
        <f>IFERROR(__xludf.DUMMYFUNCTION("SPLIT(D636,""33"",FALSE)"),"46 rue de New York
                                ")</f>
        <v>46 rue de New York
                                </v>
      </c>
      <c r="F636" s="1" t="str">
        <f>IFERROR(__xludf.DUMMYFUNCTION("""COMPUTED_VALUE"""),"300 BORDEAUX")</f>
        <v>300 BORDEAUX</v>
      </c>
      <c r="G636" s="1" t="s">
        <v>6704</v>
      </c>
      <c r="H636" s="1" t="s">
        <v>11</v>
      </c>
      <c r="I636" s="5" t="s">
        <v>6705</v>
      </c>
      <c r="J636" s="1" t="s">
        <v>11</v>
      </c>
      <c r="K636" s="3"/>
      <c r="L636" s="3"/>
    </row>
    <row r="637" hidden="1">
      <c r="A637" s="4" t="s">
        <v>6711</v>
      </c>
      <c r="B637" s="1" t="s">
        <v>6712</v>
      </c>
      <c r="C637" s="1" t="s">
        <v>6713</v>
      </c>
      <c r="D637" s="1" t="s">
        <v>6714</v>
      </c>
      <c r="E637" s="1" t="str">
        <f>IFERROR(__xludf.DUMMYFUNCTION("SPLIT(D637,""33"",FALSE)"),"Maison Départementale des Sports et de la Vie Associative
                                 153 rue david johnston
                                ")</f>
        <v>Maison Départementale des Sports et de la Vie Associative
                                 153 rue david johnston
                                </v>
      </c>
      <c r="F637" s="1" t="str">
        <f>IFERROR(__xludf.DUMMYFUNCTION("""COMPUTED_VALUE"""),"000 Bordeaux")</f>
        <v>000 Bordeaux</v>
      </c>
      <c r="G637" s="1" t="s">
        <v>6715</v>
      </c>
      <c r="H637" s="1" t="s">
        <v>11</v>
      </c>
      <c r="I637" s="5" t="s">
        <v>6716</v>
      </c>
      <c r="J637" s="1" t="s">
        <v>11</v>
      </c>
      <c r="K637" s="3"/>
      <c r="L637" s="3"/>
    </row>
    <row r="638" hidden="1">
      <c r="A638" s="4" t="s">
        <v>6720</v>
      </c>
      <c r="B638" s="1" t="s">
        <v>6721</v>
      </c>
      <c r="C638" s="1" t="s">
        <v>6722</v>
      </c>
      <c r="D638" s="1" t="s">
        <v>6723</v>
      </c>
      <c r="E638" s="1" t="str">
        <f>IFERROR(__xludf.DUMMYFUNCTION("SPLIT(D638,""33"",FALSE)"),"12 impasse ducouvent
                                ")</f>
        <v>12 impasse ducouvent
                                </v>
      </c>
      <c r="F638" s="1" t="str">
        <f>IFERROR(__xludf.DUMMYFUNCTION("""COMPUTED_VALUE"""),"000 BORDEAUX")</f>
        <v>000 BORDEAUX</v>
      </c>
      <c r="G638" s="1" t="s">
        <v>6724</v>
      </c>
      <c r="H638" s="1" t="s">
        <v>11</v>
      </c>
      <c r="I638" s="1" t="s">
        <v>11</v>
      </c>
      <c r="J638" s="1" t="s">
        <v>80</v>
      </c>
      <c r="K638" s="3"/>
      <c r="L638" s="3"/>
    </row>
    <row r="639" hidden="1">
      <c r="A639" s="4" t="s">
        <v>6726</v>
      </c>
      <c r="B639" s="1" t="s">
        <v>6727</v>
      </c>
      <c r="C639" s="1" t="s">
        <v>6728</v>
      </c>
      <c r="D639" s="1" t="s">
        <v>3992</v>
      </c>
      <c r="E639" s="1" t="str">
        <f>IFERROR(__xludf.DUMMYFUNCTION("SPLIT(D639,""33"",FALSE)"),"4 bis rue des Douves
                                ")</f>
        <v>4 bis rue des Douves
                                </v>
      </c>
      <c r="F639" s="1" t="str">
        <f>IFERROR(__xludf.DUMMYFUNCTION("""COMPUTED_VALUE"""),"800 Bordeaux")</f>
        <v>800 Bordeaux</v>
      </c>
      <c r="G639" s="1" t="s">
        <v>6729</v>
      </c>
      <c r="H639" s="1" t="s">
        <v>11</v>
      </c>
      <c r="I639" s="5" t="s">
        <v>6730</v>
      </c>
      <c r="J639" s="1" t="s">
        <v>183</v>
      </c>
      <c r="K639" s="3"/>
      <c r="L639" s="3"/>
    </row>
    <row r="640" hidden="1">
      <c r="A640" s="4" t="s">
        <v>6732</v>
      </c>
      <c r="B640" s="1" t="s">
        <v>6733</v>
      </c>
      <c r="C640" s="1" t="s">
        <v>6734</v>
      </c>
      <c r="D640" s="1" t="s">
        <v>6735</v>
      </c>
      <c r="E640" s="1" t="str">
        <f>IFERROR(__xludf.DUMMYFUNCTION("SPLIT(D640,""33"",FALSE)"),"53 rue Pauline Kergomard
                                ")</f>
        <v>53 rue Pauline Kergomard
                                </v>
      </c>
      <c r="F640" s="1" t="str">
        <f>IFERROR(__xludf.DUMMYFUNCTION("""COMPUTED_VALUE"""),"800 Bordeaux")</f>
        <v>800 Bordeaux</v>
      </c>
      <c r="G640" s="1" t="s">
        <v>6736</v>
      </c>
      <c r="H640" s="1" t="s">
        <v>11</v>
      </c>
      <c r="I640" s="5" t="s">
        <v>6737</v>
      </c>
      <c r="J640" s="1" t="s">
        <v>183</v>
      </c>
      <c r="K640" s="3"/>
      <c r="L640" s="3"/>
    </row>
    <row r="641" hidden="1">
      <c r="A641" s="4" t="s">
        <v>6751</v>
      </c>
      <c r="B641" s="1" t="s">
        <v>6752</v>
      </c>
      <c r="C641" s="1" t="s">
        <v>6753</v>
      </c>
      <c r="D641" s="1" t="s">
        <v>6754</v>
      </c>
      <c r="E641" s="1" t="str">
        <f>IFERROR(__xludf.DUMMYFUNCTION("SPLIT(D641,""33"",FALSE)"),"EY - Hangar 16 - Entrée 1 quai de Bacalan
                                 CS 20052
                                ")</f>
        <v>EY - Hangar 16 - Entrée 1 quai de Bacalan
                                 CS 20052
                                </v>
      </c>
      <c r="F641" s="1" t="str">
        <f>IFERROR(__xludf.DUMMYFUNCTION("""COMPUTED_VALUE"""),"070 Bordeaux Cedex")</f>
        <v>070 Bordeaux Cedex</v>
      </c>
      <c r="G641" s="1" t="s">
        <v>6755</v>
      </c>
      <c r="H641" s="1" t="s">
        <v>11</v>
      </c>
      <c r="I641" s="5" t="s">
        <v>6756</v>
      </c>
      <c r="J641" s="1" t="s">
        <v>924</v>
      </c>
      <c r="K641" s="3"/>
      <c r="L641" s="3"/>
    </row>
    <row r="642" hidden="1">
      <c r="A642" s="4" t="s">
        <v>6760</v>
      </c>
      <c r="B642" s="1" t="s">
        <v>6761</v>
      </c>
      <c r="C642" s="1" t="s">
        <v>6762</v>
      </c>
      <c r="D642" s="1" t="s">
        <v>6763</v>
      </c>
      <c r="E642" s="1" t="str">
        <f>IFERROR(__xludf.DUMMYFUNCTION("SPLIT(D642,""33"",FALSE)"),"12, rue GENSAN
                                ")</f>
        <v>12, rue GENSAN
                                </v>
      </c>
      <c r="F642" s="1" t="str">
        <f>IFERROR(__xludf.DUMMYFUNCTION("""COMPUTED_VALUE"""),"000 Bordeaux")</f>
        <v>000 Bordeaux</v>
      </c>
      <c r="G642" s="1" t="s">
        <v>6764</v>
      </c>
      <c r="H642" s="1" t="s">
        <v>11</v>
      </c>
      <c r="I642" s="3"/>
      <c r="J642" s="1" t="s">
        <v>183</v>
      </c>
      <c r="K642" s="3"/>
      <c r="L642" s="3"/>
    </row>
    <row r="643" hidden="1">
      <c r="A643" s="4" t="s">
        <v>6768</v>
      </c>
      <c r="B643" s="1" t="s">
        <v>6769</v>
      </c>
      <c r="C643" s="1" t="s">
        <v>6770</v>
      </c>
      <c r="D643" s="1" t="s">
        <v>6771</v>
      </c>
      <c r="E643" s="1" t="str">
        <f>IFERROR(__xludf.DUMMYFUNCTION("SPLIT(D643,""33"",FALSE)"),"43 rue Paul Berthelot
                                 Bât C1 Apt. 502
                                ")</f>
        <v>43 rue Paul Berthelot
                                 Bât C1 Apt. 502
                                </v>
      </c>
      <c r="F643" s="1" t="str">
        <f>IFERROR(__xludf.DUMMYFUNCTION("""COMPUTED_VALUE"""),"300 Bordeaux")</f>
        <v>300 Bordeaux</v>
      </c>
      <c r="G643" s="1" t="s">
        <v>6772</v>
      </c>
      <c r="H643" s="1" t="s">
        <v>6773</v>
      </c>
      <c r="I643" s="1" t="s">
        <v>11</v>
      </c>
      <c r="J643" s="1" t="s">
        <v>312</v>
      </c>
      <c r="K643" s="3"/>
      <c r="L643" s="3"/>
    </row>
    <row r="644">
      <c r="A644" s="4" t="s">
        <v>6779</v>
      </c>
      <c r="B644" s="1" t="s">
        <v>6780</v>
      </c>
      <c r="C644" s="1" t="s">
        <v>6781</v>
      </c>
      <c r="D644" s="1" t="s">
        <v>6782</v>
      </c>
      <c r="E644" s="1" t="str">
        <f>IFERROR(__xludf.DUMMYFUNCTION("SPLIT(D644,""33"",FALSE)"),"#REF!")</f>
        <v>#REF!</v>
      </c>
      <c r="F644" s="1"/>
      <c r="G644" s="1" t="s">
        <v>6783</v>
      </c>
      <c r="H644" s="1" t="s">
        <v>11</v>
      </c>
      <c r="I644" s="1" t="s">
        <v>11</v>
      </c>
      <c r="J644" s="1" t="s">
        <v>80</v>
      </c>
      <c r="K644" s="3"/>
      <c r="L644" s="3"/>
    </row>
    <row r="645" hidden="1">
      <c r="A645" s="4" t="s">
        <v>6785</v>
      </c>
      <c r="B645" s="1" t="s">
        <v>6786</v>
      </c>
      <c r="C645" s="3"/>
      <c r="D645" s="1" t="s">
        <v>9575</v>
      </c>
      <c r="E645" s="1" t="str">
        <f>IFERROR(__xludf.DUMMYFUNCTION("SPLIT(D645,""33"",FALSE)"),"pas d'adresse")</f>
        <v>pas d'adresse</v>
      </c>
      <c r="F645" s="3"/>
      <c r="G645" s="3"/>
      <c r="H645" s="1" t="s">
        <v>11</v>
      </c>
      <c r="I645" s="1" t="s">
        <v>11</v>
      </c>
      <c r="J645" s="1" t="s">
        <v>11</v>
      </c>
      <c r="K645" s="3"/>
      <c r="L645" s="3"/>
    </row>
    <row r="646" hidden="1">
      <c r="A646" s="4" t="s">
        <v>6788</v>
      </c>
      <c r="B646" s="1" t="s">
        <v>6789</v>
      </c>
      <c r="C646" s="1" t="s">
        <v>6790</v>
      </c>
      <c r="D646" s="1" t="s">
        <v>6791</v>
      </c>
      <c r="E646" s="1" t="str">
        <f>IFERROR(__xludf.DUMMYFUNCTION("SPLIT(D646,""33"",FALSE)"),"3 rue Duchefdelaville
                                75013 PARIS")</f>
        <v>3 rue Duchefdelaville
                                75013 PARIS</v>
      </c>
      <c r="F646" s="1"/>
      <c r="G646" s="1" t="s">
        <v>6792</v>
      </c>
      <c r="H646" s="1" t="s">
        <v>11</v>
      </c>
      <c r="I646" s="5" t="s">
        <v>6793</v>
      </c>
      <c r="J646" s="1" t="s">
        <v>31</v>
      </c>
      <c r="K646" s="3"/>
      <c r="L646" s="3"/>
    </row>
    <row r="647" hidden="1">
      <c r="A647" s="4" t="s">
        <v>6805</v>
      </c>
      <c r="B647" s="1" t="s">
        <v>6806</v>
      </c>
      <c r="C647" s="3"/>
      <c r="D647" s="1" t="s">
        <v>9575</v>
      </c>
      <c r="E647" s="1" t="str">
        <f>IFERROR(__xludf.DUMMYFUNCTION("SPLIT(D647,""33"",FALSE)"),"pas d'adresse")</f>
        <v>pas d'adresse</v>
      </c>
      <c r="F647" s="3"/>
      <c r="G647" s="3"/>
      <c r="H647" s="1" t="s">
        <v>11</v>
      </c>
      <c r="I647" s="1" t="s">
        <v>11</v>
      </c>
      <c r="J647" s="1" t="s">
        <v>11</v>
      </c>
      <c r="K647" s="3"/>
      <c r="L647" s="3"/>
    </row>
    <row r="648" hidden="1">
      <c r="A648" s="4" t="s">
        <v>6808</v>
      </c>
      <c r="B648" s="1" t="s">
        <v>6809</v>
      </c>
      <c r="C648" s="1" t="s">
        <v>6810</v>
      </c>
      <c r="D648" s="1" t="s">
        <v>6811</v>
      </c>
      <c r="E648" s="1" t="str">
        <f>IFERROR(__xludf.DUMMYFUNCTION("SPLIT(D648,""33"",FALSE)"),"7 rue André Maginot
                                ")</f>
        <v>7 rue André Maginot
                                </v>
      </c>
      <c r="F648" s="1" t="str">
        <f>IFERROR(__xludf.DUMMYFUNCTION("""COMPUTED_VALUE"""),"200 Bordeaux")</f>
        <v>200 Bordeaux</v>
      </c>
      <c r="G648" s="1" t="s">
        <v>6812</v>
      </c>
      <c r="H648" s="1" t="s">
        <v>11</v>
      </c>
      <c r="I648" s="5" t="s">
        <v>6813</v>
      </c>
      <c r="J648" s="1" t="s">
        <v>183</v>
      </c>
      <c r="K648" s="3"/>
      <c r="L648" s="3"/>
    </row>
    <row r="649" hidden="1">
      <c r="A649" s="4" t="s">
        <v>6825</v>
      </c>
      <c r="B649" s="1" t="s">
        <v>6826</v>
      </c>
      <c r="C649" s="1" t="s">
        <v>6827</v>
      </c>
      <c r="D649" s="1" t="s">
        <v>6828</v>
      </c>
      <c r="E649" s="1" t="str">
        <f>IFERROR(__xludf.DUMMYFUNCTION("SPLIT(D649,""33"",FALSE)"),"10 Place du Palais
                                ")</f>
        <v>10 Place du Palais
                                </v>
      </c>
      <c r="F649" s="1" t="str">
        <f>IFERROR(__xludf.DUMMYFUNCTION("""COMPUTED_VALUE"""),"000 Bordeaux")</f>
        <v>000 Bordeaux</v>
      </c>
      <c r="G649" s="1" t="s">
        <v>6829</v>
      </c>
      <c r="H649" s="1" t="s">
        <v>6830</v>
      </c>
      <c r="I649" s="1" t="s">
        <v>11</v>
      </c>
      <c r="J649" s="1" t="s">
        <v>80</v>
      </c>
      <c r="K649" s="3"/>
      <c r="L649" s="3"/>
    </row>
    <row r="650" hidden="1">
      <c r="A650" s="4" t="s">
        <v>6832</v>
      </c>
      <c r="B650" s="1" t="s">
        <v>6833</v>
      </c>
      <c r="C650" s="3"/>
      <c r="D650" s="1" t="s">
        <v>9575</v>
      </c>
      <c r="E650" s="1" t="str">
        <f>IFERROR(__xludf.DUMMYFUNCTION("SPLIT(D650,""33"",FALSE)"),"pas d'adresse")</f>
        <v>pas d'adresse</v>
      </c>
      <c r="F650" s="3"/>
      <c r="G650" s="3"/>
      <c r="H650" s="1" t="s">
        <v>11</v>
      </c>
      <c r="I650" s="1" t="s">
        <v>11</v>
      </c>
      <c r="J650" s="1" t="s">
        <v>11</v>
      </c>
      <c r="K650" s="3"/>
      <c r="L650" s="3"/>
    </row>
    <row r="651" hidden="1">
      <c r="A651" s="4" t="s">
        <v>6835</v>
      </c>
      <c r="B651" s="1" t="s">
        <v>6836</v>
      </c>
      <c r="C651" s="1" t="s">
        <v>6837</v>
      </c>
      <c r="D651" s="1" t="s">
        <v>6838</v>
      </c>
      <c r="E651" s="1" t="str">
        <f>IFERROR(__xludf.DUMMYFUNCTION("SPLIT(D651,""33"",FALSE)"),"40, rue du Sablonat
                                ")</f>
        <v>40, rue du Sablonat
                                </v>
      </c>
      <c r="F651" s="1" t="str">
        <f>IFERROR(__xludf.DUMMYFUNCTION("""COMPUTED_VALUE"""),"800 BORDEAUX")</f>
        <v>800 BORDEAUX</v>
      </c>
      <c r="G651" s="1" t="s">
        <v>6839</v>
      </c>
      <c r="H651" s="1" t="s">
        <v>6840</v>
      </c>
      <c r="I651" s="5" t="s">
        <v>6841</v>
      </c>
      <c r="J651" s="1" t="s">
        <v>382</v>
      </c>
      <c r="K651" s="3"/>
      <c r="L651" s="3"/>
    </row>
    <row r="652" hidden="1">
      <c r="A652" s="4" t="s">
        <v>6845</v>
      </c>
      <c r="B652" s="1" t="s">
        <v>6846</v>
      </c>
      <c r="C652" s="1" t="s">
        <v>6847</v>
      </c>
      <c r="D652" s="1" t="s">
        <v>6848</v>
      </c>
      <c r="E652" s="1" t="str">
        <f>IFERROR(__xludf.DUMMYFUNCTION("SPLIT(D652,""33"",FALSE)"),"Henri Dunant i
                                 résidence l’Odyssée - bât A2 - app 138, 28, rue Henri Dunant,
                                ")</f>
        <v>Henri Dunant i
                                 résidence l’Odyssée - bât A2 - app 138, 28, rue Henri Dunant,
                                </v>
      </c>
      <c r="F652" s="1" t="str">
        <f>IFERROR(__xludf.DUMMYFUNCTION("""COMPUTED_VALUE"""),"100 Bordeaux")</f>
        <v>100 Bordeaux</v>
      </c>
      <c r="G652" s="1" t="s">
        <v>6849</v>
      </c>
      <c r="H652" s="1" t="s">
        <v>6850</v>
      </c>
      <c r="I652" s="3"/>
      <c r="J652" s="1" t="s">
        <v>80</v>
      </c>
      <c r="K652" s="3"/>
      <c r="L652" s="3"/>
    </row>
    <row r="653" hidden="1">
      <c r="A653" s="4" t="s">
        <v>6852</v>
      </c>
      <c r="B653" s="1" t="s">
        <v>6853</v>
      </c>
      <c r="C653" s="1" t="s">
        <v>6854</v>
      </c>
      <c r="D653" s="1" t="s">
        <v>6855</v>
      </c>
      <c r="E653" s="1" t="str">
        <f>IFERROR(__xludf.DUMMYFUNCTION("SPLIT(D653,""33"",FALSE)"),"38 Allée d'Orléans
                                ")</f>
        <v>38 Allée d'Orléans
                                </v>
      </c>
      <c r="F653" s="1" t="str">
        <f>IFERROR(__xludf.DUMMYFUNCTION("""COMPUTED_VALUE"""),"000 BORDEAUX")</f>
        <v>000 BORDEAUX</v>
      </c>
      <c r="G653" s="1" t="s">
        <v>6856</v>
      </c>
      <c r="H653" s="1" t="s">
        <v>11</v>
      </c>
      <c r="I653" s="5" t="s">
        <v>6857</v>
      </c>
      <c r="J653" s="1" t="s">
        <v>43</v>
      </c>
      <c r="K653" s="3"/>
      <c r="L653" s="3"/>
    </row>
    <row r="654" hidden="1">
      <c r="A654" s="4" t="s">
        <v>6861</v>
      </c>
      <c r="B654" s="1" t="s">
        <v>6862</v>
      </c>
      <c r="C654" s="3"/>
      <c r="D654" s="1" t="s">
        <v>9575</v>
      </c>
      <c r="E654" s="1" t="str">
        <f>IFERROR(__xludf.DUMMYFUNCTION("SPLIT(D654,""33"",FALSE)"),"pas d'adresse")</f>
        <v>pas d'adresse</v>
      </c>
      <c r="F654" s="3"/>
      <c r="G654" s="3"/>
      <c r="H654" s="1" t="s">
        <v>11</v>
      </c>
      <c r="I654" s="1" t="s">
        <v>11</v>
      </c>
      <c r="J654" s="1" t="s">
        <v>11</v>
      </c>
      <c r="K654" s="3"/>
      <c r="L654" s="3"/>
    </row>
    <row r="655" hidden="1">
      <c r="A655" s="4" t="s">
        <v>6866</v>
      </c>
      <c r="B655" s="1" t="s">
        <v>6867</v>
      </c>
      <c r="C655" s="1" t="s">
        <v>6868</v>
      </c>
      <c r="D655" s="1" t="s">
        <v>3088</v>
      </c>
      <c r="E655" s="1" t="str">
        <f>IFERROR(__xludf.DUMMYFUNCTION("SPLIT(D655,""33"",FALSE)"),"50 rue du Tauzin
                                ")</f>
        <v>50 rue du Tauzin
                                </v>
      </c>
      <c r="F655" s="1" t="str">
        <f>IFERROR(__xludf.DUMMYFUNCTION("""COMPUTED_VALUE"""),"000 BORDEAUX")</f>
        <v>000 BORDEAUX</v>
      </c>
      <c r="G655" s="1" t="s">
        <v>6869</v>
      </c>
      <c r="H655" s="1" t="s">
        <v>11</v>
      </c>
      <c r="I655" s="1" t="s">
        <v>11</v>
      </c>
      <c r="J655" s="1" t="s">
        <v>183</v>
      </c>
      <c r="K655" s="3"/>
      <c r="L655" s="3"/>
    </row>
    <row r="656" hidden="1">
      <c r="A656" s="4" t="s">
        <v>6887</v>
      </c>
      <c r="B656" s="1" t="s">
        <v>6888</v>
      </c>
      <c r="C656" s="1" t="s">
        <v>6889</v>
      </c>
      <c r="D656" s="1" t="s">
        <v>6890</v>
      </c>
      <c r="E656" s="1" t="str">
        <f>IFERROR(__xludf.DUMMYFUNCTION("SPLIT(D656,""33"",FALSE)"),"9 rue Vieillard
                                 Chez Mme Françoise HARF
                                ")</f>
        <v>9 rue Vieillard
                                 Chez Mme Françoise HARF
                                </v>
      </c>
      <c r="F656" s="1" t="str">
        <f>IFERROR(__xludf.DUMMYFUNCTION("""COMPUTED_VALUE"""),"300 Bordeaux")</f>
        <v>300 Bordeaux</v>
      </c>
      <c r="G656" s="1" t="s">
        <v>6891</v>
      </c>
      <c r="H656" s="1" t="s">
        <v>11</v>
      </c>
      <c r="I656" s="5" t="s">
        <v>6892</v>
      </c>
      <c r="J656" s="1" t="s">
        <v>382</v>
      </c>
      <c r="K656" s="3"/>
      <c r="L656" s="3"/>
    </row>
    <row r="657" hidden="1">
      <c r="A657" s="4" t="s">
        <v>6908</v>
      </c>
      <c r="B657" s="1" t="s">
        <v>6909</v>
      </c>
      <c r="C657" s="1" t="s">
        <v>6910</v>
      </c>
      <c r="D657" s="1" t="s">
        <v>6911</v>
      </c>
      <c r="E657" s="1" t="str">
        <f>IFERROR(__xludf.DUMMYFUNCTION("SPLIT(D657,""33"",FALSE)"),"14 bis rue Marie
                                ")</f>
        <v>14 bis rue Marie
                                </v>
      </c>
      <c r="F657" s="1" t="str">
        <f>IFERROR(__xludf.DUMMYFUNCTION("""COMPUTED_VALUE"""),"400 Talence")</f>
        <v>400 Talence</v>
      </c>
      <c r="G657" s="1" t="s">
        <v>6912</v>
      </c>
      <c r="H657" s="1" t="s">
        <v>6913</v>
      </c>
      <c r="I657" s="1" t="s">
        <v>11</v>
      </c>
      <c r="J657" s="1" t="s">
        <v>80</v>
      </c>
      <c r="K657" s="3"/>
      <c r="L657" s="3"/>
    </row>
    <row r="658" hidden="1">
      <c r="A658" s="4" t="s">
        <v>6929</v>
      </c>
      <c r="B658" s="1" t="s">
        <v>6930</v>
      </c>
      <c r="C658" s="1" t="s">
        <v>6931</v>
      </c>
      <c r="D658" s="1" t="s">
        <v>6932</v>
      </c>
      <c r="E658" s="1" t="str">
        <f>IFERROR(__xludf.DUMMYFUNCTION("SPLIT(D658,""33"",FALSE)"),"27 rue Tanesse 
                                ")</f>
        <v>27 rue Tanesse 
                                </v>
      </c>
      <c r="F658" s="1" t="str">
        <f>IFERROR(__xludf.DUMMYFUNCTION("""COMPUTED_VALUE"""),"000 Bordeaux")</f>
        <v>000 Bordeaux</v>
      </c>
      <c r="G658" s="1" t="s">
        <v>6933</v>
      </c>
      <c r="H658" s="1" t="s">
        <v>6934</v>
      </c>
      <c r="I658" s="1" t="s">
        <v>11</v>
      </c>
      <c r="J658" s="1" t="s">
        <v>80</v>
      </c>
      <c r="K658" s="3"/>
      <c r="L658" s="3"/>
    </row>
    <row r="659" hidden="1">
      <c r="A659" s="4" t="s">
        <v>6936</v>
      </c>
      <c r="B659" s="1" t="s">
        <v>6937</v>
      </c>
      <c r="C659" s="1" t="s">
        <v>6938</v>
      </c>
      <c r="D659" s="1" t="s">
        <v>6939</v>
      </c>
      <c r="E659" s="1" t="str">
        <f>IFERROR(__xludf.DUMMYFUNCTION("SPLIT(D659,""33"",FALSE)"),"87 Quai des Queyries
                                ")</f>
        <v>87 Quai des Queyries
                                </v>
      </c>
      <c r="F659" s="1" t="str">
        <f>IFERROR(__xludf.DUMMYFUNCTION("""COMPUTED_VALUE"""),"100 Bordeaux")</f>
        <v>100 Bordeaux</v>
      </c>
      <c r="G659" s="1" t="s">
        <v>6940</v>
      </c>
      <c r="H659" s="1" t="s">
        <v>11</v>
      </c>
      <c r="I659" s="5" t="s">
        <v>6941</v>
      </c>
      <c r="J659" s="1" t="s">
        <v>183</v>
      </c>
      <c r="K659" s="3"/>
      <c r="L659" s="3"/>
    </row>
    <row r="660" hidden="1">
      <c r="A660" s="4" t="s">
        <v>6945</v>
      </c>
      <c r="B660" s="1" t="s">
        <v>6946</v>
      </c>
      <c r="C660" s="1" t="s">
        <v>6947</v>
      </c>
      <c r="D660" s="1" t="s">
        <v>6948</v>
      </c>
      <c r="E660" s="1" t="str">
        <f>IFERROR(__xludf.DUMMYFUNCTION("SPLIT(D660,""33"",FALSE)"),"1 bis rue Lhérisson
                                ")</f>
        <v>1 bis rue Lhérisson
                                </v>
      </c>
      <c r="F660" s="1" t="str">
        <f>IFERROR(__xludf.DUMMYFUNCTION("""COMPUTED_VALUE"""),"000 Bordeaux")</f>
        <v>000 Bordeaux</v>
      </c>
      <c r="G660" s="1" t="s">
        <v>6949</v>
      </c>
      <c r="H660" s="1" t="s">
        <v>2175</v>
      </c>
      <c r="I660" s="1" t="s">
        <v>11</v>
      </c>
      <c r="J660" s="1" t="s">
        <v>312</v>
      </c>
      <c r="K660" s="3"/>
      <c r="L660" s="3"/>
    </row>
    <row r="661" hidden="1">
      <c r="A661" s="4" t="s">
        <v>6953</v>
      </c>
      <c r="B661" s="1" t="s">
        <v>6954</v>
      </c>
      <c r="C661" s="3"/>
      <c r="D661" s="1" t="s">
        <v>9575</v>
      </c>
      <c r="E661" s="1" t="str">
        <f>IFERROR(__xludf.DUMMYFUNCTION("SPLIT(D661,""33"",FALSE)"),"pas d'adresse")</f>
        <v>pas d'adresse</v>
      </c>
      <c r="F661" s="3"/>
      <c r="G661" s="3"/>
      <c r="H661" s="1" t="s">
        <v>11</v>
      </c>
      <c r="I661" s="1" t="s">
        <v>11</v>
      </c>
      <c r="J661" s="1" t="s">
        <v>11</v>
      </c>
      <c r="K661" s="3"/>
      <c r="L661" s="3"/>
    </row>
    <row r="662" hidden="1">
      <c r="A662" s="4" t="s">
        <v>6964</v>
      </c>
      <c r="B662" s="1" t="s">
        <v>6965</v>
      </c>
      <c r="C662" s="1" t="s">
        <v>6966</v>
      </c>
      <c r="D662" s="1" t="s">
        <v>6967</v>
      </c>
      <c r="E662" s="1" t="str">
        <f>IFERROR(__xludf.DUMMYFUNCTION("SPLIT(D662,""33"",FALSE)"),"62 rue Fieffé
                                ")</f>
        <v>62 rue Fieffé
                                </v>
      </c>
      <c r="F662" s="1" t="str">
        <f>IFERROR(__xludf.DUMMYFUNCTION("""COMPUTED_VALUE"""),"000 Bordeaux")</f>
        <v>000 Bordeaux</v>
      </c>
      <c r="G662" s="1" t="s">
        <v>6968</v>
      </c>
      <c r="H662" s="1" t="s">
        <v>11</v>
      </c>
      <c r="I662" s="5" t="s">
        <v>6969</v>
      </c>
      <c r="J662" s="1" t="s">
        <v>80</v>
      </c>
      <c r="K662" s="3"/>
      <c r="L662" s="3"/>
    </row>
    <row r="663" hidden="1">
      <c r="A663" s="4" t="s">
        <v>6971</v>
      </c>
      <c r="B663" s="1" t="s">
        <v>6972</v>
      </c>
      <c r="C663" s="1" t="s">
        <v>6973</v>
      </c>
      <c r="D663" s="1" t="s">
        <v>6974</v>
      </c>
      <c r="E663" s="1" t="str">
        <f>IFERROR(__xludf.DUMMYFUNCTION("SPLIT(D663,""33"",FALSE)"),"5 impasse Charlie Parker
                                 Résidence Clos des Musiciens
                                ")</f>
        <v>5 impasse Charlie Parker
                                 Résidence Clos des Musiciens
                                </v>
      </c>
      <c r="F663" s="1" t="str">
        <f>IFERROR(__xludf.DUMMYFUNCTION("""COMPUTED_VALUE"""),"700 Mérignac")</f>
        <v>700 Mérignac</v>
      </c>
      <c r="G663" s="1" t="s">
        <v>6975</v>
      </c>
      <c r="H663" s="1" t="s">
        <v>6976</v>
      </c>
      <c r="I663" s="5" t="s">
        <v>6977</v>
      </c>
      <c r="J663" s="1" t="s">
        <v>154</v>
      </c>
      <c r="K663" s="3"/>
      <c r="L663" s="3"/>
    </row>
    <row r="664" hidden="1">
      <c r="A664" s="4" t="s">
        <v>6987</v>
      </c>
      <c r="B664" s="1" t="s">
        <v>6988</v>
      </c>
      <c r="C664" s="1" t="s">
        <v>6989</v>
      </c>
      <c r="D664" s="1" t="s">
        <v>6990</v>
      </c>
      <c r="E664" s="1" t="str">
        <f>IFERROR(__xludf.DUMMYFUNCTION("SPLIT(D664,""33"",FALSE)"),"89 rue des sablières
                                ")</f>
        <v>89 rue des sablières
                                </v>
      </c>
      <c r="F664" s="1" t="str">
        <f>IFERROR(__xludf.DUMMYFUNCTION("""COMPUTED_VALUE"""),"077 Bordeaux cedex")</f>
        <v>077 Bordeaux cedex</v>
      </c>
      <c r="G664" s="1" t="s">
        <v>6991</v>
      </c>
      <c r="H664" s="1" t="s">
        <v>6992</v>
      </c>
      <c r="I664" s="5" t="s">
        <v>6993</v>
      </c>
      <c r="J664" s="1" t="s">
        <v>154</v>
      </c>
      <c r="K664" s="3"/>
      <c r="L664" s="3"/>
    </row>
    <row r="665" hidden="1">
      <c r="A665" s="4" t="s">
        <v>6999</v>
      </c>
      <c r="B665" s="1" t="s">
        <v>7000</v>
      </c>
      <c r="C665" s="1" t="s">
        <v>7001</v>
      </c>
      <c r="D665" s="1" t="s">
        <v>7002</v>
      </c>
      <c r="E665" s="1" t="str">
        <f>IFERROR(__xludf.DUMMYFUNCTION("SPLIT(D665,""33"",FALSE)"),"43 rue Judaique
                                ")</f>
        <v>43 rue Judaique
                                </v>
      </c>
      <c r="F665" s="1" t="str">
        <f>IFERROR(__xludf.DUMMYFUNCTION("""COMPUTED_VALUE"""),"000 Bordeaux")</f>
        <v>000 Bordeaux</v>
      </c>
      <c r="G665" s="1" t="s">
        <v>7003</v>
      </c>
      <c r="H665" s="1" t="s">
        <v>11</v>
      </c>
      <c r="I665" s="5" t="s">
        <v>7004</v>
      </c>
      <c r="J665" s="1" t="s">
        <v>53</v>
      </c>
      <c r="K665" s="3"/>
      <c r="L665" s="3"/>
    </row>
    <row r="666" hidden="1">
      <c r="A666" s="4" t="s">
        <v>7006</v>
      </c>
      <c r="B666" s="1" t="s">
        <v>7007</v>
      </c>
      <c r="C666" s="1" t="s">
        <v>7008</v>
      </c>
      <c r="D666" s="1" t="s">
        <v>7009</v>
      </c>
      <c r="E666" s="1" t="str">
        <f>IFERROR(__xludf.DUMMYFUNCTION("SPLIT(D666,""33"",FALSE)"),"42, rue Jacques Duclos
                                ")</f>
        <v>42, rue Jacques Duclos
                                </v>
      </c>
      <c r="F666" s="1" t="str">
        <f>IFERROR(__xludf.DUMMYFUNCTION("""COMPUTED_VALUE"""),"270 Floirac")</f>
        <v>270 Floirac</v>
      </c>
      <c r="G666" s="1" t="s">
        <v>7010</v>
      </c>
      <c r="H666" s="1" t="s">
        <v>7011</v>
      </c>
      <c r="I666" s="5" t="s">
        <v>7012</v>
      </c>
      <c r="J666" s="1" t="s">
        <v>53</v>
      </c>
      <c r="K666" s="3"/>
      <c r="L666" s="3"/>
    </row>
    <row r="667" hidden="1">
      <c r="A667" s="4" t="s">
        <v>7016</v>
      </c>
      <c r="B667" s="1" t="s">
        <v>7017</v>
      </c>
      <c r="C667" s="1" t="s">
        <v>7018</v>
      </c>
      <c r="D667" s="1" t="s">
        <v>7019</v>
      </c>
      <c r="E667" s="1" t="str">
        <f>IFERROR(__xludf.DUMMYFUNCTION("SPLIT(D667,""33"",FALSE)"),"13 rue Paul Valery
                                 Résidence les Caudéranaises
                                ")</f>
        <v>13 rue Paul Valery
                                 Résidence les Caudéranaises
                                </v>
      </c>
      <c r="F667" s="1" t="str">
        <f>IFERROR(__xludf.DUMMYFUNCTION("""COMPUTED_VALUE"""),"200 Bordeaux")</f>
        <v>200 Bordeaux</v>
      </c>
      <c r="G667" s="1" t="s">
        <v>7020</v>
      </c>
      <c r="H667" s="1" t="s">
        <v>7021</v>
      </c>
      <c r="I667" s="5" t="s">
        <v>7022</v>
      </c>
      <c r="J667" s="1" t="s">
        <v>53</v>
      </c>
      <c r="K667" s="3"/>
      <c r="L667" s="3"/>
    </row>
    <row r="668" hidden="1">
      <c r="A668" s="4" t="s">
        <v>7030</v>
      </c>
      <c r="B668" s="1" t="s">
        <v>7031</v>
      </c>
      <c r="C668" s="1" t="s">
        <v>7032</v>
      </c>
      <c r="D668" s="1" t="s">
        <v>7033</v>
      </c>
      <c r="E668" s="1" t="str">
        <f>IFERROR(__xludf.DUMMYFUNCTION("SPLIT(D668,""33"",FALSE)"),"190 Rue Lecocq 
                                ")</f>
        <v>190 Rue Lecocq 
                                </v>
      </c>
      <c r="F668" s="1" t="str">
        <f>IFERROR(__xludf.DUMMYFUNCTION("""COMPUTED_VALUE"""),"000 Bordeaux")</f>
        <v>000 Bordeaux</v>
      </c>
      <c r="G668" s="1" t="s">
        <v>7034</v>
      </c>
      <c r="H668" s="1" t="s">
        <v>11</v>
      </c>
      <c r="I668" s="1" t="s">
        <v>11</v>
      </c>
      <c r="J668" s="1" t="s">
        <v>154</v>
      </c>
      <c r="K668" s="3"/>
      <c r="L668" s="3"/>
    </row>
    <row r="669" hidden="1">
      <c r="A669" s="4" t="s">
        <v>7042</v>
      </c>
      <c r="B669" s="1" t="s">
        <v>7043</v>
      </c>
      <c r="C669" s="1" t="s">
        <v>7044</v>
      </c>
      <c r="D669" s="1" t="s">
        <v>7045</v>
      </c>
      <c r="E669" s="1" t="str">
        <f>IFERROR(__xludf.DUMMYFUNCTION("SPLIT(D669,""33"",FALSE)"),"4 avenue de la République
                                ")</f>
        <v>4 avenue de la République
                                </v>
      </c>
      <c r="F669" s="1" t="str">
        <f>IFERROR(__xludf.DUMMYFUNCTION("""COMPUTED_VALUE"""),"200 Bordeaux")</f>
        <v>200 Bordeaux</v>
      </c>
      <c r="G669" s="1" t="s">
        <v>7046</v>
      </c>
      <c r="H669" s="1" t="s">
        <v>11</v>
      </c>
      <c r="I669" s="5" t="s">
        <v>7047</v>
      </c>
      <c r="J669" s="1" t="s">
        <v>312</v>
      </c>
      <c r="K669" s="3"/>
      <c r="L669" s="3"/>
    </row>
    <row r="670" hidden="1">
      <c r="A670" s="4" t="s">
        <v>7055</v>
      </c>
      <c r="B670" s="1" t="s">
        <v>7056</v>
      </c>
      <c r="C670" s="3"/>
      <c r="D670" s="1" t="s">
        <v>9575</v>
      </c>
      <c r="E670" s="1" t="str">
        <f>IFERROR(__xludf.DUMMYFUNCTION("SPLIT(D670,""33"",FALSE)"),"pas d'adresse")</f>
        <v>pas d'adresse</v>
      </c>
      <c r="F670" s="3"/>
      <c r="G670" s="3"/>
      <c r="H670" s="1" t="s">
        <v>11</v>
      </c>
      <c r="I670" s="1" t="s">
        <v>11</v>
      </c>
      <c r="J670" s="1" t="s">
        <v>11</v>
      </c>
      <c r="K670" s="3"/>
      <c r="L670" s="3"/>
    </row>
    <row r="671" hidden="1">
      <c r="A671" s="4" t="s">
        <v>7064</v>
      </c>
      <c r="B671" s="1" t="s">
        <v>7065</v>
      </c>
      <c r="C671" s="1" t="s">
        <v>7066</v>
      </c>
      <c r="D671" s="1" t="s">
        <v>7067</v>
      </c>
      <c r="E671" s="1" t="str">
        <f>IFERROR(__xludf.DUMMYFUNCTION("SPLIT(D671,""33"",FALSE)"),"96 Cours de la Martinique
                                ")</f>
        <v>96 Cours de la Martinique
                                </v>
      </c>
      <c r="F671" s="1" t="str">
        <f>IFERROR(__xludf.DUMMYFUNCTION("""COMPUTED_VALUE"""),"000 Bordeaux")</f>
        <v>000 Bordeaux</v>
      </c>
      <c r="G671" s="1" t="s">
        <v>7068</v>
      </c>
      <c r="H671" s="1" t="s">
        <v>11</v>
      </c>
      <c r="I671" s="5" t="s">
        <v>7069</v>
      </c>
      <c r="J671" s="1" t="s">
        <v>183</v>
      </c>
      <c r="K671" s="3"/>
      <c r="L671" s="3"/>
    </row>
    <row r="672" hidden="1">
      <c r="A672" s="4" t="s">
        <v>7071</v>
      </c>
      <c r="B672" s="1" t="s">
        <v>7072</v>
      </c>
      <c r="C672" s="1" t="s">
        <v>7073</v>
      </c>
      <c r="D672" s="1" t="s">
        <v>7074</v>
      </c>
      <c r="E672" s="1" t="str">
        <f>IFERROR(__xludf.DUMMYFUNCTION("SPLIT(D672,""33"",FALSE)"),"35 Avenue Abadie
                                ")</f>
        <v>35 Avenue Abadie
                                </v>
      </c>
      <c r="F672" s="1" t="str">
        <f>IFERROR(__xludf.DUMMYFUNCTION("""COMPUTED_VALUE"""),"300 Bordeaux")</f>
        <v>300 Bordeaux</v>
      </c>
      <c r="G672" s="1" t="s">
        <v>7075</v>
      </c>
      <c r="H672" s="1" t="s">
        <v>11</v>
      </c>
      <c r="I672" s="3"/>
      <c r="J672" s="1" t="s">
        <v>154</v>
      </c>
      <c r="K672" s="3"/>
      <c r="L672" s="3"/>
    </row>
    <row r="673" hidden="1">
      <c r="A673" s="4" t="s">
        <v>7079</v>
      </c>
      <c r="B673" s="1" t="s">
        <v>7080</v>
      </c>
      <c r="C673" s="1" t="s">
        <v>7081</v>
      </c>
      <c r="D673" s="1" t="s">
        <v>7082</v>
      </c>
      <c r="E673" s="1" t="str">
        <f>IFERROR(__xludf.DUMMYFUNCTION("SPLIT(D673,""33"",FALSE)"),"17 Cours Balguerie Stuttenberg
                                ")</f>
        <v>17 Cours Balguerie Stuttenberg
                                </v>
      </c>
      <c r="F673" s="1" t="str">
        <f>IFERROR(__xludf.DUMMYFUNCTION("""COMPUTED_VALUE"""),"000 BORDEAUX")</f>
        <v>000 BORDEAUX</v>
      </c>
      <c r="G673" s="1" t="s">
        <v>7083</v>
      </c>
      <c r="H673" s="1" t="s">
        <v>11</v>
      </c>
      <c r="I673" s="1" t="s">
        <v>11</v>
      </c>
      <c r="J673" s="1" t="s">
        <v>312</v>
      </c>
      <c r="K673" s="3"/>
      <c r="L673" s="3"/>
    </row>
    <row r="674" hidden="1">
      <c r="A674" s="4" t="s">
        <v>7085</v>
      </c>
      <c r="B674" s="1" t="s">
        <v>7086</v>
      </c>
      <c r="C674" s="1" t="s">
        <v>7087</v>
      </c>
      <c r="D674" s="1" t="s">
        <v>7088</v>
      </c>
      <c r="E674" s="1" t="str">
        <f>IFERROR(__xludf.DUMMYFUNCTION("SPLIT(D674,""33"",FALSE)"),"29 rue Camille Sauvageau
                                ")</f>
        <v>29 rue Camille Sauvageau
                                </v>
      </c>
      <c r="F674" s="1" t="str">
        <f>IFERROR(__xludf.DUMMYFUNCTION("""COMPUTED_VALUE"""),"800 Bordeaux")</f>
        <v>800 Bordeaux</v>
      </c>
      <c r="G674" s="1" t="s">
        <v>7089</v>
      </c>
      <c r="H674" s="1" t="s">
        <v>7090</v>
      </c>
      <c r="I674" s="5" t="s">
        <v>7091</v>
      </c>
      <c r="J674" s="1" t="s">
        <v>53</v>
      </c>
      <c r="K674" s="3"/>
      <c r="L674" s="3"/>
    </row>
    <row r="675" hidden="1">
      <c r="A675" s="4" t="s">
        <v>7097</v>
      </c>
      <c r="B675" s="1" t="s">
        <v>7098</v>
      </c>
      <c r="C675" s="1" t="s">
        <v>7099</v>
      </c>
      <c r="D675" s="1" t="s">
        <v>7100</v>
      </c>
      <c r="E675" s="1" t="str">
        <f>IFERROR(__xludf.DUMMYFUNCTION("SPLIT(D675,""33"",FALSE)"),"7 Cours de Gourgue
                                ")</f>
        <v>7 Cours de Gourgue
                                </v>
      </c>
      <c r="F675" s="1" t="str">
        <f>IFERROR(__xludf.DUMMYFUNCTION("""COMPUTED_VALUE"""),"000 Bordeaux")</f>
        <v>000 Bordeaux</v>
      </c>
      <c r="G675" s="1" t="s">
        <v>7101</v>
      </c>
      <c r="H675" s="1" t="s">
        <v>7102</v>
      </c>
      <c r="I675" s="5" t="s">
        <v>7103</v>
      </c>
      <c r="J675" s="1" t="s">
        <v>654</v>
      </c>
      <c r="K675" s="3"/>
      <c r="L675" s="3"/>
    </row>
    <row r="676" hidden="1">
      <c r="A676" s="4" t="s">
        <v>7105</v>
      </c>
      <c r="B676" s="1" t="s">
        <v>7106</v>
      </c>
      <c r="C676" s="1" t="s">
        <v>7107</v>
      </c>
      <c r="D676" s="1" t="s">
        <v>7108</v>
      </c>
      <c r="E676" s="1" t="str">
        <f>IFERROR(__xludf.DUMMYFUNCTION("SPLIT(D676,""33"",FALSE)"),"24 Rue Stéhélin
                                 Bâtiment A
                                ")</f>
        <v>24 Rue Stéhélin
                                 Bâtiment A
                                </v>
      </c>
      <c r="F676" s="1" t="str">
        <f>IFERROR(__xludf.DUMMYFUNCTION("""COMPUTED_VALUE"""),"200 Bordeaux")</f>
        <v>200 Bordeaux</v>
      </c>
      <c r="G676" s="1" t="s">
        <v>7109</v>
      </c>
      <c r="H676" s="1" t="s">
        <v>7110</v>
      </c>
      <c r="I676" s="1" t="s">
        <v>11</v>
      </c>
      <c r="J676" s="1" t="s">
        <v>80</v>
      </c>
      <c r="K676" s="3"/>
      <c r="L676" s="3"/>
    </row>
    <row r="677" hidden="1">
      <c r="A677" s="4" t="s">
        <v>7112</v>
      </c>
      <c r="B677" s="1" t="s">
        <v>7113</v>
      </c>
      <c r="C677" s="3"/>
      <c r="D677" s="1" t="s">
        <v>9575</v>
      </c>
      <c r="E677" s="1" t="str">
        <f>IFERROR(__xludf.DUMMYFUNCTION("SPLIT(D677,""33"",FALSE)"),"pas d'adresse")</f>
        <v>pas d'adresse</v>
      </c>
      <c r="F677" s="3"/>
      <c r="G677" s="3"/>
      <c r="H677" s="1" t="s">
        <v>11</v>
      </c>
      <c r="I677" s="1" t="s">
        <v>11</v>
      </c>
      <c r="J677" s="1" t="s">
        <v>11</v>
      </c>
      <c r="K677" s="3"/>
      <c r="L677" s="3"/>
    </row>
    <row r="678" hidden="1">
      <c r="A678" s="4" t="s">
        <v>7117</v>
      </c>
      <c r="B678" s="1" t="s">
        <v>7118</v>
      </c>
      <c r="C678" s="1" t="s">
        <v>7119</v>
      </c>
      <c r="D678" s="1" t="s">
        <v>7120</v>
      </c>
      <c r="E678" s="1" t="str">
        <f>IFERROR(__xludf.DUMMYFUNCTION("SPLIT(D678,""33"",FALSE)"),"5 rue marcel Bensac
                                ")</f>
        <v>5 rue marcel Bensac
                                </v>
      </c>
      <c r="F678" s="1" t="str">
        <f>IFERROR(__xludf.DUMMYFUNCTION("""COMPUTED_VALUE"""),"290 parempuyre")</f>
        <v>290 parempuyre</v>
      </c>
      <c r="G678" s="1" t="s">
        <v>7121</v>
      </c>
      <c r="H678" s="1" t="s">
        <v>7122</v>
      </c>
      <c r="I678" s="5" t="s">
        <v>7123</v>
      </c>
      <c r="J678" s="1" t="s">
        <v>31</v>
      </c>
      <c r="K678" s="3"/>
      <c r="L678" s="3"/>
    </row>
    <row r="679" hidden="1">
      <c r="A679" s="4" t="s">
        <v>7127</v>
      </c>
      <c r="B679" s="1" t="s">
        <v>7128</v>
      </c>
      <c r="C679" s="1" t="s">
        <v>7129</v>
      </c>
      <c r="D679" s="1" t="s">
        <v>7130</v>
      </c>
      <c r="E679" s="1" t="str">
        <f>IFERROR(__xludf.DUMMYFUNCTION("SPLIT(D679,""33"",FALSE)"),"3, rue Antoine Monier
                                ")</f>
        <v>3, rue Antoine Monier
                                </v>
      </c>
      <c r="F679" s="1" t="str">
        <f>IFERROR(__xludf.DUMMYFUNCTION("""COMPUTED_VALUE"""),"000 Bordeaux")</f>
        <v>000 Bordeaux</v>
      </c>
      <c r="G679" s="1" t="s">
        <v>7131</v>
      </c>
      <c r="H679" s="1" t="s">
        <v>11</v>
      </c>
      <c r="I679" s="3"/>
      <c r="J679" s="1" t="s">
        <v>80</v>
      </c>
      <c r="K679" s="3"/>
      <c r="L679" s="3"/>
    </row>
    <row r="680" hidden="1">
      <c r="A680" s="4" t="s">
        <v>7139</v>
      </c>
      <c r="B680" s="1" t="s">
        <v>7140</v>
      </c>
      <c r="C680" s="1" t="s">
        <v>7141</v>
      </c>
      <c r="D680" s="1" t="s">
        <v>7142</v>
      </c>
      <c r="E680" s="1" t="str">
        <f>IFERROR(__xludf.DUMMYFUNCTION("SPLIT(D680,""33"",FALSE)"),"81 quais des chartrons
                                ")</f>
        <v>81 quais des chartrons
                                </v>
      </c>
      <c r="F680" s="1" t="str">
        <f>IFERROR(__xludf.DUMMYFUNCTION("""COMPUTED_VALUE"""),"300 Bordeaux")</f>
        <v>300 Bordeaux</v>
      </c>
      <c r="G680" s="1" t="s">
        <v>7143</v>
      </c>
      <c r="H680" s="1" t="s">
        <v>7144</v>
      </c>
      <c r="I680" s="5" t="s">
        <v>7145</v>
      </c>
      <c r="J680" s="1" t="s">
        <v>183</v>
      </c>
      <c r="K680" s="3"/>
      <c r="L680" s="3"/>
    </row>
    <row r="681" hidden="1">
      <c r="A681" s="4" t="s">
        <v>7147</v>
      </c>
      <c r="B681" s="1" t="s">
        <v>7148</v>
      </c>
      <c r="C681" s="1" t="s">
        <v>7149</v>
      </c>
      <c r="D681" s="1" t="s">
        <v>7150</v>
      </c>
      <c r="E681" s="1" t="str">
        <f>IFERROR(__xludf.DUMMYFUNCTION("SPLIT(D681,""33"",FALSE)"),"Tripode Groupe Pellegrin place Amélie Raba Léon
                                ")</f>
        <v>Tripode Groupe Pellegrin place Amélie Raba Léon
                                </v>
      </c>
      <c r="F681" s="1" t="str">
        <f>IFERROR(__xludf.DUMMYFUNCTION("""COMPUTED_VALUE"""),"076 Bordeaux")</f>
        <v>076 Bordeaux</v>
      </c>
      <c r="G681" s="1" t="s">
        <v>7151</v>
      </c>
      <c r="H681" s="1" t="s">
        <v>7152</v>
      </c>
      <c r="I681" s="5" t="s">
        <v>7153</v>
      </c>
      <c r="J681" s="1" t="s">
        <v>80</v>
      </c>
      <c r="K681" s="3"/>
      <c r="L681" s="3"/>
    </row>
    <row r="682" hidden="1">
      <c r="A682" s="4" t="s">
        <v>7159</v>
      </c>
      <c r="B682" s="1" t="s">
        <v>7160</v>
      </c>
      <c r="C682" s="1" t="s">
        <v>7161</v>
      </c>
      <c r="D682" s="1" t="s">
        <v>7162</v>
      </c>
      <c r="E682" s="1" t="str">
        <f>IFERROR(__xludf.DUMMYFUNCTION("SPLIT(D682,""33"",FALSE)"),"47 Rue Charles Tournemire
                                 Cité des Aubiers
                                ")</f>
        <v>47 Rue Charles Tournemire
                                 Cité des Aubiers
                                </v>
      </c>
      <c r="F682" s="1" t="str">
        <f>IFERROR(__xludf.DUMMYFUNCTION("""COMPUTED_VALUE"""),"300 Bordeaux")</f>
        <v>300 Bordeaux</v>
      </c>
      <c r="G682" s="1" t="s">
        <v>7163</v>
      </c>
      <c r="H682" s="1" t="s">
        <v>11</v>
      </c>
      <c r="I682" s="1" t="s">
        <v>11</v>
      </c>
      <c r="J682" s="1" t="s">
        <v>31</v>
      </c>
      <c r="K682" s="3"/>
      <c r="L682" s="3"/>
    </row>
    <row r="683" hidden="1">
      <c r="A683" s="4" t="s">
        <v>7165</v>
      </c>
      <c r="B683" s="1" t="s">
        <v>7166</v>
      </c>
      <c r="C683" s="1" t="s">
        <v>7167</v>
      </c>
      <c r="D683" s="1" t="s">
        <v>7168</v>
      </c>
      <c r="E683" s="1" t="str">
        <f>IFERROR(__xludf.DUMMYFUNCTION("SPLIT(D683,""33"",FALSE)"),"18 avenue André Reinson
                                ")</f>
        <v>18 avenue André Reinson
                                </v>
      </c>
      <c r="F683" s="1" t="str">
        <f>IFERROR(__xludf.DUMMYFUNCTION("""COMPUTED_VALUE"""),"300 Bordeaux")</f>
        <v>300 Bordeaux</v>
      </c>
      <c r="G683" s="1" t="s">
        <v>7169</v>
      </c>
      <c r="H683" s="1" t="s">
        <v>11</v>
      </c>
      <c r="I683" s="5" t="s">
        <v>7170</v>
      </c>
      <c r="J683" s="1" t="s">
        <v>183</v>
      </c>
      <c r="K683" s="3"/>
      <c r="L683" s="3"/>
    </row>
    <row r="684" hidden="1">
      <c r="A684" s="4" t="s">
        <v>7172</v>
      </c>
      <c r="B684" s="1" t="s">
        <v>7173</v>
      </c>
      <c r="C684" s="1" t="s">
        <v>7174</v>
      </c>
      <c r="D684" s="1" t="s">
        <v>7175</v>
      </c>
      <c r="E684" s="1" t="str">
        <f>IFERROR(__xludf.DUMMYFUNCTION("SPLIT(D684,""33"",FALSE)"),"rue d'Alzon
                                ")</f>
        <v>rue d'Alzon
                                </v>
      </c>
      <c r="F684" s="1" t="str">
        <f>IFERROR(__xludf.DUMMYFUNCTION("""COMPUTED_VALUE"""),"000 Bordeaux")</f>
        <v>000 Bordeaux</v>
      </c>
      <c r="G684" s="1" t="s">
        <v>7176</v>
      </c>
      <c r="H684" s="1" t="s">
        <v>11</v>
      </c>
      <c r="I684" s="5" t="s">
        <v>7177</v>
      </c>
      <c r="J684" s="1" t="s">
        <v>312</v>
      </c>
      <c r="K684" s="3"/>
      <c r="L684" s="3"/>
    </row>
    <row r="685" hidden="1">
      <c r="A685" s="4" t="s">
        <v>7179</v>
      </c>
      <c r="B685" s="1" t="s">
        <v>7180</v>
      </c>
      <c r="C685" s="1" t="s">
        <v>7181</v>
      </c>
      <c r="D685" s="1" t="s">
        <v>7182</v>
      </c>
      <c r="E685" s="1" t="str">
        <f>IFERROR(__xludf.DUMMYFUNCTION("SPLIT(D685,""33"",FALSE)"),"8 rue cité Conrad 
                                ")</f>
        <v>8 rue cité Conrad 
                                </v>
      </c>
      <c r="F685" s="1" t="str">
        <f>IFERROR(__xludf.DUMMYFUNCTION("""COMPUTED_VALUE"""),"300 Bordeaux")</f>
        <v>300 Bordeaux</v>
      </c>
      <c r="G685" s="1" t="s">
        <v>7183</v>
      </c>
      <c r="H685" s="1" t="s">
        <v>7184</v>
      </c>
      <c r="I685" s="5" t="s">
        <v>7185</v>
      </c>
      <c r="J685" s="1" t="s">
        <v>654</v>
      </c>
      <c r="K685" s="3"/>
      <c r="L685" s="3"/>
    </row>
    <row r="686" hidden="1">
      <c r="A686" s="4" t="s">
        <v>7187</v>
      </c>
      <c r="B686" s="1" t="s">
        <v>7188</v>
      </c>
      <c r="C686" s="1" t="s">
        <v>7189</v>
      </c>
      <c r="D686" s="1" t="s">
        <v>7190</v>
      </c>
      <c r="E686" s="1" t="str">
        <f>IFERROR(__xludf.DUMMYFUNCTION("SPLIT(D686,""33"",FALSE)"),"Rue Rochambeau
                                ")</f>
        <v>Rue Rochambeau
                                </v>
      </c>
      <c r="F686" s="1" t="str">
        <f>IFERROR(__xludf.DUMMYFUNCTION("""COMPUTED_VALUE"""),"000 BORDEAUX")</f>
        <v>000 BORDEAUX</v>
      </c>
      <c r="G686" s="1" t="s">
        <v>7191</v>
      </c>
      <c r="H686" s="1" t="s">
        <v>11</v>
      </c>
      <c r="I686" s="5" t="s">
        <v>7192</v>
      </c>
      <c r="J686" s="1" t="s">
        <v>312</v>
      </c>
      <c r="K686" s="3"/>
      <c r="L686" s="3"/>
    </row>
    <row r="687" hidden="1">
      <c r="A687" s="4" t="s">
        <v>7194</v>
      </c>
      <c r="B687" s="1" t="s">
        <v>7195</v>
      </c>
      <c r="C687" s="1" t="s">
        <v>7196</v>
      </c>
      <c r="D687" s="1" t="s">
        <v>7197</v>
      </c>
      <c r="E687" s="1" t="str">
        <f>IFERROR(__xludf.DUMMYFUNCTION("SPLIT(D687,""33"",FALSE)"),"38 cours du maréchal Foch
                                ")</f>
        <v>38 cours du maréchal Foch
                                </v>
      </c>
      <c r="F687" s="1" t="str">
        <f>IFERROR(__xludf.DUMMYFUNCTION("""COMPUTED_VALUE"""),"000 Bordeaux")</f>
        <v>000 Bordeaux</v>
      </c>
      <c r="G687" s="1" t="s">
        <v>7198</v>
      </c>
      <c r="H687" s="1" t="s">
        <v>11</v>
      </c>
      <c r="I687" s="5" t="s">
        <v>7199</v>
      </c>
      <c r="J687" s="1" t="s">
        <v>312</v>
      </c>
      <c r="K687" s="3"/>
      <c r="L687" s="3"/>
    </row>
    <row r="688" hidden="1">
      <c r="A688" s="4" t="s">
        <v>7207</v>
      </c>
      <c r="B688" s="1" t="s">
        <v>7208</v>
      </c>
      <c r="C688" s="1" t="s">
        <v>7209</v>
      </c>
      <c r="D688" s="1" t="s">
        <v>7210</v>
      </c>
      <c r="E688" s="1" t="str">
        <f>IFERROR(__xludf.DUMMYFUNCTION("SPLIT(D688,""33"",FALSE)"),"50 rue Lombard
                                ")</f>
        <v>50 rue Lombard
                                </v>
      </c>
      <c r="F688" s="1" t="str">
        <f>IFERROR(__xludf.DUMMYFUNCTION("""COMPUTED_VALUE"""),"300 bordeaux")</f>
        <v>300 bordeaux</v>
      </c>
      <c r="G688" s="1" t="s">
        <v>7211</v>
      </c>
      <c r="H688" s="1" t="s">
        <v>11</v>
      </c>
      <c r="I688" s="1" t="s">
        <v>11</v>
      </c>
      <c r="J688" s="1" t="s">
        <v>80</v>
      </c>
      <c r="K688" s="3"/>
      <c r="L688" s="3"/>
    </row>
    <row r="689" hidden="1">
      <c r="A689" s="4" t="s">
        <v>7219</v>
      </c>
      <c r="B689" s="1" t="s">
        <v>7220</v>
      </c>
      <c r="C689" s="1" t="s">
        <v>7221</v>
      </c>
      <c r="D689" s="1" t="s">
        <v>7222</v>
      </c>
      <c r="E689" s="1" t="str">
        <f>IFERROR(__xludf.DUMMYFUNCTION("SPLIT(D689,""33"",FALSE)"),"57 rue de La Rousselle
                                ")</f>
        <v>57 rue de La Rousselle
                                </v>
      </c>
      <c r="F689" s="1" t="str">
        <f>IFERROR(__xludf.DUMMYFUNCTION("""COMPUTED_VALUE"""),"000 BORDEAUX")</f>
        <v>000 BORDEAUX</v>
      </c>
      <c r="G689" s="1" t="s">
        <v>7223</v>
      </c>
      <c r="H689" s="1" t="s">
        <v>11</v>
      </c>
      <c r="I689" s="5" t="s">
        <v>7224</v>
      </c>
      <c r="J689" s="1" t="s">
        <v>80</v>
      </c>
      <c r="K689" s="3"/>
      <c r="L689" s="3"/>
    </row>
    <row r="690" hidden="1">
      <c r="A690" s="4" t="s">
        <v>7232</v>
      </c>
      <c r="B690" s="1" t="s">
        <v>7233</v>
      </c>
      <c r="C690" s="1" t="s">
        <v>7234</v>
      </c>
      <c r="D690" s="1" t="s">
        <v>7235</v>
      </c>
      <c r="E690" s="1" t="str">
        <f>IFERROR(__xludf.DUMMYFUNCTION("SPLIT(D690,""33"",FALSE)"),"2 rue Duquesne
                                ")</f>
        <v>2 rue Duquesne
                                </v>
      </c>
      <c r="F690" s="1" t="str">
        <f>IFERROR(__xludf.DUMMYFUNCTION("""COMPUTED_VALUE"""),"300 Bordeaux")</f>
        <v>300 Bordeaux</v>
      </c>
      <c r="G690" s="1" t="s">
        <v>7236</v>
      </c>
      <c r="H690" s="1" t="s">
        <v>11</v>
      </c>
      <c r="I690" s="5" t="s">
        <v>7237</v>
      </c>
      <c r="J690" s="1" t="s">
        <v>11</v>
      </c>
      <c r="K690" s="3"/>
      <c r="L690" s="3"/>
    </row>
    <row r="691" hidden="1">
      <c r="A691" s="4" t="s">
        <v>7239</v>
      </c>
      <c r="B691" s="1" t="s">
        <v>7240</v>
      </c>
      <c r="C691" s="1" t="s">
        <v>7241</v>
      </c>
      <c r="D691" s="1" t="s">
        <v>7242</v>
      </c>
      <c r="E691" s="1" t="str">
        <f>IFERROR(__xludf.DUMMYFUNCTION("SPLIT(D691,""33"",FALSE)"),"26 Rue Mazagran
                                ")</f>
        <v>26 Rue Mazagran
                                </v>
      </c>
      <c r="F691" s="1" t="str">
        <f>IFERROR(__xludf.DUMMYFUNCTION("""COMPUTED_VALUE"""),"800 BORDEAUX")</f>
        <v>800 BORDEAUX</v>
      </c>
      <c r="G691" s="1" t="s">
        <v>7243</v>
      </c>
      <c r="H691" s="1" t="s">
        <v>7244</v>
      </c>
      <c r="I691" s="1" t="s">
        <v>11</v>
      </c>
      <c r="J691" s="1" t="s">
        <v>11</v>
      </c>
      <c r="K691" s="3"/>
      <c r="L691" s="3"/>
    </row>
    <row r="692" hidden="1">
      <c r="A692" s="4" t="s">
        <v>7248</v>
      </c>
      <c r="B692" s="1" t="s">
        <v>7249</v>
      </c>
      <c r="C692" s="1" t="s">
        <v>7250</v>
      </c>
      <c r="D692" s="1" t="s">
        <v>5120</v>
      </c>
      <c r="E692" s="1" t="str">
        <f>IFERROR(__xludf.DUMMYFUNCTION("SPLIT(D692,""33"",FALSE)"),"7 Quai de Brienne
                                ")</f>
        <v>7 Quai de Brienne
                                </v>
      </c>
      <c r="F692" s="1" t="str">
        <f>IFERROR(__xludf.DUMMYFUNCTION("""COMPUTED_VALUE"""),"800 Bordeaux")</f>
        <v>800 Bordeaux</v>
      </c>
      <c r="G692" s="1" t="s">
        <v>7251</v>
      </c>
      <c r="H692" s="1" t="s">
        <v>11</v>
      </c>
      <c r="I692" s="5" t="s">
        <v>7252</v>
      </c>
      <c r="J692" s="1" t="s">
        <v>80</v>
      </c>
      <c r="K692" s="3"/>
      <c r="L692" s="3"/>
    </row>
    <row r="693" hidden="1">
      <c r="A693" s="4" t="s">
        <v>7262</v>
      </c>
      <c r="B693" s="1" t="s">
        <v>7263</v>
      </c>
      <c r="C693" s="1" t="s">
        <v>7264</v>
      </c>
      <c r="D693" s="1" t="s">
        <v>7265</v>
      </c>
      <c r="E693" s="1" t="str">
        <f>IFERROR(__xludf.DUMMYFUNCTION("SPLIT(D693,""33"",FALSE)"),"125 cours d'Alsace et Lorraine
                                 Centre d'informations - Europe Direct
                                ")</f>
        <v>125 cours d'Alsace et Lorraine
                                 Centre d'informations - Europe Direct
                                </v>
      </c>
      <c r="F693" s="1" t="str">
        <f>IFERROR(__xludf.DUMMYFUNCTION("""COMPUTED_VALUE"""),"000 Bordeaux")</f>
        <v>000 Bordeaux</v>
      </c>
      <c r="G693" s="1" t="s">
        <v>7266</v>
      </c>
      <c r="H693" s="1" t="s">
        <v>11</v>
      </c>
      <c r="I693" s="3"/>
      <c r="J693" s="1" t="s">
        <v>312</v>
      </c>
      <c r="K693" s="3"/>
      <c r="L693" s="3"/>
    </row>
    <row r="694" hidden="1">
      <c r="A694" s="4" t="s">
        <v>7280</v>
      </c>
      <c r="B694" s="1" t="s">
        <v>7281</v>
      </c>
      <c r="C694" s="1" t="s">
        <v>7282</v>
      </c>
      <c r="D694" s="1" t="s">
        <v>7283</v>
      </c>
      <c r="E694" s="1" t="str">
        <f>IFERROR(__xludf.DUMMYFUNCTION("SPLIT(D694,""33"",FALSE)"),"25 rue Francis Martin
                                 CS 11243
                                ")</f>
        <v>25 rue Francis Martin
                                 CS 11243
                                </v>
      </c>
      <c r="F694" s="1" t="str">
        <f>IFERROR(__xludf.DUMMYFUNCTION("""COMPUTED_VALUE"""),"075 Bordeaux Cedex")</f>
        <v>075 Bordeaux Cedex</v>
      </c>
      <c r="G694" s="1" t="s">
        <v>7284</v>
      </c>
      <c r="H694" s="1" t="s">
        <v>11</v>
      </c>
      <c r="I694" s="5" t="s">
        <v>7285</v>
      </c>
      <c r="J694" s="1" t="s">
        <v>312</v>
      </c>
      <c r="K694" s="3"/>
      <c r="L694" s="3"/>
    </row>
    <row r="695" hidden="1">
      <c r="A695" s="4" t="s">
        <v>7289</v>
      </c>
      <c r="B695" s="1" t="s">
        <v>7290</v>
      </c>
      <c r="C695" s="1" t="s">
        <v>7291</v>
      </c>
      <c r="D695" s="1" t="s">
        <v>7292</v>
      </c>
      <c r="E695" s="1" t="str">
        <f>IFERROR(__xludf.DUMMYFUNCTION("SPLIT(D695,""33"",FALSE)"),"23 quai des Chartrons
                                ")</f>
        <v>23 quai des Chartrons
                                </v>
      </c>
      <c r="F695" s="1" t="str">
        <f>IFERROR(__xludf.DUMMYFUNCTION("""COMPUTED_VALUE"""),"000 BORDEAUX")</f>
        <v>000 BORDEAUX</v>
      </c>
      <c r="G695" s="1" t="s">
        <v>7293</v>
      </c>
      <c r="H695" s="1" t="s">
        <v>7294</v>
      </c>
      <c r="I695" s="1" t="s">
        <v>11</v>
      </c>
      <c r="J695" s="1" t="s">
        <v>80</v>
      </c>
      <c r="K695" s="3"/>
      <c r="L695" s="3"/>
    </row>
    <row r="696" hidden="1">
      <c r="A696" s="4" t="s">
        <v>7304</v>
      </c>
      <c r="B696" s="1" t="s">
        <v>7305</v>
      </c>
      <c r="C696" s="1" t="s">
        <v>7306</v>
      </c>
      <c r="D696" s="1" t="s">
        <v>7307</v>
      </c>
      <c r="E696" s="1" t="str">
        <f>IFERROR(__xludf.DUMMYFUNCTION("SPLIT(D696,""33"",FALSE)"),"8 parvis des chartrons
                                ")</f>
        <v>8 parvis des chartrons
                                </v>
      </c>
      <c r="F696" s="1" t="str">
        <f>IFERROR(__xludf.DUMMYFUNCTION("""COMPUTED_VALUE"""),"000 Bordeaux")</f>
        <v>000 Bordeaux</v>
      </c>
      <c r="G696" s="1" t="s">
        <v>7308</v>
      </c>
      <c r="H696" s="1" t="s">
        <v>11</v>
      </c>
      <c r="I696" s="1" t="s">
        <v>11</v>
      </c>
      <c r="J696" s="1" t="s">
        <v>154</v>
      </c>
      <c r="K696" s="3"/>
      <c r="L696" s="3"/>
    </row>
    <row r="697" hidden="1">
      <c r="A697" s="4" t="s">
        <v>7316</v>
      </c>
      <c r="B697" s="1" t="s">
        <v>7317</v>
      </c>
      <c r="C697" s="1" t="s">
        <v>7318</v>
      </c>
      <c r="D697" s="1" t="s">
        <v>7319</v>
      </c>
      <c r="E697" s="1" t="str">
        <f>IFERROR(__xludf.DUMMYFUNCTION("SPLIT(D697,""33"",FALSE)"),"1 place Avisseau
                                ")</f>
        <v>1 place Avisseau
                                </v>
      </c>
      <c r="F697" s="1" t="str">
        <f>IFERROR(__xludf.DUMMYFUNCTION("""COMPUTED_VALUE"""),"300 BORDEAUX")</f>
        <v>300 BORDEAUX</v>
      </c>
      <c r="G697" s="1" t="s">
        <v>7320</v>
      </c>
      <c r="H697" s="1" t="s">
        <v>11</v>
      </c>
      <c r="I697" s="5" t="s">
        <v>7321</v>
      </c>
      <c r="J697" s="1" t="s">
        <v>80</v>
      </c>
      <c r="K697" s="3"/>
      <c r="L697" s="3"/>
    </row>
    <row r="698" hidden="1">
      <c r="A698" s="4" t="s">
        <v>7323</v>
      </c>
      <c r="B698" s="1" t="s">
        <v>7324</v>
      </c>
      <c r="C698" s="1" t="s">
        <v>7325</v>
      </c>
      <c r="D698" s="1" t="s">
        <v>7326</v>
      </c>
      <c r="E698" s="1" t="str">
        <f>IFERROR(__xludf.DUMMYFUNCTION("SPLIT(D698,""33"",FALSE)"),"85 rue Laroche
                                ")</f>
        <v>85 rue Laroche
                                </v>
      </c>
      <c r="F698" s="1" t="str">
        <f>IFERROR(__xludf.DUMMYFUNCTION("""COMPUTED_VALUE"""),"000 Bordeaux")</f>
        <v>000 Bordeaux</v>
      </c>
      <c r="G698" s="1" t="s">
        <v>7327</v>
      </c>
      <c r="H698" s="1" t="s">
        <v>11</v>
      </c>
      <c r="I698" s="1" t="s">
        <v>11</v>
      </c>
      <c r="J698" s="1" t="s">
        <v>154</v>
      </c>
      <c r="K698" s="3"/>
      <c r="L698" s="3"/>
    </row>
    <row r="699" hidden="1">
      <c r="A699" s="4" t="s">
        <v>7333</v>
      </c>
      <c r="B699" s="1" t="s">
        <v>7334</v>
      </c>
      <c r="C699" s="1" t="s">
        <v>7335</v>
      </c>
      <c r="D699" s="1" t="s">
        <v>880</v>
      </c>
      <c r="E699" s="1" t="str">
        <f>IFERROR(__xludf.DUMMYFUNCTION("SPLIT(D699,""33"",FALSE)"),"3 rue de Tauzia
                                ")</f>
        <v>3 rue de Tauzia
                                </v>
      </c>
      <c r="F699" s="1" t="str">
        <f>IFERROR(__xludf.DUMMYFUNCTION("""COMPUTED_VALUE"""),"800 Bordeaux")</f>
        <v>800 Bordeaux</v>
      </c>
      <c r="G699" s="1" t="s">
        <v>7336</v>
      </c>
      <c r="H699" s="1" t="s">
        <v>11</v>
      </c>
      <c r="I699" s="5" t="s">
        <v>7337</v>
      </c>
      <c r="J699" s="1" t="s">
        <v>80</v>
      </c>
      <c r="K699" s="3"/>
      <c r="L699" s="3"/>
    </row>
    <row r="700" hidden="1">
      <c r="A700" s="4" t="s">
        <v>7341</v>
      </c>
      <c r="B700" s="1" t="s">
        <v>7342</v>
      </c>
      <c r="C700" s="1" t="s">
        <v>7343</v>
      </c>
      <c r="D700" s="1" t="s">
        <v>7344</v>
      </c>
      <c r="E700" s="1" t="str">
        <f>IFERROR(__xludf.DUMMYFUNCTION("SPLIT(D700,""33"",FALSE)"),"27 rue Veyssière
                                ")</f>
        <v>27 rue Veyssière
                                </v>
      </c>
      <c r="F700" s="1" t="str">
        <f>IFERROR(__xludf.DUMMYFUNCTION("""COMPUTED_VALUE"""),"800 BORDEAUX")</f>
        <v>800 BORDEAUX</v>
      </c>
      <c r="G700" s="1" t="s">
        <v>7345</v>
      </c>
      <c r="H700" s="1" t="s">
        <v>7346</v>
      </c>
      <c r="I700" s="1" t="s">
        <v>11</v>
      </c>
      <c r="J700" s="1" t="s">
        <v>312</v>
      </c>
      <c r="K700" s="3"/>
      <c r="L700" s="3"/>
    </row>
    <row r="701" hidden="1">
      <c r="A701" s="4" t="s">
        <v>7356</v>
      </c>
      <c r="B701" s="1" t="s">
        <v>7357</v>
      </c>
      <c r="C701" s="1" t="s">
        <v>7358</v>
      </c>
      <c r="D701" s="1" t="s">
        <v>7359</v>
      </c>
      <c r="E701" s="1" t="str">
        <f>IFERROR(__xludf.DUMMYFUNCTION("SPLIT(D701,""33"",FALSE)"),"38, rue raymond poincaré
                                 appt: 20
                                ")</f>
        <v>38, rue raymond poincaré
                                 appt: 20
                                </v>
      </c>
      <c r="F701" s="1" t="str">
        <f>IFERROR(__xludf.DUMMYFUNCTION("""COMPUTED_VALUE"""),"100 Bordeaux")</f>
        <v>100 Bordeaux</v>
      </c>
      <c r="G701" s="1" t="s">
        <v>7360</v>
      </c>
      <c r="H701" s="1" t="s">
        <v>7361</v>
      </c>
      <c r="I701" s="1" t="s">
        <v>11</v>
      </c>
      <c r="J701" s="1" t="s">
        <v>80</v>
      </c>
      <c r="K701" s="3"/>
      <c r="L701" s="3"/>
    </row>
    <row r="702" hidden="1">
      <c r="A702" s="4" t="s">
        <v>7365</v>
      </c>
      <c r="B702" s="1" t="s">
        <v>7366</v>
      </c>
      <c r="C702" s="1" t="s">
        <v>7367</v>
      </c>
      <c r="D702" s="1" t="s">
        <v>7368</v>
      </c>
      <c r="E702" s="1" t="str">
        <f>IFERROR(__xludf.DUMMYFUNCTION("SPLIT(D702,""33"",FALSE)"),"15 rue claude taffanel
                                ")</f>
        <v>15 rue claude taffanel
                                </v>
      </c>
      <c r="F702" s="1" t="str">
        <f>IFERROR(__xludf.DUMMYFUNCTION("""COMPUTED_VALUE"""),"800 Bordeaux")</f>
        <v>800 Bordeaux</v>
      </c>
      <c r="G702" s="1" t="s">
        <v>7369</v>
      </c>
      <c r="H702" s="1" t="s">
        <v>7370</v>
      </c>
      <c r="I702" s="1" t="s">
        <v>11</v>
      </c>
      <c r="J702" s="1" t="s">
        <v>382</v>
      </c>
      <c r="K702" s="3"/>
      <c r="L702" s="3"/>
    </row>
    <row r="703" hidden="1">
      <c r="A703" s="4" t="s">
        <v>7376</v>
      </c>
      <c r="B703" s="1" t="s">
        <v>7377</v>
      </c>
      <c r="C703" s="1" t="s">
        <v>7378</v>
      </c>
      <c r="D703" s="1" t="s">
        <v>7379</v>
      </c>
      <c r="E703" s="1" t="str">
        <f>IFERROR(__xludf.DUMMYFUNCTION("SPLIT(D703,""33"",FALSE)"),"19, rue Gabriel Léglise
                                ")</f>
        <v>19, rue Gabriel Léglise
                                </v>
      </c>
      <c r="F703" s="1" t="str">
        <f>IFERROR(__xludf.DUMMYFUNCTION("""COMPUTED_VALUE"""),"200 BORDEAUX")</f>
        <v>200 BORDEAUX</v>
      </c>
      <c r="G703" s="1" t="s">
        <v>7380</v>
      </c>
      <c r="H703" s="1" t="s">
        <v>7381</v>
      </c>
      <c r="I703" s="1" t="s">
        <v>7382</v>
      </c>
      <c r="J703" s="1" t="s">
        <v>654</v>
      </c>
      <c r="K703" s="3"/>
      <c r="L703" s="3"/>
    </row>
    <row r="704" hidden="1">
      <c r="A704" s="4" t="s">
        <v>7392</v>
      </c>
      <c r="B704" s="1" t="s">
        <v>7393</v>
      </c>
      <c r="C704" s="3"/>
      <c r="D704" s="1" t="s">
        <v>9575</v>
      </c>
      <c r="E704" s="1" t="str">
        <f>IFERROR(__xludf.DUMMYFUNCTION("SPLIT(D704,""33"",FALSE)"),"pas d'adresse")</f>
        <v>pas d'adresse</v>
      </c>
      <c r="F704" s="3"/>
      <c r="G704" s="3"/>
      <c r="H704" s="1" t="s">
        <v>11</v>
      </c>
      <c r="I704" s="1" t="s">
        <v>11</v>
      </c>
      <c r="J704" s="1" t="s">
        <v>11</v>
      </c>
      <c r="K704" s="3"/>
      <c r="L704" s="3"/>
    </row>
    <row r="705" hidden="1">
      <c r="A705" s="4" t="s">
        <v>7395</v>
      </c>
      <c r="B705" s="1" t="s">
        <v>7396</v>
      </c>
      <c r="C705" s="1" t="s">
        <v>7397</v>
      </c>
      <c r="D705" s="1" t="s">
        <v>7398</v>
      </c>
      <c r="E705" s="1" t="str">
        <f>IFERROR(__xludf.DUMMYFUNCTION("SPLIT(D705,""33"",FALSE)"),"13 rue du Professeur Devaux
                                ")</f>
        <v>13 rue du Professeur Devaux
                                </v>
      </c>
      <c r="F705" s="1" t="str">
        <f>IFERROR(__xludf.DUMMYFUNCTION("""COMPUTED_VALUE"""),"800 BORDEAUX")</f>
        <v>800 BORDEAUX</v>
      </c>
      <c r="G705" s="1" t="s">
        <v>7399</v>
      </c>
      <c r="H705" s="1" t="s">
        <v>2175</v>
      </c>
      <c r="I705" s="5" t="s">
        <v>2689</v>
      </c>
      <c r="J705" s="1" t="s">
        <v>312</v>
      </c>
      <c r="K705" s="3"/>
      <c r="L705" s="3"/>
    </row>
    <row r="706" hidden="1">
      <c r="A706" s="4" t="s">
        <v>7403</v>
      </c>
      <c r="B706" s="1" t="s">
        <v>7404</v>
      </c>
      <c r="C706" s="1" t="s">
        <v>7405</v>
      </c>
      <c r="D706" s="1" t="s">
        <v>7406</v>
      </c>
      <c r="E706" s="1" t="str">
        <f>IFERROR(__xludf.DUMMYFUNCTION("SPLIT(D706,""33"",FALSE)"),"Chemin de Suzon
                                ")</f>
        <v>Chemin de Suzon
                                </v>
      </c>
      <c r="F706" s="1" t="str">
        <f>IFERROR(__xludf.DUMMYFUNCTION("""COMPUTED_VALUE"""),"400 TALENCE")</f>
        <v>400 TALENCE</v>
      </c>
      <c r="G706" s="1" t="s">
        <v>7407</v>
      </c>
      <c r="H706" s="1" t="s">
        <v>7408</v>
      </c>
      <c r="I706" s="1" t="s">
        <v>11</v>
      </c>
      <c r="J706" s="1" t="s">
        <v>183</v>
      </c>
      <c r="K706" s="3"/>
      <c r="L706" s="3"/>
    </row>
    <row r="707" hidden="1">
      <c r="A707" s="4" t="s">
        <v>7418</v>
      </c>
      <c r="B707" s="1" t="s">
        <v>7419</v>
      </c>
      <c r="C707" s="1" t="s">
        <v>7420</v>
      </c>
      <c r="D707" s="1" t="s">
        <v>7421</v>
      </c>
      <c r="E707" s="1" t="str">
        <f>IFERROR(__xludf.DUMMYFUNCTION("SPLIT(D707,""33"",FALSE)"),"4 rue des Terres de Borde
                                ")</f>
        <v>4 rue des Terres de Borde
                                </v>
      </c>
      <c r="F707" s="1" t="str">
        <f>IFERROR(__xludf.DUMMYFUNCTION("""COMPUTED_VALUE"""),"800 Bordeaux")</f>
        <v>800 Bordeaux</v>
      </c>
      <c r="G707" s="1" t="s">
        <v>7422</v>
      </c>
      <c r="H707" s="1" t="s">
        <v>11</v>
      </c>
      <c r="I707" s="5" t="s">
        <v>7423</v>
      </c>
      <c r="J707" s="1" t="s">
        <v>382</v>
      </c>
      <c r="K707" s="3"/>
      <c r="L707" s="3"/>
    </row>
    <row r="708" hidden="1">
      <c r="A708" s="4" t="s">
        <v>7437</v>
      </c>
      <c r="B708" s="1" t="s">
        <v>7438</v>
      </c>
      <c r="C708" s="1" t="s">
        <v>7439</v>
      </c>
      <c r="D708" s="1" t="s">
        <v>7440</v>
      </c>
      <c r="E708" s="1" t="str">
        <f>IFERROR(__xludf.DUMMYFUNCTION("SPLIT(D708,""33"",FALSE)"),"Hôpital Haut Lévêque 
                                 Avenue de Magellan
                                ")</f>
        <v>Hôpital Haut Lévêque 
                                 Avenue de Magellan
                                </v>
      </c>
      <c r="F708" s="1" t="str">
        <f>IFERROR(__xludf.DUMMYFUNCTION("""COMPUTED_VALUE"""),"600 Pessac")</f>
        <v>600 Pessac</v>
      </c>
      <c r="G708" s="1" t="s">
        <v>7441</v>
      </c>
      <c r="H708" s="1" t="s">
        <v>7442</v>
      </c>
      <c r="I708" s="1" t="s">
        <v>11</v>
      </c>
      <c r="J708" s="1" t="s">
        <v>53</v>
      </c>
      <c r="K708" s="3"/>
      <c r="L708" s="3"/>
    </row>
    <row r="709" hidden="1">
      <c r="A709" s="4" t="s">
        <v>7446</v>
      </c>
      <c r="B709" s="1" t="s">
        <v>7447</v>
      </c>
      <c r="C709" s="1" t="s">
        <v>7448</v>
      </c>
      <c r="D709" s="1" t="s">
        <v>7449</v>
      </c>
      <c r="E709" s="1" t="str">
        <f>IFERROR(__xludf.DUMMYFUNCTION("SPLIT(D709,""33"",FALSE)"),"Mr Barateau
                                 BP 50 052
                                ")</f>
        <v>Mr Barateau
                                 BP 50 052
                                </v>
      </c>
      <c r="F709" s="1" t="str">
        <f>IFERROR(__xludf.DUMMYFUNCTION("""COMPUTED_VALUE"""),"703 Mérignac Cedex")</f>
        <v>703 Mérignac Cedex</v>
      </c>
      <c r="G709" s="1" t="s">
        <v>7450</v>
      </c>
      <c r="H709" s="1" t="s">
        <v>7451</v>
      </c>
      <c r="I709" s="5" t="s">
        <v>7452</v>
      </c>
      <c r="J709" s="1" t="s">
        <v>31</v>
      </c>
      <c r="K709" s="3"/>
      <c r="L709" s="3"/>
    </row>
    <row r="710" hidden="1">
      <c r="A710" s="4" t="s">
        <v>7454</v>
      </c>
      <c r="B710" s="1" t="s">
        <v>7455</v>
      </c>
      <c r="C710" s="3"/>
      <c r="D710" s="1" t="s">
        <v>9575</v>
      </c>
      <c r="E710" s="1" t="str">
        <f>IFERROR(__xludf.DUMMYFUNCTION("SPLIT(D710,""33"",FALSE)"),"pas d'adresse")</f>
        <v>pas d'adresse</v>
      </c>
      <c r="F710" s="3"/>
      <c r="G710" s="3"/>
      <c r="H710" s="1" t="s">
        <v>11</v>
      </c>
      <c r="I710" s="1" t="s">
        <v>11</v>
      </c>
      <c r="J710" s="1" t="s">
        <v>11</v>
      </c>
      <c r="K710" s="3"/>
      <c r="L710" s="3"/>
    </row>
    <row r="711" hidden="1">
      <c r="A711" s="4" t="s">
        <v>7463</v>
      </c>
      <c r="B711" s="1" t="s">
        <v>7464</v>
      </c>
      <c r="C711" s="3"/>
      <c r="D711" s="1" t="s">
        <v>9575</v>
      </c>
      <c r="E711" s="1" t="str">
        <f>IFERROR(__xludf.DUMMYFUNCTION("SPLIT(D711,""33"",FALSE)"),"pas d'adresse")</f>
        <v>pas d'adresse</v>
      </c>
      <c r="F711" s="3"/>
      <c r="G711" s="3"/>
      <c r="H711" s="1" t="s">
        <v>11</v>
      </c>
      <c r="I711" s="1" t="s">
        <v>11</v>
      </c>
      <c r="J711" s="1" t="s">
        <v>11</v>
      </c>
      <c r="K711" s="3"/>
      <c r="L711" s="3"/>
    </row>
    <row r="712" hidden="1">
      <c r="A712" s="4" t="s">
        <v>7472</v>
      </c>
      <c r="B712" s="1" t="s">
        <v>7473</v>
      </c>
      <c r="C712" s="1" t="s">
        <v>7474</v>
      </c>
      <c r="D712" s="1" t="s">
        <v>7475</v>
      </c>
      <c r="E712" s="1" t="str">
        <f>IFERROR(__xludf.DUMMYFUNCTION("SPLIT(D712,""33"",FALSE)"),"108 rue prunier
                                ")</f>
        <v>108 rue prunier
                                </v>
      </c>
      <c r="F712" s="1" t="str">
        <f>IFERROR(__xludf.DUMMYFUNCTION("""COMPUTED_VALUE"""),"300 Bordeaux")</f>
        <v>300 Bordeaux</v>
      </c>
      <c r="G712" s="1" t="s">
        <v>7476</v>
      </c>
      <c r="H712" s="1" t="s">
        <v>11</v>
      </c>
      <c r="I712" s="3"/>
      <c r="J712" s="1" t="s">
        <v>80</v>
      </c>
      <c r="K712" s="3"/>
      <c r="L712" s="3"/>
    </row>
    <row r="713" hidden="1">
      <c r="A713" s="4" t="s">
        <v>7478</v>
      </c>
      <c r="B713" s="1" t="s">
        <v>7479</v>
      </c>
      <c r="C713" s="1" t="s">
        <v>7480</v>
      </c>
      <c r="D713" s="1" t="s">
        <v>7481</v>
      </c>
      <c r="E713" s="1" t="str">
        <f>IFERROR(__xludf.DUMMYFUNCTION("SPLIT(D713,""33"",FALSE)"),"37 rue Gaston Lespiault
                                ")</f>
        <v>37 rue Gaston Lespiault
                                </v>
      </c>
      <c r="F713" s="1" t="str">
        <f>IFERROR(__xludf.DUMMYFUNCTION("""COMPUTED_VALUE"""),"000 Bordeaux")</f>
        <v>000 Bordeaux</v>
      </c>
      <c r="G713" s="1" t="s">
        <v>7482</v>
      </c>
      <c r="H713" s="1" t="s">
        <v>11</v>
      </c>
      <c r="I713" s="5" t="s">
        <v>7483</v>
      </c>
      <c r="J713" s="1" t="s">
        <v>80</v>
      </c>
      <c r="K713" s="3"/>
      <c r="L713" s="3"/>
    </row>
    <row r="714" hidden="1">
      <c r="A714" s="4" t="s">
        <v>7485</v>
      </c>
      <c r="B714" s="1" t="s">
        <v>7486</v>
      </c>
      <c r="C714" s="1" t="s">
        <v>7487</v>
      </c>
      <c r="D714" s="1" t="s">
        <v>7488</v>
      </c>
      <c r="E714" s="1" t="str">
        <f>IFERROR(__xludf.DUMMYFUNCTION("SPLIT(D714,""33"",FALSE)"),"68 rue des Pins Francs
                                ")</f>
        <v>68 rue des Pins Francs
                                </v>
      </c>
      <c r="F714" s="1" t="str">
        <f>IFERROR(__xludf.DUMMYFUNCTION("""COMPUTED_VALUE"""),"200 BORDEAUX")</f>
        <v>200 BORDEAUX</v>
      </c>
      <c r="G714" s="1" t="s">
        <v>7489</v>
      </c>
      <c r="H714" s="1" t="s">
        <v>11</v>
      </c>
      <c r="I714" s="1" t="s">
        <v>11</v>
      </c>
      <c r="J714" s="1" t="s">
        <v>53</v>
      </c>
      <c r="K714" s="3"/>
      <c r="L714" s="3"/>
    </row>
    <row r="715" hidden="1">
      <c r="A715" s="4" t="s">
        <v>7491</v>
      </c>
      <c r="B715" s="1" t="s">
        <v>7492</v>
      </c>
      <c r="C715" s="1" t="s">
        <v>7493</v>
      </c>
      <c r="D715" s="1" t="s">
        <v>7494</v>
      </c>
      <c r="E715" s="1" t="str">
        <f>IFERROR(__xludf.DUMMYFUNCTION("SPLIT(D715,""33"",FALSE)"),"27, rue de Belgique
                                ")</f>
        <v>27, rue de Belgique
                                </v>
      </c>
      <c r="F715" s="1" t="str">
        <f>IFERROR(__xludf.DUMMYFUNCTION("""COMPUTED_VALUE"""),"800 BORDEAUX")</f>
        <v>800 BORDEAUX</v>
      </c>
      <c r="G715" s="1" t="s">
        <v>7495</v>
      </c>
      <c r="H715" s="1" t="s">
        <v>11</v>
      </c>
      <c r="I715" s="1" t="s">
        <v>11</v>
      </c>
      <c r="J715" s="1" t="s">
        <v>31</v>
      </c>
      <c r="K715" s="3"/>
      <c r="L715" s="3"/>
    </row>
    <row r="716" hidden="1">
      <c r="A716" s="4" t="s">
        <v>7499</v>
      </c>
      <c r="B716" s="1" t="s">
        <v>7500</v>
      </c>
      <c r="C716" s="1" t="s">
        <v>7501</v>
      </c>
      <c r="D716" s="1" t="s">
        <v>7502</v>
      </c>
      <c r="E716" s="1" t="str">
        <f>IFERROR(__xludf.DUMMYFUNCTION("SPLIT(D716,""33"",FALSE)"),"Université de Bordeaux - 16 avenue Léon Duguit
                                 bureau A17
                                ")</f>
        <v>Université de Bordeaux - 16 avenue Léon Duguit
                                 bureau A17
                                </v>
      </c>
      <c r="F716" s="1" t="str">
        <f>IFERROR(__xludf.DUMMYFUNCTION("""COMPUTED_VALUE"""),"608 Bordeaux")</f>
        <v>608 Bordeaux</v>
      </c>
      <c r="G716" s="1" t="s">
        <v>7503</v>
      </c>
      <c r="H716" s="1" t="s">
        <v>7504</v>
      </c>
      <c r="I716" s="1" t="s">
        <v>11</v>
      </c>
      <c r="J716" s="1" t="s">
        <v>80</v>
      </c>
      <c r="K716" s="3"/>
      <c r="L716" s="3"/>
    </row>
    <row r="717" hidden="1">
      <c r="A717" s="4" t="s">
        <v>7512</v>
      </c>
      <c r="B717" s="1" t="s">
        <v>7513</v>
      </c>
      <c r="C717" s="1" t="s">
        <v>7514</v>
      </c>
      <c r="D717" s="1" t="s">
        <v>7515</v>
      </c>
      <c r="E717" s="1" t="str">
        <f>IFERROR(__xludf.DUMMYFUNCTION("SPLIT(D717,""33"",FALSE)"),"40 rue Joséphine
                                ")</f>
        <v>40 rue Joséphine
                                </v>
      </c>
      <c r="F717" s="1" t="str">
        <f>IFERROR(__xludf.DUMMYFUNCTION("""COMPUTED_VALUE"""),"300 BORDEAUX")</f>
        <v>300 BORDEAUX</v>
      </c>
      <c r="G717" s="1" t="s">
        <v>7516</v>
      </c>
      <c r="H717" s="1" t="s">
        <v>11</v>
      </c>
      <c r="I717" s="5" t="s">
        <v>7517</v>
      </c>
      <c r="J717" s="1" t="s">
        <v>80</v>
      </c>
      <c r="K717" s="3"/>
      <c r="L717" s="3"/>
    </row>
    <row r="718" hidden="1">
      <c r="A718" s="4" t="s">
        <v>7541</v>
      </c>
      <c r="B718" s="1" t="s">
        <v>7542</v>
      </c>
      <c r="C718" s="1" t="s">
        <v>7543</v>
      </c>
      <c r="D718" s="1" t="s">
        <v>7544</v>
      </c>
      <c r="E718" s="1" t="str">
        <f>IFERROR(__xludf.DUMMYFUNCTION("SPLIT(D718,""33"",FALSE)"),"34 rue du Cloître
                                ")</f>
        <v>34 rue du Cloître
                                </v>
      </c>
      <c r="F718" s="1" t="str">
        <f>IFERROR(__xludf.DUMMYFUNCTION("""COMPUTED_VALUE"""),"000 Bordeaux")</f>
        <v>000 Bordeaux</v>
      </c>
      <c r="G718" s="1" t="s">
        <v>7545</v>
      </c>
      <c r="H718" s="1" t="s">
        <v>11</v>
      </c>
      <c r="I718" s="1" t="s">
        <v>11</v>
      </c>
      <c r="J718" s="1" t="s">
        <v>80</v>
      </c>
      <c r="K718" s="3"/>
      <c r="L718" s="3"/>
    </row>
    <row r="719" hidden="1">
      <c r="A719" s="4" t="s">
        <v>7553</v>
      </c>
      <c r="B719" s="1" t="s">
        <v>7554</v>
      </c>
      <c r="C719" s="1" t="s">
        <v>7555</v>
      </c>
      <c r="D719" s="1" t="s">
        <v>5372</v>
      </c>
      <c r="E719" s="1" t="str">
        <f>IFERROR(__xludf.DUMMYFUNCTION("SPLIT(D719,""33"",FALSE)"),"12 rue de Lescure
                                ")</f>
        <v>12 rue de Lescure
                                </v>
      </c>
      <c r="F719" s="1" t="str">
        <f>IFERROR(__xludf.DUMMYFUNCTION("""COMPUTED_VALUE"""),"000 Bordeaux")</f>
        <v>000 Bordeaux</v>
      </c>
      <c r="G719" s="1" t="s">
        <v>5373</v>
      </c>
      <c r="H719" s="1" t="s">
        <v>11</v>
      </c>
      <c r="I719" s="1" t="s">
        <v>11</v>
      </c>
      <c r="J719" s="1" t="s">
        <v>312</v>
      </c>
      <c r="K719" s="3"/>
      <c r="L719" s="3"/>
    </row>
    <row r="720" hidden="1">
      <c r="A720" s="4" t="s">
        <v>7563</v>
      </c>
      <c r="B720" s="1" t="s">
        <v>7564</v>
      </c>
      <c r="C720" s="1" t="s">
        <v>7565</v>
      </c>
      <c r="D720" s="1" t="s">
        <v>7566</v>
      </c>
      <c r="E720" s="1" t="str">
        <f>IFERROR(__xludf.DUMMYFUNCTION("SPLIT(D720,""33"",FALSE)"),"5 Rue Etienne Huyard 
                                 Centre Commercial Counord 
                                ")</f>
        <v>5 Rue Etienne Huyard 
                                 Centre Commercial Counord 
                                </v>
      </c>
      <c r="F720" s="1" t="str">
        <f>IFERROR(__xludf.DUMMYFUNCTION("""COMPUTED_VALUE"""),"300 Bordeaux")</f>
        <v>300 Bordeaux</v>
      </c>
      <c r="G720" s="1" t="s">
        <v>3758</v>
      </c>
      <c r="H720" s="1" t="s">
        <v>11</v>
      </c>
      <c r="I720" s="3"/>
      <c r="J720" s="1" t="s">
        <v>31</v>
      </c>
      <c r="K720" s="3"/>
      <c r="L720" s="3"/>
    </row>
    <row r="721" hidden="1">
      <c r="A721" s="4" t="s">
        <v>7574</v>
      </c>
      <c r="B721" s="1" t="s">
        <v>7575</v>
      </c>
      <c r="C721" s="1" t="s">
        <v>7576</v>
      </c>
      <c r="D721" s="1" t="s">
        <v>7577</v>
      </c>
      <c r="E721" s="1" t="str">
        <f>IFERROR(__xludf.DUMMYFUNCTION("SPLIT(D721,""33"",FALSE)"),"255, Rue Mandron
                                 Appt. 75
                                ")</f>
        <v>255, Rue Mandron
                                 Appt. 75
                                </v>
      </c>
      <c r="F721" s="1" t="str">
        <f>IFERROR(__xludf.DUMMYFUNCTION("""COMPUTED_VALUE"""),"000 Bordeaux")</f>
        <v>000 Bordeaux</v>
      </c>
      <c r="G721" s="1" t="s">
        <v>7578</v>
      </c>
      <c r="H721" s="1" t="s">
        <v>7579</v>
      </c>
      <c r="I721" s="3"/>
      <c r="J721" s="1" t="s">
        <v>80</v>
      </c>
      <c r="K721" s="3"/>
      <c r="L721" s="3"/>
    </row>
    <row r="722" hidden="1">
      <c r="A722" s="4" t="s">
        <v>7583</v>
      </c>
      <c r="B722" s="1" t="s">
        <v>7584</v>
      </c>
      <c r="C722" s="1" t="s">
        <v>7585</v>
      </c>
      <c r="D722" s="1" t="s">
        <v>7586</v>
      </c>
      <c r="E722" s="1" t="str">
        <f>IFERROR(__xludf.DUMMYFUNCTION("SPLIT(D722,""33"",FALSE)"),"67, avenue du Général de Gaule
                                47230 LAVARDAC")</f>
        <v>67, avenue du Général de Gaule
                                47230 LAVARDAC</v>
      </c>
      <c r="F722" s="1"/>
      <c r="G722" s="1" t="s">
        <v>7587</v>
      </c>
      <c r="H722" s="1" t="s">
        <v>7588</v>
      </c>
      <c r="I722" s="1" t="s">
        <v>11</v>
      </c>
      <c r="J722" s="1" t="s">
        <v>312</v>
      </c>
      <c r="K722" s="3"/>
      <c r="L722" s="3"/>
    </row>
    <row r="723" hidden="1">
      <c r="A723" s="4" t="s">
        <v>7592</v>
      </c>
      <c r="B723" s="1" t="s">
        <v>7593</v>
      </c>
      <c r="C723" s="1" t="s">
        <v>7594</v>
      </c>
      <c r="D723" s="1" t="s">
        <v>7595</v>
      </c>
      <c r="E723" s="1" t="str">
        <f>IFERROR(__xludf.DUMMYFUNCTION("SPLIT(D723,""33"",FALSE)"),"4 bis Avenue du Professeur Vincent 
                                BP 30034
                                ")</f>
        <v>4 bis Avenue du Professeur Vincent 
                                BP 30034
                                </v>
      </c>
      <c r="F723" s="1" t="str">
        <f>IFERROR(__xludf.DUMMYFUNCTION("""COMPUTED_VALUE"""),"305 Lormont Cedex")</f>
        <v>305 Lormont Cedex</v>
      </c>
      <c r="G723" s="1" t="s">
        <v>7596</v>
      </c>
      <c r="H723" s="1" t="s">
        <v>11</v>
      </c>
      <c r="I723" s="5" t="s">
        <v>7597</v>
      </c>
      <c r="J723" s="1" t="s">
        <v>80</v>
      </c>
      <c r="K723" s="3"/>
      <c r="L723" s="3"/>
    </row>
    <row r="724" hidden="1">
      <c r="A724" s="4" t="s">
        <v>7599</v>
      </c>
      <c r="B724" s="1" t="s">
        <v>7600</v>
      </c>
      <c r="C724" s="1" t="s">
        <v>7601</v>
      </c>
      <c r="D724" s="1" t="s">
        <v>7602</v>
      </c>
      <c r="E724" s="1" t="str">
        <f>IFERROR(__xludf.DUMMYFUNCTION("SPLIT(D724,""33"",FALSE)"),"1  place Bardineau
                                 Hotel des Sociétés Savantes
                                ")</f>
        <v>1  place Bardineau
                                 Hotel des Sociétés Savantes
                                </v>
      </c>
      <c r="F724" s="1" t="str">
        <f>IFERROR(__xludf.DUMMYFUNCTION("""COMPUTED_VALUE"""),"000 Bordeaux")</f>
        <v>000 Bordeaux</v>
      </c>
      <c r="G724" s="1" t="s">
        <v>7603</v>
      </c>
      <c r="H724" s="1" t="s">
        <v>11</v>
      </c>
      <c r="I724" s="5" t="s">
        <v>7604</v>
      </c>
      <c r="J724" s="1" t="s">
        <v>80</v>
      </c>
      <c r="K724" s="3"/>
      <c r="L724" s="3"/>
    </row>
    <row r="725" hidden="1">
      <c r="A725" s="4" t="s">
        <v>7612</v>
      </c>
      <c r="B725" s="1" t="s">
        <v>7613</v>
      </c>
      <c r="C725" s="1" t="s">
        <v>7614</v>
      </c>
      <c r="D725" s="1" t="s">
        <v>6573</v>
      </c>
      <c r="E725" s="1" t="str">
        <f>IFERROR(__xludf.DUMMYFUNCTION("SPLIT(D725,""33"",FALSE)"),"16 rue Ausone
                                ")</f>
        <v>16 rue Ausone
                                </v>
      </c>
      <c r="F725" s="1" t="str">
        <f>IFERROR(__xludf.DUMMYFUNCTION("""COMPUTED_VALUE"""),"000 Bordeaux")</f>
        <v>000 Bordeaux</v>
      </c>
      <c r="G725" s="1" t="s">
        <v>7615</v>
      </c>
      <c r="H725" s="1" t="s">
        <v>11</v>
      </c>
      <c r="I725" s="1" t="s">
        <v>11</v>
      </c>
      <c r="J725" s="1" t="s">
        <v>31</v>
      </c>
      <c r="K725" s="3"/>
      <c r="L725" s="3"/>
    </row>
    <row r="726" hidden="1">
      <c r="A726" s="4" t="s">
        <v>7619</v>
      </c>
      <c r="B726" s="1" t="s">
        <v>7620</v>
      </c>
      <c r="C726" s="1" t="s">
        <v>7621</v>
      </c>
      <c r="D726" s="1" t="s">
        <v>7622</v>
      </c>
      <c r="E726" s="1" t="str">
        <f>IFERROR(__xludf.DUMMYFUNCTION("SPLIT(D726,""33"",FALSE)"),"64 rue roland garros
                                ")</f>
        <v>64 rue roland garros
                                </v>
      </c>
      <c r="F726" s="1" t="str">
        <f>IFERROR(__xludf.DUMMYFUNCTION("""COMPUTED_VALUE"""),"160 Saint Médard en Jalles")</f>
        <v>160 Saint Médard en Jalles</v>
      </c>
      <c r="G726" s="1" t="s">
        <v>7623</v>
      </c>
      <c r="H726" s="1" t="s">
        <v>7624</v>
      </c>
      <c r="I726" s="5" t="s">
        <v>7625</v>
      </c>
      <c r="J726" s="1" t="s">
        <v>80</v>
      </c>
      <c r="K726" s="3"/>
      <c r="L726" s="3"/>
    </row>
    <row r="727" hidden="1">
      <c r="A727" s="4" t="s">
        <v>7633</v>
      </c>
      <c r="B727" s="1" t="s">
        <v>7634</v>
      </c>
      <c r="C727" s="1" t="s">
        <v>7635</v>
      </c>
      <c r="D727" s="1" t="s">
        <v>7636</v>
      </c>
      <c r="E727" s="1" t="str">
        <f>IFERROR(__xludf.DUMMYFUNCTION("SPLIT(D727,""33"",FALSE)"),"10 place lafargue 
                                ")</f>
        <v>10 place lafargue 
                                </v>
      </c>
      <c r="F727" s="1" t="str">
        <f>IFERROR(__xludf.DUMMYFUNCTION("""COMPUTED_VALUE"""),"000 Bordeaux")</f>
        <v>000 Bordeaux</v>
      </c>
      <c r="G727" s="1" t="s">
        <v>7637</v>
      </c>
      <c r="H727" s="1" t="s">
        <v>11</v>
      </c>
      <c r="I727" s="5" t="s">
        <v>7638</v>
      </c>
      <c r="J727" s="1" t="s">
        <v>382</v>
      </c>
      <c r="K727" s="3"/>
      <c r="L727" s="3"/>
    </row>
    <row r="728" hidden="1">
      <c r="A728" s="4" t="s">
        <v>7652</v>
      </c>
      <c r="B728" s="1" t="s">
        <v>7653</v>
      </c>
      <c r="C728" s="1" t="s">
        <v>7654</v>
      </c>
      <c r="D728" s="1" t="s">
        <v>7655</v>
      </c>
      <c r="E728" s="1" t="str">
        <f>IFERROR(__xludf.DUMMYFUNCTION("SPLIT(D728,""33"",FALSE)"),"17 Bis cours Edouard Vaillant
                                ")</f>
        <v>17 Bis cours Edouard Vaillant
                                </v>
      </c>
      <c r="F728" s="1" t="str">
        <f>IFERROR(__xludf.DUMMYFUNCTION("""COMPUTED_VALUE"""),"300 BORDEAUX")</f>
        <v>300 BORDEAUX</v>
      </c>
      <c r="G728" s="1" t="s">
        <v>7656</v>
      </c>
      <c r="H728" s="1" t="s">
        <v>11</v>
      </c>
      <c r="I728" s="5" t="s">
        <v>7657</v>
      </c>
      <c r="J728" s="1" t="s">
        <v>80</v>
      </c>
      <c r="K728" s="3"/>
      <c r="L728" s="3"/>
    </row>
    <row r="729" hidden="1">
      <c r="A729" s="4" t="s">
        <v>7663</v>
      </c>
      <c r="B729" s="1" t="s">
        <v>7664</v>
      </c>
      <c r="C729" s="1" t="s">
        <v>7665</v>
      </c>
      <c r="D729" s="1" t="s">
        <v>7666</v>
      </c>
      <c r="E729" s="1" t="str">
        <f>IFERROR(__xludf.DUMMYFUNCTION("SPLIT(D729,""33"",FALSE)"),"17 rue des Remparts
                                ")</f>
        <v>17 rue des Remparts
                                </v>
      </c>
      <c r="F729" s="1" t="str">
        <f>IFERROR(__xludf.DUMMYFUNCTION("""COMPUTED_VALUE"""),"000 Bordeaux")</f>
        <v>000 Bordeaux</v>
      </c>
      <c r="G729" s="1" t="s">
        <v>7667</v>
      </c>
      <c r="H729" s="1" t="s">
        <v>7668</v>
      </c>
      <c r="I729" s="1" t="s">
        <v>11</v>
      </c>
      <c r="J729" s="1" t="s">
        <v>80</v>
      </c>
      <c r="K729" s="3"/>
      <c r="L729" s="3"/>
    </row>
    <row r="730" hidden="1">
      <c r="A730" s="4" t="s">
        <v>7696</v>
      </c>
      <c r="B730" s="1" t="s">
        <v>7697</v>
      </c>
      <c r="C730" s="1" t="s">
        <v>7698</v>
      </c>
      <c r="D730" s="1" t="s">
        <v>7699</v>
      </c>
      <c r="E730" s="1" t="str">
        <f>IFERROR(__xludf.DUMMYFUNCTION("SPLIT(D730,""33"",FALSE)"),"10 rue Jean Carmet
                                ")</f>
        <v>10 rue Jean Carmet
                                </v>
      </c>
      <c r="F730" s="1" t="str">
        <f>IFERROR(__xludf.DUMMYFUNCTION("""COMPUTED_VALUE"""),"600 Pessac")</f>
        <v>600 Pessac</v>
      </c>
      <c r="G730" s="1" t="s">
        <v>7700</v>
      </c>
      <c r="H730" s="1" t="s">
        <v>11</v>
      </c>
      <c r="I730" s="1" t="s">
        <v>11</v>
      </c>
      <c r="J730" s="1" t="s">
        <v>43</v>
      </c>
      <c r="K730" s="3"/>
      <c r="L730" s="3"/>
    </row>
    <row r="731" hidden="1">
      <c r="A731" s="4" t="s">
        <v>7708</v>
      </c>
      <c r="B731" s="1" t="s">
        <v>7709</v>
      </c>
      <c r="C731" s="1" t="s">
        <v>7710</v>
      </c>
      <c r="D731" s="1" t="s">
        <v>7711</v>
      </c>
      <c r="E731" s="1" t="str">
        <f>IFERROR(__xludf.DUMMYFUNCTION("SPLIT(D731,""33"",FALSE)"),"14 cours evrard de fayolle
                                ")</f>
        <v>14 cours evrard de fayolle
                                </v>
      </c>
      <c r="F731" s="1" t="str">
        <f>IFERROR(__xludf.DUMMYFUNCTION("""COMPUTED_VALUE"""),"000 Bordeaux")</f>
        <v>000 Bordeaux</v>
      </c>
      <c r="G731" s="1" t="s">
        <v>7712</v>
      </c>
      <c r="H731" s="1" t="s">
        <v>11</v>
      </c>
      <c r="I731" s="5" t="s">
        <v>7713</v>
      </c>
      <c r="J731" s="1" t="s">
        <v>80</v>
      </c>
      <c r="K731" s="3"/>
      <c r="L731" s="3"/>
    </row>
    <row r="732" hidden="1">
      <c r="A732" s="4" t="s">
        <v>7715</v>
      </c>
      <c r="B732" s="1" t="s">
        <v>7716</v>
      </c>
      <c r="C732" s="1" t="s">
        <v>7717</v>
      </c>
      <c r="D732" s="1" t="s">
        <v>7718</v>
      </c>
      <c r="E732" s="1" t="str">
        <f>IFERROR(__xludf.DUMMYFUNCTION("SPLIT(D732,""33"",FALSE)"),"107 - 109 rue Kleber
                                ")</f>
        <v>107 - 109 rue Kleber
                                </v>
      </c>
      <c r="F732" s="1" t="str">
        <f>IFERROR(__xludf.DUMMYFUNCTION("""COMPUTED_VALUE"""),"800 Bordeaux")</f>
        <v>800 Bordeaux</v>
      </c>
      <c r="G732" s="1" t="s">
        <v>7719</v>
      </c>
      <c r="H732" s="1" t="s">
        <v>11</v>
      </c>
      <c r="I732" s="1" t="s">
        <v>11</v>
      </c>
      <c r="J732" s="1" t="s">
        <v>312</v>
      </c>
      <c r="K732" s="3"/>
      <c r="L732" s="3"/>
    </row>
    <row r="733" hidden="1">
      <c r="A733" s="4" t="s">
        <v>7721</v>
      </c>
      <c r="B733" s="1" t="s">
        <v>7722</v>
      </c>
      <c r="C733" s="1" t="s">
        <v>7723</v>
      </c>
      <c r="D733" s="1" t="s">
        <v>7724</v>
      </c>
      <c r="E733" s="1" t="str">
        <f>IFERROR(__xludf.DUMMYFUNCTION("SPLIT(D733,""33"",FALSE)"),"13, rue Edouard Colonne
                                ")</f>
        <v>13, rue Edouard Colonne
                                </v>
      </c>
      <c r="F733" s="1" t="str">
        <f>IFERROR(__xludf.DUMMYFUNCTION("""COMPUTED_VALUE"""),"300 Bordeaux")</f>
        <v>300 Bordeaux</v>
      </c>
      <c r="G733" s="1" t="s">
        <v>7725</v>
      </c>
      <c r="H733" s="1" t="s">
        <v>11</v>
      </c>
      <c r="I733" s="1" t="s">
        <v>11</v>
      </c>
      <c r="J733" s="1" t="s">
        <v>31</v>
      </c>
      <c r="K733" s="3"/>
      <c r="L733" s="3"/>
    </row>
    <row r="734" hidden="1">
      <c r="A734" s="4" t="s">
        <v>7733</v>
      </c>
      <c r="B734" s="1" t="s">
        <v>7734</v>
      </c>
      <c r="C734" s="3"/>
      <c r="D734" s="1" t="s">
        <v>9575</v>
      </c>
      <c r="E734" s="1" t="str">
        <f>IFERROR(__xludf.DUMMYFUNCTION("SPLIT(D734,""33"",FALSE)"),"pas d'adresse")</f>
        <v>pas d'adresse</v>
      </c>
      <c r="F734" s="3"/>
      <c r="G734" s="3"/>
      <c r="H734" s="1" t="s">
        <v>11</v>
      </c>
      <c r="I734" s="1" t="s">
        <v>11</v>
      </c>
      <c r="J734" s="1" t="s">
        <v>11</v>
      </c>
      <c r="K734" s="3"/>
      <c r="L734" s="3"/>
    </row>
    <row r="735" hidden="1">
      <c r="A735" s="4" t="s">
        <v>7740</v>
      </c>
      <c r="B735" s="1" t="s">
        <v>7741</v>
      </c>
      <c r="C735" s="3"/>
      <c r="D735" s="1" t="s">
        <v>9575</v>
      </c>
      <c r="E735" s="1" t="str">
        <f>IFERROR(__xludf.DUMMYFUNCTION("SPLIT(D735,""33"",FALSE)"),"pas d'adresse")</f>
        <v>pas d'adresse</v>
      </c>
      <c r="F735" s="3"/>
      <c r="G735" s="3"/>
      <c r="H735" s="1" t="s">
        <v>11</v>
      </c>
      <c r="I735" s="1" t="s">
        <v>11</v>
      </c>
      <c r="J735" s="1" t="s">
        <v>11</v>
      </c>
      <c r="K735" s="3"/>
      <c r="L735" s="3"/>
    </row>
    <row r="736" hidden="1">
      <c r="A736" s="4" t="s">
        <v>7749</v>
      </c>
      <c r="B736" s="1" t="s">
        <v>7750</v>
      </c>
      <c r="C736" s="1" t="s">
        <v>7751</v>
      </c>
      <c r="D736" s="1" t="s">
        <v>7752</v>
      </c>
      <c r="E736" s="1" t="str">
        <f>IFERROR(__xludf.DUMMYFUNCTION("SPLIT(D736,""33"",FALSE)"),"59 RUE DE BRACH
                                ")</f>
        <v>59 RUE DE BRACH
                                </v>
      </c>
      <c r="F736" s="1" t="str">
        <f>IFERROR(__xludf.DUMMYFUNCTION("""COMPUTED_VALUE"""),"000 BORDEAUX")</f>
        <v>000 BORDEAUX</v>
      </c>
      <c r="G736" s="1" t="s">
        <v>7753</v>
      </c>
      <c r="H736" s="1" t="s">
        <v>7754</v>
      </c>
      <c r="I736" s="1" t="s">
        <v>11</v>
      </c>
      <c r="J736" s="1" t="s">
        <v>183</v>
      </c>
      <c r="K736" s="3"/>
      <c r="L736" s="3"/>
    </row>
    <row r="737" hidden="1">
      <c r="A737" s="4" t="s">
        <v>7758</v>
      </c>
      <c r="B737" s="1" t="s">
        <v>7759</v>
      </c>
      <c r="C737" s="1" t="s">
        <v>7760</v>
      </c>
      <c r="D737" s="1" t="s">
        <v>7761</v>
      </c>
      <c r="E737" s="1" t="str">
        <f>IFERROR(__xludf.DUMMYFUNCTION("SPLIT(D737,""33"",FALSE)"),"12 rue de Bègles
                                 Appartement 5
                                ")</f>
        <v>12 rue de Bègles
                                 Appartement 5
                                </v>
      </c>
      <c r="F737" s="1" t="str">
        <f>IFERROR(__xludf.DUMMYFUNCTION("""COMPUTED_VALUE"""),"800 Bordeaux")</f>
        <v>800 Bordeaux</v>
      </c>
      <c r="G737" s="1" t="s">
        <v>7762</v>
      </c>
      <c r="H737" s="1" t="s">
        <v>7763</v>
      </c>
      <c r="I737" s="1" t="s">
        <v>11</v>
      </c>
      <c r="J737" s="1" t="s">
        <v>183</v>
      </c>
      <c r="K737" s="3"/>
      <c r="L737" s="3"/>
    </row>
    <row r="738" hidden="1">
      <c r="A738" s="4" t="s">
        <v>7769</v>
      </c>
      <c r="B738" s="1" t="s">
        <v>7770</v>
      </c>
      <c r="C738" s="1" t="s">
        <v>7771</v>
      </c>
      <c r="D738" s="1" t="s">
        <v>7772</v>
      </c>
      <c r="E738" s="1" t="str">
        <f>IFERROR(__xludf.DUMMYFUNCTION("SPLIT(D738,""33"",FALSE)"),"129 cours du Médoc
                                 Résidence Saint Estèphe Appt 11- Bâtiment A
                                ")</f>
        <v>129 cours du Médoc
                                 Résidence Saint Estèphe Appt 11- Bâtiment A
                                </v>
      </c>
      <c r="F738" s="1" t="str">
        <f>IFERROR(__xludf.DUMMYFUNCTION("""COMPUTED_VALUE"""),"300 BORDEAUX")</f>
        <v>300 BORDEAUX</v>
      </c>
      <c r="G738" s="1" t="s">
        <v>7773</v>
      </c>
      <c r="H738" s="1" t="s">
        <v>7774</v>
      </c>
      <c r="I738" s="5" t="s">
        <v>7775</v>
      </c>
      <c r="J738" s="1" t="s">
        <v>80</v>
      </c>
      <c r="K738" s="3"/>
      <c r="L738" s="3"/>
    </row>
    <row r="739" hidden="1">
      <c r="A739" s="4" t="s">
        <v>7779</v>
      </c>
      <c r="B739" s="1" t="s">
        <v>7780</v>
      </c>
      <c r="C739" s="1" t="s">
        <v>7781</v>
      </c>
      <c r="D739" s="1" t="s">
        <v>7782</v>
      </c>
      <c r="E739" s="1" t="str">
        <f>IFERROR(__xludf.DUMMYFUNCTION("SPLIT(D739,""33"",FALSE)"),"28 rue Rabot
                                ")</f>
        <v>28 rue Rabot
                                </v>
      </c>
      <c r="F739" s="1" t="str">
        <f>IFERROR(__xludf.DUMMYFUNCTION("""COMPUTED_VALUE"""),"200 Bordeaux")</f>
        <v>200 Bordeaux</v>
      </c>
      <c r="G739" s="1" t="s">
        <v>1320</v>
      </c>
      <c r="H739" s="1" t="s">
        <v>1321</v>
      </c>
      <c r="I739" s="1" t="s">
        <v>11</v>
      </c>
      <c r="J739" s="1" t="s">
        <v>312</v>
      </c>
      <c r="K739" s="3"/>
      <c r="L739" s="3"/>
    </row>
    <row r="740" hidden="1">
      <c r="A740" s="4" t="s">
        <v>7788</v>
      </c>
      <c r="B740" s="1" t="s">
        <v>7789</v>
      </c>
      <c r="C740" s="1" t="s">
        <v>7790</v>
      </c>
      <c r="D740" s="1" t="s">
        <v>7791</v>
      </c>
      <c r="E740" s="1" t="str">
        <f>IFERROR(__xludf.DUMMYFUNCTION("SPLIT(D740,""33"",FALSE)"),"23 cours de Québec
                                 Porte 316
                                ")</f>
        <v>23 cours de Québec
                                 Porte 316
                                </v>
      </c>
      <c r="F740" s="1" t="str">
        <f>IFERROR(__xludf.DUMMYFUNCTION("""COMPUTED_VALUE"""),"300 BORDEAUX")</f>
        <v>300 BORDEAUX</v>
      </c>
      <c r="G740" s="1" t="s">
        <v>7792</v>
      </c>
      <c r="H740" s="1" t="s">
        <v>7793</v>
      </c>
      <c r="I740" s="5" t="s">
        <v>7794</v>
      </c>
      <c r="J740" s="1" t="s">
        <v>31</v>
      </c>
      <c r="K740" s="3"/>
      <c r="L740" s="3"/>
    </row>
    <row r="741" hidden="1">
      <c r="A741" s="4" t="s">
        <v>7796</v>
      </c>
      <c r="B741" s="1" t="s">
        <v>7797</v>
      </c>
      <c r="C741" s="1" t="s">
        <v>7798</v>
      </c>
      <c r="D741" s="1" t="s">
        <v>7799</v>
      </c>
      <c r="E741" s="1" t="str">
        <f>IFERROR(__xludf.DUMMYFUNCTION("SPLIT(D741,""33"",FALSE)"),"49 rue Eugène ténot
                                ")</f>
        <v>49 rue Eugène ténot
                                </v>
      </c>
      <c r="F741" s="1" t="str">
        <f>IFERROR(__xludf.DUMMYFUNCTION("""COMPUTED_VALUE"""),"800 Bordeaux")</f>
        <v>800 Bordeaux</v>
      </c>
      <c r="G741" s="1" t="s">
        <v>7800</v>
      </c>
      <c r="H741" s="1" t="s">
        <v>11</v>
      </c>
      <c r="I741" s="3"/>
      <c r="J741" s="1" t="s">
        <v>80</v>
      </c>
      <c r="K741" s="3"/>
      <c r="L741" s="3"/>
    </row>
    <row r="742" hidden="1">
      <c r="A742" s="4" t="s">
        <v>7802</v>
      </c>
      <c r="B742" s="1" t="s">
        <v>7803</v>
      </c>
      <c r="C742" s="1" t="s">
        <v>7804</v>
      </c>
      <c r="D742" s="1" t="s">
        <v>7805</v>
      </c>
      <c r="E742" s="1" t="str">
        <f>IFERROR(__xludf.DUMMYFUNCTION("SPLIT(D742,""33"",FALSE)"),"55 ave du Maréchal de Lattre de Tassigny
                                ")</f>
        <v>55 ave du Maréchal de Lattre de Tassigny
                                </v>
      </c>
      <c r="F742" s="1" t="str">
        <f>IFERROR(__xludf.DUMMYFUNCTION("""COMPUTED_VALUE"""),"700 BORDEAUX")</f>
        <v>700 BORDEAUX</v>
      </c>
      <c r="G742" s="1" t="s">
        <v>7806</v>
      </c>
      <c r="H742" s="1" t="s">
        <v>7807</v>
      </c>
      <c r="I742" s="5" t="s">
        <v>7808</v>
      </c>
      <c r="J742" s="1" t="s">
        <v>53</v>
      </c>
      <c r="K742" s="3"/>
      <c r="L742" s="3"/>
    </row>
    <row r="743" hidden="1">
      <c r="A743" s="4" t="s">
        <v>7812</v>
      </c>
      <c r="B743" s="1" t="s">
        <v>7813</v>
      </c>
      <c r="C743" s="1" t="s">
        <v>7814</v>
      </c>
      <c r="D743" s="1" t="s">
        <v>9575</v>
      </c>
      <c r="E743" s="1" t="str">
        <f>IFERROR(__xludf.DUMMYFUNCTION("SPLIT(D743,""33"",FALSE)"),"pas d'adresse")</f>
        <v>pas d'adresse</v>
      </c>
      <c r="F743" s="3"/>
      <c r="G743" s="3"/>
      <c r="H743" s="1" t="s">
        <v>11</v>
      </c>
      <c r="I743" s="1" t="s">
        <v>11</v>
      </c>
      <c r="J743" s="1" t="s">
        <v>11</v>
      </c>
      <c r="K743" s="3"/>
      <c r="L743" s="3"/>
    </row>
    <row r="744" hidden="1">
      <c r="A744" s="4" t="s">
        <v>7818</v>
      </c>
      <c r="B744" s="1" t="s">
        <v>7819</v>
      </c>
      <c r="C744" s="1" t="s">
        <v>7820</v>
      </c>
      <c r="D744" s="1" t="s">
        <v>7821</v>
      </c>
      <c r="E744" s="1" t="str">
        <f>IFERROR(__xludf.DUMMYFUNCTION("SPLIT(D744,""33"",FALSE)"),"8 rue de Port
                                ")</f>
        <v>8 rue de Port
                                </v>
      </c>
      <c r="F744" s="1" t="str">
        <f>IFERROR(__xludf.DUMMYFUNCTION("""COMPUTED_VALUE"""),"800 Bordeaux")</f>
        <v>800 Bordeaux</v>
      </c>
      <c r="G744" s="1" t="s">
        <v>7822</v>
      </c>
      <c r="H744" s="1" t="s">
        <v>11</v>
      </c>
      <c r="I744" s="5" t="s">
        <v>7823</v>
      </c>
      <c r="J744" s="1" t="s">
        <v>53</v>
      </c>
      <c r="K744" s="3"/>
      <c r="L744" s="3"/>
    </row>
    <row r="745" hidden="1">
      <c r="A745" s="4" t="s">
        <v>7827</v>
      </c>
      <c r="B745" s="1" t="s">
        <v>7828</v>
      </c>
      <c r="C745" s="1" t="s">
        <v>7829</v>
      </c>
      <c r="D745" s="1" t="s">
        <v>7830</v>
      </c>
      <c r="E745" s="1" t="str">
        <f>IFERROR(__xludf.DUMMYFUNCTION("SPLIT(D745,""33"",FALSE)"),"3rue de la Rosière 
                                 Appt 09 / Bat C
                                ")</f>
        <v>3rue de la Rosière 
                                 Appt 09 / Bat C
                                </v>
      </c>
      <c r="F745" s="1" t="str">
        <f>IFERROR(__xludf.DUMMYFUNCTION("""COMPUTED_VALUE"""),"320 Eysines / Bordeaux")</f>
        <v>320 Eysines / Bordeaux</v>
      </c>
      <c r="G745" s="1" t="s">
        <v>7831</v>
      </c>
      <c r="H745" s="1" t="s">
        <v>7832</v>
      </c>
      <c r="I745" s="5" t="s">
        <v>7833</v>
      </c>
      <c r="J745" s="1" t="s">
        <v>31</v>
      </c>
      <c r="K745" s="3"/>
      <c r="L745" s="3"/>
    </row>
    <row r="746" hidden="1">
      <c r="A746" s="4" t="s">
        <v>7837</v>
      </c>
      <c r="B746" s="1" t="s">
        <v>7838</v>
      </c>
      <c r="C746" s="1" t="s">
        <v>7839</v>
      </c>
      <c r="D746" s="1" t="s">
        <v>7840</v>
      </c>
      <c r="E746" s="1" t="str">
        <f>IFERROR(__xludf.DUMMYFUNCTION("SPLIT(D746,""33"",FALSE)"),"10 rue Carbonneau
                                ")</f>
        <v>10 rue Carbonneau
                                </v>
      </c>
      <c r="F746" s="1" t="str">
        <f>IFERROR(__xludf.DUMMYFUNCTION("""COMPUTED_VALUE"""),"800 BORDEAUX")</f>
        <v>800 BORDEAUX</v>
      </c>
      <c r="G746" s="1" t="s">
        <v>7841</v>
      </c>
      <c r="H746" s="1" t="s">
        <v>11</v>
      </c>
      <c r="I746" s="5" t="s">
        <v>7842</v>
      </c>
      <c r="J746" s="1" t="s">
        <v>312</v>
      </c>
      <c r="K746" s="3"/>
      <c r="L746" s="3"/>
    </row>
    <row r="747" hidden="1">
      <c r="A747" s="4" t="s">
        <v>7848</v>
      </c>
      <c r="B747" s="1" t="s">
        <v>7849</v>
      </c>
      <c r="C747" s="1" t="s">
        <v>7850</v>
      </c>
      <c r="D747" s="1" t="s">
        <v>7851</v>
      </c>
      <c r="E747" s="1" t="str">
        <f>IFERROR(__xludf.DUMMYFUNCTION("SPLIT(D747,""33"",FALSE)"),"72 bis, rue des menuts
                                ")</f>
        <v>72 bis, rue des menuts
                                </v>
      </c>
      <c r="F747" s="1" t="str">
        <f>IFERROR(__xludf.DUMMYFUNCTION("""COMPUTED_VALUE"""),"800 bordeaux")</f>
        <v>800 bordeaux</v>
      </c>
      <c r="G747" s="1" t="s">
        <v>7852</v>
      </c>
      <c r="H747" s="1" t="s">
        <v>11</v>
      </c>
      <c r="I747" s="5" t="s">
        <v>7853</v>
      </c>
      <c r="J747" s="1" t="s">
        <v>80</v>
      </c>
      <c r="K747" s="3"/>
      <c r="L747" s="3"/>
    </row>
    <row r="748" hidden="1">
      <c r="A748" s="4" t="s">
        <v>7855</v>
      </c>
      <c r="B748" s="1" t="s">
        <v>7856</v>
      </c>
      <c r="C748" s="1" t="s">
        <v>7857</v>
      </c>
      <c r="D748" s="1" t="s">
        <v>7858</v>
      </c>
      <c r="E748" s="1" t="str">
        <f>IFERROR(__xludf.DUMMYFUNCTION("SPLIT(D748,""33"",FALSE)"),"11 rue Thiac
                                ")</f>
        <v>11 rue Thiac
                                </v>
      </c>
      <c r="F748" s="1" t="str">
        <f>IFERROR(__xludf.DUMMYFUNCTION("""COMPUTED_VALUE"""),"000 BORDEAUX")</f>
        <v>000 BORDEAUX</v>
      </c>
      <c r="G748" s="1" t="s">
        <v>7859</v>
      </c>
      <c r="H748" s="1" t="s">
        <v>11</v>
      </c>
      <c r="I748" s="5" t="s">
        <v>7860</v>
      </c>
      <c r="J748" s="1" t="s">
        <v>80</v>
      </c>
      <c r="K748" s="3"/>
      <c r="L748" s="3"/>
    </row>
    <row r="749" hidden="1">
      <c r="A749" s="4" t="s">
        <v>7862</v>
      </c>
      <c r="B749" s="1" t="s">
        <v>7863</v>
      </c>
      <c r="C749" s="3"/>
      <c r="D749" s="1" t="s">
        <v>9575</v>
      </c>
      <c r="E749" s="1" t="str">
        <f>IFERROR(__xludf.DUMMYFUNCTION("SPLIT(D749,""33"",FALSE)"),"pas d'adresse")</f>
        <v>pas d'adresse</v>
      </c>
      <c r="F749" s="3"/>
      <c r="G749" s="3"/>
      <c r="H749" s="1" t="s">
        <v>11</v>
      </c>
      <c r="I749" s="1" t="s">
        <v>11</v>
      </c>
      <c r="J749" s="1" t="s">
        <v>11</v>
      </c>
      <c r="K749" s="3"/>
      <c r="L749" s="3"/>
    </row>
    <row r="750" hidden="1">
      <c r="A750" s="4" t="s">
        <v>7865</v>
      </c>
      <c r="B750" s="1" t="s">
        <v>7866</v>
      </c>
      <c r="C750" s="1" t="s">
        <v>7867</v>
      </c>
      <c r="D750" s="1" t="s">
        <v>7868</v>
      </c>
      <c r="E750" s="1" t="str">
        <f>IFERROR(__xludf.DUMMYFUNCTION("SPLIT(D750,""33"",FALSE)"),"16 Cours Gambetta
                                ")</f>
        <v>16 Cours Gambetta
                                </v>
      </c>
      <c r="F750" s="1" t="str">
        <f>IFERROR(__xludf.DUMMYFUNCTION("""COMPUTED_VALUE"""),"150 CENON")</f>
        <v>150 CENON</v>
      </c>
      <c r="G750" s="1" t="s">
        <v>7869</v>
      </c>
      <c r="H750" s="1" t="s">
        <v>11</v>
      </c>
      <c r="I750" s="1" t="s">
        <v>7870</v>
      </c>
      <c r="J750" s="1" t="s">
        <v>53</v>
      </c>
      <c r="K750" s="3"/>
      <c r="L750" s="3"/>
    </row>
    <row r="751" hidden="1">
      <c r="A751" s="4" t="s">
        <v>7876</v>
      </c>
      <c r="B751" s="1" t="s">
        <v>7877</v>
      </c>
      <c r="C751" s="1" t="s">
        <v>7878</v>
      </c>
      <c r="D751" s="1" t="s">
        <v>7879</v>
      </c>
      <c r="E751" s="1" t="str">
        <f>IFERROR(__xludf.DUMMYFUNCTION("SPLIT(D751,""33"",FALSE)"),"6 rue Ramonet
                                ")</f>
        <v>6 rue Ramonet
                                </v>
      </c>
      <c r="F751" s="1" t="str">
        <f>IFERROR(__xludf.DUMMYFUNCTION("""COMPUTED_VALUE"""),"000 Bordeaux")</f>
        <v>000 Bordeaux</v>
      </c>
      <c r="G751" s="1" t="s">
        <v>7880</v>
      </c>
      <c r="H751" s="1" t="s">
        <v>11</v>
      </c>
      <c r="I751" s="5" t="s">
        <v>7881</v>
      </c>
      <c r="J751" s="1" t="s">
        <v>80</v>
      </c>
      <c r="K751" s="3"/>
      <c r="L751" s="3"/>
    </row>
    <row r="752" hidden="1">
      <c r="A752" s="4" t="s">
        <v>7891</v>
      </c>
      <c r="B752" s="1" t="s">
        <v>7892</v>
      </c>
      <c r="C752" s="1" t="s">
        <v>7893</v>
      </c>
      <c r="D752" s="1" t="s">
        <v>7894</v>
      </c>
      <c r="E752" s="1" t="str">
        <f>IFERROR(__xludf.DUMMYFUNCTION("SPLIT(D752,""33"",FALSE)"),"59 Cours de la Martinique
                                ")</f>
        <v>59 Cours de la Martinique
                                </v>
      </c>
      <c r="F752" s="1" t="str">
        <f>IFERROR(__xludf.DUMMYFUNCTION("""COMPUTED_VALUE"""),"000 Bordeaux")</f>
        <v>000 Bordeaux</v>
      </c>
      <c r="G752" s="1" t="s">
        <v>7895</v>
      </c>
      <c r="H752" s="1" t="s">
        <v>7896</v>
      </c>
      <c r="I752" s="1" t="s">
        <v>11</v>
      </c>
      <c r="J752" s="1" t="s">
        <v>80</v>
      </c>
      <c r="K752" s="3"/>
      <c r="L752" s="3"/>
    </row>
    <row r="753" hidden="1">
      <c r="A753" s="4" t="s">
        <v>7900</v>
      </c>
      <c r="B753" s="1" t="s">
        <v>7901</v>
      </c>
      <c r="C753" s="1" t="s">
        <v>7902</v>
      </c>
      <c r="D753" s="1" t="s">
        <v>7903</v>
      </c>
      <c r="E753" s="1" t="str">
        <f>IFERROR(__xludf.DUMMYFUNCTION("SPLIT(D753,""33"",FALSE)"),"29, rue Famatina
                                ")</f>
        <v>29, rue Famatina
                                </v>
      </c>
      <c r="F753" s="1" t="str">
        <f>IFERROR(__xludf.DUMMYFUNCTION("""COMPUTED_VALUE"""),"200 Bordeaux")</f>
        <v>200 Bordeaux</v>
      </c>
      <c r="G753" s="1" t="s">
        <v>7904</v>
      </c>
      <c r="H753" s="1" t="s">
        <v>11</v>
      </c>
      <c r="I753" s="5" t="s">
        <v>7905</v>
      </c>
      <c r="J753" s="1" t="s">
        <v>80</v>
      </c>
      <c r="K753" s="3"/>
      <c r="L753" s="3"/>
    </row>
    <row r="754" hidden="1">
      <c r="A754" s="4" t="s">
        <v>7909</v>
      </c>
      <c r="B754" s="1" t="s">
        <v>7910</v>
      </c>
      <c r="C754" s="1" t="s">
        <v>7911</v>
      </c>
      <c r="D754" s="1" t="s">
        <v>7912</v>
      </c>
      <c r="E754" s="1" t="str">
        <f>IFERROR(__xludf.DUMMYFUNCTION("SPLIT(D754,""33"",FALSE)")," rue Bouthier
                                 Tania SAINT-LEGER Présidente
                                ")</f>
        <v> rue Bouthier
                                 Tania SAINT-LEGER Présidente
                                </v>
      </c>
      <c r="F754" s="1" t="str">
        <f>IFERROR(__xludf.DUMMYFUNCTION("""COMPUTED_VALUE"""),"100 BORDEAUX")</f>
        <v>100 BORDEAUX</v>
      </c>
      <c r="G754" s="1" t="s">
        <v>7913</v>
      </c>
      <c r="H754" s="1" t="s">
        <v>7914</v>
      </c>
      <c r="I754" s="5" t="s">
        <v>7915</v>
      </c>
      <c r="J754" s="1" t="s">
        <v>80</v>
      </c>
      <c r="K754" s="3"/>
      <c r="L754" s="3"/>
    </row>
    <row r="755" hidden="1">
      <c r="A755" s="4" t="s">
        <v>7925</v>
      </c>
      <c r="B755" s="1" t="s">
        <v>7926</v>
      </c>
      <c r="C755" s="1" t="s">
        <v>7927</v>
      </c>
      <c r="D755" s="1" t="s">
        <v>7928</v>
      </c>
      <c r="E755" s="1" t="str">
        <f>IFERROR(__xludf.DUMMYFUNCTION("SPLIT(D755,""33"",FALSE)"),"112 rue Mac Carthy
                                 Résidence Poincare Appt 103
                                ")</f>
        <v>112 rue Mac Carthy
                                 Résidence Poincare Appt 103
                                </v>
      </c>
      <c r="F755" s="1" t="str">
        <f>IFERROR(__xludf.DUMMYFUNCTION("""COMPUTED_VALUE"""),"200 Bordeaux")</f>
        <v>200 Bordeaux</v>
      </c>
      <c r="G755" s="1" t="s">
        <v>7929</v>
      </c>
      <c r="H755" s="1" t="s">
        <v>7930</v>
      </c>
      <c r="I755" s="1" t="s">
        <v>11</v>
      </c>
      <c r="J755" s="1" t="s">
        <v>43</v>
      </c>
      <c r="K755" s="3"/>
      <c r="L755" s="3"/>
    </row>
    <row r="756" hidden="1">
      <c r="A756" s="4" t="s">
        <v>7934</v>
      </c>
      <c r="B756" s="1" t="s">
        <v>7935</v>
      </c>
      <c r="C756" s="1" t="s">
        <v>7936</v>
      </c>
      <c r="D756" s="1" t="s">
        <v>7937</v>
      </c>
      <c r="E756" s="1" t="str">
        <f>IFERROR(__xludf.DUMMYFUNCTION("SPLIT(D756,""33"",FALSE)"),"35 RUE DES MENUTS
                                ")</f>
        <v>35 RUE DES MENUTS
                                </v>
      </c>
      <c r="F756" s="1" t="str">
        <f>IFERROR(__xludf.DUMMYFUNCTION("""COMPUTED_VALUE"""),"000 BORDEAUX")</f>
        <v>000 BORDEAUX</v>
      </c>
      <c r="G756" s="1" t="s">
        <v>7938</v>
      </c>
      <c r="H756" s="1" t="s">
        <v>7939</v>
      </c>
      <c r="I756" s="1" t="s">
        <v>11</v>
      </c>
      <c r="J756" s="1" t="s">
        <v>31</v>
      </c>
      <c r="K756" s="3"/>
      <c r="L756" s="3"/>
    </row>
    <row r="757" hidden="1">
      <c r="A757" s="4" t="s">
        <v>7941</v>
      </c>
      <c r="B757" s="1" t="s">
        <v>7942</v>
      </c>
      <c r="C757" s="1" t="s">
        <v>7943</v>
      </c>
      <c r="D757" s="1" t="s">
        <v>7944</v>
      </c>
      <c r="E757" s="1" t="str">
        <f>IFERROR(__xludf.DUMMYFUNCTION("SPLIT(D757,""33"",FALSE)"),"17 rue Edouard Faure
                                ")</f>
        <v>17 rue Edouard Faure
                                </v>
      </c>
      <c r="F757" s="1" t="str">
        <f>IFERROR(__xludf.DUMMYFUNCTION("""COMPUTED_VALUE"""),"000 Bordeaux")</f>
        <v>000 Bordeaux</v>
      </c>
      <c r="G757" s="1" t="s">
        <v>7945</v>
      </c>
      <c r="H757" s="1" t="s">
        <v>7946</v>
      </c>
      <c r="I757" s="5" t="s">
        <v>7947</v>
      </c>
      <c r="J757" s="1" t="s">
        <v>312</v>
      </c>
      <c r="K757" s="3"/>
      <c r="L757" s="3"/>
    </row>
    <row r="758" hidden="1">
      <c r="A758" s="4" t="s">
        <v>7955</v>
      </c>
      <c r="B758" s="1" t="s">
        <v>7956</v>
      </c>
      <c r="C758" s="1" t="s">
        <v>7957</v>
      </c>
      <c r="D758" s="1" t="s">
        <v>7958</v>
      </c>
      <c r="E758" s="1" t="str">
        <f>IFERROR(__xludf.DUMMYFUNCTION("SPLIT(D758,""33"",FALSE)"),"5 rue Lucien FAURE
                                 Maison de Quartier
                                ")</f>
        <v>5 rue Lucien FAURE
                                 Maison de Quartier
                                </v>
      </c>
      <c r="F758" s="1" t="str">
        <f>IFERROR(__xludf.DUMMYFUNCTION("""COMPUTED_VALUE"""),"300 BORDEAUX")</f>
        <v>300 BORDEAUX</v>
      </c>
      <c r="G758" s="1" t="s">
        <v>7959</v>
      </c>
      <c r="H758" s="1" t="s">
        <v>7960</v>
      </c>
      <c r="I758" s="5" t="s">
        <v>7961</v>
      </c>
      <c r="J758" s="1" t="s">
        <v>183</v>
      </c>
      <c r="K758" s="3"/>
      <c r="L758" s="3"/>
    </row>
    <row r="759" hidden="1">
      <c r="A759" s="4" t="s">
        <v>7965</v>
      </c>
      <c r="B759" s="1" t="s">
        <v>7966</v>
      </c>
      <c r="C759" s="1" t="s">
        <v>7967</v>
      </c>
      <c r="D759" s="1" t="s">
        <v>7968</v>
      </c>
      <c r="E759" s="1" t="str">
        <f>IFERROR(__xludf.DUMMYFUNCTION("SPLIT(D759,""33"",FALSE)"),"26 rue Condillac
                                 chez wigi
                                ")</f>
        <v>26 rue Condillac
                                 chez wigi
                                </v>
      </c>
      <c r="F759" s="1" t="str">
        <f>IFERROR(__xludf.DUMMYFUNCTION("""COMPUTED_VALUE"""),"000 BORDEAUX")</f>
        <v>000 BORDEAUX</v>
      </c>
      <c r="G759" s="1" t="s">
        <v>7969</v>
      </c>
      <c r="H759" s="1" t="s">
        <v>11</v>
      </c>
      <c r="I759" s="5" t="s">
        <v>7970</v>
      </c>
      <c r="J759" s="1" t="s">
        <v>53</v>
      </c>
      <c r="K759" s="3"/>
      <c r="L759" s="3"/>
    </row>
    <row r="760" hidden="1">
      <c r="A760" s="4" t="s">
        <v>7974</v>
      </c>
      <c r="B760" s="1" t="s">
        <v>7975</v>
      </c>
      <c r="C760" s="1" t="s">
        <v>7976</v>
      </c>
      <c r="D760" s="1" t="s">
        <v>880</v>
      </c>
      <c r="E760" s="1" t="str">
        <f>IFERROR(__xludf.DUMMYFUNCTION("SPLIT(D760,""33"",FALSE)"),"3 rue de Tauzia
                                ")</f>
        <v>3 rue de Tauzia
                                </v>
      </c>
      <c r="F760" s="1" t="str">
        <f>IFERROR(__xludf.DUMMYFUNCTION("""COMPUTED_VALUE"""),"800 Bordeaux")</f>
        <v>800 Bordeaux</v>
      </c>
      <c r="G760" s="1" t="s">
        <v>7977</v>
      </c>
      <c r="H760" s="1" t="s">
        <v>11</v>
      </c>
      <c r="I760" s="5" t="s">
        <v>7978</v>
      </c>
      <c r="J760" s="1" t="s">
        <v>154</v>
      </c>
      <c r="K760" s="3"/>
      <c r="L760" s="3"/>
    </row>
    <row r="761" hidden="1">
      <c r="A761" s="4" t="s">
        <v>7984</v>
      </c>
      <c r="B761" s="1" t="s">
        <v>7985</v>
      </c>
      <c r="C761" s="1" t="s">
        <v>7986</v>
      </c>
      <c r="D761" s="1" t="s">
        <v>7987</v>
      </c>
      <c r="E761" s="1" t="str">
        <f>IFERROR(__xludf.DUMMYFUNCTION("SPLIT(D761,""33"",FALSE)"),"28 RUE CEREY
                                ")</f>
        <v>28 RUE CEREY
                                </v>
      </c>
      <c r="F761" s="1" t="str">
        <f>IFERROR(__xludf.DUMMYFUNCTION("""COMPUTED_VALUE"""),"200 BORDEAUX")</f>
        <v>200 BORDEAUX</v>
      </c>
      <c r="G761" s="1" t="s">
        <v>7988</v>
      </c>
      <c r="H761" s="1" t="s">
        <v>7989</v>
      </c>
      <c r="I761" s="1" t="s">
        <v>11</v>
      </c>
      <c r="J761" s="1" t="s">
        <v>654</v>
      </c>
      <c r="K761" s="3"/>
      <c r="L761" s="3"/>
    </row>
    <row r="762" hidden="1">
      <c r="A762" s="4" t="s">
        <v>7993</v>
      </c>
      <c r="B762" s="1" t="s">
        <v>7994</v>
      </c>
      <c r="C762" s="1" t="s">
        <v>7995</v>
      </c>
      <c r="D762" s="1" t="s">
        <v>7996</v>
      </c>
      <c r="E762" s="1" t="str">
        <f>IFERROR(__xludf.DUMMYFUNCTION("SPLIT(D762,""33"",FALSE)"),"18 avenue Louis Barthou
                                ")</f>
        <v>18 avenue Louis Barthou
                                </v>
      </c>
      <c r="F762" s="1" t="str">
        <f>IFERROR(__xludf.DUMMYFUNCTION("""COMPUTED_VALUE"""),"200 Bordeaux")</f>
        <v>200 Bordeaux</v>
      </c>
      <c r="G762" s="1" t="s">
        <v>7997</v>
      </c>
      <c r="H762" s="1" t="s">
        <v>11</v>
      </c>
      <c r="I762" s="1" t="s">
        <v>11</v>
      </c>
      <c r="J762" s="1" t="s">
        <v>924</v>
      </c>
      <c r="K762" s="3"/>
      <c r="L762" s="3"/>
    </row>
    <row r="763" hidden="1">
      <c r="A763" s="4" t="s">
        <v>8003</v>
      </c>
      <c r="B763" s="1" t="s">
        <v>8004</v>
      </c>
      <c r="C763" s="1" t="s">
        <v>8005</v>
      </c>
      <c r="D763" s="1" t="s">
        <v>8006</v>
      </c>
      <c r="E763" s="1" t="str">
        <f>IFERROR(__xludf.DUMMYFUNCTION("SPLIT(D763,""33"",FALSE)"),"245 boulevard Godard
                                ")</f>
        <v>245 boulevard Godard
                                </v>
      </c>
      <c r="F763" s="1" t="str">
        <f>IFERROR(__xludf.DUMMYFUNCTION("""COMPUTED_VALUE"""),"110 Le Bouscat")</f>
        <v>110 Le Bouscat</v>
      </c>
      <c r="G763" s="1" t="s">
        <v>8007</v>
      </c>
      <c r="H763" s="1" t="s">
        <v>11</v>
      </c>
      <c r="I763" s="5" t="s">
        <v>8008</v>
      </c>
      <c r="J763" s="1" t="s">
        <v>80</v>
      </c>
      <c r="K763" s="3"/>
      <c r="L763" s="3"/>
    </row>
    <row r="764" hidden="1">
      <c r="A764" s="4" t="s">
        <v>8010</v>
      </c>
      <c r="B764" s="1" t="s">
        <v>8011</v>
      </c>
      <c r="C764" s="1" t="s">
        <v>8012</v>
      </c>
      <c r="D764" s="1" t="s">
        <v>8013</v>
      </c>
      <c r="E764" s="1" t="str">
        <f>IFERROR(__xludf.DUMMYFUNCTION("SPLIT(D764,""33"",FALSE)"),"4 passage Sarget
                                ")</f>
        <v>4 passage Sarget
                                </v>
      </c>
      <c r="F764" s="1" t="str">
        <f>IFERROR(__xludf.DUMMYFUNCTION("""COMPUTED_VALUE"""),"000 Bordeaux")</f>
        <v>000 Bordeaux</v>
      </c>
      <c r="G764" s="1" t="s">
        <v>8014</v>
      </c>
      <c r="H764" s="1" t="s">
        <v>8015</v>
      </c>
      <c r="I764" s="1" t="s">
        <v>11</v>
      </c>
      <c r="J764" s="1" t="s">
        <v>53</v>
      </c>
      <c r="K764" s="3"/>
      <c r="L764" s="3"/>
    </row>
    <row r="765" hidden="1">
      <c r="A765" s="4" t="s">
        <v>8019</v>
      </c>
      <c r="B765" s="1" t="s">
        <v>8020</v>
      </c>
      <c r="C765" s="1" t="s">
        <v>8021</v>
      </c>
      <c r="D765" s="1" t="s">
        <v>8022</v>
      </c>
      <c r="E765" s="1" t="str">
        <f>IFERROR(__xludf.DUMMYFUNCTION("SPLIT(D765,""33"",FALSE)"),"Résidence Tivoli
                                 Entrée D - App 259 - 179 rue Camille Godard
                                ")</f>
        <v>Résidence Tivoli
                                 Entrée D - App 259 - 179 rue Camille Godard
                                </v>
      </c>
      <c r="F765" s="1" t="str">
        <f>IFERROR(__xludf.DUMMYFUNCTION("""COMPUTED_VALUE"""),"000 BORDEAUX")</f>
        <v>000 BORDEAUX</v>
      </c>
      <c r="G765" s="1" t="s">
        <v>8023</v>
      </c>
      <c r="H765" s="1" t="s">
        <v>11</v>
      </c>
      <c r="I765" s="1" t="s">
        <v>11</v>
      </c>
      <c r="J765" s="1" t="s">
        <v>11</v>
      </c>
      <c r="K765" s="3"/>
      <c r="L765" s="3"/>
    </row>
    <row r="766" hidden="1">
      <c r="A766" s="4" t="s">
        <v>8029</v>
      </c>
      <c r="B766" s="1" t="s">
        <v>8030</v>
      </c>
      <c r="C766" s="1" t="s">
        <v>8031</v>
      </c>
      <c r="D766" s="1" t="s">
        <v>8032</v>
      </c>
      <c r="E766" s="1" t="str">
        <f>IFERROR(__xludf.DUMMYFUNCTION("SPLIT(D766,""33"",FALSE)"),"Cours de l'intendance
                                BP 14
                                ")</f>
        <v>Cours de l'intendance
                                BP 14
                                </v>
      </c>
      <c r="F766" s="1" t="str">
        <f>IFERROR(__xludf.DUMMYFUNCTION("""COMPUTED_VALUE"""),"000 Bordeaux")</f>
        <v>000 Bordeaux</v>
      </c>
      <c r="G766" s="1" t="s">
        <v>8033</v>
      </c>
      <c r="H766" s="1" t="s">
        <v>11</v>
      </c>
      <c r="I766" s="5" t="s">
        <v>8034</v>
      </c>
      <c r="J766" s="1" t="s">
        <v>31</v>
      </c>
      <c r="K766" s="3"/>
      <c r="L766" s="3"/>
    </row>
    <row r="767" hidden="1">
      <c r="A767" s="4" t="s">
        <v>8036</v>
      </c>
      <c r="B767" s="1" t="s">
        <v>8037</v>
      </c>
      <c r="C767" s="3"/>
      <c r="D767" s="1" t="s">
        <v>9575</v>
      </c>
      <c r="E767" s="1" t="str">
        <f>IFERROR(__xludf.DUMMYFUNCTION("SPLIT(D767,""33"",FALSE)"),"pas d'adresse")</f>
        <v>pas d'adresse</v>
      </c>
      <c r="F767" s="3"/>
      <c r="G767" s="3"/>
      <c r="H767" s="1" t="s">
        <v>11</v>
      </c>
      <c r="I767" s="1" t="s">
        <v>11</v>
      </c>
      <c r="J767" s="1" t="s">
        <v>11</v>
      </c>
      <c r="K767" s="3"/>
      <c r="L767" s="3"/>
    </row>
    <row r="768" hidden="1">
      <c r="A768" s="4" t="s">
        <v>8045</v>
      </c>
      <c r="B768" s="1" t="s">
        <v>8046</v>
      </c>
      <c r="C768" s="1" t="s">
        <v>8047</v>
      </c>
      <c r="D768" s="1" t="s">
        <v>8048</v>
      </c>
      <c r="E768" s="1" t="str">
        <f>IFERROR(__xludf.DUMMYFUNCTION("SPLIT(D768,""33"",FALSE)"),"25 rue Gaspard Philippe
                                 Chez Madame SINE
                                ")</f>
        <v>25 rue Gaspard Philippe
                                 Chez Madame SINE
                                </v>
      </c>
      <c r="F768" s="1" t="str">
        <f>IFERROR(__xludf.DUMMYFUNCTION("""COMPUTED_VALUE"""),"800 BORDEAUX")</f>
        <v>800 BORDEAUX</v>
      </c>
      <c r="G768" s="1" t="s">
        <v>8049</v>
      </c>
      <c r="H768" s="1" t="s">
        <v>11</v>
      </c>
      <c r="I768" s="3"/>
      <c r="J768" s="1" t="s">
        <v>53</v>
      </c>
      <c r="K768" s="3"/>
      <c r="L768" s="3"/>
    </row>
    <row r="769" hidden="1">
      <c r="A769" s="4" t="s">
        <v>8061</v>
      </c>
      <c r="B769" s="1" t="s">
        <v>8062</v>
      </c>
      <c r="C769" s="1" t="s">
        <v>8063</v>
      </c>
      <c r="D769" s="1" t="s">
        <v>8064</v>
      </c>
      <c r="E769" s="1" t="str">
        <f>IFERROR(__xludf.DUMMYFUNCTION("SPLIT(D769,""33"",FALSE)"),"6 rue Vauban
                                 Chez Bauer
                                ")</f>
        <v>6 rue Vauban
                                 Chez Bauer
                                </v>
      </c>
      <c r="F769" s="1" t="str">
        <f>IFERROR(__xludf.DUMMYFUNCTION("""COMPUTED_VALUE"""),"000 Bordeaux")</f>
        <v>000 Bordeaux</v>
      </c>
      <c r="G769" s="1" t="s">
        <v>8065</v>
      </c>
      <c r="H769" s="1" t="s">
        <v>8066</v>
      </c>
      <c r="I769" s="3"/>
      <c r="J769" s="1" t="s">
        <v>80</v>
      </c>
      <c r="K769" s="3"/>
      <c r="L769" s="3"/>
    </row>
    <row r="770" hidden="1">
      <c r="A770" s="4" t="s">
        <v>8074</v>
      </c>
      <c r="B770" s="1" t="s">
        <v>8075</v>
      </c>
      <c r="C770" s="1" t="s">
        <v>8076</v>
      </c>
      <c r="D770" s="1" t="s">
        <v>8077</v>
      </c>
      <c r="E770" s="1" t="str">
        <f>IFERROR(__xludf.DUMMYFUNCTION("SPLIT(D770,""33"",FALSE)"),"50 Place des Martyrs de la Résistance
                                ")</f>
        <v>50 Place des Martyrs de la Résistance
                                </v>
      </c>
      <c r="F770" s="1" t="str">
        <f>IFERROR(__xludf.DUMMYFUNCTION("""COMPUTED_VALUE"""),"000  Bordeaux")</f>
        <v>000  Bordeaux</v>
      </c>
      <c r="G770" s="1" t="s">
        <v>8078</v>
      </c>
      <c r="H770" s="1" t="s">
        <v>11</v>
      </c>
      <c r="I770" s="5" t="s">
        <v>8079</v>
      </c>
      <c r="J770" s="1" t="s">
        <v>80</v>
      </c>
      <c r="K770" s="3"/>
      <c r="L770" s="3"/>
    </row>
    <row r="771" hidden="1">
      <c r="A771" s="4" t="s">
        <v>8083</v>
      </c>
      <c r="B771" s="1" t="s">
        <v>8084</v>
      </c>
      <c r="C771" s="1" t="s">
        <v>8085</v>
      </c>
      <c r="D771" s="1" t="s">
        <v>8086</v>
      </c>
      <c r="E771" s="1" t="str">
        <f>IFERROR(__xludf.DUMMYFUNCTION("SPLIT(D771,""33"",FALSE)"),"6 rue Pierre de Coubertin
                                ")</f>
        <v>6 rue Pierre de Coubertin
                                </v>
      </c>
      <c r="F771" s="1" t="str">
        <f>IFERROR(__xludf.DUMMYFUNCTION("""COMPUTED_VALUE"""),"000 Bordeaux")</f>
        <v>000 Bordeaux</v>
      </c>
      <c r="G771" s="1" t="s">
        <v>8087</v>
      </c>
      <c r="H771" s="1" t="s">
        <v>11</v>
      </c>
      <c r="I771" s="3"/>
      <c r="J771" s="1" t="s">
        <v>80</v>
      </c>
      <c r="K771" s="3"/>
      <c r="L771" s="3"/>
    </row>
    <row r="772" hidden="1">
      <c r="A772" s="4" t="s">
        <v>8089</v>
      </c>
      <c r="B772" s="1" t="s">
        <v>8090</v>
      </c>
      <c r="C772" s="1" t="s">
        <v>8091</v>
      </c>
      <c r="D772" s="1" t="s">
        <v>8092</v>
      </c>
      <c r="E772" s="1" t="str">
        <f>IFERROR(__xludf.DUMMYFUNCTION("SPLIT(D772,""33"",FALSE)"),"3-5, rue Tauzia
                                ")</f>
        <v>3-5, rue Tauzia
                                </v>
      </c>
      <c r="F772" s="1" t="str">
        <f>IFERROR(__xludf.DUMMYFUNCTION("""COMPUTED_VALUE"""),"800 BORDEAUX")</f>
        <v>800 BORDEAUX</v>
      </c>
      <c r="G772" s="1" t="s">
        <v>8093</v>
      </c>
      <c r="H772" s="1" t="s">
        <v>11</v>
      </c>
      <c r="I772" s="5" t="s">
        <v>8094</v>
      </c>
      <c r="J772" s="1" t="s">
        <v>382</v>
      </c>
      <c r="K772" s="3"/>
      <c r="L772" s="3"/>
    </row>
    <row r="773" hidden="1">
      <c r="A773" s="4" t="s">
        <v>8096</v>
      </c>
      <c r="B773" s="1" t="s">
        <v>8097</v>
      </c>
      <c r="C773" s="1" t="s">
        <v>8098</v>
      </c>
      <c r="D773" s="1" t="s">
        <v>8099</v>
      </c>
      <c r="E773" s="1" t="str">
        <f>IFERROR(__xludf.DUMMYFUNCTION("SPLIT(D773,""33"",FALSE)"),"19 Rue du Chai des Farines
                                 19 rue Chai des Farines
                                ")</f>
        <v>19 Rue du Chai des Farines
                                 19 rue Chai des Farines
                                </v>
      </c>
      <c r="F773" s="1" t="str">
        <f>IFERROR(__xludf.DUMMYFUNCTION("""COMPUTED_VALUE"""),"000 Bordeaux")</f>
        <v>000 Bordeaux</v>
      </c>
      <c r="G773" s="1" t="s">
        <v>8100</v>
      </c>
      <c r="H773" s="1" t="s">
        <v>8101</v>
      </c>
      <c r="I773" s="1" t="s">
        <v>11</v>
      </c>
      <c r="J773" s="1" t="s">
        <v>924</v>
      </c>
      <c r="K773" s="3"/>
      <c r="L773" s="3"/>
    </row>
    <row r="774" hidden="1">
      <c r="A774" s="4" t="s">
        <v>8107</v>
      </c>
      <c r="B774" s="1" t="s">
        <v>8108</v>
      </c>
      <c r="C774" s="1" t="s">
        <v>8109</v>
      </c>
      <c r="D774" s="1" t="s">
        <v>8110</v>
      </c>
      <c r="E774" s="1" t="str">
        <f>IFERROR(__xludf.DUMMYFUNCTION("SPLIT(D774,""33"",FALSE)"),"82 bis cour du médoc
                                ")</f>
        <v>82 bis cour du médoc
                                </v>
      </c>
      <c r="F774" s="1" t="str">
        <f>IFERROR(__xludf.DUMMYFUNCTION("""COMPUTED_VALUE"""),"300 BORDEAUX")</f>
        <v>300 BORDEAUX</v>
      </c>
      <c r="G774" s="1" t="s">
        <v>8111</v>
      </c>
      <c r="H774" s="1" t="s">
        <v>11</v>
      </c>
      <c r="I774" s="1" t="s">
        <v>11</v>
      </c>
      <c r="J774" s="1" t="s">
        <v>183</v>
      </c>
      <c r="K774" s="3"/>
      <c r="L774" s="3"/>
    </row>
    <row r="775" hidden="1">
      <c r="A775" s="4" t="s">
        <v>8115</v>
      </c>
      <c r="B775" s="1" t="s">
        <v>8116</v>
      </c>
      <c r="C775" s="1" t="s">
        <v>8117</v>
      </c>
      <c r="D775" s="1" t="s">
        <v>8118</v>
      </c>
      <c r="E775" s="1" t="str">
        <f>IFERROR(__xludf.DUMMYFUNCTION("SPLIT(D775,""33"",FALSE)"),"17 rue de Metz
                                 les Horizons clairs (B-10) - 17 rue de Metz
                                ")</f>
        <v>17 rue de Metz
                                 les Horizons clairs (B-10) - 17 rue de Metz
                                </v>
      </c>
      <c r="F775" s="1" t="str">
        <f>IFERROR(__xludf.DUMMYFUNCTION("""COMPUTED_VALUE"""),"000 BORDEAUX")</f>
        <v>000 BORDEAUX</v>
      </c>
      <c r="G775" s="1" t="s">
        <v>8119</v>
      </c>
      <c r="H775" s="1" t="s">
        <v>8120</v>
      </c>
      <c r="I775" s="5" t="s">
        <v>8121</v>
      </c>
      <c r="J775" s="1" t="s">
        <v>53</v>
      </c>
      <c r="K775" s="3"/>
      <c r="L775" s="3"/>
    </row>
    <row r="776" hidden="1">
      <c r="A776" s="4" t="s">
        <v>8123</v>
      </c>
      <c r="B776" s="1" t="s">
        <v>8124</v>
      </c>
      <c r="C776" s="1" t="s">
        <v>8125</v>
      </c>
      <c r="D776" s="1" t="s">
        <v>8126</v>
      </c>
      <c r="E776" s="1" t="str">
        <f>IFERROR(__xludf.DUMMYFUNCTION("SPLIT(D776,""33"",FALSE)"),"36 bis Rue Cadroin
                                ")</f>
        <v>36 bis Rue Cadroin
                                </v>
      </c>
      <c r="F776" s="1" t="str">
        <f>IFERROR(__xludf.DUMMYFUNCTION("""COMPUTED_VALUE"""),"000 Bordeaux")</f>
        <v>000 Bordeaux</v>
      </c>
      <c r="G776" s="1" t="s">
        <v>8127</v>
      </c>
      <c r="H776" s="1" t="s">
        <v>11</v>
      </c>
      <c r="I776" s="3"/>
      <c r="J776" s="1" t="s">
        <v>312</v>
      </c>
      <c r="K776" s="3"/>
      <c r="L776" s="3"/>
    </row>
    <row r="777" hidden="1">
      <c r="A777" s="4" t="s">
        <v>8135</v>
      </c>
      <c r="B777" s="1" t="s">
        <v>8136</v>
      </c>
      <c r="C777" s="1" t="s">
        <v>8137</v>
      </c>
      <c r="D777" s="1" t="s">
        <v>6287</v>
      </c>
      <c r="E777" s="1" t="str">
        <f>IFERROR(__xludf.DUMMYFUNCTION("SPLIT(D777,""33"",FALSE)"),"3 rue Tauzia
                                ")</f>
        <v>3 rue Tauzia
                                </v>
      </c>
      <c r="F777" s="1" t="str">
        <f>IFERROR(__xludf.DUMMYFUNCTION("""COMPUTED_VALUE"""),"800 Bordeaux")</f>
        <v>800 Bordeaux</v>
      </c>
      <c r="G777" s="1" t="s">
        <v>3074</v>
      </c>
      <c r="H777" s="1" t="s">
        <v>11</v>
      </c>
      <c r="I777" s="5" t="s">
        <v>8138</v>
      </c>
      <c r="J777" s="1" t="s">
        <v>382</v>
      </c>
      <c r="K777" s="3"/>
      <c r="L777" s="3"/>
    </row>
    <row r="778" hidden="1">
      <c r="A778" s="4" t="s">
        <v>8140</v>
      </c>
      <c r="B778" s="1" t="s">
        <v>8141</v>
      </c>
      <c r="C778" s="1" t="s">
        <v>8142</v>
      </c>
      <c r="D778" s="1" t="s">
        <v>8143</v>
      </c>
      <c r="E778" s="1" t="str">
        <f>IFERROR(__xludf.DUMMYFUNCTION("SPLIT(D778,""33"",FALSE)"),"3 rue du Cerf-Volant
                                ")</f>
        <v>3 rue du Cerf-Volant
                                </v>
      </c>
      <c r="F778" s="1" t="str">
        <f>IFERROR(__xludf.DUMMYFUNCTION("""COMPUTED_VALUE"""),"000 Bordeaux")</f>
        <v>000 Bordeaux</v>
      </c>
      <c r="G778" s="1" t="s">
        <v>8144</v>
      </c>
      <c r="H778" s="1" t="s">
        <v>11</v>
      </c>
      <c r="I778" s="5" t="s">
        <v>8145</v>
      </c>
      <c r="J778" s="1" t="s">
        <v>53</v>
      </c>
      <c r="K778" s="3"/>
      <c r="L778" s="3"/>
    </row>
    <row r="779" hidden="1">
      <c r="A779" s="4" t="s">
        <v>8147</v>
      </c>
      <c r="B779" s="1" t="s">
        <v>8148</v>
      </c>
      <c r="C779" s="1" t="s">
        <v>8149</v>
      </c>
      <c r="D779" s="1" t="s">
        <v>8150</v>
      </c>
      <c r="E779" s="1" t="str">
        <f>IFERROR(__xludf.DUMMYFUNCTION("SPLIT(D779,""33"",FALSE)"),"LA RUCHE
                                 66 RUE ABBÉ DE L'ÉPÉE
                                ")</f>
        <v>LA RUCHE
                                 66 RUE ABBÉ DE L'ÉPÉE
                                </v>
      </c>
      <c r="F779" s="1" t="str">
        <f>IFERROR(__xludf.DUMMYFUNCTION("""COMPUTED_VALUE"""),"000 BORDEAUX")</f>
        <v>000 BORDEAUX</v>
      </c>
      <c r="G779" s="1" t="s">
        <v>8151</v>
      </c>
      <c r="H779" s="1" t="s">
        <v>11</v>
      </c>
      <c r="I779" s="5" t="s">
        <v>8152</v>
      </c>
      <c r="J779" s="1" t="s">
        <v>312</v>
      </c>
      <c r="K779" s="3"/>
      <c r="L779" s="3"/>
    </row>
    <row r="780" hidden="1">
      <c r="A780" s="4" t="s">
        <v>8158</v>
      </c>
      <c r="B780" s="1" t="s">
        <v>8159</v>
      </c>
      <c r="C780" s="1" t="s">
        <v>8160</v>
      </c>
      <c r="D780" s="1" t="s">
        <v>8161</v>
      </c>
      <c r="E780" s="1" t="str">
        <f>IFERROR(__xludf.DUMMYFUNCTION("SPLIT(D780,""33"",FALSE)"),"5 rue Tauzia
                                ")</f>
        <v>5 rue Tauzia
                                </v>
      </c>
      <c r="F780" s="1" t="str">
        <f>IFERROR(__xludf.DUMMYFUNCTION("""COMPUTED_VALUE"""),"800 Bordeaux")</f>
        <v>800 Bordeaux</v>
      </c>
      <c r="G780" s="1" t="s">
        <v>8162</v>
      </c>
      <c r="H780" s="1" t="s">
        <v>8163</v>
      </c>
      <c r="I780" s="5" t="s">
        <v>8164</v>
      </c>
      <c r="J780" s="1" t="s">
        <v>382</v>
      </c>
      <c r="K780" s="3"/>
      <c r="L780" s="3"/>
    </row>
    <row r="781" hidden="1">
      <c r="A781" s="4" t="s">
        <v>8168</v>
      </c>
      <c r="B781" s="1" t="s">
        <v>8169</v>
      </c>
      <c r="C781" s="1" t="s">
        <v>8170</v>
      </c>
      <c r="D781" s="1" t="s">
        <v>8171</v>
      </c>
      <c r="E781" s="1" t="str">
        <f>IFERROR(__xludf.DUMMYFUNCTION("SPLIT(D781,""33"",FALSE)"),"17 cours de Québec
                                 Appt 107
                                ")</f>
        <v>17 cours de Québec
                                 Appt 107
                                </v>
      </c>
      <c r="F781" s="1" t="str">
        <f>IFERROR(__xludf.DUMMYFUNCTION("""COMPUTED_VALUE"""),"300 BORDEAUX")</f>
        <v>300 BORDEAUX</v>
      </c>
      <c r="G781" s="1" t="s">
        <v>8172</v>
      </c>
      <c r="H781" s="1" t="s">
        <v>8173</v>
      </c>
      <c r="I781" s="5" t="s">
        <v>8174</v>
      </c>
      <c r="J781" s="1" t="s">
        <v>312</v>
      </c>
      <c r="K781" s="3"/>
      <c r="L781" s="3"/>
    </row>
    <row r="782" hidden="1">
      <c r="A782" s="4" t="s">
        <v>8192</v>
      </c>
      <c r="B782" s="1" t="s">
        <v>8193</v>
      </c>
      <c r="C782" s="3"/>
      <c r="D782" s="1" t="s">
        <v>9575</v>
      </c>
      <c r="E782" s="1" t="str">
        <f>IFERROR(__xludf.DUMMYFUNCTION("SPLIT(D782,""33"",FALSE)"),"pas d'adresse")</f>
        <v>pas d'adresse</v>
      </c>
      <c r="F782" s="3"/>
      <c r="G782" s="3"/>
      <c r="H782" s="1" t="s">
        <v>11</v>
      </c>
      <c r="I782" s="1" t="s">
        <v>11</v>
      </c>
      <c r="J782" s="1" t="s">
        <v>11</v>
      </c>
      <c r="K782" s="3"/>
      <c r="L782" s="3"/>
    </row>
    <row r="783" hidden="1">
      <c r="A783" s="4" t="s">
        <v>8195</v>
      </c>
      <c r="B783" s="1" t="s">
        <v>8196</v>
      </c>
      <c r="C783" s="1" t="s">
        <v>8197</v>
      </c>
      <c r="D783" s="1" t="s">
        <v>8198</v>
      </c>
      <c r="E783" s="1" t="str">
        <f>IFERROR(__xludf.DUMMYFUNCTION("SPLIT(D783,""33"",FALSE)"),"93 rue des Carmes
                                ")</f>
        <v>93 rue des Carmes
                                </v>
      </c>
      <c r="F783" s="1" t="str">
        <f>IFERROR(__xludf.DUMMYFUNCTION("""COMPUTED_VALUE"""),"000 BORDEAUX")</f>
        <v>000 BORDEAUX</v>
      </c>
      <c r="G783" s="1" t="s">
        <v>8199</v>
      </c>
      <c r="H783" s="1" t="s">
        <v>11</v>
      </c>
      <c r="I783" s="1" t="s">
        <v>11</v>
      </c>
      <c r="J783" s="1" t="s">
        <v>312</v>
      </c>
      <c r="K783" s="3"/>
      <c r="L783" s="3"/>
    </row>
    <row r="784" hidden="1">
      <c r="A784" s="4" t="s">
        <v>8201</v>
      </c>
      <c r="B784" s="1" t="s">
        <v>8202</v>
      </c>
      <c r="C784" s="1" t="s">
        <v>8203</v>
      </c>
      <c r="D784" s="1" t="s">
        <v>8204</v>
      </c>
      <c r="E784" s="1" t="str">
        <f>IFERROR(__xludf.DUMMYFUNCTION("SPLIT(D784,""33"",FALSE)"),"25 cours Pasteur
                                ")</f>
        <v>25 cours Pasteur
                                </v>
      </c>
      <c r="F784" s="1" t="str">
        <f>IFERROR(__xludf.DUMMYFUNCTION("""COMPUTED_VALUE"""),"000 Bordeaux")</f>
        <v>000 Bordeaux</v>
      </c>
      <c r="G784" s="1" t="s">
        <v>8205</v>
      </c>
      <c r="H784" s="1" t="s">
        <v>8206</v>
      </c>
      <c r="I784" s="5" t="s">
        <v>8207</v>
      </c>
      <c r="J784" s="1" t="s">
        <v>312</v>
      </c>
      <c r="K784" s="3"/>
      <c r="L784" s="3"/>
    </row>
    <row r="785" hidden="1">
      <c r="A785" s="4" t="s">
        <v>8209</v>
      </c>
      <c r="B785" s="1" t="s">
        <v>8210</v>
      </c>
      <c r="C785" s="1" t="s">
        <v>8211</v>
      </c>
      <c r="D785" s="1" t="s">
        <v>8212</v>
      </c>
      <c r="E785" s="1" t="str">
        <f>IFERROR(__xludf.DUMMYFUNCTION("SPLIT(D785,""33"",FALSE)"),"20 passage de la villa
                                ")</f>
        <v>20 passage de la villa
                                </v>
      </c>
      <c r="F785" s="1" t="str">
        <f>IFERROR(__xludf.DUMMYFUNCTION("""COMPUTED_VALUE"""),"000 Bordeaux")</f>
        <v>000 Bordeaux</v>
      </c>
      <c r="G785" s="1" t="s">
        <v>8213</v>
      </c>
      <c r="H785" s="1" t="s">
        <v>11</v>
      </c>
      <c r="I785" s="5" t="s">
        <v>8214</v>
      </c>
      <c r="J785" s="1" t="s">
        <v>80</v>
      </c>
      <c r="K785" s="3"/>
      <c r="L785" s="3"/>
    </row>
    <row r="786" hidden="1">
      <c r="A786" s="4" t="s">
        <v>8218</v>
      </c>
      <c r="B786" s="1" t="s">
        <v>8219</v>
      </c>
      <c r="C786" s="1" t="s">
        <v>8220</v>
      </c>
      <c r="D786" s="1" t="s">
        <v>8221</v>
      </c>
      <c r="E786" s="1" t="str">
        <f>IFERROR(__xludf.DUMMYFUNCTION("SPLIT(D786,""33"",FALSE)"),"362 cours de la somme
                                ")</f>
        <v>362 cours de la somme
                                </v>
      </c>
      <c r="F786" s="1" t="str">
        <f>IFERROR(__xludf.DUMMYFUNCTION("""COMPUTED_VALUE"""),"800 Bordeaux")</f>
        <v>800 Bordeaux</v>
      </c>
      <c r="G786" s="1" t="s">
        <v>8222</v>
      </c>
      <c r="H786" s="1" t="s">
        <v>8223</v>
      </c>
      <c r="I786" s="5" t="s">
        <v>8224</v>
      </c>
      <c r="J786" s="1" t="s">
        <v>31</v>
      </c>
      <c r="K786" s="3"/>
      <c r="L786" s="3"/>
    </row>
    <row r="787" hidden="1">
      <c r="A787" s="4" t="s">
        <v>8230</v>
      </c>
      <c r="B787" s="1" t="s">
        <v>8231</v>
      </c>
      <c r="C787" s="1" t="s">
        <v>8232</v>
      </c>
      <c r="D787" s="1" t="s">
        <v>8233</v>
      </c>
      <c r="E787" s="1" t="str">
        <f>IFERROR(__xludf.DUMMYFUNCTION("SPLIT(D787,""33"",FALSE)"),"37 RUE DE SOLFERINO
                                ")</f>
        <v>37 RUE DE SOLFERINO
                                </v>
      </c>
      <c r="F787" s="1" t="str">
        <f>IFERROR(__xludf.DUMMYFUNCTION("""COMPUTED_VALUE"""),"000 BORDEAUX")</f>
        <v>000 BORDEAUX</v>
      </c>
      <c r="G787" s="1" t="s">
        <v>8234</v>
      </c>
      <c r="H787" s="1" t="s">
        <v>8235</v>
      </c>
      <c r="I787" s="5" t="s">
        <v>8236</v>
      </c>
      <c r="J787" s="1" t="s">
        <v>312</v>
      </c>
      <c r="K787" s="3"/>
      <c r="L787" s="3"/>
    </row>
    <row r="788" hidden="1">
      <c r="A788" s="4" t="s">
        <v>8246</v>
      </c>
      <c r="B788" s="1" t="s">
        <v>8247</v>
      </c>
      <c r="C788" s="1" t="s">
        <v>8248</v>
      </c>
      <c r="D788" s="1" t="s">
        <v>8249</v>
      </c>
      <c r="E788" s="1" t="str">
        <f>IFERROR(__xludf.DUMMYFUNCTION("SPLIT(D788,""33"",FALSE)"),"6 Rue Paul Verlaine
                                ")</f>
        <v>6 Rue Paul Verlaine
                                </v>
      </c>
      <c r="F788" s="1" t="str">
        <f>IFERROR(__xludf.DUMMYFUNCTION("""COMPUTED_VALUE"""),"000 BORDEAUX")</f>
        <v>000 BORDEAUX</v>
      </c>
      <c r="G788" s="1" t="s">
        <v>8250</v>
      </c>
      <c r="H788" s="1" t="s">
        <v>11</v>
      </c>
      <c r="I788" s="3"/>
      <c r="J788" s="1" t="s">
        <v>31</v>
      </c>
      <c r="K788" s="3"/>
      <c r="L788" s="3"/>
    </row>
    <row r="789">
      <c r="A789" s="4" t="s">
        <v>8268</v>
      </c>
      <c r="B789" s="1" t="s">
        <v>8269</v>
      </c>
      <c r="C789" s="1" t="s">
        <v>8270</v>
      </c>
      <c r="D789" s="1" t="s">
        <v>8271</v>
      </c>
      <c r="E789" s="1" t="str">
        <f>IFERROR(__xludf.DUMMYFUNCTION("SPLIT(D789,""33"",FALSE)"),"#REF!")</f>
        <v>#REF!</v>
      </c>
      <c r="F789" s="1"/>
      <c r="G789" s="1" t="s">
        <v>8272</v>
      </c>
      <c r="H789" s="1" t="s">
        <v>8273</v>
      </c>
      <c r="I789" s="1" t="s">
        <v>11</v>
      </c>
      <c r="J789" s="1" t="s">
        <v>53</v>
      </c>
      <c r="K789" s="3"/>
      <c r="L789" s="3"/>
    </row>
    <row r="790" hidden="1">
      <c r="A790" s="4" t="s">
        <v>8285</v>
      </c>
      <c r="B790" s="1" t="s">
        <v>8286</v>
      </c>
      <c r="C790" s="1" t="s">
        <v>8287</v>
      </c>
      <c r="D790" s="1" t="s">
        <v>8288</v>
      </c>
      <c r="E790" s="1" t="str">
        <f>IFERROR(__xludf.DUMMYFUNCTION("SPLIT(D790,""33"",FALSE)"),"207 rue Pelleport
                                ")</f>
        <v>207 rue Pelleport
                                </v>
      </c>
      <c r="F790" s="1" t="str">
        <f>IFERROR(__xludf.DUMMYFUNCTION("""COMPUTED_VALUE"""),"800 Bordeaux")</f>
        <v>800 Bordeaux</v>
      </c>
      <c r="G790" s="1" t="s">
        <v>8289</v>
      </c>
      <c r="H790" s="1" t="s">
        <v>8290</v>
      </c>
      <c r="I790" s="1" t="s">
        <v>11</v>
      </c>
      <c r="J790" s="1" t="s">
        <v>80</v>
      </c>
      <c r="K790" s="3"/>
      <c r="L790" s="3"/>
    </row>
    <row r="791" hidden="1">
      <c r="A791" s="4" t="s">
        <v>8294</v>
      </c>
      <c r="B791" s="1" t="s">
        <v>8295</v>
      </c>
      <c r="C791" s="1" t="s">
        <v>8296</v>
      </c>
      <c r="D791" s="1" t="s">
        <v>8297</v>
      </c>
      <c r="E791" s="1" t="str">
        <f>IFERROR(__xludf.DUMMYFUNCTION("SPLIT(D791,""33"",FALSE)"),"250, rue de Bègles
                                ")</f>
        <v>250, rue de Bègles
                                </v>
      </c>
      <c r="F791" s="1" t="str">
        <f>IFERROR(__xludf.DUMMYFUNCTION("""COMPUTED_VALUE"""),"800 Bordeaux")</f>
        <v>800 Bordeaux</v>
      </c>
      <c r="G791" s="1" t="s">
        <v>8298</v>
      </c>
      <c r="H791" s="1" t="s">
        <v>8299</v>
      </c>
      <c r="I791" s="5" t="s">
        <v>8300</v>
      </c>
      <c r="J791" s="1" t="s">
        <v>31</v>
      </c>
      <c r="K791" s="3"/>
      <c r="L791" s="3"/>
    </row>
    <row r="792" hidden="1">
      <c r="A792" s="4" t="s">
        <v>8306</v>
      </c>
      <c r="B792" s="1" t="s">
        <v>8307</v>
      </c>
      <c r="C792" s="1" t="s">
        <v>8308</v>
      </c>
      <c r="D792" s="1" t="s">
        <v>8309</v>
      </c>
      <c r="E792" s="1" t="str">
        <f>IFERROR(__xludf.DUMMYFUNCTION("SPLIT(D792,""33"",FALSE)"),"268 bis rue d'Ornano
                                ")</f>
        <v>268 bis rue d'Ornano
                                </v>
      </c>
      <c r="F792" s="1" t="str">
        <f>IFERROR(__xludf.DUMMYFUNCTION("""COMPUTED_VALUE"""),"000 BORDEAUX")</f>
        <v>000 BORDEAUX</v>
      </c>
      <c r="G792" s="1" t="s">
        <v>8310</v>
      </c>
      <c r="H792" s="1" t="s">
        <v>8311</v>
      </c>
      <c r="I792" s="1" t="s">
        <v>11</v>
      </c>
      <c r="J792" s="1" t="s">
        <v>312</v>
      </c>
      <c r="K792" s="3"/>
      <c r="L792" s="3"/>
    </row>
    <row r="793" hidden="1">
      <c r="A793" s="4" t="s">
        <v>8313</v>
      </c>
      <c r="B793" s="1" t="s">
        <v>8314</v>
      </c>
      <c r="C793" s="1" t="s">
        <v>8315</v>
      </c>
      <c r="D793" s="1" t="s">
        <v>8316</v>
      </c>
      <c r="E793" s="1" t="str">
        <f>IFERROR(__xludf.DUMMYFUNCTION("SPLIT(D793,""33"",FALSE)"),"114 rue Georges Bonnac
                                 Tour Paul Victor de Sèze
                                ")</f>
        <v>114 rue Georges Bonnac
                                 Tour Paul Victor de Sèze
                                </v>
      </c>
      <c r="F793" s="1" t="str">
        <f>IFERROR(__xludf.DUMMYFUNCTION("""COMPUTED_VALUE"""),"000 Bordeaux")</f>
        <v>000 Bordeaux</v>
      </c>
      <c r="G793" s="1" t="s">
        <v>8317</v>
      </c>
      <c r="H793" s="1" t="s">
        <v>11</v>
      </c>
      <c r="I793" s="5" t="s">
        <v>8318</v>
      </c>
      <c r="J793" s="1" t="s">
        <v>924</v>
      </c>
      <c r="K793" s="3"/>
      <c r="L793" s="3"/>
    </row>
    <row r="794" hidden="1">
      <c r="A794" s="4" t="s">
        <v>8322</v>
      </c>
      <c r="B794" s="1" t="s">
        <v>8323</v>
      </c>
      <c r="C794" s="1" t="s">
        <v>8324</v>
      </c>
      <c r="D794" s="1" t="s">
        <v>8325</v>
      </c>
      <c r="E794" s="1" t="str">
        <f>IFERROR(__xludf.DUMMYFUNCTION("SPLIT(D794,""33"",FALSE)"),"145, rue St Genès
                                ")</f>
        <v>145, rue St Genès
                                </v>
      </c>
      <c r="F794" s="1" t="str">
        <f>IFERROR(__xludf.DUMMYFUNCTION("""COMPUTED_VALUE"""),"000 BORDEAUX")</f>
        <v>000 BORDEAUX</v>
      </c>
      <c r="G794" s="1" t="s">
        <v>8326</v>
      </c>
      <c r="H794" s="1" t="s">
        <v>8327</v>
      </c>
      <c r="I794" s="1" t="s">
        <v>11</v>
      </c>
      <c r="J794" s="1" t="s">
        <v>31</v>
      </c>
      <c r="K794" s="3"/>
      <c r="L794" s="3"/>
    </row>
    <row r="795" hidden="1">
      <c r="A795" s="4" t="s">
        <v>8335</v>
      </c>
      <c r="B795" s="1" t="s">
        <v>8336</v>
      </c>
      <c r="C795" s="1" t="s">
        <v>8337</v>
      </c>
      <c r="D795" s="1" t="s">
        <v>8338</v>
      </c>
      <c r="E795" s="1" t="str">
        <f>IFERROR(__xludf.DUMMYFUNCTION("SPLIT(D795,""33"",FALSE)"),"177 rue de Pessac
                                ")</f>
        <v>177 rue de Pessac
                                </v>
      </c>
      <c r="F795" s="1" t="str">
        <f>IFERROR(__xludf.DUMMYFUNCTION("""COMPUTED_VALUE"""),"000 BORDEAUX")</f>
        <v>000 BORDEAUX</v>
      </c>
      <c r="G795" s="1" t="s">
        <v>8339</v>
      </c>
      <c r="H795" s="1" t="s">
        <v>11</v>
      </c>
      <c r="I795" s="5" t="s">
        <v>8340</v>
      </c>
      <c r="J795" s="1" t="s">
        <v>154</v>
      </c>
      <c r="K795" s="3"/>
      <c r="L795" s="3"/>
    </row>
    <row r="796" hidden="1">
      <c r="A796" s="4" t="s">
        <v>8350</v>
      </c>
      <c r="B796" s="1" t="s">
        <v>8351</v>
      </c>
      <c r="C796" s="1" t="s">
        <v>8352</v>
      </c>
      <c r="D796" s="1" t="s">
        <v>8353</v>
      </c>
      <c r="E796" s="1" t="str">
        <f>IFERROR(__xludf.DUMMYFUNCTION("SPLIT(D796,""33"",FALSE)"),"UFR STC Université Bordeaux Montaigne
                                 19 esplanade des Antilles
                                ")</f>
        <v>UFR STC Université Bordeaux Montaigne
                                 19 esplanade des Antilles
                                </v>
      </c>
      <c r="F796" s="1" t="str">
        <f>IFERROR(__xludf.DUMMYFUNCTION("""COMPUTED_VALUE"""),"600 Pessac")</f>
        <v>600 Pessac</v>
      </c>
      <c r="G796" s="1" t="s">
        <v>8354</v>
      </c>
      <c r="H796" s="1" t="s">
        <v>8355</v>
      </c>
      <c r="I796" s="1" t="s">
        <v>11</v>
      </c>
      <c r="J796" s="1" t="s">
        <v>1199</v>
      </c>
      <c r="K796" s="3"/>
      <c r="L796" s="3"/>
    </row>
    <row r="797" hidden="1">
      <c r="A797" s="4" t="s">
        <v>8359</v>
      </c>
      <c r="B797" s="1" t="s">
        <v>8360</v>
      </c>
      <c r="C797" s="3"/>
      <c r="D797" s="1" t="s">
        <v>9575</v>
      </c>
      <c r="E797" s="1" t="str">
        <f>IFERROR(__xludf.DUMMYFUNCTION("SPLIT(D797,""33"",FALSE)"),"pas d'adresse")</f>
        <v>pas d'adresse</v>
      </c>
      <c r="F797" s="3"/>
      <c r="G797" s="3"/>
      <c r="H797" s="1" t="s">
        <v>11</v>
      </c>
      <c r="I797" s="1" t="s">
        <v>11</v>
      </c>
      <c r="J797" s="1" t="s">
        <v>11</v>
      </c>
      <c r="K797" s="3"/>
      <c r="L797" s="3"/>
    </row>
    <row r="798" hidden="1">
      <c r="A798" s="4" t="s">
        <v>8362</v>
      </c>
      <c r="B798" s="1" t="s">
        <v>8363</v>
      </c>
      <c r="C798" s="1" t="s">
        <v>8364</v>
      </c>
      <c r="D798" s="1" t="s">
        <v>8365</v>
      </c>
      <c r="E798" s="1" t="str">
        <f>IFERROR(__xludf.DUMMYFUNCTION("SPLIT(D798,""33"",FALSE)"),"127 avenue Emile Counord Apt 5 Résidence ARC-EN-CIEL
                                ")</f>
        <v>127 avenue Emile Counord Apt 5 Résidence ARC-EN-CIEL
                                </v>
      </c>
      <c r="F798" s="1" t="str">
        <f>IFERROR(__xludf.DUMMYFUNCTION("""COMPUTED_VALUE"""),"300 Bordeaux")</f>
        <v>300 Bordeaux</v>
      </c>
      <c r="G798" s="1" t="s">
        <v>8366</v>
      </c>
      <c r="H798" s="1" t="s">
        <v>11</v>
      </c>
      <c r="I798" s="5" t="s">
        <v>8367</v>
      </c>
      <c r="J798" s="1" t="s">
        <v>11</v>
      </c>
      <c r="K798" s="3"/>
      <c r="L798" s="3"/>
    </row>
    <row r="799" hidden="1">
      <c r="A799" s="4" t="s">
        <v>8369</v>
      </c>
      <c r="B799" s="1" t="s">
        <v>8370</v>
      </c>
      <c r="C799" s="1" t="s">
        <v>8371</v>
      </c>
      <c r="D799" s="1" t="s">
        <v>8372</v>
      </c>
      <c r="E799" s="1" t="str">
        <f>IFERROR(__xludf.DUMMYFUNCTION("SPLIT(D799,""33"",FALSE)"),"4 rue François Daunes
                                ")</f>
        <v>4 rue François Daunes
                                </v>
      </c>
      <c r="F799" s="1" t="str">
        <f>IFERROR(__xludf.DUMMYFUNCTION("""COMPUTED_VALUE"""),"000 Bordeaux")</f>
        <v>000 Bordeaux</v>
      </c>
      <c r="G799" s="1" t="s">
        <v>8373</v>
      </c>
      <c r="H799" s="1" t="s">
        <v>11</v>
      </c>
      <c r="I799" s="5" t="s">
        <v>8374</v>
      </c>
      <c r="J799" s="1" t="s">
        <v>154</v>
      </c>
      <c r="K799" s="3"/>
      <c r="L799" s="3"/>
    </row>
    <row r="800" hidden="1">
      <c r="A800" s="4" t="s">
        <v>8376</v>
      </c>
      <c r="B800" s="1" t="s">
        <v>8377</v>
      </c>
      <c r="C800" s="1" t="s">
        <v>8378</v>
      </c>
      <c r="D800" s="1" t="s">
        <v>8379</v>
      </c>
      <c r="E800" s="1" t="str">
        <f>IFERROR(__xludf.DUMMYFUNCTION("SPLIT(D800,""33"",FALSE)"),"96, rue de la Liberté
                                ")</f>
        <v>96, rue de la Liberté
                                </v>
      </c>
      <c r="F800" s="1" t="str">
        <f>IFERROR(__xludf.DUMMYFUNCTION("""COMPUTED_VALUE"""),"200 Bordeaux")</f>
        <v>200 Bordeaux</v>
      </c>
      <c r="G800" s="1" t="s">
        <v>8380</v>
      </c>
      <c r="H800" s="1" t="s">
        <v>11</v>
      </c>
      <c r="I800" s="5" t="s">
        <v>8381</v>
      </c>
      <c r="J800" s="1" t="s">
        <v>924</v>
      </c>
      <c r="K800" s="3"/>
      <c r="L800" s="3"/>
    </row>
    <row r="801" hidden="1">
      <c r="A801" s="4" t="s">
        <v>8383</v>
      </c>
      <c r="B801" s="1" t="s">
        <v>8384</v>
      </c>
      <c r="C801" s="1" t="s">
        <v>8385</v>
      </c>
      <c r="D801" s="1" t="s">
        <v>8386</v>
      </c>
      <c r="E801" s="1" t="str">
        <f>IFERROR(__xludf.DUMMYFUNCTION("SPLIT(D801,""33"",FALSE)"),"35 Avenue Abadie
                                 IAE - association L'ère H
                                ")</f>
        <v>35 Avenue Abadie
                                 IAE - association L'ère H
                                </v>
      </c>
      <c r="F801" s="1" t="str">
        <f>IFERROR(__xludf.DUMMYFUNCTION("""COMPUTED_VALUE"""),"000 Bordeaux")</f>
        <v>000 Bordeaux</v>
      </c>
      <c r="G801" s="1" t="s">
        <v>8387</v>
      </c>
      <c r="H801" s="1" t="s">
        <v>8388</v>
      </c>
      <c r="I801" s="5" t="s">
        <v>8389</v>
      </c>
      <c r="J801" s="1" t="s">
        <v>924</v>
      </c>
      <c r="K801" s="3"/>
      <c r="L801" s="3"/>
    </row>
    <row r="802" hidden="1">
      <c r="A802" s="4" t="s">
        <v>8393</v>
      </c>
      <c r="B802" s="1" t="s">
        <v>8394</v>
      </c>
      <c r="C802" s="1" t="s">
        <v>8395</v>
      </c>
      <c r="D802" s="1" t="s">
        <v>8396</v>
      </c>
      <c r="E802" s="1" t="str">
        <f>IFERROR(__xludf.DUMMYFUNCTION("SPLIT(D802,""33"",FALSE)"),"145 rue de Capeyron
                                ")</f>
        <v>145 rue de Capeyron
                                </v>
      </c>
      <c r="F802" s="1" t="str">
        <f>IFERROR(__xludf.DUMMYFUNCTION("""COMPUTED_VALUE"""),"200 Bordeaux")</f>
        <v>200 Bordeaux</v>
      </c>
      <c r="G802" s="1" t="s">
        <v>8397</v>
      </c>
      <c r="H802" s="1" t="s">
        <v>8398</v>
      </c>
      <c r="I802" s="1" t="s">
        <v>503</v>
      </c>
      <c r="J802" s="1" t="s">
        <v>53</v>
      </c>
      <c r="K802" s="3"/>
      <c r="L802" s="3"/>
    </row>
    <row r="803" hidden="1">
      <c r="A803" s="4" t="s">
        <v>8414</v>
      </c>
      <c r="B803" s="1" t="s">
        <v>8415</v>
      </c>
      <c r="C803" s="1" t="s">
        <v>8416</v>
      </c>
      <c r="D803" s="1" t="s">
        <v>8417</v>
      </c>
      <c r="E803" s="1" t="str">
        <f>IFERROR(__xludf.DUMMYFUNCTION("SPLIT(D803,""33"",FALSE)"),"67 RUE CHEVALIER
                                 1 ETAGE
                                ")</f>
        <v>67 RUE CHEVALIER
                                 1 ETAGE
                                </v>
      </c>
      <c r="F803" s="1" t="str">
        <f>IFERROR(__xludf.DUMMYFUNCTION("""COMPUTED_VALUE"""),"000 BORDEAUX")</f>
        <v>000 BORDEAUX</v>
      </c>
      <c r="G803" s="1" t="s">
        <v>8418</v>
      </c>
      <c r="H803" s="1" t="s">
        <v>11</v>
      </c>
      <c r="I803" s="5" t="s">
        <v>8419</v>
      </c>
      <c r="J803" s="1" t="s">
        <v>53</v>
      </c>
      <c r="K803" s="3"/>
      <c r="L803" s="3"/>
    </row>
    <row r="804" hidden="1">
      <c r="A804" s="4" t="s">
        <v>8425</v>
      </c>
      <c r="B804" s="1" t="s">
        <v>8426</v>
      </c>
      <c r="C804" s="1" t="s">
        <v>8427</v>
      </c>
      <c r="D804" s="1" t="s">
        <v>8428</v>
      </c>
      <c r="E804" s="1" t="str">
        <f>IFERROR(__xludf.DUMMYFUNCTION("SPLIT(D804,""33"",FALSE)"),"21 rue bauducheu
                                ")</f>
        <v>21 rue bauducheu
                                </v>
      </c>
      <c r="F804" s="1" t="str">
        <f>IFERROR(__xludf.DUMMYFUNCTION("""COMPUTED_VALUE"""),"800 Bordeaux")</f>
        <v>800 Bordeaux</v>
      </c>
      <c r="G804" s="1" t="s">
        <v>8429</v>
      </c>
      <c r="H804" s="1" t="s">
        <v>11</v>
      </c>
      <c r="I804" s="1" t="s">
        <v>11</v>
      </c>
      <c r="J804" s="1" t="s">
        <v>80</v>
      </c>
      <c r="K804" s="3"/>
      <c r="L804" s="3"/>
    </row>
    <row r="805" hidden="1">
      <c r="A805" s="4" t="s">
        <v>8431</v>
      </c>
      <c r="B805" s="1" t="s">
        <v>8432</v>
      </c>
      <c r="C805" s="1" t="s">
        <v>8433</v>
      </c>
      <c r="D805" s="1" t="s">
        <v>8434</v>
      </c>
      <c r="E805" s="1" t="str">
        <f>IFERROR(__xludf.DUMMYFUNCTION("SPLIT(D805,""33"",FALSE)"),"66 rue abbé de l'épée
                                 La Ruche
                                ")</f>
        <v>66 rue abbé de l'épée
                                 La Ruche
                                </v>
      </c>
      <c r="F805" s="1" t="str">
        <f>IFERROR(__xludf.DUMMYFUNCTION("""COMPUTED_VALUE"""),"000 Bordeaux")</f>
        <v>000 Bordeaux</v>
      </c>
      <c r="G805" s="1" t="s">
        <v>8435</v>
      </c>
      <c r="H805" s="1" t="s">
        <v>11</v>
      </c>
      <c r="I805" s="5" t="s">
        <v>8436</v>
      </c>
      <c r="J805" s="1" t="s">
        <v>154</v>
      </c>
      <c r="K805" s="3"/>
      <c r="L805" s="3"/>
    </row>
    <row r="806" hidden="1">
      <c r="A806" s="4" t="s">
        <v>8446</v>
      </c>
      <c r="B806" s="1" t="s">
        <v>8447</v>
      </c>
      <c r="C806" s="1" t="s">
        <v>8448</v>
      </c>
      <c r="D806" s="1" t="s">
        <v>8449</v>
      </c>
      <c r="E806" s="1" t="str">
        <f>IFERROR(__xludf.DUMMYFUNCTION("SPLIT(D806,""33"",FALSE)")," cours du Québec
                                ")</f>
        <v> cours du Québec
                                </v>
      </c>
      <c r="F806" s="1" t="str">
        <f>IFERROR(__xludf.DUMMYFUNCTION("""COMPUTED_VALUE"""),"300 Bordeaux")</f>
        <v>300 Bordeaux</v>
      </c>
      <c r="G806" s="1" t="s">
        <v>8450</v>
      </c>
      <c r="H806" s="1" t="s">
        <v>2175</v>
      </c>
      <c r="I806" s="1" t="s">
        <v>11</v>
      </c>
      <c r="J806" s="1" t="s">
        <v>312</v>
      </c>
      <c r="K806" s="3"/>
      <c r="L806" s="3"/>
    </row>
    <row r="807" hidden="1">
      <c r="A807" s="4" t="s">
        <v>8454</v>
      </c>
      <c r="B807" s="1" t="s">
        <v>8455</v>
      </c>
      <c r="C807" s="1" t="s">
        <v>8456</v>
      </c>
      <c r="D807" s="1" t="s">
        <v>8457</v>
      </c>
      <c r="E807" s="1" t="str">
        <f>IFERROR(__xludf.DUMMYFUNCTION("SPLIT(D807,""33"",FALSE)"),"65 passage des graves
                                ")</f>
        <v>65 passage des graves
                                </v>
      </c>
      <c r="F807" s="1" t="str">
        <f>IFERROR(__xludf.DUMMYFUNCTION("""COMPUTED_VALUE"""),"000 bordeaux")</f>
        <v>000 bordeaux</v>
      </c>
      <c r="G807" s="1" t="s">
        <v>8458</v>
      </c>
      <c r="H807" s="1" t="s">
        <v>11</v>
      </c>
      <c r="I807" s="1" t="s">
        <v>11</v>
      </c>
      <c r="J807" s="1" t="s">
        <v>80</v>
      </c>
      <c r="K807" s="3"/>
      <c r="L807" s="3"/>
    </row>
    <row r="808" hidden="1">
      <c r="A808" s="4" t="s">
        <v>8462</v>
      </c>
      <c r="B808" s="1" t="s">
        <v>8463</v>
      </c>
      <c r="C808" s="1" t="s">
        <v>8464</v>
      </c>
      <c r="D808" s="1" t="s">
        <v>8465</v>
      </c>
      <c r="E808" s="1" t="str">
        <f>IFERROR(__xludf.DUMMYFUNCTION("SPLIT(D808,""33"",FALSE)"),"12 rue des faussets
                                ")</f>
        <v>12 rue des faussets
                                </v>
      </c>
      <c r="F808" s="1" t="str">
        <f>IFERROR(__xludf.DUMMYFUNCTION("""COMPUTED_VALUE"""),"000 Bordeaux")</f>
        <v>000 Bordeaux</v>
      </c>
      <c r="G808" s="1" t="s">
        <v>8466</v>
      </c>
      <c r="H808" s="1" t="s">
        <v>8467</v>
      </c>
      <c r="I808" s="5" t="s">
        <v>8468</v>
      </c>
      <c r="J808" s="1" t="s">
        <v>654</v>
      </c>
      <c r="K808" s="3"/>
      <c r="L808" s="3"/>
    </row>
    <row r="809" hidden="1">
      <c r="A809" s="4" t="s">
        <v>8470</v>
      </c>
      <c r="B809" s="1" t="s">
        <v>8471</v>
      </c>
      <c r="C809" s="1" t="s">
        <v>8472</v>
      </c>
      <c r="D809" s="1" t="s">
        <v>8473</v>
      </c>
      <c r="E809" s="1" t="str">
        <f>IFERROR(__xludf.DUMMYFUNCTION("SPLIT(D809,""33"",FALSE)"),"95 rue Ernest Renan
                                 Maison de Retraite Terre Nègre
                                ")</f>
        <v>95 rue Ernest Renan
                                 Maison de Retraite Terre Nègre
                                </v>
      </c>
      <c r="F809" s="1" t="str">
        <f>IFERROR(__xludf.DUMMYFUNCTION("""COMPUTED_VALUE"""),"081 Bordeaux")</f>
        <v>081 Bordeaux</v>
      </c>
      <c r="G809" s="1" t="s">
        <v>8474</v>
      </c>
      <c r="H809" s="1" t="s">
        <v>11</v>
      </c>
      <c r="I809" s="1" t="s">
        <v>11</v>
      </c>
      <c r="J809" s="1" t="s">
        <v>53</v>
      </c>
      <c r="K809" s="3"/>
      <c r="L809" s="3"/>
    </row>
    <row r="810" hidden="1">
      <c r="A810" s="4" t="s">
        <v>8480</v>
      </c>
      <c r="B810" s="1" t="s">
        <v>8481</v>
      </c>
      <c r="C810" s="1" t="s">
        <v>8482</v>
      </c>
      <c r="D810" s="1" t="s">
        <v>8483</v>
      </c>
      <c r="E810" s="1" t="str">
        <f>IFERROR(__xludf.DUMMYFUNCTION("SPLIT(D810,""33"",FALSE)"),"11 place Fernand Lafargue
                                ")</f>
        <v>11 place Fernand Lafargue
                                </v>
      </c>
      <c r="F810" s="1" t="str">
        <f>IFERROR(__xludf.DUMMYFUNCTION("""COMPUTED_VALUE"""),"000 BORDEAUX")</f>
        <v>000 BORDEAUX</v>
      </c>
      <c r="G810" s="1" t="s">
        <v>8484</v>
      </c>
      <c r="H810" s="1" t="s">
        <v>11</v>
      </c>
      <c r="I810" s="1" t="s">
        <v>8485</v>
      </c>
      <c r="J810" s="1" t="s">
        <v>80</v>
      </c>
      <c r="K810" s="3"/>
      <c r="L810" s="3"/>
    </row>
    <row r="811" hidden="1">
      <c r="A811" s="4" t="s">
        <v>8489</v>
      </c>
      <c r="B811" s="1" t="s">
        <v>8490</v>
      </c>
      <c r="C811" s="1" t="s">
        <v>8491</v>
      </c>
      <c r="D811" s="1" t="s">
        <v>8492</v>
      </c>
      <c r="E811" s="1" t="str">
        <f>IFERROR(__xludf.DUMMYFUNCTION("SPLIT(D811,""33"",FALSE)"),"207 COURS BALGUERIE
                                ")</f>
        <v>207 COURS BALGUERIE
                                </v>
      </c>
      <c r="F811" s="1" t="str">
        <f>IFERROR(__xludf.DUMMYFUNCTION("""COMPUTED_VALUE"""),"300 BORDEAUX")</f>
        <v>300 BORDEAUX</v>
      </c>
      <c r="G811" s="1" t="s">
        <v>8493</v>
      </c>
      <c r="H811" s="1" t="s">
        <v>8494</v>
      </c>
      <c r="I811" s="1" t="s">
        <v>11</v>
      </c>
      <c r="J811" s="1" t="s">
        <v>31</v>
      </c>
      <c r="K811" s="3"/>
      <c r="L811" s="3"/>
    </row>
    <row r="812" hidden="1">
      <c r="A812" s="4" t="s">
        <v>8500</v>
      </c>
      <c r="B812" s="1" t="s">
        <v>8501</v>
      </c>
      <c r="C812" s="1" t="s">
        <v>8502</v>
      </c>
      <c r="D812" s="1" t="s">
        <v>8503</v>
      </c>
      <c r="E812" s="1" t="str">
        <f>IFERROR(__xludf.DUMMYFUNCTION("SPLIT(D812,""33"",FALSE)"),"208 rue Carle-Vernet
                                ")</f>
        <v>208 rue Carle-Vernet
                                </v>
      </c>
      <c r="F812" s="1" t="str">
        <f>IFERROR(__xludf.DUMMYFUNCTION("""COMPUTED_VALUE"""),"800 Bordeaux")</f>
        <v>800 Bordeaux</v>
      </c>
      <c r="G812" s="1" t="s">
        <v>8504</v>
      </c>
      <c r="H812" s="1" t="s">
        <v>8505</v>
      </c>
      <c r="I812" s="1" t="s">
        <v>11</v>
      </c>
      <c r="J812" s="1" t="s">
        <v>154</v>
      </c>
      <c r="K812" s="3"/>
      <c r="L812" s="3"/>
    </row>
    <row r="813" hidden="1">
      <c r="A813" s="4" t="s">
        <v>8509</v>
      </c>
      <c r="B813" s="1" t="s">
        <v>8510</v>
      </c>
      <c r="C813" s="1" t="s">
        <v>8511</v>
      </c>
      <c r="D813" s="1" t="s">
        <v>8512</v>
      </c>
      <c r="E813" s="1" t="str">
        <f>IFERROR(__xludf.DUMMYFUNCTION("SPLIT(D813,""33"",FALSE)"),"59 rue Monsarrat
                                ")</f>
        <v>59 rue Monsarrat
                                </v>
      </c>
      <c r="F813" s="1" t="str">
        <f>IFERROR(__xludf.DUMMYFUNCTION("""COMPUTED_VALUE"""),"800 BORDEAUX")</f>
        <v>800 BORDEAUX</v>
      </c>
      <c r="G813" s="1" t="s">
        <v>8513</v>
      </c>
      <c r="H813" s="1" t="s">
        <v>11</v>
      </c>
      <c r="I813" s="1" t="s">
        <v>11</v>
      </c>
      <c r="J813" s="1" t="s">
        <v>11</v>
      </c>
      <c r="K813" s="3"/>
      <c r="L813" s="3"/>
    </row>
    <row r="814" hidden="1">
      <c r="A814" s="4" t="s">
        <v>8515</v>
      </c>
      <c r="B814" s="1" t="s">
        <v>8516</v>
      </c>
      <c r="C814" s="1" t="s">
        <v>8517</v>
      </c>
      <c r="D814" s="1" t="s">
        <v>6287</v>
      </c>
      <c r="E814" s="1" t="str">
        <f>IFERROR(__xludf.DUMMYFUNCTION("SPLIT(D814,""33"",FALSE)"),"3 rue Tauzia
                                ")</f>
        <v>3 rue Tauzia
                                </v>
      </c>
      <c r="F814" s="1" t="str">
        <f>IFERROR(__xludf.DUMMYFUNCTION("""COMPUTED_VALUE"""),"800 Bordeaux")</f>
        <v>800 Bordeaux</v>
      </c>
      <c r="G814" s="1" t="s">
        <v>8518</v>
      </c>
      <c r="H814" s="1" t="s">
        <v>11</v>
      </c>
      <c r="I814" s="5" t="s">
        <v>8519</v>
      </c>
      <c r="J814" s="1" t="s">
        <v>382</v>
      </c>
      <c r="K814" s="3"/>
      <c r="L814" s="3"/>
    </row>
    <row r="815" hidden="1">
      <c r="A815" s="4" t="s">
        <v>8521</v>
      </c>
      <c r="B815" s="1" t="s">
        <v>8522</v>
      </c>
      <c r="C815" s="1" t="s">
        <v>8523</v>
      </c>
      <c r="D815" s="1" t="s">
        <v>8524</v>
      </c>
      <c r="E815" s="1" t="str">
        <f>IFERROR(__xludf.DUMMYFUNCTION("SPLIT(D815,""33"",FALSE)"),"Maison des Droits de l'Homme et du Citoyen, Le Dôme Avenue de Thouars
                                ")</f>
        <v>Maison des Droits de l'Homme et du Citoyen, Le Dôme Avenue de Thouars
                                </v>
      </c>
      <c r="F815" s="1" t="str">
        <f>IFERROR(__xludf.DUMMYFUNCTION("""COMPUTED_VALUE"""),"400 TALENCE")</f>
        <v>400 TALENCE</v>
      </c>
      <c r="G815" s="1" t="s">
        <v>8525</v>
      </c>
      <c r="H815" s="1" t="s">
        <v>11</v>
      </c>
      <c r="I815" s="3"/>
      <c r="J815" s="1" t="s">
        <v>183</v>
      </c>
      <c r="K815" s="3"/>
      <c r="L815" s="3"/>
    </row>
    <row r="816" hidden="1">
      <c r="A816" s="4" t="s">
        <v>8531</v>
      </c>
      <c r="B816" s="1" t="s">
        <v>8532</v>
      </c>
      <c r="C816" s="1" t="s">
        <v>8533</v>
      </c>
      <c r="D816" s="1" t="s">
        <v>8534</v>
      </c>
      <c r="E816" s="1" t="str">
        <f>IFERROR(__xludf.DUMMYFUNCTION("SPLIT(D816,""33"",FALSE)"),"261 avenue Thiers
                                BP 60003
                                ")</f>
        <v>261 avenue Thiers
                                BP 60003
                                </v>
      </c>
      <c r="F816" s="1" t="str">
        <f>IFERROR(__xludf.DUMMYFUNCTION("""COMPUTED_VALUE"""),"015 BORDEAUX CEDEX")</f>
        <v>015 BORDEAUX CEDEX</v>
      </c>
      <c r="G816" s="1" t="s">
        <v>8535</v>
      </c>
      <c r="H816" s="1" t="s">
        <v>8536</v>
      </c>
      <c r="I816" s="5" t="s">
        <v>8537</v>
      </c>
      <c r="J816" s="1" t="s">
        <v>31</v>
      </c>
      <c r="K816" s="3"/>
      <c r="L816" s="3"/>
    </row>
    <row r="817" hidden="1">
      <c r="A817" s="4" t="s">
        <v>8541</v>
      </c>
      <c r="B817" s="1" t="s">
        <v>8542</v>
      </c>
      <c r="C817" s="1" t="s">
        <v>8543</v>
      </c>
      <c r="D817" s="1" t="s">
        <v>8544</v>
      </c>
      <c r="E817" s="1" t="str">
        <f>IFERROR(__xludf.DUMMYFUNCTION("SPLIT(D817,""33"",FALSE)"),"3 rue de Tauzia
                                 Maison de la Nature et de l'Environnement de Bordeaux-Aquitaine
                                ")</f>
        <v>3 rue de Tauzia
                                 Maison de la Nature et de l'Environnement de Bordeaux-Aquitaine
                                </v>
      </c>
      <c r="F817" s="1" t="str">
        <f>IFERROR(__xludf.DUMMYFUNCTION("""COMPUTED_VALUE"""),"800 BORDEAUX")</f>
        <v>800 BORDEAUX</v>
      </c>
      <c r="G817" s="1" t="s">
        <v>8545</v>
      </c>
      <c r="H817" s="1" t="s">
        <v>11</v>
      </c>
      <c r="I817" s="5" t="s">
        <v>8546</v>
      </c>
      <c r="J817" s="1" t="s">
        <v>382</v>
      </c>
      <c r="K817" s="3"/>
      <c r="L817" s="3"/>
    </row>
    <row r="818" hidden="1">
      <c r="A818" s="4" t="s">
        <v>8550</v>
      </c>
      <c r="B818" s="1" t="s">
        <v>8551</v>
      </c>
      <c r="C818" s="1" t="s">
        <v>8552</v>
      </c>
      <c r="D818" s="1" t="s">
        <v>8553</v>
      </c>
      <c r="E818" s="1" t="str">
        <f>IFERROR(__xludf.DUMMYFUNCTION("SPLIT(D818,""33"",FALSE)"),"17 rue Yves du Manoir
                                ")</f>
        <v>17 rue Yves du Manoir
                                </v>
      </c>
      <c r="F818" s="1" t="str">
        <f>IFERROR(__xludf.DUMMYFUNCTION("""COMPUTED_VALUE"""),"160 Saint Médard en Jalles")</f>
        <v>160 Saint Médard en Jalles</v>
      </c>
      <c r="G818" s="1" t="s">
        <v>8554</v>
      </c>
      <c r="H818" s="1" t="s">
        <v>11</v>
      </c>
      <c r="I818" s="5" t="s">
        <v>8555</v>
      </c>
      <c r="J818" s="1" t="s">
        <v>312</v>
      </c>
      <c r="K818" s="3"/>
      <c r="L818" s="3"/>
    </row>
    <row r="819" hidden="1">
      <c r="A819" s="4" t="s">
        <v>8557</v>
      </c>
      <c r="B819" s="1" t="s">
        <v>8558</v>
      </c>
      <c r="C819" s="1" t="s">
        <v>8559</v>
      </c>
      <c r="D819" s="1" t="s">
        <v>8560</v>
      </c>
      <c r="E819" s="1" t="str">
        <f>IFERROR(__xludf.DUMMYFUNCTION("SPLIT(D819,""33"",FALSE)"),"13 RUE LAFFITEAU
                                ")</f>
        <v>13 RUE LAFFITEAU
                                </v>
      </c>
      <c r="F819" s="1" t="str">
        <f>IFERROR(__xludf.DUMMYFUNCTION("""COMPUTED_VALUE"""),"800 BORDEAUX")</f>
        <v>800 BORDEAUX</v>
      </c>
      <c r="G819" s="1" t="s">
        <v>8561</v>
      </c>
      <c r="H819" s="1" t="s">
        <v>11</v>
      </c>
      <c r="I819" s="1" t="s">
        <v>11</v>
      </c>
      <c r="J819" s="1" t="s">
        <v>154</v>
      </c>
      <c r="K819" s="3"/>
      <c r="L819" s="3"/>
    </row>
    <row r="820" hidden="1">
      <c r="A820" s="4" t="s">
        <v>8563</v>
      </c>
      <c r="B820" s="1" t="s">
        <v>8564</v>
      </c>
      <c r="C820" s="3"/>
      <c r="D820" s="1" t="s">
        <v>9575</v>
      </c>
      <c r="E820" s="1" t="str">
        <f>IFERROR(__xludf.DUMMYFUNCTION("SPLIT(D820,""33"",FALSE)"),"pas d'adresse")</f>
        <v>pas d'adresse</v>
      </c>
      <c r="F820" s="3"/>
      <c r="G820" s="3"/>
      <c r="H820" s="1" t="s">
        <v>11</v>
      </c>
      <c r="I820" s="1" t="s">
        <v>11</v>
      </c>
      <c r="J820" s="1" t="s">
        <v>11</v>
      </c>
      <c r="K820" s="3"/>
      <c r="L820" s="3"/>
    </row>
    <row r="821" hidden="1">
      <c r="A821" s="4" t="s">
        <v>8566</v>
      </c>
      <c r="B821" s="1" t="s">
        <v>8567</v>
      </c>
      <c r="C821" s="1" t="s">
        <v>8568</v>
      </c>
      <c r="D821" s="1" t="s">
        <v>8569</v>
      </c>
      <c r="E821" s="1" t="str">
        <f>IFERROR(__xludf.DUMMYFUNCTION("SPLIT(D821,""33"",FALSE)"),"Place Amélie Raba Léon 
                                 Groupe Hospitalier Pellegrin 
                                ")</f>
        <v>Place Amélie Raba Léon 
                                 Groupe Hospitalier Pellegrin 
                                </v>
      </c>
      <c r="F821" s="1" t="str">
        <f>IFERROR(__xludf.DUMMYFUNCTION("""COMPUTED_VALUE"""),"000 Bordeaux")</f>
        <v>000 Bordeaux</v>
      </c>
      <c r="G821" s="1" t="s">
        <v>8570</v>
      </c>
      <c r="H821" s="1" t="s">
        <v>8571</v>
      </c>
      <c r="I821" s="5" t="s">
        <v>8572</v>
      </c>
      <c r="J821" s="1" t="s">
        <v>31</v>
      </c>
      <c r="K821" s="3"/>
      <c r="L821" s="3"/>
    </row>
    <row r="822" hidden="1">
      <c r="A822" s="4" t="s">
        <v>8586</v>
      </c>
      <c r="B822" s="1" t="s">
        <v>8587</v>
      </c>
      <c r="C822" s="1" t="s">
        <v>8588</v>
      </c>
      <c r="D822" s="1" t="s">
        <v>8589</v>
      </c>
      <c r="E822" s="1" t="str">
        <f>IFERROR(__xludf.DUMMYFUNCTION("SPLIT(D822,""33"",FALSE)"),"49 rue du Mirail
                                ")</f>
        <v>49 rue du Mirail
                                </v>
      </c>
      <c r="F822" s="1" t="str">
        <f>IFERROR(__xludf.DUMMYFUNCTION("""COMPUTED_VALUE"""),"000 Bordeaux")</f>
        <v>000 Bordeaux</v>
      </c>
      <c r="G822" s="1" t="s">
        <v>8590</v>
      </c>
      <c r="H822" s="1" t="s">
        <v>11</v>
      </c>
      <c r="I822" s="5" t="s">
        <v>8591</v>
      </c>
      <c r="J822" s="1" t="s">
        <v>80</v>
      </c>
      <c r="K822" s="3"/>
      <c r="L822" s="3"/>
    </row>
    <row r="823" hidden="1">
      <c r="A823" s="4" t="s">
        <v>8621</v>
      </c>
      <c r="B823" s="1" t="s">
        <v>8622</v>
      </c>
      <c r="C823" s="1" t="s">
        <v>8623</v>
      </c>
      <c r="D823" s="1" t="s">
        <v>8624</v>
      </c>
      <c r="E823" s="1" t="str">
        <f>IFERROR(__xludf.DUMMYFUNCTION("SPLIT(D823,""33"",FALSE)"),"Amis de Saint Jacques de Compostelle en Aquitaine, 4 rue blanqui
                                ")</f>
        <v>Amis de Saint Jacques de Compostelle en Aquitaine, 4 rue blanqui
                                </v>
      </c>
      <c r="F823" s="1" t="str">
        <f>IFERROR(__xludf.DUMMYFUNCTION("""COMPUTED_VALUE"""),"110 le bouscat")</f>
        <v>110 le bouscat</v>
      </c>
      <c r="G823" s="1" t="s">
        <v>8625</v>
      </c>
      <c r="H823" s="1" t="s">
        <v>11</v>
      </c>
      <c r="I823" s="5" t="s">
        <v>8626</v>
      </c>
      <c r="J823" s="1" t="s">
        <v>80</v>
      </c>
      <c r="K823" s="3"/>
      <c r="L823" s="3"/>
    </row>
    <row r="824" hidden="1">
      <c r="A824" s="4" t="s">
        <v>8630</v>
      </c>
      <c r="B824" s="1" t="s">
        <v>8631</v>
      </c>
      <c r="C824" s="1" t="s">
        <v>8632</v>
      </c>
      <c r="D824" s="1" t="s">
        <v>8633</v>
      </c>
      <c r="E824" s="1" t="str">
        <f>IFERROR(__xludf.DUMMYFUNCTION("SPLIT(D824,""33"",FALSE)"),"15, rue Bougainville
                                ")</f>
        <v>15, rue Bougainville
                                </v>
      </c>
      <c r="F824" s="1" t="str">
        <f>IFERROR(__xludf.DUMMYFUNCTION("""COMPUTED_VALUE"""),"000 Bordeaux")</f>
        <v>000 Bordeaux</v>
      </c>
      <c r="G824" s="1" t="s">
        <v>8634</v>
      </c>
      <c r="H824" s="1" t="s">
        <v>8635</v>
      </c>
      <c r="I824" s="5" t="s">
        <v>8636</v>
      </c>
      <c r="J824" s="1" t="s">
        <v>31</v>
      </c>
      <c r="K824" s="3"/>
      <c r="L824" s="3"/>
    </row>
    <row r="825" hidden="1">
      <c r="A825" s="4" t="s">
        <v>8640</v>
      </c>
      <c r="B825" s="1" t="s">
        <v>8641</v>
      </c>
      <c r="C825" s="1" t="s">
        <v>8642</v>
      </c>
      <c r="D825" s="1" t="s">
        <v>8643</v>
      </c>
      <c r="E825" s="1" t="str">
        <f>IFERROR(__xludf.DUMMYFUNCTION("SPLIT(D825,""33"",FALSE)"),"2 IMPASSE SAINTE-ELISABETH
                                ")</f>
        <v>2 IMPASSE SAINTE-ELISABETH
                                </v>
      </c>
      <c r="F825" s="1" t="str">
        <f>IFERROR(__xludf.DUMMYFUNCTION("""COMPUTED_VALUE"""),"000 BORDEAUX")</f>
        <v>000 BORDEAUX</v>
      </c>
      <c r="G825" s="1" t="s">
        <v>8644</v>
      </c>
      <c r="H825" s="1" t="s">
        <v>11</v>
      </c>
      <c r="I825" s="5" t="s">
        <v>8645</v>
      </c>
      <c r="J825" s="1" t="s">
        <v>183</v>
      </c>
      <c r="K825" s="3"/>
      <c r="L825" s="3"/>
    </row>
    <row r="826" hidden="1">
      <c r="A826" s="4" t="s">
        <v>8651</v>
      </c>
      <c r="B826" s="1" t="s">
        <v>8652</v>
      </c>
      <c r="C826" s="1" t="s">
        <v>8653</v>
      </c>
      <c r="D826" s="1" t="s">
        <v>8654</v>
      </c>
      <c r="E826" s="1" t="str">
        <f>IFERROR(__xludf.DUMMYFUNCTION("SPLIT(D826,""33"",FALSE)"),"6 rue de Balaclava
                                ")</f>
        <v>6 rue de Balaclava
                                </v>
      </c>
      <c r="F826" s="1" t="str">
        <f>IFERROR(__xludf.DUMMYFUNCTION("""COMPUTED_VALUE"""),"800 Bordeaux")</f>
        <v>800 Bordeaux</v>
      </c>
      <c r="G826" s="1" t="s">
        <v>8655</v>
      </c>
      <c r="H826" s="1" t="s">
        <v>11</v>
      </c>
      <c r="I826" s="1" t="s">
        <v>11</v>
      </c>
      <c r="J826" s="1" t="s">
        <v>53</v>
      </c>
      <c r="K826" s="3"/>
      <c r="L826" s="3"/>
    </row>
    <row r="827" hidden="1">
      <c r="A827" s="4" t="s">
        <v>8657</v>
      </c>
      <c r="B827" s="1" t="s">
        <v>8658</v>
      </c>
      <c r="C827" s="3"/>
      <c r="D827" s="1" t="s">
        <v>9575</v>
      </c>
      <c r="E827" s="1" t="str">
        <f>IFERROR(__xludf.DUMMYFUNCTION("SPLIT(D827,""33"",FALSE)"),"pas d'adresse")</f>
        <v>pas d'adresse</v>
      </c>
      <c r="F827" s="3"/>
      <c r="G827" s="3"/>
      <c r="H827" s="1" t="s">
        <v>11</v>
      </c>
      <c r="I827" s="1" t="s">
        <v>11</v>
      </c>
      <c r="J827" s="1" t="s">
        <v>11</v>
      </c>
      <c r="K827" s="3"/>
      <c r="L827" s="3"/>
    </row>
    <row r="828" hidden="1">
      <c r="A828" s="4" t="s">
        <v>8676</v>
      </c>
      <c r="B828" s="1" t="s">
        <v>8677</v>
      </c>
      <c r="C828" s="1" t="s">
        <v>8678</v>
      </c>
      <c r="D828" s="1" t="s">
        <v>8679</v>
      </c>
      <c r="E828" s="1" t="str">
        <f>IFERROR(__xludf.DUMMYFUNCTION("SPLIT(D828,""33"",FALSE)"),"153, Rue David Jonhston
                                ")</f>
        <v>153, Rue David Jonhston
                                </v>
      </c>
      <c r="F828" s="1" t="str">
        <f>IFERROR(__xludf.DUMMYFUNCTION("""COMPUTED_VALUE"""),"000 BORDEAUX")</f>
        <v>000 BORDEAUX</v>
      </c>
      <c r="G828" s="1" t="s">
        <v>8680</v>
      </c>
      <c r="H828" s="1" t="s">
        <v>11</v>
      </c>
      <c r="I828" s="5" t="s">
        <v>8681</v>
      </c>
      <c r="J828" s="1" t="s">
        <v>11</v>
      </c>
      <c r="K828" s="3"/>
      <c r="L828" s="3"/>
    </row>
    <row r="829" hidden="1">
      <c r="A829" s="4" t="s">
        <v>8685</v>
      </c>
      <c r="B829" s="1" t="s">
        <v>8686</v>
      </c>
      <c r="C829" s="1" t="s">
        <v>8687</v>
      </c>
      <c r="D829" s="1" t="s">
        <v>8688</v>
      </c>
      <c r="E829" s="1" t="str">
        <f>IFERROR(__xludf.DUMMYFUNCTION("SPLIT(D829,""33"",FALSE)"),"6 rue Charles Durand
                                 Résidence La Factory Apt. B14
                                ")</f>
        <v>6 rue Charles Durand
                                 Résidence La Factory Apt. B14
                                </v>
      </c>
      <c r="F829" s="1" t="str">
        <f>IFERROR(__xludf.DUMMYFUNCTION("""COMPUTED_VALUE"""),"300 Bordeaux")</f>
        <v>300 Bordeaux</v>
      </c>
      <c r="G829" s="1" t="s">
        <v>8689</v>
      </c>
      <c r="H829" s="1" t="s">
        <v>11</v>
      </c>
      <c r="I829" s="3"/>
      <c r="J829" s="1" t="s">
        <v>312</v>
      </c>
      <c r="K829" s="3"/>
      <c r="L829" s="3"/>
    </row>
    <row r="830" hidden="1">
      <c r="A830" s="4" t="s">
        <v>8693</v>
      </c>
      <c r="B830" s="1" t="s">
        <v>8694</v>
      </c>
      <c r="C830" s="3"/>
      <c r="D830" s="1" t="s">
        <v>9575</v>
      </c>
      <c r="E830" s="1" t="str">
        <f>IFERROR(__xludf.DUMMYFUNCTION("SPLIT(D830,""33"",FALSE)"),"pas d'adresse")</f>
        <v>pas d'adresse</v>
      </c>
      <c r="F830" s="3"/>
      <c r="G830" s="3"/>
      <c r="H830" s="1" t="s">
        <v>11</v>
      </c>
      <c r="I830" s="1" t="s">
        <v>11</v>
      </c>
      <c r="J830" s="1" t="s">
        <v>11</v>
      </c>
      <c r="K830" s="3"/>
      <c r="L830" s="3"/>
    </row>
    <row r="831" hidden="1">
      <c r="A831" s="4" t="s">
        <v>8696</v>
      </c>
      <c r="B831" s="1" t="s">
        <v>8697</v>
      </c>
      <c r="C831" s="1" t="s">
        <v>8698</v>
      </c>
      <c r="D831" s="1" t="s">
        <v>8699</v>
      </c>
      <c r="E831" s="1" t="str">
        <f>IFERROR(__xludf.DUMMYFUNCTION("SPLIT(D831,""33"",FALSE)"),"30 rue du Commerce
                                ")</f>
        <v>30 rue du Commerce
                                </v>
      </c>
      <c r="F831" s="1" t="str">
        <f>IFERROR(__xludf.DUMMYFUNCTION("""COMPUTED_VALUE"""),"800 Bordeaux")</f>
        <v>800 Bordeaux</v>
      </c>
      <c r="G831" s="1" t="s">
        <v>8700</v>
      </c>
      <c r="H831" s="1" t="s">
        <v>8701</v>
      </c>
      <c r="I831" s="5" t="s">
        <v>8702</v>
      </c>
      <c r="J831" s="1" t="s">
        <v>382</v>
      </c>
      <c r="K831" s="3"/>
      <c r="L831" s="3"/>
    </row>
    <row r="832" hidden="1">
      <c r="A832" s="4" t="s">
        <v>8722</v>
      </c>
      <c r="B832" s="1" t="s">
        <v>8723</v>
      </c>
      <c r="C832" s="1" t="s">
        <v>8724</v>
      </c>
      <c r="D832" s="1" t="s">
        <v>8725</v>
      </c>
      <c r="E832" s="1" t="str">
        <f>IFERROR(__xludf.DUMMYFUNCTION("SPLIT(D832,""33"",FALSE)"),"43 rue Gouffrand
                                ")</f>
        <v>43 rue Gouffrand
                                </v>
      </c>
      <c r="F832" s="1" t="str">
        <f>IFERROR(__xludf.DUMMYFUNCTION("""COMPUTED_VALUE"""),"300 Bordeaux")</f>
        <v>300 Bordeaux</v>
      </c>
      <c r="G832" s="1" t="s">
        <v>8726</v>
      </c>
      <c r="H832" s="1" t="s">
        <v>11</v>
      </c>
      <c r="I832" s="5" t="s">
        <v>8727</v>
      </c>
      <c r="J832" s="1" t="s">
        <v>80</v>
      </c>
      <c r="K832" s="3"/>
      <c r="L832" s="3"/>
    </row>
    <row r="833" hidden="1">
      <c r="A833" s="4" t="s">
        <v>8731</v>
      </c>
      <c r="B833" s="1" t="s">
        <v>8732</v>
      </c>
      <c r="C833" s="1" t="s">
        <v>8733</v>
      </c>
      <c r="D833" s="1" t="s">
        <v>8734</v>
      </c>
      <c r="E833" s="1" t="str">
        <f>IFERROR(__xludf.DUMMYFUNCTION("SPLIT(D833,""33"",FALSE)"),"Chez Université de Bordeaux
                                 3 Ter Place de la Victoire
                                ")</f>
        <v>Chez Université de Bordeaux
                                 3 Ter Place de la Victoire
                                </v>
      </c>
      <c r="F833" s="1" t="str">
        <f>IFERROR(__xludf.DUMMYFUNCTION("""COMPUTED_VALUE"""),"076 BORDEAUX")</f>
        <v>076 BORDEAUX</v>
      </c>
      <c r="G833" s="1" t="s">
        <v>8735</v>
      </c>
      <c r="H833" s="1" t="s">
        <v>11</v>
      </c>
      <c r="I833" s="5" t="s">
        <v>8736</v>
      </c>
      <c r="J833" s="1" t="s">
        <v>31</v>
      </c>
      <c r="K833" s="3"/>
      <c r="L833" s="3"/>
    </row>
    <row r="834" hidden="1">
      <c r="A834" s="4" t="s">
        <v>8738</v>
      </c>
      <c r="B834" s="1" t="s">
        <v>8739</v>
      </c>
      <c r="C834" s="1" t="s">
        <v>8740</v>
      </c>
      <c r="D834" s="1" t="s">
        <v>8741</v>
      </c>
      <c r="E834" s="1" t="str">
        <f>IFERROR(__xludf.DUMMYFUNCTION("SPLIT(D834,""33"",FALSE)"),"rue de Pessac
                                ")</f>
        <v>rue de Pessac
                                </v>
      </c>
      <c r="F834" s="1" t="str">
        <f>IFERROR(__xludf.DUMMYFUNCTION("""COMPUTED_VALUE"""),"000 Bordeaux")</f>
        <v>000 Bordeaux</v>
      </c>
      <c r="G834" s="1" t="s">
        <v>8742</v>
      </c>
      <c r="H834" s="1" t="s">
        <v>11</v>
      </c>
      <c r="I834" s="1" t="s">
        <v>11</v>
      </c>
      <c r="J834" s="1" t="s">
        <v>183</v>
      </c>
      <c r="K834" s="3"/>
      <c r="L834" s="3"/>
    </row>
    <row r="835" hidden="1">
      <c r="A835" s="4" t="s">
        <v>8748</v>
      </c>
      <c r="B835" s="1" t="s">
        <v>8749</v>
      </c>
      <c r="C835" s="1" t="s">
        <v>8750</v>
      </c>
      <c r="D835" s="1" t="s">
        <v>8751</v>
      </c>
      <c r="E835" s="1" t="str">
        <f>IFERROR(__xludf.DUMMYFUNCTION("SPLIT(D835,""33"",FALSE)"),"298 rue d'Ornano
                                ")</f>
        <v>298 rue d'Ornano
                                </v>
      </c>
      <c r="F835" s="1" t="str">
        <f>IFERROR(__xludf.DUMMYFUNCTION("""COMPUTED_VALUE"""),"000 Bordeaux")</f>
        <v>000 Bordeaux</v>
      </c>
      <c r="G835" s="1" t="s">
        <v>8752</v>
      </c>
      <c r="H835" s="1" t="s">
        <v>8753</v>
      </c>
      <c r="I835" s="1" t="s">
        <v>11</v>
      </c>
      <c r="J835" s="1" t="s">
        <v>312</v>
      </c>
      <c r="K835" s="3"/>
      <c r="L835" s="3"/>
    </row>
    <row r="836" hidden="1">
      <c r="A836" s="4" t="s">
        <v>8757</v>
      </c>
      <c r="B836" s="1" t="s">
        <v>8758</v>
      </c>
      <c r="C836" s="1" t="s">
        <v>8759</v>
      </c>
      <c r="D836" s="1" t="s">
        <v>8760</v>
      </c>
      <c r="E836" s="1" t="str">
        <f>IFERROR(__xludf.DUMMYFUNCTION("SPLIT(D836,""33"",FALSE)"),"135 rue Saint Catherine
                                ")</f>
        <v>135 rue Saint Catherine
                                </v>
      </c>
      <c r="F836" s="1" t="str">
        <f>IFERROR(__xludf.DUMMYFUNCTION("""COMPUTED_VALUE"""),"000 Bordeaux")</f>
        <v>000 Bordeaux</v>
      </c>
      <c r="G836" s="1" t="s">
        <v>8761</v>
      </c>
      <c r="H836" s="1" t="s">
        <v>8762</v>
      </c>
      <c r="I836" s="5" t="s">
        <v>8763</v>
      </c>
      <c r="J836" s="1" t="s">
        <v>80</v>
      </c>
      <c r="K836" s="3"/>
      <c r="L836" s="3"/>
    </row>
    <row r="837" hidden="1">
      <c r="A837" s="4" t="s">
        <v>8787</v>
      </c>
      <c r="B837" s="1" t="s">
        <v>8788</v>
      </c>
      <c r="C837" s="1" t="s">
        <v>8789</v>
      </c>
      <c r="D837" s="1" t="s">
        <v>8790</v>
      </c>
      <c r="E837" s="1" t="str">
        <f>IFERROR(__xludf.DUMMYFUNCTION("SPLIT(D837,""33"",FALSE)"),"43 rue Bertrand de Goth
                                ")</f>
        <v>43 rue Bertrand de Goth
                                </v>
      </c>
      <c r="F837" s="1" t="str">
        <f>IFERROR(__xludf.DUMMYFUNCTION("""COMPUTED_VALUE"""),"800 Bordeaux")</f>
        <v>800 Bordeaux</v>
      </c>
      <c r="G837" s="1" t="s">
        <v>8791</v>
      </c>
      <c r="H837" s="1" t="s">
        <v>11</v>
      </c>
      <c r="I837" s="5" t="s">
        <v>8792</v>
      </c>
      <c r="J837" s="1" t="s">
        <v>31</v>
      </c>
      <c r="K837" s="3"/>
      <c r="L837" s="3"/>
    </row>
    <row r="838" hidden="1">
      <c r="A838" s="4" t="s">
        <v>8794</v>
      </c>
      <c r="B838" s="1" t="s">
        <v>8795</v>
      </c>
      <c r="C838" s="1" t="s">
        <v>8796</v>
      </c>
      <c r="D838" s="1" t="s">
        <v>8797</v>
      </c>
      <c r="E838" s="1" t="str">
        <f>IFERROR(__xludf.DUMMYFUNCTION("SPLIT(D838,""33"",FALSE)"),"14 rue chantecrit 
                                 Apt 21
                                ")</f>
        <v>14 rue chantecrit 
                                 Apt 21
                                </v>
      </c>
      <c r="F838" s="1" t="str">
        <f>IFERROR(__xludf.DUMMYFUNCTION("""COMPUTED_VALUE"""),"300 Bordeaux")</f>
        <v>300 Bordeaux</v>
      </c>
      <c r="G838" s="1" t="s">
        <v>8798</v>
      </c>
      <c r="H838" s="1" t="s">
        <v>8799</v>
      </c>
      <c r="I838" s="5" t="s">
        <v>8800</v>
      </c>
      <c r="J838" s="1" t="s">
        <v>80</v>
      </c>
      <c r="K838" s="3"/>
      <c r="L838" s="3"/>
    </row>
    <row r="839" hidden="1">
      <c r="A839" s="4" t="s">
        <v>8812</v>
      </c>
      <c r="B839" s="1" t="s">
        <v>8813</v>
      </c>
      <c r="C839" s="1" t="s">
        <v>8814</v>
      </c>
      <c r="D839" s="1" t="s">
        <v>8815</v>
      </c>
      <c r="E839" s="1" t="str">
        <f>IFERROR(__xludf.DUMMYFUNCTION("SPLIT(D839,""33"",FALSE)"),"9, rue Teulère
                                ")</f>
        <v>9, rue Teulère
                                </v>
      </c>
      <c r="F839" s="1" t="str">
        <f>IFERROR(__xludf.DUMMYFUNCTION("""COMPUTED_VALUE"""),"000 BORDEAUX")</f>
        <v>000 BORDEAUX</v>
      </c>
      <c r="G839" s="1" t="s">
        <v>8816</v>
      </c>
      <c r="H839" s="1" t="s">
        <v>11</v>
      </c>
      <c r="I839" s="3"/>
      <c r="J839" s="1" t="s">
        <v>80</v>
      </c>
      <c r="K839" s="3"/>
      <c r="L839" s="3"/>
    </row>
    <row r="840" hidden="1">
      <c r="A840" s="4" t="s">
        <v>8822</v>
      </c>
      <c r="B840" s="1" t="s">
        <v>8823</v>
      </c>
      <c r="C840" s="1" t="s">
        <v>8824</v>
      </c>
      <c r="D840" s="1" t="s">
        <v>8825</v>
      </c>
      <c r="E840" s="1" t="str">
        <f>IFERROR(__xludf.DUMMYFUNCTION("SPLIT(D840,""33"",FALSE)"),"14 Rue Des Freres Portmann 
                                 Residence H3 14 eme Etage Appart 1407 
                                ")</f>
        <v>14 Rue Des Freres Portmann 
                                 Residence H3 14 eme Etage Appart 1407 
                                </v>
      </c>
      <c r="F840" s="1" t="str">
        <f>IFERROR(__xludf.DUMMYFUNCTION("""COMPUTED_VALUE"""),"300 Bordeaux")</f>
        <v>300 Bordeaux</v>
      </c>
      <c r="G840" s="1" t="s">
        <v>8826</v>
      </c>
      <c r="H840" s="1" t="s">
        <v>8827</v>
      </c>
      <c r="I840" s="1" t="s">
        <v>11</v>
      </c>
      <c r="J840" s="1" t="s">
        <v>312</v>
      </c>
      <c r="K840" s="3"/>
      <c r="L840" s="3"/>
    </row>
    <row r="841" hidden="1">
      <c r="A841" s="4" t="s">
        <v>8829</v>
      </c>
      <c r="B841" s="1" t="s">
        <v>8830</v>
      </c>
      <c r="C841" s="1" t="s">
        <v>8831</v>
      </c>
      <c r="D841" s="1" t="s">
        <v>8832</v>
      </c>
      <c r="E841" s="1" t="str">
        <f>IFERROR(__xludf.DUMMYFUNCTION("SPLIT(D841,""33"",FALSE)"),"8 rue Périnot Le Vinci A
                                ")</f>
        <v>8 rue Périnot Le Vinci A
                                </v>
      </c>
      <c r="F841" s="1" t="str">
        <f>IFERROR(__xludf.DUMMYFUNCTION("""COMPUTED_VALUE"""),"200 Bordeaux")</f>
        <v>200 Bordeaux</v>
      </c>
      <c r="G841" s="1" t="s">
        <v>8833</v>
      </c>
      <c r="H841" s="1" t="s">
        <v>8834</v>
      </c>
      <c r="I841" s="5" t="s">
        <v>8835</v>
      </c>
      <c r="J841" s="1" t="s">
        <v>53</v>
      </c>
      <c r="K841" s="3"/>
      <c r="L841" s="3"/>
    </row>
    <row r="842" hidden="1">
      <c r="A842" s="4" t="s">
        <v>8837</v>
      </c>
      <c r="B842" s="1" t="s">
        <v>8838</v>
      </c>
      <c r="C842" s="1" t="s">
        <v>8839</v>
      </c>
      <c r="D842" s="1" t="s">
        <v>8840</v>
      </c>
      <c r="E842" s="1" t="str">
        <f>IFERROR(__xludf.DUMMYFUNCTION("SPLIT(D842,""33"",FALSE)"),"31 rue  des chênes lièges
                                ")</f>
        <v>31 rue  des chênes lièges
                                </v>
      </c>
      <c r="F842" s="1" t="str">
        <f>IFERROR(__xludf.DUMMYFUNCTION("""COMPUTED_VALUE"""),"000 Bordeaux")</f>
        <v>000 Bordeaux</v>
      </c>
      <c r="G842" s="1" t="s">
        <v>8841</v>
      </c>
      <c r="H842" s="1" t="s">
        <v>11</v>
      </c>
      <c r="I842" s="5" t="s">
        <v>8842</v>
      </c>
      <c r="J842" s="1" t="s">
        <v>80</v>
      </c>
      <c r="K842" s="3"/>
      <c r="L842" s="3"/>
    </row>
    <row r="843" hidden="1">
      <c r="A843" s="4" t="s">
        <v>8846</v>
      </c>
      <c r="B843" s="1" t="s">
        <v>8847</v>
      </c>
      <c r="C843" s="1" t="s">
        <v>8848</v>
      </c>
      <c r="D843" s="1" t="s">
        <v>8849</v>
      </c>
      <c r="E843" s="1" t="str">
        <f>IFERROR(__xludf.DUMMYFUNCTION("SPLIT(D843,""33"",FALSE)"),"16 cours Saint Louis
                                 Apt 58
                                ")</f>
        <v>16 cours Saint Louis
                                 Apt 58
                                </v>
      </c>
      <c r="F843" s="1" t="str">
        <f>IFERROR(__xludf.DUMMYFUNCTION("""COMPUTED_VALUE"""),"300 Bordeaux")</f>
        <v>300 Bordeaux</v>
      </c>
      <c r="G843" s="1" t="s">
        <v>8850</v>
      </c>
      <c r="H843" s="1" t="s">
        <v>11</v>
      </c>
      <c r="I843" s="3"/>
      <c r="J843" s="1" t="s">
        <v>80</v>
      </c>
      <c r="K843" s="3"/>
      <c r="L843" s="3"/>
    </row>
    <row r="844" hidden="1">
      <c r="A844" s="4" t="s">
        <v>8852</v>
      </c>
      <c r="B844" s="1" t="s">
        <v>8853</v>
      </c>
      <c r="C844" s="1" t="s">
        <v>8854</v>
      </c>
      <c r="D844" s="1" t="s">
        <v>8855</v>
      </c>
      <c r="E844" s="1" t="str">
        <f>IFERROR(__xludf.DUMMYFUNCTION("SPLIT(D844,""33"",FALSE)"),"10 ZA du Lapin
                                ")</f>
        <v>10 ZA du Lapin
                                </v>
      </c>
      <c r="F844" s="1" t="str">
        <f>IFERROR(__xludf.DUMMYFUNCTION("""COMPUTED_VALUE"""),"750 BEYCHAC ET CAILLAU")</f>
        <v>750 BEYCHAC ET CAILLAU</v>
      </c>
      <c r="G844" s="1" t="s">
        <v>8856</v>
      </c>
      <c r="H844" s="1" t="s">
        <v>8857</v>
      </c>
      <c r="I844" s="5" t="s">
        <v>8858</v>
      </c>
      <c r="J844" s="1" t="s">
        <v>382</v>
      </c>
      <c r="K844" s="3"/>
      <c r="L844" s="3"/>
    </row>
    <row r="845" hidden="1">
      <c r="A845" s="4" t="s">
        <v>8866</v>
      </c>
      <c r="B845" s="1" t="s">
        <v>8867</v>
      </c>
      <c r="C845" s="1" t="s">
        <v>8868</v>
      </c>
      <c r="D845" s="1" t="s">
        <v>8869</v>
      </c>
      <c r="E845" s="1" t="str">
        <f>IFERROR(__xludf.DUMMYFUNCTION("SPLIT(D845,""33"",FALSE)"),"95 rue de bégles
                                ")</f>
        <v>95 rue de bégles
                                </v>
      </c>
      <c r="F845" s="1" t="str">
        <f>IFERROR(__xludf.DUMMYFUNCTION("""COMPUTED_VALUE"""),"800 Bordeaux")</f>
        <v>800 Bordeaux</v>
      </c>
      <c r="G845" s="1" t="s">
        <v>8870</v>
      </c>
      <c r="H845" s="1" t="s">
        <v>11</v>
      </c>
      <c r="I845" s="1" t="s">
        <v>11</v>
      </c>
      <c r="J845" s="1" t="s">
        <v>31</v>
      </c>
      <c r="K845" s="3"/>
      <c r="L845" s="3"/>
    </row>
    <row r="846" hidden="1">
      <c r="A846" s="4" t="s">
        <v>8874</v>
      </c>
      <c r="B846" s="1" t="s">
        <v>8875</v>
      </c>
      <c r="C846" s="1" t="s">
        <v>8876</v>
      </c>
      <c r="D846" s="1" t="s">
        <v>8877</v>
      </c>
      <c r="E846" s="1" t="str">
        <f>IFERROR(__xludf.DUMMYFUNCTION("SPLIT(D846,""33"",FALSE)"),"176 rue Achard
                                 ZA Achard- Bâtiment D1
                                ")</f>
        <v>176 rue Achard
                                 ZA Achard- Bâtiment D1
                                </v>
      </c>
      <c r="F846" s="1" t="str">
        <f>IFERROR(__xludf.DUMMYFUNCTION("""COMPUTED_VALUE"""),"300 Bordeaux")</f>
        <v>300 Bordeaux</v>
      </c>
      <c r="G846" s="1" t="s">
        <v>8878</v>
      </c>
      <c r="H846" s="1" t="s">
        <v>8879</v>
      </c>
      <c r="I846" s="5" t="s">
        <v>8880</v>
      </c>
      <c r="J846" s="1" t="s">
        <v>924</v>
      </c>
      <c r="K846" s="3"/>
      <c r="L846" s="3"/>
    </row>
    <row r="847" hidden="1">
      <c r="A847" s="4" t="s">
        <v>8886</v>
      </c>
      <c r="B847" s="1" t="s">
        <v>8887</v>
      </c>
      <c r="C847" s="3"/>
      <c r="D847" s="1" t="s">
        <v>9575</v>
      </c>
      <c r="E847" s="1" t="str">
        <f>IFERROR(__xludf.DUMMYFUNCTION("SPLIT(D847,""33"",FALSE)"),"pas d'adresse")</f>
        <v>pas d'adresse</v>
      </c>
      <c r="F847" s="3"/>
      <c r="G847" s="3"/>
      <c r="H847" s="1" t="s">
        <v>11</v>
      </c>
      <c r="I847" s="1" t="s">
        <v>11</v>
      </c>
      <c r="J847" s="1" t="s">
        <v>11</v>
      </c>
      <c r="K847" s="3"/>
      <c r="L847" s="3"/>
    </row>
    <row r="848" hidden="1">
      <c r="A848" s="4" t="s">
        <v>8891</v>
      </c>
      <c r="B848" s="1" t="s">
        <v>8892</v>
      </c>
      <c r="C848" s="1" t="s">
        <v>8893</v>
      </c>
      <c r="D848" s="1" t="s">
        <v>8894</v>
      </c>
      <c r="E848" s="1" t="str">
        <f>IFERROR(__xludf.DUMMYFUNCTION("SPLIT(D848,""33"",FALSE)"),"49 rue de Bordeaux
                                ")</f>
        <v>49 rue de Bordeaux
                                </v>
      </c>
      <c r="F848" s="1" t="str">
        <f>IFERROR(__xludf.DUMMYFUNCTION("""COMPUTED_VALUE"""),"700 Mérignac")</f>
        <v>700 Mérignac</v>
      </c>
      <c r="G848" s="1" t="s">
        <v>8895</v>
      </c>
      <c r="H848" s="1" t="s">
        <v>11</v>
      </c>
      <c r="I848" s="1" t="s">
        <v>11</v>
      </c>
      <c r="J848" s="1" t="s">
        <v>312</v>
      </c>
      <c r="K848" s="3"/>
      <c r="L848" s="3"/>
    </row>
    <row r="849" hidden="1">
      <c r="A849" s="4" t="s">
        <v>8897</v>
      </c>
      <c r="B849" s="1" t="s">
        <v>8898</v>
      </c>
      <c r="C849" s="1" t="s">
        <v>8899</v>
      </c>
      <c r="D849" s="1" t="s">
        <v>8900</v>
      </c>
      <c r="E849" s="1" t="str">
        <f>IFERROR(__xludf.DUMMYFUNCTION("SPLIT(D849,""33"",FALSE)"),"21 rue Ulysse Despaux
                                ")</f>
        <v>21 rue Ulysse Despaux
                                </v>
      </c>
      <c r="F849" s="1" t="str">
        <f>IFERROR(__xludf.DUMMYFUNCTION("""COMPUTED_VALUE"""),"800 Bordeaux")</f>
        <v>800 Bordeaux</v>
      </c>
      <c r="G849" s="1" t="s">
        <v>8901</v>
      </c>
      <c r="H849" s="1" t="s">
        <v>11</v>
      </c>
      <c r="I849" s="1" t="s">
        <v>11</v>
      </c>
      <c r="J849" s="1" t="s">
        <v>183</v>
      </c>
      <c r="K849" s="3"/>
      <c r="L849" s="3"/>
    </row>
    <row r="850" hidden="1">
      <c r="A850" s="4" t="s">
        <v>8903</v>
      </c>
      <c r="B850" s="1" t="s">
        <v>8904</v>
      </c>
      <c r="C850" s="1" t="s">
        <v>8905</v>
      </c>
      <c r="D850" s="1" t="s">
        <v>8906</v>
      </c>
      <c r="E850" s="1" t="str">
        <f>IFERROR(__xludf.DUMMYFUNCTION("SPLIT(D850,""33"",FALSE)"),"140 cours de la Marne
                                ")</f>
        <v>140 cours de la Marne
                                </v>
      </c>
      <c r="F850" s="1" t="str">
        <f>IFERROR(__xludf.DUMMYFUNCTION("""COMPUTED_VALUE"""),"800 BORDEAUX")</f>
        <v>800 BORDEAUX</v>
      </c>
      <c r="G850" s="1" t="s">
        <v>8907</v>
      </c>
      <c r="H850" s="1" t="s">
        <v>11</v>
      </c>
      <c r="I850" s="5" t="s">
        <v>8908</v>
      </c>
      <c r="J850" s="1" t="s">
        <v>80</v>
      </c>
      <c r="K850" s="3"/>
      <c r="L850" s="3"/>
    </row>
    <row r="851" hidden="1">
      <c r="A851" s="4" t="s">
        <v>8912</v>
      </c>
      <c r="B851" s="1" t="s">
        <v>8913</v>
      </c>
      <c r="C851" s="1" t="s">
        <v>8914</v>
      </c>
      <c r="D851" s="1" t="s">
        <v>8915</v>
      </c>
      <c r="E851" s="1" t="str">
        <f>IFERROR(__xludf.DUMMYFUNCTION("SPLIT(D851,""33"",FALSE)"),"73 rue Caména d'Almeida
                                ")</f>
        <v>73 rue Caména d'Almeida
                                </v>
      </c>
      <c r="F851" s="1" t="str">
        <f>IFERROR(__xludf.DUMMYFUNCTION("""COMPUTED_VALUE"""),"000 Bordeaux")</f>
        <v>000 Bordeaux</v>
      </c>
      <c r="G851" s="1" t="s">
        <v>8916</v>
      </c>
      <c r="H851" s="1" t="s">
        <v>11</v>
      </c>
      <c r="I851" s="1" t="s">
        <v>11</v>
      </c>
      <c r="J851" s="1" t="s">
        <v>312</v>
      </c>
      <c r="K851" s="3"/>
      <c r="L851" s="3"/>
    </row>
    <row r="852" hidden="1">
      <c r="A852" s="4" t="s">
        <v>8926</v>
      </c>
      <c r="B852" s="1" t="s">
        <v>8927</v>
      </c>
      <c r="C852" s="1" t="s">
        <v>8928</v>
      </c>
      <c r="D852" s="1" t="s">
        <v>8929</v>
      </c>
      <c r="E852" s="1" t="str">
        <f>IFERROR(__xludf.DUMMYFUNCTION("SPLIT(D852,""33"",FALSE)"),"10 avenue Bel Air
                                ")</f>
        <v>10 avenue Bel Air
                                </v>
      </c>
      <c r="F852" s="1" t="str">
        <f>IFERROR(__xludf.DUMMYFUNCTION("""COMPUTED_VALUE"""),"200 Bordeaux")</f>
        <v>200 Bordeaux</v>
      </c>
      <c r="G852" s="1" t="s">
        <v>8930</v>
      </c>
      <c r="H852" s="1" t="s">
        <v>8931</v>
      </c>
      <c r="I852" s="5" t="s">
        <v>8932</v>
      </c>
      <c r="J852" s="1" t="s">
        <v>80</v>
      </c>
      <c r="K852" s="3"/>
      <c r="L852" s="3"/>
    </row>
    <row r="853" hidden="1">
      <c r="A853" s="4" t="s">
        <v>8956</v>
      </c>
      <c r="B853" s="1" t="s">
        <v>8957</v>
      </c>
      <c r="C853" s="1" t="s">
        <v>8958</v>
      </c>
      <c r="D853" s="1" t="s">
        <v>8959</v>
      </c>
      <c r="E853" s="1" t="str">
        <f>IFERROR(__xludf.DUMMYFUNCTION("SPLIT(D853,""33"",FALSE)"),"20 RUE DES AYRES
                                ")</f>
        <v>20 RUE DES AYRES
                                </v>
      </c>
      <c r="F853" s="1" t="str">
        <f>IFERROR(__xludf.DUMMYFUNCTION("""COMPUTED_VALUE"""),"000 BORDEAUX")</f>
        <v>000 BORDEAUX</v>
      </c>
      <c r="G853" s="1" t="s">
        <v>8960</v>
      </c>
      <c r="H853" s="1" t="s">
        <v>8961</v>
      </c>
      <c r="I853" s="1" t="s">
        <v>11</v>
      </c>
      <c r="J853" s="1" t="s">
        <v>31</v>
      </c>
      <c r="K853" s="3"/>
      <c r="L853" s="3"/>
    </row>
    <row r="854" hidden="1">
      <c r="A854" s="4" t="s">
        <v>8963</v>
      </c>
      <c r="B854" s="1" t="s">
        <v>8964</v>
      </c>
      <c r="C854" s="1" t="s">
        <v>8965</v>
      </c>
      <c r="D854" s="1" t="s">
        <v>7879</v>
      </c>
      <c r="E854" s="1" t="str">
        <f>IFERROR(__xludf.DUMMYFUNCTION("SPLIT(D854,""33"",FALSE)"),"6 rue Ramonet
                                ")</f>
        <v>6 rue Ramonet
                                </v>
      </c>
      <c r="F854" s="1" t="str">
        <f>IFERROR(__xludf.DUMMYFUNCTION("""COMPUTED_VALUE"""),"000 Bordeaux")</f>
        <v>000 Bordeaux</v>
      </c>
      <c r="G854" s="1" t="s">
        <v>8966</v>
      </c>
      <c r="H854" s="1" t="s">
        <v>8967</v>
      </c>
      <c r="I854" s="3"/>
      <c r="J854" s="1" t="s">
        <v>80</v>
      </c>
      <c r="K854" s="3"/>
      <c r="L854" s="3"/>
    </row>
    <row r="855" hidden="1">
      <c r="A855" s="4" t="s">
        <v>8975</v>
      </c>
      <c r="B855" s="1" t="s">
        <v>8976</v>
      </c>
      <c r="C855" s="1" t="s">
        <v>8977</v>
      </c>
      <c r="D855" s="1" t="s">
        <v>9575</v>
      </c>
      <c r="E855" s="1" t="str">
        <f>IFERROR(__xludf.DUMMYFUNCTION("SPLIT(D855,""33"",FALSE)"),"pas d'adresse")</f>
        <v>pas d'adresse</v>
      </c>
      <c r="F855" s="3"/>
      <c r="G855" s="3"/>
      <c r="H855" s="1" t="s">
        <v>8978</v>
      </c>
      <c r="I855" s="1" t="s">
        <v>11</v>
      </c>
      <c r="J855" s="1" t="s">
        <v>11</v>
      </c>
      <c r="K855" s="3"/>
      <c r="L855" s="3"/>
    </row>
    <row r="856" hidden="1">
      <c r="A856" s="4" t="s">
        <v>8990</v>
      </c>
      <c r="B856" s="1" t="s">
        <v>8991</v>
      </c>
      <c r="C856" s="1" t="s">
        <v>8992</v>
      </c>
      <c r="D856" s="1" t="s">
        <v>8993</v>
      </c>
      <c r="E856" s="1" t="str">
        <f>IFERROR(__xludf.DUMMYFUNCTION("SPLIT(D856,""33"",FALSE)"),"19 RUE CRAMPEL
                                ")</f>
        <v>19 RUE CRAMPEL
                                </v>
      </c>
      <c r="F856" s="1" t="str">
        <f>IFERROR(__xludf.DUMMYFUNCTION("""COMPUTED_VALUE"""),"800 BORDEAUX")</f>
        <v>800 BORDEAUX</v>
      </c>
      <c r="G856" s="1" t="s">
        <v>8994</v>
      </c>
      <c r="H856" s="1" t="s">
        <v>11</v>
      </c>
      <c r="I856" s="1" t="s">
        <v>11</v>
      </c>
      <c r="J856" s="1" t="s">
        <v>53</v>
      </c>
      <c r="K856" s="3"/>
      <c r="L856" s="3"/>
    </row>
    <row r="857" hidden="1">
      <c r="A857" s="4" t="s">
        <v>9004</v>
      </c>
      <c r="B857" s="1" t="s">
        <v>9005</v>
      </c>
      <c r="C857" s="1" t="s">
        <v>9006</v>
      </c>
      <c r="D857" s="1" t="s">
        <v>9007</v>
      </c>
      <c r="E857" s="1" t="str">
        <f>IFERROR(__xludf.DUMMYFUNCTION("SPLIT(D857,""33"",FALSE)"),"7 rue Bouquière
                                ")</f>
        <v>7 rue Bouquière
                                </v>
      </c>
      <c r="F857" s="1" t="str">
        <f>IFERROR(__xludf.DUMMYFUNCTION("""COMPUTED_VALUE"""),"000 BORDEAUX")</f>
        <v>000 BORDEAUX</v>
      </c>
      <c r="G857" s="1" t="s">
        <v>9008</v>
      </c>
      <c r="H857" s="1" t="s">
        <v>11</v>
      </c>
      <c r="I857" s="5" t="s">
        <v>9009</v>
      </c>
      <c r="J857" s="1" t="s">
        <v>312</v>
      </c>
      <c r="K857" s="3"/>
      <c r="L857" s="3"/>
    </row>
    <row r="858" hidden="1">
      <c r="A858" s="4" t="s">
        <v>9017</v>
      </c>
      <c r="B858" s="1" t="s">
        <v>9018</v>
      </c>
      <c r="C858" s="1" t="s">
        <v>9019</v>
      </c>
      <c r="D858" s="1" t="s">
        <v>9020</v>
      </c>
      <c r="E858" s="1" t="str">
        <f>IFERROR(__xludf.DUMMYFUNCTION("SPLIT(D858,""33"",FALSE)"),"20 rue bergeret
                                ")</f>
        <v>20 rue bergeret
                                </v>
      </c>
      <c r="F858" s="1" t="str">
        <f>IFERROR(__xludf.DUMMYFUNCTION("""COMPUTED_VALUE"""),"000 Bordeaux")</f>
        <v>000 Bordeaux</v>
      </c>
      <c r="G858" s="1" t="s">
        <v>9021</v>
      </c>
      <c r="H858" s="1" t="s">
        <v>11</v>
      </c>
      <c r="I858" s="3"/>
      <c r="J858" s="1" t="s">
        <v>312</v>
      </c>
      <c r="K858" s="3"/>
      <c r="L858" s="3"/>
    </row>
    <row r="859" hidden="1">
      <c r="A859" s="4" t="s">
        <v>9029</v>
      </c>
      <c r="B859" s="1" t="s">
        <v>9030</v>
      </c>
      <c r="C859" s="1" t="s">
        <v>9031</v>
      </c>
      <c r="D859" s="1" t="s">
        <v>9032</v>
      </c>
      <c r="E859" s="1" t="str">
        <f>IFERROR(__xludf.DUMMYFUNCTION("SPLIT(D859,""33"",FALSE)"),"Archives Départementales de la Gironde
                                 72/78 cours Balguerie Sttutenberg
                                ")</f>
        <v>Archives Départementales de la Gironde
                                 72/78 cours Balguerie Sttutenberg
                                </v>
      </c>
      <c r="F859" s="1" t="str">
        <f>IFERROR(__xludf.DUMMYFUNCTION("""COMPUTED_VALUE"""),"300 BORDEAUX")</f>
        <v>300 BORDEAUX</v>
      </c>
      <c r="G859" s="1" t="s">
        <v>9033</v>
      </c>
      <c r="H859" s="1" t="s">
        <v>9034</v>
      </c>
      <c r="I859" s="5" t="s">
        <v>9035</v>
      </c>
      <c r="J859" s="1" t="s">
        <v>43</v>
      </c>
      <c r="K859" s="3"/>
      <c r="L859" s="3"/>
    </row>
    <row r="860" hidden="1">
      <c r="A860" s="4" t="s">
        <v>9043</v>
      </c>
      <c r="B860" s="1" t="s">
        <v>9044</v>
      </c>
      <c r="C860" s="1" t="s">
        <v>9045</v>
      </c>
      <c r="D860" s="1" t="s">
        <v>9046</v>
      </c>
      <c r="E860" s="1" t="str">
        <f>IFERROR(__xludf.DUMMYFUNCTION("SPLIT(D860,""33"",FALSE)"),"90 rue Malbec
                                ")</f>
        <v>90 rue Malbec
                                </v>
      </c>
      <c r="F860" s="1" t="str">
        <f>IFERROR(__xludf.DUMMYFUNCTION("""COMPUTED_VALUE"""),"800 Bordeaux")</f>
        <v>800 Bordeaux</v>
      </c>
      <c r="G860" s="1" t="s">
        <v>9047</v>
      </c>
      <c r="H860" s="1" t="s">
        <v>11</v>
      </c>
      <c r="I860" s="5" t="s">
        <v>9048</v>
      </c>
      <c r="J860" s="1" t="s">
        <v>654</v>
      </c>
      <c r="K860" s="3"/>
      <c r="L860" s="3"/>
    </row>
    <row r="861" hidden="1">
      <c r="A861" s="4" t="s">
        <v>9052</v>
      </c>
      <c r="B861" s="1" t="s">
        <v>9053</v>
      </c>
      <c r="C861" s="1" t="s">
        <v>9054</v>
      </c>
      <c r="D861" s="1" t="s">
        <v>9055</v>
      </c>
      <c r="E861" s="1" t="str">
        <f>IFERROR(__xludf.DUMMYFUNCTION("SPLIT(D861,""33"",FALSE)"),"69 Avenue d'ARES
                                ")</f>
        <v>69 Avenue d'ARES
                                </v>
      </c>
      <c r="F861" s="1" t="str">
        <f>IFERROR(__xludf.DUMMYFUNCTION("""COMPUTED_VALUE"""),"200 Bordeaux")</f>
        <v>200 Bordeaux</v>
      </c>
      <c r="G861" s="1" t="s">
        <v>9056</v>
      </c>
      <c r="H861" s="1" t="s">
        <v>11</v>
      </c>
      <c r="I861" s="5" t="s">
        <v>9057</v>
      </c>
      <c r="J861" s="1" t="s">
        <v>183</v>
      </c>
      <c r="K861" s="3"/>
      <c r="L861" s="3"/>
    </row>
    <row r="862" hidden="1">
      <c r="A862" s="4" t="s">
        <v>9061</v>
      </c>
      <c r="B862" s="1" t="s">
        <v>9062</v>
      </c>
      <c r="C862" s="3"/>
      <c r="D862" s="1" t="s">
        <v>9575</v>
      </c>
      <c r="E862" s="1" t="str">
        <f>IFERROR(__xludf.DUMMYFUNCTION("SPLIT(D862,""33"",FALSE)"),"pas d'adresse")</f>
        <v>pas d'adresse</v>
      </c>
      <c r="F862" s="3"/>
      <c r="G862" s="3"/>
      <c r="H862" s="1" t="s">
        <v>11</v>
      </c>
      <c r="I862" s="1" t="s">
        <v>11</v>
      </c>
      <c r="J862" s="1" t="s">
        <v>11</v>
      </c>
      <c r="K862" s="3"/>
      <c r="L862" s="3"/>
    </row>
    <row r="863" hidden="1">
      <c r="A863" s="4" t="s">
        <v>9082</v>
      </c>
      <c r="B863" s="1" t="s">
        <v>9083</v>
      </c>
      <c r="C863" s="1" t="s">
        <v>9084</v>
      </c>
      <c r="D863" s="1" t="s">
        <v>9085</v>
      </c>
      <c r="E863" s="1" t="str">
        <f>IFERROR(__xludf.DUMMYFUNCTION("SPLIT(D863,""33"",FALSE)"),"29 rue Adèle Esquiros
                                ")</f>
        <v>29 rue Adèle Esquiros
                                </v>
      </c>
      <c r="F863" s="1" t="str">
        <f>IFERROR(__xludf.DUMMYFUNCTION("""COMPUTED_VALUE"""),"500 Libourne")</f>
        <v>500 Libourne</v>
      </c>
      <c r="G863" s="1" t="s">
        <v>9086</v>
      </c>
      <c r="H863" s="1" t="s">
        <v>9087</v>
      </c>
      <c r="I863" s="1" t="s">
        <v>11</v>
      </c>
      <c r="J863" s="1" t="s">
        <v>154</v>
      </c>
      <c r="K863" s="3"/>
      <c r="L863" s="3"/>
    </row>
    <row r="864" hidden="1">
      <c r="A864" s="4" t="s">
        <v>9105</v>
      </c>
      <c r="B864" s="1" t="s">
        <v>9106</v>
      </c>
      <c r="C864" s="3"/>
      <c r="D864" s="1" t="s">
        <v>9575</v>
      </c>
      <c r="E864" s="1" t="str">
        <f>IFERROR(__xludf.DUMMYFUNCTION("SPLIT(D864,""33"",FALSE)"),"pas d'adresse")</f>
        <v>pas d'adresse</v>
      </c>
      <c r="F864" s="3"/>
      <c r="G864" s="3"/>
      <c r="H864" s="1" t="s">
        <v>11</v>
      </c>
      <c r="I864" s="1" t="s">
        <v>11</v>
      </c>
      <c r="J864" s="1" t="s">
        <v>11</v>
      </c>
      <c r="K864" s="3"/>
      <c r="L864" s="3"/>
    </row>
    <row r="865" hidden="1">
      <c r="A865" s="4" t="s">
        <v>9110</v>
      </c>
      <c r="B865" s="1" t="s">
        <v>9111</v>
      </c>
      <c r="C865" s="1" t="s">
        <v>9112</v>
      </c>
      <c r="D865" s="1" t="s">
        <v>9113</v>
      </c>
      <c r="E865" s="1" t="str">
        <f>IFERROR(__xludf.DUMMYFUNCTION("SPLIT(D865,""33"",FALSE)"),"17 rue Lamothe Pichon
                                ")</f>
        <v>17 rue Lamothe Pichon
                                </v>
      </c>
      <c r="F865" s="1" t="str">
        <f>IFERROR(__xludf.DUMMYFUNCTION("""COMPUTED_VALUE"""),"000 Bordeaux")</f>
        <v>000 Bordeaux</v>
      </c>
      <c r="G865" s="1" t="s">
        <v>9114</v>
      </c>
      <c r="H865" s="1" t="s">
        <v>11</v>
      </c>
      <c r="I865" s="5" t="s">
        <v>9115</v>
      </c>
      <c r="J865" s="1" t="s">
        <v>312</v>
      </c>
      <c r="K865" s="3"/>
      <c r="L865" s="3"/>
    </row>
    <row r="866" hidden="1">
      <c r="A866" s="4" t="s">
        <v>9119</v>
      </c>
      <c r="B866" s="1" t="s">
        <v>9120</v>
      </c>
      <c r="C866" s="1" t="s">
        <v>9121</v>
      </c>
      <c r="D866" s="1" t="s">
        <v>9122</v>
      </c>
      <c r="E866" s="1" t="str">
        <f>IFERROR(__xludf.DUMMYFUNCTION("SPLIT(D866,""33"",FALSE)"),"9 rue Etobon Chenebier
                                ")</f>
        <v>9 rue Etobon Chenebier
                                </v>
      </c>
      <c r="F866" s="1" t="str">
        <f>IFERROR(__xludf.DUMMYFUNCTION("""COMPUTED_VALUE"""),"100 Bordeaux")</f>
        <v>100 Bordeaux</v>
      </c>
      <c r="G866" s="1" t="s">
        <v>9123</v>
      </c>
      <c r="H866" s="1" t="s">
        <v>11</v>
      </c>
      <c r="I866" s="5" t="s">
        <v>9124</v>
      </c>
      <c r="J866" s="1" t="s">
        <v>80</v>
      </c>
      <c r="K866" s="3"/>
      <c r="L866" s="3"/>
    </row>
    <row r="867" hidden="1">
      <c r="A867" s="4" t="s">
        <v>9126</v>
      </c>
      <c r="B867" s="1" t="s">
        <v>9127</v>
      </c>
      <c r="C867" s="1" t="s">
        <v>9128</v>
      </c>
      <c r="D867" s="1" t="s">
        <v>9129</v>
      </c>
      <c r="E867" s="1" t="str">
        <f>IFERROR(__xludf.DUMMYFUNCTION("SPLIT(D867,""33"",FALSE)"),"41, rue Malleret - Apt 24
                                ")</f>
        <v>41, rue Malleret - Apt 24
                                </v>
      </c>
      <c r="F867" s="1" t="str">
        <f>IFERROR(__xludf.DUMMYFUNCTION("""COMPUTED_VALUE"""),"000 Bordeaux")</f>
        <v>000 Bordeaux</v>
      </c>
      <c r="G867" s="1" t="s">
        <v>9130</v>
      </c>
      <c r="H867" s="1" t="s">
        <v>9131</v>
      </c>
      <c r="I867" s="5" t="s">
        <v>9132</v>
      </c>
      <c r="J867" s="1" t="s">
        <v>154</v>
      </c>
      <c r="K867" s="3"/>
      <c r="L867" s="3"/>
    </row>
    <row r="868" hidden="1">
      <c r="A868" s="4" t="s">
        <v>9136</v>
      </c>
      <c r="B868" s="1" t="s">
        <v>9137</v>
      </c>
      <c r="C868" s="1" t="s">
        <v>9138</v>
      </c>
      <c r="D868" s="1" t="s">
        <v>9139</v>
      </c>
      <c r="E868" s="1" t="str">
        <f>IFERROR(__xludf.DUMMYFUNCTION("SPLIT(D868,""33"",FALSE)"),"77 rue Reinette
                                ")</f>
        <v>77 rue Reinette
                                </v>
      </c>
      <c r="F868" s="1" t="str">
        <f>IFERROR(__xludf.DUMMYFUNCTION("""COMPUTED_VALUE"""),"100 BORDEAUX")</f>
        <v>100 BORDEAUX</v>
      </c>
      <c r="G868" s="1" t="s">
        <v>9140</v>
      </c>
      <c r="H868" s="1" t="s">
        <v>11</v>
      </c>
      <c r="I868" s="5" t="s">
        <v>9141</v>
      </c>
      <c r="J868" s="1" t="s">
        <v>312</v>
      </c>
      <c r="K868" s="3"/>
      <c r="L868" s="3"/>
    </row>
    <row r="869" hidden="1">
      <c r="A869" s="4" t="s">
        <v>9143</v>
      </c>
      <c r="B869" s="1" t="s">
        <v>9144</v>
      </c>
      <c r="C869" s="1" t="s">
        <v>9145</v>
      </c>
      <c r="D869" s="1" t="s">
        <v>9146</v>
      </c>
      <c r="E869" s="1" t="str">
        <f>IFERROR(__xludf.DUMMYFUNCTION("SPLIT(D869,""33"",FALSE)"),"44 rue Moulinié
                                ")</f>
        <v>44 rue Moulinié
                                </v>
      </c>
      <c r="F869" s="1" t="str">
        <f>IFERROR(__xludf.DUMMYFUNCTION("""COMPUTED_VALUE"""),"000 Bordeaux")</f>
        <v>000 Bordeaux</v>
      </c>
      <c r="G869" s="1" t="s">
        <v>9147</v>
      </c>
      <c r="H869" s="1" t="s">
        <v>11</v>
      </c>
      <c r="I869" s="1" t="s">
        <v>11</v>
      </c>
      <c r="J869" s="1" t="s">
        <v>31</v>
      </c>
      <c r="K869" s="3"/>
      <c r="L869" s="3"/>
    </row>
    <row r="870" hidden="1">
      <c r="A870" s="4" t="s">
        <v>9153</v>
      </c>
      <c r="B870" s="1" t="s">
        <v>9154</v>
      </c>
      <c r="C870" s="1" t="s">
        <v>9155</v>
      </c>
      <c r="D870" s="1" t="s">
        <v>9156</v>
      </c>
      <c r="E870" s="1" t="str">
        <f>IFERROR(__xludf.DUMMYFUNCTION("SPLIT(D870,""33"",FALSE)"),"1 rue Jacques Ellul
                                 IUT Bordeaux Montaigne
                                ")</f>
        <v>1 rue Jacques Ellul
                                 IUT Bordeaux Montaigne
                                </v>
      </c>
      <c r="F870" s="1" t="str">
        <f>IFERROR(__xludf.DUMMYFUNCTION("""COMPUTED_VALUE"""),"000 Bordeaux")</f>
        <v>000 Bordeaux</v>
      </c>
      <c r="G870" s="1" t="s">
        <v>9157</v>
      </c>
      <c r="H870" s="1" t="s">
        <v>11</v>
      </c>
      <c r="I870" s="3"/>
      <c r="J870" s="1" t="s">
        <v>31</v>
      </c>
      <c r="K870" s="3"/>
      <c r="L870" s="3"/>
    </row>
    <row r="871" hidden="1">
      <c r="A871" s="4" t="s">
        <v>9163</v>
      </c>
      <c r="B871" s="1" t="s">
        <v>9164</v>
      </c>
      <c r="C871" s="1" t="s">
        <v>9165</v>
      </c>
      <c r="D871" s="1" t="s">
        <v>9166</v>
      </c>
      <c r="E871" s="1" t="str">
        <f>IFERROR(__xludf.DUMMYFUNCTION("SPLIT(D871,""33"",FALSE)"),"1 place Jean Cayrol 
                                ")</f>
        <v>1 place Jean Cayrol 
                                </v>
      </c>
      <c r="F871" s="1" t="str">
        <f>IFERROR(__xludf.DUMMYFUNCTION("""COMPUTED_VALUE"""),"300 Bordeaux")</f>
        <v>300 Bordeaux</v>
      </c>
      <c r="G871" s="1" t="s">
        <v>9167</v>
      </c>
      <c r="H871" s="1" t="s">
        <v>11</v>
      </c>
      <c r="I871" s="1" t="s">
        <v>11</v>
      </c>
      <c r="J871" s="1" t="s">
        <v>80</v>
      </c>
      <c r="K871" s="3"/>
      <c r="L871" s="3"/>
    </row>
    <row r="872" hidden="1">
      <c r="A872" s="4" t="s">
        <v>9169</v>
      </c>
      <c r="B872" s="1" t="s">
        <v>9170</v>
      </c>
      <c r="C872" s="1" t="s">
        <v>9171</v>
      </c>
      <c r="D872" s="1" t="s">
        <v>9172</v>
      </c>
      <c r="E872" s="1" t="str">
        <f>IFERROR(__xludf.DUMMYFUNCTION("SPLIT(D872,""33"",FALSE)"),"14 Place Sainte-Eulalie
                                ")</f>
        <v>14 Place Sainte-Eulalie
                                </v>
      </c>
      <c r="F872" s="1" t="str">
        <f>IFERROR(__xludf.DUMMYFUNCTION("""COMPUTED_VALUE"""),"000 BORDEAUX")</f>
        <v>000 BORDEAUX</v>
      </c>
      <c r="G872" s="1" t="s">
        <v>9173</v>
      </c>
      <c r="H872" s="1" t="s">
        <v>9174</v>
      </c>
      <c r="I872" s="5" t="s">
        <v>9175</v>
      </c>
      <c r="J872" s="1" t="s">
        <v>183</v>
      </c>
      <c r="K872" s="3"/>
      <c r="L872" s="3"/>
    </row>
    <row r="873" hidden="1">
      <c r="A873" s="4" t="s">
        <v>9185</v>
      </c>
      <c r="B873" s="1" t="s">
        <v>9186</v>
      </c>
      <c r="C873" s="1" t="s">
        <v>9187</v>
      </c>
      <c r="D873" s="1" t="s">
        <v>9188</v>
      </c>
      <c r="E873" s="1" t="str">
        <f>IFERROR(__xludf.DUMMYFUNCTION("SPLIT(D873,""33"",FALSE)"),"22 cours Reverseaux
                                17100 Saintes")</f>
        <v>22 cours Reverseaux
                                17100 Saintes</v>
      </c>
      <c r="F873" s="1"/>
      <c r="G873" s="1" t="s">
        <v>9189</v>
      </c>
      <c r="H873" s="1" t="s">
        <v>11</v>
      </c>
      <c r="I873" s="1" t="s">
        <v>11</v>
      </c>
      <c r="J873" s="1" t="s">
        <v>312</v>
      </c>
      <c r="K873" s="3"/>
      <c r="L873" s="3"/>
    </row>
    <row r="874" hidden="1">
      <c r="A874" s="4" t="s">
        <v>9191</v>
      </c>
      <c r="B874" s="1" t="s">
        <v>9192</v>
      </c>
      <c r="C874" s="1" t="s">
        <v>9193</v>
      </c>
      <c r="D874" s="1" t="s">
        <v>9194</v>
      </c>
      <c r="E874" s="1" t="str">
        <f>IFERROR(__xludf.DUMMYFUNCTION("SPLIT(D874,""33"",FALSE)"),"86 Cours Marc Nouaux 
                                 APT 19
                                ")</f>
        <v>86 Cours Marc Nouaux 
                                 APT 19
                                </v>
      </c>
      <c r="F874" s="1" t="str">
        <f>IFERROR(__xludf.DUMMYFUNCTION("""COMPUTED_VALUE"""),"000 BORDEAUX")</f>
        <v>000 BORDEAUX</v>
      </c>
      <c r="G874" s="1" t="s">
        <v>9195</v>
      </c>
      <c r="H874" s="1" t="s">
        <v>11</v>
      </c>
      <c r="I874" s="1" t="s">
        <v>11</v>
      </c>
      <c r="J874" s="1" t="s">
        <v>43</v>
      </c>
      <c r="K874" s="3"/>
      <c r="L874" s="3"/>
    </row>
    <row r="875" hidden="1">
      <c r="A875" s="4" t="s">
        <v>9213</v>
      </c>
      <c r="B875" s="1" t="s">
        <v>9214</v>
      </c>
      <c r="C875" s="1" t="s">
        <v>9215</v>
      </c>
      <c r="D875" s="1" t="s">
        <v>9216</v>
      </c>
      <c r="E875" s="1" t="str">
        <f>IFERROR(__xludf.DUMMYFUNCTION("SPLIT(D875,""33"",FALSE)"),"Résidence services - 16 rue Maryse Bastié - Appartement 116
                                ")</f>
        <v>Résidence services - 16 rue Maryse Bastié - Appartement 116
                                </v>
      </c>
      <c r="F875" s="1" t="str">
        <f>IFERROR(__xludf.DUMMYFUNCTION("""COMPUTED_VALUE"""),"300 BORDEAUX")</f>
        <v>300 BORDEAUX</v>
      </c>
      <c r="G875" s="1" t="s">
        <v>9217</v>
      </c>
      <c r="H875" s="1" t="s">
        <v>11</v>
      </c>
      <c r="I875" s="1" t="s">
        <v>11</v>
      </c>
      <c r="J875" s="1" t="s">
        <v>43</v>
      </c>
      <c r="K875" s="3"/>
      <c r="L875" s="3"/>
    </row>
    <row r="876" hidden="1">
      <c r="A876" s="4" t="s">
        <v>9219</v>
      </c>
      <c r="B876" s="1" t="s">
        <v>9220</v>
      </c>
      <c r="C876" s="1" t="s">
        <v>9221</v>
      </c>
      <c r="D876" s="1" t="s">
        <v>9222</v>
      </c>
      <c r="E876" s="1" t="str">
        <f>IFERROR(__xludf.DUMMYFUNCTION("SPLIT(D876,""33"",FALSE)"),"UDAF - 25 rue Francis Martin
                                ")</f>
        <v>UDAF - 25 rue Francis Martin
                                </v>
      </c>
      <c r="F876" s="1" t="str">
        <f>IFERROR(__xludf.DUMMYFUNCTION("""COMPUTED_VALUE"""),"000 BORDEAUX")</f>
        <v>000 BORDEAUX</v>
      </c>
      <c r="G876" s="1" t="s">
        <v>9223</v>
      </c>
      <c r="H876" s="1" t="s">
        <v>11</v>
      </c>
      <c r="I876" s="5" t="s">
        <v>9224</v>
      </c>
      <c r="J876" s="1" t="s">
        <v>31</v>
      </c>
      <c r="K876" s="3"/>
      <c r="L876" s="3"/>
    </row>
    <row r="877" hidden="1">
      <c r="A877" s="4" t="s">
        <v>9234</v>
      </c>
      <c r="B877" s="1" t="s">
        <v>9235</v>
      </c>
      <c r="C877" s="1" t="s">
        <v>9236</v>
      </c>
      <c r="D877" s="1" t="s">
        <v>9237</v>
      </c>
      <c r="E877" s="1" t="str">
        <f>IFERROR(__xludf.DUMMYFUNCTION("SPLIT(D877,""33"",FALSE)"),"12 rue Lapie
                                 résidence tapis vert appartement 14
                                ")</f>
        <v>12 rue Lapie
                                 résidence tapis vert appartement 14
                                </v>
      </c>
      <c r="F877" s="1" t="str">
        <f>IFERROR(__xludf.DUMMYFUNCTION("""COMPUTED_VALUE"""),"200 Bordeaux")</f>
        <v>200 Bordeaux</v>
      </c>
      <c r="G877" s="1" t="s">
        <v>9238</v>
      </c>
      <c r="H877" s="1" t="s">
        <v>11</v>
      </c>
      <c r="I877" s="5" t="s">
        <v>9239</v>
      </c>
      <c r="J877" s="1" t="s">
        <v>80</v>
      </c>
      <c r="K877" s="3"/>
      <c r="L877" s="3"/>
    </row>
    <row r="878" hidden="1">
      <c r="A878" s="4" t="s">
        <v>9241</v>
      </c>
      <c r="B878" s="1" t="s">
        <v>9242</v>
      </c>
      <c r="C878" s="1" t="s">
        <v>9243</v>
      </c>
      <c r="D878" s="1" t="s">
        <v>9244</v>
      </c>
      <c r="E878" s="1" t="str">
        <f>IFERROR(__xludf.DUMMYFUNCTION("SPLIT(D878,""33"",FALSE)"),"87 quai des Queyries 
                                 Darwin Ecosystème
                                ")</f>
        <v>87 quai des Queyries 
                                 Darwin Ecosystème
                                </v>
      </c>
      <c r="F878" s="1" t="str">
        <f>IFERROR(__xludf.DUMMYFUNCTION("""COMPUTED_VALUE"""),"100 Bordeaux")</f>
        <v>100 Bordeaux</v>
      </c>
      <c r="G878" s="1" t="s">
        <v>2991</v>
      </c>
      <c r="H878" s="1" t="s">
        <v>11</v>
      </c>
      <c r="I878" s="5" t="s">
        <v>9245</v>
      </c>
      <c r="J878" s="1" t="s">
        <v>382</v>
      </c>
      <c r="K878" s="3"/>
      <c r="L878" s="3"/>
    </row>
    <row r="879" hidden="1">
      <c r="A879" s="4" t="s">
        <v>9247</v>
      </c>
      <c r="B879" s="1" t="s">
        <v>9248</v>
      </c>
      <c r="C879" s="1" t="s">
        <v>9249</v>
      </c>
      <c r="D879" s="1" t="s">
        <v>9250</v>
      </c>
      <c r="E879" s="1" t="str">
        <f>IFERROR(__xludf.DUMMYFUNCTION("SPLIT(D879,""33"",FALSE)"),"jhjhjk
                                ")</f>
        <v>jhjhjk
                                </v>
      </c>
      <c r="F879" s="1" t="str">
        <f>IFERROR(__xludf.DUMMYFUNCTION("""COMPUTED_VALUE"""),"600 Pessac")</f>
        <v>600 Pessac</v>
      </c>
      <c r="G879" s="1" t="s">
        <v>1283</v>
      </c>
      <c r="H879" s="1" t="s">
        <v>11</v>
      </c>
      <c r="I879" s="1" t="s">
        <v>11</v>
      </c>
      <c r="J879" s="1" t="s">
        <v>43</v>
      </c>
      <c r="K879" s="3"/>
      <c r="L879" s="3"/>
    </row>
    <row r="880" hidden="1">
      <c r="A880" s="4" t="s">
        <v>9256</v>
      </c>
      <c r="B880" s="1" t="s">
        <v>9257</v>
      </c>
      <c r="C880" s="1" t="s">
        <v>9258</v>
      </c>
      <c r="D880" s="1" t="s">
        <v>9259</v>
      </c>
      <c r="E880" s="1" t="str">
        <f>IFERROR(__xludf.DUMMYFUNCTION("SPLIT(D880,""33"",FALSE)"),"6, rue Lavoisier
                                ")</f>
        <v>6, rue Lavoisier
                                </v>
      </c>
      <c r="F880" s="1" t="str">
        <f>IFERROR(__xludf.DUMMYFUNCTION("""COMPUTED_VALUE"""),"200 Bordeaux")</f>
        <v>200 Bordeaux</v>
      </c>
      <c r="G880" s="1" t="s">
        <v>9260</v>
      </c>
      <c r="H880" s="1" t="s">
        <v>11</v>
      </c>
      <c r="I880" s="5" t="s">
        <v>9261</v>
      </c>
      <c r="J880" s="1" t="s">
        <v>183</v>
      </c>
      <c r="K880" s="3"/>
      <c r="L880" s="3"/>
    </row>
    <row r="881" hidden="1">
      <c r="A881" s="4" t="s">
        <v>9271</v>
      </c>
      <c r="B881" s="1" t="s">
        <v>9272</v>
      </c>
      <c r="C881" s="1" t="s">
        <v>9273</v>
      </c>
      <c r="D881" s="1" t="s">
        <v>9274</v>
      </c>
      <c r="E881" s="1" t="str">
        <f>IFERROR(__xludf.DUMMYFUNCTION("SPLIT(D881,""33"",FALSE)"),"4 rue Cazenave 
                                ")</f>
        <v>4 rue Cazenave 
                                </v>
      </c>
      <c r="F881" s="1" t="str">
        <f>IFERROR(__xludf.DUMMYFUNCTION("""COMPUTED_VALUE"""),"100 Bordeaux")</f>
        <v>100 Bordeaux</v>
      </c>
      <c r="G881" s="1" t="s">
        <v>9275</v>
      </c>
      <c r="H881" s="1" t="s">
        <v>11</v>
      </c>
      <c r="I881" s="5" t="s">
        <v>9276</v>
      </c>
      <c r="J881" s="1" t="s">
        <v>183</v>
      </c>
      <c r="K881" s="3"/>
      <c r="L881" s="3"/>
    </row>
    <row r="882" hidden="1">
      <c r="A882" s="4" t="s">
        <v>9286</v>
      </c>
      <c r="B882" s="1" t="s">
        <v>9287</v>
      </c>
      <c r="C882" s="1" t="s">
        <v>9288</v>
      </c>
      <c r="D882" s="1" t="s">
        <v>9289</v>
      </c>
      <c r="E882" s="1" t="str">
        <f>IFERROR(__xludf.DUMMYFUNCTION("SPLIT(D882,""33"",FALSE)"),"223 cours de l'Yser
                                ")</f>
        <v>223 cours de l'Yser
                                </v>
      </c>
      <c r="F882" s="1" t="str">
        <f>IFERROR(__xludf.DUMMYFUNCTION("""COMPUTED_VALUE"""),"000 Bordeaux")</f>
        <v>000 Bordeaux</v>
      </c>
      <c r="G882" s="1" t="s">
        <v>9290</v>
      </c>
      <c r="H882" s="1" t="s">
        <v>11</v>
      </c>
      <c r="I882" s="1" t="s">
        <v>11</v>
      </c>
      <c r="J882" s="1" t="s">
        <v>53</v>
      </c>
      <c r="K882" s="3"/>
      <c r="L882" s="3"/>
    </row>
    <row r="883" hidden="1">
      <c r="A883" s="4" t="s">
        <v>9298</v>
      </c>
      <c r="B883" s="1" t="s">
        <v>9299</v>
      </c>
      <c r="C883" s="1" t="s">
        <v>9300</v>
      </c>
      <c r="D883" s="1" t="s">
        <v>9301</v>
      </c>
      <c r="E883" s="1" t="str">
        <f>IFERROR(__xludf.DUMMYFUNCTION("SPLIT(D883,""33"",FALSE)"),"29 rue Ausone
                                ")</f>
        <v>29 rue Ausone
                                </v>
      </c>
      <c r="F883" s="1" t="str">
        <f>IFERROR(__xludf.DUMMYFUNCTION("""COMPUTED_VALUE"""),"000 Bordeaux")</f>
        <v>000 Bordeaux</v>
      </c>
      <c r="G883" s="1" t="s">
        <v>9302</v>
      </c>
      <c r="H883" s="1" t="s">
        <v>11</v>
      </c>
      <c r="I883" s="5" t="s">
        <v>9303</v>
      </c>
      <c r="J883" s="1" t="s">
        <v>80</v>
      </c>
      <c r="K883" s="3"/>
      <c r="L883" s="3"/>
    </row>
    <row r="884" hidden="1">
      <c r="A884" s="4" t="s">
        <v>9307</v>
      </c>
      <c r="B884" s="1" t="s">
        <v>9308</v>
      </c>
      <c r="C884" s="1" t="s">
        <v>9309</v>
      </c>
      <c r="D884" s="1" t="s">
        <v>9310</v>
      </c>
      <c r="E884" s="1" t="str">
        <f>IFERROR(__xludf.DUMMYFUNCTION("SPLIT(D884,""33"",FALSE)"),"37 rue Labottière
                                ")</f>
        <v>37 rue Labottière
                                </v>
      </c>
      <c r="F884" s="1" t="str">
        <f>IFERROR(__xludf.DUMMYFUNCTION("""COMPUTED_VALUE"""),"000 Bordeaux")</f>
        <v>000 Bordeaux</v>
      </c>
      <c r="G884" s="1" t="s">
        <v>9311</v>
      </c>
      <c r="H884" s="1" t="s">
        <v>9312</v>
      </c>
      <c r="I884" s="5" t="s">
        <v>9313</v>
      </c>
      <c r="J884" s="1" t="s">
        <v>924</v>
      </c>
      <c r="K884" s="3"/>
      <c r="L884" s="3"/>
    </row>
    <row r="885" hidden="1">
      <c r="A885" s="4" t="s">
        <v>9317</v>
      </c>
      <c r="B885" s="1" t="s">
        <v>9318</v>
      </c>
      <c r="C885" s="1" t="s">
        <v>9319</v>
      </c>
      <c r="D885" s="1" t="s">
        <v>9320</v>
      </c>
      <c r="E885" s="1" t="str">
        <f>IFERROR(__xludf.DUMMYFUNCTION("SPLIT(D885,""33"",FALSE)"),"1 rue du Palais Gallien
                                ")</f>
        <v>1 rue du Palais Gallien
                                </v>
      </c>
      <c r="F885" s="1" t="str">
        <f>IFERROR(__xludf.DUMMYFUNCTION("""COMPUTED_VALUE"""),"000 BORDEAUX")</f>
        <v>000 BORDEAUX</v>
      </c>
      <c r="G885" s="1" t="s">
        <v>9321</v>
      </c>
      <c r="H885" s="1" t="s">
        <v>9322</v>
      </c>
      <c r="I885" s="5" t="s">
        <v>9323</v>
      </c>
      <c r="J885" s="1" t="s">
        <v>312</v>
      </c>
      <c r="K885" s="3"/>
      <c r="L885" s="3"/>
    </row>
    <row r="886" hidden="1">
      <c r="A886" s="4" t="s">
        <v>9329</v>
      </c>
      <c r="B886" s="1" t="s">
        <v>9330</v>
      </c>
      <c r="C886" s="1" t="s">
        <v>9331</v>
      </c>
      <c r="D886" s="1" t="s">
        <v>9332</v>
      </c>
      <c r="E886" s="1" t="str">
        <f>IFERROR(__xludf.DUMMYFUNCTION("SPLIT(D886,""33"",FALSE)"),"15 rue Profeseur demons
                                ")</f>
        <v>15 rue Profeseur demons
                                </v>
      </c>
      <c r="F886" s="1" t="str">
        <f>IFERROR(__xludf.DUMMYFUNCTION("""COMPUTED_VALUE"""),"000 Bordeaux")</f>
        <v>000 Bordeaux</v>
      </c>
      <c r="G886" s="1" t="s">
        <v>9333</v>
      </c>
      <c r="H886" s="1" t="s">
        <v>11</v>
      </c>
      <c r="I886" s="5" t="s">
        <v>9334</v>
      </c>
      <c r="J886" s="1" t="s">
        <v>80</v>
      </c>
      <c r="K886" s="3"/>
      <c r="L886" s="3"/>
    </row>
    <row r="887" hidden="1">
      <c r="A887" s="4" t="s">
        <v>9338</v>
      </c>
      <c r="B887" s="1" t="s">
        <v>9339</v>
      </c>
      <c r="C887" s="1" t="s">
        <v>9340</v>
      </c>
      <c r="D887" s="1" t="s">
        <v>9341</v>
      </c>
      <c r="E887" s="1" t="str">
        <f>IFERROR(__xludf.DUMMYFUNCTION("SPLIT(D887,""33"",FALSE)"),"6 rue du Noviciat
                                 CS 71343
                                ")</f>
        <v>6 rue du Noviciat
                                 CS 71343
                                </v>
      </c>
      <c r="F887" s="1" t="str">
        <f>IFERROR(__xludf.DUMMYFUNCTION("""COMPUTED_VALUE"""),"080 BORDEAUX CEDEX")</f>
        <v>080 BORDEAUX CEDEX</v>
      </c>
      <c r="G887" s="1" t="s">
        <v>9342</v>
      </c>
      <c r="H887" s="1" t="s">
        <v>11</v>
      </c>
      <c r="I887" s="1" t="s">
        <v>11</v>
      </c>
      <c r="J887" s="1" t="s">
        <v>31</v>
      </c>
      <c r="K887" s="3"/>
      <c r="L887" s="3"/>
    </row>
    <row r="888" hidden="1">
      <c r="A888" s="4" t="s">
        <v>9350</v>
      </c>
      <c r="B888" s="1" t="s">
        <v>9351</v>
      </c>
      <c r="C888" s="1" t="s">
        <v>9352</v>
      </c>
      <c r="D888" s="1" t="s">
        <v>9353</v>
      </c>
      <c r="E888" s="1" t="str">
        <f>IFERROR(__xludf.DUMMYFUNCTION("SPLIT(D888,""33"",FALSE)"),"7a chemin de BOS
                                ")</f>
        <v>7a chemin de BOS
                                </v>
      </c>
      <c r="F888" s="1" t="str">
        <f>IFERROR(__xludf.DUMMYFUNCTION("""COMPUTED_VALUE"""),"185 Le Haillan")</f>
        <v>185 Le Haillan</v>
      </c>
      <c r="G888" s="1" t="s">
        <v>9354</v>
      </c>
      <c r="H888" s="1" t="s">
        <v>9355</v>
      </c>
      <c r="I888" s="5" t="s">
        <v>9356</v>
      </c>
      <c r="J888" s="1" t="s">
        <v>80</v>
      </c>
      <c r="K888" s="3"/>
      <c r="L888" s="3"/>
    </row>
    <row r="889" hidden="1">
      <c r="A889" s="4" t="s">
        <v>9374</v>
      </c>
      <c r="B889" s="1" t="s">
        <v>9375</v>
      </c>
      <c r="C889" s="1" t="s">
        <v>9376</v>
      </c>
      <c r="D889" s="1" t="s">
        <v>9377</v>
      </c>
      <c r="E889" s="1" t="str">
        <f>IFERROR(__xludf.DUMMYFUNCTION("SPLIT(D889,""33"",FALSE)"),"10 rue de la Seiglière
                                ")</f>
        <v>10 rue de la Seiglière
                                </v>
      </c>
      <c r="F889" s="1" t="str">
        <f>IFERROR(__xludf.DUMMYFUNCTION("""COMPUTED_VALUE"""),"800 Bordeaux")</f>
        <v>800 Bordeaux</v>
      </c>
      <c r="G889" s="1" t="s">
        <v>9378</v>
      </c>
      <c r="H889" s="1" t="s">
        <v>11</v>
      </c>
      <c r="I889" s="1" t="s">
        <v>11</v>
      </c>
      <c r="J889" s="1" t="s">
        <v>31</v>
      </c>
      <c r="K889" s="3"/>
      <c r="L889" s="3"/>
    </row>
    <row r="890" hidden="1">
      <c r="A890" s="4" t="s">
        <v>9384</v>
      </c>
      <c r="B890" s="1" t="s">
        <v>9385</v>
      </c>
      <c r="C890" s="1" t="s">
        <v>9386</v>
      </c>
      <c r="D890" s="1" t="s">
        <v>9387</v>
      </c>
      <c r="E890" s="1" t="str">
        <f>IFERROR(__xludf.DUMMYFUNCTION("SPLIT(D890,""33"",FALSE)"),"55 Avenue du Maréchal de Lattre de Tassigny
                                 la Maison des Associations de Mérignac
                                ")</f>
        <v>55 Avenue du Maréchal de Lattre de Tassigny
                                 la Maison des Associations de Mérignac
                                </v>
      </c>
      <c r="F890" s="1" t="str">
        <f>IFERROR(__xludf.DUMMYFUNCTION("""COMPUTED_VALUE"""),"700 Mérignac")</f>
        <v>700 Mérignac</v>
      </c>
      <c r="G890" s="1" t="s">
        <v>9388</v>
      </c>
      <c r="H890" s="1" t="s">
        <v>11</v>
      </c>
      <c r="I890" s="3"/>
      <c r="J890" s="1" t="s">
        <v>80</v>
      </c>
      <c r="K890" s="3"/>
      <c r="L890" s="3"/>
    </row>
    <row r="891" hidden="1">
      <c r="A891" s="4" t="s">
        <v>9398</v>
      </c>
      <c r="B891" s="1" t="s">
        <v>9399</v>
      </c>
      <c r="C891" s="1" t="s">
        <v>9400</v>
      </c>
      <c r="D891" s="1" t="s">
        <v>9401</v>
      </c>
      <c r="E891" s="1" t="str">
        <f>IFERROR(__xludf.DUMMYFUNCTION("SPLIT(D891,""33"",FALSE)"),"74 Avenue Thiers
                                 (Coworking Héméra)
                                ")</f>
        <v>74 Avenue Thiers
                                 (Coworking Héméra)
                                </v>
      </c>
      <c r="F891" s="1" t="str">
        <f>IFERROR(__xludf.DUMMYFUNCTION("""COMPUTED_VALUE"""),"100 Bordeaux")</f>
        <v>100 Bordeaux</v>
      </c>
      <c r="G891" s="1" t="s">
        <v>2991</v>
      </c>
      <c r="H891" s="1" t="s">
        <v>9402</v>
      </c>
      <c r="I891" s="5" t="s">
        <v>9403</v>
      </c>
      <c r="J891" s="1" t="s">
        <v>924</v>
      </c>
      <c r="K891" s="3"/>
      <c r="L891" s="3"/>
    </row>
    <row r="892" hidden="1">
      <c r="A892" s="4" t="s">
        <v>9411</v>
      </c>
      <c r="B892" s="1" t="s">
        <v>9412</v>
      </c>
      <c r="C892" s="1" t="s">
        <v>9413</v>
      </c>
      <c r="D892" s="1" t="s">
        <v>9414</v>
      </c>
      <c r="E892" s="1" t="str">
        <f>IFERROR(__xludf.DUMMYFUNCTION("SPLIT(D892,""33"",FALSE)"),"5, allée de Tourny
                                ")</f>
        <v>5, allée de Tourny
                                </v>
      </c>
      <c r="F892" s="1" t="str">
        <f>IFERROR(__xludf.DUMMYFUNCTION("""COMPUTED_VALUE"""),"000 BORDEAUX")</f>
        <v>000 BORDEAUX</v>
      </c>
      <c r="G892" s="1" t="s">
        <v>9415</v>
      </c>
      <c r="H892" s="1" t="s">
        <v>11</v>
      </c>
      <c r="I892" s="5" t="s">
        <v>9416</v>
      </c>
      <c r="J892" s="1" t="s">
        <v>654</v>
      </c>
      <c r="K892" s="3"/>
      <c r="L892" s="3"/>
    </row>
    <row r="893" hidden="1">
      <c r="A893" s="4" t="s">
        <v>9418</v>
      </c>
      <c r="B893" s="1" t="s">
        <v>9419</v>
      </c>
      <c r="C893" s="1" t="s">
        <v>9420</v>
      </c>
      <c r="D893" s="1" t="s">
        <v>9421</v>
      </c>
      <c r="E893" s="1" t="str">
        <f>IFERROR(__xludf.DUMMYFUNCTION("SPLIT(D893,""33"",FALSE)"),"10 rue Rose
                                ")</f>
        <v>10 rue Rose
                                </v>
      </c>
      <c r="F893" s="1" t="str">
        <f>IFERROR(__xludf.DUMMYFUNCTION("""COMPUTED_VALUE"""),"300 Bordeaux")</f>
        <v>300 Bordeaux</v>
      </c>
      <c r="G893" s="1" t="s">
        <v>9422</v>
      </c>
      <c r="H893" s="1" t="s">
        <v>11</v>
      </c>
      <c r="I893" s="5" t="s">
        <v>9423</v>
      </c>
      <c r="J893" s="1" t="s">
        <v>80</v>
      </c>
      <c r="K893" s="3"/>
      <c r="L893" s="3"/>
    </row>
    <row r="894" hidden="1">
      <c r="A894" s="4" t="s">
        <v>9427</v>
      </c>
      <c r="B894" s="1" t="s">
        <v>9428</v>
      </c>
      <c r="C894" s="1" t="s">
        <v>9429</v>
      </c>
      <c r="D894" s="1" t="s">
        <v>9430</v>
      </c>
      <c r="E894" s="1" t="str">
        <f>IFERROR(__xludf.DUMMYFUNCTION("SPLIT(D894,""33"",FALSE)"),"Rue François Coppée
                                ")</f>
        <v>Rue François Coppée
                                </v>
      </c>
      <c r="F894" s="1" t="str">
        <f>IFERROR(__xludf.DUMMYFUNCTION("""COMPUTED_VALUE"""),"200 Bordeaux")</f>
        <v>200 Bordeaux</v>
      </c>
      <c r="G894" s="1" t="s">
        <v>9431</v>
      </c>
      <c r="H894" s="1" t="s">
        <v>2175</v>
      </c>
      <c r="I894" s="1" t="s">
        <v>11</v>
      </c>
      <c r="J894" s="1" t="s">
        <v>312</v>
      </c>
      <c r="K894" s="3"/>
      <c r="L894" s="3"/>
    </row>
    <row r="895" hidden="1">
      <c r="A895" s="4" t="s">
        <v>9441</v>
      </c>
      <c r="B895" s="1" t="s">
        <v>9442</v>
      </c>
      <c r="C895" s="3"/>
      <c r="D895" s="1" t="s">
        <v>9575</v>
      </c>
      <c r="E895" s="1" t="str">
        <f>IFERROR(__xludf.DUMMYFUNCTION("SPLIT(D895,""33"",FALSE)"),"pas d'adresse")</f>
        <v>pas d'adresse</v>
      </c>
      <c r="F895" s="3"/>
      <c r="G895" s="3"/>
      <c r="H895" s="1" t="s">
        <v>11</v>
      </c>
      <c r="I895" s="1" t="s">
        <v>11</v>
      </c>
      <c r="J895" s="1" t="s">
        <v>11</v>
      </c>
      <c r="K895" s="3"/>
      <c r="L895" s="3"/>
    </row>
    <row r="896" hidden="1">
      <c r="A896" s="4" t="s">
        <v>9450</v>
      </c>
      <c r="B896" s="1" t="s">
        <v>9451</v>
      </c>
      <c r="C896" s="1" t="s">
        <v>9452</v>
      </c>
      <c r="D896" s="1" t="s">
        <v>9453</v>
      </c>
      <c r="E896" s="1" t="str">
        <f>IFERROR(__xludf.DUMMYFUNCTION("SPLIT(D896,""33"",FALSE)"),"9 rue de Pineau
                                ")</f>
        <v>9 rue de Pineau
                                </v>
      </c>
      <c r="F896" s="1" t="str">
        <f>IFERROR(__xludf.DUMMYFUNCTION("""COMPUTED_VALUE"""),"100 Bordeaux")</f>
        <v>100 Bordeaux</v>
      </c>
      <c r="G896" s="1" t="s">
        <v>9454</v>
      </c>
      <c r="H896" s="1" t="s">
        <v>9455</v>
      </c>
      <c r="I896" s="5" t="s">
        <v>9456</v>
      </c>
      <c r="J896" s="1" t="s">
        <v>31</v>
      </c>
      <c r="K896" s="3"/>
      <c r="L896" s="3"/>
    </row>
    <row r="897" hidden="1">
      <c r="A897" s="4" t="s">
        <v>9460</v>
      </c>
      <c r="B897" s="1" t="s">
        <v>9461</v>
      </c>
      <c r="C897" s="1" t="s">
        <v>9462</v>
      </c>
      <c r="D897" s="1" t="s">
        <v>9463</v>
      </c>
      <c r="E897" s="1" t="str">
        <f>IFERROR(__xludf.DUMMYFUNCTION("SPLIT(D897,""33"",FALSE)"),"10 Rue Causserouge
                                ")</f>
        <v>10 Rue Causserouge
                                </v>
      </c>
      <c r="F897" s="1" t="str">
        <f>IFERROR(__xludf.DUMMYFUNCTION("""COMPUTED_VALUE"""),"000 BORDEAUX")</f>
        <v>000 BORDEAUX</v>
      </c>
      <c r="G897" s="1" t="s">
        <v>9464</v>
      </c>
      <c r="H897" s="1" t="s">
        <v>11</v>
      </c>
      <c r="I897" s="3"/>
      <c r="J897" s="1" t="s">
        <v>31</v>
      </c>
      <c r="K897" s="3"/>
      <c r="L897" s="3"/>
    </row>
    <row r="898" hidden="1">
      <c r="A898" s="4" t="s">
        <v>9474</v>
      </c>
      <c r="B898" s="1" t="s">
        <v>9475</v>
      </c>
      <c r="C898" s="1" t="s">
        <v>9476</v>
      </c>
      <c r="D898" s="1" t="s">
        <v>9477</v>
      </c>
      <c r="E898" s="1" t="str">
        <f>IFERROR(__xludf.DUMMYFUNCTION("SPLIT(D898,""33"",FALSE)"),"10 rue Gaston Marchou 
                                 chez Melle Gaëlle Gaudin
                                ")</f>
        <v>10 rue Gaston Marchou 
                                 chez Melle Gaëlle Gaudin
                                </v>
      </c>
      <c r="F898" s="1" t="str">
        <f>IFERROR(__xludf.DUMMYFUNCTION("""COMPUTED_VALUE"""),"000 Bordeaux")</f>
        <v>000 Bordeaux</v>
      </c>
      <c r="G898" s="1" t="s">
        <v>9478</v>
      </c>
      <c r="H898" s="1" t="s">
        <v>9479</v>
      </c>
      <c r="I898" s="3"/>
      <c r="J898" s="1" t="s">
        <v>53</v>
      </c>
      <c r="K898" s="3"/>
      <c r="L898" s="3"/>
    </row>
    <row r="899" hidden="1">
      <c r="A899" s="4" t="s">
        <v>9481</v>
      </c>
      <c r="B899" s="1" t="s">
        <v>9482</v>
      </c>
      <c r="C899" s="1" t="s">
        <v>9483</v>
      </c>
      <c r="D899" s="1" t="s">
        <v>9484</v>
      </c>
      <c r="E899" s="1" t="str">
        <f>IFERROR(__xludf.DUMMYFUNCTION("SPLIT(D899,""33"",FALSE)"),"Rue Robert Mathieu
                                 ZI de Fret
                                ")</f>
        <v>Rue Robert Mathieu
                                 ZI de Fret
                                </v>
      </c>
      <c r="F899" s="1" t="str">
        <f>IFERROR(__xludf.DUMMYFUNCTION("""COMPUTED_VALUE"""),"521 BRUGES")</f>
        <v>521 BRUGES</v>
      </c>
      <c r="G899" s="1" t="s">
        <v>9485</v>
      </c>
      <c r="H899" s="1" t="s">
        <v>11</v>
      </c>
      <c r="I899" s="1" t="s">
        <v>11</v>
      </c>
      <c r="J899" s="1" t="s">
        <v>31</v>
      </c>
      <c r="K899" s="3"/>
      <c r="L899" s="3"/>
    </row>
    <row r="900" hidden="1">
      <c r="A900" s="4" t="s">
        <v>9517</v>
      </c>
      <c r="B900" s="1" t="s">
        <v>9518</v>
      </c>
      <c r="C900" s="1" t="s">
        <v>9519</v>
      </c>
      <c r="D900" s="1" t="s">
        <v>9520</v>
      </c>
      <c r="E900" s="1" t="str">
        <f>IFERROR(__xludf.DUMMYFUNCTION("SPLIT(D900,""33"",FALSE)"),"161 rue Fernand Audeguil
                                ")</f>
        <v>161 rue Fernand Audeguil
                                </v>
      </c>
      <c r="F900" s="1" t="str">
        <f>IFERROR(__xludf.DUMMYFUNCTION("""COMPUTED_VALUE"""),"000 Bordeaux")</f>
        <v>000 Bordeaux</v>
      </c>
      <c r="G900" s="1" t="s">
        <v>9521</v>
      </c>
      <c r="H900" s="1" t="s">
        <v>11</v>
      </c>
      <c r="I900" s="5" t="s">
        <v>9522</v>
      </c>
      <c r="J900" s="1" t="s">
        <v>53</v>
      </c>
      <c r="K900" s="3"/>
      <c r="L900" s="3"/>
    </row>
    <row r="901" hidden="1">
      <c r="A901" s="4" t="s">
        <v>9526</v>
      </c>
      <c r="B901" s="1" t="s">
        <v>9527</v>
      </c>
      <c r="C901" s="1" t="s">
        <v>9528</v>
      </c>
      <c r="D901" s="1" t="s">
        <v>9529</v>
      </c>
      <c r="E901" s="1" t="str">
        <f>IFERROR(__xludf.DUMMYFUNCTION("SPLIT(D901,""33"",FALSE)"),"199 RUE PELLEPORT
                                ")</f>
        <v>199 RUE PELLEPORT
                                </v>
      </c>
      <c r="F901" s="1" t="str">
        <f>IFERROR(__xludf.DUMMYFUNCTION("""COMPUTED_VALUE"""),"800 BORDEAUX")</f>
        <v>800 BORDEAUX</v>
      </c>
      <c r="G901" s="1" t="s">
        <v>9530</v>
      </c>
      <c r="H901" s="1" t="s">
        <v>11</v>
      </c>
      <c r="I901" s="1" t="s">
        <v>11</v>
      </c>
      <c r="J901" s="1" t="s">
        <v>80</v>
      </c>
      <c r="K901" s="3"/>
      <c r="L901" s="3"/>
    </row>
    <row r="902" hidden="1">
      <c r="A902" s="4" t="s">
        <v>9540</v>
      </c>
      <c r="B902" s="1" t="s">
        <v>9541</v>
      </c>
      <c r="C902" s="1" t="s">
        <v>9542</v>
      </c>
      <c r="D902" s="1" t="s">
        <v>9543</v>
      </c>
      <c r="E902" s="1" t="str">
        <f>IFERROR(__xludf.DUMMYFUNCTION("SPLIT(D902,""33"",FALSE)"),"29 rue du Mirail
                                ")</f>
        <v>29 rue du Mirail
                                </v>
      </c>
      <c r="F902" s="1" t="str">
        <f>IFERROR(__xludf.DUMMYFUNCTION("""COMPUTED_VALUE"""),"000 Bordeaux")</f>
        <v>000 Bordeaux</v>
      </c>
      <c r="G902" s="1" t="s">
        <v>9544</v>
      </c>
      <c r="H902" s="1" t="s">
        <v>11</v>
      </c>
      <c r="I902" s="5" t="s">
        <v>9545</v>
      </c>
      <c r="J902" s="1" t="s">
        <v>31</v>
      </c>
      <c r="K902" s="3"/>
      <c r="L902" s="3"/>
    </row>
    <row r="903" hidden="1">
      <c r="A903" s="4" t="s">
        <v>9547</v>
      </c>
      <c r="B903" s="1" t="s">
        <v>9548</v>
      </c>
      <c r="C903" s="1" t="s">
        <v>9549</v>
      </c>
      <c r="D903" s="1" t="s">
        <v>9550</v>
      </c>
      <c r="E903" s="1" t="str">
        <f>IFERROR(__xludf.DUMMYFUNCTION("SPLIT(D903,""33"",FALSE)"),"53 rue Raymond Lavigne
                                 Botanica 314
                                ")</f>
        <v>53 rue Raymond Lavigne
                                 Botanica 314
                                </v>
      </c>
      <c r="F903" s="1" t="str">
        <f>IFERROR(__xludf.DUMMYFUNCTION("""COMPUTED_VALUE"""),"100 Bordeaux")</f>
        <v>100 Bordeaux</v>
      </c>
      <c r="G903" s="1" t="s">
        <v>9551</v>
      </c>
      <c r="H903" s="1" t="s">
        <v>11</v>
      </c>
      <c r="I903" s="1" t="s">
        <v>11</v>
      </c>
      <c r="J903" s="1" t="s">
        <v>80</v>
      </c>
      <c r="K903" s="3"/>
      <c r="L903" s="3"/>
    </row>
    <row r="904" hidden="1">
      <c r="A904" s="4" t="s">
        <v>9553</v>
      </c>
      <c r="B904" s="1" t="s">
        <v>9554</v>
      </c>
      <c r="C904" s="1" t="s">
        <v>9555</v>
      </c>
      <c r="D904" s="1" t="s">
        <v>9556</v>
      </c>
      <c r="E904" s="1" t="str">
        <f>IFERROR(__xludf.DUMMYFUNCTION("SPLIT(D904,""33"",FALSE)"),"62, rue Hortense
                                ")</f>
        <v>62, rue Hortense
                                </v>
      </c>
      <c r="F904" s="1" t="str">
        <f>IFERROR(__xludf.DUMMYFUNCTION("""COMPUTED_VALUE"""),"100 Bordeaux")</f>
        <v>100 Bordeaux</v>
      </c>
      <c r="G904" s="1" t="s">
        <v>9557</v>
      </c>
      <c r="H904" s="1" t="s">
        <v>11</v>
      </c>
      <c r="I904" s="5" t="s">
        <v>9558</v>
      </c>
      <c r="J904" s="1" t="s">
        <v>80</v>
      </c>
      <c r="K904" s="3"/>
      <c r="L904" s="3"/>
    </row>
  </sheetData>
  <autoFilter ref="$A$1:$L$904">
    <filterColumn colId="4">
      <filters>
        <filter val="7 RUE JOSEPH BRUNET"/>
        <filter val="#REF!"/>
        <filter val="11 rue erik satie"/>
        <filter val="10 rue Jean Carmet"/>
        <filter val="11 cours Louis Fargue"/>
        <filter val="380 cours de la somme"/>
        <filter val="90 rue Malbec"/>
        <filter val="66 rue abbé de l'épée&#10;&#10;                                 La Ruche"/>
      </filters>
    </filterColumn>
  </autoFilter>
  <hyperlinks>
    <hyperlink r:id="rId1" ref="A2"/>
    <hyperlink r:id="rId2" ref="A3"/>
    <hyperlink r:id="rId3" ref="I3"/>
    <hyperlink r:id="rId4" ref="A4"/>
    <hyperlink r:id="rId5" ref="A5"/>
    <hyperlink r:id="rId6" ref="A6"/>
    <hyperlink r:id="rId7" ref="I6"/>
    <hyperlink r:id="rId8" ref="A7"/>
    <hyperlink r:id="rId9" ref="A8"/>
    <hyperlink r:id="rId10" ref="A9"/>
    <hyperlink r:id="rId11" ref="I9"/>
    <hyperlink r:id="rId12" ref="A10"/>
    <hyperlink r:id="rId13" ref="A11"/>
    <hyperlink r:id="rId14" ref="A12"/>
    <hyperlink r:id="rId15" ref="A13"/>
    <hyperlink r:id="rId16" ref="I13"/>
    <hyperlink r:id="rId17" ref="A14"/>
    <hyperlink r:id="rId18" ref="I14"/>
    <hyperlink r:id="rId19" ref="A15"/>
    <hyperlink r:id="rId20" ref="I15"/>
    <hyperlink r:id="rId21" ref="A16"/>
    <hyperlink r:id="rId22" ref="I16"/>
    <hyperlink r:id="rId23" ref="A17"/>
    <hyperlink r:id="rId24" ref="I17"/>
    <hyperlink r:id="rId25" ref="A18"/>
    <hyperlink r:id="rId26" ref="I18"/>
    <hyperlink r:id="rId27" ref="A19"/>
    <hyperlink r:id="rId28" ref="I19"/>
    <hyperlink r:id="rId29" ref="A20"/>
    <hyperlink r:id="rId30" ref="A21"/>
    <hyperlink r:id="rId31" ref="A22"/>
    <hyperlink r:id="rId32" ref="I22"/>
    <hyperlink r:id="rId33" ref="A23"/>
    <hyperlink r:id="rId34" ref="I23"/>
    <hyperlink r:id="rId35" ref="A24"/>
    <hyperlink r:id="rId36" ref="A25"/>
    <hyperlink r:id="rId37" ref="I25"/>
    <hyperlink r:id="rId38" ref="A26"/>
    <hyperlink r:id="rId39" ref="A27"/>
    <hyperlink r:id="rId40" ref="I27"/>
    <hyperlink r:id="rId41" ref="A28"/>
    <hyperlink r:id="rId42" ref="I28"/>
    <hyperlink r:id="rId43" ref="A29"/>
    <hyperlink r:id="rId44" ref="I29"/>
    <hyperlink r:id="rId45" ref="A30"/>
    <hyperlink r:id="rId46" ref="A31"/>
    <hyperlink r:id="rId47" ref="I31"/>
    <hyperlink r:id="rId48" ref="A32"/>
    <hyperlink r:id="rId49" ref="A33"/>
    <hyperlink r:id="rId50" ref="A34"/>
    <hyperlink r:id="rId51" ref="A35"/>
    <hyperlink r:id="rId52" ref="I35"/>
    <hyperlink r:id="rId53" ref="A36"/>
    <hyperlink r:id="rId54" ref="A37"/>
    <hyperlink r:id="rId55" ref="A38"/>
    <hyperlink r:id="rId56" ref="I38"/>
    <hyperlink r:id="rId57" ref="A39"/>
    <hyperlink r:id="rId58" ref="A40"/>
    <hyperlink r:id="rId59" ref="I40"/>
    <hyperlink r:id="rId60" ref="A41"/>
    <hyperlink r:id="rId61" ref="A42"/>
    <hyperlink r:id="rId62" ref="I42"/>
    <hyperlink r:id="rId63" ref="A43"/>
    <hyperlink r:id="rId64" ref="I43"/>
    <hyperlink r:id="rId65" ref="A44"/>
    <hyperlink r:id="rId66" ref="A45"/>
    <hyperlink r:id="rId67" ref="A46"/>
    <hyperlink r:id="rId68" ref="A47"/>
    <hyperlink r:id="rId69" ref="I47"/>
    <hyperlink r:id="rId70" ref="A48"/>
    <hyperlink r:id="rId71" ref="I48"/>
    <hyperlink r:id="rId72" ref="A49"/>
    <hyperlink r:id="rId73" ref="A50"/>
    <hyperlink r:id="rId74" ref="I50"/>
    <hyperlink r:id="rId75" ref="A51"/>
    <hyperlink r:id="rId76" ref="A52"/>
    <hyperlink r:id="rId77" ref="I52"/>
    <hyperlink r:id="rId78" ref="A53"/>
    <hyperlink r:id="rId79" ref="I53"/>
    <hyperlink r:id="rId80" ref="A54"/>
    <hyperlink r:id="rId81" ref="A55"/>
    <hyperlink r:id="rId82" ref="I55"/>
    <hyperlink r:id="rId83" ref="A56"/>
    <hyperlink r:id="rId84" ref="A57"/>
    <hyperlink r:id="rId85" ref="I57"/>
    <hyperlink r:id="rId86" ref="A58"/>
    <hyperlink r:id="rId87" ref="I58"/>
    <hyperlink r:id="rId88" ref="A59"/>
    <hyperlink r:id="rId89" ref="A60"/>
    <hyperlink r:id="rId90" ref="A61"/>
    <hyperlink r:id="rId91" ref="I61"/>
    <hyperlink r:id="rId92" ref="A62"/>
    <hyperlink r:id="rId93" ref="I62"/>
    <hyperlink r:id="rId94" ref="A63"/>
    <hyperlink r:id="rId95" ref="A64"/>
    <hyperlink r:id="rId96" ref="I64"/>
    <hyperlink r:id="rId97" ref="A65"/>
    <hyperlink r:id="rId98" ref="A66"/>
    <hyperlink r:id="rId99" ref="I66"/>
    <hyperlink r:id="rId100" ref="A67"/>
    <hyperlink r:id="rId101" ref="A68"/>
    <hyperlink r:id="rId102" ref="A69"/>
    <hyperlink r:id="rId103" ref="I69"/>
    <hyperlink r:id="rId104" ref="A70"/>
    <hyperlink r:id="rId105" ref="I70"/>
    <hyperlink r:id="rId106" ref="A71"/>
    <hyperlink r:id="rId107" ref="A72"/>
    <hyperlink r:id="rId108" ref="A73"/>
    <hyperlink r:id="rId109" ref="A74"/>
    <hyperlink r:id="rId110" ref="A75"/>
    <hyperlink r:id="rId111" ref="A76"/>
    <hyperlink r:id="rId112" ref="A77"/>
    <hyperlink r:id="rId113" ref="I77"/>
    <hyperlink r:id="rId114" ref="A78"/>
    <hyperlink r:id="rId115" ref="A79"/>
    <hyperlink r:id="rId116" ref="I79"/>
    <hyperlink r:id="rId117" ref="A80"/>
    <hyperlink r:id="rId118" ref="I80"/>
    <hyperlink r:id="rId119" ref="A81"/>
    <hyperlink r:id="rId120" ref="A82"/>
    <hyperlink r:id="rId121" ref="A83"/>
    <hyperlink r:id="rId122" ref="A84"/>
    <hyperlink r:id="rId123" ref="A85"/>
    <hyperlink r:id="rId124" ref="I85"/>
    <hyperlink r:id="rId125" ref="A86"/>
    <hyperlink r:id="rId126" ref="A87"/>
    <hyperlink r:id="rId127" ref="I87"/>
    <hyperlink r:id="rId128" ref="A88"/>
    <hyperlink r:id="rId129" ref="A89"/>
    <hyperlink r:id="rId130" ref="I89"/>
    <hyperlink r:id="rId131" ref="A90"/>
    <hyperlink r:id="rId132" ref="A91"/>
    <hyperlink r:id="rId133" ref="I91"/>
    <hyperlink r:id="rId134" ref="A92"/>
    <hyperlink r:id="rId135" ref="I92"/>
    <hyperlink r:id="rId136" ref="A93"/>
    <hyperlink r:id="rId137" ref="I93"/>
    <hyperlink r:id="rId138" ref="A94"/>
    <hyperlink r:id="rId139" ref="I94"/>
    <hyperlink r:id="rId140" ref="A95"/>
    <hyperlink r:id="rId141" ref="I95"/>
    <hyperlink r:id="rId142" ref="A96"/>
    <hyperlink r:id="rId143" ref="A97"/>
    <hyperlink r:id="rId144" ref="A98"/>
    <hyperlink r:id="rId145" ref="I98"/>
    <hyperlink r:id="rId146" ref="A99"/>
    <hyperlink r:id="rId147" ref="A100"/>
    <hyperlink r:id="rId148" ref="I100"/>
    <hyperlink r:id="rId149" ref="A101"/>
    <hyperlink r:id="rId150" ref="A102"/>
    <hyperlink r:id="rId151" ref="A103"/>
    <hyperlink r:id="rId152" ref="A104"/>
    <hyperlink r:id="rId153" ref="A105"/>
    <hyperlink r:id="rId154" ref="I105"/>
    <hyperlink r:id="rId155" ref="A106"/>
    <hyperlink r:id="rId156" ref="I106"/>
    <hyperlink r:id="rId157" ref="A107"/>
    <hyperlink r:id="rId158" ref="I107"/>
    <hyperlink r:id="rId159" ref="A108"/>
    <hyperlink r:id="rId160" ref="I108"/>
    <hyperlink r:id="rId161" ref="A109"/>
    <hyperlink r:id="rId162" ref="I109"/>
    <hyperlink r:id="rId163" ref="A110"/>
    <hyperlink r:id="rId164" ref="A111"/>
    <hyperlink r:id="rId165" ref="I111"/>
    <hyperlink r:id="rId166" ref="A112"/>
    <hyperlink r:id="rId167" ref="A113"/>
    <hyperlink r:id="rId168" ref="A114"/>
    <hyperlink r:id="rId169" ref="A115"/>
    <hyperlink r:id="rId170" ref="A116"/>
    <hyperlink r:id="rId171" ref="I116"/>
    <hyperlink r:id="rId172" ref="A117"/>
    <hyperlink r:id="rId173" ref="A118"/>
    <hyperlink r:id="rId174" ref="I118"/>
    <hyperlink r:id="rId175" ref="A119"/>
    <hyperlink r:id="rId176" ref="I119"/>
    <hyperlink r:id="rId177" ref="A120"/>
    <hyperlink r:id="rId178" ref="A121"/>
    <hyperlink r:id="rId179" ref="I121"/>
    <hyperlink r:id="rId180" ref="A122"/>
    <hyperlink r:id="rId181" ref="I122"/>
    <hyperlink r:id="rId182" ref="A123"/>
    <hyperlink r:id="rId183" ref="A124"/>
    <hyperlink r:id="rId184" ref="A125"/>
    <hyperlink r:id="rId185" ref="I125"/>
    <hyperlink r:id="rId186" ref="A126"/>
    <hyperlink r:id="rId187" ref="A127"/>
    <hyperlink r:id="rId188" ref="I127"/>
    <hyperlink r:id="rId189" ref="A128"/>
    <hyperlink r:id="rId190" ref="I128"/>
    <hyperlink r:id="rId191" ref="A129"/>
    <hyperlink r:id="rId192" ref="A130"/>
    <hyperlink r:id="rId193" ref="A131"/>
    <hyperlink r:id="rId194" ref="A132"/>
    <hyperlink r:id="rId195" ref="I132"/>
    <hyperlink r:id="rId196" ref="A133"/>
    <hyperlink r:id="rId197" ref="A134"/>
    <hyperlink r:id="rId198" ref="I134"/>
    <hyperlink r:id="rId199" ref="A135"/>
    <hyperlink r:id="rId200" ref="A136"/>
    <hyperlink r:id="rId201" ref="I136"/>
    <hyperlink r:id="rId202" ref="A137"/>
    <hyperlink r:id="rId203" ref="I137"/>
    <hyperlink r:id="rId204" ref="A138"/>
    <hyperlink r:id="rId205" ref="A139"/>
    <hyperlink r:id="rId206" ref="I139"/>
    <hyperlink r:id="rId207" ref="A140"/>
    <hyperlink r:id="rId208" ref="I140"/>
    <hyperlink r:id="rId209" ref="A141"/>
    <hyperlink r:id="rId210" ref="I141"/>
    <hyperlink r:id="rId211" ref="A142"/>
    <hyperlink r:id="rId212" ref="A143"/>
    <hyperlink r:id="rId213" ref="I143"/>
    <hyperlink r:id="rId214" ref="A144"/>
    <hyperlink r:id="rId215" ref="A145"/>
    <hyperlink r:id="rId216" ref="I145"/>
    <hyperlink r:id="rId217" ref="A146"/>
    <hyperlink r:id="rId218" ref="I146"/>
    <hyperlink r:id="rId219" ref="A147"/>
    <hyperlink r:id="rId220" ref="I147"/>
    <hyperlink r:id="rId221" ref="A148"/>
    <hyperlink r:id="rId222" ref="I148"/>
    <hyperlink r:id="rId223" ref="A149"/>
    <hyperlink r:id="rId224" ref="A150"/>
    <hyperlink r:id="rId225" ref="I150"/>
    <hyperlink r:id="rId226" ref="A151"/>
    <hyperlink r:id="rId227" ref="I151"/>
    <hyperlink r:id="rId228" ref="A152"/>
    <hyperlink r:id="rId229" ref="A153"/>
    <hyperlink r:id="rId230" ref="A154"/>
    <hyperlink r:id="rId231" ref="A155"/>
    <hyperlink r:id="rId232" ref="A156"/>
    <hyperlink r:id="rId233" ref="A157"/>
    <hyperlink r:id="rId234" ref="I157"/>
    <hyperlink r:id="rId235" ref="A158"/>
    <hyperlink r:id="rId236" ref="I158"/>
    <hyperlink r:id="rId237" ref="A159"/>
    <hyperlink r:id="rId238" ref="I159"/>
    <hyperlink r:id="rId239" ref="A160"/>
    <hyperlink r:id="rId240" ref="A161"/>
    <hyperlink r:id="rId241" ref="I161"/>
    <hyperlink r:id="rId242" ref="A162"/>
    <hyperlink r:id="rId243" ref="A163"/>
    <hyperlink r:id="rId244" ref="A164"/>
    <hyperlink r:id="rId245" ref="I164"/>
    <hyperlink r:id="rId246" ref="A165"/>
    <hyperlink r:id="rId247" ref="A166"/>
    <hyperlink r:id="rId248" ref="I166"/>
    <hyperlink r:id="rId249" ref="A167"/>
    <hyperlink r:id="rId250" ref="A168"/>
    <hyperlink r:id="rId251" ref="A169"/>
    <hyperlink r:id="rId252" ref="A170"/>
    <hyperlink r:id="rId253" ref="I170"/>
    <hyperlink r:id="rId254" ref="A171"/>
    <hyperlink r:id="rId255" ref="A172"/>
    <hyperlink r:id="rId256" ref="I172"/>
    <hyperlink r:id="rId257" ref="A173"/>
    <hyperlink r:id="rId258" ref="A174"/>
    <hyperlink r:id="rId259" ref="A175"/>
    <hyperlink r:id="rId260" ref="I175"/>
    <hyperlink r:id="rId261" ref="A176"/>
    <hyperlink r:id="rId262" ref="I176"/>
    <hyperlink r:id="rId263" ref="A177"/>
    <hyperlink r:id="rId264" ref="I177"/>
    <hyperlink r:id="rId265" ref="A178"/>
    <hyperlink r:id="rId266" ref="I178"/>
    <hyperlink r:id="rId267" ref="A179"/>
    <hyperlink r:id="rId268" ref="I179"/>
    <hyperlink r:id="rId269" ref="A180"/>
    <hyperlink r:id="rId270" ref="A181"/>
    <hyperlink r:id="rId271" ref="I181"/>
    <hyperlink r:id="rId272" ref="A182"/>
    <hyperlink r:id="rId273" ref="I182"/>
    <hyperlink r:id="rId274" ref="A183"/>
    <hyperlink r:id="rId275" ref="I183"/>
    <hyperlink r:id="rId276" ref="A184"/>
    <hyperlink r:id="rId277" ref="I184"/>
    <hyperlink r:id="rId278" ref="A185"/>
    <hyperlink r:id="rId279" ref="I185"/>
    <hyperlink r:id="rId280" ref="A186"/>
    <hyperlink r:id="rId281" ref="A187"/>
    <hyperlink r:id="rId282" ref="A188"/>
    <hyperlink r:id="rId283" ref="I188"/>
    <hyperlink r:id="rId284" ref="A189"/>
    <hyperlink r:id="rId285" ref="A190"/>
    <hyperlink r:id="rId286" ref="A191"/>
    <hyperlink r:id="rId287" ref="A192"/>
    <hyperlink r:id="rId288" ref="A193"/>
    <hyperlink r:id="rId289" ref="I193"/>
    <hyperlink r:id="rId290" ref="A194"/>
    <hyperlink r:id="rId291" ref="A195"/>
    <hyperlink r:id="rId292" ref="A196"/>
    <hyperlink r:id="rId293" ref="A197"/>
    <hyperlink r:id="rId294" ref="I197"/>
    <hyperlink r:id="rId295" ref="A198"/>
    <hyperlink r:id="rId296" ref="A199"/>
    <hyperlink r:id="rId297" ref="A200"/>
    <hyperlink r:id="rId298" ref="I200"/>
    <hyperlink r:id="rId299" ref="A201"/>
    <hyperlink r:id="rId300" ref="A202"/>
    <hyperlink r:id="rId301" ref="I202"/>
    <hyperlink r:id="rId302" ref="A203"/>
    <hyperlink r:id="rId303" ref="A204"/>
    <hyperlink r:id="rId304" ref="A205"/>
    <hyperlink r:id="rId305" ref="A206"/>
    <hyperlink r:id="rId306" ref="A207"/>
    <hyperlink r:id="rId307" ref="I207"/>
    <hyperlink r:id="rId308" ref="A208"/>
    <hyperlink r:id="rId309" ref="A209"/>
    <hyperlink r:id="rId310" ref="A210"/>
    <hyperlink r:id="rId311" ref="I210"/>
    <hyperlink r:id="rId312" ref="A211"/>
    <hyperlink r:id="rId313" ref="A212"/>
    <hyperlink r:id="rId314" ref="I212"/>
    <hyperlink r:id="rId315" ref="A213"/>
    <hyperlink r:id="rId316" ref="A214"/>
    <hyperlink r:id="rId317" ref="I214"/>
    <hyperlink r:id="rId318" ref="A215"/>
    <hyperlink r:id="rId319" ref="I215"/>
    <hyperlink r:id="rId320" ref="A216"/>
    <hyperlink r:id="rId321" ref="A217"/>
    <hyperlink r:id="rId322" ref="A218"/>
    <hyperlink r:id="rId323" ref="A219"/>
    <hyperlink r:id="rId324" ref="A220"/>
    <hyperlink r:id="rId325" ref="I220"/>
    <hyperlink r:id="rId326" ref="A221"/>
    <hyperlink r:id="rId327" ref="I221"/>
    <hyperlink r:id="rId328" ref="A222"/>
    <hyperlink r:id="rId329" ref="A223"/>
    <hyperlink r:id="rId330" ref="I223"/>
    <hyperlink r:id="rId331" ref="A224"/>
    <hyperlink r:id="rId332" ref="A225"/>
    <hyperlink r:id="rId333" ref="A226"/>
    <hyperlink r:id="rId334" ref="I226"/>
    <hyperlink r:id="rId335" ref="A227"/>
    <hyperlink r:id="rId336" ref="A228"/>
    <hyperlink r:id="rId337" ref="I228"/>
    <hyperlink r:id="rId338" ref="A229"/>
    <hyperlink r:id="rId339" ref="A230"/>
    <hyperlink r:id="rId340" ref="A231"/>
    <hyperlink r:id="rId341" ref="A232"/>
    <hyperlink r:id="rId342" ref="I232"/>
    <hyperlink r:id="rId343" ref="A233"/>
    <hyperlink r:id="rId344" ref="I233"/>
    <hyperlink r:id="rId345" ref="A234"/>
    <hyperlink r:id="rId346" ref="A235"/>
    <hyperlink r:id="rId347" ref="A236"/>
    <hyperlink r:id="rId348" ref="I236"/>
    <hyperlink r:id="rId349" ref="A237"/>
    <hyperlink r:id="rId350" ref="I237"/>
    <hyperlink r:id="rId351" ref="A238"/>
    <hyperlink r:id="rId352" ref="A239"/>
    <hyperlink r:id="rId353" ref="A240"/>
    <hyperlink r:id="rId354" ref="A241"/>
    <hyperlink r:id="rId355" ref="I241"/>
    <hyperlink r:id="rId356" ref="A242"/>
    <hyperlink r:id="rId357" ref="I242"/>
    <hyperlink r:id="rId358" ref="A243"/>
    <hyperlink r:id="rId359" ref="A244"/>
    <hyperlink r:id="rId360" ref="A245"/>
    <hyperlink r:id="rId361" ref="A246"/>
    <hyperlink r:id="rId362" ref="I246"/>
    <hyperlink r:id="rId363" ref="A247"/>
    <hyperlink r:id="rId364" ref="A248"/>
    <hyperlink r:id="rId365" ref="A249"/>
    <hyperlink r:id="rId366" ref="A250"/>
    <hyperlink r:id="rId367" ref="A251"/>
    <hyperlink r:id="rId368" ref="A252"/>
    <hyperlink r:id="rId369" ref="A253"/>
    <hyperlink r:id="rId370" ref="I253"/>
    <hyperlink r:id="rId371" ref="A254"/>
    <hyperlink r:id="rId372" ref="A255"/>
    <hyperlink r:id="rId373" ref="A256"/>
    <hyperlink r:id="rId374" ref="A257"/>
    <hyperlink r:id="rId375" ref="A258"/>
    <hyperlink r:id="rId376" ref="I258"/>
    <hyperlink r:id="rId377" ref="A259"/>
    <hyperlink r:id="rId378" ref="A260"/>
    <hyperlink r:id="rId379" ref="A261"/>
    <hyperlink r:id="rId380" ref="A262"/>
    <hyperlink r:id="rId381" ref="I262"/>
    <hyperlink r:id="rId382" ref="A263"/>
    <hyperlink r:id="rId383" ref="I263"/>
    <hyperlink r:id="rId384" ref="A264"/>
    <hyperlink r:id="rId385" ref="I264"/>
    <hyperlink r:id="rId386" ref="A265"/>
    <hyperlink r:id="rId387" ref="A266"/>
    <hyperlink r:id="rId388" ref="A267"/>
    <hyperlink r:id="rId389" ref="A268"/>
    <hyperlink r:id="rId390" ref="A269"/>
    <hyperlink r:id="rId391" ref="A270"/>
    <hyperlink r:id="rId392" ref="A271"/>
    <hyperlink r:id="rId393" ref="I271"/>
    <hyperlink r:id="rId394" ref="A272"/>
    <hyperlink r:id="rId395" ref="A273"/>
    <hyperlink r:id="rId396" ref="I273"/>
    <hyperlink r:id="rId397" ref="A274"/>
    <hyperlink r:id="rId398" ref="I274"/>
    <hyperlink r:id="rId399" ref="A275"/>
    <hyperlink r:id="rId400" ref="I275"/>
    <hyperlink r:id="rId401" ref="A276"/>
    <hyperlink r:id="rId402" ref="I276"/>
    <hyperlink r:id="rId403" ref="A277"/>
    <hyperlink r:id="rId404" ref="I277"/>
    <hyperlink r:id="rId405" ref="A278"/>
    <hyperlink r:id="rId406" ref="I278"/>
    <hyperlink r:id="rId407" ref="A279"/>
    <hyperlink r:id="rId408" ref="I279"/>
    <hyperlink r:id="rId409" ref="A280"/>
    <hyperlink r:id="rId410" ref="A281"/>
    <hyperlink r:id="rId411" ref="I281"/>
    <hyperlink r:id="rId412" ref="A282"/>
    <hyperlink r:id="rId413" ref="A283"/>
    <hyperlink r:id="rId414" ref="I283"/>
    <hyperlink r:id="rId415" ref="A284"/>
    <hyperlink r:id="rId416" ref="I284"/>
    <hyperlink r:id="rId417" ref="A285"/>
    <hyperlink r:id="rId418" ref="A286"/>
    <hyperlink r:id="rId419" ref="A287"/>
    <hyperlink r:id="rId420" ref="I287"/>
    <hyperlink r:id="rId421" ref="A288"/>
    <hyperlink r:id="rId422" ref="A289"/>
    <hyperlink r:id="rId423" ref="A290"/>
    <hyperlink r:id="rId424" ref="I290"/>
    <hyperlink r:id="rId425" ref="A291"/>
    <hyperlink r:id="rId426" ref="A292"/>
    <hyperlink r:id="rId427" ref="A293"/>
    <hyperlink r:id="rId428" ref="A294"/>
    <hyperlink r:id="rId429" ref="I294"/>
    <hyperlink r:id="rId430" ref="A295"/>
    <hyperlink r:id="rId431" ref="A296"/>
    <hyperlink r:id="rId432" ref="I296"/>
    <hyperlink r:id="rId433" ref="A297"/>
    <hyperlink r:id="rId434" ref="I297"/>
    <hyperlink r:id="rId435" ref="A298"/>
    <hyperlink r:id="rId436" ref="A299"/>
    <hyperlink r:id="rId437" ref="A300"/>
    <hyperlink r:id="rId438" ref="A301"/>
    <hyperlink r:id="rId439" ref="I301"/>
    <hyperlink r:id="rId440" ref="A302"/>
    <hyperlink r:id="rId441" ref="I302"/>
    <hyperlink r:id="rId442" ref="A303"/>
    <hyperlink r:id="rId443" ref="I303"/>
    <hyperlink r:id="rId444" ref="A304"/>
    <hyperlink r:id="rId445" ref="A305"/>
    <hyperlink r:id="rId446" ref="I305"/>
    <hyperlink r:id="rId447" ref="A306"/>
    <hyperlink r:id="rId448" ref="A307"/>
    <hyperlink r:id="rId449" ref="A308"/>
    <hyperlink r:id="rId450" ref="I308"/>
    <hyperlink r:id="rId451" ref="A309"/>
    <hyperlink r:id="rId452" ref="A310"/>
    <hyperlink r:id="rId453" ref="A311"/>
    <hyperlink r:id="rId454" ref="A312"/>
    <hyperlink r:id="rId455" ref="I312"/>
    <hyperlink r:id="rId456" ref="A313"/>
    <hyperlink r:id="rId457" ref="I313"/>
    <hyperlink r:id="rId458" ref="A314"/>
    <hyperlink r:id="rId459" ref="I314"/>
    <hyperlink r:id="rId460" ref="A315"/>
    <hyperlink r:id="rId461" ref="A316"/>
    <hyperlink r:id="rId462" ref="A317"/>
    <hyperlink r:id="rId463" ref="I317"/>
    <hyperlink r:id="rId464" ref="A318"/>
    <hyperlink r:id="rId465" ref="A319"/>
    <hyperlink r:id="rId466" ref="I319"/>
    <hyperlink r:id="rId467" ref="A320"/>
    <hyperlink r:id="rId468" ref="A321"/>
    <hyperlink r:id="rId469" ref="A322"/>
    <hyperlink r:id="rId470" ref="I322"/>
    <hyperlink r:id="rId471" ref="A323"/>
    <hyperlink r:id="rId472" ref="A324"/>
    <hyperlink r:id="rId473" ref="A325"/>
    <hyperlink r:id="rId474" ref="I325"/>
    <hyperlink r:id="rId475" ref="A326"/>
    <hyperlink r:id="rId476" ref="A327"/>
    <hyperlink r:id="rId477" ref="I327"/>
    <hyperlink r:id="rId478" ref="A328"/>
    <hyperlink r:id="rId479" ref="A329"/>
    <hyperlink r:id="rId480" ref="A330"/>
    <hyperlink r:id="rId481" ref="A331"/>
    <hyperlink r:id="rId482" ref="A332"/>
    <hyperlink r:id="rId483" ref="I332"/>
    <hyperlink r:id="rId484" ref="A333"/>
    <hyperlink r:id="rId485" ref="A334"/>
    <hyperlink r:id="rId486" ref="I334"/>
    <hyperlink r:id="rId487" ref="A335"/>
    <hyperlink r:id="rId488" ref="A336"/>
    <hyperlink r:id="rId489" ref="A337"/>
    <hyperlink r:id="rId490" ref="I337"/>
    <hyperlink r:id="rId491" ref="A338"/>
    <hyperlink r:id="rId492" ref="I338"/>
    <hyperlink r:id="rId493" ref="A339"/>
    <hyperlink r:id="rId494" ref="A340"/>
    <hyperlink r:id="rId495" ref="I340"/>
    <hyperlink r:id="rId496" ref="A341"/>
    <hyperlink r:id="rId497" ref="I341"/>
    <hyperlink r:id="rId498" ref="A342"/>
    <hyperlink r:id="rId499" ref="I342"/>
    <hyperlink r:id="rId500" ref="A343"/>
    <hyperlink r:id="rId501" ref="I343"/>
    <hyperlink r:id="rId502" ref="A344"/>
    <hyperlink r:id="rId503" ref="A345"/>
    <hyperlink r:id="rId504" ref="A346"/>
    <hyperlink r:id="rId505" ref="A347"/>
    <hyperlink r:id="rId506" ref="A348"/>
    <hyperlink r:id="rId507" ref="A349"/>
    <hyperlink r:id="rId508" ref="I349"/>
    <hyperlink r:id="rId509" ref="A350"/>
    <hyperlink r:id="rId510" ref="A351"/>
    <hyperlink r:id="rId511" ref="I351"/>
    <hyperlink r:id="rId512" ref="A352"/>
    <hyperlink r:id="rId513" ref="I352"/>
    <hyperlink r:id="rId514" ref="A353"/>
    <hyperlink r:id="rId515" ref="I353"/>
    <hyperlink r:id="rId516" ref="A354"/>
    <hyperlink r:id="rId517" ref="A355"/>
    <hyperlink r:id="rId518" ref="A356"/>
    <hyperlink r:id="rId519" ref="A357"/>
    <hyperlink r:id="rId520" ref="I357"/>
    <hyperlink r:id="rId521" ref="A358"/>
    <hyperlink r:id="rId522" ref="A359"/>
    <hyperlink r:id="rId523" ref="I359"/>
    <hyperlink r:id="rId524" ref="A360"/>
    <hyperlink r:id="rId525" ref="I360"/>
    <hyperlink r:id="rId526" ref="A361"/>
    <hyperlink r:id="rId527" ref="I361"/>
    <hyperlink r:id="rId528" ref="A362"/>
    <hyperlink r:id="rId529" ref="I362"/>
    <hyperlink r:id="rId530" ref="A363"/>
    <hyperlink r:id="rId531" ref="A364"/>
    <hyperlink r:id="rId532" ref="A365"/>
    <hyperlink r:id="rId533" ref="I365"/>
    <hyperlink r:id="rId534" ref="A366"/>
    <hyperlink r:id="rId535" ref="I366"/>
    <hyperlink r:id="rId536" ref="A367"/>
    <hyperlink r:id="rId537" ref="I367"/>
    <hyperlink r:id="rId538" ref="A368"/>
    <hyperlink r:id="rId539" ref="I368"/>
    <hyperlink r:id="rId540" ref="A369"/>
    <hyperlink r:id="rId541" ref="I369"/>
    <hyperlink r:id="rId542" ref="A370"/>
    <hyperlink r:id="rId543" ref="A371"/>
    <hyperlink r:id="rId544" ref="A372"/>
    <hyperlink r:id="rId545" ref="I372"/>
    <hyperlink r:id="rId546" ref="A373"/>
    <hyperlink r:id="rId547" ref="A374"/>
    <hyperlink r:id="rId548" ref="A375"/>
    <hyperlink r:id="rId549" ref="I375"/>
    <hyperlink r:id="rId550" ref="A376"/>
    <hyperlink r:id="rId551" ref="I376"/>
    <hyperlink r:id="rId552" ref="A377"/>
    <hyperlink r:id="rId553" ref="A378"/>
    <hyperlink r:id="rId554" ref="I378"/>
    <hyperlink r:id="rId555" ref="A379"/>
    <hyperlink r:id="rId556" ref="I379"/>
    <hyperlink r:id="rId557" ref="A380"/>
    <hyperlink r:id="rId558" ref="I380"/>
    <hyperlink r:id="rId559" ref="A381"/>
    <hyperlink r:id="rId560" ref="A382"/>
    <hyperlink r:id="rId561" ref="A383"/>
    <hyperlink r:id="rId562" ref="A384"/>
    <hyperlink r:id="rId563" ref="A385"/>
    <hyperlink r:id="rId564" ref="A386"/>
    <hyperlink r:id="rId565" ref="A387"/>
    <hyperlink r:id="rId566" ref="A388"/>
    <hyperlink r:id="rId567" ref="I388"/>
    <hyperlink r:id="rId568" ref="A389"/>
    <hyperlink r:id="rId569" ref="I389"/>
    <hyperlink r:id="rId570" ref="A390"/>
    <hyperlink r:id="rId571" ref="A391"/>
    <hyperlink r:id="rId572" ref="I391"/>
    <hyperlink r:id="rId573" ref="A392"/>
    <hyperlink r:id="rId574" ref="I392"/>
    <hyperlink r:id="rId575" ref="A393"/>
    <hyperlink r:id="rId576" ref="A394"/>
    <hyperlink r:id="rId577" ref="A395"/>
    <hyperlink r:id="rId578" ref="A396"/>
    <hyperlink r:id="rId579" ref="A397"/>
    <hyperlink r:id="rId580" ref="A398"/>
    <hyperlink r:id="rId581" ref="I398"/>
    <hyperlink r:id="rId582" ref="A399"/>
    <hyperlink r:id="rId583" ref="A400"/>
    <hyperlink r:id="rId584" ref="I400"/>
    <hyperlink r:id="rId585" ref="A401"/>
    <hyperlink r:id="rId586" ref="A402"/>
    <hyperlink r:id="rId587" ref="A403"/>
    <hyperlink r:id="rId588" ref="A404"/>
    <hyperlink r:id="rId589" ref="A405"/>
    <hyperlink r:id="rId590" ref="A406"/>
    <hyperlink r:id="rId591" ref="I406"/>
    <hyperlink r:id="rId592" ref="A407"/>
    <hyperlink r:id="rId593" ref="I407"/>
    <hyperlink r:id="rId594" ref="A408"/>
    <hyperlink r:id="rId595" ref="I408"/>
    <hyperlink r:id="rId596" ref="A409"/>
    <hyperlink r:id="rId597" ref="A410"/>
    <hyperlink r:id="rId598" ref="I410"/>
    <hyperlink r:id="rId599" ref="A411"/>
    <hyperlink r:id="rId600" ref="A412"/>
    <hyperlink r:id="rId601" ref="I412"/>
    <hyperlink r:id="rId602" ref="A413"/>
    <hyperlink r:id="rId603" ref="A414"/>
    <hyperlink r:id="rId604" ref="I414"/>
    <hyperlink r:id="rId605" ref="A415"/>
    <hyperlink r:id="rId606" ref="I415"/>
    <hyperlink r:id="rId607" ref="A416"/>
    <hyperlink r:id="rId608" ref="I416"/>
    <hyperlink r:id="rId609" ref="A417"/>
    <hyperlink r:id="rId610" ref="I417"/>
    <hyperlink r:id="rId611" ref="A418"/>
    <hyperlink r:id="rId612" ref="I418"/>
    <hyperlink r:id="rId613" ref="A419"/>
    <hyperlink r:id="rId614" ref="A420"/>
    <hyperlink r:id="rId615" ref="I420"/>
    <hyperlink r:id="rId616" ref="A421"/>
    <hyperlink r:id="rId617" ref="A422"/>
    <hyperlink r:id="rId618" ref="A423"/>
    <hyperlink r:id="rId619" ref="I423"/>
    <hyperlink r:id="rId620" ref="A424"/>
    <hyperlink r:id="rId621" ref="I424"/>
    <hyperlink r:id="rId622" ref="A425"/>
    <hyperlink r:id="rId623" ref="I425"/>
    <hyperlink r:id="rId624" ref="A426"/>
    <hyperlink r:id="rId625" ref="A427"/>
    <hyperlink r:id="rId626" ref="A428"/>
    <hyperlink r:id="rId627" ref="I428"/>
    <hyperlink r:id="rId628" ref="A429"/>
    <hyperlink r:id="rId629" ref="I429"/>
    <hyperlink r:id="rId630" ref="A430"/>
    <hyperlink r:id="rId631" ref="I430"/>
    <hyperlink r:id="rId632" ref="A431"/>
    <hyperlink r:id="rId633" ref="A432"/>
    <hyperlink r:id="rId634" ref="A433"/>
    <hyperlink r:id="rId635" ref="A434"/>
    <hyperlink r:id="rId636" ref="I434"/>
    <hyperlink r:id="rId637" ref="A435"/>
    <hyperlink r:id="rId638" ref="I435"/>
    <hyperlink r:id="rId639" ref="A436"/>
    <hyperlink r:id="rId640" ref="A437"/>
    <hyperlink r:id="rId641" ref="A438"/>
    <hyperlink r:id="rId642" ref="A439"/>
    <hyperlink r:id="rId643" ref="I439"/>
    <hyperlink r:id="rId644" ref="A440"/>
    <hyperlink r:id="rId645" ref="I440"/>
    <hyperlink r:id="rId646" ref="A441"/>
    <hyperlink r:id="rId647" ref="A442"/>
    <hyperlink r:id="rId648" ref="I442"/>
    <hyperlink r:id="rId649" ref="A443"/>
    <hyperlink r:id="rId650" ref="A444"/>
    <hyperlink r:id="rId651" ref="A445"/>
    <hyperlink r:id="rId652" ref="A446"/>
    <hyperlink r:id="rId653" ref="I446"/>
    <hyperlink r:id="rId654" ref="A447"/>
    <hyperlink r:id="rId655" ref="I447"/>
    <hyperlink r:id="rId656" ref="A448"/>
    <hyperlink r:id="rId657" ref="A449"/>
    <hyperlink r:id="rId658" ref="A450"/>
    <hyperlink r:id="rId659" ref="I450"/>
    <hyperlink r:id="rId660" ref="A451"/>
    <hyperlink r:id="rId661" ref="A452"/>
    <hyperlink r:id="rId662" ref="I452"/>
    <hyperlink r:id="rId663" ref="A453"/>
    <hyperlink r:id="rId664" ref="I453"/>
    <hyperlink r:id="rId665" ref="A454"/>
    <hyperlink r:id="rId666" ref="A455"/>
    <hyperlink r:id="rId667" ref="I455"/>
    <hyperlink r:id="rId668" ref="A456"/>
    <hyperlink r:id="rId669" ref="I456"/>
    <hyperlink r:id="rId670" ref="A457"/>
    <hyperlink r:id="rId671" ref="A458"/>
    <hyperlink r:id="rId672" ref="A459"/>
    <hyperlink r:id="rId673" ref="A460"/>
    <hyperlink r:id="rId674" ref="A461"/>
    <hyperlink r:id="rId675" ref="I461"/>
    <hyperlink r:id="rId676" ref="A462"/>
    <hyperlink r:id="rId677" ref="I462"/>
    <hyperlink r:id="rId678" ref="A463"/>
    <hyperlink r:id="rId679" ref="A464"/>
    <hyperlink r:id="rId680" ref="I464"/>
    <hyperlink r:id="rId681" ref="A465"/>
    <hyperlink r:id="rId682" ref="A466"/>
    <hyperlink r:id="rId683" ref="A467"/>
    <hyperlink r:id="rId684" ref="I467"/>
    <hyperlink r:id="rId685" ref="A468"/>
    <hyperlink r:id="rId686" ref="I468"/>
    <hyperlink r:id="rId687" ref="A469"/>
    <hyperlink r:id="rId688" ref="I469"/>
    <hyperlink r:id="rId689" ref="A470"/>
    <hyperlink r:id="rId690" ref="A471"/>
    <hyperlink r:id="rId691" ref="I471"/>
    <hyperlink r:id="rId692" ref="A472"/>
    <hyperlink r:id="rId693" ref="I472"/>
    <hyperlink r:id="rId694" ref="A473"/>
    <hyperlink r:id="rId695" ref="I473"/>
    <hyperlink r:id="rId696" ref="A474"/>
    <hyperlink r:id="rId697" ref="A475"/>
    <hyperlink r:id="rId698" ref="A476"/>
    <hyperlink r:id="rId699" ref="I476"/>
    <hyperlink r:id="rId700" ref="A477"/>
    <hyperlink r:id="rId701" ref="I477"/>
    <hyperlink r:id="rId702" ref="A478"/>
    <hyperlink r:id="rId703" ref="A479"/>
    <hyperlink r:id="rId704" ref="I479"/>
    <hyperlink r:id="rId705" ref="A480"/>
    <hyperlink r:id="rId706" ref="I480"/>
    <hyperlink r:id="rId707" ref="A481"/>
    <hyperlink r:id="rId708" ref="I481"/>
    <hyperlink r:id="rId709" ref="A482"/>
    <hyperlink r:id="rId710" ref="I482"/>
    <hyperlink r:id="rId711" ref="A483"/>
    <hyperlink r:id="rId712" ref="A484"/>
    <hyperlink r:id="rId713" ref="A485"/>
    <hyperlink r:id="rId714" ref="A486"/>
    <hyperlink r:id="rId715" ref="A487"/>
    <hyperlink r:id="rId716" ref="A488"/>
    <hyperlink r:id="rId717" ref="I488"/>
    <hyperlink r:id="rId718" ref="A489"/>
    <hyperlink r:id="rId719" ref="A490"/>
    <hyperlink r:id="rId720" ref="A491"/>
    <hyperlink r:id="rId721" ref="I491"/>
    <hyperlink r:id="rId722" ref="A492"/>
    <hyperlink r:id="rId723" ref="A493"/>
    <hyperlink r:id="rId724" ref="A494"/>
    <hyperlink r:id="rId725" ref="I494"/>
    <hyperlink r:id="rId726" ref="A495"/>
    <hyperlink r:id="rId727" ref="A496"/>
    <hyperlink r:id="rId728" ref="I496"/>
    <hyperlink r:id="rId729" ref="A497"/>
    <hyperlink r:id="rId730" ref="A498"/>
    <hyperlink r:id="rId731" ref="I498"/>
    <hyperlink r:id="rId732" ref="A499"/>
    <hyperlink r:id="rId733" ref="I499"/>
    <hyperlink r:id="rId734" ref="A500"/>
    <hyperlink r:id="rId735" ref="I500"/>
    <hyperlink r:id="rId736" ref="A501"/>
    <hyperlink r:id="rId737" ref="A502"/>
    <hyperlink r:id="rId738" ref="I502"/>
    <hyperlink r:id="rId739" ref="A503"/>
    <hyperlink r:id="rId740" ref="A504"/>
    <hyperlink r:id="rId741" ref="I504"/>
    <hyperlink r:id="rId742" ref="A505"/>
    <hyperlink r:id="rId743" ref="I505"/>
    <hyperlink r:id="rId744" ref="A506"/>
    <hyperlink r:id="rId745" ref="I506"/>
    <hyperlink r:id="rId746" ref="A507"/>
    <hyperlink r:id="rId747" ref="A508"/>
    <hyperlink r:id="rId748" ref="I508"/>
    <hyperlink r:id="rId749" ref="A509"/>
    <hyperlink r:id="rId750" ref="I509"/>
    <hyperlink r:id="rId751" ref="A510"/>
    <hyperlink r:id="rId752" ref="I510"/>
    <hyperlink r:id="rId753" ref="A511"/>
    <hyperlink r:id="rId754" ref="I511"/>
    <hyperlink r:id="rId755" ref="A512"/>
    <hyperlink r:id="rId756" ref="I512"/>
    <hyperlink r:id="rId757" ref="A513"/>
    <hyperlink r:id="rId758" ref="I513"/>
    <hyperlink r:id="rId759" ref="A514"/>
    <hyperlink r:id="rId760" ref="A515"/>
    <hyperlink r:id="rId761" ref="I515"/>
    <hyperlink r:id="rId762" ref="A516"/>
    <hyperlink r:id="rId763" ref="I516"/>
    <hyperlink r:id="rId764" ref="A517"/>
    <hyperlink r:id="rId765" ref="I517"/>
    <hyperlink r:id="rId766" ref="A518"/>
    <hyperlink r:id="rId767" ref="I518"/>
    <hyperlink r:id="rId768" ref="A519"/>
    <hyperlink r:id="rId769" ref="A520"/>
    <hyperlink r:id="rId770" ref="I520"/>
    <hyperlink r:id="rId771" ref="A521"/>
    <hyperlink r:id="rId772" ref="I521"/>
    <hyperlink r:id="rId773" ref="A522"/>
    <hyperlink r:id="rId774" ref="A523"/>
    <hyperlink r:id="rId775" ref="A524"/>
    <hyperlink r:id="rId776" ref="I524"/>
    <hyperlink r:id="rId777" ref="A525"/>
    <hyperlink r:id="rId778" ref="A526"/>
    <hyperlink r:id="rId779" ref="A527"/>
    <hyperlink r:id="rId780" ref="I527"/>
    <hyperlink r:id="rId781" ref="A528"/>
    <hyperlink r:id="rId782" ref="I528"/>
    <hyperlink r:id="rId783" ref="A529"/>
    <hyperlink r:id="rId784" ref="A530"/>
    <hyperlink r:id="rId785" ref="I530"/>
    <hyperlink r:id="rId786" ref="A531"/>
    <hyperlink r:id="rId787" ref="A532"/>
    <hyperlink r:id="rId788" ref="I532"/>
    <hyperlink r:id="rId789" ref="A533"/>
    <hyperlink r:id="rId790" ref="I533"/>
    <hyperlink r:id="rId791" ref="A534"/>
    <hyperlink r:id="rId792" ref="A535"/>
    <hyperlink r:id="rId793" ref="I535"/>
    <hyperlink r:id="rId794" ref="A536"/>
    <hyperlink r:id="rId795" ref="I536"/>
    <hyperlink r:id="rId796" ref="A537"/>
    <hyperlink r:id="rId797" ref="A538"/>
    <hyperlink r:id="rId798" ref="I538"/>
    <hyperlink r:id="rId799" ref="A539"/>
    <hyperlink r:id="rId800" ref="I539"/>
    <hyperlink r:id="rId801" ref="A540"/>
    <hyperlink r:id="rId802" ref="A541"/>
    <hyperlink r:id="rId803" ref="I541"/>
    <hyperlink r:id="rId804" ref="A542"/>
    <hyperlink r:id="rId805" ref="I542"/>
    <hyperlink r:id="rId806" ref="A543"/>
    <hyperlink r:id="rId807" ref="I543"/>
    <hyperlink r:id="rId808" ref="A544"/>
    <hyperlink r:id="rId809" ref="A545"/>
    <hyperlink r:id="rId810" ref="I545"/>
    <hyperlink r:id="rId811" ref="A546"/>
    <hyperlink r:id="rId812" ref="I546"/>
    <hyperlink r:id="rId813" ref="A547"/>
    <hyperlink r:id="rId814" ref="A548"/>
    <hyperlink r:id="rId815" ref="A549"/>
    <hyperlink r:id="rId816" ref="A550"/>
    <hyperlink r:id="rId817" ref="I550"/>
    <hyperlink r:id="rId818" ref="A551"/>
    <hyperlink r:id="rId819" ref="A552"/>
    <hyperlink r:id="rId820" ref="I552"/>
    <hyperlink r:id="rId821" ref="A553"/>
    <hyperlink r:id="rId822" ref="A554"/>
    <hyperlink r:id="rId823" ref="A555"/>
    <hyperlink r:id="rId824" ref="I555"/>
    <hyperlink r:id="rId825" ref="A556"/>
    <hyperlink r:id="rId826" ref="I556"/>
    <hyperlink r:id="rId827" ref="A557"/>
    <hyperlink r:id="rId828" ref="A558"/>
    <hyperlink r:id="rId829" ref="I558"/>
    <hyperlink r:id="rId830" ref="A559"/>
    <hyperlink r:id="rId831" ref="A560"/>
    <hyperlink r:id="rId832" ref="A561"/>
    <hyperlink r:id="rId833" ref="I561"/>
    <hyperlink r:id="rId834" ref="A562"/>
    <hyperlink r:id="rId835" ref="I562"/>
    <hyperlink r:id="rId836" ref="A563"/>
    <hyperlink r:id="rId837" ref="I563"/>
    <hyperlink r:id="rId838" ref="A564"/>
    <hyperlink r:id="rId839" ref="I564"/>
    <hyperlink r:id="rId840" ref="A565"/>
    <hyperlink r:id="rId841" ref="A566"/>
    <hyperlink r:id="rId842" ref="A567"/>
    <hyperlink r:id="rId843" ref="I567"/>
    <hyperlink r:id="rId844" ref="A568"/>
    <hyperlink r:id="rId845" ref="A569"/>
    <hyperlink r:id="rId846" ref="I569"/>
    <hyperlink r:id="rId847" ref="A570"/>
    <hyperlink r:id="rId848" ref="I570"/>
    <hyperlink r:id="rId849" ref="A571"/>
    <hyperlink r:id="rId850" ref="I571"/>
    <hyperlink r:id="rId851" ref="A572"/>
    <hyperlink r:id="rId852" ref="I572"/>
    <hyperlink r:id="rId853" ref="A573"/>
    <hyperlink r:id="rId854" ref="I573"/>
    <hyperlink r:id="rId855" ref="A574"/>
    <hyperlink r:id="rId856" ref="A575"/>
    <hyperlink r:id="rId857" ref="I575"/>
    <hyperlink r:id="rId858" ref="A576"/>
    <hyperlink r:id="rId859" ref="A577"/>
    <hyperlink r:id="rId860" ref="A578"/>
    <hyperlink r:id="rId861" ref="B578"/>
    <hyperlink r:id="rId862" ref="A579"/>
    <hyperlink r:id="rId863" ref="A580"/>
    <hyperlink r:id="rId864" ref="I580"/>
    <hyperlink r:id="rId865" ref="A581"/>
    <hyperlink r:id="rId866" ref="A582"/>
    <hyperlink r:id="rId867" ref="A583"/>
    <hyperlink r:id="rId868" ref="I583"/>
    <hyperlink r:id="rId869" ref="A584"/>
    <hyperlink r:id="rId870" ref="I584"/>
    <hyperlink r:id="rId871" ref="A585"/>
    <hyperlink r:id="rId872" ref="I585"/>
    <hyperlink r:id="rId873" ref="A586"/>
    <hyperlink r:id="rId874" ref="I586"/>
    <hyperlink r:id="rId875" ref="A587"/>
    <hyperlink r:id="rId876" ref="A588"/>
    <hyperlink r:id="rId877" ref="A589"/>
    <hyperlink r:id="rId878" ref="A590"/>
    <hyperlink r:id="rId879" ref="I590"/>
    <hyperlink r:id="rId880" ref="A591"/>
    <hyperlink r:id="rId881" ref="I591"/>
    <hyperlink r:id="rId882" ref="A592"/>
    <hyperlink r:id="rId883" ref="I592"/>
    <hyperlink r:id="rId884" ref="A593"/>
    <hyperlink r:id="rId885" ref="A594"/>
    <hyperlink r:id="rId886" ref="A595"/>
    <hyperlink r:id="rId887" ref="I595"/>
    <hyperlink r:id="rId888" ref="A596"/>
    <hyperlink r:id="rId889" ref="I596"/>
    <hyperlink r:id="rId890" ref="A597"/>
    <hyperlink r:id="rId891" ref="I597"/>
    <hyperlink r:id="rId892" ref="A598"/>
    <hyperlink r:id="rId893" ref="A599"/>
    <hyperlink r:id="rId894" ref="A600"/>
    <hyperlink r:id="rId895" location="c1095" ref="I600"/>
    <hyperlink r:id="rId896" ref="A601"/>
    <hyperlink r:id="rId897" ref="I601"/>
    <hyperlink r:id="rId898" ref="A602"/>
    <hyperlink r:id="rId899" ref="I602"/>
    <hyperlink r:id="rId900" ref="A603"/>
    <hyperlink r:id="rId901" ref="A604"/>
    <hyperlink r:id="rId902" ref="A605"/>
    <hyperlink r:id="rId903" ref="A606"/>
    <hyperlink r:id="rId904" ref="I606"/>
    <hyperlink r:id="rId905" ref="A607"/>
    <hyperlink r:id="rId906" ref="A608"/>
    <hyperlink r:id="rId907" ref="I608"/>
    <hyperlink r:id="rId908" ref="A609"/>
    <hyperlink r:id="rId909" ref="A610"/>
    <hyperlink r:id="rId910" ref="I610"/>
    <hyperlink r:id="rId911" ref="A611"/>
    <hyperlink r:id="rId912" ref="A612"/>
    <hyperlink r:id="rId913" ref="A613"/>
    <hyperlink r:id="rId914" ref="I613"/>
    <hyperlink r:id="rId915" ref="A614"/>
    <hyperlink r:id="rId916" ref="A615"/>
    <hyperlink r:id="rId917" ref="I615"/>
    <hyperlink r:id="rId918" ref="A616"/>
    <hyperlink r:id="rId919" ref="I616"/>
    <hyperlink r:id="rId920" ref="A617"/>
    <hyperlink r:id="rId921" ref="I617"/>
    <hyperlink r:id="rId922" ref="A618"/>
    <hyperlink r:id="rId923" ref="A619"/>
    <hyperlink r:id="rId924" ref="A620"/>
    <hyperlink r:id="rId925" ref="A621"/>
    <hyperlink r:id="rId926" ref="I621"/>
    <hyperlink r:id="rId927" ref="A622"/>
    <hyperlink r:id="rId928" ref="I622"/>
    <hyperlink r:id="rId929" ref="A623"/>
    <hyperlink r:id="rId930" ref="I623"/>
    <hyperlink r:id="rId931" ref="A624"/>
    <hyperlink r:id="rId932" ref="A625"/>
    <hyperlink r:id="rId933" ref="I625"/>
    <hyperlink r:id="rId934" ref="A626"/>
    <hyperlink r:id="rId935" ref="I626"/>
    <hyperlink r:id="rId936" ref="A627"/>
    <hyperlink r:id="rId937" ref="A628"/>
    <hyperlink r:id="rId938" ref="I628"/>
    <hyperlink r:id="rId939" ref="A629"/>
    <hyperlink r:id="rId940" ref="I629"/>
    <hyperlink r:id="rId941" ref="A630"/>
    <hyperlink r:id="rId942" ref="A631"/>
    <hyperlink r:id="rId943" ref="A632"/>
    <hyperlink r:id="rId944" ref="I632"/>
    <hyperlink r:id="rId945" ref="A633"/>
    <hyperlink r:id="rId946" ref="I633"/>
    <hyperlink r:id="rId947" ref="A634"/>
    <hyperlink r:id="rId948" ref="I634"/>
    <hyperlink r:id="rId949" ref="A635"/>
    <hyperlink r:id="rId950" ref="A636"/>
    <hyperlink r:id="rId951" ref="I636"/>
    <hyperlink r:id="rId952" ref="A637"/>
    <hyperlink r:id="rId953" ref="I637"/>
    <hyperlink r:id="rId954" ref="A638"/>
    <hyperlink r:id="rId955" ref="A639"/>
    <hyperlink r:id="rId956" ref="I639"/>
    <hyperlink r:id="rId957" ref="A640"/>
    <hyperlink r:id="rId958" ref="I640"/>
    <hyperlink r:id="rId959" ref="A641"/>
    <hyperlink r:id="rId960" ref="I641"/>
    <hyperlink r:id="rId961" ref="A642"/>
    <hyperlink r:id="rId962" ref="A643"/>
    <hyperlink r:id="rId963" ref="A644"/>
    <hyperlink r:id="rId964" ref="A645"/>
    <hyperlink r:id="rId965" ref="A646"/>
    <hyperlink r:id="rId966" ref="I646"/>
    <hyperlink r:id="rId967" ref="A647"/>
    <hyperlink r:id="rId968" ref="A648"/>
    <hyperlink r:id="rId969" ref="I648"/>
    <hyperlink r:id="rId970" ref="A649"/>
    <hyperlink r:id="rId971" ref="A650"/>
    <hyperlink r:id="rId972" ref="A651"/>
    <hyperlink r:id="rId973" ref="I651"/>
    <hyperlink r:id="rId974" ref="A652"/>
    <hyperlink r:id="rId975" ref="A653"/>
    <hyperlink r:id="rId976" ref="I653"/>
    <hyperlink r:id="rId977" ref="A654"/>
    <hyperlink r:id="rId978" ref="A655"/>
    <hyperlink r:id="rId979" ref="A656"/>
    <hyperlink r:id="rId980" ref="I656"/>
    <hyperlink r:id="rId981" ref="A657"/>
    <hyperlink r:id="rId982" ref="A658"/>
    <hyperlink r:id="rId983" ref="A659"/>
    <hyperlink r:id="rId984" ref="I659"/>
    <hyperlink r:id="rId985" ref="A660"/>
    <hyperlink r:id="rId986" ref="A661"/>
    <hyperlink r:id="rId987" ref="A662"/>
    <hyperlink r:id="rId988" ref="I662"/>
    <hyperlink r:id="rId989" ref="A663"/>
    <hyperlink r:id="rId990" ref="I663"/>
    <hyperlink r:id="rId991" ref="A664"/>
    <hyperlink r:id="rId992" ref="I664"/>
    <hyperlink r:id="rId993" ref="A665"/>
    <hyperlink r:id="rId994" ref="I665"/>
    <hyperlink r:id="rId995" ref="A666"/>
    <hyperlink r:id="rId996" ref="I666"/>
    <hyperlink r:id="rId997" ref="A667"/>
    <hyperlink r:id="rId998" ref="I667"/>
    <hyperlink r:id="rId999" ref="A668"/>
    <hyperlink r:id="rId1000" ref="A669"/>
    <hyperlink r:id="rId1001" ref="I669"/>
    <hyperlink r:id="rId1002" ref="A670"/>
    <hyperlink r:id="rId1003" ref="A671"/>
    <hyperlink r:id="rId1004" ref="I671"/>
    <hyperlink r:id="rId1005" ref="A672"/>
    <hyperlink r:id="rId1006" ref="A673"/>
    <hyperlink r:id="rId1007" ref="A674"/>
    <hyperlink r:id="rId1008" ref="I674"/>
    <hyperlink r:id="rId1009" ref="A675"/>
    <hyperlink r:id="rId1010" ref="I675"/>
    <hyperlink r:id="rId1011" ref="A676"/>
    <hyperlink r:id="rId1012" ref="A677"/>
    <hyperlink r:id="rId1013" ref="A678"/>
    <hyperlink r:id="rId1014" ref="I678"/>
    <hyperlink r:id="rId1015" ref="A679"/>
    <hyperlink r:id="rId1016" ref="A680"/>
    <hyperlink r:id="rId1017" ref="I680"/>
    <hyperlink r:id="rId1018" ref="A681"/>
    <hyperlink r:id="rId1019" ref="I681"/>
    <hyperlink r:id="rId1020" ref="A682"/>
    <hyperlink r:id="rId1021" ref="A683"/>
    <hyperlink r:id="rId1022" ref="I683"/>
    <hyperlink r:id="rId1023" ref="A684"/>
    <hyperlink r:id="rId1024" ref="I684"/>
    <hyperlink r:id="rId1025" ref="A685"/>
    <hyperlink r:id="rId1026" ref="I685"/>
    <hyperlink r:id="rId1027" ref="A686"/>
    <hyperlink r:id="rId1028" ref="I686"/>
    <hyperlink r:id="rId1029" ref="A687"/>
    <hyperlink r:id="rId1030" ref="I687"/>
    <hyperlink r:id="rId1031" ref="A688"/>
    <hyperlink r:id="rId1032" ref="A689"/>
    <hyperlink r:id="rId1033" ref="I689"/>
    <hyperlink r:id="rId1034" ref="A690"/>
    <hyperlink r:id="rId1035" ref="I690"/>
    <hyperlink r:id="rId1036" ref="A691"/>
    <hyperlink r:id="rId1037" ref="A692"/>
    <hyperlink r:id="rId1038" ref="I692"/>
    <hyperlink r:id="rId1039" ref="A693"/>
    <hyperlink r:id="rId1040" ref="A694"/>
    <hyperlink r:id="rId1041" ref="I694"/>
    <hyperlink r:id="rId1042" ref="A695"/>
    <hyperlink r:id="rId1043" ref="A696"/>
    <hyperlink r:id="rId1044" ref="A697"/>
    <hyperlink r:id="rId1045" ref="I697"/>
    <hyperlink r:id="rId1046" ref="A698"/>
    <hyperlink r:id="rId1047" ref="A699"/>
    <hyperlink r:id="rId1048" ref="I699"/>
    <hyperlink r:id="rId1049" ref="A700"/>
    <hyperlink r:id="rId1050" ref="A701"/>
    <hyperlink r:id="rId1051" ref="A702"/>
    <hyperlink r:id="rId1052" ref="A703"/>
    <hyperlink r:id="rId1053" ref="A704"/>
    <hyperlink r:id="rId1054" ref="A705"/>
    <hyperlink r:id="rId1055" ref="I705"/>
    <hyperlink r:id="rId1056" ref="A706"/>
    <hyperlink r:id="rId1057" ref="A707"/>
    <hyperlink r:id="rId1058" ref="I707"/>
    <hyperlink r:id="rId1059" ref="A708"/>
    <hyperlink r:id="rId1060" ref="A709"/>
    <hyperlink r:id="rId1061" ref="I709"/>
    <hyperlink r:id="rId1062" ref="A710"/>
    <hyperlink r:id="rId1063" ref="A711"/>
    <hyperlink r:id="rId1064" ref="A712"/>
    <hyperlink r:id="rId1065" ref="A713"/>
    <hyperlink r:id="rId1066" ref="I713"/>
    <hyperlink r:id="rId1067" ref="A714"/>
    <hyperlink r:id="rId1068" ref="A715"/>
    <hyperlink r:id="rId1069" ref="A716"/>
    <hyperlink r:id="rId1070" ref="A717"/>
    <hyperlink r:id="rId1071" ref="I717"/>
    <hyperlink r:id="rId1072" ref="A718"/>
    <hyperlink r:id="rId1073" ref="A719"/>
    <hyperlink r:id="rId1074" ref="A720"/>
    <hyperlink r:id="rId1075" ref="A721"/>
    <hyperlink r:id="rId1076" ref="A722"/>
    <hyperlink r:id="rId1077" ref="A723"/>
    <hyperlink r:id="rId1078" ref="I723"/>
    <hyperlink r:id="rId1079" ref="A724"/>
    <hyperlink r:id="rId1080" ref="I724"/>
    <hyperlink r:id="rId1081" ref="A725"/>
    <hyperlink r:id="rId1082" ref="A726"/>
    <hyperlink r:id="rId1083" ref="I726"/>
    <hyperlink r:id="rId1084" ref="A727"/>
    <hyperlink r:id="rId1085" ref="I727"/>
    <hyperlink r:id="rId1086" ref="A728"/>
    <hyperlink r:id="rId1087" ref="I728"/>
    <hyperlink r:id="rId1088" ref="A729"/>
    <hyperlink r:id="rId1089" ref="A730"/>
    <hyperlink r:id="rId1090" ref="A731"/>
    <hyperlink r:id="rId1091" ref="I731"/>
    <hyperlink r:id="rId1092" ref="A732"/>
    <hyperlink r:id="rId1093" ref="A733"/>
    <hyperlink r:id="rId1094" ref="A734"/>
    <hyperlink r:id="rId1095" ref="A735"/>
    <hyperlink r:id="rId1096" ref="A736"/>
    <hyperlink r:id="rId1097" ref="A737"/>
    <hyperlink r:id="rId1098" ref="A738"/>
    <hyperlink r:id="rId1099" ref="I738"/>
    <hyperlink r:id="rId1100" ref="A739"/>
    <hyperlink r:id="rId1101" ref="A740"/>
    <hyperlink r:id="rId1102" ref="I740"/>
    <hyperlink r:id="rId1103" ref="A741"/>
    <hyperlink r:id="rId1104" ref="A742"/>
    <hyperlink r:id="rId1105" ref="I742"/>
    <hyperlink r:id="rId1106" ref="A743"/>
    <hyperlink r:id="rId1107" ref="A744"/>
    <hyperlink r:id="rId1108" ref="I744"/>
    <hyperlink r:id="rId1109" ref="A745"/>
    <hyperlink r:id="rId1110" ref="I745"/>
    <hyperlink r:id="rId1111" ref="A746"/>
    <hyperlink r:id="rId1112" ref="I746"/>
    <hyperlink r:id="rId1113" ref="A747"/>
    <hyperlink r:id="rId1114" ref="I747"/>
    <hyperlink r:id="rId1115" ref="A748"/>
    <hyperlink r:id="rId1116" ref="I748"/>
    <hyperlink r:id="rId1117" ref="A749"/>
    <hyperlink r:id="rId1118" ref="A750"/>
    <hyperlink r:id="rId1119" ref="A751"/>
    <hyperlink r:id="rId1120" ref="I751"/>
    <hyperlink r:id="rId1121" ref="A752"/>
    <hyperlink r:id="rId1122" ref="A753"/>
    <hyperlink r:id="rId1123" ref="I753"/>
    <hyperlink r:id="rId1124" ref="A754"/>
    <hyperlink r:id="rId1125" ref="I754"/>
    <hyperlink r:id="rId1126" ref="A755"/>
    <hyperlink r:id="rId1127" ref="A756"/>
    <hyperlink r:id="rId1128" ref="A757"/>
    <hyperlink r:id="rId1129" ref="I757"/>
    <hyperlink r:id="rId1130" ref="A758"/>
    <hyperlink r:id="rId1131" ref="I758"/>
    <hyperlink r:id="rId1132" ref="A759"/>
    <hyperlink r:id="rId1133" ref="I759"/>
    <hyperlink r:id="rId1134" ref="A760"/>
    <hyperlink r:id="rId1135" ref="I760"/>
    <hyperlink r:id="rId1136" ref="A761"/>
    <hyperlink r:id="rId1137" ref="A762"/>
    <hyperlink r:id="rId1138" ref="A763"/>
    <hyperlink r:id="rId1139" ref="I763"/>
    <hyperlink r:id="rId1140" ref="A764"/>
    <hyperlink r:id="rId1141" ref="A765"/>
    <hyperlink r:id="rId1142" ref="A766"/>
    <hyperlink r:id="rId1143" ref="I766"/>
    <hyperlink r:id="rId1144" ref="A767"/>
    <hyperlink r:id="rId1145" ref="A768"/>
    <hyperlink r:id="rId1146" ref="A769"/>
    <hyperlink r:id="rId1147" ref="A770"/>
    <hyperlink r:id="rId1148" ref="I770"/>
    <hyperlink r:id="rId1149" ref="A771"/>
    <hyperlink r:id="rId1150" ref="A772"/>
    <hyperlink r:id="rId1151" ref="I772"/>
    <hyperlink r:id="rId1152" ref="A773"/>
    <hyperlink r:id="rId1153" ref="A774"/>
    <hyperlink r:id="rId1154" ref="A775"/>
    <hyperlink r:id="rId1155" ref="I775"/>
    <hyperlink r:id="rId1156" ref="A776"/>
    <hyperlink r:id="rId1157" ref="A777"/>
    <hyperlink r:id="rId1158" ref="I777"/>
    <hyperlink r:id="rId1159" ref="A778"/>
    <hyperlink r:id="rId1160" ref="I778"/>
    <hyperlink r:id="rId1161" ref="A779"/>
    <hyperlink r:id="rId1162" ref="I779"/>
    <hyperlink r:id="rId1163" ref="A780"/>
    <hyperlink r:id="rId1164" ref="I780"/>
    <hyperlink r:id="rId1165" ref="A781"/>
    <hyperlink r:id="rId1166" ref="I781"/>
    <hyperlink r:id="rId1167" ref="A782"/>
    <hyperlink r:id="rId1168" ref="A783"/>
    <hyperlink r:id="rId1169" ref="A784"/>
    <hyperlink r:id="rId1170" ref="I784"/>
    <hyperlink r:id="rId1171" ref="A785"/>
    <hyperlink r:id="rId1172" ref="I785"/>
    <hyperlink r:id="rId1173" ref="A786"/>
    <hyperlink r:id="rId1174" ref="I786"/>
    <hyperlink r:id="rId1175" ref="A787"/>
    <hyperlink r:id="rId1176" ref="I787"/>
    <hyperlink r:id="rId1177" ref="A788"/>
    <hyperlink r:id="rId1178" ref="A789"/>
    <hyperlink r:id="rId1179" ref="A790"/>
    <hyperlink r:id="rId1180" ref="A791"/>
    <hyperlink r:id="rId1181" ref="I791"/>
    <hyperlink r:id="rId1182" ref="A792"/>
    <hyperlink r:id="rId1183" ref="A793"/>
    <hyperlink r:id="rId1184" ref="I793"/>
    <hyperlink r:id="rId1185" ref="A794"/>
    <hyperlink r:id="rId1186" ref="A795"/>
    <hyperlink r:id="rId1187" ref="I795"/>
    <hyperlink r:id="rId1188" ref="A796"/>
    <hyperlink r:id="rId1189" ref="A797"/>
    <hyperlink r:id="rId1190" ref="A798"/>
    <hyperlink r:id="rId1191" ref="I798"/>
    <hyperlink r:id="rId1192" ref="A799"/>
    <hyperlink r:id="rId1193" ref="I799"/>
    <hyperlink r:id="rId1194" ref="A800"/>
    <hyperlink r:id="rId1195" ref="I800"/>
    <hyperlink r:id="rId1196" ref="A801"/>
    <hyperlink r:id="rId1197" ref="I801"/>
    <hyperlink r:id="rId1198" ref="A802"/>
    <hyperlink r:id="rId1199" ref="A803"/>
    <hyperlink r:id="rId1200" ref="I803"/>
    <hyperlink r:id="rId1201" ref="A804"/>
    <hyperlink r:id="rId1202" ref="A805"/>
    <hyperlink r:id="rId1203" ref="I805"/>
    <hyperlink r:id="rId1204" ref="A806"/>
    <hyperlink r:id="rId1205" ref="A807"/>
    <hyperlink r:id="rId1206" ref="A808"/>
    <hyperlink r:id="rId1207" ref="I808"/>
    <hyperlink r:id="rId1208" ref="A809"/>
    <hyperlink r:id="rId1209" ref="A810"/>
    <hyperlink r:id="rId1210" ref="A811"/>
    <hyperlink r:id="rId1211" ref="A812"/>
    <hyperlink r:id="rId1212" ref="A813"/>
    <hyperlink r:id="rId1213" ref="A814"/>
    <hyperlink r:id="rId1214" ref="I814"/>
    <hyperlink r:id="rId1215" ref="A815"/>
    <hyperlink r:id="rId1216" ref="A816"/>
    <hyperlink r:id="rId1217" ref="I816"/>
    <hyperlink r:id="rId1218" ref="A817"/>
    <hyperlink r:id="rId1219" ref="I817"/>
    <hyperlink r:id="rId1220" ref="A818"/>
    <hyperlink r:id="rId1221" ref="I818"/>
    <hyperlink r:id="rId1222" ref="A819"/>
    <hyperlink r:id="rId1223" ref="A820"/>
    <hyperlink r:id="rId1224" ref="A821"/>
    <hyperlink r:id="rId1225" ref="I821"/>
    <hyperlink r:id="rId1226" ref="A822"/>
    <hyperlink r:id="rId1227" ref="I822"/>
    <hyperlink r:id="rId1228" ref="A823"/>
    <hyperlink r:id="rId1229" ref="I823"/>
    <hyperlink r:id="rId1230" ref="A824"/>
    <hyperlink r:id="rId1231" ref="I824"/>
    <hyperlink r:id="rId1232" ref="A825"/>
    <hyperlink r:id="rId1233" ref="I825"/>
    <hyperlink r:id="rId1234" ref="A826"/>
    <hyperlink r:id="rId1235" ref="A827"/>
    <hyperlink r:id="rId1236" ref="A828"/>
    <hyperlink r:id="rId1237" ref="I828"/>
    <hyperlink r:id="rId1238" ref="A829"/>
    <hyperlink r:id="rId1239" ref="A830"/>
    <hyperlink r:id="rId1240" ref="A831"/>
    <hyperlink r:id="rId1241" ref="I831"/>
    <hyperlink r:id="rId1242" ref="A832"/>
    <hyperlink r:id="rId1243" ref="I832"/>
    <hyperlink r:id="rId1244" ref="A833"/>
    <hyperlink r:id="rId1245" ref="I833"/>
    <hyperlink r:id="rId1246" ref="A834"/>
    <hyperlink r:id="rId1247" ref="A835"/>
    <hyperlink r:id="rId1248" ref="A836"/>
    <hyperlink r:id="rId1249" ref="I836"/>
    <hyperlink r:id="rId1250" ref="A837"/>
    <hyperlink r:id="rId1251" ref="I837"/>
    <hyperlink r:id="rId1252" ref="A838"/>
    <hyperlink r:id="rId1253" ref="I838"/>
    <hyperlink r:id="rId1254" ref="A839"/>
    <hyperlink r:id="rId1255" ref="A840"/>
    <hyperlink r:id="rId1256" ref="A841"/>
    <hyperlink r:id="rId1257" ref="I841"/>
    <hyperlink r:id="rId1258" ref="A842"/>
    <hyperlink r:id="rId1259" ref="I842"/>
    <hyperlink r:id="rId1260" ref="A843"/>
    <hyperlink r:id="rId1261" ref="A844"/>
    <hyperlink r:id="rId1262" ref="I844"/>
    <hyperlink r:id="rId1263" ref="A845"/>
    <hyperlink r:id="rId1264" ref="A846"/>
    <hyperlink r:id="rId1265" ref="I846"/>
    <hyperlink r:id="rId1266" ref="A847"/>
    <hyperlink r:id="rId1267" ref="A848"/>
    <hyperlink r:id="rId1268" ref="A849"/>
    <hyperlink r:id="rId1269" ref="A850"/>
    <hyperlink r:id="rId1270" ref="I850"/>
    <hyperlink r:id="rId1271" ref="A851"/>
    <hyperlink r:id="rId1272" ref="A852"/>
    <hyperlink r:id="rId1273" ref="I852"/>
    <hyperlink r:id="rId1274" ref="A853"/>
    <hyperlink r:id="rId1275" ref="A854"/>
    <hyperlink r:id="rId1276" ref="A855"/>
    <hyperlink r:id="rId1277" ref="A856"/>
    <hyperlink r:id="rId1278" ref="A857"/>
    <hyperlink r:id="rId1279" ref="I857"/>
    <hyperlink r:id="rId1280" ref="A858"/>
    <hyperlink r:id="rId1281" ref="A859"/>
    <hyperlink r:id="rId1282" ref="I859"/>
    <hyperlink r:id="rId1283" ref="A860"/>
    <hyperlink r:id="rId1284" ref="I860"/>
    <hyperlink r:id="rId1285" ref="A861"/>
    <hyperlink r:id="rId1286" ref="I861"/>
    <hyperlink r:id="rId1287" ref="A862"/>
    <hyperlink r:id="rId1288" ref="A863"/>
    <hyperlink r:id="rId1289" ref="A864"/>
    <hyperlink r:id="rId1290" ref="A865"/>
    <hyperlink r:id="rId1291" ref="I865"/>
    <hyperlink r:id="rId1292" ref="A866"/>
    <hyperlink r:id="rId1293" ref="I866"/>
    <hyperlink r:id="rId1294" ref="A867"/>
    <hyperlink r:id="rId1295" ref="I867"/>
    <hyperlink r:id="rId1296" ref="A868"/>
    <hyperlink r:id="rId1297" ref="I868"/>
    <hyperlink r:id="rId1298" ref="A869"/>
    <hyperlink r:id="rId1299" ref="A870"/>
    <hyperlink r:id="rId1300" ref="A871"/>
    <hyperlink r:id="rId1301" ref="A872"/>
    <hyperlink r:id="rId1302" ref="I872"/>
    <hyperlink r:id="rId1303" ref="A873"/>
    <hyperlink r:id="rId1304" ref="A874"/>
    <hyperlink r:id="rId1305" ref="A875"/>
    <hyperlink r:id="rId1306" ref="A876"/>
    <hyperlink r:id="rId1307" ref="I876"/>
    <hyperlink r:id="rId1308" ref="A877"/>
    <hyperlink r:id="rId1309" ref="I877"/>
    <hyperlink r:id="rId1310" ref="A878"/>
    <hyperlink r:id="rId1311" ref="I878"/>
    <hyperlink r:id="rId1312" ref="A879"/>
    <hyperlink r:id="rId1313" ref="A880"/>
    <hyperlink r:id="rId1314" ref="I880"/>
    <hyperlink r:id="rId1315" ref="A881"/>
    <hyperlink r:id="rId1316" ref="I881"/>
    <hyperlink r:id="rId1317" ref="A882"/>
    <hyperlink r:id="rId1318" ref="A883"/>
    <hyperlink r:id="rId1319" ref="I883"/>
    <hyperlink r:id="rId1320" ref="A884"/>
    <hyperlink r:id="rId1321" ref="I884"/>
    <hyperlink r:id="rId1322" ref="A885"/>
    <hyperlink r:id="rId1323" ref="I885"/>
    <hyperlink r:id="rId1324" ref="A886"/>
    <hyperlink r:id="rId1325" ref="I886"/>
    <hyperlink r:id="rId1326" ref="A887"/>
    <hyperlink r:id="rId1327" ref="A888"/>
    <hyperlink r:id="rId1328" ref="I888"/>
    <hyperlink r:id="rId1329" ref="A889"/>
    <hyperlink r:id="rId1330" ref="A890"/>
    <hyperlink r:id="rId1331" ref="A891"/>
    <hyperlink r:id="rId1332" ref="I891"/>
    <hyperlink r:id="rId1333" ref="A892"/>
    <hyperlink r:id="rId1334" ref="I892"/>
    <hyperlink r:id="rId1335" ref="A893"/>
    <hyperlink r:id="rId1336" ref="I893"/>
    <hyperlink r:id="rId1337" ref="A894"/>
    <hyperlink r:id="rId1338" ref="A895"/>
    <hyperlink r:id="rId1339" ref="A896"/>
    <hyperlink r:id="rId1340" ref="I896"/>
    <hyperlink r:id="rId1341" ref="A897"/>
    <hyperlink r:id="rId1342" ref="A898"/>
    <hyperlink r:id="rId1343" ref="A899"/>
    <hyperlink r:id="rId1344" ref="A900"/>
    <hyperlink r:id="rId1345" ref="I900"/>
    <hyperlink r:id="rId1346" ref="A901"/>
    <hyperlink r:id="rId1347" ref="A902"/>
    <hyperlink r:id="rId1348" ref="I902"/>
    <hyperlink r:id="rId1349" ref="A903"/>
    <hyperlink r:id="rId1350" ref="A904"/>
    <hyperlink r:id="rId1351" ref="I904"/>
  </hyperlinks>
  <drawing r:id="rId13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4" max="4" width="18.88"/>
    <col customWidth="1" min="9" max="9" width="14.75"/>
  </cols>
  <sheetData>
    <row r="1">
      <c r="A1" s="2" t="s">
        <v>1</v>
      </c>
      <c r="B1" s="1" t="s">
        <v>2</v>
      </c>
      <c r="C1" s="1" t="s">
        <v>3</v>
      </c>
      <c r="D1" s="1" t="s">
        <v>4</v>
      </c>
      <c r="E1" s="1" t="s">
        <v>9573</v>
      </c>
      <c r="F1" s="1" t="s">
        <v>9574</v>
      </c>
      <c r="G1" s="1" t="s">
        <v>5</v>
      </c>
      <c r="H1" s="1" t="s">
        <v>6</v>
      </c>
      <c r="I1" s="1" t="s">
        <v>7</v>
      </c>
      <c r="J1" s="1" t="s">
        <v>8</v>
      </c>
      <c r="K1" s="3"/>
      <c r="L1" s="3"/>
    </row>
    <row r="2" hidden="1">
      <c r="A2" s="4" t="s">
        <v>15</v>
      </c>
      <c r="B2" s="1" t="s">
        <v>16</v>
      </c>
      <c r="C2" s="1" t="s">
        <v>17</v>
      </c>
      <c r="D2" s="1" t="s">
        <v>18</v>
      </c>
      <c r="E2" s="1" t="str">
        <f>IFERROR(__xludf.DUMMYFUNCTION("SPLIT(D2,""33"",FALSE)"),"86 Cours Victor Hugo
                                ")</f>
        <v>86 Cours Victor Hugo
                                </v>
      </c>
      <c r="F2" s="1" t="str">
        <f>IFERROR(__xludf.DUMMYFUNCTION("""COMPUTED_VALUE"""),"000 Bordeaux")</f>
        <v>000 Bordeaux</v>
      </c>
      <c r="G2" s="1" t="s">
        <v>19</v>
      </c>
      <c r="H2" s="1" t="s">
        <v>11</v>
      </c>
      <c r="I2" s="1" t="s">
        <v>11</v>
      </c>
      <c r="J2" s="1" t="s">
        <v>11</v>
      </c>
      <c r="K2" s="3"/>
      <c r="L2" s="3"/>
    </row>
    <row r="3" hidden="1">
      <c r="A3" s="4" t="s">
        <v>25</v>
      </c>
      <c r="B3" s="1" t="s">
        <v>26</v>
      </c>
      <c r="C3" s="1" t="s">
        <v>27</v>
      </c>
      <c r="D3" s="1" t="s">
        <v>28</v>
      </c>
      <c r="E3" s="1" t="str">
        <f>IFERROR(__xludf.DUMMYFUNCTION("SPLIT(D3,""33"",FALSE)"),"30 rue du Parlement Saint Pierre
                                ")</f>
        <v>30 rue du Parlement Saint Pierre
                                </v>
      </c>
      <c r="F3" s="1" t="str">
        <f>IFERROR(__xludf.DUMMYFUNCTION("""COMPUTED_VALUE"""),"000 Bordeaux")</f>
        <v>000 Bordeaux</v>
      </c>
      <c r="G3" s="1" t="s">
        <v>29</v>
      </c>
      <c r="H3" s="1" t="s">
        <v>11</v>
      </c>
      <c r="I3" s="5" t="s">
        <v>30</v>
      </c>
      <c r="J3" s="1" t="s">
        <v>31</v>
      </c>
      <c r="K3" s="3"/>
      <c r="L3" s="3"/>
    </row>
    <row r="4" hidden="1">
      <c r="A4" s="4" t="s">
        <v>37</v>
      </c>
      <c r="B4" s="1" t="s">
        <v>38</v>
      </c>
      <c r="C4" s="1" t="s">
        <v>39</v>
      </c>
      <c r="D4" s="1" t="s">
        <v>40</v>
      </c>
      <c r="E4" s="1" t="str">
        <f>IFERROR(__xludf.DUMMYFUNCTION("SPLIT(D4,""33"",FALSE)"),"8 Rue de Blois   
                                 Chez M. Langella
                                ")</f>
        <v>8 Rue de Blois   
                                 Chez M. Langella
                                </v>
      </c>
      <c r="F4" s="1" t="str">
        <f>IFERROR(__xludf.DUMMYFUNCTION("""COMPUTED_VALUE"""),"600 Pessac")</f>
        <v>600 Pessac</v>
      </c>
      <c r="G4" s="1" t="s">
        <v>41</v>
      </c>
      <c r="H4" s="1" t="s">
        <v>42</v>
      </c>
      <c r="I4" s="1" t="s">
        <v>11</v>
      </c>
      <c r="J4" s="1" t="s">
        <v>43</v>
      </c>
      <c r="K4" s="3"/>
      <c r="L4" s="3"/>
    </row>
    <row r="5" hidden="1">
      <c r="A5" s="4" t="s">
        <v>47</v>
      </c>
      <c r="B5" s="1" t="s">
        <v>48</v>
      </c>
      <c r="C5" s="1" t="s">
        <v>49</v>
      </c>
      <c r="D5" s="1" t="s">
        <v>50</v>
      </c>
      <c r="E5" s="1" t="str">
        <f>IFERROR(__xludf.DUMMYFUNCTION("SPLIT(D5,""33"",FALSE)"),"5 place, Amédée St Germain
                                ")</f>
        <v>5 place, Amédée St Germain
                                </v>
      </c>
      <c r="F5" s="1" t="str">
        <f>IFERROR(__xludf.DUMMYFUNCTION("""COMPUTED_VALUE"""),"800 Bordeaux")</f>
        <v>800 Bordeaux</v>
      </c>
      <c r="G5" s="1" t="s">
        <v>51</v>
      </c>
      <c r="H5" s="1" t="s">
        <v>52</v>
      </c>
      <c r="I5" s="1" t="s">
        <v>11</v>
      </c>
      <c r="J5" s="1" t="s">
        <v>53</v>
      </c>
      <c r="K5" s="3"/>
      <c r="L5" s="3"/>
    </row>
    <row r="6" hidden="1">
      <c r="A6" s="4" t="s">
        <v>55</v>
      </c>
      <c r="B6" s="1" t="s">
        <v>56</v>
      </c>
      <c r="C6" s="1" t="s">
        <v>57</v>
      </c>
      <c r="D6" s="1" t="s">
        <v>58</v>
      </c>
      <c r="E6" s="1" t="str">
        <f>IFERROR(__xludf.DUMMYFUNCTION("SPLIT(D6,""33"",FALSE)"),"Place de l'Europe
                                BP 44
                                ")</f>
        <v>Place de l'Europe
                                BP 44
                                </v>
      </c>
      <c r="F6" s="1" t="str">
        <f>IFERROR(__xludf.DUMMYFUNCTION("""COMPUTED_VALUE"""),"030 Bordeaux cedex")</f>
        <v>030 Bordeaux cedex</v>
      </c>
      <c r="G6" s="1" t="s">
        <v>59</v>
      </c>
      <c r="H6" s="1" t="s">
        <v>60</v>
      </c>
      <c r="I6" s="5" t="s">
        <v>61</v>
      </c>
      <c r="J6" s="1" t="s">
        <v>53</v>
      </c>
      <c r="K6" s="3"/>
      <c r="L6" s="3"/>
    </row>
    <row r="7" hidden="1">
      <c r="A7" s="4" t="s">
        <v>63</v>
      </c>
      <c r="B7" s="1" t="s">
        <v>64</v>
      </c>
      <c r="C7" s="1" t="s">
        <v>65</v>
      </c>
      <c r="D7" s="1" t="s">
        <v>66</v>
      </c>
      <c r="E7" s="1" t="str">
        <f>IFERROR(__xludf.DUMMYFUNCTION("SPLIT(D7,""33"",FALSE)"),"436 av de Verdun
                                ")</f>
        <v>436 av de Verdun
                                </v>
      </c>
      <c r="F7" s="1" t="str">
        <f>IFERROR(__xludf.DUMMYFUNCTION("""COMPUTED_VALUE"""),"700 Mérignac")</f>
        <v>700 Mérignac</v>
      </c>
      <c r="G7" s="1" t="s">
        <v>67</v>
      </c>
      <c r="H7" s="1" t="s">
        <v>68</v>
      </c>
      <c r="I7" s="1" t="s">
        <v>11</v>
      </c>
      <c r="J7" s="1" t="s">
        <v>11</v>
      </c>
      <c r="K7" s="3"/>
      <c r="L7" s="3"/>
    </row>
    <row r="8" hidden="1">
      <c r="A8" s="4" t="s">
        <v>74</v>
      </c>
      <c r="B8" s="1" t="s">
        <v>75</v>
      </c>
      <c r="C8" s="1" t="s">
        <v>76</v>
      </c>
      <c r="D8" s="1" t="s">
        <v>77</v>
      </c>
      <c r="E8" s="1" t="str">
        <f>IFERROR(__xludf.DUMMYFUNCTION("SPLIT(D8,""33"",FALSE)"),"9 bis cours Edouard Vaillant
                                ")</f>
        <v>9 bis cours Edouard Vaillant
                                </v>
      </c>
      <c r="F8" s="1" t="str">
        <f>IFERROR(__xludf.DUMMYFUNCTION("""COMPUTED_VALUE"""),"300 Bordeaux")</f>
        <v>300 Bordeaux</v>
      </c>
      <c r="G8" s="1" t="s">
        <v>78</v>
      </c>
      <c r="H8" s="1" t="s">
        <v>79</v>
      </c>
      <c r="I8" s="1" t="s">
        <v>11</v>
      </c>
      <c r="J8" s="1" t="s">
        <v>80</v>
      </c>
      <c r="K8" s="3"/>
      <c r="L8" s="3"/>
    </row>
    <row r="9" hidden="1">
      <c r="A9" s="4" t="s">
        <v>86</v>
      </c>
      <c r="B9" s="1" t="s">
        <v>87</v>
      </c>
      <c r="C9" s="1" t="s">
        <v>88</v>
      </c>
      <c r="D9" s="1" t="s">
        <v>89</v>
      </c>
      <c r="E9" s="1" t="str">
        <f>IFERROR(__xludf.DUMMYFUNCTION("SPLIT(D9,""33"",FALSE)"),"3 chemin du Grand Port
                                ")</f>
        <v>3 chemin du Grand Port
                                </v>
      </c>
      <c r="F9" s="1" t="str">
        <f>IFERROR(__xludf.DUMMYFUNCTION("""COMPUTED_VALUE"""),"880 Baurech")</f>
        <v>880 Baurech</v>
      </c>
      <c r="G9" s="1" t="s">
        <v>90</v>
      </c>
      <c r="H9" s="1" t="s">
        <v>11</v>
      </c>
      <c r="I9" s="5" t="s">
        <v>91</v>
      </c>
      <c r="J9" s="1" t="s">
        <v>53</v>
      </c>
      <c r="K9" s="3"/>
      <c r="L9" s="3"/>
    </row>
    <row r="10" hidden="1">
      <c r="A10" s="4" t="s">
        <v>93</v>
      </c>
      <c r="B10" s="1" t="s">
        <v>94</v>
      </c>
      <c r="C10" s="1" t="s">
        <v>95</v>
      </c>
      <c r="D10" s="1" t="s">
        <v>96</v>
      </c>
      <c r="E10" s="1" t="str">
        <f>IFERROR(__xludf.DUMMYFUNCTION("SPLIT(D10,""33"",FALSE)"),"BP 24
                                BP 24
                                ")</f>
        <v>BP 24
                                BP 24
                                </v>
      </c>
      <c r="F10" s="1" t="str">
        <f>IFERROR(__xludf.DUMMYFUNCTION("""COMPUTED_VALUE"""),"034 Bordeaux cedex")</f>
        <v>034 Bordeaux cedex</v>
      </c>
      <c r="G10" s="1" t="s">
        <v>97</v>
      </c>
      <c r="H10" s="1" t="s">
        <v>11</v>
      </c>
      <c r="I10" s="1" t="s">
        <v>11</v>
      </c>
      <c r="J10" s="1" t="s">
        <v>80</v>
      </c>
      <c r="K10" s="3"/>
      <c r="L10" s="3"/>
    </row>
    <row r="11" hidden="1">
      <c r="A11" s="4" t="s">
        <v>115</v>
      </c>
      <c r="B11" s="1" t="s">
        <v>116</v>
      </c>
      <c r="C11" s="3"/>
      <c r="D11" s="1" t="s">
        <v>9575</v>
      </c>
      <c r="E11" s="1" t="str">
        <f>IFERROR(__xludf.DUMMYFUNCTION("SPLIT(D11,""33"",FALSE)"),"pas d'adresse")</f>
        <v>pas d'adresse</v>
      </c>
      <c r="F11" s="3"/>
      <c r="G11" s="3"/>
      <c r="H11" s="1" t="s">
        <v>11</v>
      </c>
      <c r="I11" s="1" t="s">
        <v>11</v>
      </c>
      <c r="J11" s="1" t="s">
        <v>11</v>
      </c>
      <c r="K11" s="3"/>
      <c r="L11" s="3"/>
    </row>
    <row r="12" hidden="1">
      <c r="A12" s="4" t="s">
        <v>148</v>
      </c>
      <c r="B12" s="1" t="s">
        <v>149</v>
      </c>
      <c r="C12" s="1" t="s">
        <v>150</v>
      </c>
      <c r="D12" s="1" t="s">
        <v>151</v>
      </c>
      <c r="E12" s="1" t="str">
        <f>IFERROR(__xludf.DUMMYFUNCTION("SPLIT(D12,""33"",FALSE)"),"06 Place Philippe Lebon
                                ")</f>
        <v>06 Place Philippe Lebon
                                </v>
      </c>
      <c r="F12" s="1" t="str">
        <f>IFERROR(__xludf.DUMMYFUNCTION("""COMPUTED_VALUE"""),"300 Bordeaux")</f>
        <v>300 Bordeaux</v>
      </c>
      <c r="G12" s="1" t="s">
        <v>152</v>
      </c>
      <c r="H12" s="1" t="s">
        <v>153</v>
      </c>
      <c r="I12" s="3"/>
      <c r="J12" s="1" t="s">
        <v>154</v>
      </c>
      <c r="K12" s="3"/>
      <c r="L12" s="3"/>
    </row>
    <row r="13" hidden="1">
      <c r="A13" s="4" t="s">
        <v>162</v>
      </c>
      <c r="B13" s="1" t="s">
        <v>163</v>
      </c>
      <c r="C13" s="1" t="s">
        <v>164</v>
      </c>
      <c r="D13" s="1" t="s">
        <v>165</v>
      </c>
      <c r="E13" s="1" t="str">
        <f>IFERROR(__xludf.DUMMYFUNCTION("SPLIT(D13,""33"",FALSE)"),"10 impasse Manes
                                 Chez Mme Dubernet
                                ")</f>
        <v>10 impasse Manes
                                 Chez Mme Dubernet
                                </v>
      </c>
      <c r="F13" s="1" t="str">
        <f>IFERROR(__xludf.DUMMYFUNCTION("""COMPUTED_VALUE"""),"110 Le Bouscat")</f>
        <v>110 Le Bouscat</v>
      </c>
      <c r="G13" s="1" t="s">
        <v>166</v>
      </c>
      <c r="H13" s="1" t="s">
        <v>11</v>
      </c>
      <c r="I13" s="5" t="s">
        <v>167</v>
      </c>
      <c r="J13" s="1" t="s">
        <v>80</v>
      </c>
      <c r="K13" s="3"/>
      <c r="L13" s="3"/>
    </row>
    <row r="14" hidden="1">
      <c r="A14" s="4" t="s">
        <v>177</v>
      </c>
      <c r="B14" s="1" t="s">
        <v>178</v>
      </c>
      <c r="C14" s="1" t="s">
        <v>179</v>
      </c>
      <c r="D14" s="1" t="s">
        <v>180</v>
      </c>
      <c r="E14" s="1" t="str">
        <f>IFERROR(__xludf.DUMMYFUNCTION("SPLIT(D14,""33"",FALSE)"),"49 rue Brizard
                                ")</f>
        <v>49 rue Brizard
                                </v>
      </c>
      <c r="F14" s="1" t="str">
        <f>IFERROR(__xludf.DUMMYFUNCTION("""COMPUTED_VALUE"""),"000 Bordeaux")</f>
        <v>000 Bordeaux</v>
      </c>
      <c r="G14" s="1" t="s">
        <v>181</v>
      </c>
      <c r="H14" s="1" t="s">
        <v>11</v>
      </c>
      <c r="I14" s="5" t="s">
        <v>182</v>
      </c>
      <c r="J14" s="1" t="s">
        <v>183</v>
      </c>
      <c r="K14" s="3"/>
      <c r="L14" s="3"/>
    </row>
    <row r="15" hidden="1">
      <c r="A15" s="4" t="s">
        <v>191</v>
      </c>
      <c r="B15" s="1" t="s">
        <v>192</v>
      </c>
      <c r="C15" s="1" t="s">
        <v>193</v>
      </c>
      <c r="D15" s="1" t="s">
        <v>194</v>
      </c>
      <c r="E15" s="1" t="str">
        <f>IFERROR(__xludf.DUMMYFUNCTION("SPLIT(D15,""33"",FALSE)"),"Bld Alfred DANEY
                                 Quai ouest Bassin à flot n° 2
                                ")</f>
        <v>Bld Alfred DANEY
                                 Quai ouest Bassin à flot n° 2
                                </v>
      </c>
      <c r="F15" s="1" t="str">
        <f>IFERROR(__xludf.DUMMYFUNCTION("""COMPUTED_VALUE"""),"300 BORDEAUX")</f>
        <v>300 BORDEAUX</v>
      </c>
      <c r="G15" s="1" t="s">
        <v>195</v>
      </c>
      <c r="H15" s="1" t="s">
        <v>11</v>
      </c>
      <c r="I15" s="5" t="s">
        <v>196</v>
      </c>
      <c r="J15" s="1" t="s">
        <v>183</v>
      </c>
      <c r="K15" s="3"/>
      <c r="L15" s="3"/>
    </row>
    <row r="16" hidden="1">
      <c r="A16" s="4" t="s">
        <v>206</v>
      </c>
      <c r="B16" s="1" t="s">
        <v>207</v>
      </c>
      <c r="C16" s="1" t="s">
        <v>208</v>
      </c>
      <c r="D16" s="1" t="s">
        <v>209</v>
      </c>
      <c r="E16" s="1" t="str">
        <f>IFERROR(__xludf.DUMMYFUNCTION("SPLIT(D16,""33"",FALSE)"),"11 rue du Palais Gallien, Appt A314
                                ")</f>
        <v>11 rue du Palais Gallien, Appt A314
                                </v>
      </c>
      <c r="F16" s="1" t="str">
        <f>IFERROR(__xludf.DUMMYFUNCTION("""COMPUTED_VALUE"""),"000 Bordeaux")</f>
        <v>000 Bordeaux</v>
      </c>
      <c r="G16" s="1" t="s">
        <v>210</v>
      </c>
      <c r="H16" s="1" t="s">
        <v>11</v>
      </c>
      <c r="I16" s="5" t="s">
        <v>211</v>
      </c>
      <c r="J16" s="1" t="s">
        <v>154</v>
      </c>
      <c r="K16" s="3"/>
      <c r="L16" s="3"/>
    </row>
    <row r="17" hidden="1">
      <c r="A17" s="4" t="s">
        <v>217</v>
      </c>
      <c r="B17" s="1" t="s">
        <v>218</v>
      </c>
      <c r="C17" s="1" t="s">
        <v>219</v>
      </c>
      <c r="D17" s="1" t="s">
        <v>220</v>
      </c>
      <c r="E17" s="1" t="str">
        <f>IFERROR(__xludf.DUMMYFUNCTION("SPLIT(D17,""33"",FALSE)"),"22 rue professeur lannelongue
                                ")</f>
        <v>22 rue professeur lannelongue
                                </v>
      </c>
      <c r="F17" s="1" t="str">
        <f>IFERROR(__xludf.DUMMYFUNCTION("""COMPUTED_VALUE"""),"300 bordeaux")</f>
        <v>300 bordeaux</v>
      </c>
      <c r="G17" s="1" t="s">
        <v>221</v>
      </c>
      <c r="H17" s="1" t="s">
        <v>11</v>
      </c>
      <c r="I17" s="5" t="s">
        <v>222</v>
      </c>
      <c r="J17" s="1" t="s">
        <v>53</v>
      </c>
      <c r="K17" s="3"/>
      <c r="L17" s="3"/>
    </row>
    <row r="18" hidden="1">
      <c r="A18" s="4" t="s">
        <v>240</v>
      </c>
      <c r="B18" s="1" t="s">
        <v>241</v>
      </c>
      <c r="C18" s="1" t="s">
        <v>242</v>
      </c>
      <c r="D18" s="1" t="s">
        <v>243</v>
      </c>
      <c r="E18" s="1" t="str">
        <f>IFERROR(__xludf.DUMMYFUNCTION("SPLIT(D18,""33"",FALSE)"),"47 rue Jean Soula
                                ")</f>
        <v>47 rue Jean Soula
                                </v>
      </c>
      <c r="F18" s="1" t="str">
        <f>IFERROR(__xludf.DUMMYFUNCTION("""COMPUTED_VALUE"""),"000 Bordeaux")</f>
        <v>000 Bordeaux</v>
      </c>
      <c r="G18" s="1" t="s">
        <v>244</v>
      </c>
      <c r="H18" s="1" t="s">
        <v>11</v>
      </c>
      <c r="I18" s="5" t="s">
        <v>245</v>
      </c>
      <c r="J18" s="1" t="s">
        <v>53</v>
      </c>
      <c r="K18" s="3"/>
      <c r="L18" s="3"/>
    </row>
    <row r="19" hidden="1">
      <c r="A19" s="4" t="s">
        <v>263</v>
      </c>
      <c r="B19" s="1" t="s">
        <v>264</v>
      </c>
      <c r="C19" s="1" t="s">
        <v>265</v>
      </c>
      <c r="D19" s="1" t="s">
        <v>266</v>
      </c>
      <c r="E19" s="1" t="str">
        <f>IFERROR(__xludf.DUMMYFUNCTION("SPLIT(D19,""33"",FALSE)"),"10 rue Carpenteyre
                                ")</f>
        <v>10 rue Carpenteyre
                                </v>
      </c>
      <c r="F19" s="1" t="str">
        <f>IFERROR(__xludf.DUMMYFUNCTION("""COMPUTED_VALUE"""),"800 Bordeaux")</f>
        <v>800 Bordeaux</v>
      </c>
      <c r="G19" s="1" t="s">
        <v>267</v>
      </c>
      <c r="H19" s="1" t="s">
        <v>11</v>
      </c>
      <c r="I19" s="5" t="s">
        <v>268</v>
      </c>
      <c r="J19" s="1" t="s">
        <v>31</v>
      </c>
      <c r="K19" s="3"/>
      <c r="L19" s="3"/>
    </row>
    <row r="20" hidden="1">
      <c r="A20" s="4" t="s">
        <v>270</v>
      </c>
      <c r="B20" s="1" t="s">
        <v>271</v>
      </c>
      <c r="C20" s="1" t="s">
        <v>272</v>
      </c>
      <c r="D20" s="1" t="s">
        <v>273</v>
      </c>
      <c r="E20" s="1" t="str">
        <f>IFERROR(__xludf.DUMMYFUNCTION("SPLIT(D20,""33"",FALSE)"),"176 rue Achard
                                 Zone d'activités Achard - Bât F1
                                ")</f>
        <v>176 rue Achard
                                 Zone d'activités Achard - Bât F1
                                </v>
      </c>
      <c r="F20" s="1" t="str">
        <f>IFERROR(__xludf.DUMMYFUNCTION("""COMPUTED_VALUE"""),"300 Bordeaux")</f>
        <v>300 Bordeaux</v>
      </c>
      <c r="G20" s="1" t="s">
        <v>274</v>
      </c>
      <c r="H20" s="1" t="s">
        <v>11</v>
      </c>
      <c r="I20" s="1" t="s">
        <v>11</v>
      </c>
      <c r="J20" s="1" t="s">
        <v>80</v>
      </c>
      <c r="K20" s="3"/>
      <c r="L20" s="3"/>
    </row>
    <row r="21" hidden="1">
      <c r="A21" s="4" t="s">
        <v>278</v>
      </c>
      <c r="B21" s="1" t="s">
        <v>279</v>
      </c>
      <c r="C21" s="3"/>
      <c r="D21" s="1" t="s">
        <v>9575</v>
      </c>
      <c r="E21" s="1" t="str">
        <f>IFERROR(__xludf.DUMMYFUNCTION("SPLIT(D21,""33"",FALSE)"),"pas d'adresse")</f>
        <v>pas d'adresse</v>
      </c>
      <c r="F21" s="3"/>
      <c r="G21" s="3"/>
      <c r="H21" s="1" t="s">
        <v>11</v>
      </c>
      <c r="I21" s="1" t="s">
        <v>11</v>
      </c>
      <c r="J21" s="1" t="s">
        <v>11</v>
      </c>
      <c r="K21" s="3"/>
      <c r="L21" s="3"/>
    </row>
    <row r="22" hidden="1">
      <c r="A22" s="4" t="s">
        <v>289</v>
      </c>
      <c r="B22" s="1" t="s">
        <v>290</v>
      </c>
      <c r="C22" s="1" t="s">
        <v>291</v>
      </c>
      <c r="D22" s="1" t="s">
        <v>292</v>
      </c>
      <c r="E22" s="1" t="str">
        <f>IFERROR(__xludf.DUMMYFUNCTION("SPLIT(D22,""33"",FALSE)"),"2 rue de Savoie
                                75006 Paris")</f>
        <v>2 rue de Savoie
                                75006 Paris</v>
      </c>
      <c r="F22" s="1"/>
      <c r="G22" s="1" t="s">
        <v>293</v>
      </c>
      <c r="H22" s="1" t="s">
        <v>11</v>
      </c>
      <c r="I22" s="5" t="s">
        <v>294</v>
      </c>
      <c r="J22" s="1" t="s">
        <v>31</v>
      </c>
      <c r="K22" s="3"/>
      <c r="L22" s="3"/>
    </row>
    <row r="23" hidden="1">
      <c r="A23" s="4" t="s">
        <v>306</v>
      </c>
      <c r="B23" s="1" t="s">
        <v>307</v>
      </c>
      <c r="C23" s="1" t="s">
        <v>308</v>
      </c>
      <c r="D23" s="1" t="s">
        <v>309</v>
      </c>
      <c r="E23" s="1" t="str">
        <f>IFERROR(__xludf.DUMMYFUNCTION("SPLIT(D23,""33"",FALSE)"),"6 rue Gaspard philippe
                                ")</f>
        <v>6 rue Gaspard philippe
                                </v>
      </c>
      <c r="F23" s="1" t="str">
        <f>IFERROR(__xludf.DUMMYFUNCTION("""COMPUTED_VALUE"""),"800 Bordeaux")</f>
        <v>800 Bordeaux</v>
      </c>
      <c r="G23" s="1" t="s">
        <v>310</v>
      </c>
      <c r="H23" s="1" t="s">
        <v>11</v>
      </c>
      <c r="I23" s="5" t="s">
        <v>311</v>
      </c>
      <c r="J23" s="1" t="s">
        <v>312</v>
      </c>
      <c r="K23" s="3"/>
      <c r="L23" s="3"/>
    </row>
    <row r="24" hidden="1">
      <c r="A24" s="4" t="s">
        <v>316</v>
      </c>
      <c r="B24" s="1" t="s">
        <v>317</v>
      </c>
      <c r="C24" s="1" t="s">
        <v>318</v>
      </c>
      <c r="D24" s="1" t="s">
        <v>319</v>
      </c>
      <c r="E24" s="1" t="str">
        <f>IFERROR(__xludf.DUMMYFUNCTION("SPLIT(D24,""33"",FALSE)"),"Hôtel de Bordeaux métropole 
                                 Esplanade Charles de Gaulle 
                                ")</f>
        <v>Hôtel de Bordeaux métropole 
                                 Esplanade Charles de Gaulle 
                                </v>
      </c>
      <c r="F24" s="1" t="str">
        <f>IFERROR(__xludf.DUMMYFUNCTION("""COMPUTED_VALUE"""),"045 BORDEAUX")</f>
        <v>045 BORDEAUX</v>
      </c>
      <c r="G24" s="1" t="s">
        <v>320</v>
      </c>
      <c r="H24" s="1" t="s">
        <v>321</v>
      </c>
      <c r="I24" s="1" t="s">
        <v>11</v>
      </c>
      <c r="J24" s="1" t="s">
        <v>43</v>
      </c>
      <c r="K24" s="3"/>
      <c r="L24" s="3"/>
    </row>
    <row r="25" hidden="1">
      <c r="A25" s="4" t="s">
        <v>323</v>
      </c>
      <c r="B25" s="1" t="s">
        <v>324</v>
      </c>
      <c r="C25" s="1" t="s">
        <v>325</v>
      </c>
      <c r="D25" s="1" t="s">
        <v>326</v>
      </c>
      <c r="E25" s="1" t="str">
        <f>IFERROR(__xludf.DUMMYFUNCTION("SPLIT(D25,""33"",FALSE)"),"40 rue Laffiteau
                                 Chez Astrolabe
                                ")</f>
        <v>40 rue Laffiteau
                                 Chez Astrolabe
                                </v>
      </c>
      <c r="F25" s="1" t="str">
        <f>IFERROR(__xludf.DUMMYFUNCTION("""COMPUTED_VALUE"""),"800 BORDEAUX")</f>
        <v>800 BORDEAUX</v>
      </c>
      <c r="G25" s="1" t="s">
        <v>327</v>
      </c>
      <c r="H25" s="1" t="s">
        <v>11</v>
      </c>
      <c r="I25" s="5" t="s">
        <v>328</v>
      </c>
      <c r="J25" s="1" t="s">
        <v>80</v>
      </c>
      <c r="K25" s="3"/>
      <c r="L25" s="3"/>
    </row>
    <row r="26" hidden="1">
      <c r="A26" s="4" t="s">
        <v>336</v>
      </c>
      <c r="B26" s="1" t="s">
        <v>337</v>
      </c>
      <c r="C26" s="1" t="s">
        <v>338</v>
      </c>
      <c r="D26" s="1" t="s">
        <v>339</v>
      </c>
      <c r="E26" s="1" t="str">
        <f>IFERROR(__xludf.DUMMYFUNCTION("SPLIT(D26,""33"",FALSE)"),"Rue Claude Bonnier 
                                ")</f>
        <v>Rue Claude Bonnier 
                                </v>
      </c>
      <c r="F26" s="1" t="str">
        <f>IFERROR(__xludf.DUMMYFUNCTION("""COMPUTED_VALUE"""),"000 Bordeaux")</f>
        <v>000 Bordeaux</v>
      </c>
      <c r="G26" s="1" t="s">
        <v>340</v>
      </c>
      <c r="H26" s="1" t="s">
        <v>11</v>
      </c>
      <c r="I26" s="1" t="s">
        <v>11</v>
      </c>
      <c r="J26" s="1" t="s">
        <v>312</v>
      </c>
      <c r="K26" s="3"/>
      <c r="L26" s="3"/>
    </row>
    <row r="27" hidden="1">
      <c r="A27" s="4" t="s">
        <v>348</v>
      </c>
      <c r="B27" s="1" t="s">
        <v>349</v>
      </c>
      <c r="C27" s="1" t="s">
        <v>350</v>
      </c>
      <c r="D27" s="1" t="s">
        <v>351</v>
      </c>
      <c r="E27" s="1" t="str">
        <f>IFERROR(__xludf.DUMMYFUNCTION("SPLIT(D27,""33"",FALSE)"),"5 rue Marengo
                                ")</f>
        <v>5 rue Marengo
                                </v>
      </c>
      <c r="F27" s="1" t="str">
        <f>IFERROR(__xludf.DUMMYFUNCTION("""COMPUTED_VALUE"""),"000 Bordeaux")</f>
        <v>000 Bordeaux</v>
      </c>
      <c r="G27" s="1" t="s">
        <v>352</v>
      </c>
      <c r="H27" s="1" t="s">
        <v>353</v>
      </c>
      <c r="I27" s="5" t="s">
        <v>354</v>
      </c>
      <c r="J27" s="1" t="s">
        <v>154</v>
      </c>
      <c r="K27" s="3"/>
      <c r="L27" s="3"/>
    </row>
    <row r="28" hidden="1">
      <c r="A28" s="4" t="s">
        <v>356</v>
      </c>
      <c r="B28" s="1" t="s">
        <v>357</v>
      </c>
      <c r="C28" s="1" t="s">
        <v>358</v>
      </c>
      <c r="D28" s="1" t="s">
        <v>359</v>
      </c>
      <c r="E28" s="1" t="str">
        <f>IFERROR(__xludf.DUMMYFUNCTION("SPLIT(D28,""33"",FALSE)"),"71 cours Edouard Vaillant
                                ")</f>
        <v>71 cours Edouard Vaillant
                                </v>
      </c>
      <c r="F28" s="1" t="str">
        <f>IFERROR(__xludf.DUMMYFUNCTION("""COMPUTED_VALUE"""),"300 Bordeaux")</f>
        <v>300 Bordeaux</v>
      </c>
      <c r="G28" s="1" t="s">
        <v>360</v>
      </c>
      <c r="H28" s="1" t="s">
        <v>361</v>
      </c>
      <c r="I28" s="5" t="s">
        <v>362</v>
      </c>
      <c r="J28" s="1" t="s">
        <v>312</v>
      </c>
      <c r="K28" s="3"/>
      <c r="L28" s="3"/>
    </row>
    <row r="29" hidden="1">
      <c r="A29" s="4" t="s">
        <v>366</v>
      </c>
      <c r="B29" s="1" t="s">
        <v>367</v>
      </c>
      <c r="C29" s="1" t="s">
        <v>368</v>
      </c>
      <c r="D29" s="1" t="s">
        <v>369</v>
      </c>
      <c r="E29" s="1" t="str">
        <f>IFERROR(__xludf.DUMMYFUNCTION("SPLIT(D29,""33"",FALSE)"),"10 rue de la Moulinatte
                                ")</f>
        <v>10 rue de la Moulinatte
                                </v>
      </c>
      <c r="F29" s="1" t="str">
        <f>IFERROR(__xludf.DUMMYFUNCTION("""COMPUTED_VALUE"""),"130 Bègles")</f>
        <v>130 Bègles</v>
      </c>
      <c r="G29" s="1" t="s">
        <v>370</v>
      </c>
      <c r="H29" s="1" t="s">
        <v>11</v>
      </c>
      <c r="I29" s="5" t="s">
        <v>371</v>
      </c>
      <c r="J29" s="1" t="s">
        <v>154</v>
      </c>
      <c r="K29" s="3"/>
      <c r="L29" s="3"/>
    </row>
    <row r="30" hidden="1">
      <c r="A30" s="4" t="s">
        <v>377</v>
      </c>
      <c r="B30" s="1" t="s">
        <v>378</v>
      </c>
      <c r="C30" s="1" t="s">
        <v>379</v>
      </c>
      <c r="D30" s="1" t="s">
        <v>380</v>
      </c>
      <c r="E30" s="1" t="str">
        <f>IFERROR(__xludf.DUMMYFUNCTION("SPLIT(D30,""33"",FALSE)"),"7 rue la Motte Picquet
                                ")</f>
        <v>7 rue la Motte Picquet
                                </v>
      </c>
      <c r="F30" s="1" t="str">
        <f>IFERROR(__xludf.DUMMYFUNCTION("""COMPUTED_VALUE"""),"300 Bordeaux")</f>
        <v>300 Bordeaux</v>
      </c>
      <c r="G30" s="1" t="s">
        <v>381</v>
      </c>
      <c r="H30" s="1" t="s">
        <v>11</v>
      </c>
      <c r="I30" s="1" t="s">
        <v>11</v>
      </c>
      <c r="J30" s="1" t="s">
        <v>382</v>
      </c>
      <c r="K30" s="3"/>
      <c r="L30" s="3"/>
    </row>
    <row r="31" hidden="1">
      <c r="A31" s="4" t="s">
        <v>384</v>
      </c>
      <c r="B31" s="1" t="s">
        <v>385</v>
      </c>
      <c r="C31" s="1" t="s">
        <v>386</v>
      </c>
      <c r="D31" s="1" t="s">
        <v>387</v>
      </c>
      <c r="E31" s="1" t="str">
        <f>IFERROR(__xludf.DUMMYFUNCTION("SPLIT(D31,""33"",FALSE)"),"2 rue Frédéric Bastiat
                                ")</f>
        <v>2 rue Frédéric Bastiat
                                </v>
      </c>
      <c r="F31" s="1" t="str">
        <f>IFERROR(__xludf.DUMMYFUNCTION("""COMPUTED_VALUE"""),"100 Bordeaux")</f>
        <v>100 Bordeaux</v>
      </c>
      <c r="G31" s="1" t="s">
        <v>388</v>
      </c>
      <c r="H31" s="1" t="s">
        <v>11</v>
      </c>
      <c r="I31" s="5" t="s">
        <v>389</v>
      </c>
      <c r="J31" s="1" t="s">
        <v>80</v>
      </c>
      <c r="K31" s="3"/>
      <c r="L31" s="3"/>
    </row>
    <row r="32" hidden="1">
      <c r="A32" s="4" t="s">
        <v>401</v>
      </c>
      <c r="B32" s="1" t="s">
        <v>402</v>
      </c>
      <c r="C32" s="1" t="s">
        <v>403</v>
      </c>
      <c r="D32" s="1" t="s">
        <v>404</v>
      </c>
      <c r="E32" s="1" t="str">
        <f>IFERROR(__xludf.DUMMYFUNCTION("SPLIT(D32,""33"",FALSE)"),"36 allée Haussmann
                                ")</f>
        <v>36 allée Haussmann
                                </v>
      </c>
      <c r="F32" s="1" t="str">
        <f>IFERROR(__xludf.DUMMYFUNCTION("""COMPUTED_VALUE"""),"300 Bordeaux")</f>
        <v>300 Bordeaux</v>
      </c>
      <c r="G32" s="1" t="s">
        <v>405</v>
      </c>
      <c r="H32" s="1" t="s">
        <v>406</v>
      </c>
      <c r="I32" s="3"/>
      <c r="J32" s="1" t="s">
        <v>53</v>
      </c>
      <c r="K32" s="3"/>
      <c r="L32" s="3"/>
    </row>
    <row r="33" hidden="1">
      <c r="A33" s="4" t="s">
        <v>410</v>
      </c>
      <c r="B33" s="1" t="s">
        <v>411</v>
      </c>
      <c r="C33" s="1" t="s">
        <v>412</v>
      </c>
      <c r="D33" s="1" t="s">
        <v>413</v>
      </c>
      <c r="E33" s="1" t="str">
        <f>IFERROR(__xludf.DUMMYFUNCTION("SPLIT(D33,""33"",FALSE)")," Rue Kléber
                                ")</f>
        <v> Rue Kléber
                                </v>
      </c>
      <c r="F33" s="1" t="str">
        <f>IFERROR(__xludf.DUMMYFUNCTION("""COMPUTED_VALUE"""),"800 Bordeaux")</f>
        <v>800 Bordeaux</v>
      </c>
      <c r="G33" s="1" t="s">
        <v>414</v>
      </c>
      <c r="H33" s="1" t="s">
        <v>415</v>
      </c>
      <c r="I33" s="1" t="s">
        <v>11</v>
      </c>
      <c r="J33" s="1" t="s">
        <v>183</v>
      </c>
      <c r="K33" s="3"/>
      <c r="L33" s="3"/>
    </row>
    <row r="34" hidden="1">
      <c r="A34" s="4" t="s">
        <v>419</v>
      </c>
      <c r="B34" s="1" t="s">
        <v>420</v>
      </c>
      <c r="C34" s="1" t="s">
        <v>421</v>
      </c>
      <c r="D34" s="1" t="s">
        <v>422</v>
      </c>
      <c r="E34" s="1" t="str">
        <f>IFERROR(__xludf.DUMMYFUNCTION("SPLIT(D34,""33"",FALSE)"),"55 rue Galin
                                ")</f>
        <v>55 rue Galin
                                </v>
      </c>
      <c r="F34" s="1" t="str">
        <f>IFERROR(__xludf.DUMMYFUNCTION("""COMPUTED_VALUE"""),"100 Bordeaux")</f>
        <v>100 Bordeaux</v>
      </c>
      <c r="G34" s="1" t="s">
        <v>423</v>
      </c>
      <c r="H34" s="1" t="s">
        <v>424</v>
      </c>
      <c r="I34" s="1" t="s">
        <v>11</v>
      </c>
      <c r="J34" s="1" t="s">
        <v>80</v>
      </c>
      <c r="K34" s="3"/>
      <c r="L34" s="3"/>
    </row>
    <row r="35" hidden="1">
      <c r="A35" s="4" t="s">
        <v>444</v>
      </c>
      <c r="B35" s="1" t="s">
        <v>445</v>
      </c>
      <c r="C35" s="1" t="s">
        <v>446</v>
      </c>
      <c r="D35" s="1" t="s">
        <v>447</v>
      </c>
      <c r="E35" s="1" t="str">
        <f>IFERROR(__xludf.DUMMYFUNCTION("SPLIT(D35,""33"",FALSE)"),"13 Rue Charles Perrault
                                ")</f>
        <v>13 Rue Charles Perrault
                                </v>
      </c>
      <c r="F35" s="1" t="str">
        <f>IFERROR(__xludf.DUMMYFUNCTION("""COMPUTED_VALUE"""),"370 Artigues-près-Bordeaux")</f>
        <v>370 Artigues-près-Bordeaux</v>
      </c>
      <c r="G35" s="1" t="s">
        <v>448</v>
      </c>
      <c r="H35" s="1" t="s">
        <v>449</v>
      </c>
      <c r="I35" s="5" t="s">
        <v>450</v>
      </c>
      <c r="J35" s="1" t="s">
        <v>183</v>
      </c>
      <c r="K35" s="3"/>
      <c r="L35" s="3"/>
    </row>
    <row r="36" hidden="1">
      <c r="A36" s="4" t="s">
        <v>452</v>
      </c>
      <c r="B36" s="1" t="s">
        <v>453</v>
      </c>
      <c r="C36" s="1" t="s">
        <v>454</v>
      </c>
      <c r="D36" s="1" t="s">
        <v>455</v>
      </c>
      <c r="E36" s="1" t="str">
        <f>IFERROR(__xludf.DUMMYFUNCTION("SPLIT(D36,""33"",FALSE)"),"147 avenue de Labarde
                                ")</f>
        <v>147 avenue de Labarde
                                </v>
      </c>
      <c r="F36" s="1" t="str">
        <f>IFERROR(__xludf.DUMMYFUNCTION("""COMPUTED_VALUE"""),"300 Bordeaux")</f>
        <v>300 Bordeaux</v>
      </c>
      <c r="G36" s="1" t="s">
        <v>456</v>
      </c>
      <c r="H36" s="1" t="s">
        <v>11</v>
      </c>
      <c r="I36" s="3"/>
      <c r="J36" s="1" t="s">
        <v>53</v>
      </c>
      <c r="K36" s="3"/>
      <c r="L36" s="3"/>
    </row>
    <row r="37" hidden="1">
      <c r="A37" s="4" t="s">
        <v>462</v>
      </c>
      <c r="B37" s="1" t="s">
        <v>463</v>
      </c>
      <c r="C37" s="1" t="s">
        <v>464</v>
      </c>
      <c r="D37" s="1" t="s">
        <v>465</v>
      </c>
      <c r="E37" s="1" t="str">
        <f>IFERROR(__xludf.DUMMYFUNCTION("SPLIT(D37,""33"",FALSE)"),"58, rue Schoelcher
                                ")</f>
        <v>58, rue Schoelcher
                                </v>
      </c>
      <c r="F37" s="1" t="str">
        <f>IFERROR(__xludf.DUMMYFUNCTION("""COMPUTED_VALUE"""),"300 Bordeaux")</f>
        <v>300 Bordeaux</v>
      </c>
      <c r="G37" s="1" t="s">
        <v>466</v>
      </c>
      <c r="H37" s="1" t="s">
        <v>11</v>
      </c>
      <c r="I37" s="1" t="s">
        <v>11</v>
      </c>
      <c r="J37" s="1" t="s">
        <v>11</v>
      </c>
      <c r="K37" s="3"/>
      <c r="L37" s="3"/>
    </row>
    <row r="38" hidden="1">
      <c r="A38" s="4" t="s">
        <v>484</v>
      </c>
      <c r="B38" s="1" t="s">
        <v>485</v>
      </c>
      <c r="C38" s="1" t="s">
        <v>486</v>
      </c>
      <c r="D38" s="1" t="s">
        <v>487</v>
      </c>
      <c r="E38" s="1" t="str">
        <f>IFERROR(__xludf.DUMMYFUNCTION("SPLIT(D38,""33"",FALSE)"),"153 rue David Johnston 
                                ")</f>
        <v>153 rue David Johnston 
                                </v>
      </c>
      <c r="F38" s="1" t="str">
        <f>IFERROR(__xludf.DUMMYFUNCTION("""COMPUTED_VALUE"""),"000 Bordeaux")</f>
        <v>000 Bordeaux</v>
      </c>
      <c r="G38" s="1" t="s">
        <v>488</v>
      </c>
      <c r="H38" s="1" t="s">
        <v>489</v>
      </c>
      <c r="I38" s="5" t="s">
        <v>490</v>
      </c>
      <c r="J38" s="1" t="s">
        <v>80</v>
      </c>
      <c r="K38" s="3"/>
      <c r="L38" s="3"/>
    </row>
    <row r="39" hidden="1">
      <c r="A39" s="4" t="s">
        <v>498</v>
      </c>
      <c r="B39" s="1" t="s">
        <v>499</v>
      </c>
      <c r="C39" s="1" t="s">
        <v>500</v>
      </c>
      <c r="D39" s="1" t="s">
        <v>501</v>
      </c>
      <c r="E39" s="1" t="str">
        <f>IFERROR(__xludf.DUMMYFUNCTION("SPLIT(D39,""33"",FALSE)"),"le pti salon 60 rue bonnefin
                                ")</f>
        <v>le pti salon 60 rue bonnefin
                                </v>
      </c>
      <c r="F39" s="1" t="str">
        <f>IFERROR(__xludf.DUMMYFUNCTION("""COMPUTED_VALUE"""),"100 BORDEAUX")</f>
        <v>100 BORDEAUX</v>
      </c>
      <c r="G39" s="1" t="s">
        <v>502</v>
      </c>
      <c r="H39" s="1" t="s">
        <v>11</v>
      </c>
      <c r="I39" s="1" t="s">
        <v>503</v>
      </c>
      <c r="J39" s="1" t="s">
        <v>312</v>
      </c>
      <c r="K39" s="3"/>
      <c r="L39" s="3"/>
    </row>
    <row r="40" hidden="1">
      <c r="A40" s="4" t="s">
        <v>505</v>
      </c>
      <c r="B40" s="1" t="s">
        <v>506</v>
      </c>
      <c r="C40" s="1" t="s">
        <v>507</v>
      </c>
      <c r="D40" s="1" t="s">
        <v>508</v>
      </c>
      <c r="E40" s="1" t="str">
        <f>IFERROR(__xludf.DUMMYFUNCTION("SPLIT(D40,""33"",FALSE)"),"6 rue Jean Bedouret
                                ")</f>
        <v>6 rue Jean Bedouret
                                </v>
      </c>
      <c r="F40" s="1" t="str">
        <f>IFERROR(__xludf.DUMMYFUNCTION("""COMPUTED_VALUE"""),"100 Bordeaux")</f>
        <v>100 Bordeaux</v>
      </c>
      <c r="G40" s="1" t="s">
        <v>509</v>
      </c>
      <c r="H40" s="1" t="s">
        <v>510</v>
      </c>
      <c r="I40" s="5" t="s">
        <v>511</v>
      </c>
      <c r="J40" s="1" t="s">
        <v>154</v>
      </c>
      <c r="K40" s="3"/>
      <c r="L40" s="3"/>
    </row>
    <row r="41" hidden="1">
      <c r="A41" s="4" t="s">
        <v>515</v>
      </c>
      <c r="B41" s="1" t="s">
        <v>516</v>
      </c>
      <c r="C41" s="1" t="s">
        <v>517</v>
      </c>
      <c r="D41" s="1" t="s">
        <v>518</v>
      </c>
      <c r="E41" s="1" t="str">
        <f>IFERROR(__xludf.DUMMYFUNCTION("SPLIT(D41,""33"",FALSE)"),"21 bis avenue de brivazac
                                ")</f>
        <v>21 bis avenue de brivazac
                                </v>
      </c>
      <c r="F41" s="1" t="str">
        <f>IFERROR(__xludf.DUMMYFUNCTION("""COMPUTED_VALUE"""),"600 pessac")</f>
        <v>600 pessac</v>
      </c>
      <c r="G41" s="1" t="s">
        <v>519</v>
      </c>
      <c r="H41" s="1" t="s">
        <v>11</v>
      </c>
      <c r="I41" s="3"/>
      <c r="J41" s="1" t="s">
        <v>183</v>
      </c>
      <c r="K41" s="3"/>
      <c r="L41" s="3"/>
    </row>
    <row r="42" hidden="1">
      <c r="A42" s="4" t="s">
        <v>523</v>
      </c>
      <c r="B42" s="1" t="s">
        <v>524</v>
      </c>
      <c r="C42" s="1" t="s">
        <v>525</v>
      </c>
      <c r="D42" s="1" t="s">
        <v>526</v>
      </c>
      <c r="E42" s="1" t="str">
        <f>IFERROR(__xludf.DUMMYFUNCTION("SPLIT(D42,""33"",FALSE)"),"23 impasse Sully
                                ")</f>
        <v>23 impasse Sully
                                </v>
      </c>
      <c r="F42" s="1" t="str">
        <f>IFERROR(__xludf.DUMMYFUNCTION("""COMPUTED_VALUE"""),"000 BORDEAUX")</f>
        <v>000 BORDEAUX</v>
      </c>
      <c r="G42" s="1" t="s">
        <v>527</v>
      </c>
      <c r="H42" s="1" t="s">
        <v>11</v>
      </c>
      <c r="I42" s="5" t="s">
        <v>528</v>
      </c>
      <c r="J42" s="1" t="s">
        <v>80</v>
      </c>
      <c r="K42" s="3"/>
      <c r="L42" s="3"/>
    </row>
    <row r="43" hidden="1">
      <c r="A43" s="4" t="s">
        <v>534</v>
      </c>
      <c r="B43" s="1" t="s">
        <v>535</v>
      </c>
      <c r="C43" s="1" t="s">
        <v>536</v>
      </c>
      <c r="D43" s="1" t="s">
        <v>537</v>
      </c>
      <c r="E43" s="1" t="str">
        <f>IFERROR(__xludf.DUMMYFUNCTION("SPLIT(D43,""33"",FALSE)"),"380 cours de la Somme
                                ")</f>
        <v>380 cours de la Somme
                                </v>
      </c>
      <c r="F43" s="1" t="str">
        <f>IFERROR(__xludf.DUMMYFUNCTION("""COMPUTED_VALUE"""),"800 Bordeaux")</f>
        <v>800 Bordeaux</v>
      </c>
      <c r="G43" s="1" t="s">
        <v>538</v>
      </c>
      <c r="H43" s="1" t="s">
        <v>11</v>
      </c>
      <c r="I43" s="5" t="s">
        <v>539</v>
      </c>
      <c r="J43" s="1" t="s">
        <v>31</v>
      </c>
      <c r="K43" s="3"/>
      <c r="L43" s="3"/>
    </row>
    <row r="44" hidden="1">
      <c r="A44" s="4" t="s">
        <v>543</v>
      </c>
      <c r="B44" s="1" t="s">
        <v>544</v>
      </c>
      <c r="C44" s="3"/>
      <c r="D44" s="1" t="s">
        <v>9575</v>
      </c>
      <c r="E44" s="1" t="str">
        <f>IFERROR(__xludf.DUMMYFUNCTION("SPLIT(D44,""33"",FALSE)"),"pas d'adresse")</f>
        <v>pas d'adresse</v>
      </c>
      <c r="F44" s="3"/>
      <c r="G44" s="3"/>
      <c r="H44" s="1" t="s">
        <v>11</v>
      </c>
      <c r="I44" s="1" t="s">
        <v>11</v>
      </c>
      <c r="J44" s="1" t="s">
        <v>11</v>
      </c>
      <c r="K44" s="3"/>
      <c r="L44" s="3"/>
    </row>
    <row r="45" hidden="1">
      <c r="A45" s="4" t="s">
        <v>554</v>
      </c>
      <c r="B45" s="1" t="s">
        <v>555</v>
      </c>
      <c r="C45" s="1" t="s">
        <v>556</v>
      </c>
      <c r="D45" s="1" t="s">
        <v>557</v>
      </c>
      <c r="E45" s="1" t="str">
        <f>IFERROR(__xludf.DUMMYFUNCTION("SPLIT(D45,""33"",FALSE)"),"6 rue de Ségur
                                ")</f>
        <v>6 rue de Ségur
                                </v>
      </c>
      <c r="F45" s="1" t="str">
        <f>IFERROR(__xludf.DUMMYFUNCTION("""COMPUTED_VALUE"""),"000 Bordeaux")</f>
        <v>000 Bordeaux</v>
      </c>
      <c r="G45" s="1" t="s">
        <v>558</v>
      </c>
      <c r="H45" s="1" t="s">
        <v>11</v>
      </c>
      <c r="I45" s="1" t="s">
        <v>559</v>
      </c>
      <c r="J45" s="1" t="s">
        <v>11</v>
      </c>
      <c r="K45" s="3"/>
      <c r="L45" s="3"/>
    </row>
    <row r="46" hidden="1">
      <c r="A46" s="4" t="s">
        <v>567</v>
      </c>
      <c r="B46" s="1" t="s">
        <v>568</v>
      </c>
      <c r="C46" s="1" t="s">
        <v>569</v>
      </c>
      <c r="D46" s="1" t="s">
        <v>570</v>
      </c>
      <c r="E46" s="1" t="str">
        <f>IFERROR(__xludf.DUMMYFUNCTION("SPLIT(D46,""33"",FALSE)"),"14 rue Saint Nicolas
                                ")</f>
        <v>14 rue Saint Nicolas
                                </v>
      </c>
      <c r="F46" s="1" t="str">
        <f>IFERROR(__xludf.DUMMYFUNCTION("""COMPUTED_VALUE"""),"800 Bordeaux")</f>
        <v>800 Bordeaux</v>
      </c>
      <c r="G46" s="1" t="s">
        <v>571</v>
      </c>
      <c r="H46" s="1" t="s">
        <v>572</v>
      </c>
      <c r="I46" s="3"/>
      <c r="J46" s="1" t="s">
        <v>31</v>
      </c>
      <c r="K46" s="3"/>
      <c r="L46" s="3"/>
    </row>
    <row r="47" hidden="1">
      <c r="A47" s="4" t="s">
        <v>578</v>
      </c>
      <c r="B47" s="1" t="s">
        <v>579</v>
      </c>
      <c r="C47" s="1" t="s">
        <v>580</v>
      </c>
      <c r="D47" s="1" t="s">
        <v>581</v>
      </c>
      <c r="E47" s="1" t="str">
        <f>IFERROR(__xludf.DUMMYFUNCTION("SPLIT(D47,""33"",FALSE)"),"17 allée Eugène Delacroix
                                 Apt 18
                                ")</f>
        <v>17 allée Eugène Delacroix
                                 Apt 18
                                </v>
      </c>
      <c r="F47" s="1" t="str">
        <f>IFERROR(__xludf.DUMMYFUNCTION("""COMPUTED_VALUE"""),"800 Bordeaux")</f>
        <v>800 Bordeaux</v>
      </c>
      <c r="G47" s="1" t="s">
        <v>582</v>
      </c>
      <c r="H47" s="1" t="s">
        <v>583</v>
      </c>
      <c r="I47" s="5" t="s">
        <v>584</v>
      </c>
      <c r="J47" s="1" t="s">
        <v>80</v>
      </c>
      <c r="K47" s="3"/>
      <c r="L47" s="3"/>
    </row>
    <row r="48" hidden="1">
      <c r="A48" s="4" t="s">
        <v>586</v>
      </c>
      <c r="B48" s="1" t="s">
        <v>587</v>
      </c>
      <c r="C48" s="1" t="s">
        <v>588</v>
      </c>
      <c r="D48" s="1" t="s">
        <v>589</v>
      </c>
      <c r="E48" s="1" t="str">
        <f>IFERROR(__xludf.DUMMYFUNCTION("SPLIT(D48,""33"",FALSE)"),"48, rue Kléber
                                ")</f>
        <v>48, rue Kléber
                                </v>
      </c>
      <c r="F48" s="1" t="str">
        <f>IFERROR(__xludf.DUMMYFUNCTION("""COMPUTED_VALUE"""),"800 BORDEAUX")</f>
        <v>800 BORDEAUX</v>
      </c>
      <c r="G48" s="1" t="s">
        <v>590</v>
      </c>
      <c r="H48" s="1" t="s">
        <v>591</v>
      </c>
      <c r="I48" s="5" t="s">
        <v>592</v>
      </c>
      <c r="J48" s="1" t="s">
        <v>31</v>
      </c>
      <c r="K48" s="3"/>
      <c r="L48" s="3"/>
    </row>
    <row r="49" hidden="1">
      <c r="A49" s="4" t="s">
        <v>602</v>
      </c>
      <c r="B49" s="1" t="s">
        <v>603</v>
      </c>
      <c r="C49" s="1" t="s">
        <v>604</v>
      </c>
      <c r="D49" s="1" t="s">
        <v>9575</v>
      </c>
      <c r="E49" s="1" t="str">
        <f>IFERROR(__xludf.DUMMYFUNCTION("SPLIT(D49,""33"",FALSE)"),"pas d'adresse")</f>
        <v>pas d'adresse</v>
      </c>
      <c r="F49" s="3"/>
      <c r="G49" s="3"/>
      <c r="H49" s="1" t="s">
        <v>11</v>
      </c>
      <c r="I49" s="1" t="s">
        <v>11</v>
      </c>
      <c r="J49" s="1" t="s">
        <v>11</v>
      </c>
      <c r="K49" s="3"/>
      <c r="L49" s="3"/>
    </row>
    <row r="50" hidden="1">
      <c r="A50" s="4" t="s">
        <v>606</v>
      </c>
      <c r="B50" s="1" t="s">
        <v>607</v>
      </c>
      <c r="C50" s="1" t="s">
        <v>608</v>
      </c>
      <c r="D50" s="1" t="s">
        <v>609</v>
      </c>
      <c r="E50" s="1" t="str">
        <f>IFERROR(__xludf.DUMMYFUNCTION("SPLIT(D50,""33"",FALSE)"),"10 Esplanade des Antilles, Maison des Sciences de l'Homme
                                ")</f>
        <v>10 Esplanade des Antilles, Maison des Sciences de l'Homme
                                </v>
      </c>
      <c r="F50" s="1" t="str">
        <f>IFERROR(__xludf.DUMMYFUNCTION("""COMPUTED_VALUE"""),"607 Pessac")</f>
        <v>607 Pessac</v>
      </c>
      <c r="G50" s="1" t="s">
        <v>610</v>
      </c>
      <c r="H50" s="1" t="s">
        <v>11</v>
      </c>
      <c r="I50" s="5" t="s">
        <v>611</v>
      </c>
      <c r="J50" s="1" t="s">
        <v>31</v>
      </c>
      <c r="K50" s="3"/>
      <c r="L50" s="3"/>
    </row>
    <row r="51" hidden="1">
      <c r="A51" s="4" t="s">
        <v>613</v>
      </c>
      <c r="B51" s="1" t="s">
        <v>614</v>
      </c>
      <c r="C51" s="3"/>
      <c r="D51" s="1" t="s">
        <v>9575</v>
      </c>
      <c r="E51" s="1" t="str">
        <f>IFERROR(__xludf.DUMMYFUNCTION("SPLIT(D51,""33"",FALSE)"),"pas d'adresse")</f>
        <v>pas d'adresse</v>
      </c>
      <c r="F51" s="3"/>
      <c r="G51" s="3"/>
      <c r="H51" s="1" t="s">
        <v>11</v>
      </c>
      <c r="I51" s="1" t="s">
        <v>11</v>
      </c>
      <c r="J51" s="1" t="s">
        <v>11</v>
      </c>
      <c r="K51" s="3"/>
      <c r="L51" s="3"/>
    </row>
    <row r="52" hidden="1">
      <c r="A52" s="4" t="s">
        <v>626</v>
      </c>
      <c r="B52" s="1" t="s">
        <v>627</v>
      </c>
      <c r="C52" s="1" t="s">
        <v>628</v>
      </c>
      <c r="D52" s="1" t="s">
        <v>629</v>
      </c>
      <c r="E52" s="1" t="str">
        <f>IFERROR(__xludf.DUMMYFUNCTION("SPLIT(D52,""33"",FALSE)"),"26, rue Marius Olivier
                                ")</f>
        <v>26, rue Marius Olivier
                                </v>
      </c>
      <c r="F52" s="1" t="str">
        <f>IFERROR(__xludf.DUMMYFUNCTION("""COMPUTED_VALUE"""),"130 BEGLES")</f>
        <v>130 BEGLES</v>
      </c>
      <c r="G52" s="1" t="s">
        <v>630</v>
      </c>
      <c r="H52" s="1" t="s">
        <v>11</v>
      </c>
      <c r="I52" s="5" t="s">
        <v>631</v>
      </c>
      <c r="J52" s="1" t="s">
        <v>80</v>
      </c>
      <c r="K52" s="3"/>
      <c r="L52" s="3"/>
    </row>
    <row r="53" hidden="1">
      <c r="A53" s="4" t="s">
        <v>647</v>
      </c>
      <c r="B53" s="1" t="s">
        <v>648</v>
      </c>
      <c r="C53" s="1" t="s">
        <v>649</v>
      </c>
      <c r="D53" s="1" t="s">
        <v>650</v>
      </c>
      <c r="E53" s="1" t="str">
        <f>IFERROR(__xludf.DUMMYFUNCTION("SPLIT(D53,""33"",FALSE)"),"20 Quai Lawton
                                 CS50100
                                ")</f>
        <v>20 Quai Lawton
                                 CS50100
                                </v>
      </c>
      <c r="F53" s="1" t="str">
        <f>IFERROR(__xludf.DUMMYFUNCTION("""COMPUTED_VALUE"""),"300 BORDEAUX Cedex")</f>
        <v>300 BORDEAUX Cedex</v>
      </c>
      <c r="G53" s="1" t="s">
        <v>651</v>
      </c>
      <c r="H53" s="1" t="s">
        <v>652</v>
      </c>
      <c r="I53" s="5" t="s">
        <v>653</v>
      </c>
      <c r="J53" s="1" t="s">
        <v>654</v>
      </c>
      <c r="K53" s="3"/>
      <c r="L53" s="3"/>
    </row>
    <row r="54" hidden="1">
      <c r="A54" s="4" t="s">
        <v>656</v>
      </c>
      <c r="B54" s="1" t="s">
        <v>657</v>
      </c>
      <c r="C54" s="1" t="s">
        <v>658</v>
      </c>
      <c r="D54" s="1" t="s">
        <v>659</v>
      </c>
      <c r="E54" s="1" t="str">
        <f>IFERROR(__xludf.DUMMYFUNCTION("SPLIT(D54,""33"",FALSE)"),"40 Allées d'Orléans
                                 Immeuble Le Splendide
                                ")</f>
        <v>40 Allées d'Orléans
                                 Immeuble Le Splendide
                                </v>
      </c>
      <c r="F54" s="1" t="str">
        <f>IFERROR(__xludf.DUMMYFUNCTION("""COMPUTED_VALUE"""),"000 BORDEAUX")</f>
        <v>000 BORDEAUX</v>
      </c>
      <c r="G54" s="1" t="s">
        <v>660</v>
      </c>
      <c r="H54" s="1" t="s">
        <v>11</v>
      </c>
      <c r="I54" s="3"/>
      <c r="J54" s="1" t="s">
        <v>312</v>
      </c>
      <c r="K54" s="3"/>
      <c r="L54" s="3"/>
    </row>
    <row r="55" hidden="1">
      <c r="A55" s="4" t="s">
        <v>662</v>
      </c>
      <c r="B55" s="1" t="s">
        <v>663</v>
      </c>
      <c r="C55" s="1" t="s">
        <v>664</v>
      </c>
      <c r="D55" s="1" t="s">
        <v>665</v>
      </c>
      <c r="E55" s="1" t="str">
        <f>IFERROR(__xludf.DUMMYFUNCTION("SPLIT(D55,""33"",FALSE)"),"148 boulevard du Président Franklin Roosevelt
                                ")</f>
        <v>148 boulevard du Président Franklin Roosevelt
                                </v>
      </c>
      <c r="F55" s="1" t="str">
        <f>IFERROR(__xludf.DUMMYFUNCTION("""COMPUTED_VALUE"""),"800 Bordeaux")</f>
        <v>800 Bordeaux</v>
      </c>
      <c r="G55" s="1" t="s">
        <v>666</v>
      </c>
      <c r="H55" s="1" t="s">
        <v>11</v>
      </c>
      <c r="I55" s="5" t="s">
        <v>667</v>
      </c>
      <c r="J55" s="1" t="s">
        <v>80</v>
      </c>
      <c r="K55" s="3"/>
      <c r="L55" s="3"/>
    </row>
    <row r="56" hidden="1">
      <c r="A56" s="4" t="s">
        <v>671</v>
      </c>
      <c r="B56" s="1" t="s">
        <v>672</v>
      </c>
      <c r="C56" s="3"/>
      <c r="D56" s="1" t="s">
        <v>9575</v>
      </c>
      <c r="E56" s="1" t="str">
        <f>IFERROR(__xludf.DUMMYFUNCTION("SPLIT(D56,""33"",FALSE)"),"pas d'adresse")</f>
        <v>pas d'adresse</v>
      </c>
      <c r="F56" s="3"/>
      <c r="G56" s="3"/>
      <c r="H56" s="1" t="s">
        <v>11</v>
      </c>
      <c r="I56" s="1" t="s">
        <v>11</v>
      </c>
      <c r="J56" s="1" t="s">
        <v>11</v>
      </c>
      <c r="K56" s="3"/>
      <c r="L56" s="3"/>
    </row>
    <row r="57" hidden="1">
      <c r="A57" s="4" t="s">
        <v>674</v>
      </c>
      <c r="B57" s="1" t="s">
        <v>675</v>
      </c>
      <c r="C57" s="1" t="s">
        <v>676</v>
      </c>
      <c r="D57" s="1" t="s">
        <v>677</v>
      </c>
      <c r="E57" s="1" t="str">
        <f>IFERROR(__xludf.DUMMYFUNCTION("SPLIT(D57,""33"",FALSE)"),"8 RUE DU CHASSELAS
                                ")</f>
        <v>8 RUE DU CHASSELAS
                                </v>
      </c>
      <c r="F57" s="1" t="str">
        <f>IFERROR(__xludf.DUMMYFUNCTION("""COMPUTED_VALUE"""),"370 ARTIGUES PRES BORDEAUX")</f>
        <v>370 ARTIGUES PRES BORDEAUX</v>
      </c>
      <c r="G57" s="1" t="s">
        <v>678</v>
      </c>
      <c r="H57" s="1" t="s">
        <v>11</v>
      </c>
      <c r="I57" s="5" t="s">
        <v>679</v>
      </c>
      <c r="J57" s="1" t="s">
        <v>11</v>
      </c>
      <c r="K57" s="3"/>
      <c r="L57" s="3"/>
    </row>
    <row r="58" hidden="1">
      <c r="A58" s="4" t="s">
        <v>683</v>
      </c>
      <c r="B58" s="1" t="s">
        <v>684</v>
      </c>
      <c r="C58" s="1" t="s">
        <v>685</v>
      </c>
      <c r="D58" s="1" t="s">
        <v>686</v>
      </c>
      <c r="E58" s="1" t="str">
        <f>IFERROR(__xludf.DUMMYFUNCTION("SPLIT(D58,""33"",FALSE)"),"680 Cours de la libération 
                                 KEDGE Business School
                                ")</f>
        <v>680 Cours de la libération 
                                 KEDGE Business School
                                </v>
      </c>
      <c r="F58" s="1" t="str">
        <f>IFERROR(__xludf.DUMMYFUNCTION("""COMPUTED_VALUE"""),"405 Talence")</f>
        <v>405 Talence</v>
      </c>
      <c r="G58" s="1" t="s">
        <v>687</v>
      </c>
      <c r="H58" s="1" t="s">
        <v>11</v>
      </c>
      <c r="I58" s="5" t="s">
        <v>688</v>
      </c>
      <c r="J58" s="1" t="s">
        <v>31</v>
      </c>
      <c r="K58" s="3"/>
      <c r="L58" s="3"/>
    </row>
    <row r="59" hidden="1">
      <c r="A59" s="4" t="s">
        <v>692</v>
      </c>
      <c r="B59" s="1" t="s">
        <v>693</v>
      </c>
      <c r="C59" s="1" t="s">
        <v>694</v>
      </c>
      <c r="D59" s="1" t="s">
        <v>695</v>
      </c>
      <c r="E59" s="1" t="str">
        <f>IFERROR(__xludf.DUMMYFUNCTION("SPLIT(D59,""33"",FALSE)"),"169, rue Palais Gallien
                                ")</f>
        <v>169, rue Palais Gallien
                                </v>
      </c>
      <c r="F59" s="1" t="str">
        <f>IFERROR(__xludf.DUMMYFUNCTION("""COMPUTED_VALUE"""),"000 Bordeaux")</f>
        <v>000 Bordeaux</v>
      </c>
      <c r="G59" s="1" t="s">
        <v>696</v>
      </c>
      <c r="H59" s="1" t="s">
        <v>697</v>
      </c>
      <c r="I59" s="1" t="s">
        <v>11</v>
      </c>
      <c r="J59" s="1" t="s">
        <v>80</v>
      </c>
      <c r="K59" s="3"/>
      <c r="L59" s="3"/>
    </row>
    <row r="60" hidden="1">
      <c r="A60" s="4" t="s">
        <v>699</v>
      </c>
      <c r="B60" s="1" t="s">
        <v>700</v>
      </c>
      <c r="C60" s="1" t="s">
        <v>701</v>
      </c>
      <c r="D60" s="1" t="s">
        <v>702</v>
      </c>
      <c r="E60" s="1" t="str">
        <f>IFERROR(__xludf.DUMMYFUNCTION("SPLIT(D60,""33"",FALSE)"),"8 rue Maryse Bastié
                                 apt 14
                                ")</f>
        <v>8 rue Maryse Bastié
                                 apt 14
                                </v>
      </c>
      <c r="F60" s="1" t="str">
        <f>IFERROR(__xludf.DUMMYFUNCTION("""COMPUTED_VALUE"""),"300 BORDEAUX")</f>
        <v>300 BORDEAUX</v>
      </c>
      <c r="G60" s="1" t="s">
        <v>703</v>
      </c>
      <c r="H60" s="1" t="s">
        <v>704</v>
      </c>
      <c r="I60" s="1" t="s">
        <v>11</v>
      </c>
      <c r="J60" s="1" t="s">
        <v>80</v>
      </c>
      <c r="K60" s="3"/>
      <c r="L60" s="3"/>
    </row>
    <row r="61" hidden="1">
      <c r="A61" s="4" t="s">
        <v>706</v>
      </c>
      <c r="B61" s="1" t="s">
        <v>707</v>
      </c>
      <c r="C61" s="1" t="s">
        <v>708</v>
      </c>
      <c r="D61" s="1" t="s">
        <v>709</v>
      </c>
      <c r="E61" s="1" t="str">
        <f>IFERROR(__xludf.DUMMYFUNCTION("SPLIT(D61,""33"",FALSE)"),"11 rue Erik Satie
                                ")</f>
        <v>11 rue Erik Satie
                                </v>
      </c>
      <c r="F61" s="1" t="str">
        <f>IFERROR(__xludf.DUMMYFUNCTION("""COMPUTED_VALUE"""),"200 Bordeaux")</f>
        <v>200 Bordeaux</v>
      </c>
      <c r="G61" s="1" t="s">
        <v>710</v>
      </c>
      <c r="H61" s="1" t="s">
        <v>11</v>
      </c>
      <c r="I61" s="5" t="s">
        <v>711</v>
      </c>
      <c r="J61" s="1" t="s">
        <v>80</v>
      </c>
      <c r="K61" s="3"/>
      <c r="L61" s="3"/>
    </row>
    <row r="62" hidden="1">
      <c r="A62" s="4" t="s">
        <v>715</v>
      </c>
      <c r="B62" s="1" t="s">
        <v>716</v>
      </c>
      <c r="C62" s="1" t="s">
        <v>717</v>
      </c>
      <c r="D62" s="1" t="s">
        <v>718</v>
      </c>
      <c r="E62" s="1" t="str">
        <f>IFERROR(__xludf.DUMMYFUNCTION("SPLIT(D62,""33"",FALSE)"),"8 Rue de Barsac
                                ")</f>
        <v>8 Rue de Barsac
                                </v>
      </c>
      <c r="F62" s="1" t="str">
        <f>IFERROR(__xludf.DUMMYFUNCTION("""COMPUTED_VALUE"""),"800 bordeaux")</f>
        <v>800 bordeaux</v>
      </c>
      <c r="G62" s="1" t="s">
        <v>719</v>
      </c>
      <c r="H62" s="1" t="s">
        <v>11</v>
      </c>
      <c r="I62" s="5" t="s">
        <v>720</v>
      </c>
      <c r="J62" s="1" t="s">
        <v>80</v>
      </c>
      <c r="K62" s="3"/>
      <c r="L62" s="3"/>
    </row>
    <row r="63" hidden="1">
      <c r="A63" s="4" t="s">
        <v>722</v>
      </c>
      <c r="B63" s="1" t="s">
        <v>723</v>
      </c>
      <c r="C63" s="3"/>
      <c r="D63" s="1" t="s">
        <v>9575</v>
      </c>
      <c r="E63" s="1" t="str">
        <f>IFERROR(__xludf.DUMMYFUNCTION("SPLIT(D63,""33"",FALSE)"),"pas d'adresse")</f>
        <v>pas d'adresse</v>
      </c>
      <c r="F63" s="3"/>
      <c r="G63" s="3"/>
      <c r="H63" s="1" t="s">
        <v>11</v>
      </c>
      <c r="I63" s="1" t="s">
        <v>11</v>
      </c>
      <c r="J63" s="1" t="s">
        <v>11</v>
      </c>
      <c r="K63" s="3"/>
      <c r="L63" s="3"/>
    </row>
    <row r="64" hidden="1">
      <c r="A64" s="4" t="s">
        <v>729</v>
      </c>
      <c r="B64" s="1" t="s">
        <v>730</v>
      </c>
      <c r="C64" s="1" t="s">
        <v>731</v>
      </c>
      <c r="D64" s="1" t="s">
        <v>732</v>
      </c>
      <c r="E64" s="1" t="str">
        <f>IFERROR(__xludf.DUMMYFUNCTION("SPLIT(D64,""33"",FALSE)"),"184 rue fondaudège
                                ")</f>
        <v>184 rue fondaudège
                                </v>
      </c>
      <c r="F64" s="1" t="str">
        <f>IFERROR(__xludf.DUMMYFUNCTION("""COMPUTED_VALUE"""),"000 Bordeaux")</f>
        <v>000 Bordeaux</v>
      </c>
      <c r="G64" s="1" t="s">
        <v>733</v>
      </c>
      <c r="H64" s="1" t="s">
        <v>11</v>
      </c>
      <c r="I64" s="5" t="s">
        <v>734</v>
      </c>
      <c r="J64" s="1" t="s">
        <v>43</v>
      </c>
      <c r="K64" s="3"/>
      <c r="L64" s="3"/>
    </row>
    <row r="65" hidden="1">
      <c r="A65" s="4" t="s">
        <v>770</v>
      </c>
      <c r="B65" s="1" t="s">
        <v>771</v>
      </c>
      <c r="C65" s="3"/>
      <c r="D65" s="1" t="s">
        <v>9575</v>
      </c>
      <c r="E65" s="1" t="str">
        <f>IFERROR(__xludf.DUMMYFUNCTION("SPLIT(D65,""33"",FALSE)"),"pas d'adresse")</f>
        <v>pas d'adresse</v>
      </c>
      <c r="F65" s="3"/>
      <c r="G65" s="3"/>
      <c r="H65" s="1" t="s">
        <v>11</v>
      </c>
      <c r="I65" s="1" t="s">
        <v>11</v>
      </c>
      <c r="J65" s="1" t="s">
        <v>11</v>
      </c>
      <c r="K65" s="3"/>
      <c r="L65" s="3"/>
    </row>
    <row r="66" hidden="1">
      <c r="A66" s="4" t="s">
        <v>775</v>
      </c>
      <c r="B66" s="1" t="s">
        <v>776</v>
      </c>
      <c r="C66" s="1" t="s">
        <v>777</v>
      </c>
      <c r="D66" s="1" t="s">
        <v>778</v>
      </c>
      <c r="E66" s="1" t="str">
        <f>IFERROR(__xludf.DUMMYFUNCTION("SPLIT(D66,""33"",FALSE)"),"Impasse du grand Barrail
                                ")</f>
        <v>Impasse du grand Barrail
                                </v>
      </c>
      <c r="F66" s="1" t="str">
        <f>IFERROR(__xludf.DUMMYFUNCTION("""COMPUTED_VALUE"""),"710 PUGNAC")</f>
        <v>710 PUGNAC</v>
      </c>
      <c r="G66" s="1" t="s">
        <v>779</v>
      </c>
      <c r="H66" s="1" t="s">
        <v>11</v>
      </c>
      <c r="I66" s="5" t="s">
        <v>780</v>
      </c>
      <c r="J66" s="1" t="s">
        <v>53</v>
      </c>
      <c r="K66" s="3"/>
      <c r="L66" s="3"/>
    </row>
    <row r="67" hidden="1">
      <c r="A67" s="4" t="s">
        <v>782</v>
      </c>
      <c r="B67" s="1" t="s">
        <v>783</v>
      </c>
      <c r="C67" s="1" t="s">
        <v>784</v>
      </c>
      <c r="D67" s="1" t="s">
        <v>785</v>
      </c>
      <c r="E67" s="1" t="str">
        <f>IFERROR(__xludf.DUMMYFUNCTION("SPLIT(D67,""33"",FALSE)"),"18 rue Auguste Merillon
                                ")</f>
        <v>18 rue Auguste Merillon
                                </v>
      </c>
      <c r="F67" s="1" t="str">
        <f>IFERROR(__xludf.DUMMYFUNCTION("""COMPUTED_VALUE"""),"000 Bordeaux")</f>
        <v>000 Bordeaux</v>
      </c>
      <c r="G67" s="1" t="s">
        <v>786</v>
      </c>
      <c r="H67" s="1" t="s">
        <v>787</v>
      </c>
      <c r="I67" s="1" t="s">
        <v>11</v>
      </c>
      <c r="J67" s="1" t="s">
        <v>80</v>
      </c>
      <c r="K67" s="3"/>
      <c r="L67" s="3"/>
    </row>
    <row r="68" hidden="1">
      <c r="A68" s="4" t="s">
        <v>803</v>
      </c>
      <c r="B68" s="1" t="s">
        <v>804</v>
      </c>
      <c r="C68" s="1" t="s">
        <v>805</v>
      </c>
      <c r="D68" s="1" t="s">
        <v>806</v>
      </c>
      <c r="E68" s="1" t="str">
        <f>IFERROR(__xludf.DUMMYFUNCTION("SPLIT(D68,""33"",FALSE)"),"164 rue Stéhélin
                                ")</f>
        <v>164 rue Stéhélin
                                </v>
      </c>
      <c r="F68" s="1" t="str">
        <f>IFERROR(__xludf.DUMMYFUNCTION("""COMPUTED_VALUE"""),"200 bordeaux")</f>
        <v>200 bordeaux</v>
      </c>
      <c r="G68" s="1" t="s">
        <v>807</v>
      </c>
      <c r="H68" s="1" t="s">
        <v>11</v>
      </c>
      <c r="I68" s="3"/>
      <c r="J68" s="1" t="s">
        <v>80</v>
      </c>
      <c r="K68" s="3"/>
      <c r="L68" s="3"/>
    </row>
    <row r="69" hidden="1">
      <c r="A69" s="4" t="s">
        <v>809</v>
      </c>
      <c r="B69" s="1" t="s">
        <v>810</v>
      </c>
      <c r="C69" s="1" t="s">
        <v>811</v>
      </c>
      <c r="D69" s="1" t="s">
        <v>812</v>
      </c>
      <c r="E69" s="1" t="str">
        <f>IFERROR(__xludf.DUMMYFUNCTION("SPLIT(D69,""33"",FALSE)"),".
                                ")</f>
        <v>.
                                </v>
      </c>
      <c r="F69" s="1" t="str">
        <f>IFERROR(__xludf.DUMMYFUNCTION("""COMPUTED_VALUE"""),"000 BORDEAUX")</f>
        <v>000 BORDEAUX</v>
      </c>
      <c r="G69" s="1" t="s">
        <v>813</v>
      </c>
      <c r="H69" s="1" t="s">
        <v>11</v>
      </c>
      <c r="I69" s="5" t="s">
        <v>814</v>
      </c>
      <c r="J69" s="1" t="s">
        <v>31</v>
      </c>
      <c r="K69" s="3"/>
      <c r="L69" s="3"/>
    </row>
    <row r="70" hidden="1">
      <c r="A70" s="4" t="s">
        <v>818</v>
      </c>
      <c r="B70" s="1" t="s">
        <v>819</v>
      </c>
      <c r="C70" s="1" t="s">
        <v>820</v>
      </c>
      <c r="D70" s="1" t="s">
        <v>821</v>
      </c>
      <c r="E70" s="1" t="str">
        <f>IFERROR(__xludf.DUMMYFUNCTION("SPLIT(D70,""33"",FALSE)"),"Boulevard Jacques Chaban-Delmas
                                ")</f>
        <v>Boulevard Jacques Chaban-Delmas
                                </v>
      </c>
      <c r="F70" s="1" t="str">
        <f>IFERROR(__xludf.DUMMYFUNCTION("""COMPUTED_VALUE"""),"520 BRUGES")</f>
        <v>520 BRUGES</v>
      </c>
      <c r="G70" s="1" t="s">
        <v>822</v>
      </c>
      <c r="H70" s="1" t="s">
        <v>11</v>
      </c>
      <c r="I70" s="5" t="s">
        <v>823</v>
      </c>
      <c r="J70" s="1" t="s">
        <v>183</v>
      </c>
      <c r="K70" s="3"/>
      <c r="L70" s="3"/>
    </row>
    <row r="71" hidden="1">
      <c r="A71" s="4" t="s">
        <v>825</v>
      </c>
      <c r="B71" s="1" t="s">
        <v>826</v>
      </c>
      <c r="C71" s="3"/>
      <c r="D71" s="1" t="s">
        <v>9575</v>
      </c>
      <c r="E71" s="1" t="str">
        <f>IFERROR(__xludf.DUMMYFUNCTION("SPLIT(D71,""33"",FALSE)"),"pas d'adresse")</f>
        <v>pas d'adresse</v>
      </c>
      <c r="F71" s="3"/>
      <c r="G71" s="3"/>
      <c r="H71" s="1" t="s">
        <v>11</v>
      </c>
      <c r="I71" s="1" t="s">
        <v>11</v>
      </c>
      <c r="J71" s="1" t="s">
        <v>11</v>
      </c>
      <c r="K71" s="3"/>
      <c r="L71" s="3"/>
    </row>
    <row r="72" hidden="1">
      <c r="A72" s="4" t="s">
        <v>832</v>
      </c>
      <c r="B72" s="1" t="s">
        <v>833</v>
      </c>
      <c r="C72" s="1" t="s">
        <v>834</v>
      </c>
      <c r="D72" s="1" t="s">
        <v>835</v>
      </c>
      <c r="E72" s="1" t="str">
        <f>IFERROR(__xludf.DUMMYFUNCTION("SPLIT(D72,""33"",FALSE)"),"31 rue Lachassaigne chez Mme DAO DUC Sylvie 
                                ")</f>
        <v>31 rue Lachassaigne chez Mme DAO DUC Sylvie 
                                </v>
      </c>
      <c r="F72" s="1" t="str">
        <f>IFERROR(__xludf.DUMMYFUNCTION("""COMPUTED_VALUE"""),"000 BORDEAUX")</f>
        <v>000 BORDEAUX</v>
      </c>
      <c r="G72" s="1" t="s">
        <v>836</v>
      </c>
      <c r="H72" s="1" t="s">
        <v>11</v>
      </c>
      <c r="I72" s="3"/>
      <c r="J72" s="1" t="s">
        <v>183</v>
      </c>
      <c r="K72" s="3"/>
      <c r="L72" s="3"/>
    </row>
    <row r="73" hidden="1">
      <c r="A73" s="4" t="s">
        <v>856</v>
      </c>
      <c r="B73" s="1" t="s">
        <v>857</v>
      </c>
      <c r="C73" s="1" t="s">
        <v>858</v>
      </c>
      <c r="D73" s="1" t="s">
        <v>859</v>
      </c>
      <c r="E73" s="1" t="str">
        <f>IFERROR(__xludf.DUMMYFUNCTION("SPLIT(D73,""33"",FALSE)"),"12 Avenue des 40 Journaux 
                                 appt 162
                                ")</f>
        <v>12 Avenue des 40 Journaux 
                                 appt 162
                                </v>
      </c>
      <c r="F73" s="1" t="str">
        <f>IFERROR(__xludf.DUMMYFUNCTION("""COMPUTED_VALUE"""),"300 Bordeaux")</f>
        <v>300 Bordeaux</v>
      </c>
      <c r="G73" s="1" t="s">
        <v>860</v>
      </c>
      <c r="H73" s="1" t="s">
        <v>11</v>
      </c>
      <c r="I73" s="1" t="s">
        <v>11</v>
      </c>
      <c r="J73" s="1" t="s">
        <v>183</v>
      </c>
      <c r="K73" s="3"/>
      <c r="L73" s="3"/>
    </row>
    <row r="74" hidden="1">
      <c r="A74" s="4" t="s">
        <v>866</v>
      </c>
      <c r="B74" s="1" t="s">
        <v>867</v>
      </c>
      <c r="C74" s="1" t="s">
        <v>868</v>
      </c>
      <c r="D74" s="1" t="s">
        <v>869</v>
      </c>
      <c r="E74" s="1" t="str">
        <f>IFERROR(__xludf.DUMMYFUNCTION("SPLIT(D74,""33"",FALSE)"),"Residence de la mairie
                                 Bat 14 apt 9
                                ")</f>
        <v>Residence de la mairie
                                 Bat 14 apt 9
                                </v>
      </c>
      <c r="F74" s="1" t="str">
        <f>IFERROR(__xludf.DUMMYFUNCTION("""COMPUTED_VALUE"""),"130 BEGLES")</f>
        <v>130 BEGLES</v>
      </c>
      <c r="G74" s="1" t="s">
        <v>870</v>
      </c>
      <c r="H74" s="1" t="s">
        <v>871</v>
      </c>
      <c r="I74" s="1" t="s">
        <v>11</v>
      </c>
      <c r="J74" s="1" t="s">
        <v>53</v>
      </c>
      <c r="K74" s="3"/>
      <c r="L74" s="3"/>
    </row>
    <row r="75" hidden="1">
      <c r="A75" s="4" t="s">
        <v>877</v>
      </c>
      <c r="B75" s="1" t="s">
        <v>878</v>
      </c>
      <c r="C75" s="1" t="s">
        <v>879</v>
      </c>
      <c r="D75" s="1" t="s">
        <v>880</v>
      </c>
      <c r="E75" s="1" t="str">
        <f>IFERROR(__xludf.DUMMYFUNCTION("SPLIT(D75,""33"",FALSE)"),"3 rue de Tauzia
                                ")</f>
        <v>3 rue de Tauzia
                                </v>
      </c>
      <c r="F75" s="1" t="str">
        <f>IFERROR(__xludf.DUMMYFUNCTION("""COMPUTED_VALUE"""),"800 Bordeaux")</f>
        <v>800 Bordeaux</v>
      </c>
      <c r="G75" s="1" t="s">
        <v>881</v>
      </c>
      <c r="H75" s="1" t="s">
        <v>11</v>
      </c>
      <c r="I75" s="3"/>
      <c r="J75" s="1" t="s">
        <v>80</v>
      </c>
      <c r="K75" s="3"/>
      <c r="L75" s="3"/>
    </row>
    <row r="76" hidden="1">
      <c r="A76" s="4" t="s">
        <v>893</v>
      </c>
      <c r="B76" s="1" t="s">
        <v>894</v>
      </c>
      <c r="C76" s="1" t="s">
        <v>895</v>
      </c>
      <c r="D76" s="1" t="s">
        <v>896</v>
      </c>
      <c r="E76" s="1" t="str">
        <f>IFERROR(__xludf.DUMMYFUNCTION("SPLIT(D76,""33"",FALSE)"),"62bis rue paul antin
                                ")</f>
        <v>62bis rue paul antin
                                </v>
      </c>
      <c r="F76" s="1" t="str">
        <f>IFERROR(__xludf.DUMMYFUNCTION("""COMPUTED_VALUE"""),"800 BORDEAUX")</f>
        <v>800 BORDEAUX</v>
      </c>
      <c r="G76" s="1" t="s">
        <v>897</v>
      </c>
      <c r="H76" s="1" t="s">
        <v>898</v>
      </c>
      <c r="I76" s="3"/>
      <c r="J76" s="1" t="s">
        <v>183</v>
      </c>
      <c r="K76" s="3"/>
      <c r="L76" s="3"/>
    </row>
    <row r="77" hidden="1">
      <c r="A77" s="4" t="s">
        <v>906</v>
      </c>
      <c r="B77" s="1" t="s">
        <v>907</v>
      </c>
      <c r="C77" s="1" t="s">
        <v>908</v>
      </c>
      <c r="D77" s="1" t="s">
        <v>909</v>
      </c>
      <c r="E77" s="1" t="str">
        <f>IFERROR(__xludf.DUMMYFUNCTION("SPLIT(D77,""33"",FALSE)"),"84 rue Amédée St Germain
                                 La Laiterie
                                ")</f>
        <v>84 rue Amédée St Germain
                                 La Laiterie
                                </v>
      </c>
      <c r="F77" s="1" t="str">
        <f>IFERROR(__xludf.DUMMYFUNCTION("""COMPUTED_VALUE"""),"800 Bordeaux")</f>
        <v>800 Bordeaux</v>
      </c>
      <c r="G77" s="1" t="s">
        <v>910</v>
      </c>
      <c r="H77" s="1" t="s">
        <v>11</v>
      </c>
      <c r="I77" s="5" t="s">
        <v>911</v>
      </c>
      <c r="J77" s="1" t="s">
        <v>80</v>
      </c>
      <c r="K77" s="3"/>
      <c r="L77" s="3"/>
    </row>
    <row r="78" hidden="1">
      <c r="A78" s="4" t="s">
        <v>915</v>
      </c>
      <c r="B78" s="1" t="s">
        <v>916</v>
      </c>
      <c r="C78" s="3"/>
      <c r="D78" s="1" t="s">
        <v>9575</v>
      </c>
      <c r="E78" s="1" t="str">
        <f>IFERROR(__xludf.DUMMYFUNCTION("SPLIT(D78,""33"",FALSE)"),"pas d'adresse")</f>
        <v>pas d'adresse</v>
      </c>
      <c r="F78" s="3"/>
      <c r="G78" s="3"/>
      <c r="H78" s="1" t="s">
        <v>11</v>
      </c>
      <c r="I78" s="1" t="s">
        <v>11</v>
      </c>
      <c r="J78" s="1" t="s">
        <v>11</v>
      </c>
      <c r="K78" s="3"/>
      <c r="L78" s="3"/>
    </row>
    <row r="79" hidden="1">
      <c r="A79" s="4" t="s">
        <v>918</v>
      </c>
      <c r="B79" s="1" t="s">
        <v>919</v>
      </c>
      <c r="C79" s="1" t="s">
        <v>920</v>
      </c>
      <c r="D79" s="1" t="s">
        <v>921</v>
      </c>
      <c r="E79" s="5" t="str">
        <f>IFERROR(__xludf.DUMMYFUNCTION("SPLIT(D79,""33"",FALSE)"),"http://www.we-job.com/
                                ")</f>
        <v>http://www.we-job.com/
                                </v>
      </c>
      <c r="F79" s="1" t="str">
        <f>IFERROR(__xludf.DUMMYFUNCTION("""COMPUTED_VALUE"""),"000 Bordeaux")</f>
        <v>000 Bordeaux</v>
      </c>
      <c r="G79" s="1" t="s">
        <v>922</v>
      </c>
      <c r="H79" s="1" t="s">
        <v>11</v>
      </c>
      <c r="I79" s="5" t="s">
        <v>923</v>
      </c>
      <c r="J79" s="1" t="s">
        <v>924</v>
      </c>
      <c r="K79" s="3"/>
      <c r="L79" s="3"/>
    </row>
    <row r="80" hidden="1">
      <c r="A80" s="4" t="s">
        <v>926</v>
      </c>
      <c r="B80" s="1" t="s">
        <v>927</v>
      </c>
      <c r="C80" s="1" t="s">
        <v>928</v>
      </c>
      <c r="D80" s="1" t="s">
        <v>929</v>
      </c>
      <c r="E80" s="1" t="str">
        <f>IFERROR(__xludf.DUMMYFUNCTION("SPLIT(D80,""33"",FALSE)"),"17 rue Calvimont
                                 Coté Cour
                                ")</f>
        <v>17 rue Calvimont
                                 Coté Cour
                                </v>
      </c>
      <c r="F80" s="1" t="str">
        <f>IFERROR(__xludf.DUMMYFUNCTION("""COMPUTED_VALUE"""),"100 BORDEAUX")</f>
        <v>100 BORDEAUX</v>
      </c>
      <c r="G80" s="1" t="s">
        <v>930</v>
      </c>
      <c r="H80" s="1" t="s">
        <v>11</v>
      </c>
      <c r="I80" s="5" t="s">
        <v>931</v>
      </c>
      <c r="J80" s="1" t="s">
        <v>183</v>
      </c>
      <c r="K80" s="3"/>
      <c r="L80" s="3"/>
    </row>
    <row r="81" hidden="1">
      <c r="A81" s="4" t="s">
        <v>939</v>
      </c>
      <c r="B81" s="1" t="s">
        <v>940</v>
      </c>
      <c r="C81" s="1" t="s">
        <v>941</v>
      </c>
      <c r="D81" s="1" t="s">
        <v>942</v>
      </c>
      <c r="E81" s="1" t="str">
        <f>IFERROR(__xludf.DUMMYFUNCTION("SPLIT(D81,""33"",FALSE)"),"85 rue Camille GODARD
                                ")</f>
        <v>85 rue Camille GODARD
                                </v>
      </c>
      <c r="F81" s="1" t="str">
        <f>IFERROR(__xludf.DUMMYFUNCTION("""COMPUTED_VALUE"""),"000 BORDEAUX")</f>
        <v>000 BORDEAUX</v>
      </c>
      <c r="G81" s="1" t="s">
        <v>943</v>
      </c>
      <c r="H81" s="1" t="s">
        <v>944</v>
      </c>
      <c r="I81" s="1" t="s">
        <v>11</v>
      </c>
      <c r="J81" s="1" t="s">
        <v>11</v>
      </c>
      <c r="K81" s="3"/>
      <c r="L81" s="3"/>
    </row>
    <row r="82" hidden="1">
      <c r="A82" s="4" t="s">
        <v>950</v>
      </c>
      <c r="B82" s="1" t="s">
        <v>951</v>
      </c>
      <c r="C82" s="1" t="s">
        <v>952</v>
      </c>
      <c r="D82" s="1" t="s">
        <v>953</v>
      </c>
      <c r="E82" s="1" t="str">
        <f>IFERROR(__xludf.DUMMYFUNCTION("SPLIT(D82,""33"",FALSE)"),"40 rue Laffiteau
                                ")</f>
        <v>40 rue Laffiteau
                                </v>
      </c>
      <c r="F82" s="1" t="str">
        <f>IFERROR(__xludf.DUMMYFUNCTION("""COMPUTED_VALUE"""),"800 Bordeaux")</f>
        <v>800 Bordeaux</v>
      </c>
      <c r="G82" s="1" t="s">
        <v>954</v>
      </c>
      <c r="H82" s="1" t="s">
        <v>955</v>
      </c>
      <c r="I82" s="3"/>
      <c r="J82" s="1" t="s">
        <v>154</v>
      </c>
      <c r="K82" s="3"/>
      <c r="L82" s="3"/>
    </row>
    <row r="83" hidden="1">
      <c r="A83" s="4" t="s">
        <v>957</v>
      </c>
      <c r="B83" s="1" t="s">
        <v>958</v>
      </c>
      <c r="C83" s="3"/>
      <c r="D83" s="1" t="s">
        <v>9575</v>
      </c>
      <c r="E83" s="1" t="str">
        <f>IFERROR(__xludf.DUMMYFUNCTION("SPLIT(D83,""33"",FALSE)"),"pas d'adresse")</f>
        <v>pas d'adresse</v>
      </c>
      <c r="F83" s="3"/>
      <c r="G83" s="3"/>
      <c r="H83" s="1" t="s">
        <v>11</v>
      </c>
      <c r="I83" s="1" t="s">
        <v>11</v>
      </c>
      <c r="J83" s="1" t="s">
        <v>11</v>
      </c>
      <c r="K83" s="3"/>
      <c r="L83" s="3"/>
    </row>
    <row r="84" hidden="1">
      <c r="A84" s="4" t="s">
        <v>960</v>
      </c>
      <c r="B84" s="1" t="s">
        <v>961</v>
      </c>
      <c r="C84" s="1" t="s">
        <v>962</v>
      </c>
      <c r="D84" s="1" t="s">
        <v>963</v>
      </c>
      <c r="E84" s="1" t="str">
        <f>IFERROR(__xludf.DUMMYFUNCTION("SPLIT(D84,""33"",FALSE)"),"28 avenue André Reinson, Résidence Canopée, Bat F Appt 617, 4è étage
                                ")</f>
        <v>28 avenue André Reinson, Résidence Canopée, Bat F Appt 617, 4è étage
                                </v>
      </c>
      <c r="F84" s="1" t="str">
        <f>IFERROR(__xludf.DUMMYFUNCTION("""COMPUTED_VALUE"""),"300 Bordeaux")</f>
        <v>300 Bordeaux</v>
      </c>
      <c r="G84" s="1" t="s">
        <v>964</v>
      </c>
      <c r="H84" s="1" t="s">
        <v>965</v>
      </c>
      <c r="I84" s="1" t="s">
        <v>11</v>
      </c>
      <c r="J84" s="1" t="s">
        <v>183</v>
      </c>
      <c r="K84" s="3"/>
      <c r="L84" s="3"/>
    </row>
    <row r="85" hidden="1">
      <c r="A85" s="4" t="s">
        <v>971</v>
      </c>
      <c r="B85" s="1" t="s">
        <v>972</v>
      </c>
      <c r="C85" s="1" t="s">
        <v>973</v>
      </c>
      <c r="D85" s="1" t="s">
        <v>974</v>
      </c>
      <c r="E85" s="1" t="str">
        <f>IFERROR(__xludf.DUMMYFUNCTION("SPLIT(D85,""33"",FALSE)"),"106 Rue Joseph cruchon
                                ")</f>
        <v>106 Rue Joseph cruchon
                                </v>
      </c>
      <c r="F85" s="1" t="str">
        <f>IFERROR(__xludf.DUMMYFUNCTION("""COMPUTED_VALUE"""),"380 Biganos")</f>
        <v>380 Biganos</v>
      </c>
      <c r="G85" s="1" t="s">
        <v>975</v>
      </c>
      <c r="H85" s="1" t="s">
        <v>976</v>
      </c>
      <c r="I85" s="5" t="s">
        <v>977</v>
      </c>
      <c r="J85" s="1" t="s">
        <v>80</v>
      </c>
      <c r="K85" s="3"/>
      <c r="L85" s="3"/>
    </row>
    <row r="86" hidden="1">
      <c r="A86" s="4" t="s">
        <v>979</v>
      </c>
      <c r="B86" s="1" t="s">
        <v>980</v>
      </c>
      <c r="C86" s="1" t="s">
        <v>981</v>
      </c>
      <c r="D86" s="1" t="s">
        <v>982</v>
      </c>
      <c r="E86" s="1" t="str">
        <f>IFERROR(__xludf.DUMMYFUNCTION("SPLIT(D86,""33"",FALSE)"),"185 Cours Balguerie Stuttenberg
                                 Appartement 124
                                ")</f>
        <v>185 Cours Balguerie Stuttenberg
                                 Appartement 124
                                </v>
      </c>
      <c r="F86" s="1" t="str">
        <f>IFERROR(__xludf.DUMMYFUNCTION("""COMPUTED_VALUE"""),"300 Bordeaux")</f>
        <v>300 Bordeaux</v>
      </c>
      <c r="G86" s="1" t="s">
        <v>983</v>
      </c>
      <c r="H86" s="1" t="s">
        <v>984</v>
      </c>
      <c r="I86" s="1" t="s">
        <v>11</v>
      </c>
      <c r="J86" s="1" t="s">
        <v>312</v>
      </c>
      <c r="K86" s="3"/>
      <c r="L86" s="3"/>
    </row>
    <row r="87" hidden="1">
      <c r="A87" s="4" t="s">
        <v>986</v>
      </c>
      <c r="B87" s="1" t="s">
        <v>987</v>
      </c>
      <c r="C87" s="1" t="s">
        <v>988</v>
      </c>
      <c r="D87" s="1" t="s">
        <v>989</v>
      </c>
      <c r="E87" s="1" t="str">
        <f>IFERROR(__xludf.DUMMYFUNCTION("SPLIT(D87,""33"",FALSE)"),"13 rue l'abbé Groult
                                75015 PARIS")</f>
        <v>13 rue l'abbé Groult
                                75015 PARIS</v>
      </c>
      <c r="F87" s="1"/>
      <c r="G87" s="1" t="s">
        <v>990</v>
      </c>
      <c r="H87" s="1" t="s">
        <v>11</v>
      </c>
      <c r="I87" s="5" t="s">
        <v>991</v>
      </c>
      <c r="J87" s="1" t="s">
        <v>11</v>
      </c>
      <c r="K87" s="3"/>
      <c r="L87" s="3"/>
    </row>
    <row r="88" hidden="1">
      <c r="A88" s="4" t="s">
        <v>1009</v>
      </c>
      <c r="B88" s="1" t="s">
        <v>1010</v>
      </c>
      <c r="C88" s="1" t="s">
        <v>1011</v>
      </c>
      <c r="D88" s="1" t="s">
        <v>1012</v>
      </c>
      <c r="E88" s="1" t="str">
        <f>IFERROR(__xludf.DUMMYFUNCTION("SPLIT(D88,""33"",FALSE)"),"406 boulevard du président Wilson
                                ")</f>
        <v>406 boulevard du président Wilson
                                </v>
      </c>
      <c r="F88" s="1" t="str">
        <f>IFERROR(__xludf.DUMMYFUNCTION("""COMPUTED_VALUE"""),"000 Bordeaux")</f>
        <v>000 Bordeaux</v>
      </c>
      <c r="G88" s="1" t="s">
        <v>1013</v>
      </c>
      <c r="H88" s="1" t="s">
        <v>1014</v>
      </c>
      <c r="I88" s="3"/>
      <c r="J88" s="1" t="s">
        <v>31</v>
      </c>
      <c r="K88" s="3"/>
      <c r="L88" s="3"/>
    </row>
    <row r="89" hidden="1">
      <c r="A89" s="4" t="s">
        <v>1018</v>
      </c>
      <c r="B89" s="1" t="s">
        <v>1019</v>
      </c>
      <c r="C89" s="1" t="s">
        <v>1020</v>
      </c>
      <c r="D89" s="1" t="s">
        <v>1021</v>
      </c>
      <c r="E89" s="1" t="str">
        <f>IFERROR(__xludf.DUMMYFUNCTION("SPLIT(D89,""33"",FALSE)"),"412 avenue de verdun
                                ")</f>
        <v>412 avenue de verdun
                                </v>
      </c>
      <c r="F89" s="1" t="str">
        <f>IFERROR(__xludf.DUMMYFUNCTION("""COMPUTED_VALUE"""),"700 merignac")</f>
        <v>700 merignac</v>
      </c>
      <c r="G89" s="1" t="s">
        <v>1022</v>
      </c>
      <c r="H89" s="1" t="s">
        <v>11</v>
      </c>
      <c r="I89" s="5" t="s">
        <v>1023</v>
      </c>
      <c r="J89" s="1" t="s">
        <v>53</v>
      </c>
      <c r="K89" s="3"/>
      <c r="L89" s="3"/>
    </row>
    <row r="90" hidden="1">
      <c r="A90" s="4" t="s">
        <v>1029</v>
      </c>
      <c r="B90" s="1" t="s">
        <v>1030</v>
      </c>
      <c r="C90" s="1" t="s">
        <v>1031</v>
      </c>
      <c r="D90" s="1" t="s">
        <v>1032</v>
      </c>
      <c r="E90" s="1" t="str">
        <f>IFERROR(__xludf.DUMMYFUNCTION("SPLIT(D90,""33"",FALSE)"),"96, rue de la Benauge
                                ")</f>
        <v>96, rue de la Benauge
                                </v>
      </c>
      <c r="F90" s="1" t="str">
        <f>IFERROR(__xludf.DUMMYFUNCTION("""COMPUTED_VALUE"""),"100 BORDEAUX")</f>
        <v>100 BORDEAUX</v>
      </c>
      <c r="G90" s="1" t="s">
        <v>1033</v>
      </c>
      <c r="H90" s="1" t="s">
        <v>11</v>
      </c>
      <c r="I90" s="1" t="s">
        <v>11</v>
      </c>
      <c r="J90" s="1" t="s">
        <v>183</v>
      </c>
      <c r="K90" s="3"/>
      <c r="L90" s="3"/>
    </row>
    <row r="91" hidden="1">
      <c r="A91" s="4" t="s">
        <v>1035</v>
      </c>
      <c r="B91" s="1" t="s">
        <v>1036</v>
      </c>
      <c r="C91" s="1" t="s">
        <v>1037</v>
      </c>
      <c r="D91" s="1" t="s">
        <v>1038</v>
      </c>
      <c r="E91" s="1" t="str">
        <f>IFERROR(__xludf.DUMMYFUNCTION("SPLIT(D91,""33"",FALSE)"),"19 place des Basques
                                 Addeo-Orchestre Papageno
                                ")</f>
        <v>19 place des Basques
                                 Addeo-Orchestre Papageno
                                </v>
      </c>
      <c r="F91" s="1" t="str">
        <f>IFERROR(__xludf.DUMMYFUNCTION("""COMPUTED_VALUE"""),"000 Bordeaux")</f>
        <v>000 Bordeaux</v>
      </c>
      <c r="G91" s="1" t="s">
        <v>1039</v>
      </c>
      <c r="H91" s="1" t="s">
        <v>1040</v>
      </c>
      <c r="I91" s="5" t="s">
        <v>1041</v>
      </c>
      <c r="J91" s="1" t="s">
        <v>80</v>
      </c>
      <c r="K91" s="3"/>
      <c r="L91" s="3"/>
    </row>
    <row r="92" hidden="1">
      <c r="A92" s="4" t="s">
        <v>1043</v>
      </c>
      <c r="B92" s="1" t="s">
        <v>1044</v>
      </c>
      <c r="C92" s="1" t="s">
        <v>1045</v>
      </c>
      <c r="D92" s="1" t="s">
        <v>1046</v>
      </c>
      <c r="E92" s="1" t="str">
        <f>IFERROR(__xludf.DUMMYFUNCTION("SPLIT(D92,""33"",FALSE)"),"fédération du secours populaire 95 quai de paludate// 6 rue Belcier
                                ")</f>
        <v>fédération du secours populaire 95 quai de paludate// 6 rue Belcier
                                </v>
      </c>
      <c r="F92" s="1" t="str">
        <f>IFERROR(__xludf.DUMMYFUNCTION("""COMPUTED_VALUE"""),"800 bordeaux")</f>
        <v>800 bordeaux</v>
      </c>
      <c r="G92" s="1" t="s">
        <v>1047</v>
      </c>
      <c r="H92" s="1" t="s">
        <v>11</v>
      </c>
      <c r="I92" s="5" t="s">
        <v>1048</v>
      </c>
      <c r="J92" s="1" t="s">
        <v>31</v>
      </c>
      <c r="K92" s="3"/>
      <c r="L92" s="3"/>
    </row>
    <row r="93" hidden="1">
      <c r="A93" s="4" t="s">
        <v>1052</v>
      </c>
      <c r="B93" s="1" t="s">
        <v>1053</v>
      </c>
      <c r="C93" s="1" t="s">
        <v>1054</v>
      </c>
      <c r="D93" s="1" t="s">
        <v>1055</v>
      </c>
      <c r="E93" s="1" t="str">
        <f>IFERROR(__xludf.DUMMYFUNCTION("SPLIT(D93,""33"",FALSE)"),"1 avenue Brémontier
                                ")</f>
        <v>1 avenue Brémontier
                                </v>
      </c>
      <c r="F93" s="1" t="str">
        <f>IFERROR(__xludf.DUMMYFUNCTION("""COMPUTED_VALUE"""),"950 Lege Cap Ferret")</f>
        <v>950 Lege Cap Ferret</v>
      </c>
      <c r="G93" s="1" t="s">
        <v>1056</v>
      </c>
      <c r="H93" s="1" t="s">
        <v>11</v>
      </c>
      <c r="I93" s="5" t="s">
        <v>1057</v>
      </c>
      <c r="J93" s="1" t="s">
        <v>183</v>
      </c>
      <c r="K93" s="3"/>
      <c r="L93" s="3"/>
    </row>
    <row r="94" hidden="1">
      <c r="A94" s="4" t="s">
        <v>1059</v>
      </c>
      <c r="B94" s="1" t="s">
        <v>1060</v>
      </c>
      <c r="C94" s="1" t="s">
        <v>1061</v>
      </c>
      <c r="D94" s="1" t="s">
        <v>1062</v>
      </c>
      <c r="E94" s="1" t="str">
        <f>IFERROR(__xludf.DUMMYFUNCTION("SPLIT(D94,""33"",FALSE)"),"Résidence du Lac, Apt 289, Entrée R, Avenue Laroque
                                ")</f>
        <v>Résidence du Lac, Apt 289, Entrée R, Avenue Laroque
                                </v>
      </c>
      <c r="F94" s="1" t="str">
        <f>IFERROR(__xludf.DUMMYFUNCTION("""COMPUTED_VALUE"""),"300 Bordeaux")</f>
        <v>300 Bordeaux</v>
      </c>
      <c r="G94" s="1" t="s">
        <v>1063</v>
      </c>
      <c r="H94" s="1" t="s">
        <v>1064</v>
      </c>
      <c r="I94" s="5" t="s">
        <v>1065</v>
      </c>
      <c r="J94" s="1" t="s">
        <v>53</v>
      </c>
      <c r="K94" s="3"/>
      <c r="L94" s="3"/>
    </row>
    <row r="95" hidden="1">
      <c r="A95" s="4" t="s">
        <v>1077</v>
      </c>
      <c r="B95" s="1" t="s">
        <v>1078</v>
      </c>
      <c r="C95" s="1" t="s">
        <v>1079</v>
      </c>
      <c r="D95" s="1" t="s">
        <v>1080</v>
      </c>
      <c r="E95" s="1" t="str">
        <f>IFERROR(__xludf.DUMMYFUNCTION("SPLIT(D95,""33"",FALSE)"),"96 rue de la Benauge
                                BP 14
                                ")</f>
        <v>96 rue de la Benauge
                                BP 14
                                </v>
      </c>
      <c r="F95" s="1" t="str">
        <f>IFERROR(__xludf.DUMMYFUNCTION("""COMPUTED_VALUE"""),"100 Bordeaux")</f>
        <v>100 Bordeaux</v>
      </c>
      <c r="G95" s="1" t="s">
        <v>1081</v>
      </c>
      <c r="H95" s="1" t="s">
        <v>1082</v>
      </c>
      <c r="I95" s="5" t="s">
        <v>1083</v>
      </c>
      <c r="J95" s="1" t="s">
        <v>183</v>
      </c>
      <c r="K95" s="3"/>
      <c r="L95" s="3"/>
    </row>
    <row r="96" hidden="1">
      <c r="A96" s="4" t="s">
        <v>1085</v>
      </c>
      <c r="B96" s="1" t="s">
        <v>1086</v>
      </c>
      <c r="C96" s="3"/>
      <c r="D96" s="1" t="s">
        <v>9575</v>
      </c>
      <c r="E96" s="1" t="str">
        <f>IFERROR(__xludf.DUMMYFUNCTION("SPLIT(D96,""33"",FALSE)"),"pas d'adresse")</f>
        <v>pas d'adresse</v>
      </c>
      <c r="F96" s="3"/>
      <c r="G96" s="3"/>
      <c r="H96" s="1" t="s">
        <v>11</v>
      </c>
      <c r="I96" s="1" t="s">
        <v>11</v>
      </c>
      <c r="J96" s="1" t="s">
        <v>11</v>
      </c>
      <c r="K96" s="3"/>
      <c r="L96" s="3"/>
    </row>
    <row r="97" hidden="1">
      <c r="A97" s="4" t="s">
        <v>1088</v>
      </c>
      <c r="B97" s="1" t="s">
        <v>1089</v>
      </c>
      <c r="C97" s="1" t="s">
        <v>1090</v>
      </c>
      <c r="D97" s="1" t="s">
        <v>1091</v>
      </c>
      <c r="E97" s="1" t="str">
        <f>IFERROR(__xludf.DUMMYFUNCTION("SPLIT(D97,""33"",FALSE)"),"74 rue Joséphine
                                 Ecole Dupaty
                                ")</f>
        <v>74 rue Joséphine
                                 Ecole Dupaty
                                </v>
      </c>
      <c r="F97" s="1" t="str">
        <f>IFERROR(__xludf.DUMMYFUNCTION("""COMPUTED_VALUE"""),"300 Bordeaux")</f>
        <v>300 Bordeaux</v>
      </c>
      <c r="G97" s="1" t="s">
        <v>1092</v>
      </c>
      <c r="H97" s="1" t="s">
        <v>11</v>
      </c>
      <c r="I97" s="1" t="s">
        <v>11</v>
      </c>
      <c r="J97" s="1" t="s">
        <v>312</v>
      </c>
      <c r="K97" s="3"/>
      <c r="L97" s="3"/>
    </row>
    <row r="98" hidden="1">
      <c r="A98" s="4" t="s">
        <v>1096</v>
      </c>
      <c r="B98" s="1" t="s">
        <v>1097</v>
      </c>
      <c r="C98" s="1" t="s">
        <v>1098</v>
      </c>
      <c r="D98" s="1" t="s">
        <v>1099</v>
      </c>
      <c r="E98" s="1" t="str">
        <f>IFERROR(__xludf.DUMMYFUNCTION("SPLIT(D98,""33"",FALSE)"),"72, rue Emile Fourcand
                                ")</f>
        <v>72, rue Emile Fourcand
                                </v>
      </c>
      <c r="F98" s="1" t="str">
        <f>IFERROR(__xludf.DUMMYFUNCTION("""COMPUTED_VALUE"""),"000 Bordeaux")</f>
        <v>000 Bordeaux</v>
      </c>
      <c r="G98" s="1" t="s">
        <v>1100</v>
      </c>
      <c r="H98" s="1" t="s">
        <v>11</v>
      </c>
      <c r="I98" s="5" t="s">
        <v>1101</v>
      </c>
      <c r="J98" s="1" t="s">
        <v>80</v>
      </c>
      <c r="K98" s="3"/>
      <c r="L98" s="3"/>
    </row>
    <row r="99" hidden="1">
      <c r="A99" s="4" t="s">
        <v>1107</v>
      </c>
      <c r="B99" s="1" t="s">
        <v>1108</v>
      </c>
      <c r="C99" s="1" t="s">
        <v>1109</v>
      </c>
      <c r="D99" s="1" t="s">
        <v>1110</v>
      </c>
      <c r="E99" s="1" t="str">
        <f>IFERROR(__xludf.DUMMYFUNCTION("SPLIT(D99,""33"",FALSE)"),"15 place Renaudel
                                ")</f>
        <v>15 place Renaudel
                                </v>
      </c>
      <c r="F99" s="1" t="str">
        <f>IFERROR(__xludf.DUMMYFUNCTION("""COMPUTED_VALUE"""),"800 BORDEAUX")</f>
        <v>800 BORDEAUX</v>
      </c>
      <c r="G99" s="1" t="s">
        <v>1111</v>
      </c>
      <c r="H99" s="1" t="s">
        <v>11</v>
      </c>
      <c r="I99" s="1" t="s">
        <v>11</v>
      </c>
      <c r="J99" s="1" t="s">
        <v>80</v>
      </c>
      <c r="K99" s="3"/>
      <c r="L99" s="3"/>
    </row>
    <row r="100" hidden="1">
      <c r="A100" s="4" t="s">
        <v>1145</v>
      </c>
      <c r="B100" s="1" t="s">
        <v>1146</v>
      </c>
      <c r="C100" s="1" t="s">
        <v>1147</v>
      </c>
      <c r="D100" s="1" t="s">
        <v>1148</v>
      </c>
      <c r="E100" s="1" t="str">
        <f>IFERROR(__xludf.DUMMYFUNCTION("SPLIT(D100,""33"",FALSE)"),"60 cours Aristide Briand
                                ")</f>
        <v>60 cours Aristide Briand
                                </v>
      </c>
      <c r="F100" s="1" t="str">
        <f>IFERROR(__xludf.DUMMYFUNCTION("""COMPUTED_VALUE"""),"000 Bordeaux")</f>
        <v>000 Bordeaux</v>
      </c>
      <c r="G100" s="1" t="s">
        <v>1149</v>
      </c>
      <c r="H100" s="1" t="s">
        <v>11</v>
      </c>
      <c r="I100" s="5" t="s">
        <v>1150</v>
      </c>
      <c r="J100" s="1" t="s">
        <v>80</v>
      </c>
      <c r="K100" s="3"/>
      <c r="L100" s="3"/>
    </row>
    <row r="101" hidden="1">
      <c r="A101" s="4" t="s">
        <v>1156</v>
      </c>
      <c r="B101" s="1" t="s">
        <v>1157</v>
      </c>
      <c r="C101" s="1" t="s">
        <v>1158</v>
      </c>
      <c r="D101" s="1" t="s">
        <v>1159</v>
      </c>
      <c r="E101" s="1" t="str">
        <f>IFERROR(__xludf.DUMMYFUNCTION("SPLIT(D101,""33"",FALSE)"),"16 rue St James
                                ")</f>
        <v>16 rue St James
                                </v>
      </c>
      <c r="F101" s="1" t="str">
        <f>IFERROR(__xludf.DUMMYFUNCTION("""COMPUTED_VALUE"""),"000 Bordeaux")</f>
        <v>000 Bordeaux</v>
      </c>
      <c r="G101" s="1" t="s">
        <v>1160</v>
      </c>
      <c r="H101" s="1" t="s">
        <v>11</v>
      </c>
      <c r="I101" s="1" t="s">
        <v>11</v>
      </c>
      <c r="J101" s="1" t="s">
        <v>80</v>
      </c>
      <c r="K101" s="3"/>
      <c r="L101" s="3"/>
    </row>
    <row r="102" hidden="1">
      <c r="A102" s="4" t="s">
        <v>1162</v>
      </c>
      <c r="B102" s="1" t="s">
        <v>1163</v>
      </c>
      <c r="C102" s="3"/>
      <c r="D102" s="1" t="s">
        <v>9575</v>
      </c>
      <c r="E102" s="1" t="str">
        <f>IFERROR(__xludf.DUMMYFUNCTION("SPLIT(D102,""33"",FALSE)"),"pas d'adresse")</f>
        <v>pas d'adresse</v>
      </c>
      <c r="F102" s="3"/>
      <c r="G102" s="3"/>
      <c r="H102" s="1" t="s">
        <v>11</v>
      </c>
      <c r="I102" s="1" t="s">
        <v>11</v>
      </c>
      <c r="J102" s="1" t="s">
        <v>11</v>
      </c>
      <c r="K102" s="3"/>
      <c r="L102" s="3"/>
    </row>
    <row r="103" hidden="1">
      <c r="A103" s="4" t="s">
        <v>1165</v>
      </c>
      <c r="B103" s="1" t="s">
        <v>1166</v>
      </c>
      <c r="C103" s="1" t="s">
        <v>1167</v>
      </c>
      <c r="D103" s="1" t="s">
        <v>1168</v>
      </c>
      <c r="E103" s="1" t="str">
        <f>IFERROR(__xludf.DUMMYFUNCTION("SPLIT(D103,""33"",FALSE)"),"Bordeaux Backgammon Club
                                 91 rue Ducau chez Mr et Mme CAILLEAU Julien
                                ")</f>
        <v>Bordeaux Backgammon Club
                                 91 rue Ducau chez Mr et Mme CAILLEAU Julien
                                </v>
      </c>
      <c r="F103" s="1" t="str">
        <f>IFERROR(__xludf.DUMMYFUNCTION("""COMPUTED_VALUE"""),"000 Bordeaux")</f>
        <v>000 Bordeaux</v>
      </c>
      <c r="G103" s="1" t="s">
        <v>1169</v>
      </c>
      <c r="H103" s="1" t="s">
        <v>11</v>
      </c>
      <c r="I103" s="1" t="s">
        <v>11</v>
      </c>
      <c r="J103" s="1" t="s">
        <v>43</v>
      </c>
      <c r="K103" s="3"/>
      <c r="L103" s="3"/>
    </row>
    <row r="104" hidden="1">
      <c r="A104" s="4" t="s">
        <v>1171</v>
      </c>
      <c r="B104" s="1" t="s">
        <v>1172</v>
      </c>
      <c r="C104" s="1" t="s">
        <v>1173</v>
      </c>
      <c r="D104" s="1" t="s">
        <v>1174</v>
      </c>
      <c r="E104" s="1" t="str">
        <f>IFERROR(__xludf.DUMMYFUNCTION("SPLIT(D104,""33"",FALSE)"),"40 rue du Sablonat
                                ")</f>
        <v>40 rue du Sablonat
                                </v>
      </c>
      <c r="F104" s="1" t="str">
        <f>IFERROR(__xludf.DUMMYFUNCTION("""COMPUTED_VALUE"""),"800 BORDEAUX")</f>
        <v>800 BORDEAUX</v>
      </c>
      <c r="G104" s="1" t="s">
        <v>1175</v>
      </c>
      <c r="H104" s="1" t="s">
        <v>1176</v>
      </c>
      <c r="I104" s="1" t="s">
        <v>11</v>
      </c>
      <c r="J104" s="1" t="s">
        <v>53</v>
      </c>
      <c r="K104" s="3"/>
      <c r="L104" s="3"/>
    </row>
    <row r="105" hidden="1">
      <c r="A105" s="4" t="s">
        <v>1182</v>
      </c>
      <c r="B105" s="1" t="s">
        <v>1183</v>
      </c>
      <c r="C105" s="1" t="s">
        <v>1184</v>
      </c>
      <c r="D105" s="1" t="s">
        <v>1185</v>
      </c>
      <c r="E105" s="1" t="str">
        <f>IFERROR(__xludf.DUMMYFUNCTION("SPLIT(D105,""33"",FALSE)"),"38, cours des Aubiers
                                ")</f>
        <v>38, cours des Aubiers
                                </v>
      </c>
      <c r="F105" s="1" t="str">
        <f>IFERROR(__xludf.DUMMYFUNCTION("""COMPUTED_VALUE"""),"800 Bordeaux")</f>
        <v>800 Bordeaux</v>
      </c>
      <c r="G105" s="1" t="s">
        <v>1186</v>
      </c>
      <c r="H105" s="1" t="s">
        <v>11</v>
      </c>
      <c r="I105" s="5" t="s">
        <v>1187</v>
      </c>
      <c r="J105" s="1" t="s">
        <v>31</v>
      </c>
      <c r="K105" s="3"/>
      <c r="L105" s="3"/>
    </row>
    <row r="106" hidden="1">
      <c r="A106" s="4" t="s">
        <v>1193</v>
      </c>
      <c r="B106" s="1" t="s">
        <v>1194</v>
      </c>
      <c r="C106" s="1" t="s">
        <v>1195</v>
      </c>
      <c r="D106" s="1" t="s">
        <v>1196</v>
      </c>
      <c r="E106" s="1" t="str">
        <f>IFERROR(__xludf.DUMMYFUNCTION("SPLIT(D106,""33"",FALSE)"),"12, avenue Pujade
                                ")</f>
        <v>12, avenue Pujade
                                </v>
      </c>
      <c r="F106" s="1" t="str">
        <f>IFERROR(__xludf.DUMMYFUNCTION("""COMPUTED_VALUE"""),"360 Cénac")</f>
        <v>360 Cénac</v>
      </c>
      <c r="G106" s="1" t="s">
        <v>1197</v>
      </c>
      <c r="H106" s="1" t="s">
        <v>11</v>
      </c>
      <c r="I106" s="5" t="s">
        <v>1198</v>
      </c>
      <c r="J106" s="1" t="s">
        <v>1199</v>
      </c>
      <c r="K106" s="3"/>
      <c r="L106" s="3"/>
    </row>
    <row r="107" hidden="1">
      <c r="A107" s="4" t="s">
        <v>1207</v>
      </c>
      <c r="B107" s="1" t="s">
        <v>1208</v>
      </c>
      <c r="C107" s="1" t="s">
        <v>1209</v>
      </c>
      <c r="D107" s="1" t="s">
        <v>1210</v>
      </c>
      <c r="E107" s="1" t="str">
        <f>IFERROR(__xludf.DUMMYFUNCTION("SPLIT(D107,""33"",FALSE)"),"351 Boulevard du président Wilson
                                ")</f>
        <v>351 Boulevard du président Wilson
                                </v>
      </c>
      <c r="F107" s="1" t="str">
        <f>IFERROR(__xludf.DUMMYFUNCTION("""COMPUTED_VALUE"""),"073 Bordeaux")</f>
        <v>073 Bordeaux</v>
      </c>
      <c r="G107" s="1" t="s">
        <v>1211</v>
      </c>
      <c r="H107" s="1" t="s">
        <v>11</v>
      </c>
      <c r="I107" s="5" t="s">
        <v>1212</v>
      </c>
      <c r="J107" s="1" t="s">
        <v>312</v>
      </c>
      <c r="K107" s="3"/>
      <c r="L107" s="3"/>
    </row>
    <row r="108" hidden="1">
      <c r="A108" s="4" t="s">
        <v>1220</v>
      </c>
      <c r="B108" s="1" t="s">
        <v>1221</v>
      </c>
      <c r="C108" s="1" t="s">
        <v>1222</v>
      </c>
      <c r="D108" s="1" t="s">
        <v>1223</v>
      </c>
      <c r="E108" s="1" t="str">
        <f>IFERROR(__xludf.DUMMYFUNCTION("SPLIT(D108,""33"",FALSE)"),"109 rue Belleville
                                ")</f>
        <v>109 rue Belleville
                                </v>
      </c>
      <c r="F108" s="1" t="str">
        <f>IFERROR(__xludf.DUMMYFUNCTION("""COMPUTED_VALUE"""),"000 Bordeaux")</f>
        <v>000 Bordeaux</v>
      </c>
      <c r="G108" s="1" t="s">
        <v>1224</v>
      </c>
      <c r="H108" s="1" t="s">
        <v>1225</v>
      </c>
      <c r="I108" s="5" t="s">
        <v>1226</v>
      </c>
      <c r="J108" s="1" t="s">
        <v>154</v>
      </c>
      <c r="K108" s="3"/>
      <c r="L108" s="3"/>
    </row>
    <row r="109" hidden="1">
      <c r="A109" s="4" t="s">
        <v>1230</v>
      </c>
      <c r="B109" s="1" t="s">
        <v>1231</v>
      </c>
      <c r="C109" s="1" t="s">
        <v>1232</v>
      </c>
      <c r="D109" s="1" t="s">
        <v>1233</v>
      </c>
      <c r="E109" s="1" t="str">
        <f>IFERROR(__xludf.DUMMYFUNCTION("SPLIT(D109,""33"",FALSE)"),"rue des sablières
                                ")</f>
        <v>rue des sablières
                                </v>
      </c>
      <c r="F109" s="1" t="str">
        <f>IFERROR(__xludf.DUMMYFUNCTION("""COMPUTED_VALUE"""),"800 Bordeaux")</f>
        <v>800 Bordeaux</v>
      </c>
      <c r="G109" s="1" t="s">
        <v>1234</v>
      </c>
      <c r="H109" s="1" t="s">
        <v>11</v>
      </c>
      <c r="I109" s="5" t="s">
        <v>1235</v>
      </c>
      <c r="J109" s="1" t="s">
        <v>312</v>
      </c>
      <c r="K109" s="3"/>
      <c r="L109" s="3"/>
    </row>
    <row r="110" hidden="1">
      <c r="A110" s="4" t="s">
        <v>1237</v>
      </c>
      <c r="B110" s="1" t="s">
        <v>1238</v>
      </c>
      <c r="C110" s="1" t="s">
        <v>1239</v>
      </c>
      <c r="D110" s="1" t="s">
        <v>1240</v>
      </c>
      <c r="E110" s="1" t="str">
        <f>IFERROR(__xludf.DUMMYFUNCTION("SPLIT(D110,""33"",FALSE)"),"31 rue BORIE 
                                ")</f>
        <v>31 rue BORIE 
                                </v>
      </c>
      <c r="F110" s="1" t="str">
        <f>IFERROR(__xludf.DUMMYFUNCTION("""COMPUTED_VALUE"""),"000 BORDEAUX")</f>
        <v>000 BORDEAUX</v>
      </c>
      <c r="G110" s="1" t="s">
        <v>1241</v>
      </c>
      <c r="H110" s="1" t="s">
        <v>1242</v>
      </c>
      <c r="I110" s="1" t="s">
        <v>11</v>
      </c>
      <c r="J110" s="1" t="s">
        <v>80</v>
      </c>
      <c r="K110" s="3"/>
      <c r="L110" s="3"/>
    </row>
    <row r="111" hidden="1">
      <c r="A111" s="4" t="s">
        <v>1256</v>
      </c>
      <c r="B111" s="1" t="s">
        <v>1257</v>
      </c>
      <c r="C111" s="1" t="s">
        <v>1258</v>
      </c>
      <c r="D111" s="1" t="s">
        <v>1259</v>
      </c>
      <c r="E111" s="1" t="str">
        <f>IFERROR(__xludf.DUMMYFUNCTION("SPLIT(D111,""33"",FALSE)"),"1 place saint Christophe, Athénée Père Joseph Wresinski
                                BP 16
                                ")</f>
        <v>1 place saint Christophe, Athénée Père Joseph Wresinski
                                BP 16
                                </v>
      </c>
      <c r="F111" s="1" t="str">
        <f>IFERROR(__xludf.DUMMYFUNCTION("""COMPUTED_VALUE"""),"000 BORDEAUX")</f>
        <v>000 BORDEAUX</v>
      </c>
      <c r="G111" s="1" t="s">
        <v>1260</v>
      </c>
      <c r="H111" s="1" t="s">
        <v>11</v>
      </c>
      <c r="I111" s="5" t="s">
        <v>1261</v>
      </c>
      <c r="J111" s="1" t="s">
        <v>312</v>
      </c>
      <c r="K111" s="3"/>
      <c r="L111" s="3"/>
    </row>
    <row r="112" hidden="1">
      <c r="A112" s="4" t="s">
        <v>1265</v>
      </c>
      <c r="B112" s="1" t="s">
        <v>1266</v>
      </c>
      <c r="C112" s="1" t="s">
        <v>1267</v>
      </c>
      <c r="D112" s="1" t="s">
        <v>1268</v>
      </c>
      <c r="E112" s="1" t="str">
        <f>IFERROR(__xludf.DUMMYFUNCTION("SPLIT(D112,""33"",FALSE)"),"66 rue abbé de l'épée
                                 La ruche
                                ")</f>
        <v>66 rue abbé de l'épée
                                 La ruche
                                </v>
      </c>
      <c r="F112" s="1" t="str">
        <f>IFERROR(__xludf.DUMMYFUNCTION("""COMPUTED_VALUE"""),"000 Bordeaux")</f>
        <v>000 Bordeaux</v>
      </c>
      <c r="G112" s="1" t="s">
        <v>1269</v>
      </c>
      <c r="H112" s="1" t="s">
        <v>11</v>
      </c>
      <c r="I112" s="1" t="s">
        <v>11</v>
      </c>
      <c r="J112" s="1" t="s">
        <v>382</v>
      </c>
      <c r="K112" s="3"/>
      <c r="L112" s="3"/>
    </row>
    <row r="113" hidden="1">
      <c r="A113" s="4" t="s">
        <v>1279</v>
      </c>
      <c r="B113" s="1" t="s">
        <v>1280</v>
      </c>
      <c r="C113" s="1" t="s">
        <v>1281</v>
      </c>
      <c r="D113" s="1" t="s">
        <v>1282</v>
      </c>
      <c r="E113" s="1" t="str">
        <f>IFERROR(__xludf.DUMMYFUNCTION("SPLIT(D113,""33"",FALSE)"),"11 cours louis fargue
                                ")</f>
        <v>11 cours louis fargue
                                </v>
      </c>
      <c r="F113" s="1" t="str">
        <f>IFERROR(__xludf.DUMMYFUNCTION("""COMPUTED_VALUE"""),"000 Bordeaux")</f>
        <v>000 Bordeaux</v>
      </c>
      <c r="G113" s="1" t="s">
        <v>1283</v>
      </c>
      <c r="H113" s="1" t="s">
        <v>11</v>
      </c>
      <c r="I113" s="3"/>
      <c r="J113" s="1" t="s">
        <v>53</v>
      </c>
      <c r="K113" s="3"/>
      <c r="L113" s="3"/>
    </row>
    <row r="114" hidden="1">
      <c r="A114" s="4" t="s">
        <v>1287</v>
      </c>
      <c r="B114" s="1" t="s">
        <v>1288</v>
      </c>
      <c r="C114" s="1" t="s">
        <v>1289</v>
      </c>
      <c r="D114" s="1" t="s">
        <v>1290</v>
      </c>
      <c r="E114" s="1" t="str">
        <f>IFERROR(__xludf.DUMMYFUNCTION("SPLIT(D114,""33"",FALSE)"),"22 Rue Elvina Sivan
                                ")</f>
        <v>22 Rue Elvina Sivan
                                </v>
      </c>
      <c r="F114" s="1" t="str">
        <f>IFERROR(__xludf.DUMMYFUNCTION("""COMPUTED_VALUE"""),"800 BORDEAUX")</f>
        <v>800 BORDEAUX</v>
      </c>
      <c r="G114" s="1" t="s">
        <v>1291</v>
      </c>
      <c r="H114" s="1" t="s">
        <v>1292</v>
      </c>
      <c r="I114" s="1" t="s">
        <v>11</v>
      </c>
      <c r="J114" s="1" t="s">
        <v>183</v>
      </c>
      <c r="K114" s="3"/>
      <c r="L114" s="3"/>
    </row>
    <row r="115" hidden="1">
      <c r="A115" s="4" t="s">
        <v>1296</v>
      </c>
      <c r="B115" s="1" t="s">
        <v>1297</v>
      </c>
      <c r="C115" s="1" t="s">
        <v>1298</v>
      </c>
      <c r="D115" s="1" t="s">
        <v>1299</v>
      </c>
      <c r="E115" s="1" t="str">
        <f>IFERROR(__xludf.DUMMYFUNCTION("SPLIT(D115,""33"",FALSE)"),"11 rue joseph cugnot
                                 zi du phare
                                ")</f>
        <v>11 rue joseph cugnot
                                 zi du phare
                                </v>
      </c>
      <c r="F115" s="1" t="str">
        <f>IFERROR(__xludf.DUMMYFUNCTION("""COMPUTED_VALUE"""),"700 Mérignac")</f>
        <v>700 Mérignac</v>
      </c>
      <c r="G115" s="1" t="s">
        <v>1300</v>
      </c>
      <c r="H115" s="1" t="s">
        <v>1301</v>
      </c>
      <c r="I115" s="1" t="s">
        <v>11</v>
      </c>
      <c r="J115" s="1" t="s">
        <v>31</v>
      </c>
      <c r="K115" s="3"/>
      <c r="L115" s="3"/>
    </row>
    <row r="116" hidden="1">
      <c r="A116" s="4" t="s">
        <v>1307</v>
      </c>
      <c r="B116" s="1" t="s">
        <v>1308</v>
      </c>
      <c r="C116" s="1" t="s">
        <v>1309</v>
      </c>
      <c r="D116" s="1" t="s">
        <v>1310</v>
      </c>
      <c r="E116" s="1" t="str">
        <f>IFERROR(__xludf.DUMMYFUNCTION("SPLIT(D116,""33"",FALSE)"),"5 RUE DUFAU  
                                ")</f>
        <v>5 RUE DUFAU  
                                </v>
      </c>
      <c r="F116" s="1" t="str">
        <f>IFERROR(__xludf.DUMMYFUNCTION("""COMPUTED_VALUE"""),"000 BORDEAUX")</f>
        <v>000 BORDEAUX</v>
      </c>
      <c r="G116" s="1" t="s">
        <v>1311</v>
      </c>
      <c r="H116" s="1" t="s">
        <v>11</v>
      </c>
      <c r="I116" s="5" t="s">
        <v>1312</v>
      </c>
      <c r="J116" s="1" t="s">
        <v>312</v>
      </c>
      <c r="K116" s="3"/>
      <c r="L116" s="3"/>
    </row>
    <row r="117" hidden="1">
      <c r="A117" s="4" t="s">
        <v>1316</v>
      </c>
      <c r="B117" s="1" t="s">
        <v>1317</v>
      </c>
      <c r="C117" s="1" t="s">
        <v>1318</v>
      </c>
      <c r="D117" s="1" t="s">
        <v>1319</v>
      </c>
      <c r="E117" s="1" t="str">
        <f>IFERROR(__xludf.DUMMYFUNCTION("SPLIT(D117,""33"",FALSE)"),"23 rue de l'Eglise 
                                ")</f>
        <v>23 rue de l'Eglise 
                                </v>
      </c>
      <c r="F117" s="1" t="str">
        <f>IFERROR(__xludf.DUMMYFUNCTION("""COMPUTED_VALUE"""),"200 Bordeaux")</f>
        <v>200 Bordeaux</v>
      </c>
      <c r="G117" s="1" t="s">
        <v>1320</v>
      </c>
      <c r="H117" s="1" t="s">
        <v>1321</v>
      </c>
      <c r="I117" s="1" t="s">
        <v>11</v>
      </c>
      <c r="J117" s="1" t="s">
        <v>382</v>
      </c>
      <c r="K117" s="3"/>
      <c r="L117" s="3"/>
    </row>
    <row r="118" hidden="1">
      <c r="A118" s="4" t="s">
        <v>1327</v>
      </c>
      <c r="B118" s="1" t="s">
        <v>1328</v>
      </c>
      <c r="C118" s="1" t="s">
        <v>1329</v>
      </c>
      <c r="D118" s="1" t="s">
        <v>1330</v>
      </c>
      <c r="E118" s="1" t="str">
        <f>IFERROR(__xludf.DUMMYFUNCTION("SPLIT(D118,""33"",FALSE)"),"Résidence de saltus 
                                 3 allée de saltus 
                                ")</f>
        <v>Résidence de saltus 
                                 3 allée de saltus 
                                </v>
      </c>
      <c r="F118" s="1" t="str">
        <f>IFERROR(__xludf.DUMMYFUNCTION("""COMPUTED_VALUE"""),"480 Sainte Helene")</f>
        <v>480 Sainte Helene</v>
      </c>
      <c r="G118" s="1" t="s">
        <v>1331</v>
      </c>
      <c r="H118" s="1" t="s">
        <v>11</v>
      </c>
      <c r="I118" s="5" t="s">
        <v>1332</v>
      </c>
      <c r="J118" s="1" t="s">
        <v>31</v>
      </c>
      <c r="K118" s="3"/>
      <c r="L118" s="3"/>
    </row>
    <row r="119">
      <c r="A119" s="4" t="s">
        <v>1340</v>
      </c>
      <c r="B119" s="1" t="s">
        <v>1341</v>
      </c>
      <c r="C119" s="1" t="s">
        <v>1342</v>
      </c>
      <c r="D119" s="1" t="s">
        <v>1343</v>
      </c>
      <c r="E119" s="1" t="s">
        <v>9576</v>
      </c>
      <c r="F119" s="1" t="s">
        <v>9577</v>
      </c>
      <c r="G119" s="1" t="s">
        <v>1344</v>
      </c>
      <c r="H119" s="1" t="s">
        <v>11</v>
      </c>
      <c r="I119" s="5" t="s">
        <v>1345</v>
      </c>
      <c r="J119" s="1" t="s">
        <v>80</v>
      </c>
      <c r="K119" s="3"/>
      <c r="L119" s="3"/>
    </row>
    <row r="120" hidden="1">
      <c r="A120" s="4" t="s">
        <v>1349</v>
      </c>
      <c r="B120" s="1" t="s">
        <v>1350</v>
      </c>
      <c r="C120" s="1" t="s">
        <v>1351</v>
      </c>
      <c r="D120" s="1" t="s">
        <v>1352</v>
      </c>
      <c r="E120" s="1" t="str">
        <f>IFERROR(__xludf.DUMMYFUNCTION("SPLIT(D120,""33"",FALSE)"),"37 rue Jean Claudeville
                                ")</f>
        <v>37 rue Jean Claudeville
                                </v>
      </c>
      <c r="F120" s="1" t="str">
        <f>IFERROR(__xludf.DUMMYFUNCTION("""COMPUTED_VALUE"""),"520 Bruges")</f>
        <v>520 Bruges</v>
      </c>
      <c r="G120" s="1" t="s">
        <v>1353</v>
      </c>
      <c r="H120" s="1" t="s">
        <v>11</v>
      </c>
      <c r="I120" s="3"/>
      <c r="J120" s="1" t="s">
        <v>183</v>
      </c>
      <c r="K120" s="3"/>
      <c r="L120" s="3"/>
    </row>
    <row r="121" hidden="1">
      <c r="A121" s="4" t="s">
        <v>1373</v>
      </c>
      <c r="B121" s="1" t="s">
        <v>1374</v>
      </c>
      <c r="C121" s="1" t="s">
        <v>1375</v>
      </c>
      <c r="D121" s="1" t="s">
        <v>1376</v>
      </c>
      <c r="E121" s="1" t="str">
        <f>IFERROR(__xludf.DUMMYFUNCTION("SPLIT(D121,""33"",FALSE)"),"7 avenue Albert 1er   
                                 Résidence Bourranville Apt. 3 
                                ")</f>
        <v>7 avenue Albert 1er   
                                 Résidence Bourranville Apt. 3 
                                </v>
      </c>
      <c r="F121" s="1" t="str">
        <f>IFERROR(__xludf.DUMMYFUNCTION("""COMPUTED_VALUE"""),"700 Mérignac")</f>
        <v>700 Mérignac</v>
      </c>
      <c r="G121" s="1" t="s">
        <v>1377</v>
      </c>
      <c r="H121" s="1" t="s">
        <v>1378</v>
      </c>
      <c r="I121" s="5" t="s">
        <v>1379</v>
      </c>
      <c r="J121" s="1" t="s">
        <v>80</v>
      </c>
      <c r="K121" s="3"/>
      <c r="L121" s="3"/>
    </row>
    <row r="122" hidden="1">
      <c r="A122" s="4" t="s">
        <v>1383</v>
      </c>
      <c r="B122" s="1" t="s">
        <v>1384</v>
      </c>
      <c r="C122" s="1" t="s">
        <v>1385</v>
      </c>
      <c r="D122" s="1" t="s">
        <v>1386</v>
      </c>
      <c r="E122" s="1" t="str">
        <f>IFERROR(__xludf.DUMMYFUNCTION("SPLIT(D122,""33"",FALSE)"),"52 rue Béranger R.D.C
                                ")</f>
        <v>52 rue Béranger R.D.C
                                </v>
      </c>
      <c r="F122" s="1" t="str">
        <f>IFERROR(__xludf.DUMMYFUNCTION("""COMPUTED_VALUE"""),"100 Bordeaux")</f>
        <v>100 Bordeaux</v>
      </c>
      <c r="G122" s="1" t="s">
        <v>1387</v>
      </c>
      <c r="H122" s="1" t="s">
        <v>1388</v>
      </c>
      <c r="I122" s="5" t="s">
        <v>1389</v>
      </c>
      <c r="J122" s="1" t="s">
        <v>312</v>
      </c>
      <c r="K122" s="3"/>
      <c r="L122" s="3"/>
    </row>
    <row r="123" hidden="1">
      <c r="A123" s="4" t="s">
        <v>1395</v>
      </c>
      <c r="B123" s="1" t="s">
        <v>1396</v>
      </c>
      <c r="C123" s="1" t="s">
        <v>1397</v>
      </c>
      <c r="D123" s="1" t="s">
        <v>1398</v>
      </c>
      <c r="E123" s="1" t="str">
        <f>IFERROR(__xludf.DUMMYFUNCTION("SPLIT(D123,""33"",FALSE)"),"23, rue Gouffrand
                                ")</f>
        <v>23, rue Gouffrand
                                </v>
      </c>
      <c r="F123" s="1" t="str">
        <f>IFERROR(__xludf.DUMMYFUNCTION("""COMPUTED_VALUE"""),"300 BORDEAUX")</f>
        <v>300 BORDEAUX</v>
      </c>
      <c r="G123" s="1" t="s">
        <v>1399</v>
      </c>
      <c r="H123" s="1" t="s">
        <v>11</v>
      </c>
      <c r="I123" s="1" t="s">
        <v>1400</v>
      </c>
      <c r="J123" s="1" t="s">
        <v>154</v>
      </c>
      <c r="K123" s="3"/>
      <c r="L123" s="3"/>
    </row>
    <row r="124" hidden="1">
      <c r="A124" s="4" t="s">
        <v>1402</v>
      </c>
      <c r="B124" s="1" t="s">
        <v>1403</v>
      </c>
      <c r="C124" s="1" t="s">
        <v>1404</v>
      </c>
      <c r="D124" s="1" t="s">
        <v>1405</v>
      </c>
      <c r="E124" s="1" t="str">
        <f>IFERROR(__xludf.DUMMYFUNCTION("SPLIT(D124,""33"",FALSE)"),"50 rue Cortambert
                                75016 Paris")</f>
        <v>50 rue Cortambert
                                75016 Paris</v>
      </c>
      <c r="F124" s="1"/>
      <c r="G124" s="1" t="s">
        <v>1406</v>
      </c>
      <c r="H124" s="1" t="s">
        <v>11</v>
      </c>
      <c r="I124" s="1" t="s">
        <v>1407</v>
      </c>
      <c r="J124" s="1" t="s">
        <v>31</v>
      </c>
      <c r="K124" s="3"/>
      <c r="L124" s="3"/>
    </row>
    <row r="125" hidden="1">
      <c r="A125" s="4" t="s">
        <v>1409</v>
      </c>
      <c r="B125" s="1" t="s">
        <v>1410</v>
      </c>
      <c r="C125" s="1" t="s">
        <v>1411</v>
      </c>
      <c r="D125" s="1" t="s">
        <v>1412</v>
      </c>
      <c r="E125" s="1" t="str">
        <f>IFERROR(__xludf.DUMMYFUNCTION("SPLIT(D125,""33"",FALSE)"),"10 rue brascassat
                                ")</f>
        <v>10 rue brascassat
                                </v>
      </c>
      <c r="F125" s="1" t="str">
        <f>IFERROR(__xludf.DUMMYFUNCTION("""COMPUTED_VALUE"""),"800 Bordeaux")</f>
        <v>800 Bordeaux</v>
      </c>
      <c r="G125" s="1" t="s">
        <v>1413</v>
      </c>
      <c r="H125" s="1" t="s">
        <v>11</v>
      </c>
      <c r="I125" s="5" t="s">
        <v>1414</v>
      </c>
      <c r="J125" s="1" t="s">
        <v>43</v>
      </c>
      <c r="K125" s="3"/>
      <c r="L125" s="3"/>
    </row>
    <row r="126" hidden="1">
      <c r="A126" s="4" t="s">
        <v>1416</v>
      </c>
      <c r="B126" s="1" t="s">
        <v>1417</v>
      </c>
      <c r="C126" s="3"/>
      <c r="D126" s="1" t="s">
        <v>9575</v>
      </c>
      <c r="E126" s="1" t="str">
        <f>IFERROR(__xludf.DUMMYFUNCTION("SPLIT(D126,""33"",FALSE)"),"pas d'adresse")</f>
        <v>pas d'adresse</v>
      </c>
      <c r="F126" s="3"/>
      <c r="G126" s="3"/>
      <c r="H126" s="1" t="s">
        <v>11</v>
      </c>
      <c r="I126" s="1" t="s">
        <v>11</v>
      </c>
      <c r="J126" s="1" t="s">
        <v>11</v>
      </c>
      <c r="K126" s="3"/>
      <c r="L126" s="3"/>
    </row>
    <row r="127" hidden="1">
      <c r="A127" s="4" t="s">
        <v>1427</v>
      </c>
      <c r="B127" s="1" t="s">
        <v>1428</v>
      </c>
      <c r="C127" s="1" t="s">
        <v>1429</v>
      </c>
      <c r="D127" s="1" t="s">
        <v>1430</v>
      </c>
      <c r="E127" s="1" t="str">
        <f>IFERROR(__xludf.DUMMYFUNCTION("SPLIT(D127,""33"",FALSE)"),"1 Rue Jacques Camille Paris
                                 appt 17
                                ")</f>
        <v>1 Rue Jacques Camille Paris
                                 appt 17
                                </v>
      </c>
      <c r="F127" s="1" t="str">
        <f>IFERROR(__xludf.DUMMYFUNCTION("""COMPUTED_VALUE"""),"300 Bordeaux")</f>
        <v>300 Bordeaux</v>
      </c>
      <c r="G127" s="1" t="s">
        <v>1431</v>
      </c>
      <c r="H127" s="1" t="s">
        <v>11</v>
      </c>
      <c r="I127" s="5" t="s">
        <v>1432</v>
      </c>
      <c r="J127" s="1" t="s">
        <v>80</v>
      </c>
      <c r="K127" s="3"/>
      <c r="L127" s="3"/>
    </row>
    <row r="128" hidden="1">
      <c r="A128" s="4" t="s">
        <v>1434</v>
      </c>
      <c r="B128" s="1" t="s">
        <v>1435</v>
      </c>
      <c r="C128" s="1" t="s">
        <v>1436</v>
      </c>
      <c r="D128" s="1" t="s">
        <v>1437</v>
      </c>
      <c r="E128" s="1" t="str">
        <f>IFERROR(__xludf.DUMMYFUNCTION("SPLIT(D128,""33"",FALSE)"),"Place Saint Christoly
                                ")</f>
        <v>Place Saint Christoly
                                </v>
      </c>
      <c r="F128" s="1" t="str">
        <f>IFERROR(__xludf.DUMMYFUNCTION("""COMPUTED_VALUE"""),"000 Bordeaux")</f>
        <v>000 Bordeaux</v>
      </c>
      <c r="G128" s="1" t="s">
        <v>1438</v>
      </c>
      <c r="H128" s="1" t="s">
        <v>11</v>
      </c>
      <c r="I128" s="5" t="s">
        <v>1439</v>
      </c>
      <c r="J128" s="1" t="s">
        <v>154</v>
      </c>
      <c r="K128" s="3"/>
      <c r="L128" s="3"/>
    </row>
    <row r="129" hidden="1">
      <c r="A129" s="4" t="s">
        <v>1443</v>
      </c>
      <c r="B129" s="1" t="s">
        <v>1444</v>
      </c>
      <c r="C129" s="1" t="s">
        <v>1445</v>
      </c>
      <c r="D129" s="1" t="s">
        <v>1446</v>
      </c>
      <c r="E129" s="1" t="str">
        <f>IFERROR(__xludf.DUMMYFUNCTION("SPLIT(D129,""33"",FALSE)"),"13 rue Charles Domercq
                                ")</f>
        <v>13 rue Charles Domercq
                                </v>
      </c>
      <c r="F129" s="1" t="str">
        <f>IFERROR(__xludf.DUMMYFUNCTION("""COMPUTED_VALUE"""),"800 BORDEAUX")</f>
        <v>800 BORDEAUX</v>
      </c>
      <c r="G129" s="1" t="s">
        <v>1447</v>
      </c>
      <c r="H129" s="1" t="s">
        <v>11</v>
      </c>
      <c r="I129" s="1" t="s">
        <v>11</v>
      </c>
      <c r="J129" s="1" t="s">
        <v>80</v>
      </c>
      <c r="K129" s="3"/>
      <c r="L129" s="3"/>
    </row>
    <row r="130" hidden="1">
      <c r="A130" s="4" t="s">
        <v>1459</v>
      </c>
      <c r="B130" s="1" t="s">
        <v>1460</v>
      </c>
      <c r="C130" s="3"/>
      <c r="D130" s="1" t="s">
        <v>9575</v>
      </c>
      <c r="E130" s="1" t="str">
        <f>IFERROR(__xludf.DUMMYFUNCTION("SPLIT(D130,""33"",FALSE)"),"pas d'adresse")</f>
        <v>pas d'adresse</v>
      </c>
      <c r="F130" s="3"/>
      <c r="G130" s="3"/>
      <c r="H130" s="1" t="s">
        <v>11</v>
      </c>
      <c r="I130" s="1" t="s">
        <v>11</v>
      </c>
      <c r="J130" s="1" t="s">
        <v>11</v>
      </c>
      <c r="K130" s="3"/>
      <c r="L130" s="3"/>
    </row>
    <row r="131" hidden="1">
      <c r="A131" s="4" t="s">
        <v>1466</v>
      </c>
      <c r="B131" s="1" t="s">
        <v>1467</v>
      </c>
      <c r="C131" s="3"/>
      <c r="D131" s="1" t="s">
        <v>9575</v>
      </c>
      <c r="E131" s="1" t="str">
        <f>IFERROR(__xludf.DUMMYFUNCTION("SPLIT(D131,""33"",FALSE)"),"pas d'adresse")</f>
        <v>pas d'adresse</v>
      </c>
      <c r="F131" s="3"/>
      <c r="G131" s="3"/>
      <c r="H131" s="1" t="s">
        <v>11</v>
      </c>
      <c r="I131" s="1" t="s">
        <v>11</v>
      </c>
      <c r="J131" s="1" t="s">
        <v>11</v>
      </c>
      <c r="K131" s="3"/>
      <c r="L131" s="3"/>
    </row>
    <row r="132" hidden="1">
      <c r="A132" s="4" t="s">
        <v>1471</v>
      </c>
      <c r="B132" s="1" t="s">
        <v>1472</v>
      </c>
      <c r="C132" s="1" t="s">
        <v>1473</v>
      </c>
      <c r="D132" s="1" t="s">
        <v>1474</v>
      </c>
      <c r="E132" s="1" t="str">
        <f>IFERROR(__xludf.DUMMYFUNCTION("SPLIT(D132,""33"",FALSE)"),"369 QUATER AVENUE DE VERDUN 
                                 APPARTEMENT C11 
                                ")</f>
        <v>369 QUATER AVENUE DE VERDUN 
                                 APPARTEMENT C11 
                                </v>
      </c>
      <c r="F132" s="1" t="str">
        <f>IFERROR(__xludf.DUMMYFUNCTION("""COMPUTED_VALUE"""),"700 Mérignac")</f>
        <v>700 Mérignac</v>
      </c>
      <c r="G132" s="1" t="s">
        <v>1475</v>
      </c>
      <c r="H132" s="1" t="s">
        <v>11</v>
      </c>
      <c r="I132" s="5" t="s">
        <v>1476</v>
      </c>
      <c r="J132" s="1" t="s">
        <v>1199</v>
      </c>
      <c r="K132" s="3"/>
      <c r="L132" s="3"/>
    </row>
    <row r="133" hidden="1">
      <c r="A133" s="4" t="s">
        <v>1484</v>
      </c>
      <c r="B133" s="1" t="s">
        <v>1485</v>
      </c>
      <c r="C133" s="1" t="s">
        <v>1486</v>
      </c>
      <c r="D133" s="1" t="s">
        <v>1487</v>
      </c>
      <c r="E133" s="1" t="str">
        <f>IFERROR(__xludf.DUMMYFUNCTION("SPLIT(D133,""33"",FALSE)"),"41 rue Bernard Adour
                                ")</f>
        <v>41 rue Bernard Adour
                                </v>
      </c>
      <c r="F133" s="1" t="str">
        <f>IFERROR(__xludf.DUMMYFUNCTION("""COMPUTED_VALUE"""),"200 Bordeaux")</f>
        <v>200 Bordeaux</v>
      </c>
      <c r="G133" s="1" t="s">
        <v>1488</v>
      </c>
      <c r="H133" s="1" t="s">
        <v>11</v>
      </c>
      <c r="I133" s="1" t="s">
        <v>11</v>
      </c>
      <c r="J133" s="1" t="s">
        <v>154</v>
      </c>
      <c r="K133" s="3"/>
      <c r="L133" s="3"/>
    </row>
    <row r="134" hidden="1">
      <c r="A134" s="4" t="s">
        <v>1498</v>
      </c>
      <c r="B134" s="1" t="s">
        <v>1499</v>
      </c>
      <c r="C134" s="1" t="s">
        <v>1500</v>
      </c>
      <c r="D134" s="1" t="s">
        <v>1501</v>
      </c>
      <c r="E134" s="1" t="str">
        <f>IFERROR(__xludf.DUMMYFUNCTION("SPLIT(D134,""33"",FALSE)"),"000 Bordeaux")</f>
        <v>000 Bordeaux</v>
      </c>
      <c r="F134" s="1"/>
      <c r="G134" s="1" t="s">
        <v>1502</v>
      </c>
      <c r="H134" s="1" t="s">
        <v>1503</v>
      </c>
      <c r="I134" s="5" t="s">
        <v>1504</v>
      </c>
      <c r="J134" s="1" t="s">
        <v>31</v>
      </c>
      <c r="K134" s="3"/>
      <c r="L134" s="3"/>
    </row>
    <row r="135" hidden="1">
      <c r="A135" s="4" t="s">
        <v>1506</v>
      </c>
      <c r="B135" s="1" t="s">
        <v>1507</v>
      </c>
      <c r="C135" s="1" t="s">
        <v>1508</v>
      </c>
      <c r="D135" s="1" t="s">
        <v>1509</v>
      </c>
      <c r="E135" s="1" t="str">
        <f>IFERROR(__xludf.DUMMYFUNCTION("SPLIT(D135,""33"",FALSE)"),"25 Rue du Docteur Jacques Monod
                                ")</f>
        <v>25 Rue du Docteur Jacques Monod
                                </v>
      </c>
      <c r="F135" s="1" t="str">
        <f>IFERROR(__xludf.DUMMYFUNCTION("""COMPUTED_VALUE"""),"160 Saint Médard en Jalles")</f>
        <v>160 Saint Médard en Jalles</v>
      </c>
      <c r="G135" s="1" t="s">
        <v>1510</v>
      </c>
      <c r="H135" s="1" t="s">
        <v>11</v>
      </c>
      <c r="I135" s="1" t="s">
        <v>11</v>
      </c>
      <c r="J135" s="1" t="s">
        <v>312</v>
      </c>
      <c r="K135" s="3"/>
      <c r="L135" s="3"/>
    </row>
    <row r="136" hidden="1">
      <c r="A136" s="4" t="s">
        <v>1518</v>
      </c>
      <c r="B136" s="1" t="s">
        <v>1519</v>
      </c>
      <c r="C136" s="1" t="s">
        <v>1520</v>
      </c>
      <c r="D136" s="1" t="s">
        <v>1521</v>
      </c>
      <c r="E136" s="1" t="str">
        <f>IFERROR(__xludf.DUMMYFUNCTION("SPLIT(D136,""33"",FALSE)"),"680 Cours de la Libération
                                ")</f>
        <v>680 Cours de la Libération
                                </v>
      </c>
      <c r="F136" s="1" t="str">
        <f>IFERROR(__xludf.DUMMYFUNCTION("""COMPUTED_VALUE"""),"405 Talence")</f>
        <v>405 Talence</v>
      </c>
      <c r="G136" s="1" t="s">
        <v>1522</v>
      </c>
      <c r="H136" s="1" t="s">
        <v>1523</v>
      </c>
      <c r="I136" s="5" t="s">
        <v>1524</v>
      </c>
      <c r="J136" s="1" t="s">
        <v>924</v>
      </c>
      <c r="K136" s="3"/>
      <c r="L136" s="3"/>
    </row>
    <row r="137" hidden="1">
      <c r="A137" s="4" t="s">
        <v>1528</v>
      </c>
      <c r="B137" s="1" t="s">
        <v>1529</v>
      </c>
      <c r="C137" s="1" t="s">
        <v>1530</v>
      </c>
      <c r="D137" s="1" t="s">
        <v>1531</v>
      </c>
      <c r="E137" s="1" t="str">
        <f>IFERROR(__xludf.DUMMYFUNCTION("SPLIT(D137,""33"",FALSE)"),"21, avenue Félix Faure
                                ")</f>
        <v>21, avenue Félix Faure
                                </v>
      </c>
      <c r="F137" s="1" t="str">
        <f>IFERROR(__xludf.DUMMYFUNCTION("""COMPUTED_VALUE"""),"200 Bordeaux")</f>
        <v>200 Bordeaux</v>
      </c>
      <c r="G137" s="1" t="s">
        <v>1532</v>
      </c>
      <c r="H137" s="1" t="s">
        <v>1533</v>
      </c>
      <c r="I137" s="5" t="s">
        <v>1534</v>
      </c>
      <c r="J137" s="1" t="s">
        <v>80</v>
      </c>
      <c r="K137" s="3"/>
      <c r="L137" s="3"/>
    </row>
    <row r="138" hidden="1">
      <c r="A138" s="4" t="s">
        <v>1536</v>
      </c>
      <c r="B138" s="1" t="s">
        <v>1537</v>
      </c>
      <c r="C138" s="1" t="s">
        <v>1538</v>
      </c>
      <c r="D138" s="1" t="s">
        <v>1539</v>
      </c>
      <c r="E138" s="1" t="str">
        <f>IFERROR(__xludf.DUMMYFUNCTION("SPLIT(D138,""33"",FALSE)"),"89 quai des Chartrons
                                ")</f>
        <v>89 quai des Chartrons
                                </v>
      </c>
      <c r="F138" s="1" t="str">
        <f>IFERROR(__xludf.DUMMYFUNCTION("""COMPUTED_VALUE"""),"000 Bordeaux")</f>
        <v>000 Bordeaux</v>
      </c>
      <c r="G138" s="1" t="s">
        <v>1540</v>
      </c>
      <c r="H138" s="1" t="s">
        <v>11</v>
      </c>
      <c r="I138" s="1" t="s">
        <v>11</v>
      </c>
      <c r="J138" s="1" t="s">
        <v>31</v>
      </c>
      <c r="K138" s="3"/>
      <c r="L138" s="3"/>
    </row>
    <row r="139" hidden="1">
      <c r="A139" s="4" t="s">
        <v>1542</v>
      </c>
      <c r="B139" s="1" t="s">
        <v>1543</v>
      </c>
      <c r="C139" s="1" t="s">
        <v>1544</v>
      </c>
      <c r="D139" s="1" t="s">
        <v>1545</v>
      </c>
      <c r="E139" s="1" t="str">
        <f>IFERROR(__xludf.DUMMYFUNCTION("SPLIT(D139,""33"",FALSE)")," rue Paul Louis Lande
                                ")</f>
        <v> rue Paul Louis Lande
                                </v>
      </c>
      <c r="F139" s="1" t="str">
        <f>IFERROR(__xludf.DUMMYFUNCTION("""COMPUTED_VALUE"""),"000 Bordeaux")</f>
        <v>000 Bordeaux</v>
      </c>
      <c r="G139" s="1" t="s">
        <v>1546</v>
      </c>
      <c r="H139" s="1" t="s">
        <v>1547</v>
      </c>
      <c r="I139" s="5" t="s">
        <v>1548</v>
      </c>
      <c r="J139" s="1" t="s">
        <v>154</v>
      </c>
      <c r="K139" s="3"/>
      <c r="L139" s="3"/>
    </row>
    <row r="140" hidden="1">
      <c r="A140" s="4" t="s">
        <v>1556</v>
      </c>
      <c r="B140" s="1" t="s">
        <v>1557</v>
      </c>
      <c r="C140" s="1" t="s">
        <v>1558</v>
      </c>
      <c r="D140" s="1" t="s">
        <v>1559</v>
      </c>
      <c r="E140" s="1" t="str">
        <f>IFERROR(__xludf.DUMMYFUNCTION("SPLIT(D140,""33"",FALSE)"),"213 rue SAINTE CATHERINE
                                ")</f>
        <v>213 rue SAINTE CATHERINE
                                </v>
      </c>
      <c r="F140" s="1" t="str">
        <f>IFERROR(__xludf.DUMMYFUNCTION("""COMPUTED_VALUE"""),"000 bordeaux")</f>
        <v>000 bordeaux</v>
      </c>
      <c r="G140" s="1" t="s">
        <v>1560</v>
      </c>
      <c r="H140" s="1" t="s">
        <v>1561</v>
      </c>
      <c r="I140" s="5" t="s">
        <v>1562</v>
      </c>
      <c r="J140" s="1" t="s">
        <v>312</v>
      </c>
      <c r="K140" s="3"/>
      <c r="L140" s="3"/>
    </row>
    <row r="141" hidden="1">
      <c r="A141" s="4" t="s">
        <v>1566</v>
      </c>
      <c r="B141" s="1" t="s">
        <v>1567</v>
      </c>
      <c r="C141" s="1" t="s">
        <v>1568</v>
      </c>
      <c r="D141" s="1" t="s">
        <v>1569</v>
      </c>
      <c r="E141" s="1" t="str">
        <f>IFERROR(__xludf.DUMMYFUNCTION("SPLIT(D141,""33"",FALSE)"),"66 rue Abbé de l'Epée
                                ")</f>
        <v>66 rue Abbé de l'Epée
                                </v>
      </c>
      <c r="F141" s="1" t="str">
        <f>IFERROR(__xludf.DUMMYFUNCTION("""COMPUTED_VALUE"""),"000 Bordeaux")</f>
        <v>000 Bordeaux</v>
      </c>
      <c r="G141" s="1" t="s">
        <v>1570</v>
      </c>
      <c r="H141" s="1" t="s">
        <v>11</v>
      </c>
      <c r="I141" s="5" t="s">
        <v>1571</v>
      </c>
      <c r="J141" s="1" t="s">
        <v>924</v>
      </c>
      <c r="K141" s="3"/>
      <c r="L141" s="3"/>
    </row>
    <row r="142" hidden="1">
      <c r="A142" s="4" t="s">
        <v>1577</v>
      </c>
      <c r="B142" s="1" t="s">
        <v>1578</v>
      </c>
      <c r="C142" s="1" t="s">
        <v>1579</v>
      </c>
      <c r="D142" s="1" t="s">
        <v>1580</v>
      </c>
      <c r="E142" s="1" t="str">
        <f>IFERROR(__xludf.DUMMYFUNCTION("SPLIT(D142,""33"",FALSE)"),"12 rue Charlevoix de Villers
                                ")</f>
        <v>12 rue Charlevoix de Villers
                                </v>
      </c>
      <c r="F142" s="1" t="str">
        <f>IFERROR(__xludf.DUMMYFUNCTION("""COMPUTED_VALUE"""),"300 Bordeaux")</f>
        <v>300 Bordeaux</v>
      </c>
      <c r="G142" s="1" t="s">
        <v>1581</v>
      </c>
      <c r="H142" s="1" t="s">
        <v>11</v>
      </c>
      <c r="I142" s="1" t="s">
        <v>11</v>
      </c>
      <c r="J142" s="1" t="s">
        <v>31</v>
      </c>
      <c r="K142" s="3"/>
      <c r="L142" s="3"/>
    </row>
    <row r="143" hidden="1">
      <c r="A143" s="4" t="s">
        <v>1583</v>
      </c>
      <c r="B143" s="1" t="s">
        <v>1584</v>
      </c>
      <c r="C143" s="1" t="s">
        <v>1585</v>
      </c>
      <c r="D143" s="1" t="s">
        <v>1586</v>
      </c>
      <c r="E143" s="1" t="str">
        <f>IFERROR(__xludf.DUMMYFUNCTION("SPLIT(D143,""33"",FALSE)"),"5 place Camille Julian
                                 Cinéma Utopia
                                ")</f>
        <v>5 place Camille Julian
                                 Cinéma Utopia
                                </v>
      </c>
      <c r="F143" s="1" t="str">
        <f>IFERROR(__xludf.DUMMYFUNCTION("""COMPUTED_VALUE"""),"000 Bordeaux")</f>
        <v>000 Bordeaux</v>
      </c>
      <c r="G143" s="1" t="s">
        <v>1587</v>
      </c>
      <c r="H143" s="1" t="s">
        <v>11</v>
      </c>
      <c r="I143" s="5" t="s">
        <v>1588</v>
      </c>
      <c r="J143" s="1" t="s">
        <v>382</v>
      </c>
      <c r="K143" s="3"/>
      <c r="L143" s="3"/>
    </row>
    <row r="144" hidden="1">
      <c r="A144" s="4" t="s">
        <v>1594</v>
      </c>
      <c r="B144" s="1" t="s">
        <v>1595</v>
      </c>
      <c r="C144" s="3"/>
      <c r="D144" s="1" t="s">
        <v>9575</v>
      </c>
      <c r="E144" s="1" t="str">
        <f>IFERROR(__xludf.DUMMYFUNCTION("SPLIT(D144,""33"",FALSE)"),"pas d'adresse")</f>
        <v>pas d'adresse</v>
      </c>
      <c r="F144" s="3"/>
      <c r="G144" s="3"/>
      <c r="H144" s="1" t="s">
        <v>11</v>
      </c>
      <c r="I144" s="1" t="s">
        <v>11</v>
      </c>
      <c r="J144" s="1" t="s">
        <v>11</v>
      </c>
      <c r="K144" s="3"/>
      <c r="L144" s="3"/>
    </row>
    <row r="145" hidden="1">
      <c r="A145" s="4" t="s">
        <v>1603</v>
      </c>
      <c r="B145" s="1" t="s">
        <v>1604</v>
      </c>
      <c r="C145" s="1" t="s">
        <v>1605</v>
      </c>
      <c r="D145" s="1" t="s">
        <v>1606</v>
      </c>
      <c r="E145" s="1" t="str">
        <f>IFERROR(__xludf.DUMMYFUNCTION("SPLIT(D145,""33"",FALSE)"),"12 rue de Treytins rés haut hippodrome
                                 bat 12 appt 315
                                BP 315
                                ")</f>
        <v>12 rue de Treytins rés haut hippodrome
                                 bat 12 appt 315
                                BP 315
                                </v>
      </c>
      <c r="F145" s="1" t="str">
        <f>IFERROR(__xludf.DUMMYFUNCTION("""COMPUTED_VALUE"""),"320 Eysines")</f>
        <v>320 Eysines</v>
      </c>
      <c r="G145" s="1" t="s">
        <v>1607</v>
      </c>
      <c r="H145" s="1" t="s">
        <v>1608</v>
      </c>
      <c r="I145" s="5" t="s">
        <v>1609</v>
      </c>
      <c r="J145" s="1" t="s">
        <v>53</v>
      </c>
      <c r="K145" s="3"/>
      <c r="L145" s="3"/>
    </row>
    <row r="146" hidden="1">
      <c r="A146" s="4" t="s">
        <v>1621</v>
      </c>
      <c r="B146" s="1" t="s">
        <v>1622</v>
      </c>
      <c r="C146" s="1" t="s">
        <v>1623</v>
      </c>
      <c r="D146" s="1" t="s">
        <v>1624</v>
      </c>
      <c r="E146" s="1" t="str">
        <f>IFERROR(__xludf.DUMMYFUNCTION("SPLIT(D146,""33"",FALSE)"),"83 rue Charles Martin
                                ")</f>
        <v>83 rue Charles Martin
                                </v>
      </c>
      <c r="F146" s="1" t="str">
        <f>IFERROR(__xludf.DUMMYFUNCTION("""COMPUTED_VALUE"""),"300 Bordeaux")</f>
        <v>300 Bordeaux</v>
      </c>
      <c r="G146" s="1" t="s">
        <v>1625</v>
      </c>
      <c r="H146" s="1" t="s">
        <v>11</v>
      </c>
      <c r="I146" s="5" t="s">
        <v>1626</v>
      </c>
      <c r="J146" s="1" t="s">
        <v>154</v>
      </c>
      <c r="K146" s="3"/>
      <c r="L146" s="3"/>
    </row>
    <row r="147" hidden="1">
      <c r="A147" s="4" t="s">
        <v>1628</v>
      </c>
      <c r="B147" s="1" t="s">
        <v>1629</v>
      </c>
      <c r="C147" s="1" t="s">
        <v>1630</v>
      </c>
      <c r="D147" s="1" t="s">
        <v>1631</v>
      </c>
      <c r="E147" s="1" t="str">
        <f>IFERROR(__xludf.DUMMYFUNCTION("SPLIT(D147,""33"",FALSE)"),"84 BIS AVENUE THIERS
                                ")</f>
        <v>84 BIS AVENUE THIERS
                                </v>
      </c>
      <c r="F147" s="1" t="str">
        <f>IFERROR(__xludf.DUMMYFUNCTION("""COMPUTED_VALUE"""),"100 BORDEAUX")</f>
        <v>100 BORDEAUX</v>
      </c>
      <c r="G147" s="1" t="s">
        <v>1632</v>
      </c>
      <c r="H147" s="1" t="s">
        <v>11</v>
      </c>
      <c r="I147" s="5" t="s">
        <v>1633</v>
      </c>
      <c r="J147" s="1" t="s">
        <v>53</v>
      </c>
      <c r="K147" s="3"/>
      <c r="L147" s="3"/>
    </row>
    <row r="148" hidden="1">
      <c r="A148" s="4" t="s">
        <v>1655</v>
      </c>
      <c r="B148" s="1" t="s">
        <v>1656</v>
      </c>
      <c r="C148" s="1" t="s">
        <v>1657</v>
      </c>
      <c r="D148" s="1" t="s">
        <v>1658</v>
      </c>
      <c r="E148" s="1" t="str">
        <f>IFERROR(__xludf.DUMMYFUNCTION("SPLIT(D148,""33"",FALSE)"),"96 rue de la Béchade
                                ")</f>
        <v>96 rue de la Béchade
                                </v>
      </c>
      <c r="F148" s="1" t="str">
        <f>IFERROR(__xludf.DUMMYFUNCTION("""COMPUTED_VALUE"""),"000 BORDEAUX")</f>
        <v>000 BORDEAUX</v>
      </c>
      <c r="G148" s="1" t="s">
        <v>1659</v>
      </c>
      <c r="H148" s="1" t="s">
        <v>11</v>
      </c>
      <c r="I148" s="5" t="s">
        <v>1660</v>
      </c>
      <c r="J148" s="1" t="s">
        <v>154</v>
      </c>
      <c r="K148" s="3"/>
      <c r="L148" s="3"/>
    </row>
    <row r="149" hidden="1">
      <c r="A149" s="4" t="s">
        <v>1668</v>
      </c>
      <c r="B149" s="1" t="s">
        <v>1669</v>
      </c>
      <c r="C149" s="1" t="s">
        <v>1670</v>
      </c>
      <c r="D149" s="1" t="s">
        <v>1671</v>
      </c>
      <c r="E149" s="1" t="str">
        <f>IFERROR(__xludf.DUMMYFUNCTION("SPLIT(D149,""33"",FALSE)"),"92 rue de Pessac
                                ")</f>
        <v>92 rue de Pessac
                                </v>
      </c>
      <c r="F149" s="1" t="str">
        <f>IFERROR(__xludf.DUMMYFUNCTION("""COMPUTED_VALUE"""),"000 Bordeaux")</f>
        <v>000 Bordeaux</v>
      </c>
      <c r="G149" s="1" t="s">
        <v>1672</v>
      </c>
      <c r="H149" s="1" t="s">
        <v>11</v>
      </c>
      <c r="I149" s="1" t="s">
        <v>11</v>
      </c>
      <c r="J149" s="1" t="s">
        <v>80</v>
      </c>
      <c r="K149" s="3"/>
      <c r="L149" s="3"/>
    </row>
    <row r="150" hidden="1">
      <c r="A150" s="4" t="s">
        <v>1674</v>
      </c>
      <c r="B150" s="1" t="s">
        <v>1675</v>
      </c>
      <c r="C150" s="1" t="s">
        <v>1676</v>
      </c>
      <c r="D150" s="1" t="s">
        <v>1677</v>
      </c>
      <c r="E150" s="1" t="str">
        <f>IFERROR(__xludf.DUMMYFUNCTION("SPLIT(D150,""33"",FALSE)"),"Association phénix ecoute et paroles ,10 avenue Bel-Air 
                                 1 etage
                                ")</f>
        <v>Association phénix ecoute et paroles ,10 avenue Bel-Air 
                                 1 etage
                                </v>
      </c>
      <c r="F150" s="1" t="str">
        <f>IFERROR(__xludf.DUMMYFUNCTION("""COMPUTED_VALUE"""),"200 bordeaux")</f>
        <v>200 bordeaux</v>
      </c>
      <c r="G150" s="1" t="s">
        <v>1678</v>
      </c>
      <c r="H150" s="1" t="s">
        <v>11</v>
      </c>
      <c r="I150" s="5" t="s">
        <v>1679</v>
      </c>
      <c r="J150" s="1" t="s">
        <v>53</v>
      </c>
      <c r="K150" s="3"/>
      <c r="L150" s="3"/>
    </row>
    <row r="151" hidden="1">
      <c r="A151" s="4" t="s">
        <v>1685</v>
      </c>
      <c r="B151" s="1" t="s">
        <v>1686</v>
      </c>
      <c r="C151" s="1" t="s">
        <v>1687</v>
      </c>
      <c r="D151" s="1" t="s">
        <v>1688</v>
      </c>
      <c r="E151" s="1" t="str">
        <f>IFERROR(__xludf.DUMMYFUNCTION("SPLIT(D151,""33"",FALSE)"),"125 Bd Saint Denis
                                92400 COURBEVOIE")</f>
        <v>125 Bd Saint Denis
                                92400 COURBEVOIE</v>
      </c>
      <c r="F151" s="1"/>
      <c r="G151" s="1" t="s">
        <v>1689</v>
      </c>
      <c r="H151" s="1" t="s">
        <v>1690</v>
      </c>
      <c r="I151" s="5" t="s">
        <v>1691</v>
      </c>
      <c r="J151" s="1" t="s">
        <v>53</v>
      </c>
      <c r="K151" s="3"/>
      <c r="L151" s="3"/>
    </row>
    <row r="152" hidden="1">
      <c r="A152" s="4" t="s">
        <v>1697</v>
      </c>
      <c r="B152" s="1" t="s">
        <v>1698</v>
      </c>
      <c r="C152" s="1" t="s">
        <v>1699</v>
      </c>
      <c r="D152" s="1" t="s">
        <v>1700</v>
      </c>
      <c r="E152" s="1" t="str">
        <f>IFERROR(__xludf.DUMMYFUNCTION("SPLIT(D152,""33"",FALSE)"),"130 avenue Louis Barthou
                                 LE LABB
                                ")</f>
        <v>130 avenue Louis Barthou
                                 LE LABB
                                </v>
      </c>
      <c r="F152" s="1" t="str">
        <f>IFERROR(__xludf.DUMMYFUNCTION("""COMPUTED_VALUE"""),"200 bordeaux")</f>
        <v>200 bordeaux</v>
      </c>
      <c r="G152" s="1" t="s">
        <v>1701</v>
      </c>
      <c r="H152" s="1" t="s">
        <v>11</v>
      </c>
      <c r="I152" s="1" t="s">
        <v>11</v>
      </c>
      <c r="J152" s="1" t="s">
        <v>53</v>
      </c>
      <c r="K152" s="3"/>
      <c r="L152" s="3"/>
    </row>
    <row r="153" hidden="1">
      <c r="A153" s="4" t="s">
        <v>1703</v>
      </c>
      <c r="B153" s="1" t="s">
        <v>1704</v>
      </c>
      <c r="C153" s="1" t="s">
        <v>1705</v>
      </c>
      <c r="D153" s="1" t="s">
        <v>1706</v>
      </c>
      <c r="E153" s="1" t="str">
        <f>IFERROR(__xludf.DUMMYFUNCTION("SPLIT(D153,""33"",FALSE)"),"34 rue de Chouiney 
                                ")</f>
        <v>34 rue de Chouiney 
                                </v>
      </c>
      <c r="F153" s="1" t="str">
        <f>IFERROR(__xludf.DUMMYFUNCTION("""COMPUTED_VALUE"""),"170 GRADIGNAN")</f>
        <v>170 GRADIGNAN</v>
      </c>
      <c r="G153" s="1" t="s">
        <v>1707</v>
      </c>
      <c r="H153" s="1" t="s">
        <v>11</v>
      </c>
      <c r="I153" s="1" t="s">
        <v>11</v>
      </c>
      <c r="J153" s="1" t="s">
        <v>11</v>
      </c>
      <c r="K153" s="3"/>
      <c r="L153" s="3"/>
    </row>
    <row r="154" hidden="1">
      <c r="A154" s="4" t="s">
        <v>1709</v>
      </c>
      <c r="B154" s="1" t="s">
        <v>1710</v>
      </c>
      <c r="C154" s="1" t="s">
        <v>1711</v>
      </c>
      <c r="D154" s="1" t="s">
        <v>1712</v>
      </c>
      <c r="E154" s="1" t="str">
        <f>IFERROR(__xludf.DUMMYFUNCTION("SPLIT(D154,""33"",FALSE)"),"1 rue Erik Satie, Clos Montesquieu
                                ")</f>
        <v>1 rue Erik Satie, Clos Montesquieu
                                </v>
      </c>
      <c r="F154" s="1" t="str">
        <f>IFERROR(__xludf.DUMMYFUNCTION("""COMPUTED_VALUE"""),"200 Bordeaux")</f>
        <v>200 Bordeaux</v>
      </c>
      <c r="G154" s="1" t="s">
        <v>1713</v>
      </c>
      <c r="H154" s="1" t="s">
        <v>11</v>
      </c>
      <c r="I154" s="1" t="s">
        <v>11</v>
      </c>
      <c r="J154" s="1" t="s">
        <v>183</v>
      </c>
      <c r="K154" s="3"/>
      <c r="L154" s="3"/>
    </row>
    <row r="155" hidden="1">
      <c r="A155" s="4" t="s">
        <v>1735</v>
      </c>
      <c r="B155" s="1" t="s">
        <v>1736</v>
      </c>
      <c r="C155" s="3"/>
      <c r="D155" s="1" t="s">
        <v>9575</v>
      </c>
      <c r="E155" s="1" t="str">
        <f>IFERROR(__xludf.DUMMYFUNCTION("SPLIT(D155,""33"",FALSE)"),"pas d'adresse")</f>
        <v>pas d'adresse</v>
      </c>
      <c r="F155" s="3"/>
      <c r="G155" s="3"/>
      <c r="H155" s="1" t="s">
        <v>11</v>
      </c>
      <c r="I155" s="1" t="s">
        <v>11</v>
      </c>
      <c r="J155" s="1" t="s">
        <v>11</v>
      </c>
      <c r="K155" s="3"/>
      <c r="L155" s="3"/>
    </row>
    <row r="156" hidden="1">
      <c r="A156" s="4" t="s">
        <v>1740</v>
      </c>
      <c r="B156" s="1" t="s">
        <v>1741</v>
      </c>
      <c r="C156" s="1" t="s">
        <v>1742</v>
      </c>
      <c r="D156" s="1" t="s">
        <v>1743</v>
      </c>
      <c r="E156" s="1" t="str">
        <f>IFERROR(__xludf.DUMMYFUNCTION("SPLIT(D156,""33"",FALSE)"),"ATHÉNÉE Père Joseph Wresinski place saint christoly
                                 Boite 36
                                ")</f>
        <v>ATHÉNÉE Père Joseph Wresinski place saint christoly
                                 Boite 36
                                </v>
      </c>
      <c r="F156" s="1" t="str">
        <f>IFERROR(__xludf.DUMMYFUNCTION("""COMPUTED_VALUE"""),"000 Bordeaux")</f>
        <v>000 Bordeaux</v>
      </c>
      <c r="G156" s="1" t="s">
        <v>1744</v>
      </c>
      <c r="H156" s="1" t="s">
        <v>1745</v>
      </c>
      <c r="I156" s="1" t="s">
        <v>11</v>
      </c>
      <c r="J156" s="1" t="s">
        <v>80</v>
      </c>
      <c r="K156" s="3"/>
      <c r="L156" s="3"/>
    </row>
    <row r="157" hidden="1">
      <c r="A157" s="4" t="s">
        <v>1747</v>
      </c>
      <c r="B157" s="1" t="s">
        <v>1748</v>
      </c>
      <c r="C157" s="1" t="s">
        <v>1749</v>
      </c>
      <c r="D157" s="1" t="s">
        <v>1750</v>
      </c>
      <c r="E157" s="1" t="str">
        <f>IFERROR(__xludf.DUMMYFUNCTION("SPLIT(D157,""33"",FALSE)"),"118 rue héron
                                ")</f>
        <v>118 rue héron
                                </v>
      </c>
      <c r="F157" s="1" t="str">
        <f>IFERROR(__xludf.DUMMYFUNCTION("""COMPUTED_VALUE"""),"000 BORDEAUX")</f>
        <v>000 BORDEAUX</v>
      </c>
      <c r="G157" s="1" t="s">
        <v>1283</v>
      </c>
      <c r="H157" s="1" t="s">
        <v>11</v>
      </c>
      <c r="I157" s="5" t="s">
        <v>1751</v>
      </c>
      <c r="J157" s="1" t="s">
        <v>31</v>
      </c>
      <c r="K157" s="3"/>
      <c r="L157" s="3"/>
    </row>
    <row r="158" hidden="1">
      <c r="A158" s="4" t="s">
        <v>1755</v>
      </c>
      <c r="B158" s="1" t="s">
        <v>1756</v>
      </c>
      <c r="C158" s="1" t="s">
        <v>1757</v>
      </c>
      <c r="D158" s="1" t="s">
        <v>1758</v>
      </c>
      <c r="E158" s="1" t="str">
        <f>IFERROR(__xludf.DUMMYFUNCTION("SPLIT(D158,""33"",FALSE)"),"29 rue de la Paix  
                                ")</f>
        <v>29 rue de la Paix  
                                </v>
      </c>
      <c r="F158" s="1" t="str">
        <f>IFERROR(__xludf.DUMMYFUNCTION("""COMPUTED_VALUE"""),"200 Bordeaux")</f>
        <v>200 Bordeaux</v>
      </c>
      <c r="G158" s="1" t="s">
        <v>1759</v>
      </c>
      <c r="H158" s="1" t="s">
        <v>11</v>
      </c>
      <c r="I158" s="5" t="s">
        <v>1760</v>
      </c>
      <c r="J158" s="1" t="s">
        <v>312</v>
      </c>
      <c r="K158" s="3"/>
      <c r="L158" s="3"/>
    </row>
    <row r="159" hidden="1">
      <c r="A159" s="4" t="s">
        <v>1768</v>
      </c>
      <c r="B159" s="1" t="s">
        <v>1769</v>
      </c>
      <c r="C159" s="1" t="s">
        <v>1770</v>
      </c>
      <c r="D159" s="1" t="s">
        <v>1771</v>
      </c>
      <c r="E159" s="1" t="str">
        <f>IFERROR(__xludf.DUMMYFUNCTION("SPLIT(D159,""33"",FALSE)"),"324 chemin du Bois d'Aubigney
                                ")</f>
        <v>324 chemin du Bois d'Aubigney
                                </v>
      </c>
      <c r="F159" s="1" t="str">
        <f>IFERROR(__xludf.DUMMYFUNCTION("""COMPUTED_VALUE"""),"290 Le Pian Médoc")</f>
        <v>290 Le Pian Médoc</v>
      </c>
      <c r="G159" s="1" t="s">
        <v>1772</v>
      </c>
      <c r="H159" s="1" t="s">
        <v>1773</v>
      </c>
      <c r="I159" s="5" t="s">
        <v>1774</v>
      </c>
      <c r="J159" s="1" t="s">
        <v>31</v>
      </c>
      <c r="K159" s="3"/>
      <c r="L159" s="3"/>
    </row>
    <row r="160" hidden="1">
      <c r="A160" s="4" t="s">
        <v>1776</v>
      </c>
      <c r="B160" s="1" t="s">
        <v>1777</v>
      </c>
      <c r="C160" s="1" t="s">
        <v>1778</v>
      </c>
      <c r="D160" s="1" t="s">
        <v>1779</v>
      </c>
      <c r="E160" s="1" t="str">
        <f>IFERROR(__xludf.DUMMYFUNCTION("SPLIT(D160,""33"",FALSE)"),"134 rue de Begles. 
                                 Appt 8
                                ")</f>
        <v>134 rue de Begles. 
                                 Appt 8
                                </v>
      </c>
      <c r="F160" s="1" t="str">
        <f>IFERROR(__xludf.DUMMYFUNCTION("""COMPUTED_VALUE"""),"800 Bordeaux")</f>
        <v>800 Bordeaux</v>
      </c>
      <c r="G160" s="1" t="s">
        <v>1780</v>
      </c>
      <c r="H160" s="1" t="s">
        <v>1781</v>
      </c>
      <c r="I160" s="3"/>
      <c r="J160" s="1" t="s">
        <v>80</v>
      </c>
      <c r="K160" s="3"/>
      <c r="L160" s="3"/>
    </row>
    <row r="161" hidden="1">
      <c r="A161" s="4" t="s">
        <v>1783</v>
      </c>
      <c r="B161" s="1" t="s">
        <v>1784</v>
      </c>
      <c r="C161" s="1" t="s">
        <v>1785</v>
      </c>
      <c r="D161" s="1" t="s">
        <v>1786</v>
      </c>
      <c r="E161" s="1" t="str">
        <f>IFERROR(__xludf.DUMMYFUNCTION("SPLIT(D161,""33"",FALSE)"),"127 avenue Emile Counord
                                 Immeuble Arc-en-Ciel
                                ")</f>
        <v>127 avenue Emile Counord
                                 Immeuble Arc-en-Ciel
                                </v>
      </c>
      <c r="F161" s="1" t="str">
        <f>IFERROR(__xludf.DUMMYFUNCTION("""COMPUTED_VALUE"""),"300 Bordeaux")</f>
        <v>300 Bordeaux</v>
      </c>
      <c r="G161" s="1" t="s">
        <v>1787</v>
      </c>
      <c r="H161" s="1" t="s">
        <v>11</v>
      </c>
      <c r="I161" s="5" t="s">
        <v>1788</v>
      </c>
      <c r="J161" s="1" t="s">
        <v>924</v>
      </c>
      <c r="K161" s="3"/>
      <c r="L161" s="3"/>
    </row>
    <row r="162" hidden="1">
      <c r="A162" s="4" t="s">
        <v>1806</v>
      </c>
      <c r="B162" s="1" t="s">
        <v>1807</v>
      </c>
      <c r="C162" s="3"/>
      <c r="D162" s="1" t="s">
        <v>9575</v>
      </c>
      <c r="E162" s="1" t="str">
        <f>IFERROR(__xludf.DUMMYFUNCTION("SPLIT(D162,""33"",FALSE)"),"pas d'adresse")</f>
        <v>pas d'adresse</v>
      </c>
      <c r="F162" s="3"/>
      <c r="G162" s="3"/>
      <c r="H162" s="1" t="s">
        <v>11</v>
      </c>
      <c r="I162" s="1" t="s">
        <v>11</v>
      </c>
      <c r="J162" s="1" t="s">
        <v>11</v>
      </c>
      <c r="K162" s="3"/>
      <c r="L162" s="3"/>
    </row>
    <row r="163" hidden="1">
      <c r="A163" s="4" t="s">
        <v>1815</v>
      </c>
      <c r="B163" s="1" t="s">
        <v>1816</v>
      </c>
      <c r="C163" s="3"/>
      <c r="D163" s="1" t="s">
        <v>9575</v>
      </c>
      <c r="E163" s="1" t="str">
        <f>IFERROR(__xludf.DUMMYFUNCTION("SPLIT(D163,""33"",FALSE)"),"pas d'adresse")</f>
        <v>pas d'adresse</v>
      </c>
      <c r="F163" s="3"/>
      <c r="G163" s="3"/>
      <c r="H163" s="1" t="s">
        <v>11</v>
      </c>
      <c r="I163" s="1" t="s">
        <v>11</v>
      </c>
      <c r="J163" s="1" t="s">
        <v>11</v>
      </c>
      <c r="K163" s="3"/>
      <c r="L163" s="3"/>
    </row>
    <row r="164" hidden="1">
      <c r="A164" s="4" t="s">
        <v>1822</v>
      </c>
      <c r="B164" s="1" t="s">
        <v>1823</v>
      </c>
      <c r="C164" s="1" t="s">
        <v>1824</v>
      </c>
      <c r="D164" s="1" t="s">
        <v>1825</v>
      </c>
      <c r="E164" s="1" t="str">
        <f>IFERROR(__xludf.DUMMYFUNCTION("SPLIT(D164,""33"",FALSE)"),"8 rue Gambetta
                                ")</f>
        <v>8 rue Gambetta
                                </v>
      </c>
      <c r="F164" s="1" t="str">
        <f>IFERROR(__xludf.DUMMYFUNCTION("""COMPUTED_VALUE"""),"200 Bordeaux")</f>
        <v>200 Bordeaux</v>
      </c>
      <c r="G164" s="1" t="s">
        <v>1826</v>
      </c>
      <c r="H164" s="1" t="s">
        <v>1827</v>
      </c>
      <c r="I164" s="5" t="s">
        <v>1828</v>
      </c>
      <c r="J164" s="1" t="s">
        <v>183</v>
      </c>
      <c r="K164" s="3"/>
      <c r="L164" s="3"/>
    </row>
    <row r="165" hidden="1">
      <c r="A165" s="4" t="s">
        <v>1830</v>
      </c>
      <c r="B165" s="1" t="s">
        <v>1831</v>
      </c>
      <c r="C165" s="1" t="s">
        <v>1832</v>
      </c>
      <c r="D165" s="1" t="s">
        <v>1833</v>
      </c>
      <c r="E165" s="1" t="str">
        <f>IFERROR(__xludf.DUMMYFUNCTION("SPLIT(D165,""33"",FALSE)"),"38 Rue Peyronnet
                                 Association Bout à Bout 
                                ")</f>
        <v>38 Rue Peyronnet
                                 Association Bout à Bout 
                                </v>
      </c>
      <c r="F165" s="1" t="str">
        <f>IFERROR(__xludf.DUMMYFUNCTION("""COMPUTED_VALUE"""),"800 Bordeaux")</f>
        <v>800 Bordeaux</v>
      </c>
      <c r="G165" s="1" t="s">
        <v>1834</v>
      </c>
      <c r="H165" s="1" t="s">
        <v>11</v>
      </c>
      <c r="I165" s="3"/>
      <c r="J165" s="1" t="s">
        <v>80</v>
      </c>
      <c r="K165" s="3"/>
      <c r="L165" s="3"/>
    </row>
    <row r="166" hidden="1">
      <c r="A166" s="4" t="s">
        <v>1842</v>
      </c>
      <c r="B166" s="1" t="s">
        <v>1843</v>
      </c>
      <c r="C166" s="1" t="s">
        <v>1844</v>
      </c>
      <c r="D166" s="1" t="s">
        <v>1845</v>
      </c>
      <c r="E166" s="1" t="str">
        <f>IFERROR(__xludf.DUMMYFUNCTION("SPLIT(D166,""33"",FALSE)"),"39 rue Hermitage de l'hippodrome
                                ")</f>
        <v>39 rue Hermitage de l'hippodrome
                                </v>
      </c>
      <c r="F166" s="1" t="str">
        <f>IFERROR(__xludf.DUMMYFUNCTION("""COMPUTED_VALUE"""),"320 Eysines")</f>
        <v>320 Eysines</v>
      </c>
      <c r="G166" s="1" t="s">
        <v>1846</v>
      </c>
      <c r="H166" s="1" t="s">
        <v>1847</v>
      </c>
      <c r="I166" s="5" t="s">
        <v>1848</v>
      </c>
      <c r="J166" s="1" t="s">
        <v>31</v>
      </c>
      <c r="K166" s="3"/>
      <c r="L166" s="3"/>
    </row>
    <row r="167" hidden="1">
      <c r="A167" s="4" t="s">
        <v>1852</v>
      </c>
      <c r="B167" s="1" t="s">
        <v>1853</v>
      </c>
      <c r="C167" s="1" t="s">
        <v>1854</v>
      </c>
      <c r="D167" s="1" t="s">
        <v>1855</v>
      </c>
      <c r="E167" s="1" t="str">
        <f>IFERROR(__xludf.DUMMYFUNCTION("SPLIT(D167,""33"",FALSE)"),"136 Rue Hortense
                                ")</f>
        <v>136 Rue Hortense
                                </v>
      </c>
      <c r="F167" s="1" t="str">
        <f>IFERROR(__xludf.DUMMYFUNCTION("""COMPUTED_VALUE"""),"100 BORDEAUX")</f>
        <v>100 BORDEAUX</v>
      </c>
      <c r="G167" s="1" t="s">
        <v>1856</v>
      </c>
      <c r="H167" s="1" t="s">
        <v>11</v>
      </c>
      <c r="I167" s="1" t="s">
        <v>11</v>
      </c>
      <c r="J167" s="1" t="s">
        <v>154</v>
      </c>
      <c r="K167" s="3"/>
      <c r="L167" s="3"/>
    </row>
    <row r="168" hidden="1">
      <c r="A168" s="4" t="s">
        <v>1868</v>
      </c>
      <c r="B168" s="1" t="s">
        <v>1869</v>
      </c>
      <c r="C168" s="1" t="s">
        <v>1870</v>
      </c>
      <c r="D168" s="1" t="s">
        <v>1871</v>
      </c>
      <c r="E168" s="1" t="str">
        <f>IFERROR(__xludf.DUMMYFUNCTION("SPLIT(D168,""33"",FALSE)"),"Esplanade des Antilles 
                                 UFR STC Local F104
                                ")</f>
        <v>Esplanade des Antilles 
                                 UFR STC Local F104
                                </v>
      </c>
      <c r="F168" s="1" t="str">
        <f>IFERROR(__xludf.DUMMYFUNCTION("""COMPUTED_VALUE"""),"600 PESSAC")</f>
        <v>600 PESSAC</v>
      </c>
      <c r="G168" s="1" t="s">
        <v>1872</v>
      </c>
      <c r="H168" s="1" t="s">
        <v>11</v>
      </c>
      <c r="I168" s="1" t="s">
        <v>11</v>
      </c>
      <c r="J168" s="1" t="s">
        <v>154</v>
      </c>
      <c r="K168" s="3"/>
      <c r="L168" s="3"/>
    </row>
    <row r="169" hidden="1">
      <c r="A169" s="4" t="s">
        <v>1878</v>
      </c>
      <c r="B169" s="1" t="s">
        <v>1879</v>
      </c>
      <c r="C169" s="3"/>
      <c r="D169" s="1" t="s">
        <v>9575</v>
      </c>
      <c r="E169" s="1" t="str">
        <f>IFERROR(__xludf.DUMMYFUNCTION("SPLIT(D169,""33"",FALSE)"),"pas d'adresse")</f>
        <v>pas d'adresse</v>
      </c>
      <c r="F169" s="3"/>
      <c r="G169" s="3"/>
      <c r="H169" s="1" t="s">
        <v>11</v>
      </c>
      <c r="I169" s="1" t="s">
        <v>11</v>
      </c>
      <c r="J169" s="1" t="s">
        <v>11</v>
      </c>
      <c r="K169" s="3"/>
      <c r="L169" s="3"/>
    </row>
    <row r="170" hidden="1">
      <c r="A170" s="4" t="s">
        <v>1887</v>
      </c>
      <c r="B170" s="1" t="s">
        <v>1888</v>
      </c>
      <c r="C170" s="1" t="s">
        <v>1889</v>
      </c>
      <c r="D170" s="1" t="s">
        <v>1890</v>
      </c>
      <c r="E170" s="1" t="str">
        <f>IFERROR(__xludf.DUMMYFUNCTION("SPLIT(D170,""33"",FALSE)"),"7-11 rue joseph brunet
                                ")</f>
        <v>7-11 rue joseph brunet
                                </v>
      </c>
      <c r="F170" s="1" t="str">
        <f>IFERROR(__xludf.DUMMYFUNCTION("""COMPUTED_VALUE"""),"300 Bordeaux")</f>
        <v>300 Bordeaux</v>
      </c>
      <c r="G170" s="1" t="s">
        <v>1891</v>
      </c>
      <c r="H170" s="1" t="s">
        <v>11</v>
      </c>
      <c r="I170" s="5" t="s">
        <v>1892</v>
      </c>
      <c r="J170" s="1" t="s">
        <v>80</v>
      </c>
      <c r="K170" s="3"/>
      <c r="L170" s="3"/>
    </row>
    <row r="171" hidden="1">
      <c r="A171" s="4" t="s">
        <v>1894</v>
      </c>
      <c r="B171" s="1" t="s">
        <v>1895</v>
      </c>
      <c r="C171" s="1" t="s">
        <v>1896</v>
      </c>
      <c r="D171" s="1" t="s">
        <v>1897</v>
      </c>
      <c r="E171" s="1" t="str">
        <f>IFERROR(__xludf.DUMMYFUNCTION("SPLIT(D171,""33"",FALSE)"),"ANVP Maison des associations  
                                  55 Avenue du Maréchal de Lattre de Tassigny
                                ")</f>
        <v>ANVP Maison des associations  
                                  55 Avenue du Maréchal de Lattre de Tassigny
                                </v>
      </c>
      <c r="F171" s="1" t="str">
        <f>IFERROR(__xludf.DUMMYFUNCTION("""COMPUTED_VALUE"""),"700 Mérignac")</f>
        <v>700 Mérignac</v>
      </c>
      <c r="G171" s="1" t="s">
        <v>1898</v>
      </c>
      <c r="H171" s="1" t="s">
        <v>11</v>
      </c>
      <c r="I171" s="1" t="s">
        <v>11</v>
      </c>
      <c r="J171" s="1" t="s">
        <v>31</v>
      </c>
      <c r="K171" s="3"/>
      <c r="L171" s="3"/>
    </row>
    <row r="172" hidden="1">
      <c r="A172" s="4" t="s">
        <v>1900</v>
      </c>
      <c r="B172" s="1" t="s">
        <v>1901</v>
      </c>
      <c r="C172" s="1" t="s">
        <v>1902</v>
      </c>
      <c r="D172" s="1" t="s">
        <v>1903</v>
      </c>
      <c r="E172" s="1" t="str">
        <f>IFERROR(__xludf.DUMMYFUNCTION("SPLIT(D172,""33"",FALSE)"),"Rue Jean Sabarots 
                                ")</f>
        <v>Rue Jean Sabarots 
                                </v>
      </c>
      <c r="F172" s="1" t="str">
        <f>IFERROR(__xludf.DUMMYFUNCTION("""COMPUTED_VALUE"""),"100 Bordeaux")</f>
        <v>100 Bordeaux</v>
      </c>
      <c r="G172" s="1" t="s">
        <v>1904</v>
      </c>
      <c r="H172" s="1" t="s">
        <v>11</v>
      </c>
      <c r="I172" s="5" t="s">
        <v>1905</v>
      </c>
      <c r="J172" s="1" t="s">
        <v>80</v>
      </c>
      <c r="K172" s="3"/>
      <c r="L172" s="3"/>
    </row>
    <row r="173" hidden="1">
      <c r="A173" s="4" t="s">
        <v>1917</v>
      </c>
      <c r="B173" s="1" t="s">
        <v>1918</v>
      </c>
      <c r="C173" s="3"/>
      <c r="D173" s="1" t="s">
        <v>9575</v>
      </c>
      <c r="E173" s="1" t="str">
        <f>IFERROR(__xludf.DUMMYFUNCTION("SPLIT(D173,""33"",FALSE)"),"pas d'adresse")</f>
        <v>pas d'adresse</v>
      </c>
      <c r="F173" s="3"/>
      <c r="G173" s="3"/>
      <c r="H173" s="1" t="s">
        <v>11</v>
      </c>
      <c r="I173" s="1" t="s">
        <v>11</v>
      </c>
      <c r="J173" s="1" t="s">
        <v>11</v>
      </c>
      <c r="K173" s="3"/>
      <c r="L173" s="3"/>
    </row>
    <row r="174" hidden="1">
      <c r="A174" s="4" t="s">
        <v>1920</v>
      </c>
      <c r="B174" s="1" t="s">
        <v>1921</v>
      </c>
      <c r="C174" s="1" t="s">
        <v>1922</v>
      </c>
      <c r="D174" s="1" t="s">
        <v>1923</v>
      </c>
      <c r="E174" s="1" t="str">
        <f>IFERROR(__xludf.DUMMYFUNCTION("SPLIT(D174,""33"",FALSE)"),"42 cours Anatole France
                                ")</f>
        <v>42 cours Anatole France
                                </v>
      </c>
      <c r="F174" s="1" t="str">
        <f>IFERROR(__xludf.DUMMYFUNCTION("""COMPUTED_VALUE"""),"000 Bordeaux")</f>
        <v>000 Bordeaux</v>
      </c>
      <c r="G174" s="1" t="s">
        <v>1924</v>
      </c>
      <c r="H174" s="1" t="s">
        <v>11</v>
      </c>
      <c r="I174" s="1" t="s">
        <v>11</v>
      </c>
      <c r="J174" s="1" t="s">
        <v>80</v>
      </c>
      <c r="K174" s="3"/>
      <c r="L174" s="3"/>
    </row>
    <row r="175" hidden="1">
      <c r="A175" s="4" t="s">
        <v>1952</v>
      </c>
      <c r="B175" s="1" t="s">
        <v>1953</v>
      </c>
      <c r="C175" s="1" t="s">
        <v>1954</v>
      </c>
      <c r="D175" s="1" t="s">
        <v>1955</v>
      </c>
      <c r="E175" s="1" t="str">
        <f>IFERROR(__xludf.DUMMYFUNCTION("SPLIT(D175,""33"",FALSE)"),"5 place Ravezies
                                ")</f>
        <v>5 place Ravezies
                                </v>
      </c>
      <c r="F175" s="1" t="str">
        <f>IFERROR(__xludf.DUMMYFUNCTION("""COMPUTED_VALUE"""),"300 Bordeaux")</f>
        <v>300 Bordeaux</v>
      </c>
      <c r="G175" s="1" t="s">
        <v>1956</v>
      </c>
      <c r="H175" s="1" t="s">
        <v>11</v>
      </c>
      <c r="I175" s="5" t="s">
        <v>1957</v>
      </c>
      <c r="J175" s="1" t="s">
        <v>924</v>
      </c>
      <c r="K175" s="3"/>
      <c r="L175" s="3"/>
    </row>
    <row r="176" hidden="1">
      <c r="A176" s="4" t="s">
        <v>1971</v>
      </c>
      <c r="B176" s="1" t="s">
        <v>1972</v>
      </c>
      <c r="C176" s="1" t="s">
        <v>1973</v>
      </c>
      <c r="D176" s="1" t="s">
        <v>1974</v>
      </c>
      <c r="E176" s="1" t="str">
        <f>IFERROR(__xludf.DUMMYFUNCTION("SPLIT(D176,""33"",FALSE)"),"84 cours Aristide Briand
                                ")</f>
        <v>84 cours Aristide Briand
                                </v>
      </c>
      <c r="F176" s="1" t="str">
        <f>IFERROR(__xludf.DUMMYFUNCTION("""COMPUTED_VALUE"""),"000 Bordeaux")</f>
        <v>000 Bordeaux</v>
      </c>
      <c r="G176" s="1" t="s">
        <v>1975</v>
      </c>
      <c r="H176" s="1" t="s">
        <v>11</v>
      </c>
      <c r="I176" s="5" t="s">
        <v>1976</v>
      </c>
      <c r="J176" s="1" t="s">
        <v>183</v>
      </c>
      <c r="K176" s="3"/>
      <c r="L176" s="3"/>
    </row>
    <row r="177" hidden="1">
      <c r="A177" s="4" t="s">
        <v>1984</v>
      </c>
      <c r="B177" s="1" t="s">
        <v>1985</v>
      </c>
      <c r="C177" s="1" t="s">
        <v>1986</v>
      </c>
      <c r="D177" s="1" t="s">
        <v>1987</v>
      </c>
      <c r="E177" s="1" t="str">
        <f>IFERROR(__xludf.DUMMYFUNCTION("SPLIT(D177,""33"",FALSE)"),"16 bis rue jean jaures
                                ")</f>
        <v>16 bis rue jean jaures
                                </v>
      </c>
      <c r="F177" s="1" t="str">
        <f>IFERROR(__xludf.DUMMYFUNCTION("""COMPUTED_VALUE"""),"320 eysines")</f>
        <v>320 eysines</v>
      </c>
      <c r="G177" s="1" t="s">
        <v>1988</v>
      </c>
      <c r="H177" s="1" t="s">
        <v>11</v>
      </c>
      <c r="I177" s="5" t="s">
        <v>1989</v>
      </c>
      <c r="J177" s="1" t="s">
        <v>11</v>
      </c>
      <c r="K177" s="3"/>
      <c r="L177" s="3"/>
    </row>
    <row r="178" hidden="1">
      <c r="A178" s="4" t="s">
        <v>1991</v>
      </c>
      <c r="B178" s="1" t="s">
        <v>1992</v>
      </c>
      <c r="C178" s="1" t="s">
        <v>1993</v>
      </c>
      <c r="D178" s="1" t="s">
        <v>1994</v>
      </c>
      <c r="E178" s="1" t="str">
        <f>IFERROR(__xludf.DUMMYFUNCTION("SPLIT(D178,""33"",FALSE)"),"24 rue andre Hible
                                ")</f>
        <v>24 rue andre Hible
                                </v>
      </c>
      <c r="F178" s="1" t="str">
        <f>IFERROR(__xludf.DUMMYFUNCTION("""COMPUTED_VALUE"""),"800 Bordeaux")</f>
        <v>800 Bordeaux</v>
      </c>
      <c r="G178" s="1" t="s">
        <v>1995</v>
      </c>
      <c r="H178" s="1" t="s">
        <v>11</v>
      </c>
      <c r="I178" s="5" t="s">
        <v>1996</v>
      </c>
      <c r="J178" s="1" t="s">
        <v>154</v>
      </c>
      <c r="K178" s="3"/>
      <c r="L178" s="3"/>
    </row>
    <row r="179" hidden="1">
      <c r="A179" s="4" t="s">
        <v>2000</v>
      </c>
      <c r="B179" s="1" t="s">
        <v>2001</v>
      </c>
      <c r="C179" s="1" t="s">
        <v>2002</v>
      </c>
      <c r="D179" s="1" t="s">
        <v>2003</v>
      </c>
      <c r="E179" s="1" t="str">
        <f>IFERROR(__xludf.DUMMYFUNCTION("SPLIT(D179,""33"",FALSE)"),"25 rue Permentade
                                 Centre d'animation St Michel
                                ")</f>
        <v>25 rue Permentade
                                 Centre d'animation St Michel
                                </v>
      </c>
      <c r="F179" s="1" t="str">
        <f>IFERROR(__xludf.DUMMYFUNCTION("""COMPUTED_VALUE"""),"000 Bordeaux")</f>
        <v>000 Bordeaux</v>
      </c>
      <c r="G179" s="1" t="s">
        <v>2004</v>
      </c>
      <c r="H179" s="1" t="s">
        <v>2005</v>
      </c>
      <c r="I179" s="5" t="s">
        <v>2006</v>
      </c>
      <c r="J179" s="1" t="s">
        <v>80</v>
      </c>
      <c r="K179" s="3"/>
      <c r="L179" s="3"/>
    </row>
    <row r="180" hidden="1">
      <c r="A180" s="4" t="s">
        <v>2012</v>
      </c>
      <c r="B180" s="1" t="s">
        <v>2013</v>
      </c>
      <c r="C180" s="1" t="s">
        <v>2014</v>
      </c>
      <c r="D180" s="1" t="s">
        <v>2015</v>
      </c>
      <c r="E180" s="1" t="str">
        <f>IFERROR(__xludf.DUMMYFUNCTION("SPLIT(D180,""33"",FALSE)"),"42 rue du bocage 
                                ")</f>
        <v>42 rue du bocage 
                                </v>
      </c>
      <c r="F180" s="1" t="str">
        <f>IFERROR(__xludf.DUMMYFUNCTION("""COMPUTED_VALUE"""),"200 bordeaux")</f>
        <v>200 bordeaux</v>
      </c>
      <c r="G180" s="1" t="s">
        <v>2016</v>
      </c>
      <c r="H180" s="1" t="s">
        <v>11</v>
      </c>
      <c r="I180" s="1" t="s">
        <v>11</v>
      </c>
      <c r="J180" s="1" t="s">
        <v>31</v>
      </c>
      <c r="K180" s="3"/>
      <c r="L180" s="3"/>
    </row>
    <row r="181" hidden="1">
      <c r="A181" s="4" t="s">
        <v>2018</v>
      </c>
      <c r="B181" s="1" t="s">
        <v>2019</v>
      </c>
      <c r="C181" s="1" t="s">
        <v>2020</v>
      </c>
      <c r="D181" s="1" t="s">
        <v>2021</v>
      </c>
      <c r="E181" s="1" t="str">
        <f>IFERROR(__xludf.DUMMYFUNCTION("SPLIT(D181,""33"",FALSE)"),"2 rue Raymond Poincaré
                                 La Calypso entrée 1
                                ")</f>
        <v>2 rue Raymond Poincaré
                                 La Calypso entrée 1
                                </v>
      </c>
      <c r="F181" s="1" t="str">
        <f>IFERROR(__xludf.DUMMYFUNCTION("""COMPUTED_VALUE"""),"110 Le Bouscat")</f>
        <v>110 Le Bouscat</v>
      </c>
      <c r="G181" s="1" t="s">
        <v>2022</v>
      </c>
      <c r="H181" s="1" t="s">
        <v>2023</v>
      </c>
      <c r="I181" s="5" t="s">
        <v>2024</v>
      </c>
      <c r="J181" s="1" t="s">
        <v>53</v>
      </c>
      <c r="K181" s="3"/>
      <c r="L181" s="3"/>
    </row>
    <row r="182" hidden="1">
      <c r="A182" s="4" t="s">
        <v>2030</v>
      </c>
      <c r="B182" s="1" t="s">
        <v>2031</v>
      </c>
      <c r="C182" s="1" t="s">
        <v>2032</v>
      </c>
      <c r="D182" s="1" t="s">
        <v>2033</v>
      </c>
      <c r="E182" s="1" t="str">
        <f>IFERROR(__xludf.DUMMYFUNCTION("SPLIT(D182,""33"",FALSE)"),"Cours du maréchal Foch
                                ")</f>
        <v>Cours du maréchal Foch
                                </v>
      </c>
      <c r="F182" s="1" t="str">
        <f>IFERROR(__xludf.DUMMYFUNCTION("""COMPUTED_VALUE"""),"000 Bordeaux")</f>
        <v>000 Bordeaux</v>
      </c>
      <c r="G182" s="1" t="s">
        <v>2034</v>
      </c>
      <c r="H182" s="1" t="s">
        <v>11</v>
      </c>
      <c r="I182" s="5" t="s">
        <v>2035</v>
      </c>
      <c r="J182" s="1" t="s">
        <v>80</v>
      </c>
      <c r="K182" s="3"/>
      <c r="L182" s="3"/>
    </row>
    <row r="183" hidden="1">
      <c r="A183" s="4" t="s">
        <v>2053</v>
      </c>
      <c r="B183" s="1" t="s">
        <v>2054</v>
      </c>
      <c r="C183" s="1" t="s">
        <v>2055</v>
      </c>
      <c r="D183" s="1" t="s">
        <v>2056</v>
      </c>
      <c r="E183" s="1" t="str">
        <f>IFERROR(__xludf.DUMMYFUNCTION("SPLIT(D183,""33"",FALSE)"),"76 rue de Pessac
                                ")</f>
        <v>76 rue de Pessac
                                </v>
      </c>
      <c r="F183" s="1" t="str">
        <f>IFERROR(__xludf.DUMMYFUNCTION("""COMPUTED_VALUE"""),"000 Bordeaux")</f>
        <v>000 Bordeaux</v>
      </c>
      <c r="G183" s="1" t="s">
        <v>2057</v>
      </c>
      <c r="H183" s="1" t="s">
        <v>11</v>
      </c>
      <c r="I183" s="5" t="s">
        <v>2058</v>
      </c>
      <c r="J183" s="1" t="s">
        <v>43</v>
      </c>
      <c r="K183" s="3"/>
      <c r="L183" s="3"/>
    </row>
    <row r="184" hidden="1">
      <c r="A184" s="4" t="s">
        <v>2064</v>
      </c>
      <c r="B184" s="1" t="s">
        <v>2065</v>
      </c>
      <c r="C184" s="1" t="s">
        <v>2066</v>
      </c>
      <c r="D184" s="1" t="s">
        <v>2067</v>
      </c>
      <c r="E184" s="1" t="str">
        <f>IFERROR(__xludf.DUMMYFUNCTION("SPLIT(D184,""33"",FALSE)"),"125 cours Alsace et Lorraine
                                ")</f>
        <v>125 cours Alsace et Lorraine
                                </v>
      </c>
      <c r="F184" s="1" t="str">
        <f>IFERROR(__xludf.DUMMYFUNCTION("""COMPUTED_VALUE"""),"000 Bordeaux")</f>
        <v>000 Bordeaux</v>
      </c>
      <c r="G184" s="1" t="s">
        <v>2068</v>
      </c>
      <c r="H184" s="1" t="s">
        <v>11</v>
      </c>
      <c r="I184" s="5" t="s">
        <v>2069</v>
      </c>
      <c r="J184" s="1" t="s">
        <v>312</v>
      </c>
      <c r="K184" s="3"/>
      <c r="L184" s="3"/>
    </row>
    <row r="185" hidden="1">
      <c r="A185" s="4" t="s">
        <v>2079</v>
      </c>
      <c r="B185" s="1" t="s">
        <v>2080</v>
      </c>
      <c r="C185" s="1" t="s">
        <v>2081</v>
      </c>
      <c r="D185" s="1" t="s">
        <v>2082</v>
      </c>
      <c r="E185" s="1" t="str">
        <f>IFERROR(__xludf.DUMMYFUNCTION("SPLIT(D185,""33"",FALSE)"),"8 rue de la Concorde
                                ")</f>
        <v>8 rue de la Concorde
                                </v>
      </c>
      <c r="F185" s="1" t="str">
        <f>IFERROR(__xludf.DUMMYFUNCTION("""COMPUTED_VALUE"""),"000 Bordeaux")</f>
        <v>000 Bordeaux</v>
      </c>
      <c r="G185" s="1" t="s">
        <v>2083</v>
      </c>
      <c r="H185" s="1" t="s">
        <v>11</v>
      </c>
      <c r="I185" s="5" t="s">
        <v>2084</v>
      </c>
      <c r="J185" s="1" t="s">
        <v>43</v>
      </c>
      <c r="K185" s="3"/>
      <c r="L185" s="3"/>
    </row>
    <row r="186" hidden="1">
      <c r="A186" s="4" t="s">
        <v>2092</v>
      </c>
      <c r="B186" s="1" t="s">
        <v>2093</v>
      </c>
      <c r="C186" s="1" t="s">
        <v>2094</v>
      </c>
      <c r="D186" s="1" t="s">
        <v>2095</v>
      </c>
      <c r="E186" s="1" t="str">
        <f>IFERROR(__xludf.DUMMYFUNCTION("SPLIT(D186,""33"",FALSE)"),"59 rue Camille Sauvageau
                                ")</f>
        <v>59 rue Camille Sauvageau
                                </v>
      </c>
      <c r="F186" s="1" t="str">
        <f>IFERROR(__xludf.DUMMYFUNCTION("""COMPUTED_VALUE"""),"800 Bordeaux")</f>
        <v>800 Bordeaux</v>
      </c>
      <c r="G186" s="1" t="s">
        <v>2096</v>
      </c>
      <c r="H186" s="1" t="s">
        <v>11</v>
      </c>
      <c r="I186" s="1" t="s">
        <v>11</v>
      </c>
      <c r="J186" s="1" t="s">
        <v>11</v>
      </c>
      <c r="K186" s="3"/>
      <c r="L186" s="3"/>
    </row>
    <row r="187" hidden="1">
      <c r="A187" s="4" t="s">
        <v>2100</v>
      </c>
      <c r="B187" s="1" t="s">
        <v>2101</v>
      </c>
      <c r="C187" s="1" t="s">
        <v>2102</v>
      </c>
      <c r="D187" s="1" t="s">
        <v>2103</v>
      </c>
      <c r="E187" s="1" t="str">
        <f>IFERROR(__xludf.DUMMYFUNCTION("SPLIT(D187,""33"",FALSE)"),"7 Chemin de Maransin
                                ")</f>
        <v>7 Chemin de Maransin
                                </v>
      </c>
      <c r="F187" s="1" t="str">
        <f>IFERROR(__xludf.DUMMYFUNCTION("""COMPUTED_VALUE"""),"440 Ambares")</f>
        <v>440 Ambares</v>
      </c>
      <c r="G187" s="1" t="s">
        <v>2104</v>
      </c>
      <c r="H187" s="1" t="s">
        <v>2105</v>
      </c>
      <c r="I187" s="1" t="s">
        <v>11</v>
      </c>
      <c r="J187" s="1" t="s">
        <v>312</v>
      </c>
      <c r="K187" s="3"/>
      <c r="L187" s="3"/>
    </row>
    <row r="188" hidden="1">
      <c r="A188" s="4" t="s">
        <v>2111</v>
      </c>
      <c r="B188" s="1" t="s">
        <v>2112</v>
      </c>
      <c r="C188" s="1" t="s">
        <v>2113</v>
      </c>
      <c r="D188" s="1" t="s">
        <v>2114</v>
      </c>
      <c r="E188" s="1" t="str">
        <f>IFERROR(__xludf.DUMMYFUNCTION("SPLIT(D188,""33"",FALSE)"),"9 rue Fernand Philippart
                                ")</f>
        <v>9 rue Fernand Philippart
                                </v>
      </c>
      <c r="F188" s="1" t="str">
        <f>IFERROR(__xludf.DUMMYFUNCTION("""COMPUTED_VALUE"""),"000 BORDEAUX")</f>
        <v>000 BORDEAUX</v>
      </c>
      <c r="G188" s="1" t="s">
        <v>2115</v>
      </c>
      <c r="H188" s="1" t="s">
        <v>2116</v>
      </c>
      <c r="I188" s="5" t="s">
        <v>2117</v>
      </c>
      <c r="J188" s="1" t="s">
        <v>43</v>
      </c>
      <c r="K188" s="3"/>
      <c r="L188" s="3"/>
    </row>
    <row r="189" hidden="1">
      <c r="A189" s="4" t="s">
        <v>2131</v>
      </c>
      <c r="B189" s="1" t="s">
        <v>2132</v>
      </c>
      <c r="C189" s="1" t="s">
        <v>2133</v>
      </c>
      <c r="D189" s="1" t="s">
        <v>2134</v>
      </c>
      <c r="E189" s="1" t="str">
        <f>IFERROR(__xludf.DUMMYFUNCTION("SPLIT(D189,""33"",FALSE)"),"144 rue Durcy
                                 Appart B34
                                ")</f>
        <v>144 rue Durcy
                                 Appart B34
                                </v>
      </c>
      <c r="F189" s="1" t="str">
        <f>IFERROR(__xludf.DUMMYFUNCTION("""COMPUTED_VALUE"""),"130 bègles")</f>
        <v>130 bègles</v>
      </c>
      <c r="G189" s="1" t="s">
        <v>2135</v>
      </c>
      <c r="H189" s="1" t="s">
        <v>11</v>
      </c>
      <c r="I189" s="1" t="s">
        <v>11</v>
      </c>
      <c r="J189" s="1" t="s">
        <v>43</v>
      </c>
      <c r="K189" s="3"/>
      <c r="L189" s="3"/>
    </row>
    <row r="190" hidden="1">
      <c r="A190" s="4" t="s">
        <v>2137</v>
      </c>
      <c r="B190" s="1" t="s">
        <v>2138</v>
      </c>
      <c r="C190" s="1" t="s">
        <v>2139</v>
      </c>
      <c r="D190" s="1" t="s">
        <v>2140</v>
      </c>
      <c r="E190" s="1" t="str">
        <f>IFERROR(__xludf.DUMMYFUNCTION("SPLIT(D190,""33"",FALSE)"),"11 rue du Cloitre
                                ")</f>
        <v>11 rue du Cloitre
                                </v>
      </c>
      <c r="F190" s="1" t="str">
        <f>IFERROR(__xludf.DUMMYFUNCTION("""COMPUTED_VALUE"""),"000 Bordeaux")</f>
        <v>000 Bordeaux</v>
      </c>
      <c r="G190" s="1" t="s">
        <v>2141</v>
      </c>
      <c r="H190" s="1" t="s">
        <v>11</v>
      </c>
      <c r="I190" s="1" t="s">
        <v>11</v>
      </c>
      <c r="J190" s="1" t="s">
        <v>31</v>
      </c>
      <c r="K190" s="3"/>
      <c r="L190" s="3"/>
    </row>
    <row r="191" hidden="1">
      <c r="A191" s="4" t="s">
        <v>2145</v>
      </c>
      <c r="B191" s="1" t="s">
        <v>2146</v>
      </c>
      <c r="C191" s="1" t="s">
        <v>2147</v>
      </c>
      <c r="D191" s="1" t="s">
        <v>2148</v>
      </c>
      <c r="E191" s="1" t="str">
        <f>IFERROR(__xludf.DUMMYFUNCTION("SPLIT(D191,""33"",FALSE)"),"5 place Amédée Larrieu 
                                ")</f>
        <v>5 place Amédée Larrieu 
                                </v>
      </c>
      <c r="F191" s="1" t="str">
        <f>IFERROR(__xludf.DUMMYFUNCTION("""COMPUTED_VALUE"""),"000 Bordeaux")</f>
        <v>000 Bordeaux</v>
      </c>
      <c r="G191" s="1" t="s">
        <v>2149</v>
      </c>
      <c r="H191" s="1" t="s">
        <v>2150</v>
      </c>
      <c r="I191" s="1" t="s">
        <v>11</v>
      </c>
      <c r="J191" s="1" t="s">
        <v>53</v>
      </c>
      <c r="K191" s="3"/>
      <c r="L191" s="3"/>
    </row>
    <row r="192" hidden="1">
      <c r="A192" s="4" t="s">
        <v>2160</v>
      </c>
      <c r="B192" s="1" t="s">
        <v>2161</v>
      </c>
      <c r="C192" s="3"/>
      <c r="D192" s="1" t="s">
        <v>9575</v>
      </c>
      <c r="E192" s="1" t="str">
        <f>IFERROR(__xludf.DUMMYFUNCTION("SPLIT(D192,""33"",FALSE)"),"pas d'adresse")</f>
        <v>pas d'adresse</v>
      </c>
      <c r="F192" s="3"/>
      <c r="G192" s="3"/>
      <c r="H192" s="1" t="s">
        <v>11</v>
      </c>
      <c r="I192" s="1" t="s">
        <v>11</v>
      </c>
      <c r="J192" s="1" t="s">
        <v>11</v>
      </c>
      <c r="K192" s="3"/>
      <c r="L192" s="3"/>
    </row>
    <row r="193" hidden="1">
      <c r="A193" s="4" t="s">
        <v>2163</v>
      </c>
      <c r="B193" s="1" t="s">
        <v>2164</v>
      </c>
      <c r="C193" s="1" t="s">
        <v>2165</v>
      </c>
      <c r="D193" s="1" t="s">
        <v>2166</v>
      </c>
      <c r="E193" s="1" t="str">
        <f>IFERROR(__xludf.DUMMYFUNCTION("SPLIT(D193,""33"",FALSE)"),"56 bis rue Amédée Saint Germain
                                ")</f>
        <v>56 bis rue Amédée Saint Germain
                                </v>
      </c>
      <c r="F193" s="1" t="str">
        <f>IFERROR(__xludf.DUMMYFUNCTION("""COMPUTED_VALUE"""),"800 Bordeaux")</f>
        <v>800 Bordeaux</v>
      </c>
      <c r="G193" s="1" t="s">
        <v>2167</v>
      </c>
      <c r="H193" s="1" t="s">
        <v>11</v>
      </c>
      <c r="I193" s="5" t="s">
        <v>2168</v>
      </c>
      <c r="J193" s="1" t="s">
        <v>80</v>
      </c>
      <c r="K193" s="3"/>
      <c r="L193" s="3"/>
    </row>
    <row r="194" hidden="1">
      <c r="A194" s="4" t="s">
        <v>2170</v>
      </c>
      <c r="B194" s="1" t="s">
        <v>2171</v>
      </c>
      <c r="C194" s="1" t="s">
        <v>2172</v>
      </c>
      <c r="D194" s="1" t="s">
        <v>2173</v>
      </c>
      <c r="E194" s="1" t="str">
        <f>IFERROR(__xludf.DUMMYFUNCTION("SPLIT(D194,""33"",FALSE)"),"139 rue Joseph Brunet
                                ")</f>
        <v>139 rue Joseph Brunet
                                </v>
      </c>
      <c r="F194" s="1" t="str">
        <f>IFERROR(__xludf.DUMMYFUNCTION("""COMPUTED_VALUE"""),"300 Bordeaux")</f>
        <v>300 Bordeaux</v>
      </c>
      <c r="G194" s="1" t="s">
        <v>2174</v>
      </c>
      <c r="H194" s="1" t="s">
        <v>2175</v>
      </c>
      <c r="I194" s="1" t="s">
        <v>11</v>
      </c>
      <c r="J194" s="1" t="s">
        <v>154</v>
      </c>
      <c r="K194" s="3"/>
      <c r="L194" s="3"/>
    </row>
    <row r="195" hidden="1">
      <c r="A195" s="4" t="s">
        <v>2179</v>
      </c>
      <c r="B195" s="1" t="s">
        <v>2180</v>
      </c>
      <c r="C195" s="1" t="s">
        <v>2181</v>
      </c>
      <c r="D195" s="1" t="s">
        <v>2182</v>
      </c>
      <c r="E195" s="1" t="str">
        <f>IFERROR(__xludf.DUMMYFUNCTION("SPLIT(D195,""33"",FALSE)"),"8 square Saint Estephe
                                ")</f>
        <v>8 square Saint Estephe
                                </v>
      </c>
      <c r="F195" s="1" t="str">
        <f>IFERROR(__xludf.DUMMYFUNCTION("""COMPUTED_VALUE"""),"000 Bordeaux")</f>
        <v>000 Bordeaux</v>
      </c>
      <c r="G195" s="1" t="s">
        <v>2183</v>
      </c>
      <c r="H195" s="1" t="s">
        <v>2184</v>
      </c>
      <c r="I195" s="1" t="s">
        <v>11</v>
      </c>
      <c r="J195" s="1" t="s">
        <v>312</v>
      </c>
      <c r="K195" s="3"/>
      <c r="L195" s="3"/>
    </row>
    <row r="196" hidden="1">
      <c r="A196" s="4" t="s">
        <v>2186</v>
      </c>
      <c r="B196" s="1" t="s">
        <v>2187</v>
      </c>
      <c r="C196" s="1" t="s">
        <v>2188</v>
      </c>
      <c r="D196" s="1" t="s">
        <v>2189</v>
      </c>
      <c r="E196" s="1" t="str">
        <f>IFERROR(__xludf.DUMMYFUNCTION("SPLIT(D196,""33"",FALSE)"),"2 Terrasse du 8 Mai 1945
                                 Résident Le Ponant
                                ")</f>
        <v>2 Terrasse du 8 Mai 1945
                                 Résident Le Ponant
                                </v>
      </c>
      <c r="F196" s="1" t="str">
        <f>IFERROR(__xludf.DUMMYFUNCTION("""COMPUTED_VALUE"""),"000 Bordeaux")</f>
        <v>000 Bordeaux</v>
      </c>
      <c r="G196" s="1" t="s">
        <v>2190</v>
      </c>
      <c r="H196" s="1" t="s">
        <v>11</v>
      </c>
      <c r="I196" s="1" t="s">
        <v>11</v>
      </c>
      <c r="J196" s="1" t="s">
        <v>382</v>
      </c>
      <c r="K196" s="3"/>
      <c r="L196" s="3"/>
    </row>
    <row r="197" hidden="1">
      <c r="A197" s="4" t="s">
        <v>2192</v>
      </c>
      <c r="B197" s="1" t="s">
        <v>2193</v>
      </c>
      <c r="C197" s="1" t="s">
        <v>2194</v>
      </c>
      <c r="D197" s="1" t="s">
        <v>2195</v>
      </c>
      <c r="E197" s="1" t="str">
        <f>IFERROR(__xludf.DUMMYFUNCTION("SPLIT(D197,""33"",FALSE)"),"24 rue du 14 juillet
                                ")</f>
        <v>24 rue du 14 juillet
                                </v>
      </c>
      <c r="F197" s="1" t="str">
        <f>IFERROR(__xludf.DUMMYFUNCTION("""COMPUTED_VALUE"""),"400 Talence")</f>
        <v>400 Talence</v>
      </c>
      <c r="G197" s="1" t="s">
        <v>2196</v>
      </c>
      <c r="H197" s="1" t="s">
        <v>11</v>
      </c>
      <c r="I197" s="5" t="s">
        <v>2197</v>
      </c>
      <c r="J197" s="1" t="s">
        <v>80</v>
      </c>
      <c r="K197" s="3"/>
      <c r="L197" s="3"/>
    </row>
    <row r="198" hidden="1">
      <c r="A198" s="4" t="s">
        <v>2203</v>
      </c>
      <c r="B198" s="1" t="s">
        <v>2204</v>
      </c>
      <c r="C198" s="1" t="s">
        <v>2205</v>
      </c>
      <c r="D198" s="1" t="s">
        <v>2206</v>
      </c>
      <c r="E198" s="1" t="str">
        <f>IFERROR(__xludf.DUMMYFUNCTION("SPLIT(D198,""33"",FALSE)"),"fzefef
                                ")</f>
        <v>fzefef
                                </v>
      </c>
      <c r="F198" s="1" t="str">
        <f>IFERROR(__xludf.DUMMYFUNCTION("""COMPUTED_VALUE"""),"600 Pesac")</f>
        <v>600 Pesac</v>
      </c>
      <c r="G198" s="1" t="s">
        <v>1283</v>
      </c>
      <c r="H198" s="1" t="s">
        <v>11</v>
      </c>
      <c r="I198" s="1" t="s">
        <v>11</v>
      </c>
      <c r="J198" s="1" t="s">
        <v>154</v>
      </c>
      <c r="K198" s="3"/>
      <c r="L198" s="3"/>
    </row>
    <row r="199" hidden="1">
      <c r="A199" s="4" t="s">
        <v>2216</v>
      </c>
      <c r="B199" s="1" t="s">
        <v>2217</v>
      </c>
      <c r="C199" s="1" t="s">
        <v>2218</v>
      </c>
      <c r="D199" s="1" t="s">
        <v>2219</v>
      </c>
      <c r="E199" s="1" t="str">
        <f>IFERROR(__xludf.DUMMYFUNCTION("SPLIT(D199,""33"",FALSE)"),"9 rue henri EXPERT
                                ")</f>
        <v>9 rue henri EXPERT
                                </v>
      </c>
      <c r="F199" s="1" t="str">
        <f>IFERROR(__xludf.DUMMYFUNCTION("""COMPUTED_VALUE"""),"000 BORDEAUX")</f>
        <v>000 BORDEAUX</v>
      </c>
      <c r="G199" s="1" t="s">
        <v>2220</v>
      </c>
      <c r="H199" s="1" t="s">
        <v>2221</v>
      </c>
      <c r="I199" s="1" t="s">
        <v>11</v>
      </c>
      <c r="J199" s="1" t="s">
        <v>312</v>
      </c>
      <c r="K199" s="3"/>
      <c r="L199" s="3"/>
    </row>
    <row r="200" hidden="1">
      <c r="A200" s="4" t="s">
        <v>2225</v>
      </c>
      <c r="B200" s="1" t="s">
        <v>2226</v>
      </c>
      <c r="C200" s="1" t="s">
        <v>2227</v>
      </c>
      <c r="D200" s="1" t="s">
        <v>2228</v>
      </c>
      <c r="E200" s="1" t="str">
        <f>IFERROR(__xludf.DUMMYFUNCTION("SPLIT(D200,""33"",FALSE)"),"37 rue Borie 
                                ")</f>
        <v>37 rue Borie 
                                </v>
      </c>
      <c r="F200" s="1" t="str">
        <f>IFERROR(__xludf.DUMMYFUNCTION("""COMPUTED_VALUE"""),"000 Bordeaux")</f>
        <v>000 Bordeaux</v>
      </c>
      <c r="G200" s="1" t="s">
        <v>2229</v>
      </c>
      <c r="H200" s="1" t="s">
        <v>2230</v>
      </c>
      <c r="I200" s="5" t="s">
        <v>2231</v>
      </c>
      <c r="J200" s="1" t="s">
        <v>80</v>
      </c>
      <c r="K200" s="3"/>
      <c r="L200" s="3"/>
    </row>
    <row r="201" hidden="1">
      <c r="A201" s="4" t="s">
        <v>2237</v>
      </c>
      <c r="B201" s="1" t="s">
        <v>2238</v>
      </c>
      <c r="C201" s="1" t="s">
        <v>2239</v>
      </c>
      <c r="D201" s="1" t="s">
        <v>2240</v>
      </c>
      <c r="E201" s="1" t="str">
        <f>IFERROR(__xludf.DUMMYFUNCTION("SPLIT(D201,""33"",FALSE)"),"1 rue de L'Estragon Apt 91
                                ")</f>
        <v>1 rue de L'Estragon Apt 91
                                </v>
      </c>
      <c r="F201" s="1" t="str">
        <f>IFERROR(__xludf.DUMMYFUNCTION("""COMPUTED_VALUE"""),"600 Pessac")</f>
        <v>600 Pessac</v>
      </c>
      <c r="G201" s="1" t="s">
        <v>2241</v>
      </c>
      <c r="H201" s="1" t="s">
        <v>11</v>
      </c>
      <c r="I201" s="3"/>
      <c r="J201" s="1" t="s">
        <v>80</v>
      </c>
      <c r="K201" s="3"/>
      <c r="L201" s="3"/>
    </row>
    <row r="202" hidden="1">
      <c r="A202" s="4" t="s">
        <v>2245</v>
      </c>
      <c r="B202" s="1" t="s">
        <v>2246</v>
      </c>
      <c r="C202" s="1" t="s">
        <v>2247</v>
      </c>
      <c r="D202" s="1" t="s">
        <v>2248</v>
      </c>
      <c r="E202" s="1" t="str">
        <f>IFERROR(__xludf.DUMMYFUNCTION("SPLIT(D202,""33"",FALSE)"),"82 rue fondaudege
                                ")</f>
        <v>82 rue fondaudege
                                </v>
      </c>
      <c r="F202" s="1" t="str">
        <f>IFERROR(__xludf.DUMMYFUNCTION("""COMPUTED_VALUE"""),"000 Bordeaux")</f>
        <v>000 Bordeaux</v>
      </c>
      <c r="G202" s="1" t="s">
        <v>2249</v>
      </c>
      <c r="H202" s="1" t="s">
        <v>11</v>
      </c>
      <c r="I202" s="5" t="s">
        <v>2250</v>
      </c>
      <c r="J202" s="1" t="s">
        <v>924</v>
      </c>
      <c r="K202" s="3"/>
      <c r="L202" s="3"/>
    </row>
    <row r="203" hidden="1">
      <c r="A203" s="4" t="s">
        <v>2252</v>
      </c>
      <c r="B203" s="1" t="s">
        <v>2253</v>
      </c>
      <c r="C203" s="1" t="s">
        <v>2254</v>
      </c>
      <c r="D203" s="1" t="s">
        <v>2255</v>
      </c>
      <c r="E203" s="1" t="str">
        <f>IFERROR(__xludf.DUMMYFUNCTION("SPLIT(D203,""33"",FALSE)"),"103 cours d'Albret
                                ")</f>
        <v>103 cours d'Albret
                                </v>
      </c>
      <c r="F203" s="1" t="str">
        <f>IFERROR(__xludf.DUMMYFUNCTION("""COMPUTED_VALUE"""),"000 BORDEAUX")</f>
        <v>000 BORDEAUX</v>
      </c>
      <c r="G203" s="1" t="s">
        <v>2256</v>
      </c>
      <c r="H203" s="1" t="s">
        <v>11</v>
      </c>
      <c r="I203" s="1" t="s">
        <v>11</v>
      </c>
      <c r="J203" s="1" t="s">
        <v>312</v>
      </c>
      <c r="K203" s="3"/>
      <c r="L203" s="3"/>
    </row>
    <row r="204" hidden="1">
      <c r="A204" s="4" t="s">
        <v>2258</v>
      </c>
      <c r="B204" s="1" t="s">
        <v>2259</v>
      </c>
      <c r="C204" s="1" t="s">
        <v>2260</v>
      </c>
      <c r="D204" s="1" t="s">
        <v>2261</v>
      </c>
      <c r="E204" s="1" t="str">
        <f>IFERROR(__xludf.DUMMYFUNCTION("SPLIT(D204,""33"",FALSE)"),"25 rue BOYER
                                ")</f>
        <v>25 rue BOYER
                                </v>
      </c>
      <c r="F204" s="1" t="str">
        <f>IFERROR(__xludf.DUMMYFUNCTION("""COMPUTED_VALUE"""),"000 BORDEAUX")</f>
        <v>000 BORDEAUX</v>
      </c>
      <c r="G204" s="1" t="s">
        <v>2262</v>
      </c>
      <c r="H204" s="1" t="s">
        <v>11</v>
      </c>
      <c r="I204" s="1" t="s">
        <v>11</v>
      </c>
      <c r="J204" s="1" t="s">
        <v>53</v>
      </c>
      <c r="K204" s="3"/>
      <c r="L204" s="3"/>
    </row>
    <row r="205" hidden="1">
      <c r="A205" s="4" t="s">
        <v>2270</v>
      </c>
      <c r="B205" s="1" t="s">
        <v>2271</v>
      </c>
      <c r="C205" s="1" t="s">
        <v>2272</v>
      </c>
      <c r="D205" s="1" t="s">
        <v>2273</v>
      </c>
      <c r="E205" s="1" t="str">
        <f>IFERROR(__xludf.DUMMYFUNCTION("SPLIT(D205,""33"",FALSE)"),"Athénées père joseph wresinski 1 place saint christoly
                                 Boites aux lettres n4
                                ")</f>
        <v>Athénées père joseph wresinski 1 place saint christoly
                                 Boites aux lettres n4
                                </v>
      </c>
      <c r="F205" s="1" t="str">
        <f>IFERROR(__xludf.DUMMYFUNCTION("""COMPUTED_VALUE"""),"000 Bordeaux")</f>
        <v>000 Bordeaux</v>
      </c>
      <c r="G205" s="1" t="s">
        <v>2274</v>
      </c>
      <c r="H205" s="1" t="s">
        <v>2275</v>
      </c>
      <c r="I205" s="3"/>
      <c r="J205" s="1" t="s">
        <v>312</v>
      </c>
      <c r="K205" s="3"/>
      <c r="L205" s="3"/>
    </row>
    <row r="206" hidden="1">
      <c r="A206" s="4" t="s">
        <v>2293</v>
      </c>
      <c r="B206" s="1" t="s">
        <v>2294</v>
      </c>
      <c r="C206" s="1" t="s">
        <v>2295</v>
      </c>
      <c r="D206" s="1" t="s">
        <v>2296</v>
      </c>
      <c r="E206" s="1" t="str">
        <f>IFERROR(__xludf.DUMMYFUNCTION("SPLIT(D206,""33"",FALSE)"),"36 rue Robert Schuman
                                ")</f>
        <v>36 rue Robert Schuman
                                </v>
      </c>
      <c r="F206" s="1" t="str">
        <f>IFERROR(__xludf.DUMMYFUNCTION("""COMPUTED_VALUE"""),"300 Bordeaux")</f>
        <v>300 Bordeaux</v>
      </c>
      <c r="G206" s="1" t="s">
        <v>2297</v>
      </c>
      <c r="H206" s="1" t="s">
        <v>2175</v>
      </c>
      <c r="I206" s="1" t="s">
        <v>11</v>
      </c>
      <c r="J206" s="1" t="s">
        <v>312</v>
      </c>
      <c r="K206" s="3"/>
      <c r="L206" s="3"/>
    </row>
    <row r="207" hidden="1">
      <c r="A207" s="4" t="s">
        <v>2301</v>
      </c>
      <c r="B207" s="1" t="s">
        <v>2302</v>
      </c>
      <c r="C207" s="1" t="s">
        <v>2303</v>
      </c>
      <c r="D207" s="1" t="s">
        <v>2304</v>
      </c>
      <c r="E207" s="1" t="str">
        <f>IFERROR(__xludf.DUMMYFUNCTION("SPLIT(D207,""33"",FALSE)"),"15 rue Professeur Demons
                                ")</f>
        <v>15 rue Professeur Demons
                                </v>
      </c>
      <c r="F207" s="1" t="str">
        <f>IFERROR(__xludf.DUMMYFUNCTION("""COMPUTED_VALUE"""),"000 Bordeaux")</f>
        <v>000 Bordeaux</v>
      </c>
      <c r="G207" s="1" t="s">
        <v>2305</v>
      </c>
      <c r="H207" s="1" t="s">
        <v>2306</v>
      </c>
      <c r="I207" s="5" t="s">
        <v>2307</v>
      </c>
      <c r="J207" s="1" t="s">
        <v>80</v>
      </c>
      <c r="K207" s="3"/>
      <c r="L207" s="3"/>
    </row>
    <row r="208" hidden="1">
      <c r="A208" s="4" t="s">
        <v>2315</v>
      </c>
      <c r="B208" s="1" t="s">
        <v>2316</v>
      </c>
      <c r="C208" s="1" t="s">
        <v>2317</v>
      </c>
      <c r="D208" s="1" t="s">
        <v>2318</v>
      </c>
      <c r="E208" s="1" t="str">
        <f>IFERROR(__xludf.DUMMYFUNCTION("SPLIT(D208,""33"",FALSE)"),"2 rue du 144ème régiment infanterie
                                ")</f>
        <v>2 rue du 144ème régiment infanterie
                                </v>
      </c>
      <c r="F208" s="1" t="str">
        <f>IFERROR(__xludf.DUMMYFUNCTION("""COMPUTED_VALUE"""),"000 BORDEAUX")</f>
        <v>000 BORDEAUX</v>
      </c>
      <c r="G208" s="1" t="s">
        <v>2319</v>
      </c>
      <c r="H208" s="1" t="s">
        <v>11</v>
      </c>
      <c r="I208" s="1" t="s">
        <v>11</v>
      </c>
      <c r="J208" s="1" t="s">
        <v>80</v>
      </c>
      <c r="K208" s="3"/>
      <c r="L208" s="3"/>
    </row>
    <row r="209" hidden="1">
      <c r="A209" s="4" t="s">
        <v>2321</v>
      </c>
      <c r="B209" s="1" t="s">
        <v>2322</v>
      </c>
      <c r="C209" s="1" t="s">
        <v>2323</v>
      </c>
      <c r="D209" s="1" t="s">
        <v>2324</v>
      </c>
      <c r="E209" s="1" t="str">
        <f>IFERROR(__xludf.DUMMYFUNCTION("SPLIT(D209,""33"",FALSE)"),"1 Rue Fernand Cazères
                                ")</f>
        <v>1 Rue Fernand Cazères
                                </v>
      </c>
      <c r="F209" s="1" t="str">
        <f>IFERROR(__xludf.DUMMYFUNCTION("""COMPUTED_VALUE"""),"200 Bordeaux")</f>
        <v>200 Bordeaux</v>
      </c>
      <c r="G209" s="1" t="s">
        <v>2325</v>
      </c>
      <c r="H209" s="1" t="s">
        <v>11</v>
      </c>
      <c r="I209" s="1" t="s">
        <v>11</v>
      </c>
      <c r="J209" s="1" t="s">
        <v>80</v>
      </c>
      <c r="K209" s="3"/>
      <c r="L209" s="3"/>
    </row>
    <row r="210" hidden="1">
      <c r="A210" s="4" t="s">
        <v>2327</v>
      </c>
      <c r="B210" s="1" t="s">
        <v>2328</v>
      </c>
      <c r="C210" s="1" t="s">
        <v>2329</v>
      </c>
      <c r="D210" s="1" t="s">
        <v>2330</v>
      </c>
      <c r="E210" s="1" t="str">
        <f>IFERROR(__xludf.DUMMYFUNCTION("SPLIT(D210,""33"",FALSE)"),"chez Gregory Charruyer 111 cours de la sommes
                                ")</f>
        <v>chez Gregory Charruyer 111 cours de la sommes
                                </v>
      </c>
      <c r="F210" s="1" t="str">
        <f>IFERROR(__xludf.DUMMYFUNCTION("""COMPUTED_VALUE"""),"800 BORDEAUX")</f>
        <v>800 BORDEAUX</v>
      </c>
      <c r="G210" s="1" t="s">
        <v>2331</v>
      </c>
      <c r="H210" s="1" t="s">
        <v>11</v>
      </c>
      <c r="I210" s="5" t="s">
        <v>2332</v>
      </c>
      <c r="J210" s="1" t="s">
        <v>80</v>
      </c>
      <c r="K210" s="3"/>
      <c r="L210" s="3"/>
    </row>
    <row r="211" hidden="1">
      <c r="A211" s="4" t="s">
        <v>2336</v>
      </c>
      <c r="B211" s="1" t="s">
        <v>2337</v>
      </c>
      <c r="C211" s="1" t="s">
        <v>2338</v>
      </c>
      <c r="D211" s="1" t="s">
        <v>2339</v>
      </c>
      <c r="E211" s="1" t="str">
        <f>IFERROR(__xludf.DUMMYFUNCTION("SPLIT(D211,""33"",FALSE)"),"90 cours du Medoc
                                ")</f>
        <v>90 cours du Medoc
                                </v>
      </c>
      <c r="F211" s="1" t="str">
        <f>IFERROR(__xludf.DUMMYFUNCTION("""COMPUTED_VALUE"""),"300 Bordeaux")</f>
        <v>300 Bordeaux</v>
      </c>
      <c r="G211" s="1" t="s">
        <v>2340</v>
      </c>
      <c r="H211" s="1" t="s">
        <v>11</v>
      </c>
      <c r="I211" s="1" t="s">
        <v>11</v>
      </c>
      <c r="J211" s="1" t="s">
        <v>80</v>
      </c>
      <c r="K211" s="3"/>
      <c r="L211" s="3"/>
    </row>
    <row r="212" hidden="1">
      <c r="A212" s="4" t="s">
        <v>2348</v>
      </c>
      <c r="B212" s="1" t="s">
        <v>2349</v>
      </c>
      <c r="C212" s="1" t="s">
        <v>2350</v>
      </c>
      <c r="D212" s="1" t="s">
        <v>2351</v>
      </c>
      <c r="E212" s="1" t="str">
        <f>IFERROR(__xludf.DUMMYFUNCTION("SPLIT(D212,""33"",FALSE)"),"6-8 rue de Mérignac
                                ")</f>
        <v>6-8 rue de Mérignac
                                </v>
      </c>
      <c r="F212" s="1" t="str">
        <f>IFERROR(__xludf.DUMMYFUNCTION("""COMPUTED_VALUE"""),"000 Bordeaux")</f>
        <v>000 Bordeaux</v>
      </c>
      <c r="G212" s="1" t="s">
        <v>2352</v>
      </c>
      <c r="H212" s="1" t="s">
        <v>11</v>
      </c>
      <c r="I212" s="5" t="s">
        <v>2353</v>
      </c>
      <c r="J212" s="1" t="s">
        <v>80</v>
      </c>
      <c r="K212" s="3"/>
      <c r="L212" s="3"/>
    </row>
    <row r="213" hidden="1">
      <c r="A213" s="4" t="s">
        <v>2357</v>
      </c>
      <c r="B213" s="1" t="s">
        <v>2358</v>
      </c>
      <c r="C213" s="1" t="s">
        <v>2359</v>
      </c>
      <c r="D213" s="1" t="s">
        <v>2360</v>
      </c>
      <c r="E213" s="1" t="str">
        <f>IFERROR(__xludf.DUMMYFUNCTION("SPLIT(D213,""33"",FALSE)"),"Le LAAB 279 cours de la Somme
                                ")</f>
        <v>Le LAAB 279 cours de la Somme
                                </v>
      </c>
      <c r="F213" s="1" t="str">
        <f>IFERROR(__xludf.DUMMYFUNCTION("""COMPUTED_VALUE"""),"800 BORDEAUX")</f>
        <v>800 BORDEAUX</v>
      </c>
      <c r="G213" s="1" t="s">
        <v>2361</v>
      </c>
      <c r="H213" s="1" t="s">
        <v>11</v>
      </c>
      <c r="I213" s="1" t="s">
        <v>11</v>
      </c>
      <c r="J213" s="1" t="s">
        <v>11</v>
      </c>
      <c r="K213" s="3"/>
      <c r="L213" s="3"/>
    </row>
    <row r="214" hidden="1">
      <c r="A214" s="4" t="s">
        <v>2381</v>
      </c>
      <c r="B214" s="1" t="s">
        <v>2382</v>
      </c>
      <c r="C214" s="1" t="s">
        <v>2383</v>
      </c>
      <c r="D214" s="1" t="s">
        <v>2384</v>
      </c>
      <c r="E214" s="1" t="str">
        <f>IFERROR(__xludf.DUMMYFUNCTION("SPLIT(D214,""33"",FALSE)"),"2 bis rue Charles Lamoureux 
                                ")</f>
        <v>2 bis rue Charles Lamoureux 
                                </v>
      </c>
      <c r="F214" s="1" t="str">
        <f>IFERROR(__xludf.DUMMYFUNCTION("""COMPUTED_VALUE"""),"000 Bordeaux")</f>
        <v>000 Bordeaux</v>
      </c>
      <c r="G214" s="1" t="s">
        <v>2385</v>
      </c>
      <c r="H214" s="1" t="s">
        <v>11</v>
      </c>
      <c r="I214" s="5" t="s">
        <v>2386</v>
      </c>
      <c r="J214" s="1" t="s">
        <v>654</v>
      </c>
      <c r="K214" s="3"/>
      <c r="L214" s="3"/>
    </row>
    <row r="215" hidden="1">
      <c r="A215" s="4" t="s">
        <v>2394</v>
      </c>
      <c r="B215" s="1" t="s">
        <v>2395</v>
      </c>
      <c r="C215" s="1" t="s">
        <v>2396</v>
      </c>
      <c r="D215" s="1" t="s">
        <v>2397</v>
      </c>
      <c r="E215" s="1" t="str">
        <f>IFERROR(__xludf.DUMMYFUNCTION("SPLIT(D215,""33"",FALSE)"),"41 rue Durieu de Maisonneuve
                                 GACI
                                ")</f>
        <v>41 rue Durieu de Maisonneuve
                                 GACI
                                </v>
      </c>
      <c r="F215" s="1" t="str">
        <f>IFERROR(__xludf.DUMMYFUNCTION("""COMPUTED_VALUE"""),"000 BORDEAUX")</f>
        <v>000 BORDEAUX</v>
      </c>
      <c r="G215" s="1" t="s">
        <v>2398</v>
      </c>
      <c r="H215" s="1" t="s">
        <v>2399</v>
      </c>
      <c r="I215" s="5" t="s">
        <v>2400</v>
      </c>
      <c r="J215" s="1" t="s">
        <v>154</v>
      </c>
      <c r="K215" s="3"/>
      <c r="L215" s="3"/>
    </row>
    <row r="216">
      <c r="A216" s="4" t="s">
        <v>2402</v>
      </c>
      <c r="B216" s="1" t="s">
        <v>2403</v>
      </c>
      <c r="C216" s="1" t="s">
        <v>2404</v>
      </c>
      <c r="D216" s="1" t="s">
        <v>2405</v>
      </c>
      <c r="E216" s="1" t="s">
        <v>9578</v>
      </c>
      <c r="F216" s="1" t="s">
        <v>9579</v>
      </c>
      <c r="G216" s="1" t="s">
        <v>2406</v>
      </c>
      <c r="H216" s="1" t="s">
        <v>2407</v>
      </c>
      <c r="I216" s="1" t="s">
        <v>11</v>
      </c>
      <c r="J216" s="1" t="s">
        <v>183</v>
      </c>
      <c r="K216" s="3"/>
      <c r="L216" s="3"/>
    </row>
    <row r="217" hidden="1">
      <c r="A217" s="4" t="s">
        <v>2411</v>
      </c>
      <c r="B217" s="1" t="s">
        <v>2412</v>
      </c>
      <c r="C217" s="1" t="s">
        <v>2413</v>
      </c>
      <c r="D217" s="1" t="s">
        <v>2414</v>
      </c>
      <c r="E217" s="1" t="str">
        <f>IFERROR(__xludf.DUMMYFUNCTION("SPLIT(D217,""33"",FALSE)"),"6 rue Xavier Arsène-Henry
                                ")</f>
        <v>6 rue Xavier Arsène-Henry
                                </v>
      </c>
      <c r="F217" s="1" t="str">
        <f>IFERROR(__xludf.DUMMYFUNCTION("""COMPUTED_VALUE"""),"300 BORDEAUX")</f>
        <v>300 BORDEAUX</v>
      </c>
      <c r="G217" s="1" t="s">
        <v>2415</v>
      </c>
      <c r="H217" s="1" t="s">
        <v>11</v>
      </c>
      <c r="I217" s="1" t="s">
        <v>11</v>
      </c>
      <c r="J217" s="1" t="s">
        <v>80</v>
      </c>
      <c r="K217" s="3"/>
      <c r="L217" s="3"/>
    </row>
    <row r="218" hidden="1">
      <c r="A218" s="4" t="s">
        <v>2421</v>
      </c>
      <c r="B218" s="1" t="s">
        <v>2422</v>
      </c>
      <c r="C218" s="1" t="s">
        <v>2423</v>
      </c>
      <c r="D218" s="1" t="s">
        <v>2424</v>
      </c>
      <c r="E218" s="1" t="str">
        <f>IFERROR(__xludf.DUMMYFUNCTION("SPLIT(D218,""33"",FALSE)"),"7 rue du Palais de l'Ombrière
                                ")</f>
        <v>7 rue du Palais de l'Ombrière
                                </v>
      </c>
      <c r="F218" s="1" t="str">
        <f>IFERROR(__xludf.DUMMYFUNCTION("""COMPUTED_VALUE"""),"000 Bordeaux")</f>
        <v>000 Bordeaux</v>
      </c>
      <c r="G218" s="1" t="s">
        <v>2425</v>
      </c>
      <c r="H218" s="1" t="s">
        <v>11</v>
      </c>
      <c r="I218" s="1" t="s">
        <v>11</v>
      </c>
      <c r="J218" s="1" t="s">
        <v>80</v>
      </c>
      <c r="K218" s="3"/>
      <c r="L218" s="3"/>
    </row>
    <row r="219" hidden="1">
      <c r="A219" s="4" t="s">
        <v>2433</v>
      </c>
      <c r="B219" s="1" t="s">
        <v>2434</v>
      </c>
      <c r="C219" s="3"/>
      <c r="D219" s="1" t="s">
        <v>9575</v>
      </c>
      <c r="E219" s="1" t="str">
        <f>IFERROR(__xludf.DUMMYFUNCTION("SPLIT(D219,""33"",FALSE)"),"pas d'adresse")</f>
        <v>pas d'adresse</v>
      </c>
      <c r="F219" s="3"/>
      <c r="G219" s="3"/>
      <c r="H219" s="1" t="s">
        <v>11</v>
      </c>
      <c r="I219" s="1" t="s">
        <v>11</v>
      </c>
      <c r="J219" s="1" t="s">
        <v>11</v>
      </c>
      <c r="K219" s="3"/>
      <c r="L219" s="3"/>
    </row>
    <row r="220" hidden="1">
      <c r="A220" s="4" t="s">
        <v>2438</v>
      </c>
      <c r="B220" s="1" t="s">
        <v>2439</v>
      </c>
      <c r="C220" s="1" t="s">
        <v>2440</v>
      </c>
      <c r="D220" s="1" t="s">
        <v>2441</v>
      </c>
      <c r="E220" s="1" t="str">
        <f>IFERROR(__xludf.DUMMYFUNCTION("SPLIT(D220,""33"",FALSE)"),"43, rue Alberto Santos Dumont
                                 Le Moulin de Caupian
                                ")</f>
        <v>43, rue Alberto Santos Dumont
                                 Le Moulin de Caupian
                                </v>
      </c>
      <c r="F220" s="1" t="str">
        <f>IFERROR(__xludf.DUMMYFUNCTION("""COMPUTED_VALUE"""),"160 Saint Médard en Jalles")</f>
        <v>160 Saint Médard en Jalles</v>
      </c>
      <c r="G220" s="1" t="s">
        <v>2442</v>
      </c>
      <c r="H220" s="1" t="s">
        <v>11</v>
      </c>
      <c r="I220" s="5" t="s">
        <v>2443</v>
      </c>
      <c r="J220" s="1" t="s">
        <v>80</v>
      </c>
      <c r="K220" s="3"/>
      <c r="L220" s="3"/>
    </row>
    <row r="221" hidden="1">
      <c r="A221" s="4" t="s">
        <v>2447</v>
      </c>
      <c r="B221" s="1" t="s">
        <v>2448</v>
      </c>
      <c r="C221" s="1" t="s">
        <v>2449</v>
      </c>
      <c r="D221" s="1" t="s">
        <v>2450</v>
      </c>
      <c r="E221" s="1" t="str">
        <f>IFERROR(__xludf.DUMMYFUNCTION("SPLIT(D221,""33"",FALSE)"),"7 rue Jules Perrens
                                ")</f>
        <v>7 rue Jules Perrens
                                </v>
      </c>
      <c r="F221" s="1" t="str">
        <f>IFERROR(__xludf.DUMMYFUNCTION("""COMPUTED_VALUE"""),"800 Bordeaux")</f>
        <v>800 Bordeaux</v>
      </c>
      <c r="G221" s="1" t="s">
        <v>2451</v>
      </c>
      <c r="H221" s="1" t="s">
        <v>11</v>
      </c>
      <c r="I221" s="5" t="s">
        <v>2452</v>
      </c>
      <c r="J221" s="1" t="s">
        <v>53</v>
      </c>
      <c r="K221" s="3"/>
      <c r="L221" s="3"/>
    </row>
    <row r="222" hidden="1">
      <c r="A222" s="4" t="s">
        <v>2454</v>
      </c>
      <c r="B222" s="1" t="s">
        <v>2455</v>
      </c>
      <c r="C222" s="1" t="s">
        <v>2456</v>
      </c>
      <c r="D222" s="1" t="s">
        <v>2457</v>
      </c>
      <c r="E222" s="1" t="str">
        <f>IFERROR(__xludf.DUMMYFUNCTION("SPLIT(D222,""33"",FALSE)"),"31 rue Grateloup
                                ")</f>
        <v>31 rue Grateloup
                                </v>
      </c>
      <c r="F222" s="1" t="str">
        <f>IFERROR(__xludf.DUMMYFUNCTION("""COMPUTED_VALUE"""),"800 Bordeaux")</f>
        <v>800 Bordeaux</v>
      </c>
      <c r="G222" s="1" t="s">
        <v>2458</v>
      </c>
      <c r="H222" s="1" t="s">
        <v>11</v>
      </c>
      <c r="I222" s="1" t="s">
        <v>11</v>
      </c>
      <c r="J222" s="1" t="s">
        <v>80</v>
      </c>
      <c r="K222" s="3"/>
      <c r="L222" s="3"/>
    </row>
    <row r="223" hidden="1">
      <c r="A223" s="4" t="s">
        <v>2464</v>
      </c>
      <c r="B223" s="1" t="s">
        <v>2465</v>
      </c>
      <c r="C223" s="1" t="s">
        <v>2466</v>
      </c>
      <c r="D223" s="1" t="s">
        <v>2467</v>
      </c>
      <c r="E223" s="1" t="str">
        <f>IFERROR(__xludf.DUMMYFUNCTION("SPLIT(D223,""33"",FALSE)"),"7 rue Henri Expert
                                 Appt 18
                                ")</f>
        <v>7 rue Henri Expert
                                 Appt 18
                                </v>
      </c>
      <c r="F223" s="1" t="str">
        <f>IFERROR(__xludf.DUMMYFUNCTION("""COMPUTED_VALUE"""),"000 Bordeaux")</f>
        <v>000 Bordeaux</v>
      </c>
      <c r="G223" s="1" t="s">
        <v>2468</v>
      </c>
      <c r="H223" s="1" t="s">
        <v>2469</v>
      </c>
      <c r="I223" s="5" t="s">
        <v>2470</v>
      </c>
      <c r="J223" s="1" t="s">
        <v>80</v>
      </c>
      <c r="K223" s="3"/>
      <c r="L223" s="3"/>
    </row>
    <row r="224" hidden="1">
      <c r="A224" s="4" t="s">
        <v>2474</v>
      </c>
      <c r="B224" s="1" t="s">
        <v>2475</v>
      </c>
      <c r="C224" s="1" t="s">
        <v>2476</v>
      </c>
      <c r="D224" s="1" t="s">
        <v>2477</v>
      </c>
      <c r="E224" s="1" t="str">
        <f>IFERROR(__xludf.DUMMYFUNCTION("SPLIT(D224,""33"",FALSE)"),"CNMO-SI de Bordeaux - DIRISI - Caserne Xaintrailles
                                 112 boulevard du Maréchal Leclerc
                                ")</f>
        <v>CNMO-SI de Bordeaux - DIRISI - Caserne Xaintrailles
                                 112 boulevard du Maréchal Leclerc
                                </v>
      </c>
      <c r="F224" s="1" t="str">
        <f>IFERROR(__xludf.DUMMYFUNCTION("""COMPUTED_VALUE"""),"000 Bordeaux")</f>
        <v>000 Bordeaux</v>
      </c>
      <c r="G224" s="1" t="s">
        <v>2478</v>
      </c>
      <c r="H224" s="1" t="s">
        <v>11</v>
      </c>
      <c r="I224" s="1" t="s">
        <v>11</v>
      </c>
      <c r="J224" s="1" t="s">
        <v>312</v>
      </c>
      <c r="K224" s="3"/>
      <c r="L224" s="3"/>
    </row>
    <row r="225" hidden="1">
      <c r="A225" s="4" t="s">
        <v>2484</v>
      </c>
      <c r="B225" s="1" t="s">
        <v>2485</v>
      </c>
      <c r="C225" s="1" t="s">
        <v>2486</v>
      </c>
      <c r="D225" s="1" t="s">
        <v>2487</v>
      </c>
      <c r="E225" s="1" t="str">
        <f>IFERROR(__xludf.DUMMYFUNCTION("SPLIT(D225,""33"",FALSE)"),"109 chemin Lafitte
                                ")</f>
        <v>109 chemin Lafitte
                                </v>
      </c>
      <c r="F225" s="1" t="str">
        <f>IFERROR(__xludf.DUMMYFUNCTION("""COMPUTED_VALUE"""),"300 Bordeaux")</f>
        <v>300 Bordeaux</v>
      </c>
      <c r="G225" s="1" t="s">
        <v>2488</v>
      </c>
      <c r="H225" s="1" t="s">
        <v>11</v>
      </c>
      <c r="I225" s="3"/>
      <c r="J225" s="1" t="s">
        <v>312</v>
      </c>
      <c r="K225" s="3"/>
      <c r="L225" s="3"/>
    </row>
    <row r="226" hidden="1">
      <c r="A226" s="4" t="s">
        <v>2498</v>
      </c>
      <c r="B226" s="1" t="s">
        <v>2499</v>
      </c>
      <c r="C226" s="1" t="s">
        <v>2500</v>
      </c>
      <c r="D226" s="1" t="s">
        <v>2501</v>
      </c>
      <c r="E226" s="1" t="str">
        <f>IFERROR(__xludf.DUMMYFUNCTION("SPLIT(D226,""33"",FALSE)"),"85 Cours Victor Hugo
                                ")</f>
        <v>85 Cours Victor Hugo
                                </v>
      </c>
      <c r="F226" s="1" t="str">
        <f>IFERROR(__xludf.DUMMYFUNCTION("""COMPUTED_VALUE"""),"000 Bordeaux")</f>
        <v>000 Bordeaux</v>
      </c>
      <c r="G226" s="1" t="s">
        <v>2502</v>
      </c>
      <c r="H226" s="1" t="s">
        <v>11</v>
      </c>
      <c r="I226" s="5" t="s">
        <v>2503</v>
      </c>
      <c r="J226" s="1" t="s">
        <v>80</v>
      </c>
      <c r="K226" s="3"/>
      <c r="L226" s="3"/>
    </row>
    <row r="227" hidden="1">
      <c r="A227" s="4" t="s">
        <v>2509</v>
      </c>
      <c r="B227" s="1" t="s">
        <v>2510</v>
      </c>
      <c r="C227" s="1" t="s">
        <v>2511</v>
      </c>
      <c r="D227" s="1" t="s">
        <v>2512</v>
      </c>
      <c r="E227" s="1" t="str">
        <f>IFERROR(__xludf.DUMMYFUNCTION("SPLIT(D227,""33"",FALSE)"),"24, rue André Caverne
                                ")</f>
        <v>24, rue André Caverne
                                </v>
      </c>
      <c r="F227" s="1" t="str">
        <f>IFERROR(__xludf.DUMMYFUNCTION("""COMPUTED_VALUE"""),"800 Bordeaux")</f>
        <v>800 Bordeaux</v>
      </c>
      <c r="G227" s="1" t="s">
        <v>2513</v>
      </c>
      <c r="H227" s="1" t="s">
        <v>2514</v>
      </c>
      <c r="I227" s="1" t="s">
        <v>11</v>
      </c>
      <c r="J227" s="1" t="s">
        <v>183</v>
      </c>
      <c r="K227" s="3"/>
      <c r="L227" s="3"/>
    </row>
    <row r="228" hidden="1">
      <c r="A228" s="4" t="s">
        <v>2522</v>
      </c>
      <c r="B228" s="1" t="s">
        <v>2523</v>
      </c>
      <c r="C228" s="1" t="s">
        <v>2524</v>
      </c>
      <c r="D228" s="1" t="s">
        <v>2525</v>
      </c>
      <c r="E228" s="1" t="str">
        <f>IFERROR(__xludf.DUMMYFUNCTION("SPLIT(D228,""33"",FALSE)"),"11 rue erik satie
                                ")</f>
        <v>11 rue erik satie
                                </v>
      </c>
      <c r="F228" s="1" t="str">
        <f>IFERROR(__xludf.DUMMYFUNCTION("""COMPUTED_VALUE"""),"200 bordeaux")</f>
        <v>200 bordeaux</v>
      </c>
      <c r="G228" s="1" t="s">
        <v>2526</v>
      </c>
      <c r="H228" s="1" t="s">
        <v>11</v>
      </c>
      <c r="I228" s="5" t="s">
        <v>2527</v>
      </c>
      <c r="J228" s="1" t="s">
        <v>43</v>
      </c>
      <c r="K228" s="3"/>
      <c r="L228" s="3"/>
    </row>
    <row r="229" hidden="1">
      <c r="A229" s="4" t="s">
        <v>2547</v>
      </c>
      <c r="B229" s="1" t="s">
        <v>2548</v>
      </c>
      <c r="C229" s="1" t="s">
        <v>2549</v>
      </c>
      <c r="D229" s="1" t="s">
        <v>2550</v>
      </c>
      <c r="E229" s="1" t="str">
        <f>IFERROR(__xludf.DUMMYFUNCTION("SPLIT(D229,""33"",FALSE)"),"27 Allee de la Lande
                                ")</f>
        <v>27 Allee de la Lande
                                </v>
      </c>
      <c r="F229" s="1" t="str">
        <f>IFERROR(__xludf.DUMMYFUNCTION("""COMPUTED_VALUE"""),"610 Cestas")</f>
        <v>610 Cestas</v>
      </c>
      <c r="G229" s="1" t="s">
        <v>2551</v>
      </c>
      <c r="H229" s="1" t="s">
        <v>11</v>
      </c>
      <c r="I229" s="1" t="s">
        <v>11</v>
      </c>
      <c r="J229" s="1" t="s">
        <v>154</v>
      </c>
      <c r="K229" s="3"/>
      <c r="L229" s="3"/>
    </row>
    <row r="230" hidden="1">
      <c r="A230" s="4" t="s">
        <v>2555</v>
      </c>
      <c r="B230" s="1" t="s">
        <v>2556</v>
      </c>
      <c r="C230" s="1" t="s">
        <v>2557</v>
      </c>
      <c r="D230" s="1" t="s">
        <v>2558</v>
      </c>
      <c r="E230" s="1" t="str">
        <f>IFERROR(__xludf.DUMMYFUNCTION("SPLIT(D230,""33"",FALSE)"),"226 boulevard Albert 1er
                                ")</f>
        <v>226 boulevard Albert 1er
                                </v>
      </c>
      <c r="F230" s="1" t="str">
        <f>IFERROR(__xludf.DUMMYFUNCTION("""COMPUTED_VALUE"""),"800 BORDEAUX")</f>
        <v>800 BORDEAUX</v>
      </c>
      <c r="G230" s="1" t="s">
        <v>2559</v>
      </c>
      <c r="H230" s="1" t="s">
        <v>11</v>
      </c>
      <c r="I230" s="1" t="s">
        <v>11</v>
      </c>
      <c r="J230" s="1" t="s">
        <v>80</v>
      </c>
      <c r="K230" s="3"/>
      <c r="L230" s="3"/>
    </row>
    <row r="231" hidden="1">
      <c r="A231" s="4" t="s">
        <v>2565</v>
      </c>
      <c r="B231" s="1" t="s">
        <v>2566</v>
      </c>
      <c r="C231" s="1" t="s">
        <v>2567</v>
      </c>
      <c r="D231" s="1" t="s">
        <v>2568</v>
      </c>
      <c r="E231" s="1" t="str">
        <f>IFERROR(__xludf.DUMMYFUNCTION("SPLIT(D231,""33"",FALSE)"),"328 rue Pasteur
                                 Résidence Brasilia
                                ")</f>
        <v>328 rue Pasteur
                                 Résidence Brasilia
                                </v>
      </c>
      <c r="F231" s="1" t="str">
        <f>IFERROR(__xludf.DUMMYFUNCTION("""COMPUTED_VALUE"""),"200 BORDEAUX")</f>
        <v>200 BORDEAUX</v>
      </c>
      <c r="G231" s="1" t="s">
        <v>2569</v>
      </c>
      <c r="H231" s="1" t="s">
        <v>11</v>
      </c>
      <c r="I231" s="3"/>
      <c r="J231" s="1" t="s">
        <v>183</v>
      </c>
      <c r="K231" s="3"/>
      <c r="L231" s="3"/>
    </row>
    <row r="232" hidden="1">
      <c r="A232" s="4" t="s">
        <v>2571</v>
      </c>
      <c r="B232" s="1" t="s">
        <v>2572</v>
      </c>
      <c r="C232" s="1" t="s">
        <v>2573</v>
      </c>
      <c r="D232" s="1" t="s">
        <v>2574</v>
      </c>
      <c r="E232" s="1" t="str">
        <f>IFERROR(__xludf.DUMMYFUNCTION("SPLIT(D232,""33"",FALSE)"),"10 rue de taris
                                ")</f>
        <v>10 rue de taris
                                </v>
      </c>
      <c r="F232" s="1" t="str">
        <f>IFERROR(__xludf.DUMMYFUNCTION("""COMPUTED_VALUE"""),"370 ARTIGUES PRES BORDEAUX")</f>
        <v>370 ARTIGUES PRES BORDEAUX</v>
      </c>
      <c r="G232" s="1" t="s">
        <v>2575</v>
      </c>
      <c r="H232" s="1" t="s">
        <v>11</v>
      </c>
      <c r="I232" s="5" t="s">
        <v>2576</v>
      </c>
      <c r="J232" s="1" t="s">
        <v>31</v>
      </c>
      <c r="K232" s="3"/>
      <c r="L232" s="3"/>
    </row>
    <row r="233" hidden="1">
      <c r="A233" s="4" t="s">
        <v>2584</v>
      </c>
      <c r="B233" s="1" t="s">
        <v>2585</v>
      </c>
      <c r="C233" s="1" t="s">
        <v>2586</v>
      </c>
      <c r="D233" s="1" t="s">
        <v>2587</v>
      </c>
      <c r="E233" s="1" t="str">
        <f>IFERROR(__xludf.DUMMYFUNCTION("SPLIT(D233,""33"",FALSE)"),"4 place général sarrail
                                ")</f>
        <v>4 place général sarrail
                                </v>
      </c>
      <c r="F233" s="1" t="str">
        <f>IFERROR(__xludf.DUMMYFUNCTION("""COMPUTED_VALUE"""),"000 Bordeaux")</f>
        <v>000 Bordeaux</v>
      </c>
      <c r="G233" s="1" t="s">
        <v>2588</v>
      </c>
      <c r="H233" s="1" t="s">
        <v>11</v>
      </c>
      <c r="I233" s="5" t="s">
        <v>2589</v>
      </c>
      <c r="J233" s="1" t="s">
        <v>80</v>
      </c>
      <c r="K233" s="3"/>
      <c r="L233" s="3"/>
    </row>
    <row r="234" hidden="1">
      <c r="A234" s="4" t="s">
        <v>2603</v>
      </c>
      <c r="B234" s="1" t="s">
        <v>2604</v>
      </c>
      <c r="C234" s="1" t="s">
        <v>2605</v>
      </c>
      <c r="D234" s="1" t="s">
        <v>2606</v>
      </c>
      <c r="E234" s="1" t="str">
        <f>IFERROR(__xludf.DUMMYFUNCTION("SPLIT(D234,""33"",FALSE)"),"91, rue Solle
                                ")</f>
        <v>91, rue Solle
                                </v>
      </c>
      <c r="F234" s="1" t="str">
        <f>IFERROR(__xludf.DUMMYFUNCTION("""COMPUTED_VALUE"""),"000 BORDEAUX")</f>
        <v>000 BORDEAUX</v>
      </c>
      <c r="G234" s="1" t="s">
        <v>2607</v>
      </c>
      <c r="H234" s="1" t="s">
        <v>11</v>
      </c>
      <c r="I234" s="3"/>
      <c r="J234" s="1" t="s">
        <v>11</v>
      </c>
      <c r="K234" s="3"/>
      <c r="L234" s="3"/>
    </row>
    <row r="235" hidden="1">
      <c r="A235" s="4" t="s">
        <v>2615</v>
      </c>
      <c r="B235" s="1" t="s">
        <v>2616</v>
      </c>
      <c r="C235" s="1" t="s">
        <v>2617</v>
      </c>
      <c r="D235" s="1" t="s">
        <v>2618</v>
      </c>
      <c r="E235" s="1" t="str">
        <f>IFERROR(__xludf.DUMMYFUNCTION("SPLIT(D235,""33"",FALSE)"),"57 rue Mouneyra
                                 Chez Signe
                                ")</f>
        <v>57 rue Mouneyra
                                 Chez Signe
                                </v>
      </c>
      <c r="F235" s="1" t="str">
        <f>IFERROR(__xludf.DUMMYFUNCTION("""COMPUTED_VALUE"""),"000 Bordeaux")</f>
        <v>000 Bordeaux</v>
      </c>
      <c r="G235" s="1" t="s">
        <v>2619</v>
      </c>
      <c r="H235" s="1" t="s">
        <v>11</v>
      </c>
      <c r="I235" s="1" t="s">
        <v>11</v>
      </c>
      <c r="J235" s="1" t="s">
        <v>80</v>
      </c>
      <c r="K235" s="3"/>
      <c r="L235" s="3"/>
    </row>
    <row r="236" hidden="1">
      <c r="A236" s="4" t="s">
        <v>2625</v>
      </c>
      <c r="B236" s="1" t="s">
        <v>2626</v>
      </c>
      <c r="C236" s="1" t="s">
        <v>2627</v>
      </c>
      <c r="D236" s="1" t="s">
        <v>2628</v>
      </c>
      <c r="E236" s="1" t="str">
        <f>IFERROR(__xludf.DUMMYFUNCTION("SPLIT(D236,""33"",FALSE)"),"130 Cours de la Somme
                                ")</f>
        <v>130 Cours de la Somme
                                </v>
      </c>
      <c r="F236" s="1" t="str">
        <f>IFERROR(__xludf.DUMMYFUNCTION("""COMPUTED_VALUE"""),"800 BORDEAUX")</f>
        <v>800 BORDEAUX</v>
      </c>
      <c r="G236" s="1" t="s">
        <v>2629</v>
      </c>
      <c r="H236" s="1" t="s">
        <v>11</v>
      </c>
      <c r="I236" s="5" t="s">
        <v>2630</v>
      </c>
      <c r="J236" s="1" t="s">
        <v>154</v>
      </c>
      <c r="K236" s="3"/>
      <c r="L236" s="3"/>
    </row>
    <row r="237" hidden="1">
      <c r="A237" s="4" t="s">
        <v>2638</v>
      </c>
      <c r="B237" s="1" t="s">
        <v>2639</v>
      </c>
      <c r="C237" s="1" t="s">
        <v>2640</v>
      </c>
      <c r="D237" s="1" t="s">
        <v>2641</v>
      </c>
      <c r="E237" s="1" t="str">
        <f>IFERROR(__xludf.DUMMYFUNCTION("SPLIT(D237,""33"",FALSE)"),"Université de Bordeaux - Atelier Ukulélé - Service Culture
                                 16, avenue Léon Duguit - CS 50057
                                ")</f>
        <v>Université de Bordeaux - Atelier Ukulélé - Service Culture
                                 16, avenue Léon Duguit - CS 50057
                                </v>
      </c>
      <c r="F237" s="1" t="str">
        <f>IFERROR(__xludf.DUMMYFUNCTION("""COMPUTED_VALUE"""),"608 PESSAC CEDEX")</f>
        <v>608 PESSAC CEDEX</v>
      </c>
      <c r="G237" s="1" t="s">
        <v>2642</v>
      </c>
      <c r="H237" s="1" t="s">
        <v>11</v>
      </c>
      <c r="I237" s="5" t="s">
        <v>2643</v>
      </c>
      <c r="J237" s="1" t="s">
        <v>80</v>
      </c>
      <c r="K237" s="3"/>
      <c r="L237" s="3"/>
    </row>
    <row r="238" hidden="1">
      <c r="A238" s="4" t="s">
        <v>2647</v>
      </c>
      <c r="B238" s="1" t="s">
        <v>2648</v>
      </c>
      <c r="C238" s="1" t="s">
        <v>2649</v>
      </c>
      <c r="D238" s="1" t="s">
        <v>2650</v>
      </c>
      <c r="E238" s="1" t="str">
        <f>IFERROR(__xludf.DUMMYFUNCTION("SPLIT(D238,""33"",FALSE)"),"c/o URISA
                                 99 rue Judaïque
                                ")</f>
        <v>c/o URISA
                                 99 rue Judaïque
                                </v>
      </c>
      <c r="F238" s="1" t="str">
        <f>IFERROR(__xludf.DUMMYFUNCTION("""COMPUTED_VALUE"""),"000 Bordeaux")</f>
        <v>000 Bordeaux</v>
      </c>
      <c r="G238" s="1" t="s">
        <v>2651</v>
      </c>
      <c r="H238" s="1" t="s">
        <v>11</v>
      </c>
      <c r="I238" s="1" t="s">
        <v>11</v>
      </c>
      <c r="J238" s="1" t="s">
        <v>924</v>
      </c>
      <c r="K238" s="3"/>
      <c r="L238" s="3"/>
    </row>
    <row r="239" hidden="1">
      <c r="A239" s="4" t="s">
        <v>2653</v>
      </c>
      <c r="B239" s="1" t="s">
        <v>2654</v>
      </c>
      <c r="C239" s="1" t="s">
        <v>2655</v>
      </c>
      <c r="D239" s="1" t="s">
        <v>2656</v>
      </c>
      <c r="E239" s="1" t="str">
        <f>IFERROR(__xludf.DUMMYFUNCTION("SPLIT(D239,""33"",FALSE)"),"40 rue Nicolas Beaujon 
                                ")</f>
        <v>40 rue Nicolas Beaujon 
                                </v>
      </c>
      <c r="F239" s="1" t="str">
        <f>IFERROR(__xludf.DUMMYFUNCTION("""COMPUTED_VALUE"""),"000 Bordeaux")</f>
        <v>000 Bordeaux</v>
      </c>
      <c r="G239" s="1" t="s">
        <v>2657</v>
      </c>
      <c r="H239" s="1" t="s">
        <v>11</v>
      </c>
      <c r="I239" s="1" t="s">
        <v>11</v>
      </c>
      <c r="J239" s="1" t="s">
        <v>924</v>
      </c>
      <c r="K239" s="3"/>
      <c r="L239" s="3"/>
    </row>
    <row r="240" hidden="1">
      <c r="A240" s="4" t="s">
        <v>2667</v>
      </c>
      <c r="B240" s="1" t="s">
        <v>2668</v>
      </c>
      <c r="C240" s="1" t="s">
        <v>2669</v>
      </c>
      <c r="D240" s="1" t="s">
        <v>2670</v>
      </c>
      <c r="E240" s="1" t="str">
        <f>IFERROR(__xludf.DUMMYFUNCTION("SPLIT(D240,""33"",FALSE)"),"4 rue du mulet
                                ")</f>
        <v>4 rue du mulet
                                </v>
      </c>
      <c r="F240" s="1" t="str">
        <f>IFERROR(__xludf.DUMMYFUNCTION("""COMPUTED_VALUE"""),"000 Bordeaux")</f>
        <v>000 Bordeaux</v>
      </c>
      <c r="G240" s="1" t="s">
        <v>2671</v>
      </c>
      <c r="H240" s="1" t="s">
        <v>2175</v>
      </c>
      <c r="I240" s="1" t="s">
        <v>11</v>
      </c>
      <c r="J240" s="1" t="s">
        <v>312</v>
      </c>
      <c r="K240" s="3"/>
      <c r="L240" s="3"/>
    </row>
    <row r="241" hidden="1">
      <c r="A241" s="4" t="s">
        <v>2677</v>
      </c>
      <c r="B241" s="1" t="s">
        <v>2678</v>
      </c>
      <c r="C241" s="1" t="s">
        <v>2679</v>
      </c>
      <c r="D241" s="1" t="s">
        <v>2680</v>
      </c>
      <c r="E241" s="1" t="str">
        <f>IFERROR(__xludf.DUMMYFUNCTION("SPLIT(D241,""33"",FALSE)"),"1 Place Jean Jaurès
                                ")</f>
        <v>1 Place Jean Jaurès
                                </v>
      </c>
      <c r="F241" s="1" t="str">
        <f>IFERROR(__xludf.DUMMYFUNCTION("""COMPUTED_VALUE"""),"000 BORDEAUX")</f>
        <v>000 BORDEAUX</v>
      </c>
      <c r="G241" s="1" t="s">
        <v>2681</v>
      </c>
      <c r="H241" s="1" t="s">
        <v>11</v>
      </c>
      <c r="I241" s="5" t="s">
        <v>2682</v>
      </c>
      <c r="J241" s="1" t="s">
        <v>80</v>
      </c>
      <c r="K241" s="3"/>
      <c r="L241" s="3"/>
    </row>
    <row r="242" hidden="1">
      <c r="A242" s="4" t="s">
        <v>2684</v>
      </c>
      <c r="B242" s="1" t="s">
        <v>2685</v>
      </c>
      <c r="C242" s="1" t="s">
        <v>2686</v>
      </c>
      <c r="D242" s="1" t="s">
        <v>2687</v>
      </c>
      <c r="E242" s="1" t="str">
        <f>IFERROR(__xludf.DUMMYFUNCTION("SPLIT(D242,""33"",FALSE)"),"13 Allée Jean Giono
                                ")</f>
        <v>13 Allée Jean Giono
                                </v>
      </c>
      <c r="F242" s="1" t="str">
        <f>IFERROR(__xludf.DUMMYFUNCTION("""COMPUTED_VALUE"""),"100 Bordeaux")</f>
        <v>100 Bordeaux</v>
      </c>
      <c r="G242" s="1" t="s">
        <v>2688</v>
      </c>
      <c r="H242" s="1" t="s">
        <v>2175</v>
      </c>
      <c r="I242" s="5" t="s">
        <v>2689</v>
      </c>
      <c r="J242" s="1" t="s">
        <v>80</v>
      </c>
      <c r="K242" s="3"/>
      <c r="L242" s="3"/>
    </row>
    <row r="243" hidden="1">
      <c r="A243" s="4" t="s">
        <v>2693</v>
      </c>
      <c r="B243" s="1" t="s">
        <v>2694</v>
      </c>
      <c r="C243" s="1" t="s">
        <v>2695</v>
      </c>
      <c r="D243" s="1" t="s">
        <v>2696</v>
      </c>
      <c r="E243" s="1" t="str">
        <f>IFERROR(__xludf.DUMMYFUNCTION("SPLIT(D243,""33"",FALSE)"),"Champlain
                                 numéro 10
                                ")</f>
        <v>Champlain
                                 numéro 10
                                </v>
      </c>
      <c r="F243" s="1" t="str">
        <f>IFERROR(__xludf.DUMMYFUNCTION("""COMPUTED_VALUE"""),"300 bordeaux")</f>
        <v>300 bordeaux</v>
      </c>
      <c r="G243" s="1" t="s">
        <v>2697</v>
      </c>
      <c r="H243" s="1" t="s">
        <v>2698</v>
      </c>
      <c r="I243" s="1" t="s">
        <v>11</v>
      </c>
      <c r="J243" s="1" t="s">
        <v>80</v>
      </c>
      <c r="K243" s="3"/>
      <c r="L243" s="3"/>
    </row>
    <row r="244" hidden="1">
      <c r="A244" s="4" t="s">
        <v>2700</v>
      </c>
      <c r="B244" s="1" t="s">
        <v>2701</v>
      </c>
      <c r="C244" s="3"/>
      <c r="D244" s="1" t="s">
        <v>9575</v>
      </c>
      <c r="E244" s="1" t="str">
        <f>IFERROR(__xludf.DUMMYFUNCTION("SPLIT(D244,""33"",FALSE)"),"pas d'adresse")</f>
        <v>pas d'adresse</v>
      </c>
      <c r="F244" s="3"/>
      <c r="G244" s="3"/>
      <c r="H244" s="1" t="s">
        <v>11</v>
      </c>
      <c r="I244" s="1" t="s">
        <v>11</v>
      </c>
      <c r="J244" s="1" t="s">
        <v>11</v>
      </c>
      <c r="K244" s="3"/>
      <c r="L244" s="3"/>
    </row>
    <row r="245" hidden="1">
      <c r="A245" s="4" t="s">
        <v>2707</v>
      </c>
      <c r="B245" s="1" t="s">
        <v>2708</v>
      </c>
      <c r="C245" s="1" t="s">
        <v>2709</v>
      </c>
      <c r="D245" s="1" t="s">
        <v>9575</v>
      </c>
      <c r="E245" s="1" t="str">
        <f>IFERROR(__xludf.DUMMYFUNCTION("SPLIT(D245,""33"",FALSE)"),"pas d'adresse")</f>
        <v>pas d'adresse</v>
      </c>
      <c r="F245" s="3"/>
      <c r="G245" s="3"/>
      <c r="H245" s="1" t="s">
        <v>11</v>
      </c>
      <c r="I245" s="1" t="s">
        <v>11</v>
      </c>
      <c r="J245" s="1" t="s">
        <v>11</v>
      </c>
      <c r="K245" s="3"/>
      <c r="L245" s="3"/>
    </row>
    <row r="246" hidden="1">
      <c r="A246" s="4" t="s">
        <v>2717</v>
      </c>
      <c r="B246" s="1" t="s">
        <v>2718</v>
      </c>
      <c r="C246" s="1" t="s">
        <v>2719</v>
      </c>
      <c r="D246" s="1" t="s">
        <v>1386</v>
      </c>
      <c r="E246" s="1" t="str">
        <f>IFERROR(__xludf.DUMMYFUNCTION("SPLIT(D246,""33"",FALSE)"),"52 rue Béranger R.D.C
                                ")</f>
        <v>52 rue Béranger R.D.C
                                </v>
      </c>
      <c r="F246" s="1" t="str">
        <f>IFERROR(__xludf.DUMMYFUNCTION("""COMPUTED_VALUE"""),"100 Bordeaux")</f>
        <v>100 Bordeaux</v>
      </c>
      <c r="G246" s="1" t="s">
        <v>2720</v>
      </c>
      <c r="H246" s="1" t="s">
        <v>2721</v>
      </c>
      <c r="I246" s="5" t="s">
        <v>2722</v>
      </c>
      <c r="J246" s="1" t="s">
        <v>312</v>
      </c>
      <c r="K246" s="3"/>
      <c r="L246" s="3"/>
    </row>
    <row r="247" hidden="1">
      <c r="A247" s="4" t="s">
        <v>2732</v>
      </c>
      <c r="B247" s="1" t="s">
        <v>2733</v>
      </c>
      <c r="C247" s="1" t="s">
        <v>2734</v>
      </c>
      <c r="D247" s="1" t="s">
        <v>2735</v>
      </c>
      <c r="E247" s="1" t="str">
        <f>IFERROR(__xludf.DUMMYFUNCTION("SPLIT(D247,""33"",FALSE)"),"34 Rue Mandron
                                ")</f>
        <v>34 Rue Mandron
                                </v>
      </c>
      <c r="F247" s="1" t="str">
        <f>IFERROR(__xludf.DUMMYFUNCTION("""COMPUTED_VALUE"""),"000 Bordeaux")</f>
        <v>000 Bordeaux</v>
      </c>
      <c r="G247" s="1" t="s">
        <v>2736</v>
      </c>
      <c r="H247" s="1" t="s">
        <v>11</v>
      </c>
      <c r="I247" s="1" t="s">
        <v>11</v>
      </c>
      <c r="J247" s="1" t="s">
        <v>80</v>
      </c>
      <c r="K247" s="3"/>
      <c r="L247" s="3"/>
    </row>
    <row r="248" hidden="1">
      <c r="A248" s="4" t="s">
        <v>2738</v>
      </c>
      <c r="B248" s="1" t="s">
        <v>2739</v>
      </c>
      <c r="C248" s="1" t="s">
        <v>2740</v>
      </c>
      <c r="D248" s="1" t="s">
        <v>2741</v>
      </c>
      <c r="E248" s="1" t="str">
        <f>IFERROR(__xludf.DUMMYFUNCTION("SPLIT(D248,""33"",FALSE)"),"34 rue Dutour
                                ")</f>
        <v>34 rue Dutour
                                </v>
      </c>
      <c r="F248" s="1" t="str">
        <f>IFERROR(__xludf.DUMMYFUNCTION("""COMPUTED_VALUE"""),"200 Bordeaux Cauderan")</f>
        <v>200 Bordeaux Cauderan</v>
      </c>
      <c r="G248" s="1" t="s">
        <v>2742</v>
      </c>
      <c r="H248" s="1" t="s">
        <v>2743</v>
      </c>
      <c r="I248" s="1" t="s">
        <v>11</v>
      </c>
      <c r="J248" s="1" t="s">
        <v>312</v>
      </c>
      <c r="K248" s="3"/>
      <c r="L248" s="3"/>
    </row>
    <row r="249" hidden="1">
      <c r="A249" s="4" t="s">
        <v>2745</v>
      </c>
      <c r="B249" s="1" t="s">
        <v>2746</v>
      </c>
      <c r="C249" s="3"/>
      <c r="D249" s="1" t="s">
        <v>9575</v>
      </c>
      <c r="E249" s="1" t="str">
        <f>IFERROR(__xludf.DUMMYFUNCTION("SPLIT(D249,""33"",FALSE)"),"pas d'adresse")</f>
        <v>pas d'adresse</v>
      </c>
      <c r="F249" s="3"/>
      <c r="G249" s="3"/>
      <c r="H249" s="1" t="s">
        <v>11</v>
      </c>
      <c r="I249" s="1" t="s">
        <v>11</v>
      </c>
      <c r="J249" s="1" t="s">
        <v>11</v>
      </c>
      <c r="K249" s="3"/>
      <c r="L249" s="3"/>
    </row>
    <row r="250" hidden="1">
      <c r="A250" s="4" t="s">
        <v>2752</v>
      </c>
      <c r="B250" s="1" t="s">
        <v>2753</v>
      </c>
      <c r="C250" s="1" t="s">
        <v>2754</v>
      </c>
      <c r="D250" s="1" t="s">
        <v>2755</v>
      </c>
      <c r="E250" s="1" t="str">
        <f>IFERROR(__xludf.DUMMYFUNCTION("SPLIT(D250,""33"",FALSE)"),"24 rue Paul Claudel 
                                ")</f>
        <v>24 rue Paul Claudel 
                                </v>
      </c>
      <c r="F250" s="1" t="str">
        <f>IFERROR(__xludf.DUMMYFUNCTION("""COMPUTED_VALUE"""),"700 Mérignac")</f>
        <v>700 Mérignac</v>
      </c>
      <c r="G250" s="1" t="s">
        <v>2756</v>
      </c>
      <c r="H250" s="1" t="s">
        <v>2757</v>
      </c>
      <c r="I250" s="1" t="s">
        <v>11</v>
      </c>
      <c r="J250" s="1" t="s">
        <v>80</v>
      </c>
      <c r="K250" s="3"/>
      <c r="L250" s="3"/>
    </row>
    <row r="251" hidden="1">
      <c r="A251" s="4" t="s">
        <v>2759</v>
      </c>
      <c r="B251" s="1" t="s">
        <v>2760</v>
      </c>
      <c r="C251" s="1" t="s">
        <v>2761</v>
      </c>
      <c r="D251" s="1" t="s">
        <v>2762</v>
      </c>
      <c r="E251" s="1" t="str">
        <f>IFERROR(__xludf.DUMMYFUNCTION("SPLIT(D251,""33"",FALSE)"),"191 RUE DE LA BENAUGE
                                ")</f>
        <v>191 RUE DE LA BENAUGE
                                </v>
      </c>
      <c r="F251" s="1" t="str">
        <f>IFERROR(__xludf.DUMMYFUNCTION("""COMPUTED_VALUE"""),"100 BORDEAUX")</f>
        <v>100 BORDEAUX</v>
      </c>
      <c r="G251" s="1" t="s">
        <v>2763</v>
      </c>
      <c r="H251" s="1" t="s">
        <v>2764</v>
      </c>
      <c r="I251" s="1" t="s">
        <v>11</v>
      </c>
      <c r="J251" s="1" t="s">
        <v>183</v>
      </c>
      <c r="K251" s="3"/>
      <c r="L251" s="3"/>
    </row>
    <row r="252" hidden="1">
      <c r="A252" s="4" t="s">
        <v>2768</v>
      </c>
      <c r="B252" s="1" t="s">
        <v>2769</v>
      </c>
      <c r="C252" s="3"/>
      <c r="D252" s="1" t="s">
        <v>9575</v>
      </c>
      <c r="E252" s="1" t="str">
        <f>IFERROR(__xludf.DUMMYFUNCTION("SPLIT(D252,""33"",FALSE)"),"pas d'adresse")</f>
        <v>pas d'adresse</v>
      </c>
      <c r="F252" s="3"/>
      <c r="G252" s="3"/>
      <c r="H252" s="1" t="s">
        <v>11</v>
      </c>
      <c r="I252" s="1" t="s">
        <v>11</v>
      </c>
      <c r="J252" s="1" t="s">
        <v>11</v>
      </c>
      <c r="K252" s="3"/>
      <c r="L252" s="3"/>
    </row>
    <row r="253" hidden="1">
      <c r="A253" s="4" t="s">
        <v>2771</v>
      </c>
      <c r="B253" s="1" t="s">
        <v>2772</v>
      </c>
      <c r="C253" s="1" t="s">
        <v>2773</v>
      </c>
      <c r="D253" s="1" t="s">
        <v>2774</v>
      </c>
      <c r="E253" s="1" t="str">
        <f>IFERROR(__xludf.DUMMYFUNCTION("SPLIT(D253,""33"",FALSE)"),"TECHNOCLUB 02 AVENUE DE LA POTERIE 
                                 BATIMENT B 
                                ")</f>
        <v>TECHNOCLUB 02 AVENUE DE LA POTERIE 
                                 BATIMENT B 
                                </v>
      </c>
      <c r="F253" s="1" t="str">
        <f>IFERROR(__xludf.DUMMYFUNCTION("""COMPUTED_VALUE"""),"170 GRADIGNAN")</f>
        <v>170 GRADIGNAN</v>
      </c>
      <c r="G253" s="1" t="s">
        <v>2775</v>
      </c>
      <c r="H253" s="1" t="s">
        <v>2776</v>
      </c>
      <c r="I253" s="5" t="s">
        <v>2777</v>
      </c>
      <c r="J253" s="1" t="s">
        <v>53</v>
      </c>
      <c r="K253" s="3"/>
      <c r="L253" s="3"/>
    </row>
    <row r="254" hidden="1">
      <c r="A254" s="4" t="s">
        <v>2785</v>
      </c>
      <c r="B254" s="1" t="s">
        <v>2786</v>
      </c>
      <c r="C254" s="1" t="s">
        <v>2787</v>
      </c>
      <c r="D254" s="1" t="s">
        <v>2788</v>
      </c>
      <c r="E254" s="1" t="str">
        <f>IFERROR(__xludf.DUMMYFUNCTION("SPLIT(D254,""33"",FALSE)"),"13 rue des pêcheurs
                                 BAT A
                                ")</f>
        <v>13 rue des pêcheurs
                                 BAT A
                                </v>
      </c>
      <c r="F254" s="1" t="str">
        <f>IFERROR(__xludf.DUMMYFUNCTION("""COMPUTED_VALUE"""),"270 Floirac")</f>
        <v>270 Floirac</v>
      </c>
      <c r="G254" s="1" t="s">
        <v>2789</v>
      </c>
      <c r="H254" s="1" t="s">
        <v>11</v>
      </c>
      <c r="I254" s="1" t="s">
        <v>11</v>
      </c>
      <c r="J254" s="1" t="s">
        <v>80</v>
      </c>
      <c r="K254" s="3"/>
      <c r="L254" s="3"/>
    </row>
    <row r="255" hidden="1">
      <c r="A255" s="4" t="s">
        <v>2795</v>
      </c>
      <c r="B255" s="1" t="s">
        <v>2796</v>
      </c>
      <c r="C255" s="1" t="s">
        <v>2797</v>
      </c>
      <c r="D255" s="1" t="s">
        <v>2798</v>
      </c>
      <c r="E255" s="1" t="str">
        <f>IFERROR(__xludf.DUMMYFUNCTION("SPLIT(D255,""33"",FALSE)"),"76 Boulevard Jules Simon
                                ")</f>
        <v>76 Boulevard Jules Simon
                                </v>
      </c>
      <c r="F255" s="1" t="str">
        <f>IFERROR(__xludf.DUMMYFUNCTION("""COMPUTED_VALUE"""),"100 Bordeaux Bastide")</f>
        <v>100 Bordeaux Bastide</v>
      </c>
      <c r="G255" s="1" t="s">
        <v>2799</v>
      </c>
      <c r="H255" s="1" t="s">
        <v>11</v>
      </c>
      <c r="I255" s="1" t="s">
        <v>11</v>
      </c>
      <c r="J255" s="1" t="s">
        <v>31</v>
      </c>
      <c r="K255" s="3"/>
      <c r="L255" s="3"/>
    </row>
    <row r="256" hidden="1">
      <c r="A256" s="4" t="s">
        <v>2803</v>
      </c>
      <c r="B256" s="1" t="s">
        <v>2804</v>
      </c>
      <c r="C256" s="3"/>
      <c r="D256" s="1" t="s">
        <v>9575</v>
      </c>
      <c r="E256" s="1" t="str">
        <f>IFERROR(__xludf.DUMMYFUNCTION("SPLIT(D256,""33"",FALSE)"),"pas d'adresse")</f>
        <v>pas d'adresse</v>
      </c>
      <c r="F256" s="3"/>
      <c r="G256" s="3"/>
      <c r="H256" s="1" t="s">
        <v>11</v>
      </c>
      <c r="I256" s="1" t="s">
        <v>11</v>
      </c>
      <c r="J256" s="1" t="s">
        <v>11</v>
      </c>
      <c r="K256" s="3"/>
      <c r="L256" s="3"/>
    </row>
    <row r="257" hidden="1">
      <c r="A257" s="4" t="s">
        <v>2810</v>
      </c>
      <c r="B257" s="1" t="s">
        <v>2811</v>
      </c>
      <c r="C257" s="1" t="s">
        <v>2812</v>
      </c>
      <c r="D257" s="1" t="s">
        <v>2813</v>
      </c>
      <c r="E257" s="1" t="str">
        <f>IFERROR(__xludf.DUMMYFUNCTION("SPLIT(D257,""33"",FALSE)"),"13bis cours St Louis
                                ")</f>
        <v>13bis cours St Louis
                                </v>
      </c>
      <c r="F257" s="1" t="str">
        <f>IFERROR(__xludf.DUMMYFUNCTION("""COMPUTED_VALUE"""),"300 Bordeaux")</f>
        <v>300 Bordeaux</v>
      </c>
      <c r="G257" s="1" t="s">
        <v>2814</v>
      </c>
      <c r="H257" s="1" t="s">
        <v>11</v>
      </c>
      <c r="I257" s="3"/>
      <c r="J257" s="1" t="s">
        <v>183</v>
      </c>
      <c r="K257" s="3"/>
      <c r="L257" s="3"/>
    </row>
    <row r="258" hidden="1">
      <c r="A258" s="4" t="s">
        <v>2816</v>
      </c>
      <c r="B258" s="1" t="s">
        <v>2817</v>
      </c>
      <c r="C258" s="1" t="s">
        <v>2818</v>
      </c>
      <c r="D258" s="1" t="s">
        <v>2819</v>
      </c>
      <c r="E258" s="1" t="str">
        <f>IFERROR(__xludf.DUMMYFUNCTION("SPLIT(D258,""33"",FALSE)"),"6 quai de Paludate
                                ")</f>
        <v>6 quai de Paludate
                                </v>
      </c>
      <c r="F258" s="1" t="str">
        <f>IFERROR(__xludf.DUMMYFUNCTION("""COMPUTED_VALUE"""),"800 Bordeaux")</f>
        <v>800 Bordeaux</v>
      </c>
      <c r="G258" s="1" t="s">
        <v>2820</v>
      </c>
      <c r="H258" s="1" t="s">
        <v>11</v>
      </c>
      <c r="I258" s="5" t="s">
        <v>2821</v>
      </c>
      <c r="J258" s="1" t="s">
        <v>53</v>
      </c>
      <c r="K258" s="3"/>
      <c r="L258" s="3"/>
    </row>
    <row r="259" hidden="1">
      <c r="A259" s="4" t="s">
        <v>2823</v>
      </c>
      <c r="B259" s="1" t="s">
        <v>2824</v>
      </c>
      <c r="C259" s="3"/>
      <c r="D259" s="1" t="s">
        <v>9575</v>
      </c>
      <c r="E259" s="1" t="str">
        <f>IFERROR(__xludf.DUMMYFUNCTION("SPLIT(D259,""33"",FALSE)"),"pas d'adresse")</f>
        <v>pas d'adresse</v>
      </c>
      <c r="F259" s="3"/>
      <c r="G259" s="3"/>
      <c r="H259" s="1" t="s">
        <v>11</v>
      </c>
      <c r="I259" s="1" t="s">
        <v>11</v>
      </c>
      <c r="J259" s="1" t="s">
        <v>11</v>
      </c>
      <c r="K259" s="3"/>
      <c r="L259" s="3"/>
    </row>
    <row r="260" hidden="1">
      <c r="A260" s="4" t="s">
        <v>2826</v>
      </c>
      <c r="B260" s="1" t="s">
        <v>2827</v>
      </c>
      <c r="C260" s="1" t="s">
        <v>2828</v>
      </c>
      <c r="D260" s="1" t="s">
        <v>2829</v>
      </c>
      <c r="E260" s="1" t="str">
        <f>IFERROR(__xludf.DUMMYFUNCTION("SPLIT(D260,""33"",FALSE)"),"39 bis rue DURIEU DE MAISONNEUVES
                                 Délégation ECTI GIRONDE
                                ")</f>
        <v>39 bis rue DURIEU DE MAISONNEUVES
                                 Délégation ECTI GIRONDE
                                </v>
      </c>
      <c r="F260" s="1" t="str">
        <f>IFERROR(__xludf.DUMMYFUNCTION("""COMPUTED_VALUE"""),"000 BORDEAUX")</f>
        <v>000 BORDEAUX</v>
      </c>
      <c r="G260" s="1" t="s">
        <v>2830</v>
      </c>
      <c r="H260" s="1" t="s">
        <v>11</v>
      </c>
      <c r="I260" s="1" t="s">
        <v>11</v>
      </c>
      <c r="J260" s="1" t="s">
        <v>11</v>
      </c>
      <c r="K260" s="3"/>
      <c r="L260" s="3"/>
    </row>
    <row r="261" hidden="1">
      <c r="A261" s="4" t="s">
        <v>2834</v>
      </c>
      <c r="B261" s="1" t="s">
        <v>2835</v>
      </c>
      <c r="C261" s="3"/>
      <c r="D261" s="1" t="s">
        <v>9575</v>
      </c>
      <c r="E261" s="1" t="str">
        <f>IFERROR(__xludf.DUMMYFUNCTION("SPLIT(D261,""33"",FALSE)"),"pas d'adresse")</f>
        <v>pas d'adresse</v>
      </c>
      <c r="F261" s="3"/>
      <c r="G261" s="3"/>
      <c r="H261" s="1" t="s">
        <v>11</v>
      </c>
      <c r="I261" s="1" t="s">
        <v>11</v>
      </c>
      <c r="J261" s="1" t="s">
        <v>11</v>
      </c>
      <c r="K261" s="3"/>
      <c r="L261" s="3"/>
    </row>
    <row r="262" hidden="1">
      <c r="A262" s="4" t="s">
        <v>2839</v>
      </c>
      <c r="B262" s="1" t="s">
        <v>2840</v>
      </c>
      <c r="C262" s="1" t="s">
        <v>2841</v>
      </c>
      <c r="D262" s="1" t="s">
        <v>2842</v>
      </c>
      <c r="E262" s="1" t="str">
        <f>IFERROR(__xludf.DUMMYFUNCTION("SPLIT(D262,""33"",FALSE)"),"12 rue Vandebrande
                                ")</f>
        <v>12 rue Vandebrande
                                </v>
      </c>
      <c r="F262" s="1" t="str">
        <f>IFERROR(__xludf.DUMMYFUNCTION("""COMPUTED_VALUE"""),"300 Bordeaux")</f>
        <v>300 Bordeaux</v>
      </c>
      <c r="G262" s="1" t="s">
        <v>2843</v>
      </c>
      <c r="H262" s="1" t="s">
        <v>11</v>
      </c>
      <c r="I262" s="5" t="s">
        <v>2844</v>
      </c>
      <c r="J262" s="1" t="s">
        <v>312</v>
      </c>
      <c r="K262" s="3"/>
      <c r="L262" s="3"/>
    </row>
    <row r="263" hidden="1">
      <c r="A263" s="4" t="s">
        <v>2848</v>
      </c>
      <c r="B263" s="1" t="s">
        <v>2849</v>
      </c>
      <c r="C263" s="1" t="s">
        <v>2850</v>
      </c>
      <c r="D263" s="1" t="s">
        <v>2851</v>
      </c>
      <c r="E263" s="1" t="str">
        <f>IFERROR(__xludf.DUMMYFUNCTION("SPLIT(D263,""33"",FALSE)"),"44 allée Haussmann
                                 Apt. 44
                                ")</f>
        <v>44 allée Haussmann
                                 Apt. 44
                                </v>
      </c>
      <c r="F263" s="1" t="str">
        <f>IFERROR(__xludf.DUMMYFUNCTION("""COMPUTED_VALUE"""),"300 Bordeaux")</f>
        <v>300 Bordeaux</v>
      </c>
      <c r="G263" s="1" t="s">
        <v>2852</v>
      </c>
      <c r="H263" s="1" t="s">
        <v>2853</v>
      </c>
      <c r="I263" s="5" t="s">
        <v>2854</v>
      </c>
      <c r="J263" s="1" t="s">
        <v>80</v>
      </c>
      <c r="K263" s="3"/>
      <c r="L263" s="3"/>
    </row>
    <row r="264" hidden="1">
      <c r="A264" s="4" t="s">
        <v>2868</v>
      </c>
      <c r="B264" s="1" t="s">
        <v>2869</v>
      </c>
      <c r="C264" s="1" t="s">
        <v>2870</v>
      </c>
      <c r="D264" s="1" t="s">
        <v>2871</v>
      </c>
      <c r="E264" s="1" t="str">
        <f>IFERROR(__xludf.DUMMYFUNCTION("SPLIT(D264,""33"",FALSE)"),"16, rue saint James
                                ")</f>
        <v>16, rue saint James
                                </v>
      </c>
      <c r="F264" s="1" t="str">
        <f>IFERROR(__xludf.DUMMYFUNCTION("""COMPUTED_VALUE"""),"000 BORDEAUX")</f>
        <v>000 BORDEAUX</v>
      </c>
      <c r="G264" s="1" t="s">
        <v>2872</v>
      </c>
      <c r="H264" s="1" t="s">
        <v>11</v>
      </c>
      <c r="I264" s="5" t="s">
        <v>2873</v>
      </c>
      <c r="J264" s="1" t="s">
        <v>80</v>
      </c>
      <c r="K264" s="3"/>
      <c r="L264" s="3"/>
    </row>
    <row r="265" hidden="1">
      <c r="A265" s="4" t="s">
        <v>2879</v>
      </c>
      <c r="B265" s="1" t="s">
        <v>2880</v>
      </c>
      <c r="C265" s="1" t="s">
        <v>2881</v>
      </c>
      <c r="D265" s="1" t="s">
        <v>2882</v>
      </c>
      <c r="E265" s="1" t="str">
        <f>IFERROR(__xludf.DUMMYFUNCTION("SPLIT(D265,""33"",FALSE)"),"rue Francisco Ferrer
                                ")</f>
        <v>rue Francisco Ferrer
                                </v>
      </c>
      <c r="F265" s="1" t="str">
        <f>IFERROR(__xludf.DUMMYFUNCTION("""COMPUTED_VALUE"""),"076 Bordeaux cedex")</f>
        <v>076 Bordeaux cedex</v>
      </c>
      <c r="G265" s="1" t="s">
        <v>2883</v>
      </c>
      <c r="H265" s="1" t="s">
        <v>11</v>
      </c>
      <c r="I265" s="1" t="s">
        <v>11</v>
      </c>
      <c r="J265" s="1" t="s">
        <v>31</v>
      </c>
      <c r="K265" s="3"/>
      <c r="L265" s="3"/>
    </row>
    <row r="266" hidden="1">
      <c r="A266" s="4" t="s">
        <v>2917</v>
      </c>
      <c r="B266" s="1" t="s">
        <v>2918</v>
      </c>
      <c r="C266" s="1" t="s">
        <v>2919</v>
      </c>
      <c r="D266" s="1" t="s">
        <v>2920</v>
      </c>
      <c r="E266" s="1" t="str">
        <f>IFERROR(__xludf.DUMMYFUNCTION("SPLIT(D266,""33"",FALSE)"),"2 rue Charlevoix de Villers
                                ")</f>
        <v>2 rue Charlevoix de Villers
                                </v>
      </c>
      <c r="F266" s="1" t="str">
        <f>IFERROR(__xludf.DUMMYFUNCTION("""COMPUTED_VALUE"""),"300 BORDEAUX")</f>
        <v>300 BORDEAUX</v>
      </c>
      <c r="G266" s="1" t="s">
        <v>2921</v>
      </c>
      <c r="H266" s="1" t="s">
        <v>2922</v>
      </c>
      <c r="I266" s="1" t="s">
        <v>11</v>
      </c>
      <c r="J266" s="1" t="s">
        <v>31</v>
      </c>
      <c r="K266" s="3"/>
      <c r="L266" s="3"/>
    </row>
    <row r="267" hidden="1">
      <c r="A267" s="4" t="s">
        <v>2926</v>
      </c>
      <c r="B267" s="1" t="s">
        <v>2927</v>
      </c>
      <c r="C267" s="1" t="s">
        <v>2928</v>
      </c>
      <c r="D267" s="1" t="s">
        <v>2929</v>
      </c>
      <c r="E267" s="1" t="str">
        <f>IFERROR(__xludf.DUMMYFUNCTION("SPLIT(D267,""33"",FALSE)"),"Cours Charles Bricaud
                                BP 19
                                22028 BORDEAUX CEDEX")</f>
        <v>Cours Charles Bricaud
                                BP 19
                                22028 BORDEAUX CEDEX</v>
      </c>
      <c r="F267" s="1"/>
      <c r="G267" s="1" t="s">
        <v>2930</v>
      </c>
      <c r="H267" s="1" t="s">
        <v>2931</v>
      </c>
      <c r="I267" s="1" t="s">
        <v>11</v>
      </c>
      <c r="J267" s="1" t="s">
        <v>53</v>
      </c>
      <c r="K267" s="3"/>
      <c r="L267" s="3"/>
    </row>
    <row r="268" hidden="1">
      <c r="A268" s="4" t="s">
        <v>2941</v>
      </c>
      <c r="B268" s="1" t="s">
        <v>2942</v>
      </c>
      <c r="C268" s="3"/>
      <c r="D268" s="1" t="s">
        <v>9575</v>
      </c>
      <c r="E268" s="1" t="str">
        <f>IFERROR(__xludf.DUMMYFUNCTION("SPLIT(D268,""33"",FALSE)"),"pas d'adresse")</f>
        <v>pas d'adresse</v>
      </c>
      <c r="F268" s="3"/>
      <c r="G268" s="3"/>
      <c r="H268" s="1" t="s">
        <v>11</v>
      </c>
      <c r="I268" s="1" t="s">
        <v>11</v>
      </c>
      <c r="J268" s="1" t="s">
        <v>11</v>
      </c>
      <c r="K268" s="3"/>
      <c r="L268" s="3"/>
    </row>
    <row r="269" hidden="1">
      <c r="A269" s="4" t="s">
        <v>2962</v>
      </c>
      <c r="B269" s="1" t="s">
        <v>2963</v>
      </c>
      <c r="C269" s="1" t="s">
        <v>2964</v>
      </c>
      <c r="D269" s="1" t="s">
        <v>2965</v>
      </c>
      <c r="E269" s="1" t="str">
        <f>IFERROR(__xludf.DUMMYFUNCTION("SPLIT(D269,""33"",FALSE)"),"52 rue des Treuils
                                 France Alzheimer Gironde
                                ")</f>
        <v>52 rue des Treuils
                                 France Alzheimer Gironde
                                </v>
      </c>
      <c r="F269" s="1" t="str">
        <f>IFERROR(__xludf.DUMMYFUNCTION("""COMPUTED_VALUE"""),"082 Bordeaux Cedex")</f>
        <v>082 Bordeaux Cedex</v>
      </c>
      <c r="G269" s="1" t="s">
        <v>2966</v>
      </c>
      <c r="H269" s="1" t="s">
        <v>11</v>
      </c>
      <c r="I269" s="1" t="s">
        <v>11</v>
      </c>
      <c r="J269" s="1" t="s">
        <v>53</v>
      </c>
      <c r="K269" s="3"/>
      <c r="L269" s="3"/>
    </row>
    <row r="270" hidden="1">
      <c r="A270" s="4" t="s">
        <v>2970</v>
      </c>
      <c r="B270" s="1" t="s">
        <v>2971</v>
      </c>
      <c r="C270" s="3"/>
      <c r="D270" s="1" t="s">
        <v>9575</v>
      </c>
      <c r="E270" s="1" t="str">
        <f>IFERROR(__xludf.DUMMYFUNCTION("SPLIT(D270,""33"",FALSE)"),"pas d'adresse")</f>
        <v>pas d'adresse</v>
      </c>
      <c r="F270" s="3"/>
      <c r="G270" s="3"/>
      <c r="H270" s="1" t="s">
        <v>11</v>
      </c>
      <c r="I270" s="1" t="s">
        <v>11</v>
      </c>
      <c r="J270" s="1" t="s">
        <v>11</v>
      </c>
      <c r="K270" s="3"/>
      <c r="L270" s="3"/>
    </row>
    <row r="271" hidden="1">
      <c r="A271" s="4" t="s">
        <v>2987</v>
      </c>
      <c r="B271" s="1" t="s">
        <v>2988</v>
      </c>
      <c r="C271" s="1" t="s">
        <v>2989</v>
      </c>
      <c r="D271" s="1" t="s">
        <v>2990</v>
      </c>
      <c r="E271" s="1" t="str">
        <f>IFERROR(__xludf.DUMMYFUNCTION("SPLIT(D271,""33"",FALSE)"),"22 rue Jean Laurent
                                78110 Le Vesinet")</f>
        <v>22 rue Jean Laurent
                                78110 Le Vesinet</v>
      </c>
      <c r="F271" s="1"/>
      <c r="G271" s="1" t="s">
        <v>2991</v>
      </c>
      <c r="H271" s="1" t="s">
        <v>11</v>
      </c>
      <c r="I271" s="5" t="s">
        <v>2992</v>
      </c>
      <c r="J271" s="1" t="s">
        <v>154</v>
      </c>
      <c r="K271" s="3"/>
      <c r="L271" s="3"/>
    </row>
    <row r="272" hidden="1">
      <c r="A272" s="4" t="s">
        <v>2994</v>
      </c>
      <c r="B272" s="1" t="s">
        <v>2995</v>
      </c>
      <c r="C272" s="3"/>
      <c r="D272" s="1" t="s">
        <v>9575</v>
      </c>
      <c r="E272" s="1" t="str">
        <f>IFERROR(__xludf.DUMMYFUNCTION("SPLIT(D272,""33"",FALSE)"),"pas d'adresse")</f>
        <v>pas d'adresse</v>
      </c>
      <c r="F272" s="3"/>
      <c r="G272" s="3"/>
      <c r="H272" s="1" t="s">
        <v>11</v>
      </c>
      <c r="I272" s="1" t="s">
        <v>11</v>
      </c>
      <c r="J272" s="1" t="s">
        <v>11</v>
      </c>
      <c r="K272" s="3"/>
      <c r="L272" s="3"/>
    </row>
    <row r="273" hidden="1">
      <c r="A273" s="4" t="s">
        <v>2997</v>
      </c>
      <c r="B273" s="1" t="s">
        <v>2998</v>
      </c>
      <c r="C273" s="1" t="s">
        <v>2999</v>
      </c>
      <c r="D273" s="1" t="s">
        <v>3000</v>
      </c>
      <c r="E273" s="1" t="str">
        <f>IFERROR(__xludf.DUMMYFUNCTION("SPLIT(D273,""33"",FALSE)"),"164, avenue Charles de Gaulle
                                ")</f>
        <v>164, avenue Charles de Gaulle
                                </v>
      </c>
      <c r="F273" s="1" t="str">
        <f>IFERROR(__xludf.DUMMYFUNCTION("""COMPUTED_VALUE"""),"200 Bordeaux")</f>
        <v>200 Bordeaux</v>
      </c>
      <c r="G273" s="1" t="s">
        <v>3001</v>
      </c>
      <c r="H273" s="1" t="s">
        <v>11</v>
      </c>
      <c r="I273" s="5" t="s">
        <v>3002</v>
      </c>
      <c r="J273" s="1" t="s">
        <v>154</v>
      </c>
      <c r="K273" s="3"/>
      <c r="L273" s="3"/>
    </row>
    <row r="274" hidden="1">
      <c r="A274" s="4" t="s">
        <v>3006</v>
      </c>
      <c r="B274" s="1" t="s">
        <v>3007</v>
      </c>
      <c r="C274" s="1" t="s">
        <v>3008</v>
      </c>
      <c r="D274" s="1" t="s">
        <v>3009</v>
      </c>
      <c r="E274" s="1" t="str">
        <f>IFERROR(__xludf.DUMMYFUNCTION("SPLIT(D274,""33"",FALSE)"),"25 RUE PORTE DIJEAUX
                                 3 etage
                                ")</f>
        <v>25 RUE PORTE DIJEAUX
                                 3 etage
                                </v>
      </c>
      <c r="F274" s="1" t="str">
        <f>IFERROR(__xludf.DUMMYFUNCTION("""COMPUTED_VALUE"""),"000 BORDEAUX")</f>
        <v>000 BORDEAUX</v>
      </c>
      <c r="G274" s="1" t="s">
        <v>3010</v>
      </c>
      <c r="H274" s="1" t="s">
        <v>11</v>
      </c>
      <c r="I274" s="5" t="s">
        <v>3011</v>
      </c>
      <c r="J274" s="1" t="s">
        <v>80</v>
      </c>
      <c r="K274" s="3"/>
      <c r="L274" s="3"/>
    </row>
    <row r="275" hidden="1">
      <c r="A275" s="4" t="s">
        <v>3021</v>
      </c>
      <c r="B275" s="1" t="s">
        <v>3022</v>
      </c>
      <c r="C275" s="1" t="s">
        <v>3023</v>
      </c>
      <c r="D275" s="1" t="s">
        <v>3024</v>
      </c>
      <c r="E275" s="1" t="str">
        <f>IFERROR(__xludf.DUMMYFUNCTION("SPLIT(D275,""33"",FALSE)"),"L'ateul de Gaya 
                                 13 rue Teulère
                                ")</f>
        <v>L'ateul de Gaya 
                                 13 rue Teulère
                                </v>
      </c>
      <c r="F275" s="1" t="str">
        <f>IFERROR(__xludf.DUMMYFUNCTION("""COMPUTED_VALUE"""),"000 Bordeaux")</f>
        <v>000 Bordeaux</v>
      </c>
      <c r="G275" s="1" t="s">
        <v>3025</v>
      </c>
      <c r="H275" s="1" t="s">
        <v>3026</v>
      </c>
      <c r="I275" s="5" t="s">
        <v>3027</v>
      </c>
      <c r="J275" s="1" t="s">
        <v>43</v>
      </c>
      <c r="K275" s="3"/>
      <c r="L275" s="3"/>
    </row>
    <row r="276" hidden="1">
      <c r="A276" s="4" t="s">
        <v>3045</v>
      </c>
      <c r="B276" s="1" t="s">
        <v>3046</v>
      </c>
      <c r="C276" s="1" t="s">
        <v>3047</v>
      </c>
      <c r="D276" s="1" t="s">
        <v>3048</v>
      </c>
      <c r="E276" s="1" t="str">
        <f>IFERROR(__xludf.DUMMYFUNCTION("SPLIT(D276,""33"",FALSE)"),"97 rue malbec 
                                 97 rue malbec
                                ")</f>
        <v>97 rue malbec 
                                 97 rue malbec
                                </v>
      </c>
      <c r="F276" s="1" t="str">
        <f>IFERROR(__xludf.DUMMYFUNCTION("""COMPUTED_VALUE"""),"800 BORDEAUX")</f>
        <v>800 BORDEAUX</v>
      </c>
      <c r="G276" s="1" t="s">
        <v>3049</v>
      </c>
      <c r="H276" s="1" t="s">
        <v>11</v>
      </c>
      <c r="I276" s="5" t="s">
        <v>3050</v>
      </c>
      <c r="J276" s="1" t="s">
        <v>312</v>
      </c>
      <c r="K276" s="3"/>
      <c r="L276" s="3"/>
    </row>
    <row r="277" hidden="1">
      <c r="A277" s="4" t="s">
        <v>3054</v>
      </c>
      <c r="B277" s="1" t="s">
        <v>3055</v>
      </c>
      <c r="C277" s="1" t="s">
        <v>3056</v>
      </c>
      <c r="D277" s="1" t="s">
        <v>3057</v>
      </c>
      <c r="E277" s="1" t="str">
        <f>IFERROR(__xludf.DUMMYFUNCTION("SPLIT(D277,""33"",FALSE)"),"Be well Boite 1 - 1 place Saint Christoly
                                 Athénée Municipal Père Joseph Wresinski 
                                ")</f>
        <v>Be well Boite 1 - 1 place Saint Christoly
                                 Athénée Municipal Père Joseph Wresinski 
                                </v>
      </c>
      <c r="F277" s="1" t="str">
        <f>IFERROR(__xludf.DUMMYFUNCTION("""COMPUTED_VALUE"""),"000 Bordeaux")</f>
        <v>000 Bordeaux</v>
      </c>
      <c r="G277" s="1" t="s">
        <v>3058</v>
      </c>
      <c r="H277" s="1" t="s">
        <v>11</v>
      </c>
      <c r="I277" s="5" t="s">
        <v>3059</v>
      </c>
      <c r="J277" s="1" t="s">
        <v>183</v>
      </c>
      <c r="K277" s="3"/>
      <c r="L277" s="3"/>
    </row>
    <row r="278" hidden="1">
      <c r="A278" s="4" t="s">
        <v>3061</v>
      </c>
      <c r="B278" s="1" t="s">
        <v>3062</v>
      </c>
      <c r="C278" s="1" t="s">
        <v>3063</v>
      </c>
      <c r="D278" s="1" t="s">
        <v>3064</v>
      </c>
      <c r="E278" s="1" t="str">
        <f>IFERROR(__xludf.DUMMYFUNCTION("SPLIT(D278,""33"",FALSE)"),"c/o LABB - Athénée Père Joseph Wresinski - BàL 12
                                 Place Saint Christoly
                                ")</f>
        <v>c/o LABB - Athénée Père Joseph Wresinski - BàL 12
                                 Place Saint Christoly
                                </v>
      </c>
      <c r="F278" s="1" t="str">
        <f>IFERROR(__xludf.DUMMYFUNCTION("""COMPUTED_VALUE"""),"000 Bordeaux")</f>
        <v>000 Bordeaux</v>
      </c>
      <c r="G278" s="1" t="s">
        <v>3065</v>
      </c>
      <c r="H278" s="1" t="s">
        <v>11</v>
      </c>
      <c r="I278" s="5" t="s">
        <v>3066</v>
      </c>
      <c r="J278" s="1" t="s">
        <v>382</v>
      </c>
      <c r="K278" s="3"/>
      <c r="L278" s="3"/>
    </row>
    <row r="279" hidden="1">
      <c r="A279" s="4" t="s">
        <v>3070</v>
      </c>
      <c r="B279" s="1" t="s">
        <v>3071</v>
      </c>
      <c r="C279" s="1" t="s">
        <v>3072</v>
      </c>
      <c r="D279" s="1" t="s">
        <v>3073</v>
      </c>
      <c r="E279" s="1" t="str">
        <f>IFERROR(__xludf.DUMMYFUNCTION("SPLIT(D279,""33"",FALSE)"),"3, rue de Tauzia
                                ")</f>
        <v>3, rue de Tauzia
                                </v>
      </c>
      <c r="F279" s="1" t="str">
        <f>IFERROR(__xludf.DUMMYFUNCTION("""COMPUTED_VALUE"""),"800 Bordeaux")</f>
        <v>800 Bordeaux</v>
      </c>
      <c r="G279" s="1" t="s">
        <v>3074</v>
      </c>
      <c r="H279" s="1" t="s">
        <v>11</v>
      </c>
      <c r="I279" s="5" t="s">
        <v>3075</v>
      </c>
      <c r="J279" s="1" t="s">
        <v>382</v>
      </c>
      <c r="K279" s="3"/>
      <c r="L279" s="3"/>
    </row>
    <row r="280">
      <c r="A280" s="4" t="s">
        <v>3077</v>
      </c>
      <c r="B280" s="1" t="s">
        <v>3078</v>
      </c>
      <c r="C280" s="1" t="s">
        <v>3079</v>
      </c>
      <c r="D280" s="1" t="s">
        <v>3080</v>
      </c>
      <c r="E280" s="1" t="s">
        <v>9580</v>
      </c>
      <c r="F280" s="1" t="s">
        <v>9581</v>
      </c>
      <c r="G280" s="1" t="s">
        <v>3081</v>
      </c>
      <c r="H280" s="1" t="s">
        <v>3082</v>
      </c>
      <c r="I280" s="1" t="s">
        <v>3083</v>
      </c>
      <c r="J280" s="1" t="s">
        <v>31</v>
      </c>
      <c r="K280" s="3"/>
      <c r="L280" s="3"/>
    </row>
    <row r="281" hidden="1">
      <c r="A281" s="4" t="s">
        <v>3085</v>
      </c>
      <c r="B281" s="1" t="s">
        <v>3086</v>
      </c>
      <c r="C281" s="1" t="s">
        <v>3087</v>
      </c>
      <c r="D281" s="1" t="s">
        <v>3088</v>
      </c>
      <c r="E281" s="1" t="str">
        <f>IFERROR(__xludf.DUMMYFUNCTION("SPLIT(D281,""33"",FALSE)"),"50 rue du Tauzin
                                ")</f>
        <v>50 rue du Tauzin
                                </v>
      </c>
      <c r="F281" s="1" t="str">
        <f>IFERROR(__xludf.DUMMYFUNCTION("""COMPUTED_VALUE"""),"000 BORDEAUX")</f>
        <v>000 BORDEAUX</v>
      </c>
      <c r="G281" s="1" t="s">
        <v>3089</v>
      </c>
      <c r="H281" s="1" t="s">
        <v>11</v>
      </c>
      <c r="I281" s="5" t="s">
        <v>3090</v>
      </c>
      <c r="J281" s="1" t="s">
        <v>312</v>
      </c>
      <c r="K281" s="3"/>
      <c r="L281" s="3"/>
    </row>
    <row r="282" hidden="1">
      <c r="A282" s="4" t="s">
        <v>3102</v>
      </c>
      <c r="B282" s="1" t="s">
        <v>3103</v>
      </c>
      <c r="C282" s="1" t="s">
        <v>3104</v>
      </c>
      <c r="D282" s="1" t="s">
        <v>3105</v>
      </c>
      <c r="E282" s="1" t="str">
        <f>IFERROR(__xludf.DUMMYFUNCTION("SPLIT(D282,""33"",FALSE)"),"22 rue de Ouagadougou 
                                 Hall A  Apt. 404
                                ")</f>
        <v>22 rue de Ouagadougou 
                                 Hall A  Apt. 404
                                </v>
      </c>
      <c r="F282" s="1" t="str">
        <f>IFERROR(__xludf.DUMMYFUNCTION("""COMPUTED_VALUE"""),"300 Bordeaux")</f>
        <v>300 Bordeaux</v>
      </c>
      <c r="G282" s="1" t="s">
        <v>3106</v>
      </c>
      <c r="H282" s="1" t="s">
        <v>11</v>
      </c>
      <c r="I282" s="1" t="s">
        <v>11</v>
      </c>
      <c r="J282" s="1" t="s">
        <v>31</v>
      </c>
      <c r="K282" s="3"/>
      <c r="L282" s="3"/>
    </row>
    <row r="283" hidden="1">
      <c r="A283" s="4" t="s">
        <v>3116</v>
      </c>
      <c r="B283" s="1" t="s">
        <v>3117</v>
      </c>
      <c r="C283" s="1" t="s">
        <v>3118</v>
      </c>
      <c r="D283" s="1" t="s">
        <v>3119</v>
      </c>
      <c r="E283" s="1" t="str">
        <f>IFERROR(__xludf.DUMMYFUNCTION("SPLIT(D283,""33"",FALSE)"),"67 Rue Goya
                                ")</f>
        <v>67 Rue Goya
                                </v>
      </c>
      <c r="F283" s="1" t="str">
        <f>IFERROR(__xludf.DUMMYFUNCTION("""COMPUTED_VALUE"""),"000 Bordeaux")</f>
        <v>000 Bordeaux</v>
      </c>
      <c r="G283" s="1" t="s">
        <v>3120</v>
      </c>
      <c r="H283" s="1" t="s">
        <v>3121</v>
      </c>
      <c r="I283" s="5" t="s">
        <v>3122</v>
      </c>
      <c r="J283" s="1" t="s">
        <v>53</v>
      </c>
      <c r="K283" s="3"/>
      <c r="L283" s="3"/>
    </row>
    <row r="284" hidden="1">
      <c r="A284" s="4" t="s">
        <v>3126</v>
      </c>
      <c r="B284" s="1" t="s">
        <v>3127</v>
      </c>
      <c r="C284" s="1" t="s">
        <v>3128</v>
      </c>
      <c r="D284" s="1" t="s">
        <v>3129</v>
      </c>
      <c r="E284" s="1" t="str">
        <f>IFERROR(__xludf.DUMMYFUNCTION("SPLIT(D284,""33"",FALSE)"),"223 rue Achard
                                ")</f>
        <v>223 rue Achard
                                </v>
      </c>
      <c r="F284" s="1" t="str">
        <f>IFERROR(__xludf.DUMMYFUNCTION("""COMPUTED_VALUE"""),"300 Bordeaux")</f>
        <v>300 Bordeaux</v>
      </c>
      <c r="G284" s="1" t="s">
        <v>3130</v>
      </c>
      <c r="H284" s="1" t="s">
        <v>3131</v>
      </c>
      <c r="I284" s="5" t="s">
        <v>3132</v>
      </c>
      <c r="J284" s="1" t="s">
        <v>31</v>
      </c>
      <c r="K284" s="3"/>
      <c r="L284" s="3"/>
    </row>
    <row r="285" hidden="1">
      <c r="A285" s="4" t="s">
        <v>3134</v>
      </c>
      <c r="B285" s="1" t="s">
        <v>3135</v>
      </c>
      <c r="C285" s="1" t="s">
        <v>3136</v>
      </c>
      <c r="D285" s="1" t="s">
        <v>3137</v>
      </c>
      <c r="E285" s="1" t="str">
        <f>IFERROR(__xludf.DUMMYFUNCTION("SPLIT(D285,""33"",FALSE)"),"9 rue Montmejean 
                                ")</f>
        <v>9 rue Montmejean 
                                </v>
      </c>
      <c r="F285" s="1" t="str">
        <f>IFERROR(__xludf.DUMMYFUNCTION("""COMPUTED_VALUE"""),"100 Bordeaux")</f>
        <v>100 Bordeaux</v>
      </c>
      <c r="G285" s="1" t="s">
        <v>3138</v>
      </c>
      <c r="H285" s="1" t="s">
        <v>3139</v>
      </c>
      <c r="I285" s="3"/>
      <c r="J285" s="1" t="s">
        <v>80</v>
      </c>
      <c r="K285" s="3"/>
      <c r="L285" s="3"/>
    </row>
    <row r="286" hidden="1">
      <c r="A286" s="4" t="s">
        <v>3143</v>
      </c>
      <c r="B286" s="1" t="s">
        <v>3144</v>
      </c>
      <c r="C286" s="1" t="s">
        <v>3145</v>
      </c>
      <c r="D286" s="1" t="s">
        <v>3146</v>
      </c>
      <c r="E286" s="1" t="str">
        <f>IFERROR(__xludf.DUMMYFUNCTION("SPLIT(D286,""33"",FALSE)"),"13 RUE THIAC
                                ")</f>
        <v>13 RUE THIAC
                                </v>
      </c>
      <c r="F286" s="1" t="str">
        <f>IFERROR(__xludf.DUMMYFUNCTION("""COMPUTED_VALUE"""),"000 BORDEAUX")</f>
        <v>000 BORDEAUX</v>
      </c>
      <c r="G286" s="1" t="s">
        <v>3147</v>
      </c>
      <c r="H286" s="1" t="s">
        <v>11</v>
      </c>
      <c r="I286" s="1" t="s">
        <v>11</v>
      </c>
      <c r="J286" s="1" t="s">
        <v>312</v>
      </c>
      <c r="K286" s="3"/>
      <c r="L286" s="3"/>
    </row>
    <row r="287" hidden="1">
      <c r="A287" s="4" t="s">
        <v>3149</v>
      </c>
      <c r="B287" s="1" t="s">
        <v>3150</v>
      </c>
      <c r="C287" s="1" t="s">
        <v>3151</v>
      </c>
      <c r="D287" s="1" t="s">
        <v>3152</v>
      </c>
      <c r="E287" s="1" t="str">
        <f>IFERROR(__xludf.DUMMYFUNCTION("SPLIT(D287,""33"",FALSE)"),"5 Rue Buffon 
                                ")</f>
        <v>5 Rue Buffon 
                                </v>
      </c>
      <c r="F287" s="1" t="str">
        <f>IFERROR(__xludf.DUMMYFUNCTION("""COMPUTED_VALUE"""),"000 Bordeaux")</f>
        <v>000 Bordeaux</v>
      </c>
      <c r="G287" s="1" t="s">
        <v>3153</v>
      </c>
      <c r="H287" s="1" t="s">
        <v>11</v>
      </c>
      <c r="I287" s="5" t="s">
        <v>3154</v>
      </c>
      <c r="J287" s="1" t="s">
        <v>80</v>
      </c>
      <c r="K287" s="3"/>
      <c r="L287" s="3"/>
    </row>
    <row r="288" hidden="1">
      <c r="A288" s="4" t="s">
        <v>3158</v>
      </c>
      <c r="B288" s="1" t="s">
        <v>3159</v>
      </c>
      <c r="C288" s="1" t="s">
        <v>3160</v>
      </c>
      <c r="D288" s="1" t="s">
        <v>3161</v>
      </c>
      <c r="E288" s="1" t="str">
        <f>IFERROR(__xludf.DUMMYFUNCTION("SPLIT(D288,""33"",FALSE)"),"80 rue Wustenberg
                                ")</f>
        <v>80 rue Wustenberg
                                </v>
      </c>
      <c r="F288" s="1" t="str">
        <f>IFERROR(__xludf.DUMMYFUNCTION("""COMPUTED_VALUE"""),"000 Bordeaux")</f>
        <v>000 Bordeaux</v>
      </c>
      <c r="G288" s="1" t="s">
        <v>3162</v>
      </c>
      <c r="H288" s="1" t="s">
        <v>11</v>
      </c>
      <c r="I288" s="1" t="s">
        <v>503</v>
      </c>
      <c r="J288" s="1" t="s">
        <v>80</v>
      </c>
      <c r="K288" s="3"/>
      <c r="L288" s="3"/>
    </row>
    <row r="289" hidden="1">
      <c r="A289" s="4" t="s">
        <v>3176</v>
      </c>
      <c r="B289" s="1" t="s">
        <v>3177</v>
      </c>
      <c r="C289" s="1" t="s">
        <v>3178</v>
      </c>
      <c r="D289" s="1" t="s">
        <v>3179</v>
      </c>
      <c r="E289" s="1" t="str">
        <f>IFERROR(__xludf.DUMMYFUNCTION("SPLIT(D289,""33"",FALSE)"),"10 rue du sablonat
                                ")</f>
        <v>10 rue du sablonat
                                </v>
      </c>
      <c r="F289" s="1" t="str">
        <f>IFERROR(__xludf.DUMMYFUNCTION("""COMPUTED_VALUE"""),"800 Bordeaux")</f>
        <v>800 Bordeaux</v>
      </c>
      <c r="G289" s="1" t="s">
        <v>3180</v>
      </c>
      <c r="H289" s="1" t="s">
        <v>11</v>
      </c>
      <c r="I289" s="1" t="s">
        <v>11</v>
      </c>
      <c r="J289" s="1" t="s">
        <v>154</v>
      </c>
      <c r="K289" s="3"/>
      <c r="L289" s="3"/>
    </row>
    <row r="290" hidden="1">
      <c r="A290" s="4" t="s">
        <v>3182</v>
      </c>
      <c r="B290" s="1" t="s">
        <v>3183</v>
      </c>
      <c r="C290" s="1" t="s">
        <v>3184</v>
      </c>
      <c r="D290" s="1" t="s">
        <v>3185</v>
      </c>
      <c r="E290" s="1" t="str">
        <f>IFERROR(__xludf.DUMMYFUNCTION("SPLIT(D290,""33"",FALSE)"),"Pavillon 4, Hôpital Xavier Arnozan. Avenue du Haut-Lévèque
                                ")</f>
        <v>Pavillon 4, Hôpital Xavier Arnozan. Avenue du Haut-Lévèque
                                </v>
      </c>
      <c r="F290" s="1" t="str">
        <f>IFERROR(__xludf.DUMMYFUNCTION("""COMPUTED_VALUE"""),"600 Pessac")</f>
        <v>600 Pessac</v>
      </c>
      <c r="G290" s="1" t="s">
        <v>3186</v>
      </c>
      <c r="H290" s="1" t="s">
        <v>3187</v>
      </c>
      <c r="I290" s="5" t="s">
        <v>3188</v>
      </c>
      <c r="J290" s="1" t="s">
        <v>43</v>
      </c>
      <c r="K290" s="3"/>
      <c r="L290" s="3"/>
    </row>
    <row r="291" hidden="1">
      <c r="A291" s="4" t="s">
        <v>3216</v>
      </c>
      <c r="B291" s="1" t="s">
        <v>3217</v>
      </c>
      <c r="C291" s="1" t="s">
        <v>3218</v>
      </c>
      <c r="D291" s="1" t="s">
        <v>3219</v>
      </c>
      <c r="E291" s="1" t="str">
        <f>IFERROR(__xludf.DUMMYFUNCTION("SPLIT(D291,""33"",FALSE)"),"127 rue du Doctur Albert Barraud
                                ")</f>
        <v>127 rue du Doctur Albert Barraud
                                </v>
      </c>
      <c r="F291" s="1" t="str">
        <f>IFERROR(__xludf.DUMMYFUNCTION("""COMPUTED_VALUE"""),"000 Bordeaux")</f>
        <v>000 Bordeaux</v>
      </c>
      <c r="G291" s="1" t="s">
        <v>3220</v>
      </c>
      <c r="H291" s="1" t="s">
        <v>3221</v>
      </c>
      <c r="I291" s="1" t="s">
        <v>11</v>
      </c>
      <c r="J291" s="1" t="s">
        <v>11</v>
      </c>
      <c r="K291" s="3"/>
      <c r="L291" s="3"/>
    </row>
    <row r="292" hidden="1">
      <c r="A292" s="4" t="s">
        <v>3223</v>
      </c>
      <c r="B292" s="1" t="s">
        <v>3224</v>
      </c>
      <c r="C292" s="1" t="s">
        <v>3225</v>
      </c>
      <c r="D292" s="1" t="s">
        <v>3226</v>
      </c>
      <c r="E292" s="1" t="str">
        <f>IFERROR(__xludf.DUMMYFUNCTION("SPLIT(D292,""33"",FALSE)"),"C/° M de Labarre
                                 78 Cours de Luze
                                ")</f>
        <v>C/° M de Labarre
                                 78 Cours de Luze
                                </v>
      </c>
      <c r="F292" s="1" t="str">
        <f>IFERROR(__xludf.DUMMYFUNCTION("""COMPUTED_VALUE"""),"000 Bordeaux")</f>
        <v>000 Bordeaux</v>
      </c>
      <c r="G292" s="1" t="s">
        <v>3227</v>
      </c>
      <c r="H292" s="1" t="s">
        <v>11</v>
      </c>
      <c r="I292" s="1" t="s">
        <v>11</v>
      </c>
      <c r="J292" s="1" t="s">
        <v>31</v>
      </c>
      <c r="K292" s="3"/>
      <c r="L292" s="3"/>
    </row>
    <row r="293" hidden="1">
      <c r="A293" s="4" t="s">
        <v>3231</v>
      </c>
      <c r="B293" s="1" t="s">
        <v>3232</v>
      </c>
      <c r="C293" s="1" t="s">
        <v>3233</v>
      </c>
      <c r="D293" s="1" t="s">
        <v>3234</v>
      </c>
      <c r="E293" s="1" t="str">
        <f>IFERROR(__xludf.DUMMYFUNCTION("SPLIT(D293,""33"",FALSE)"),"47 rue Gaston Lespiault
                                ")</f>
        <v>47 rue Gaston Lespiault
                                </v>
      </c>
      <c r="F293" s="1" t="str">
        <f>IFERROR(__xludf.DUMMYFUNCTION("""COMPUTED_VALUE"""),"000 BORDEAUX")</f>
        <v>000 BORDEAUX</v>
      </c>
      <c r="G293" s="1" t="s">
        <v>3235</v>
      </c>
      <c r="H293" s="1" t="s">
        <v>11</v>
      </c>
      <c r="I293" s="1" t="s">
        <v>11</v>
      </c>
      <c r="J293" s="1" t="s">
        <v>53</v>
      </c>
      <c r="K293" s="3"/>
      <c r="L293" s="3"/>
    </row>
    <row r="294" hidden="1">
      <c r="A294" s="4" t="s">
        <v>3241</v>
      </c>
      <c r="B294" s="1" t="s">
        <v>3242</v>
      </c>
      <c r="C294" s="1" t="s">
        <v>3243</v>
      </c>
      <c r="D294" s="1" t="s">
        <v>3244</v>
      </c>
      <c r="E294" s="1" t="str">
        <f>IFERROR(__xludf.DUMMYFUNCTION("SPLIT(D294,""33"",FALSE)"),"50 Rue Eugène Leroy
                                 Apt. 153
                                ")</f>
        <v>50 Rue Eugène Leroy
                                 Apt. 153
                                </v>
      </c>
      <c r="F294" s="1" t="str">
        <f>IFERROR(__xludf.DUMMYFUNCTION("""COMPUTED_VALUE"""),"800 Bordeaux")</f>
        <v>800 Bordeaux</v>
      </c>
      <c r="G294" s="1" t="s">
        <v>3245</v>
      </c>
      <c r="H294" s="1" t="s">
        <v>11</v>
      </c>
      <c r="I294" s="5" t="s">
        <v>3246</v>
      </c>
      <c r="J294" s="1" t="s">
        <v>43</v>
      </c>
      <c r="K294" s="3"/>
      <c r="L294" s="3"/>
    </row>
    <row r="295" hidden="1">
      <c r="A295" s="4" t="s">
        <v>3248</v>
      </c>
      <c r="B295" s="1" t="s">
        <v>3249</v>
      </c>
      <c r="C295" s="3"/>
      <c r="D295" s="1" t="s">
        <v>9575</v>
      </c>
      <c r="E295" s="1" t="str">
        <f>IFERROR(__xludf.DUMMYFUNCTION("SPLIT(D295,""33"",FALSE)"),"pas d'adresse")</f>
        <v>pas d'adresse</v>
      </c>
      <c r="F295" s="3"/>
      <c r="G295" s="3"/>
      <c r="H295" s="1" t="s">
        <v>11</v>
      </c>
      <c r="I295" s="1" t="s">
        <v>11</v>
      </c>
      <c r="J295" s="1" t="s">
        <v>11</v>
      </c>
      <c r="K295" s="3"/>
      <c r="L295" s="3"/>
    </row>
    <row r="296" hidden="1">
      <c r="A296" s="4" t="s">
        <v>3255</v>
      </c>
      <c r="B296" s="1" t="s">
        <v>3256</v>
      </c>
      <c r="C296" s="1" t="s">
        <v>3257</v>
      </c>
      <c r="D296" s="1" t="s">
        <v>3258</v>
      </c>
      <c r="E296" s="1" t="str">
        <f>IFERROR(__xludf.DUMMYFUNCTION("SPLIT(D296,""33"",FALSE)"),"129 cours Edouard Vaillant
                                ")</f>
        <v>129 cours Edouard Vaillant
                                </v>
      </c>
      <c r="F296" s="1" t="str">
        <f>IFERROR(__xludf.DUMMYFUNCTION("""COMPUTED_VALUE"""),"300 Bordeaux")</f>
        <v>300 Bordeaux</v>
      </c>
      <c r="G296" s="1" t="s">
        <v>3259</v>
      </c>
      <c r="H296" s="1" t="s">
        <v>11</v>
      </c>
      <c r="I296" s="5" t="s">
        <v>3260</v>
      </c>
      <c r="J296" s="1" t="s">
        <v>80</v>
      </c>
      <c r="K296" s="3"/>
      <c r="L296" s="3"/>
    </row>
    <row r="297" hidden="1">
      <c r="A297" s="4" t="s">
        <v>3268</v>
      </c>
      <c r="B297" s="1" t="s">
        <v>3269</v>
      </c>
      <c r="C297" s="1" t="s">
        <v>3270</v>
      </c>
      <c r="D297" s="1" t="s">
        <v>3271</v>
      </c>
      <c r="E297" s="1" t="str">
        <f>IFERROR(__xludf.DUMMYFUNCTION("SPLIT(D297,""33"",FALSE)"),"26 rue Condillac
                                ")</f>
        <v>26 rue Condillac
                                </v>
      </c>
      <c r="F297" s="1" t="str">
        <f>IFERROR(__xludf.DUMMYFUNCTION("""COMPUTED_VALUE"""),"000 Bordeaux")</f>
        <v>000 Bordeaux</v>
      </c>
      <c r="G297" s="1" t="s">
        <v>3272</v>
      </c>
      <c r="H297" s="1" t="s">
        <v>11</v>
      </c>
      <c r="I297" s="5" t="s">
        <v>3273</v>
      </c>
      <c r="J297" s="1" t="s">
        <v>53</v>
      </c>
      <c r="K297" s="3"/>
      <c r="L297" s="3"/>
    </row>
    <row r="298" hidden="1">
      <c r="A298" s="4" t="s">
        <v>3279</v>
      </c>
      <c r="B298" s="1" t="s">
        <v>3280</v>
      </c>
      <c r="C298" s="1" t="s">
        <v>3281</v>
      </c>
      <c r="D298" s="1" t="s">
        <v>3282</v>
      </c>
      <c r="E298" s="1" t="str">
        <f>IFERROR(__xludf.DUMMYFUNCTION("SPLIT(D298,""33"",FALSE)"),"76 rue du Général de Castelnau
                                ")</f>
        <v>76 rue du Général de Castelnau
                                </v>
      </c>
      <c r="F298" s="1" t="str">
        <f>IFERROR(__xludf.DUMMYFUNCTION("""COMPUTED_VALUE"""),"200 BORDEAUX")</f>
        <v>200 BORDEAUX</v>
      </c>
      <c r="G298" s="1" t="s">
        <v>3283</v>
      </c>
      <c r="H298" s="1" t="s">
        <v>3284</v>
      </c>
      <c r="I298" s="1" t="s">
        <v>11</v>
      </c>
      <c r="J298" s="1" t="s">
        <v>183</v>
      </c>
      <c r="K298" s="3"/>
      <c r="L298" s="3"/>
    </row>
    <row r="299" hidden="1">
      <c r="A299" s="4" t="s">
        <v>3292</v>
      </c>
      <c r="B299" s="1" t="s">
        <v>3293</v>
      </c>
      <c r="C299" s="1" t="s">
        <v>3294</v>
      </c>
      <c r="D299" s="1" t="s">
        <v>3295</v>
      </c>
      <c r="E299" s="1" t="str">
        <f>IFERROR(__xludf.DUMMYFUNCTION("SPLIT(D299,""33"",FALSE)"),"18 rue de Barbut
                                ")</f>
        <v>18 rue de Barbut
                                </v>
      </c>
      <c r="F299" s="1" t="str">
        <f>IFERROR(__xludf.DUMMYFUNCTION("""COMPUTED_VALUE"""),"170 Gradignan")</f>
        <v>170 Gradignan</v>
      </c>
      <c r="G299" s="1" t="s">
        <v>3296</v>
      </c>
      <c r="H299" s="1" t="s">
        <v>3297</v>
      </c>
      <c r="I299" s="1" t="s">
        <v>3298</v>
      </c>
      <c r="J299" s="1" t="s">
        <v>53</v>
      </c>
      <c r="K299" s="3"/>
      <c r="L299" s="3"/>
    </row>
    <row r="300">
      <c r="A300" s="4" t="s">
        <v>3304</v>
      </c>
      <c r="B300" s="1" t="s">
        <v>3305</v>
      </c>
      <c r="C300" s="1" t="s">
        <v>3306</v>
      </c>
      <c r="D300" s="1" t="s">
        <v>3307</v>
      </c>
      <c r="E300" s="1" t="s">
        <v>9582</v>
      </c>
      <c r="F300" s="1" t="s">
        <v>9583</v>
      </c>
      <c r="G300" s="1" t="s">
        <v>3308</v>
      </c>
      <c r="H300" s="1" t="s">
        <v>3309</v>
      </c>
      <c r="I300" s="1" t="s">
        <v>11</v>
      </c>
      <c r="J300" s="1" t="s">
        <v>312</v>
      </c>
      <c r="K300" s="3"/>
      <c r="L300" s="3"/>
    </row>
    <row r="301" hidden="1">
      <c r="A301" s="4" t="s">
        <v>3325</v>
      </c>
      <c r="B301" s="1" t="s">
        <v>3326</v>
      </c>
      <c r="C301" s="1" t="s">
        <v>3327</v>
      </c>
      <c r="D301" s="1" t="s">
        <v>3328</v>
      </c>
      <c r="E301" s="1" t="str">
        <f>IFERROR(__xludf.DUMMYFUNCTION("SPLIT(D301,""33"",FALSE)"),"356 route de Toulouse
                                 Résidence Carré de Jade
                                ")</f>
        <v>356 route de Toulouse
                                 Résidence Carré de Jade
                                </v>
      </c>
      <c r="F301" s="1" t="str">
        <f>IFERROR(__xludf.DUMMYFUNCTION("""COMPUTED_VALUE"""),"130 Bègles")</f>
        <v>130 Bègles</v>
      </c>
      <c r="G301" s="1" t="s">
        <v>3329</v>
      </c>
      <c r="H301" s="1" t="s">
        <v>11</v>
      </c>
      <c r="I301" s="5" t="s">
        <v>3330</v>
      </c>
      <c r="J301" s="1" t="s">
        <v>80</v>
      </c>
      <c r="K301" s="3"/>
      <c r="L301" s="3"/>
    </row>
    <row r="302" hidden="1">
      <c r="A302" s="4" t="s">
        <v>3348</v>
      </c>
      <c r="B302" s="1" t="s">
        <v>3349</v>
      </c>
      <c r="C302" s="1" t="s">
        <v>3350</v>
      </c>
      <c r="D302" s="1" t="s">
        <v>3351</v>
      </c>
      <c r="E302" s="1" t="str">
        <f>IFERROR(__xludf.DUMMYFUNCTION("SPLIT(D302,""33"",FALSE)"),"13 rue Prosper
                                ")</f>
        <v>13 rue Prosper
                                </v>
      </c>
      <c r="F302" s="1" t="str">
        <f>IFERROR(__xludf.DUMMYFUNCTION("""COMPUTED_VALUE"""),"000 Bordeaux")</f>
        <v>000 Bordeaux</v>
      </c>
      <c r="G302" s="1" t="s">
        <v>3352</v>
      </c>
      <c r="H302" s="1" t="s">
        <v>3353</v>
      </c>
      <c r="I302" s="5" t="s">
        <v>3354</v>
      </c>
      <c r="J302" s="1" t="s">
        <v>80</v>
      </c>
      <c r="K302" s="3"/>
      <c r="L302" s="3"/>
    </row>
    <row r="303" hidden="1">
      <c r="A303" s="4" t="s">
        <v>3368</v>
      </c>
      <c r="B303" s="1" t="s">
        <v>3369</v>
      </c>
      <c r="C303" s="1" t="s">
        <v>3370</v>
      </c>
      <c r="D303" s="1" t="s">
        <v>3371</v>
      </c>
      <c r="E303" s="1" t="str">
        <f>IFERROR(__xludf.DUMMYFUNCTION("SPLIT(D303,""33"",FALSE)"),"5 Rue Duffour Dubergier
                                ")</f>
        <v>5 Rue Duffour Dubergier
                                </v>
      </c>
      <c r="F303" s="1" t="str">
        <f>IFERROR(__xludf.DUMMYFUNCTION("""COMPUTED_VALUE"""),"000 BORDEAUX")</f>
        <v>000 BORDEAUX</v>
      </c>
      <c r="G303" s="1" t="s">
        <v>3372</v>
      </c>
      <c r="H303" s="1" t="s">
        <v>11</v>
      </c>
      <c r="I303" s="5" t="s">
        <v>3373</v>
      </c>
      <c r="J303" s="1" t="s">
        <v>154</v>
      </c>
      <c r="K303" s="3"/>
      <c r="L303" s="3"/>
    </row>
    <row r="304" hidden="1">
      <c r="A304" s="4" t="s">
        <v>3377</v>
      </c>
      <c r="B304" s="1" t="s">
        <v>3378</v>
      </c>
      <c r="C304" s="1" t="s">
        <v>3379</v>
      </c>
      <c r="D304" s="1" t="s">
        <v>3380</v>
      </c>
      <c r="E304" s="1" t="str">
        <f>IFERROR(__xludf.DUMMYFUNCTION("SPLIT(D304,""33"",FALSE)"),"18 rue Nuyens
                                ")</f>
        <v>18 rue Nuyens
                                </v>
      </c>
      <c r="F304" s="1" t="str">
        <f>IFERROR(__xludf.DUMMYFUNCTION("""COMPUTED_VALUE"""),"100 Bordeaux")</f>
        <v>100 Bordeaux</v>
      </c>
      <c r="G304" s="1" t="s">
        <v>3381</v>
      </c>
      <c r="H304" s="1" t="s">
        <v>11</v>
      </c>
      <c r="I304" s="1" t="s">
        <v>11</v>
      </c>
      <c r="J304" s="1" t="s">
        <v>312</v>
      </c>
      <c r="K304" s="3"/>
      <c r="L304" s="3"/>
    </row>
    <row r="305" hidden="1">
      <c r="A305" s="4" t="s">
        <v>3385</v>
      </c>
      <c r="B305" s="1" t="s">
        <v>3386</v>
      </c>
      <c r="C305" s="1" t="s">
        <v>3387</v>
      </c>
      <c r="D305" s="1" t="s">
        <v>3388</v>
      </c>
      <c r="E305" s="1" t="str">
        <f>IFERROR(__xludf.DUMMYFUNCTION("SPLIT(D305,""33"",FALSE)"),"7 sente des Mousses
                                 Appartement 41
                                ")</f>
        <v>7 sente des Mousses
                                 Appartement 41
                                </v>
      </c>
      <c r="F305" s="1" t="str">
        <f>IFERROR(__xludf.DUMMYFUNCTION("""COMPUTED_VALUE"""),"300 Bordeaux")</f>
        <v>300 Bordeaux</v>
      </c>
      <c r="G305" s="1" t="s">
        <v>3389</v>
      </c>
      <c r="H305" s="1" t="s">
        <v>11</v>
      </c>
      <c r="I305" s="5" t="s">
        <v>3390</v>
      </c>
      <c r="J305" s="1" t="s">
        <v>43</v>
      </c>
      <c r="K305" s="3"/>
      <c r="L305" s="3"/>
    </row>
    <row r="306" hidden="1">
      <c r="A306" s="4" t="s">
        <v>3398</v>
      </c>
      <c r="B306" s="1" t="s">
        <v>3399</v>
      </c>
      <c r="C306" s="1" t="s">
        <v>3400</v>
      </c>
      <c r="D306" s="1" t="s">
        <v>3401</v>
      </c>
      <c r="E306" s="1" t="str">
        <f>IFERROR(__xludf.DUMMYFUNCTION("SPLIT(D306,""33"",FALSE)"),"Place St-Christoly 
                                 Boîte aux lettres n°28
                                ")</f>
        <v>Place St-Christoly 
                                 Boîte aux lettres n°28
                                </v>
      </c>
      <c r="F306" s="1" t="str">
        <f>IFERROR(__xludf.DUMMYFUNCTION("""COMPUTED_VALUE"""),"000 BORDEAUX")</f>
        <v>000 BORDEAUX</v>
      </c>
      <c r="G306" s="1" t="s">
        <v>3402</v>
      </c>
      <c r="H306" s="1" t="s">
        <v>11</v>
      </c>
      <c r="I306" s="1" t="s">
        <v>11</v>
      </c>
      <c r="J306" s="1" t="s">
        <v>31</v>
      </c>
      <c r="K306" s="3"/>
      <c r="L306" s="3"/>
    </row>
    <row r="307" hidden="1">
      <c r="A307" s="4" t="s">
        <v>3406</v>
      </c>
      <c r="B307" s="1" t="s">
        <v>3407</v>
      </c>
      <c r="C307" s="1" t="s">
        <v>3408</v>
      </c>
      <c r="D307" s="1" t="s">
        <v>3409</v>
      </c>
      <c r="E307" s="1" t="str">
        <f>IFERROR(__xludf.DUMMYFUNCTION("SPLIT(D307,""33"",FALSE)"),"20, rue Marc Sangnier,
                                BP 20
                                ")</f>
        <v>20, rue Marc Sangnier,
                                BP 20
                                </v>
      </c>
      <c r="F307" s="1" t="str">
        <f>IFERROR(__xludf.DUMMYFUNCTION("""COMPUTED_VALUE"""),"400 Talence")</f>
        <v>400 Talence</v>
      </c>
      <c r="G307" s="1" t="s">
        <v>3410</v>
      </c>
      <c r="H307" s="1" t="s">
        <v>3411</v>
      </c>
      <c r="I307" s="1" t="s">
        <v>11</v>
      </c>
      <c r="J307" s="1" t="s">
        <v>31</v>
      </c>
      <c r="K307" s="3"/>
      <c r="L307" s="3"/>
    </row>
    <row r="308" hidden="1">
      <c r="A308" s="4" t="s">
        <v>3417</v>
      </c>
      <c r="B308" s="1" t="s">
        <v>3418</v>
      </c>
      <c r="C308" s="1" t="s">
        <v>3419</v>
      </c>
      <c r="D308" s="1" t="s">
        <v>3420</v>
      </c>
      <c r="E308" s="1" t="str">
        <f>IFERROR(__xludf.DUMMYFUNCTION("SPLIT(D308,""33"",FALSE)"),"49 rue Pierre Trébod
                                ")</f>
        <v>49 rue Pierre Trébod
                                </v>
      </c>
      <c r="F308" s="1" t="str">
        <f>IFERROR(__xludf.DUMMYFUNCTION("""COMPUTED_VALUE"""),"300 Bordeaux")</f>
        <v>300 Bordeaux</v>
      </c>
      <c r="G308" s="1" t="s">
        <v>3421</v>
      </c>
      <c r="H308" s="1" t="s">
        <v>11</v>
      </c>
      <c r="I308" s="5" t="s">
        <v>3422</v>
      </c>
      <c r="J308" s="1" t="s">
        <v>183</v>
      </c>
      <c r="K308" s="3"/>
      <c r="L308" s="3"/>
    </row>
    <row r="309" hidden="1">
      <c r="A309" s="4" t="s">
        <v>3426</v>
      </c>
      <c r="B309" s="1" t="s">
        <v>3427</v>
      </c>
      <c r="C309" s="1" t="s">
        <v>3428</v>
      </c>
      <c r="D309" s="1" t="s">
        <v>3429</v>
      </c>
      <c r="E309" s="1" t="str">
        <f>IFERROR(__xludf.DUMMYFUNCTION("SPLIT(D309,""33"",FALSE)"),"1 rue Abel Antoune 
                                 Résidence Godard Bât. A1 
                                ")</f>
        <v>1 rue Abel Antoune 
                                 Résidence Godard Bât. A1 
                                </v>
      </c>
      <c r="F309" s="1" t="str">
        <f>IFERROR(__xludf.DUMMYFUNCTION("""COMPUTED_VALUE"""),"110 Le Bouscat")</f>
        <v>110 Le Bouscat</v>
      </c>
      <c r="G309" s="1" t="s">
        <v>3430</v>
      </c>
      <c r="H309" s="1" t="s">
        <v>11</v>
      </c>
      <c r="I309" s="1" t="s">
        <v>11</v>
      </c>
      <c r="J309" s="1" t="s">
        <v>53</v>
      </c>
      <c r="K309" s="3"/>
      <c r="L309" s="3"/>
    </row>
    <row r="310" hidden="1">
      <c r="A310" s="4" t="s">
        <v>3440</v>
      </c>
      <c r="B310" s="1" t="s">
        <v>3441</v>
      </c>
      <c r="C310" s="3"/>
      <c r="D310" s="1" t="s">
        <v>9575</v>
      </c>
      <c r="E310" s="1" t="str">
        <f>IFERROR(__xludf.DUMMYFUNCTION("SPLIT(D310,""33"",FALSE)"),"pas d'adresse")</f>
        <v>pas d'adresse</v>
      </c>
      <c r="F310" s="3"/>
      <c r="G310" s="3"/>
      <c r="H310" s="1" t="s">
        <v>11</v>
      </c>
      <c r="I310" s="1" t="s">
        <v>11</v>
      </c>
      <c r="J310" s="1" t="s">
        <v>11</v>
      </c>
      <c r="K310" s="3"/>
      <c r="L310" s="3"/>
    </row>
    <row r="311" hidden="1">
      <c r="A311" s="4" t="s">
        <v>3447</v>
      </c>
      <c r="B311" s="1" t="s">
        <v>3448</v>
      </c>
      <c r="C311" s="1" t="s">
        <v>3449</v>
      </c>
      <c r="D311" s="1" t="s">
        <v>3450</v>
      </c>
      <c r="E311" s="1" t="str">
        <f>IFERROR(__xludf.DUMMYFUNCTION("SPLIT(D311,""33"",FALSE)"),"Hangar 20, Quai de Bacalan
                                ")</f>
        <v>Hangar 20, Quai de Bacalan
                                </v>
      </c>
      <c r="F311" s="1" t="str">
        <f>IFERROR(__xludf.DUMMYFUNCTION("""COMPUTED_VALUE"""),"300 BORDEAUX")</f>
        <v>300 BORDEAUX</v>
      </c>
      <c r="G311" s="1" t="s">
        <v>3451</v>
      </c>
      <c r="H311" s="1" t="s">
        <v>3452</v>
      </c>
      <c r="I311" s="1" t="s">
        <v>3453</v>
      </c>
      <c r="J311" s="1" t="s">
        <v>1199</v>
      </c>
      <c r="K311" s="3"/>
      <c r="L311" s="3"/>
    </row>
    <row r="312" hidden="1">
      <c r="A312" s="4" t="s">
        <v>3459</v>
      </c>
      <c r="B312" s="1" t="s">
        <v>3460</v>
      </c>
      <c r="C312" s="1" t="s">
        <v>3461</v>
      </c>
      <c r="D312" s="1" t="s">
        <v>3462</v>
      </c>
      <c r="E312" s="1" t="str">
        <f>IFERROR(__xludf.DUMMYFUNCTION("SPLIT(D312,""33"",FALSE)"),"11 rue de l'hermitage
                                ")</f>
        <v>11 rue de l'hermitage
                                </v>
      </c>
      <c r="F312" s="1" t="str">
        <f>IFERROR(__xludf.DUMMYFUNCTION("""COMPUTED_VALUE"""),"200 Bordeaux")</f>
        <v>200 Bordeaux</v>
      </c>
      <c r="G312" s="1" t="s">
        <v>3463</v>
      </c>
      <c r="H312" s="1" t="s">
        <v>11</v>
      </c>
      <c r="I312" s="5" t="s">
        <v>3464</v>
      </c>
      <c r="J312" s="1" t="s">
        <v>43</v>
      </c>
      <c r="K312" s="3"/>
      <c r="L312" s="3"/>
    </row>
    <row r="313" hidden="1">
      <c r="A313" s="4" t="s">
        <v>3470</v>
      </c>
      <c r="B313" s="1" t="s">
        <v>3471</v>
      </c>
      <c r="C313" s="1" t="s">
        <v>3472</v>
      </c>
      <c r="D313" s="1" t="s">
        <v>3473</v>
      </c>
      <c r="E313" s="1" t="str">
        <f>IFERROR(__xludf.DUMMYFUNCTION("SPLIT(D313,""33"",FALSE)"),"10 rue de la Jalle
                                ")</f>
        <v>10 rue de la Jalle
                                </v>
      </c>
      <c r="F313" s="1" t="str">
        <f>IFERROR(__xludf.DUMMYFUNCTION("""COMPUTED_VALUE"""),"000 Bordeaux")</f>
        <v>000 Bordeaux</v>
      </c>
      <c r="G313" s="1" t="s">
        <v>3474</v>
      </c>
      <c r="H313" s="1" t="s">
        <v>11</v>
      </c>
      <c r="I313" s="5" t="s">
        <v>3475</v>
      </c>
      <c r="J313" s="1" t="s">
        <v>80</v>
      </c>
      <c r="K313" s="3"/>
      <c r="L313" s="3"/>
    </row>
    <row r="314" hidden="1">
      <c r="A314" s="4" t="s">
        <v>3479</v>
      </c>
      <c r="B314" s="1" t="s">
        <v>3480</v>
      </c>
      <c r="C314" s="1" t="s">
        <v>3481</v>
      </c>
      <c r="D314" s="1" t="s">
        <v>3482</v>
      </c>
      <c r="E314" s="1" t="str">
        <f>IFERROR(__xludf.DUMMYFUNCTION("SPLIT(D314,""33"",FALSE)"),"123 cours Journu Auber
                                ")</f>
        <v>123 cours Journu Auber
                                </v>
      </c>
      <c r="F314" s="1" t="str">
        <f>IFERROR(__xludf.DUMMYFUNCTION("""COMPUTED_VALUE"""),"000 Bordeaux")</f>
        <v>000 Bordeaux</v>
      </c>
      <c r="G314" s="1" t="s">
        <v>3483</v>
      </c>
      <c r="H314" s="1" t="s">
        <v>3484</v>
      </c>
      <c r="I314" s="5" t="s">
        <v>3485</v>
      </c>
      <c r="J314" s="1" t="s">
        <v>654</v>
      </c>
      <c r="K314" s="3"/>
      <c r="L314" s="3"/>
    </row>
    <row r="315" hidden="1">
      <c r="A315" s="4" t="s">
        <v>3495</v>
      </c>
      <c r="B315" s="1" t="s">
        <v>3496</v>
      </c>
      <c r="C315" s="3"/>
      <c r="D315" s="1" t="s">
        <v>9575</v>
      </c>
      <c r="E315" s="1" t="str">
        <f>IFERROR(__xludf.DUMMYFUNCTION("SPLIT(D315,""33"",FALSE)"),"pas d'adresse")</f>
        <v>pas d'adresse</v>
      </c>
      <c r="F315" s="3"/>
      <c r="G315" s="3"/>
      <c r="H315" s="1" t="s">
        <v>11</v>
      </c>
      <c r="I315" s="1" t="s">
        <v>11</v>
      </c>
      <c r="J315" s="1" t="s">
        <v>11</v>
      </c>
      <c r="K315" s="3"/>
      <c r="L315" s="3"/>
    </row>
    <row r="316" hidden="1">
      <c r="A316" s="4" t="s">
        <v>3498</v>
      </c>
      <c r="B316" s="1" t="s">
        <v>3499</v>
      </c>
      <c r="C316" s="1" t="s">
        <v>3500</v>
      </c>
      <c r="D316" s="1" t="s">
        <v>3501</v>
      </c>
      <c r="E316" s="1" t="str">
        <f>IFERROR(__xludf.DUMMYFUNCTION("SPLIT(D316,""33"",FALSE)"),"rue Elie Gintrac
                                ")</f>
        <v>rue Elie Gintrac
                                </v>
      </c>
      <c r="F316" s="1" t="str">
        <f>IFERROR(__xludf.DUMMYFUNCTION("""COMPUTED_VALUE"""),"000 Bordeaux")</f>
        <v>000 Bordeaux</v>
      </c>
      <c r="G316" s="1" t="s">
        <v>3502</v>
      </c>
      <c r="H316" s="1" t="s">
        <v>11</v>
      </c>
      <c r="I316" s="1" t="s">
        <v>11</v>
      </c>
      <c r="J316" s="1" t="s">
        <v>312</v>
      </c>
      <c r="K316" s="3"/>
      <c r="L316" s="3"/>
    </row>
    <row r="317" hidden="1">
      <c r="A317" s="4" t="s">
        <v>3504</v>
      </c>
      <c r="B317" s="1" t="s">
        <v>3505</v>
      </c>
      <c r="C317" s="1" t="s">
        <v>3506</v>
      </c>
      <c r="D317" s="1" t="s">
        <v>3507</v>
      </c>
      <c r="E317" s="1" t="str">
        <f>IFERROR(__xludf.DUMMYFUNCTION("SPLIT(D317,""33"",FALSE)"),"7 rue des maquis 
                                ")</f>
        <v>7 rue des maquis 
                                </v>
      </c>
      <c r="F317" s="1" t="str">
        <f>IFERROR(__xludf.DUMMYFUNCTION("""COMPUTED_VALUE"""),"700 merignac")</f>
        <v>700 merignac</v>
      </c>
      <c r="G317" s="1" t="s">
        <v>3508</v>
      </c>
      <c r="H317" s="1" t="s">
        <v>3509</v>
      </c>
      <c r="I317" s="5" t="s">
        <v>3510</v>
      </c>
      <c r="J317" s="1" t="s">
        <v>31</v>
      </c>
      <c r="K317" s="3"/>
      <c r="L317" s="3"/>
    </row>
    <row r="318" hidden="1">
      <c r="A318" s="4" t="s">
        <v>3514</v>
      </c>
      <c r="B318" s="1" t="s">
        <v>3515</v>
      </c>
      <c r="C318" s="3"/>
      <c r="D318" s="1" t="s">
        <v>9575</v>
      </c>
      <c r="E318" s="1" t="str">
        <f>IFERROR(__xludf.DUMMYFUNCTION("SPLIT(D318,""33"",FALSE)"),"pas d'adresse")</f>
        <v>pas d'adresse</v>
      </c>
      <c r="F318" s="3"/>
      <c r="G318" s="3"/>
      <c r="H318" s="1" t="s">
        <v>11</v>
      </c>
      <c r="I318" s="1" t="s">
        <v>11</v>
      </c>
      <c r="J318" s="1" t="s">
        <v>11</v>
      </c>
      <c r="K318" s="3"/>
      <c r="L318" s="3"/>
    </row>
    <row r="319" hidden="1">
      <c r="A319" s="4" t="s">
        <v>3529</v>
      </c>
      <c r="B319" s="1" t="s">
        <v>3530</v>
      </c>
      <c r="C319" s="1" t="s">
        <v>3531</v>
      </c>
      <c r="D319" s="1" t="s">
        <v>3532</v>
      </c>
      <c r="E319" s="1" t="str">
        <f>IFERROR(__xludf.DUMMYFUNCTION("SPLIT(D319,""33"",FALSE)"),"14 rue de la Réole
                                ")</f>
        <v>14 rue de la Réole
                                </v>
      </c>
      <c r="F319" s="1" t="str">
        <f>IFERROR(__xludf.DUMMYFUNCTION("""COMPUTED_VALUE"""),"800 Bordeaux")</f>
        <v>800 Bordeaux</v>
      </c>
      <c r="G319" s="1" t="s">
        <v>3533</v>
      </c>
      <c r="H319" s="1" t="s">
        <v>11</v>
      </c>
      <c r="I319" s="5" t="s">
        <v>3534</v>
      </c>
      <c r="J319" s="1" t="s">
        <v>80</v>
      </c>
      <c r="K319" s="3"/>
      <c r="L319" s="3"/>
    </row>
    <row r="320" hidden="1">
      <c r="A320" s="4" t="s">
        <v>3536</v>
      </c>
      <c r="B320" s="1" t="s">
        <v>3537</v>
      </c>
      <c r="C320" s="3"/>
      <c r="D320" s="1" t="s">
        <v>9575</v>
      </c>
      <c r="E320" s="1" t="str">
        <f>IFERROR(__xludf.DUMMYFUNCTION("SPLIT(D320,""33"",FALSE)"),"pas d'adresse")</f>
        <v>pas d'adresse</v>
      </c>
      <c r="F320" s="3"/>
      <c r="G320" s="3"/>
      <c r="H320" s="1" t="s">
        <v>11</v>
      </c>
      <c r="I320" s="1" t="s">
        <v>11</v>
      </c>
      <c r="J320" s="1" t="s">
        <v>11</v>
      </c>
      <c r="K320" s="3"/>
      <c r="L320" s="3"/>
    </row>
    <row r="321" hidden="1">
      <c r="A321" s="4" t="s">
        <v>3539</v>
      </c>
      <c r="B321" s="1" t="s">
        <v>3540</v>
      </c>
      <c r="C321" s="1" t="s">
        <v>3541</v>
      </c>
      <c r="D321" s="1" t="s">
        <v>3542</v>
      </c>
      <c r="E321" s="1" t="str">
        <f>IFERROR(__xludf.DUMMYFUNCTION("SPLIT(D321,""33"",FALSE)"),"123 rue mouneyra
                                ")</f>
        <v>123 rue mouneyra
                                </v>
      </c>
      <c r="F321" s="1" t="str">
        <f>IFERROR(__xludf.DUMMYFUNCTION("""COMPUTED_VALUE"""),"000 Bordeaux")</f>
        <v>000 Bordeaux</v>
      </c>
      <c r="G321" s="1" t="s">
        <v>3543</v>
      </c>
      <c r="H321" s="1" t="s">
        <v>11</v>
      </c>
      <c r="I321" s="3"/>
      <c r="J321" s="1" t="s">
        <v>43</v>
      </c>
      <c r="K321" s="3"/>
      <c r="L321" s="3"/>
    </row>
    <row r="322" hidden="1">
      <c r="A322" s="4" t="s">
        <v>3549</v>
      </c>
      <c r="B322" s="1" t="s">
        <v>3550</v>
      </c>
      <c r="C322" s="1" t="s">
        <v>3551</v>
      </c>
      <c r="D322" s="1" t="s">
        <v>3552</v>
      </c>
      <c r="E322" s="1" t="str">
        <f>IFERROR(__xludf.DUMMYFUNCTION("SPLIT(D322,""33"",FALSE)"),"123 rue Lagrange
                                BP 14
                                ")</f>
        <v>123 rue Lagrange
                                BP 14
                                </v>
      </c>
      <c r="F322" s="1" t="str">
        <f>IFERROR(__xludf.DUMMYFUNCTION("""COMPUTED_VALUE"""),"000 Bordeaux")</f>
        <v>000 Bordeaux</v>
      </c>
      <c r="G322" s="1" t="s">
        <v>3553</v>
      </c>
      <c r="H322" s="1" t="s">
        <v>11</v>
      </c>
      <c r="I322" s="5" t="s">
        <v>3554</v>
      </c>
      <c r="J322" s="1" t="s">
        <v>80</v>
      </c>
      <c r="K322" s="3"/>
      <c r="L322" s="3"/>
    </row>
    <row r="323" hidden="1">
      <c r="A323" s="4" t="s">
        <v>3580</v>
      </c>
      <c r="B323" s="1" t="s">
        <v>3581</v>
      </c>
      <c r="C323" s="1" t="s">
        <v>3582</v>
      </c>
      <c r="D323" s="1" t="s">
        <v>3583</v>
      </c>
      <c r="E323" s="1" t="str">
        <f>IFERROR(__xludf.DUMMYFUNCTION("SPLIT(D323,""33"",FALSE)"),"6 RUE RABBIN COHEN
                                ")</f>
        <v>6 RUE RABBIN COHEN
                                </v>
      </c>
      <c r="F323" s="1" t="str">
        <f>IFERROR(__xludf.DUMMYFUNCTION("""COMPUTED_VALUE"""),"000 BORDEAUX")</f>
        <v>000 BORDEAUX</v>
      </c>
      <c r="G323" s="1" t="s">
        <v>1560</v>
      </c>
      <c r="H323" s="1" t="s">
        <v>1561</v>
      </c>
      <c r="I323" s="1" t="s">
        <v>11</v>
      </c>
      <c r="J323" s="1" t="s">
        <v>80</v>
      </c>
      <c r="K323" s="3"/>
      <c r="L323" s="3"/>
    </row>
    <row r="324" hidden="1">
      <c r="A324" s="4" t="s">
        <v>3599</v>
      </c>
      <c r="B324" s="1" t="s">
        <v>3600</v>
      </c>
      <c r="C324" s="1" t="s">
        <v>3601</v>
      </c>
      <c r="D324" s="1" t="s">
        <v>3602</v>
      </c>
      <c r="E324" s="1" t="str">
        <f>IFERROR(__xludf.DUMMYFUNCTION("SPLIT(D324,""33"",FALSE)"),"32 rue Armand Leroi
                                ")</f>
        <v>32 rue Armand Leroi
                                </v>
      </c>
      <c r="F324" s="1" t="str">
        <f>IFERROR(__xludf.DUMMYFUNCTION("""COMPUTED_VALUE"""),"400 TAlence")</f>
        <v>400 TAlence</v>
      </c>
      <c r="G324" s="1" t="s">
        <v>3603</v>
      </c>
      <c r="H324" s="1" t="s">
        <v>11</v>
      </c>
      <c r="I324" s="1" t="s">
        <v>11</v>
      </c>
      <c r="J324" s="1" t="s">
        <v>183</v>
      </c>
      <c r="K324" s="3"/>
      <c r="L324" s="3"/>
    </row>
    <row r="325" hidden="1">
      <c r="A325" s="4" t="s">
        <v>3609</v>
      </c>
      <c r="B325" s="1" t="s">
        <v>3610</v>
      </c>
      <c r="C325" s="1" t="s">
        <v>3611</v>
      </c>
      <c r="D325" s="1" t="s">
        <v>3612</v>
      </c>
      <c r="E325" s="1" t="str">
        <f>IFERROR(__xludf.DUMMYFUNCTION("SPLIT(D325,""33"",FALSE)"),"Salle Jean Dauguet rue de la Benauge
                                ")</f>
        <v>Salle Jean Dauguet rue de la Benauge
                                </v>
      </c>
      <c r="F325" s="1" t="str">
        <f>IFERROR(__xludf.DUMMYFUNCTION("""COMPUTED_VALUE"""),"100 BORDEAUX")</f>
        <v>100 BORDEAUX</v>
      </c>
      <c r="G325" s="1" t="s">
        <v>3613</v>
      </c>
      <c r="H325" s="1" t="s">
        <v>11</v>
      </c>
      <c r="I325" s="5" t="s">
        <v>3614</v>
      </c>
      <c r="J325" s="1" t="s">
        <v>183</v>
      </c>
      <c r="K325" s="3"/>
      <c r="L325" s="3"/>
    </row>
    <row r="326" hidden="1">
      <c r="A326" s="4" t="s">
        <v>3618</v>
      </c>
      <c r="B326" s="1" t="s">
        <v>3619</v>
      </c>
      <c r="C326" s="1" t="s">
        <v>3620</v>
      </c>
      <c r="D326" s="1" t="s">
        <v>3473</v>
      </c>
      <c r="E326" s="1" t="str">
        <f>IFERROR(__xludf.DUMMYFUNCTION("SPLIT(D326,""33"",FALSE)"),"10 rue de la Jalle
                                ")</f>
        <v>10 rue de la Jalle
                                </v>
      </c>
      <c r="F326" s="1" t="str">
        <f>IFERROR(__xludf.DUMMYFUNCTION("""COMPUTED_VALUE"""),"000 Bordeaux")</f>
        <v>000 Bordeaux</v>
      </c>
      <c r="G326" s="1" t="s">
        <v>3621</v>
      </c>
      <c r="H326" s="1" t="s">
        <v>11</v>
      </c>
      <c r="I326" s="1" t="s">
        <v>11</v>
      </c>
      <c r="J326" s="1" t="s">
        <v>43</v>
      </c>
      <c r="K326" s="3"/>
      <c r="L326" s="3"/>
    </row>
    <row r="327" hidden="1">
      <c r="A327" s="4" t="s">
        <v>3625</v>
      </c>
      <c r="B327" s="1" t="s">
        <v>3626</v>
      </c>
      <c r="C327" s="1" t="s">
        <v>3627</v>
      </c>
      <c r="D327" s="1" t="s">
        <v>3628</v>
      </c>
      <c r="E327" s="1" t="str">
        <f>IFERROR(__xludf.DUMMYFUNCTION("SPLIT(D327,""33"",FALSE)"),"BAL n°1 - LABB Bordeaux Caudéran
                                 MAIRIE DE CAUDERAN - 130 Av. Louis Barthou
                                ")</f>
        <v>BAL n°1 - LABB Bordeaux Caudéran
                                 MAIRIE DE CAUDERAN - 130 Av. Louis Barthou
                                </v>
      </c>
      <c r="F327" s="1" t="str">
        <f>IFERROR(__xludf.DUMMYFUNCTION("""COMPUTED_VALUE"""),"200 BORDEAUX")</f>
        <v>200 BORDEAUX</v>
      </c>
      <c r="G327" s="1" t="s">
        <v>3629</v>
      </c>
      <c r="H327" s="1" t="s">
        <v>11</v>
      </c>
      <c r="I327" s="5" t="s">
        <v>3630</v>
      </c>
      <c r="J327" s="1" t="s">
        <v>183</v>
      </c>
      <c r="K327" s="3"/>
      <c r="L327" s="3"/>
    </row>
    <row r="328" hidden="1">
      <c r="A328" s="4" t="s">
        <v>3632</v>
      </c>
      <c r="B328" s="1" t="s">
        <v>3633</v>
      </c>
      <c r="C328" s="3"/>
      <c r="D328" s="1" t="s">
        <v>9575</v>
      </c>
      <c r="E328" s="1" t="str">
        <f>IFERROR(__xludf.DUMMYFUNCTION("SPLIT(D328,""33"",FALSE)"),"pas d'adresse")</f>
        <v>pas d'adresse</v>
      </c>
      <c r="F328" s="3"/>
      <c r="G328" s="3"/>
      <c r="H328" s="1" t="s">
        <v>11</v>
      </c>
      <c r="I328" s="1" t="s">
        <v>11</v>
      </c>
      <c r="J328" s="1" t="s">
        <v>11</v>
      </c>
      <c r="K328" s="3"/>
      <c r="L328" s="3"/>
    </row>
    <row r="329" hidden="1">
      <c r="A329" s="4" t="s">
        <v>3643</v>
      </c>
      <c r="B329" s="1" t="s">
        <v>3644</v>
      </c>
      <c r="C329" s="1" t="s">
        <v>3645</v>
      </c>
      <c r="D329" s="1" t="s">
        <v>3646</v>
      </c>
      <c r="E329" s="1" t="str">
        <f>IFERROR(__xludf.DUMMYFUNCTION("SPLIT(D329,""33"",FALSE)"),"61 cours Pasteur
                                ")</f>
        <v>61 cours Pasteur
                                </v>
      </c>
      <c r="F329" s="1" t="str">
        <f>IFERROR(__xludf.DUMMYFUNCTION("""COMPUTED_VALUE"""),"000 Bordeaux")</f>
        <v>000 Bordeaux</v>
      </c>
      <c r="G329" s="1" t="s">
        <v>3647</v>
      </c>
      <c r="H329" s="1" t="s">
        <v>11</v>
      </c>
      <c r="I329" s="3"/>
      <c r="J329" s="1" t="s">
        <v>1199</v>
      </c>
      <c r="K329" s="3"/>
      <c r="L329" s="3"/>
    </row>
    <row r="330" hidden="1">
      <c r="A330" s="4" t="s">
        <v>3649</v>
      </c>
      <c r="B330" s="1" t="s">
        <v>3650</v>
      </c>
      <c r="C330" s="1" t="s">
        <v>3651</v>
      </c>
      <c r="D330" s="1" t="s">
        <v>3652</v>
      </c>
      <c r="E330" s="1" t="str">
        <f>IFERROR(__xludf.DUMMYFUNCTION("SPLIT(D330,""33"",FALSE)"),"32 rue marcelin berthelot
                                 appt 102
                                ")</f>
        <v>32 rue marcelin berthelot
                                 appt 102
                                </v>
      </c>
      <c r="F330" s="1" t="str">
        <f>IFERROR(__xludf.DUMMYFUNCTION("""COMPUTED_VALUE"""),"200 bordeaux")</f>
        <v>200 bordeaux</v>
      </c>
      <c r="G330" s="1" t="s">
        <v>3653</v>
      </c>
      <c r="H330" s="1" t="s">
        <v>11</v>
      </c>
      <c r="I330" s="1" t="s">
        <v>11</v>
      </c>
      <c r="J330" s="1" t="s">
        <v>183</v>
      </c>
      <c r="K330" s="3"/>
      <c r="L330" s="3"/>
    </row>
    <row r="331" hidden="1">
      <c r="A331" s="4" t="s">
        <v>3655</v>
      </c>
      <c r="B331" s="1" t="s">
        <v>3656</v>
      </c>
      <c r="C331" s="1" t="s">
        <v>3657</v>
      </c>
      <c r="D331" s="1" t="s">
        <v>3658</v>
      </c>
      <c r="E331" s="1" t="str">
        <f>IFERROR(__xludf.DUMMYFUNCTION("SPLIT(D331,""33"",FALSE)"),"10 rue Paul Doumer
                                ")</f>
        <v>10 rue Paul Doumer
                                </v>
      </c>
      <c r="F331" s="1" t="str">
        <f>IFERROR(__xludf.DUMMYFUNCTION("""COMPUTED_VALUE"""),"200 Bordeaux")</f>
        <v>200 Bordeaux</v>
      </c>
      <c r="G331" s="1" t="s">
        <v>3659</v>
      </c>
      <c r="H331" s="1" t="s">
        <v>11</v>
      </c>
      <c r="I331" s="3"/>
      <c r="J331" s="1" t="s">
        <v>154</v>
      </c>
      <c r="K331" s="3"/>
      <c r="L331" s="3"/>
    </row>
    <row r="332" hidden="1">
      <c r="A332" s="4" t="s">
        <v>3663</v>
      </c>
      <c r="B332" s="1" t="s">
        <v>3664</v>
      </c>
      <c r="C332" s="1" t="s">
        <v>3665</v>
      </c>
      <c r="D332" s="1" t="s">
        <v>3666</v>
      </c>
      <c r="E332" s="1" t="str">
        <f>IFERROR(__xludf.DUMMYFUNCTION("SPLIT(D332,""33"",FALSE)"),"39, rue de l'Hermitage
                                ")</f>
        <v>39, rue de l'Hermitage
                                </v>
      </c>
      <c r="F332" s="1" t="str">
        <f>IFERROR(__xludf.DUMMYFUNCTION("""COMPUTED_VALUE"""),"200 Bordeaux")</f>
        <v>200 Bordeaux</v>
      </c>
      <c r="G332" s="1" t="s">
        <v>3667</v>
      </c>
      <c r="H332" s="1" t="s">
        <v>3668</v>
      </c>
      <c r="I332" s="5" t="s">
        <v>3669</v>
      </c>
      <c r="J332" s="1" t="s">
        <v>80</v>
      </c>
      <c r="K332" s="3"/>
      <c r="L332" s="3"/>
    </row>
    <row r="333" hidden="1">
      <c r="A333" s="4" t="s">
        <v>3673</v>
      </c>
      <c r="B333" s="1" t="s">
        <v>3674</v>
      </c>
      <c r="C333" s="1" t="s">
        <v>3675</v>
      </c>
      <c r="D333" s="1" t="s">
        <v>3676</v>
      </c>
      <c r="E333" s="1" t="str">
        <f>IFERROR(__xludf.DUMMYFUNCTION("SPLIT(D333,""33"",FALSE)"),"20 rue Pasteur
                                ")</f>
        <v>20 rue Pasteur
                                </v>
      </c>
      <c r="F333" s="1" t="str">
        <f>IFERROR(__xludf.DUMMYFUNCTION("""COMPUTED_VALUE"""),"200 BORDEAUX")</f>
        <v>200 BORDEAUX</v>
      </c>
      <c r="G333" s="1" t="s">
        <v>3677</v>
      </c>
      <c r="H333" s="1" t="s">
        <v>11</v>
      </c>
      <c r="I333" s="1" t="s">
        <v>11</v>
      </c>
      <c r="J333" s="1" t="s">
        <v>183</v>
      </c>
      <c r="K333" s="3"/>
      <c r="L333" s="3"/>
    </row>
    <row r="334" hidden="1">
      <c r="A334" s="4" t="s">
        <v>3693</v>
      </c>
      <c r="B334" s="1" t="s">
        <v>3694</v>
      </c>
      <c r="C334" s="1" t="s">
        <v>3695</v>
      </c>
      <c r="D334" s="1" t="s">
        <v>3696</v>
      </c>
      <c r="E334" s="1" t="str">
        <f>IFERROR(__xludf.DUMMYFUNCTION("SPLIT(D334,""33"",FALSE)"),"7 rue Joseph Brunet 
                                ")</f>
        <v>7 rue Joseph Brunet 
                                </v>
      </c>
      <c r="F334" s="1" t="str">
        <f>IFERROR(__xludf.DUMMYFUNCTION("""COMPUTED_VALUE"""),"300 Bordeaux")</f>
        <v>300 Bordeaux</v>
      </c>
      <c r="G334" s="1" t="s">
        <v>3697</v>
      </c>
      <c r="H334" s="1" t="s">
        <v>11</v>
      </c>
      <c r="I334" s="5" t="s">
        <v>3698</v>
      </c>
      <c r="J334" s="1" t="s">
        <v>154</v>
      </c>
      <c r="K334" s="3"/>
      <c r="L334" s="3"/>
    </row>
    <row r="335" hidden="1">
      <c r="A335" s="4" t="s">
        <v>3702</v>
      </c>
      <c r="B335" s="1" t="s">
        <v>3703</v>
      </c>
      <c r="C335" s="1" t="s">
        <v>3704</v>
      </c>
      <c r="D335" s="1" t="s">
        <v>3705</v>
      </c>
      <c r="E335" s="1" t="str">
        <f>IFERROR(__xludf.DUMMYFUNCTION("SPLIT(D335,""33"",FALSE)"),"96 rue Abbé de l'Épée
                                ")</f>
        <v>96 rue Abbé de l'Épée
                                </v>
      </c>
      <c r="F335" s="1" t="str">
        <f>IFERROR(__xludf.DUMMYFUNCTION("""COMPUTED_VALUE"""),"000 Bordeaux")</f>
        <v>000 Bordeaux</v>
      </c>
      <c r="G335" s="1" t="s">
        <v>3706</v>
      </c>
      <c r="H335" s="1" t="s">
        <v>11</v>
      </c>
      <c r="I335" s="1" t="s">
        <v>11</v>
      </c>
      <c r="J335" s="1" t="s">
        <v>80</v>
      </c>
      <c r="K335" s="3"/>
      <c r="L335" s="3"/>
    </row>
    <row r="336" hidden="1">
      <c r="A336" s="4" t="s">
        <v>3712</v>
      </c>
      <c r="B336" s="1" t="s">
        <v>3713</v>
      </c>
      <c r="C336" s="1" t="s">
        <v>3714</v>
      </c>
      <c r="D336" s="1" t="s">
        <v>3715</v>
      </c>
      <c r="E336" s="1" t="str">
        <f>IFERROR(__xludf.DUMMYFUNCTION("SPLIT(D336,""33"",FALSE)"),"75 rue Blanqui
                                 Appartement 5
                                ")</f>
        <v>75 rue Blanqui
                                 Appartement 5
                                </v>
      </c>
      <c r="F336" s="1" t="str">
        <f>IFERROR(__xludf.DUMMYFUNCTION("""COMPUTED_VALUE"""),"300 Bordeaux")</f>
        <v>300 Bordeaux</v>
      </c>
      <c r="G336" s="1" t="s">
        <v>3716</v>
      </c>
      <c r="H336" s="1" t="s">
        <v>3717</v>
      </c>
      <c r="I336" s="1" t="s">
        <v>11</v>
      </c>
      <c r="J336" s="1" t="s">
        <v>31</v>
      </c>
      <c r="K336" s="3"/>
      <c r="L336" s="3"/>
    </row>
    <row r="337" hidden="1">
      <c r="A337" s="4" t="s">
        <v>3723</v>
      </c>
      <c r="B337" s="1" t="s">
        <v>3724</v>
      </c>
      <c r="C337" s="1" t="s">
        <v>3725</v>
      </c>
      <c r="D337" s="1" t="s">
        <v>3726</v>
      </c>
      <c r="E337" s="1" t="str">
        <f>IFERROR(__xludf.DUMMYFUNCTION("SPLIT(D337,""33"",FALSE)"),"30 RUE DE TOULON
                                ")</f>
        <v>30 RUE DE TOULON
                                </v>
      </c>
      <c r="F337" s="1" t="str">
        <f>IFERROR(__xludf.DUMMYFUNCTION("""COMPUTED_VALUE"""),"000 BORDEAUX")</f>
        <v>000 BORDEAUX</v>
      </c>
      <c r="G337" s="1" t="s">
        <v>3727</v>
      </c>
      <c r="H337" s="1" t="s">
        <v>3728</v>
      </c>
      <c r="I337" s="5" t="s">
        <v>3729</v>
      </c>
      <c r="J337" s="1" t="s">
        <v>53</v>
      </c>
      <c r="K337" s="3"/>
      <c r="L337" s="3"/>
    </row>
    <row r="338" hidden="1">
      <c r="A338" s="4" t="s">
        <v>3731</v>
      </c>
      <c r="B338" s="1" t="s">
        <v>3732</v>
      </c>
      <c r="C338" s="1" t="s">
        <v>3733</v>
      </c>
      <c r="D338" s="1" t="s">
        <v>3734</v>
      </c>
      <c r="E338" s="1" t="str">
        <f>IFERROR(__xludf.DUMMYFUNCTION("SPLIT(D338,""33"",FALSE)"),"1 bis rue des Cordeliers
                                ")</f>
        <v>1 bis rue des Cordeliers
                                </v>
      </c>
      <c r="F338" s="1" t="str">
        <f>IFERROR(__xludf.DUMMYFUNCTION("""COMPUTED_VALUE"""),"000 Bordeaux")</f>
        <v>000 Bordeaux</v>
      </c>
      <c r="G338" s="1" t="s">
        <v>3735</v>
      </c>
      <c r="H338" s="1" t="s">
        <v>11</v>
      </c>
      <c r="I338" s="5" t="s">
        <v>3736</v>
      </c>
      <c r="J338" s="1" t="s">
        <v>80</v>
      </c>
      <c r="K338" s="3"/>
      <c r="L338" s="3"/>
    </row>
    <row r="339" hidden="1">
      <c r="A339" s="4" t="s">
        <v>3754</v>
      </c>
      <c r="B339" s="1" t="s">
        <v>3755</v>
      </c>
      <c r="C339" s="1" t="s">
        <v>3756</v>
      </c>
      <c r="D339" s="1" t="s">
        <v>3757</v>
      </c>
      <c r="E339" s="1" t="str">
        <f>IFERROR(__xludf.DUMMYFUNCTION("SPLIT(D339,""33"",FALSE)"),"Place de l'Europe
                                BP 40004
                                ")</f>
        <v>Place de l'Europe
                                BP 40004
                                </v>
      </c>
      <c r="F339" s="1" t="str">
        <f>IFERROR(__xludf.DUMMYFUNCTION("""COMPUTED_VALUE"""),"300 Bordeaux")</f>
        <v>300 Bordeaux</v>
      </c>
      <c r="G339" s="1" t="s">
        <v>3758</v>
      </c>
      <c r="H339" s="1" t="s">
        <v>11</v>
      </c>
      <c r="I339" s="1" t="s">
        <v>503</v>
      </c>
      <c r="J339" s="1" t="s">
        <v>53</v>
      </c>
      <c r="K339" s="3"/>
      <c r="L339" s="3"/>
    </row>
    <row r="340" hidden="1">
      <c r="A340" s="4" t="s">
        <v>3762</v>
      </c>
      <c r="B340" s="1" t="s">
        <v>3763</v>
      </c>
      <c r="C340" s="1" t="s">
        <v>3764</v>
      </c>
      <c r="D340" s="1" t="s">
        <v>3765</v>
      </c>
      <c r="E340" s="1" t="str">
        <f>IFERROR(__xludf.DUMMYFUNCTION("SPLIT(D340,""33"",FALSE)"),"32 rue Auguste Poirson
                                ")</f>
        <v>32 rue Auguste Poirson
                                </v>
      </c>
      <c r="F340" s="1" t="str">
        <f>IFERROR(__xludf.DUMMYFUNCTION("""COMPUTED_VALUE"""),"000 Bordeaux")</f>
        <v>000 Bordeaux</v>
      </c>
      <c r="G340" s="1" t="s">
        <v>3766</v>
      </c>
      <c r="H340" s="1" t="s">
        <v>11</v>
      </c>
      <c r="I340" s="5" t="s">
        <v>3767</v>
      </c>
      <c r="J340" s="1" t="s">
        <v>53</v>
      </c>
      <c r="K340" s="3"/>
      <c r="L340" s="3"/>
    </row>
    <row r="341" hidden="1">
      <c r="A341" s="4" t="s">
        <v>3769</v>
      </c>
      <c r="B341" s="1" t="s">
        <v>3770</v>
      </c>
      <c r="C341" s="1" t="s">
        <v>3771</v>
      </c>
      <c r="D341" s="1" t="s">
        <v>3772</v>
      </c>
      <c r="E341" s="1" t="str">
        <f>IFERROR(__xludf.DUMMYFUNCTION("SPLIT(D341,""33"",FALSE)"),"4 impasse de la Merci
                                 Apt. 46
                                ")</f>
        <v>4 impasse de la Merci
                                 Apt. 46
                                </v>
      </c>
      <c r="F341" s="1" t="str">
        <f>IFERROR(__xludf.DUMMYFUNCTION("""COMPUTED_VALUE"""),"000 Bordeaux")</f>
        <v>000 Bordeaux</v>
      </c>
      <c r="G341" s="1" t="s">
        <v>3773</v>
      </c>
      <c r="H341" s="1" t="s">
        <v>11</v>
      </c>
      <c r="I341" s="5" t="s">
        <v>3774</v>
      </c>
      <c r="J341" s="1" t="s">
        <v>154</v>
      </c>
      <c r="K341" s="3"/>
      <c r="L341" s="3"/>
    </row>
    <row r="342" hidden="1">
      <c r="A342" s="4" t="s">
        <v>3776</v>
      </c>
      <c r="B342" s="1" t="s">
        <v>3777</v>
      </c>
      <c r="C342" s="1" t="s">
        <v>3778</v>
      </c>
      <c r="D342" s="1" t="s">
        <v>3779</v>
      </c>
      <c r="E342" s="1" t="str">
        <f>IFERROR(__xludf.DUMMYFUNCTION("SPLIT(D342,""33"",FALSE)"),"175 rue Georges Bonnac
                                ")</f>
        <v>175 rue Georges Bonnac
                                </v>
      </c>
      <c r="F342" s="1" t="str">
        <f>IFERROR(__xludf.DUMMYFUNCTION("""COMPUTED_VALUE"""),"000 Bordeaux")</f>
        <v>000 Bordeaux</v>
      </c>
      <c r="G342" s="1" t="s">
        <v>3780</v>
      </c>
      <c r="H342" s="1" t="s">
        <v>11</v>
      </c>
      <c r="I342" s="5" t="s">
        <v>3781</v>
      </c>
      <c r="J342" s="1" t="s">
        <v>80</v>
      </c>
      <c r="K342" s="3"/>
      <c r="L342" s="3"/>
    </row>
    <row r="343" hidden="1">
      <c r="A343" s="4" t="s">
        <v>3785</v>
      </c>
      <c r="B343" s="1" t="s">
        <v>3786</v>
      </c>
      <c r="C343" s="1" t="s">
        <v>3787</v>
      </c>
      <c r="D343" s="1" t="s">
        <v>3788</v>
      </c>
      <c r="E343" s="1" t="str">
        <f>IFERROR(__xludf.DUMMYFUNCTION("SPLIT(D343,""33"",FALSE)"),"74 rue des Menuts
                                ")</f>
        <v>74 rue des Menuts
                                </v>
      </c>
      <c r="F343" s="1" t="str">
        <f>IFERROR(__xludf.DUMMYFUNCTION("""COMPUTED_VALUE"""),"000 Bordeaux")</f>
        <v>000 Bordeaux</v>
      </c>
      <c r="G343" s="1" t="s">
        <v>3789</v>
      </c>
      <c r="H343" s="1" t="s">
        <v>3790</v>
      </c>
      <c r="I343" s="5" t="s">
        <v>3791</v>
      </c>
      <c r="J343" s="1" t="s">
        <v>80</v>
      </c>
      <c r="K343" s="3"/>
      <c r="L343" s="3"/>
    </row>
    <row r="344" hidden="1">
      <c r="A344" s="4" t="s">
        <v>3793</v>
      </c>
      <c r="B344" s="1" t="s">
        <v>3794</v>
      </c>
      <c r="C344" s="1" t="s">
        <v>3795</v>
      </c>
      <c r="D344" s="1" t="s">
        <v>3796</v>
      </c>
      <c r="E344" s="1" t="str">
        <f>IFERROR(__xludf.DUMMYFUNCTION("SPLIT(D344,""33"",FALSE)"),"9 rue des Capérans 
                                ")</f>
        <v>9 rue des Capérans 
                                </v>
      </c>
      <c r="F344" s="1" t="str">
        <f>IFERROR(__xludf.DUMMYFUNCTION("""COMPUTED_VALUE"""),"000 Bordeaux")</f>
        <v>000 Bordeaux</v>
      </c>
      <c r="G344" s="1" t="s">
        <v>3797</v>
      </c>
      <c r="H344" s="1" t="s">
        <v>11</v>
      </c>
      <c r="I344" s="1" t="s">
        <v>11</v>
      </c>
      <c r="J344" s="1" t="s">
        <v>80</v>
      </c>
      <c r="K344" s="3"/>
      <c r="L344" s="3"/>
    </row>
    <row r="345" hidden="1">
      <c r="A345" s="4" t="s">
        <v>3805</v>
      </c>
      <c r="B345" s="1" t="s">
        <v>3806</v>
      </c>
      <c r="C345" s="1" t="s">
        <v>3807</v>
      </c>
      <c r="D345" s="1" t="s">
        <v>3808</v>
      </c>
      <c r="E345" s="1" t="str">
        <f>IFERROR(__xludf.DUMMYFUNCTION("SPLIT(D345,""33"",FALSE)"),"34 rue Bouquiere
                                ")</f>
        <v>34 rue Bouquiere
                                </v>
      </c>
      <c r="F345" s="1" t="str">
        <f>IFERROR(__xludf.DUMMYFUNCTION("""COMPUTED_VALUE"""),"000 Bordeaux")</f>
        <v>000 Bordeaux</v>
      </c>
      <c r="G345" s="1" t="s">
        <v>3809</v>
      </c>
      <c r="H345" s="1" t="s">
        <v>11</v>
      </c>
      <c r="I345" s="1" t="s">
        <v>11</v>
      </c>
      <c r="J345" s="1" t="s">
        <v>31</v>
      </c>
      <c r="K345" s="3"/>
      <c r="L345" s="3"/>
    </row>
    <row r="346" hidden="1">
      <c r="A346" s="4" t="s">
        <v>3829</v>
      </c>
      <c r="B346" s="1" t="s">
        <v>3830</v>
      </c>
      <c r="C346" s="1" t="s">
        <v>3831</v>
      </c>
      <c r="D346" s="1" t="s">
        <v>3832</v>
      </c>
      <c r="E346" s="1" t="str">
        <f>IFERROR(__xludf.DUMMYFUNCTION("SPLIT(D346,""33"",FALSE)"),"5 place Paul Doumer
                                ")</f>
        <v>5 place Paul Doumer
                                </v>
      </c>
      <c r="F346" s="1" t="str">
        <f>IFERROR(__xludf.DUMMYFUNCTION("""COMPUTED_VALUE"""),"720 Barsac")</f>
        <v>720 Barsac</v>
      </c>
      <c r="G346" s="1" t="s">
        <v>3833</v>
      </c>
      <c r="H346" s="1" t="s">
        <v>11</v>
      </c>
      <c r="I346" s="1" t="s">
        <v>11</v>
      </c>
      <c r="J346" s="1" t="s">
        <v>183</v>
      </c>
      <c r="K346" s="3"/>
      <c r="L346" s="3"/>
    </row>
    <row r="347" hidden="1">
      <c r="A347" s="4" t="s">
        <v>3839</v>
      </c>
      <c r="B347" s="1" t="s">
        <v>3840</v>
      </c>
      <c r="C347" s="1" t="s">
        <v>3841</v>
      </c>
      <c r="D347" s="1" t="s">
        <v>3842</v>
      </c>
      <c r="E347" s="1" t="str">
        <f>IFERROR(__xludf.DUMMYFUNCTION("SPLIT(D347,""33"",FALSE)"),"11 cours Louis Fargue
                                ")</f>
        <v>11 cours Louis Fargue
                                </v>
      </c>
      <c r="F347" s="1" t="str">
        <f>IFERROR(__xludf.DUMMYFUNCTION("""COMPUTED_VALUE"""),"000 Bordeaux")</f>
        <v>000 Bordeaux</v>
      </c>
      <c r="G347" s="1" t="s">
        <v>3843</v>
      </c>
      <c r="H347" s="1" t="s">
        <v>11</v>
      </c>
      <c r="I347" s="1" t="s">
        <v>11</v>
      </c>
      <c r="J347" s="1" t="s">
        <v>154</v>
      </c>
      <c r="K347" s="3"/>
      <c r="L347" s="3"/>
    </row>
    <row r="348" hidden="1">
      <c r="A348" s="4" t="s">
        <v>3851</v>
      </c>
      <c r="B348" s="1" t="s">
        <v>3852</v>
      </c>
      <c r="C348" s="1" t="s">
        <v>3853</v>
      </c>
      <c r="D348" s="1" t="s">
        <v>3854</v>
      </c>
      <c r="E348" s="1" t="str">
        <f>IFERROR(__xludf.DUMMYFUNCTION("SPLIT(D348,""33"",FALSE)"),"28 bis rue Jean-Baptiste Charcot
                                ")</f>
        <v>28 bis rue Jean-Baptiste Charcot
                                </v>
      </c>
      <c r="F348" s="1" t="str">
        <f>IFERROR(__xludf.DUMMYFUNCTION("""COMPUTED_VALUE"""),"700 Mérignac")</f>
        <v>700 Mérignac</v>
      </c>
      <c r="G348" s="1" t="s">
        <v>3855</v>
      </c>
      <c r="H348" s="1" t="s">
        <v>3856</v>
      </c>
      <c r="I348" s="1" t="s">
        <v>11</v>
      </c>
      <c r="J348" s="1" t="s">
        <v>43</v>
      </c>
      <c r="K348" s="3"/>
      <c r="L348" s="3"/>
    </row>
    <row r="349" hidden="1">
      <c r="A349" s="4" t="s">
        <v>3860</v>
      </c>
      <c r="B349" s="1" t="s">
        <v>3861</v>
      </c>
      <c r="C349" s="1" t="s">
        <v>3862</v>
      </c>
      <c r="D349" s="1" t="s">
        <v>3863</v>
      </c>
      <c r="E349" s="1" t="str">
        <f>IFERROR(__xludf.DUMMYFUNCTION("SPLIT(D349,""33"",FALSE)")," cours de Québec
                                 Maison Polyvalente Sarah Bernhardt
                                ")</f>
        <v> cours de Québec
                                 Maison Polyvalente Sarah Bernhardt
                                </v>
      </c>
      <c r="F349" s="1" t="str">
        <f>IFERROR(__xludf.DUMMYFUNCTION("""COMPUTED_VALUE"""),"300 Bordeaux")</f>
        <v>300 Bordeaux</v>
      </c>
      <c r="G349" s="1" t="s">
        <v>3864</v>
      </c>
      <c r="H349" s="1" t="s">
        <v>11</v>
      </c>
      <c r="I349" s="5" t="s">
        <v>3865</v>
      </c>
      <c r="J349" s="1" t="s">
        <v>43</v>
      </c>
      <c r="K349" s="3"/>
      <c r="L349" s="3"/>
    </row>
    <row r="350" hidden="1">
      <c r="A350" s="4" t="s">
        <v>3867</v>
      </c>
      <c r="B350" s="1" t="s">
        <v>3868</v>
      </c>
      <c r="C350" s="3"/>
      <c r="D350" s="1" t="s">
        <v>9575</v>
      </c>
      <c r="E350" s="1" t="str">
        <f>IFERROR(__xludf.DUMMYFUNCTION("SPLIT(D350,""33"",FALSE)"),"pas d'adresse")</f>
        <v>pas d'adresse</v>
      </c>
      <c r="F350" s="3"/>
      <c r="G350" s="3"/>
      <c r="H350" s="1" t="s">
        <v>11</v>
      </c>
      <c r="I350" s="1" t="s">
        <v>11</v>
      </c>
      <c r="J350" s="1" t="s">
        <v>11</v>
      </c>
      <c r="K350" s="3"/>
      <c r="L350" s="3"/>
    </row>
    <row r="351" hidden="1">
      <c r="A351" s="4" t="s">
        <v>3870</v>
      </c>
      <c r="B351" s="1" t="s">
        <v>3871</v>
      </c>
      <c r="C351" s="1" t="s">
        <v>3872</v>
      </c>
      <c r="D351" s="1" t="s">
        <v>3873</v>
      </c>
      <c r="E351" s="1" t="str">
        <f>IFERROR(__xludf.DUMMYFUNCTION("SPLIT(D351,""33"",FALSE)"),"50 rue Joliot Curie
                                ")</f>
        <v>50 rue Joliot Curie
                                </v>
      </c>
      <c r="F351" s="1" t="str">
        <f>IFERROR(__xludf.DUMMYFUNCTION("""COMPUTED_VALUE"""),"185 Le Haillan")</f>
        <v>185 Le Haillan</v>
      </c>
      <c r="G351" s="1" t="s">
        <v>3874</v>
      </c>
      <c r="H351" s="1" t="s">
        <v>3875</v>
      </c>
      <c r="I351" s="5" t="s">
        <v>3876</v>
      </c>
      <c r="J351" s="1" t="s">
        <v>183</v>
      </c>
      <c r="K351" s="3"/>
      <c r="L351" s="3"/>
    </row>
    <row r="352" hidden="1">
      <c r="A352" s="4" t="s">
        <v>3884</v>
      </c>
      <c r="B352" s="1" t="s">
        <v>3885</v>
      </c>
      <c r="C352" s="1" t="s">
        <v>3886</v>
      </c>
      <c r="D352" s="1" t="s">
        <v>3887</v>
      </c>
      <c r="E352" s="1" t="str">
        <f>IFERROR(__xludf.DUMMYFUNCTION("SPLIT(D352,""33"",FALSE)"),"2 RUE RAYMOND LAVIGNE 
                                 RIVES DE GARONNE 1 
                                ")</f>
        <v>2 RUE RAYMOND LAVIGNE 
                                 RIVES DE GARONNE 1 
                                </v>
      </c>
      <c r="F352" s="1" t="str">
        <f>IFERROR(__xludf.DUMMYFUNCTION("""COMPUTED_VALUE"""),"100 BORDEAUX")</f>
        <v>100 BORDEAUX</v>
      </c>
      <c r="G352" s="1" t="s">
        <v>3888</v>
      </c>
      <c r="H352" s="1" t="s">
        <v>11</v>
      </c>
      <c r="I352" s="5" t="s">
        <v>3889</v>
      </c>
      <c r="J352" s="1" t="s">
        <v>312</v>
      </c>
      <c r="K352" s="3"/>
      <c r="L352" s="3"/>
    </row>
    <row r="353" hidden="1">
      <c r="A353" s="4" t="s">
        <v>3893</v>
      </c>
      <c r="B353" s="1" t="s">
        <v>3894</v>
      </c>
      <c r="C353" s="1" t="s">
        <v>3895</v>
      </c>
      <c r="D353" s="1" t="s">
        <v>3896</v>
      </c>
      <c r="E353" s="1" t="str">
        <f>IFERROR(__xludf.DUMMYFUNCTION("SPLIT(D353,""33"",FALSE)"),"121 avenue Alsace Lorraine 
                                ")</f>
        <v>121 avenue Alsace Lorraine 
                                </v>
      </c>
      <c r="F353" s="1" t="str">
        <f>IFERROR(__xludf.DUMMYFUNCTION("""COMPUTED_VALUE"""),"200 Bordeaux-Caudéran")</f>
        <v>200 Bordeaux-Caudéran</v>
      </c>
      <c r="G353" s="1" t="s">
        <v>3897</v>
      </c>
      <c r="H353" s="1" t="s">
        <v>3898</v>
      </c>
      <c r="I353" s="5" t="s">
        <v>3899</v>
      </c>
      <c r="J353" s="1" t="s">
        <v>80</v>
      </c>
      <c r="K353" s="3"/>
      <c r="L353" s="3"/>
    </row>
    <row r="354" hidden="1">
      <c r="A354" s="4" t="s">
        <v>3907</v>
      </c>
      <c r="B354" s="1" t="s">
        <v>3908</v>
      </c>
      <c r="C354" s="1" t="s">
        <v>3909</v>
      </c>
      <c r="D354" s="1" t="s">
        <v>3910</v>
      </c>
      <c r="E354" s="1" t="str">
        <f>IFERROR(__xludf.DUMMYFUNCTION("SPLIT(D354,""33"",FALSE)"),"2 rue Sicard
                                ")</f>
        <v>2 rue Sicard
                                </v>
      </c>
      <c r="F354" s="1" t="str">
        <f>IFERROR(__xludf.DUMMYFUNCTION("""COMPUTED_VALUE"""),"000 Bordeaux")</f>
        <v>000 Bordeaux</v>
      </c>
      <c r="G354" s="1" t="s">
        <v>3911</v>
      </c>
      <c r="H354" s="1" t="s">
        <v>11</v>
      </c>
      <c r="I354" s="1" t="s">
        <v>11</v>
      </c>
      <c r="J354" s="1" t="s">
        <v>924</v>
      </c>
      <c r="K354" s="3"/>
      <c r="L354" s="3"/>
    </row>
    <row r="355" hidden="1">
      <c r="A355" s="4" t="s">
        <v>3913</v>
      </c>
      <c r="B355" s="1" t="s">
        <v>3914</v>
      </c>
      <c r="C355" s="1" t="s">
        <v>3915</v>
      </c>
      <c r="D355" s="1" t="s">
        <v>3916</v>
      </c>
      <c r="E355" s="1" t="str">
        <f>IFERROR(__xludf.DUMMYFUNCTION("SPLIT(D355,""33"",FALSE)"),"28 rue jean descas
                                ")</f>
        <v>28 rue jean descas
                                </v>
      </c>
      <c r="F355" s="1" t="str">
        <f>IFERROR(__xludf.DUMMYFUNCTION("""COMPUTED_VALUE"""),"000 bordeaux")</f>
        <v>000 bordeaux</v>
      </c>
      <c r="G355" s="1" t="s">
        <v>3917</v>
      </c>
      <c r="H355" s="1" t="s">
        <v>11</v>
      </c>
      <c r="I355" s="1" t="s">
        <v>11</v>
      </c>
      <c r="J355" s="1" t="s">
        <v>183</v>
      </c>
      <c r="K355" s="3"/>
      <c r="L355" s="3"/>
    </row>
    <row r="356" hidden="1">
      <c r="A356" s="4" t="s">
        <v>3923</v>
      </c>
      <c r="B356" s="1" t="s">
        <v>3924</v>
      </c>
      <c r="C356" s="1" t="s">
        <v>3925</v>
      </c>
      <c r="D356" s="1" t="s">
        <v>3926</v>
      </c>
      <c r="E356" s="1" t="str">
        <f>IFERROR(__xludf.DUMMYFUNCTION("SPLIT(D356,""33"",FALSE)"),"2 rue Farman
                                 Technoclub C
                                31700 BLAGNAC")</f>
        <v>2 rue Farman
                                 Technoclub C
                                31700 BLAGNAC</v>
      </c>
      <c r="F356" s="1"/>
      <c r="G356" s="1" t="s">
        <v>3927</v>
      </c>
      <c r="H356" s="1" t="s">
        <v>3928</v>
      </c>
      <c r="I356" s="1" t="s">
        <v>11</v>
      </c>
      <c r="J356" s="1" t="s">
        <v>53</v>
      </c>
      <c r="K356" s="3"/>
      <c r="L356" s="3"/>
    </row>
    <row r="357" hidden="1">
      <c r="A357" s="4" t="s">
        <v>3936</v>
      </c>
      <c r="B357" s="1" t="s">
        <v>3937</v>
      </c>
      <c r="C357" s="1" t="s">
        <v>3938</v>
      </c>
      <c r="D357" s="1" t="s">
        <v>3939</v>
      </c>
      <c r="E357" s="1" t="str">
        <f>IFERROR(__xludf.DUMMYFUNCTION("SPLIT(D357,""33"",FALSE)"),"OCAC Château Palmer
                                 Rue Arisitide Briand
                                ")</f>
        <v>OCAC Château Palmer
                                 Rue Arisitide Briand
                                </v>
      </c>
      <c r="F357" s="1" t="str">
        <f>IFERROR(__xludf.DUMMYFUNCTION("""COMPUTED_VALUE"""),"150 CENON")</f>
        <v>150 CENON</v>
      </c>
      <c r="G357" s="1" t="s">
        <v>3940</v>
      </c>
      <c r="H357" s="1" t="s">
        <v>11</v>
      </c>
      <c r="I357" s="5" t="s">
        <v>3941</v>
      </c>
      <c r="J357" s="1" t="s">
        <v>80</v>
      </c>
      <c r="K357" s="3"/>
      <c r="L357" s="3"/>
    </row>
    <row r="358" hidden="1">
      <c r="A358" s="4" t="s">
        <v>3943</v>
      </c>
      <c r="B358" s="1" t="s">
        <v>3944</v>
      </c>
      <c r="C358" s="1" t="s">
        <v>3945</v>
      </c>
      <c r="D358" s="1" t="s">
        <v>3946</v>
      </c>
      <c r="E358" s="1" t="str">
        <f>IFERROR(__xludf.DUMMYFUNCTION("SPLIT(D358,""33"",FALSE)"),"86 rue joseph Faure
                                ")</f>
        <v>86 rue joseph Faure
                                </v>
      </c>
      <c r="F358" s="1" t="str">
        <f>IFERROR(__xludf.DUMMYFUNCTION("""COMPUTED_VALUE"""),"100 Bordeaux")</f>
        <v>100 Bordeaux</v>
      </c>
      <c r="G358" s="1" t="s">
        <v>3947</v>
      </c>
      <c r="H358" s="1" t="s">
        <v>11</v>
      </c>
      <c r="I358" s="1" t="s">
        <v>11</v>
      </c>
      <c r="J358" s="1" t="s">
        <v>183</v>
      </c>
      <c r="K358" s="3"/>
      <c r="L358" s="3"/>
    </row>
    <row r="359" hidden="1">
      <c r="A359" s="4" t="s">
        <v>3959</v>
      </c>
      <c r="B359" s="1" t="s">
        <v>3960</v>
      </c>
      <c r="C359" s="1" t="s">
        <v>3961</v>
      </c>
      <c r="D359" s="1" t="s">
        <v>3962</v>
      </c>
      <c r="E359" s="1" t="str">
        <f>IFERROR(__xludf.DUMMYFUNCTION("SPLIT(D359,""33"",FALSE)"),"le Dôme
                                 221 avenue de Thouars
                                ")</f>
        <v>le Dôme
                                 221 avenue de Thouars
                                </v>
      </c>
      <c r="F359" s="1" t="str">
        <f>IFERROR(__xludf.DUMMYFUNCTION("""COMPUTED_VALUE"""),"400 Talence")</f>
        <v>400 Talence</v>
      </c>
      <c r="G359" s="1" t="s">
        <v>3963</v>
      </c>
      <c r="H359" s="1" t="s">
        <v>11</v>
      </c>
      <c r="I359" s="5" t="s">
        <v>3964</v>
      </c>
      <c r="J359" s="1" t="s">
        <v>154</v>
      </c>
      <c r="K359" s="3"/>
      <c r="L359" s="3"/>
    </row>
    <row r="360" hidden="1">
      <c r="A360" s="4" t="s">
        <v>3974</v>
      </c>
      <c r="B360" s="1" t="s">
        <v>3975</v>
      </c>
      <c r="C360" s="1" t="s">
        <v>3976</v>
      </c>
      <c r="D360" s="1" t="s">
        <v>3977</v>
      </c>
      <c r="E360" s="1" t="str">
        <f>IFERROR(__xludf.DUMMYFUNCTION("SPLIT(D360,""33"",FALSE)"),"3 Avenue Descartes
                                ")</f>
        <v>3 Avenue Descartes
                                </v>
      </c>
      <c r="F360" s="1" t="str">
        <f>IFERROR(__xludf.DUMMYFUNCTION("""COMPUTED_VALUE"""),"700 Merignac")</f>
        <v>700 Merignac</v>
      </c>
      <c r="G360" s="1" t="s">
        <v>3978</v>
      </c>
      <c r="H360" s="1" t="s">
        <v>3979</v>
      </c>
      <c r="I360" s="5" t="s">
        <v>3980</v>
      </c>
      <c r="J360" s="1" t="s">
        <v>80</v>
      </c>
      <c r="K360" s="3"/>
      <c r="L360" s="3"/>
    </row>
    <row r="361" hidden="1">
      <c r="A361" s="4" t="s">
        <v>3982</v>
      </c>
      <c r="B361" s="1" t="s">
        <v>3983</v>
      </c>
      <c r="C361" s="1" t="s">
        <v>3984</v>
      </c>
      <c r="D361" s="1" t="s">
        <v>3985</v>
      </c>
      <c r="E361" s="1" t="str">
        <f>IFERROR(__xludf.DUMMYFUNCTION("SPLIT(D361,""33"",FALSE)"),"29 rue Albert Pitres
                                ")</f>
        <v>29 rue Albert Pitres
                                </v>
      </c>
      <c r="F361" s="1" t="str">
        <f>IFERROR(__xludf.DUMMYFUNCTION("""COMPUTED_VALUE"""),"000 Bordeaux")</f>
        <v>000 Bordeaux</v>
      </c>
      <c r="G361" s="1" t="s">
        <v>3986</v>
      </c>
      <c r="H361" s="1" t="s">
        <v>11</v>
      </c>
      <c r="I361" s="5" t="s">
        <v>3987</v>
      </c>
      <c r="J361" s="1" t="s">
        <v>53</v>
      </c>
      <c r="K361" s="3"/>
      <c r="L361" s="3"/>
    </row>
    <row r="362" hidden="1">
      <c r="A362" s="4" t="s">
        <v>3989</v>
      </c>
      <c r="B362" s="1" t="s">
        <v>3990</v>
      </c>
      <c r="C362" s="1" t="s">
        <v>3991</v>
      </c>
      <c r="D362" s="1" t="s">
        <v>3992</v>
      </c>
      <c r="E362" s="1" t="str">
        <f>IFERROR(__xludf.DUMMYFUNCTION("SPLIT(D362,""33"",FALSE)"),"4 bis rue des Douves
                                ")</f>
        <v>4 bis rue des Douves
                                </v>
      </c>
      <c r="F362" s="1" t="str">
        <f>IFERROR(__xludf.DUMMYFUNCTION("""COMPUTED_VALUE"""),"800 Bordeaux")</f>
        <v>800 Bordeaux</v>
      </c>
      <c r="G362" s="1" t="s">
        <v>3993</v>
      </c>
      <c r="H362" s="1" t="s">
        <v>11</v>
      </c>
      <c r="I362" s="5" t="s">
        <v>3994</v>
      </c>
      <c r="J362" s="1" t="s">
        <v>312</v>
      </c>
      <c r="K362" s="3"/>
      <c r="L362" s="3"/>
    </row>
    <row r="363" hidden="1">
      <c r="A363" s="4" t="s">
        <v>3998</v>
      </c>
      <c r="B363" s="1" t="s">
        <v>3999</v>
      </c>
      <c r="C363" s="3"/>
      <c r="D363" s="1" t="s">
        <v>9575</v>
      </c>
      <c r="E363" s="1" t="str">
        <f>IFERROR(__xludf.DUMMYFUNCTION("SPLIT(D363,""33"",FALSE)"),"pas d'adresse")</f>
        <v>pas d'adresse</v>
      </c>
      <c r="F363" s="3"/>
      <c r="G363" s="3"/>
      <c r="H363" s="1" t="s">
        <v>11</v>
      </c>
      <c r="I363" s="1" t="s">
        <v>11</v>
      </c>
      <c r="J363" s="1" t="s">
        <v>11</v>
      </c>
      <c r="K363" s="3"/>
      <c r="L363" s="3"/>
    </row>
    <row r="364" hidden="1">
      <c r="A364" s="4" t="s">
        <v>4007</v>
      </c>
      <c r="B364" s="1" t="s">
        <v>4008</v>
      </c>
      <c r="C364" s="1" t="s">
        <v>4009</v>
      </c>
      <c r="D364" s="1" t="s">
        <v>4010</v>
      </c>
      <c r="E364" s="1" t="str">
        <f>IFERROR(__xludf.DUMMYFUNCTION("SPLIT(D364,""33"",FALSE)"),"36 rue du Sablonat
                                ")</f>
        <v>36 rue du Sablonat
                                </v>
      </c>
      <c r="F364" s="1" t="str">
        <f>IFERROR(__xludf.DUMMYFUNCTION("""COMPUTED_VALUE"""),"000 Bordeaux")</f>
        <v>000 Bordeaux</v>
      </c>
      <c r="G364" s="1" t="s">
        <v>4011</v>
      </c>
      <c r="H364" s="1" t="s">
        <v>11</v>
      </c>
      <c r="I364" s="1" t="s">
        <v>11</v>
      </c>
      <c r="J364" s="1" t="s">
        <v>154</v>
      </c>
      <c r="K364" s="3"/>
      <c r="L364" s="3"/>
    </row>
    <row r="365" hidden="1">
      <c r="A365" s="4" t="s">
        <v>4015</v>
      </c>
      <c r="B365" s="1" t="s">
        <v>4016</v>
      </c>
      <c r="C365" s="1" t="s">
        <v>4017</v>
      </c>
      <c r="D365" s="1" t="s">
        <v>4018</v>
      </c>
      <c r="E365" s="1" t="str">
        <f>IFERROR(__xludf.DUMMYFUNCTION("SPLIT(D365,""33"",FALSE)"),"c/o Bertrand Pons
                                 10 place Pierre-Jacques Dormoy
                                ")</f>
        <v>c/o Bertrand Pons
                                 10 place Pierre-Jacques Dormoy
                                </v>
      </c>
      <c r="F365" s="1" t="str">
        <f>IFERROR(__xludf.DUMMYFUNCTION("""COMPUTED_VALUE"""),"800 Bordeaux")</f>
        <v>800 Bordeaux</v>
      </c>
      <c r="G365" s="1" t="s">
        <v>4019</v>
      </c>
      <c r="H365" s="1" t="s">
        <v>11</v>
      </c>
      <c r="I365" s="5" t="s">
        <v>4020</v>
      </c>
      <c r="J365" s="1" t="s">
        <v>183</v>
      </c>
      <c r="K365" s="3"/>
      <c r="L365" s="3"/>
    </row>
    <row r="366" hidden="1">
      <c r="A366" s="4" t="s">
        <v>4022</v>
      </c>
      <c r="B366" s="1" t="s">
        <v>4023</v>
      </c>
      <c r="C366" s="1" t="s">
        <v>4024</v>
      </c>
      <c r="D366" s="1" t="s">
        <v>4025</v>
      </c>
      <c r="E366" s="1" t="str">
        <f>IFERROR(__xludf.DUMMYFUNCTION("SPLIT(D366,""33"",FALSE)"),"20 quai de Bacalan
                                ")</f>
        <v>20 quai de Bacalan
                                </v>
      </c>
      <c r="F366" s="1" t="str">
        <f>IFERROR(__xludf.DUMMYFUNCTION("""COMPUTED_VALUE"""),"000 Bordeaux")</f>
        <v>000 Bordeaux</v>
      </c>
      <c r="G366" s="1" t="s">
        <v>4026</v>
      </c>
      <c r="H366" s="1" t="s">
        <v>4027</v>
      </c>
      <c r="I366" s="5" t="s">
        <v>4028</v>
      </c>
      <c r="J366" s="1" t="s">
        <v>154</v>
      </c>
      <c r="K366" s="3"/>
      <c r="L366" s="3"/>
    </row>
    <row r="367" hidden="1">
      <c r="A367" s="4" t="s">
        <v>4030</v>
      </c>
      <c r="B367" s="1" t="s">
        <v>4031</v>
      </c>
      <c r="C367" s="1" t="s">
        <v>4032</v>
      </c>
      <c r="D367" s="1" t="s">
        <v>4033</v>
      </c>
      <c r="E367" s="1" t="str">
        <f>IFERROR(__xludf.DUMMYFUNCTION("SPLIT(D367,""33"",FALSE)"),"Parvis des Archives
                                ")</f>
        <v>Parvis des Archives
                                </v>
      </c>
      <c r="F367" s="1" t="str">
        <f>IFERROR(__xludf.DUMMYFUNCTION("""COMPUTED_VALUE"""),"100 Bordeaux")</f>
        <v>100 Bordeaux</v>
      </c>
      <c r="G367" s="1" t="s">
        <v>4034</v>
      </c>
      <c r="H367" s="1" t="s">
        <v>4035</v>
      </c>
      <c r="I367" s="5" t="s">
        <v>4036</v>
      </c>
      <c r="J367" s="1" t="s">
        <v>80</v>
      </c>
      <c r="K367" s="3"/>
      <c r="L367" s="3"/>
    </row>
    <row r="368" hidden="1">
      <c r="A368" s="4" t="s">
        <v>4040</v>
      </c>
      <c r="B368" s="1" t="s">
        <v>4041</v>
      </c>
      <c r="C368" s="1" t="s">
        <v>4042</v>
      </c>
      <c r="D368" s="1" t="s">
        <v>4043</v>
      </c>
      <c r="E368" s="1" t="str">
        <f>IFERROR(__xludf.DUMMYFUNCTION("SPLIT(D368,""33"",FALSE)"),"MNE 3 rue Tauzia
                                ")</f>
        <v>MNE 3 rue Tauzia
                                </v>
      </c>
      <c r="F368" s="1" t="str">
        <f>IFERROR(__xludf.DUMMYFUNCTION("""COMPUTED_VALUE"""),"800 BORDEAUX")</f>
        <v>800 BORDEAUX</v>
      </c>
      <c r="G368" s="1" t="s">
        <v>4044</v>
      </c>
      <c r="H368" s="1" t="s">
        <v>11</v>
      </c>
      <c r="I368" s="5" t="s">
        <v>4045</v>
      </c>
      <c r="J368" s="1" t="s">
        <v>382</v>
      </c>
      <c r="K368" s="3"/>
      <c r="L368" s="3"/>
    </row>
    <row r="369" hidden="1">
      <c r="A369" s="4" t="s">
        <v>4047</v>
      </c>
      <c r="B369" s="1" t="s">
        <v>4048</v>
      </c>
      <c r="C369" s="1" t="s">
        <v>4049</v>
      </c>
      <c r="D369" s="1" t="s">
        <v>4050</v>
      </c>
      <c r="E369" s="1" t="str">
        <f>IFERROR(__xludf.DUMMYFUNCTION("SPLIT(D369,""33"",FALSE)"),"6 rue Jules Guesde
                                ")</f>
        <v>6 rue Jules Guesde
                                </v>
      </c>
      <c r="F369" s="1" t="str">
        <f>IFERROR(__xludf.DUMMYFUNCTION("""COMPUTED_VALUE"""),"800 Bordeaux")</f>
        <v>800 Bordeaux</v>
      </c>
      <c r="G369" s="1" t="s">
        <v>4051</v>
      </c>
      <c r="H369" s="1" t="s">
        <v>4052</v>
      </c>
      <c r="I369" s="5" t="s">
        <v>4053</v>
      </c>
      <c r="J369" s="1" t="s">
        <v>31</v>
      </c>
      <c r="K369" s="3"/>
      <c r="L369" s="3"/>
    </row>
    <row r="370" hidden="1">
      <c r="A370" s="4" t="s">
        <v>4063</v>
      </c>
      <c r="B370" s="1" t="s">
        <v>4064</v>
      </c>
      <c r="C370" s="1" t="s">
        <v>4065</v>
      </c>
      <c r="D370" s="1" t="s">
        <v>4066</v>
      </c>
      <c r="E370" s="1" t="str">
        <f>IFERROR(__xludf.DUMMYFUNCTION("SPLIT(D370,""33"",FALSE)"),"41 cours Le Rouzic
                                ")</f>
        <v>41 cours Le Rouzic
                                </v>
      </c>
      <c r="F370" s="1" t="str">
        <f>IFERROR(__xludf.DUMMYFUNCTION("""COMPUTED_VALUE"""),"100 Bordeaux")</f>
        <v>100 Bordeaux</v>
      </c>
      <c r="G370" s="1" t="s">
        <v>4067</v>
      </c>
      <c r="H370" s="1" t="s">
        <v>11</v>
      </c>
      <c r="I370" s="3"/>
      <c r="J370" s="1" t="s">
        <v>80</v>
      </c>
      <c r="K370" s="3"/>
      <c r="L370" s="3"/>
    </row>
    <row r="371" hidden="1">
      <c r="A371" s="4" t="s">
        <v>4069</v>
      </c>
      <c r="B371" s="1" t="s">
        <v>4070</v>
      </c>
      <c r="C371" s="1" t="s">
        <v>4071</v>
      </c>
      <c r="D371" s="1" t="s">
        <v>4072</v>
      </c>
      <c r="E371" s="1" t="str">
        <f>IFERROR(__xludf.DUMMYFUNCTION("SPLIT(D371,""33"",FALSE)"),"87 rue de la pelouse de Douet
                                ")</f>
        <v>87 rue de la pelouse de Douet
                                </v>
      </c>
      <c r="F371" s="1" t="str">
        <f>IFERROR(__xludf.DUMMYFUNCTION("""COMPUTED_VALUE"""),"000 Bordeaux")</f>
        <v>000 Bordeaux</v>
      </c>
      <c r="G371" s="1" t="s">
        <v>4073</v>
      </c>
      <c r="H371" s="1" t="s">
        <v>4074</v>
      </c>
      <c r="I371" s="1" t="s">
        <v>11</v>
      </c>
      <c r="J371" s="1" t="s">
        <v>43</v>
      </c>
      <c r="K371" s="3"/>
      <c r="L371" s="3"/>
    </row>
    <row r="372" hidden="1">
      <c r="A372" s="4" t="s">
        <v>4078</v>
      </c>
      <c r="B372" s="1" t="s">
        <v>4079</v>
      </c>
      <c r="C372" s="1" t="s">
        <v>4080</v>
      </c>
      <c r="D372" s="1" t="s">
        <v>4081</v>
      </c>
      <c r="E372" s="1" t="str">
        <f>IFERROR(__xludf.DUMMYFUNCTION("SPLIT(D372,""33"",FALSE)"),"20 rue Lacour
                                ")</f>
        <v>20 rue Lacour
                                </v>
      </c>
      <c r="F372" s="1" t="str">
        <f>IFERROR(__xludf.DUMMYFUNCTION("""COMPUTED_VALUE"""),"000 Bordeaux")</f>
        <v>000 Bordeaux</v>
      </c>
      <c r="G372" s="1" t="s">
        <v>4082</v>
      </c>
      <c r="H372" s="1" t="s">
        <v>11</v>
      </c>
      <c r="I372" s="5" t="s">
        <v>4083</v>
      </c>
      <c r="J372" s="1" t="s">
        <v>382</v>
      </c>
      <c r="K372" s="3"/>
      <c r="L372" s="3"/>
    </row>
    <row r="373" hidden="1">
      <c r="A373" s="4" t="s">
        <v>4085</v>
      </c>
      <c r="B373" s="1" t="s">
        <v>4086</v>
      </c>
      <c r="C373" s="1" t="s">
        <v>4087</v>
      </c>
      <c r="D373" s="1" t="s">
        <v>4088</v>
      </c>
      <c r="E373" s="1" t="str">
        <f>IFERROR(__xludf.DUMMYFUNCTION("SPLIT(D373,""33"",FALSE)"),"14 lieu dit les chailles de bignac
                                ")</f>
        <v>14 lieu dit les chailles de bignac
                                </v>
      </c>
      <c r="F373" s="1" t="str">
        <f>IFERROR(__xludf.DUMMYFUNCTION("""COMPUTED_VALUE"""),"230 chamadelle")</f>
        <v>230 chamadelle</v>
      </c>
      <c r="G373" s="1" t="s">
        <v>4089</v>
      </c>
      <c r="H373" s="1" t="s">
        <v>11</v>
      </c>
      <c r="I373" s="1" t="s">
        <v>11</v>
      </c>
      <c r="J373" s="1" t="s">
        <v>312</v>
      </c>
      <c r="K373" s="3"/>
      <c r="L373" s="3"/>
    </row>
    <row r="374" hidden="1">
      <c r="A374" s="4" t="s">
        <v>4095</v>
      </c>
      <c r="B374" s="1" t="s">
        <v>4096</v>
      </c>
      <c r="C374" s="1" t="s">
        <v>4097</v>
      </c>
      <c r="D374" s="1" t="s">
        <v>4098</v>
      </c>
      <c r="E374" s="1" t="str">
        <f>IFERROR(__xludf.DUMMYFUNCTION("SPLIT(D374,""33"",FALSE)"),"26 rue du Commandant Arnould
                                ")</f>
        <v>26 rue du Commandant Arnould
                                </v>
      </c>
      <c r="F374" s="1" t="str">
        <f>IFERROR(__xludf.DUMMYFUNCTION("""COMPUTED_VALUE"""),"000 BORDEAUX")</f>
        <v>000 BORDEAUX</v>
      </c>
      <c r="G374" s="1" t="s">
        <v>4099</v>
      </c>
      <c r="H374" s="1" t="s">
        <v>4100</v>
      </c>
      <c r="I374" s="1" t="s">
        <v>11</v>
      </c>
      <c r="J374" s="1" t="s">
        <v>31</v>
      </c>
      <c r="K374" s="3"/>
      <c r="L374" s="3"/>
    </row>
    <row r="375" hidden="1">
      <c r="A375" s="4" t="s">
        <v>4102</v>
      </c>
      <c r="B375" s="1" t="s">
        <v>4103</v>
      </c>
      <c r="C375" s="1" t="s">
        <v>4104</v>
      </c>
      <c r="D375" s="1" t="s">
        <v>4105</v>
      </c>
      <c r="E375" s="1" t="str">
        <f>IFERROR(__xludf.DUMMYFUNCTION("SPLIT(D375,""33"",FALSE)"),"90 Rue Malbec
                                ")</f>
        <v>90 Rue Malbec
                                </v>
      </c>
      <c r="F375" s="1" t="str">
        <f>IFERROR(__xludf.DUMMYFUNCTION("""COMPUTED_VALUE"""),"800 Bordeaux")</f>
        <v>800 Bordeaux</v>
      </c>
      <c r="G375" s="1" t="s">
        <v>4106</v>
      </c>
      <c r="H375" s="1" t="s">
        <v>11</v>
      </c>
      <c r="I375" s="5" t="s">
        <v>4107</v>
      </c>
      <c r="J375" s="1" t="s">
        <v>654</v>
      </c>
      <c r="K375" s="3"/>
      <c r="L375" s="3"/>
    </row>
    <row r="376" hidden="1">
      <c r="A376" s="4" t="s">
        <v>4109</v>
      </c>
      <c r="B376" s="1" t="s">
        <v>4110</v>
      </c>
      <c r="C376" s="1" t="s">
        <v>4111</v>
      </c>
      <c r="D376" s="1" t="s">
        <v>4112</v>
      </c>
      <c r="E376" s="1" t="str">
        <f>IFERROR(__xludf.DUMMYFUNCTION("SPLIT(D376,""33"",FALSE)"),"14, Pierre Noguey
                                ")</f>
        <v>14, Pierre Noguey
                                </v>
      </c>
      <c r="F376" s="1" t="str">
        <f>IFERROR(__xludf.DUMMYFUNCTION("""COMPUTED_VALUE"""),"000 Bordeaux")</f>
        <v>000 Bordeaux</v>
      </c>
      <c r="G376" s="1" t="s">
        <v>4113</v>
      </c>
      <c r="H376" s="1" t="s">
        <v>11</v>
      </c>
      <c r="I376" s="5" t="s">
        <v>4114</v>
      </c>
      <c r="J376" s="1" t="s">
        <v>80</v>
      </c>
      <c r="K376" s="3"/>
      <c r="L376" s="3"/>
    </row>
    <row r="377" hidden="1">
      <c r="A377" s="4" t="s">
        <v>4118</v>
      </c>
      <c r="B377" s="1" t="s">
        <v>4119</v>
      </c>
      <c r="C377" s="1" t="s">
        <v>4120</v>
      </c>
      <c r="D377" s="1" t="s">
        <v>4121</v>
      </c>
      <c r="E377" s="1" t="str">
        <f>IFERROR(__xludf.DUMMYFUNCTION("SPLIT(D377,""33"",FALSE)"),"132 cours de l'yser
                                ")</f>
        <v>132 cours de l'yser
                                </v>
      </c>
      <c r="F377" s="1" t="str">
        <f>IFERROR(__xludf.DUMMYFUNCTION("""COMPUTED_VALUE"""),"800 bordeaux")</f>
        <v>800 bordeaux</v>
      </c>
      <c r="G377" s="1" t="s">
        <v>4122</v>
      </c>
      <c r="H377" s="1" t="s">
        <v>4123</v>
      </c>
      <c r="I377" s="1" t="s">
        <v>11</v>
      </c>
      <c r="J377" s="1" t="s">
        <v>80</v>
      </c>
      <c r="K377" s="3"/>
      <c r="L377" s="3"/>
    </row>
    <row r="378" hidden="1">
      <c r="A378" s="4" t="s">
        <v>4127</v>
      </c>
      <c r="B378" s="1" t="s">
        <v>4128</v>
      </c>
      <c r="C378" s="1" t="s">
        <v>4129</v>
      </c>
      <c r="D378" s="1" t="s">
        <v>4130</v>
      </c>
      <c r="E378" s="1" t="str">
        <f>IFERROR(__xludf.DUMMYFUNCTION("SPLIT(D378,""33"",FALSE)"),"70 rue du château d'eau
                                 Ecole Anatole France
                                ")</f>
        <v>70 rue du château d'eau
                                 Ecole Anatole France
                                </v>
      </c>
      <c r="F378" s="1" t="str">
        <f>IFERROR(__xludf.DUMMYFUNCTION("""COMPUTED_VALUE"""),"000 BORDEAUX")</f>
        <v>000 BORDEAUX</v>
      </c>
      <c r="G378" s="1" t="s">
        <v>4131</v>
      </c>
      <c r="H378" s="1" t="s">
        <v>11</v>
      </c>
      <c r="I378" s="5" t="s">
        <v>4132</v>
      </c>
      <c r="J378" s="1" t="s">
        <v>31</v>
      </c>
      <c r="K378" s="3"/>
      <c r="L378" s="3"/>
    </row>
    <row r="379" hidden="1">
      <c r="A379" s="4" t="s">
        <v>4136</v>
      </c>
      <c r="B379" s="1" t="s">
        <v>4137</v>
      </c>
      <c r="C379" s="1" t="s">
        <v>4138</v>
      </c>
      <c r="D379" s="1" t="s">
        <v>4139</v>
      </c>
      <c r="E379" s="1" t="str">
        <f>IFERROR(__xludf.DUMMYFUNCTION("SPLIT(D379,""33"",FALSE)"),"3 Ter Place de la Victoire
                                ")</f>
        <v>3 Ter Place de la Victoire
                                </v>
      </c>
      <c r="F379" s="1" t="str">
        <f>IFERROR(__xludf.DUMMYFUNCTION("""COMPUTED_VALUE"""),"000 Bordeaux")</f>
        <v>000 Bordeaux</v>
      </c>
      <c r="G379" s="1" t="s">
        <v>4140</v>
      </c>
      <c r="H379" s="1" t="s">
        <v>4141</v>
      </c>
      <c r="I379" s="5" t="s">
        <v>4142</v>
      </c>
      <c r="J379" s="1" t="s">
        <v>31</v>
      </c>
      <c r="K379" s="3"/>
      <c r="L379" s="3"/>
    </row>
    <row r="380" hidden="1">
      <c r="A380" s="4" t="s">
        <v>4152</v>
      </c>
      <c r="B380" s="1" t="s">
        <v>4153</v>
      </c>
      <c r="C380" s="1" t="s">
        <v>4154</v>
      </c>
      <c r="D380" s="1" t="s">
        <v>4155</v>
      </c>
      <c r="E380" s="1" t="str">
        <f>IFERROR(__xludf.DUMMYFUNCTION("SPLIT(D380,""33"",FALSE)"),"5, rue de la Rousselle
                                ")</f>
        <v>5, rue de la Rousselle
                                </v>
      </c>
      <c r="F380" s="1" t="str">
        <f>IFERROR(__xludf.DUMMYFUNCTION("""COMPUTED_VALUE"""),"000 Bordeaux")</f>
        <v>000 Bordeaux</v>
      </c>
      <c r="G380" s="1" t="s">
        <v>4156</v>
      </c>
      <c r="H380" s="1" t="s">
        <v>11</v>
      </c>
      <c r="I380" s="5" t="s">
        <v>4157</v>
      </c>
      <c r="J380" s="1" t="s">
        <v>382</v>
      </c>
      <c r="K380" s="3"/>
      <c r="L380" s="3"/>
    </row>
    <row r="381" hidden="1">
      <c r="A381" s="4" t="s">
        <v>4161</v>
      </c>
      <c r="B381" s="1" t="s">
        <v>4162</v>
      </c>
      <c r="C381" s="3"/>
      <c r="D381" s="1" t="s">
        <v>9575</v>
      </c>
      <c r="E381" s="1" t="str">
        <f>IFERROR(__xludf.DUMMYFUNCTION("SPLIT(D381,""33"",FALSE)"),"pas d'adresse")</f>
        <v>pas d'adresse</v>
      </c>
      <c r="F381" s="3"/>
      <c r="G381" s="3"/>
      <c r="H381" s="1" t="s">
        <v>11</v>
      </c>
      <c r="I381" s="1" t="s">
        <v>11</v>
      </c>
      <c r="J381" s="1" t="s">
        <v>11</v>
      </c>
      <c r="K381" s="3"/>
      <c r="L381" s="3"/>
    </row>
    <row r="382" hidden="1">
      <c r="A382" s="4" t="s">
        <v>4164</v>
      </c>
      <c r="B382" s="1" t="s">
        <v>4165</v>
      </c>
      <c r="C382" s="3"/>
      <c r="D382" s="1" t="s">
        <v>9575</v>
      </c>
      <c r="E382" s="1" t="str">
        <f>IFERROR(__xludf.DUMMYFUNCTION("SPLIT(D382,""33"",FALSE)"),"pas d'adresse")</f>
        <v>pas d'adresse</v>
      </c>
      <c r="F382" s="3"/>
      <c r="G382" s="3"/>
      <c r="H382" s="1" t="s">
        <v>11</v>
      </c>
      <c r="I382" s="1" t="s">
        <v>11</v>
      </c>
      <c r="J382" s="1" t="s">
        <v>11</v>
      </c>
      <c r="K382" s="3"/>
      <c r="L382" s="3"/>
    </row>
    <row r="383" hidden="1">
      <c r="A383" s="4" t="s">
        <v>4175</v>
      </c>
      <c r="B383" s="1" t="s">
        <v>4176</v>
      </c>
      <c r="C383" s="3"/>
      <c r="D383" s="1" t="s">
        <v>9575</v>
      </c>
      <c r="E383" s="1" t="str">
        <f>IFERROR(__xludf.DUMMYFUNCTION("SPLIT(D383,""33"",FALSE)"),"pas d'adresse")</f>
        <v>pas d'adresse</v>
      </c>
      <c r="F383" s="3"/>
      <c r="G383" s="3"/>
      <c r="H383" s="1" t="s">
        <v>11</v>
      </c>
      <c r="I383" s="1" t="s">
        <v>11</v>
      </c>
      <c r="J383" s="1" t="s">
        <v>11</v>
      </c>
      <c r="K383" s="3"/>
      <c r="L383" s="3"/>
    </row>
    <row r="384" hidden="1">
      <c r="A384" s="4" t="s">
        <v>4182</v>
      </c>
      <c r="B384" s="1" t="s">
        <v>4183</v>
      </c>
      <c r="C384" s="1" t="s">
        <v>4184</v>
      </c>
      <c r="D384" s="1" t="s">
        <v>4185</v>
      </c>
      <c r="E384" s="1" t="str">
        <f>IFERROR(__xludf.DUMMYFUNCTION("SPLIT(D384,""33"",FALSE)"),"16 chemin Lalaurie
                                ")</f>
        <v>16 chemin Lalaurie
                                </v>
      </c>
      <c r="F384" s="1" t="str">
        <f>IFERROR(__xludf.DUMMYFUNCTION("""COMPUTED_VALUE"""),"140 Villenave d'Ornon")</f>
        <v>140 Villenave d'Ornon</v>
      </c>
      <c r="G384" s="1" t="s">
        <v>4186</v>
      </c>
      <c r="H384" s="1" t="s">
        <v>11</v>
      </c>
      <c r="I384" s="1" t="s">
        <v>11</v>
      </c>
      <c r="J384" s="1" t="s">
        <v>80</v>
      </c>
      <c r="K384" s="3"/>
      <c r="L384" s="3"/>
    </row>
    <row r="385" hidden="1">
      <c r="A385" s="4" t="s">
        <v>4194</v>
      </c>
      <c r="B385" s="1" t="s">
        <v>4195</v>
      </c>
      <c r="C385" s="3"/>
      <c r="D385" s="1" t="s">
        <v>9575</v>
      </c>
      <c r="E385" s="1" t="str">
        <f>IFERROR(__xludf.DUMMYFUNCTION("SPLIT(D385,""33"",FALSE)"),"pas d'adresse")</f>
        <v>pas d'adresse</v>
      </c>
      <c r="F385" s="3"/>
      <c r="G385" s="3"/>
      <c r="H385" s="1" t="s">
        <v>11</v>
      </c>
      <c r="I385" s="1" t="s">
        <v>11</v>
      </c>
      <c r="J385" s="1" t="s">
        <v>11</v>
      </c>
      <c r="K385" s="3"/>
      <c r="L385" s="3"/>
    </row>
    <row r="386" hidden="1">
      <c r="A386" s="4" t="s">
        <v>4199</v>
      </c>
      <c r="B386" s="1" t="s">
        <v>4200</v>
      </c>
      <c r="C386" s="1" t="s">
        <v>4201</v>
      </c>
      <c r="D386" s="1" t="s">
        <v>557</v>
      </c>
      <c r="E386" s="1" t="str">
        <f>IFERROR(__xludf.DUMMYFUNCTION("SPLIT(D386,""33"",FALSE)"),"6 rue de Ségur
                                ")</f>
        <v>6 rue de Ségur
                                </v>
      </c>
      <c r="F386" s="1" t="str">
        <f>IFERROR(__xludf.DUMMYFUNCTION("""COMPUTED_VALUE"""),"000 Bordeaux")</f>
        <v>000 Bordeaux</v>
      </c>
      <c r="G386" s="1" t="s">
        <v>4202</v>
      </c>
      <c r="H386" s="1" t="s">
        <v>4203</v>
      </c>
      <c r="I386" s="1" t="s">
        <v>11</v>
      </c>
      <c r="J386" s="1" t="s">
        <v>43</v>
      </c>
      <c r="K386" s="3"/>
      <c r="L386" s="3"/>
    </row>
    <row r="387" hidden="1">
      <c r="A387" s="4" t="s">
        <v>4205</v>
      </c>
      <c r="B387" s="1" t="s">
        <v>4206</v>
      </c>
      <c r="C387" s="3"/>
      <c r="D387" s="1" t="s">
        <v>9575</v>
      </c>
      <c r="E387" s="1" t="str">
        <f>IFERROR(__xludf.DUMMYFUNCTION("SPLIT(D387,""33"",FALSE)"),"pas d'adresse")</f>
        <v>pas d'adresse</v>
      </c>
      <c r="F387" s="3"/>
      <c r="G387" s="3"/>
      <c r="H387" s="1" t="s">
        <v>11</v>
      </c>
      <c r="I387" s="1" t="s">
        <v>11</v>
      </c>
      <c r="J387" s="1" t="s">
        <v>11</v>
      </c>
      <c r="K387" s="3"/>
      <c r="L387" s="3"/>
    </row>
    <row r="388" hidden="1">
      <c r="A388" s="4" t="s">
        <v>4218</v>
      </c>
      <c r="B388" s="1" t="s">
        <v>4219</v>
      </c>
      <c r="C388" s="1" t="s">
        <v>4220</v>
      </c>
      <c r="D388" s="1" t="s">
        <v>4221</v>
      </c>
      <c r="E388" s="1" t="str">
        <f>IFERROR(__xludf.DUMMYFUNCTION("SPLIT(D388,""33"",FALSE)"),"25 Cours du Général de Gaulle
                                 Bâtiment O
                                ")</f>
        <v>25 Cours du Général de Gaulle
                                 Bâtiment O
                                </v>
      </c>
      <c r="F388" s="1" t="str">
        <f>IFERROR(__xludf.DUMMYFUNCTION("""COMPUTED_VALUE"""),"170 Gradignan")</f>
        <v>170 Gradignan</v>
      </c>
      <c r="G388" s="1" t="s">
        <v>4222</v>
      </c>
      <c r="H388" s="1" t="s">
        <v>11</v>
      </c>
      <c r="I388" s="5" t="s">
        <v>4223</v>
      </c>
      <c r="J388" s="1" t="s">
        <v>924</v>
      </c>
      <c r="K388" s="3"/>
      <c r="L388" s="3"/>
    </row>
    <row r="389" hidden="1">
      <c r="A389" s="4" t="s">
        <v>4229</v>
      </c>
      <c r="B389" s="1" t="s">
        <v>4230</v>
      </c>
      <c r="C389" s="1" t="s">
        <v>4231</v>
      </c>
      <c r="D389" s="1" t="s">
        <v>4232</v>
      </c>
      <c r="E389" s="1" t="str">
        <f>IFERROR(__xludf.DUMMYFUNCTION("SPLIT(D389,""33"",FALSE)"),"6 rue Ramonet
                                ")</f>
        <v>6 rue Ramonet
                                </v>
      </c>
      <c r="F389" s="1" t="str">
        <f>IFERROR(__xludf.DUMMYFUNCTION("""COMPUTED_VALUE"""),"000 BORDEAUX")</f>
        <v>000 BORDEAUX</v>
      </c>
      <c r="G389" s="1" t="s">
        <v>4233</v>
      </c>
      <c r="H389" s="1" t="s">
        <v>4234</v>
      </c>
      <c r="I389" s="5" t="s">
        <v>4235</v>
      </c>
      <c r="J389" s="1" t="s">
        <v>80</v>
      </c>
      <c r="K389" s="3"/>
      <c r="L389" s="3"/>
    </row>
    <row r="390" hidden="1">
      <c r="A390" s="4" t="s">
        <v>4241</v>
      </c>
      <c r="B390" s="1" t="s">
        <v>4242</v>
      </c>
      <c r="C390" s="1" t="s">
        <v>4243</v>
      </c>
      <c r="D390" s="1" t="s">
        <v>9575</v>
      </c>
      <c r="E390" s="1" t="str">
        <f>IFERROR(__xludf.DUMMYFUNCTION("SPLIT(D390,""33"",FALSE)"),"pas d'adresse")</f>
        <v>pas d'adresse</v>
      </c>
      <c r="F390" s="3"/>
      <c r="G390" s="3"/>
      <c r="H390" s="1" t="s">
        <v>11</v>
      </c>
      <c r="I390" s="1" t="s">
        <v>11</v>
      </c>
      <c r="J390" s="1" t="s">
        <v>11</v>
      </c>
      <c r="K390" s="3"/>
      <c r="L390" s="3"/>
    </row>
    <row r="391" hidden="1">
      <c r="A391" s="4" t="s">
        <v>4245</v>
      </c>
      <c r="B391" s="1" t="s">
        <v>4246</v>
      </c>
      <c r="C391" s="1" t="s">
        <v>4247</v>
      </c>
      <c r="D391" s="1" t="s">
        <v>4248</v>
      </c>
      <c r="E391" s="1" t="str">
        <f>IFERROR(__xludf.DUMMYFUNCTION("SPLIT(D391,""33"",FALSE)"),"3-5 rue de Tauzia
                                ")</f>
        <v>3-5 rue de Tauzia
                                </v>
      </c>
      <c r="F391" s="1" t="str">
        <f>IFERROR(__xludf.DUMMYFUNCTION("""COMPUTED_VALUE"""),"800 Bordeaux")</f>
        <v>800 Bordeaux</v>
      </c>
      <c r="G391" s="1" t="s">
        <v>4249</v>
      </c>
      <c r="H391" s="1" t="s">
        <v>11</v>
      </c>
      <c r="I391" s="5" t="s">
        <v>4250</v>
      </c>
      <c r="J391" s="1" t="s">
        <v>382</v>
      </c>
      <c r="K391" s="3"/>
      <c r="L391" s="3"/>
    </row>
    <row r="392" hidden="1">
      <c r="A392" s="4" t="s">
        <v>4254</v>
      </c>
      <c r="B392" s="1" t="s">
        <v>4255</v>
      </c>
      <c r="C392" s="1" t="s">
        <v>4256</v>
      </c>
      <c r="D392" s="1" t="s">
        <v>4257</v>
      </c>
      <c r="E392" s="1" t="str">
        <f>IFERROR(__xludf.DUMMYFUNCTION("SPLIT(D392,""33"",FALSE)"),"ISIC-IUP Université Michel de Montaigne
                                 Domaine Universitaire
                                ")</f>
        <v>ISIC-IUP Université Michel de Montaigne
                                 Domaine Universitaire
                                </v>
      </c>
      <c r="F392" s="1" t="str">
        <f>IFERROR(__xludf.DUMMYFUNCTION("""COMPUTED_VALUE"""),"607 Pessac Cedex")</f>
        <v>607 Pessac Cedex</v>
      </c>
      <c r="G392" s="1" t="s">
        <v>4258</v>
      </c>
      <c r="H392" s="1" t="s">
        <v>11</v>
      </c>
      <c r="I392" s="5" t="s">
        <v>4259</v>
      </c>
      <c r="J392" s="1" t="s">
        <v>80</v>
      </c>
      <c r="K392" s="3"/>
      <c r="L392" s="3"/>
    </row>
    <row r="393" hidden="1">
      <c r="A393" s="4" t="s">
        <v>4285</v>
      </c>
      <c r="B393" s="1" t="s">
        <v>4286</v>
      </c>
      <c r="C393" s="1" t="s">
        <v>4287</v>
      </c>
      <c r="D393" s="1" t="s">
        <v>4288</v>
      </c>
      <c r="E393" s="1" t="str">
        <f>IFERROR(__xludf.DUMMYFUNCTION("SPLIT(D393,""33"",FALSE)"),"23 rue Edouard Branly, N° 63
                                 Résidence de la Benauge - 
                                ")</f>
        <v>23 rue Edouard Branly, N° 63
                                 Résidence de la Benauge - 
                                </v>
      </c>
      <c r="F393" s="1" t="str">
        <f>IFERROR(__xludf.DUMMYFUNCTION("""COMPUTED_VALUE"""),"100 Bordeaux")</f>
        <v>100 Bordeaux</v>
      </c>
      <c r="G393" s="1" t="s">
        <v>4289</v>
      </c>
      <c r="H393" s="1" t="s">
        <v>4290</v>
      </c>
      <c r="I393" s="1" t="s">
        <v>11</v>
      </c>
      <c r="J393" s="1" t="s">
        <v>43</v>
      </c>
      <c r="K393" s="3"/>
      <c r="L393" s="3"/>
    </row>
    <row r="394" hidden="1">
      <c r="A394" s="4" t="s">
        <v>4300</v>
      </c>
      <c r="B394" s="1" t="s">
        <v>4301</v>
      </c>
      <c r="C394" s="1" t="s">
        <v>4302</v>
      </c>
      <c r="D394" s="1" t="s">
        <v>4303</v>
      </c>
      <c r="E394" s="1" t="str">
        <f>IFERROR(__xludf.DUMMYFUNCTION("SPLIT(D394,""33"",FALSE)"),"10 rue Jean Jacques Rabaud
                                ")</f>
        <v>10 rue Jean Jacques Rabaud
                                </v>
      </c>
      <c r="F394" s="1" t="str">
        <f>IFERROR(__xludf.DUMMYFUNCTION("""COMPUTED_VALUE"""),"000 Bordeaux")</f>
        <v>000 Bordeaux</v>
      </c>
      <c r="G394" s="1" t="s">
        <v>4304</v>
      </c>
      <c r="H394" s="1" t="s">
        <v>11</v>
      </c>
      <c r="I394" s="1" t="s">
        <v>11</v>
      </c>
      <c r="J394" s="1" t="s">
        <v>183</v>
      </c>
      <c r="K394" s="3"/>
      <c r="L394" s="3"/>
    </row>
    <row r="395" hidden="1">
      <c r="A395" s="4" t="s">
        <v>4308</v>
      </c>
      <c r="B395" s="1" t="s">
        <v>4309</v>
      </c>
      <c r="C395" s="1" t="s">
        <v>4310</v>
      </c>
      <c r="D395" s="1" t="s">
        <v>4311</v>
      </c>
      <c r="E395" s="1" t="str">
        <f>IFERROR(__xludf.DUMMYFUNCTION("SPLIT(D395,""33"",FALSE)"),"26 rue des caperans
                                ")</f>
        <v>26 rue des caperans
                                </v>
      </c>
      <c r="F395" s="1" t="str">
        <f>IFERROR(__xludf.DUMMYFUNCTION("""COMPUTED_VALUE"""),"000 Bordeaux")</f>
        <v>000 Bordeaux</v>
      </c>
      <c r="G395" s="1" t="s">
        <v>4312</v>
      </c>
      <c r="H395" s="1" t="s">
        <v>4313</v>
      </c>
      <c r="I395" s="1" t="s">
        <v>11</v>
      </c>
      <c r="J395" s="1" t="s">
        <v>11</v>
      </c>
      <c r="K395" s="3"/>
      <c r="L395" s="3"/>
    </row>
    <row r="396" hidden="1">
      <c r="A396" s="4" t="s">
        <v>4315</v>
      </c>
      <c r="B396" s="1" t="s">
        <v>4316</v>
      </c>
      <c r="C396" s="1" t="s">
        <v>4317</v>
      </c>
      <c r="D396" s="1" t="s">
        <v>4318</v>
      </c>
      <c r="E396" s="1" t="str">
        <f>IFERROR(__xludf.DUMMYFUNCTION("SPLIT(D396,""33"",FALSE)"),"79 cours de la Somme
                                 Etage 1
                                ")</f>
        <v>79 cours de la Somme
                                 Etage 1
                                </v>
      </c>
      <c r="F396" s="1" t="str">
        <f>IFERROR(__xludf.DUMMYFUNCTION("""COMPUTED_VALUE"""),"800 Bordeaux")</f>
        <v>800 Bordeaux</v>
      </c>
      <c r="G396" s="1" t="s">
        <v>4319</v>
      </c>
      <c r="H396" s="1" t="s">
        <v>4320</v>
      </c>
      <c r="I396" s="1" t="s">
        <v>11</v>
      </c>
      <c r="J396" s="1" t="s">
        <v>80</v>
      </c>
      <c r="K396" s="3"/>
      <c r="L396" s="3"/>
    </row>
    <row r="397" hidden="1">
      <c r="A397" s="4" t="s">
        <v>4324</v>
      </c>
      <c r="B397" s="1" t="s">
        <v>4325</v>
      </c>
      <c r="C397" s="1" t="s">
        <v>4326</v>
      </c>
      <c r="D397" s="1" t="s">
        <v>4327</v>
      </c>
      <c r="E397" s="1" t="str">
        <f>IFERROR(__xludf.DUMMYFUNCTION("SPLIT(D397,""33"",FALSE)"),"Hôpital Avicenne
                                 125  rue de Stalingrad
                                93000 BOBIGNY")</f>
        <v>Hôpital Avicenne
                                 125  rue de Stalingrad
                                93000 BOBIGNY</v>
      </c>
      <c r="F397" s="1"/>
      <c r="G397" s="1" t="s">
        <v>4328</v>
      </c>
      <c r="H397" s="1" t="s">
        <v>11</v>
      </c>
      <c r="I397" s="1" t="s">
        <v>11</v>
      </c>
      <c r="J397" s="1" t="s">
        <v>53</v>
      </c>
      <c r="K397" s="3"/>
      <c r="L397" s="3"/>
    </row>
    <row r="398" hidden="1">
      <c r="A398" s="4" t="s">
        <v>4330</v>
      </c>
      <c r="B398" s="1" t="s">
        <v>4331</v>
      </c>
      <c r="C398" s="1" t="s">
        <v>4332</v>
      </c>
      <c r="D398" s="1" t="s">
        <v>4333</v>
      </c>
      <c r="E398" s="1" t="str">
        <f>IFERROR(__xludf.DUMMYFUNCTION("SPLIT(D398,""33"",FALSE)"),"rue Aristide Briand - BP77,
                                 Château Palmer
                                BP 77
                                ")</f>
        <v>rue Aristide Briand - BP77,
                                 Château Palmer
                                BP 77
                                </v>
      </c>
      <c r="F398" s="1" t="str">
        <f>IFERROR(__xludf.DUMMYFUNCTION("""COMPUTED_VALUE"""),"150 Cenon")</f>
        <v>150 Cenon</v>
      </c>
      <c r="G398" s="1" t="s">
        <v>4334</v>
      </c>
      <c r="H398" s="1" t="s">
        <v>11</v>
      </c>
      <c r="I398" s="5" t="s">
        <v>4335</v>
      </c>
      <c r="J398" s="1" t="s">
        <v>80</v>
      </c>
      <c r="K398" s="3"/>
      <c r="L398" s="3"/>
    </row>
    <row r="399" hidden="1">
      <c r="A399" s="4" t="s">
        <v>4339</v>
      </c>
      <c r="B399" s="1" t="s">
        <v>4340</v>
      </c>
      <c r="C399" s="3"/>
      <c r="D399" s="1" t="s">
        <v>9575</v>
      </c>
      <c r="E399" s="1" t="str">
        <f>IFERROR(__xludf.DUMMYFUNCTION("SPLIT(D399,""33"",FALSE)"),"pas d'adresse")</f>
        <v>pas d'adresse</v>
      </c>
      <c r="F399" s="3"/>
      <c r="G399" s="3"/>
      <c r="H399" s="1" t="s">
        <v>11</v>
      </c>
      <c r="I399" s="1" t="s">
        <v>11</v>
      </c>
      <c r="J399" s="1" t="s">
        <v>11</v>
      </c>
      <c r="K399" s="3"/>
      <c r="L399" s="3"/>
    </row>
    <row r="400" hidden="1">
      <c r="A400" s="4" t="s">
        <v>4342</v>
      </c>
      <c r="B400" s="1" t="s">
        <v>4343</v>
      </c>
      <c r="C400" s="1" t="s">
        <v>4344</v>
      </c>
      <c r="D400" s="1" t="s">
        <v>4345</v>
      </c>
      <c r="E400" s="1" t="str">
        <f>IFERROR(__xludf.DUMMYFUNCTION("SPLIT(D400,""33"",FALSE)"),"23 Rue de Freycinet
                                ")</f>
        <v>23 Rue de Freycinet
                                </v>
      </c>
      <c r="F400" s="1" t="str">
        <f>IFERROR(__xludf.DUMMYFUNCTION("""COMPUTED_VALUE"""),"400 TALENCE")</f>
        <v>400 TALENCE</v>
      </c>
      <c r="G400" s="1" t="s">
        <v>4346</v>
      </c>
      <c r="H400" s="1" t="s">
        <v>4347</v>
      </c>
      <c r="I400" s="5" t="s">
        <v>4348</v>
      </c>
      <c r="J400" s="1" t="s">
        <v>80</v>
      </c>
      <c r="K400" s="3"/>
      <c r="L400" s="3"/>
    </row>
    <row r="401" hidden="1">
      <c r="A401" s="4" t="s">
        <v>4356</v>
      </c>
      <c r="B401" s="1" t="s">
        <v>4357</v>
      </c>
      <c r="C401" s="1" t="s">
        <v>4358</v>
      </c>
      <c r="D401" s="1" t="s">
        <v>4359</v>
      </c>
      <c r="E401" s="1" t="str">
        <f>IFERROR(__xludf.DUMMYFUNCTION("SPLIT(D401,""33"",FALSE)"),"Centre Ville
                                ")</f>
        <v>Centre Ville
                                </v>
      </c>
      <c r="F401" s="1" t="str">
        <f>IFERROR(__xludf.DUMMYFUNCTION("""COMPUTED_VALUE"""),"000 Bordeaux")</f>
        <v>000 Bordeaux</v>
      </c>
      <c r="G401" s="1" t="s">
        <v>1283</v>
      </c>
      <c r="H401" s="1" t="s">
        <v>4360</v>
      </c>
      <c r="I401" s="1" t="s">
        <v>11</v>
      </c>
      <c r="J401" s="1" t="s">
        <v>80</v>
      </c>
      <c r="K401" s="3"/>
      <c r="L401" s="3"/>
    </row>
    <row r="402" hidden="1">
      <c r="A402" s="4" t="s">
        <v>4366</v>
      </c>
      <c r="B402" s="1" t="s">
        <v>4367</v>
      </c>
      <c r="C402" s="1" t="s">
        <v>4368</v>
      </c>
      <c r="D402" s="1" t="s">
        <v>4369</v>
      </c>
      <c r="E402" s="1" t="str">
        <f>IFERROR(__xludf.DUMMYFUNCTION("SPLIT(D402,""33"",FALSE)"),"16 rue Saint James
                                ")</f>
        <v>16 rue Saint James
                                </v>
      </c>
      <c r="F402" s="1" t="str">
        <f>IFERROR(__xludf.DUMMYFUNCTION("""COMPUTED_VALUE"""),"000 Bordeaux")</f>
        <v>000 Bordeaux</v>
      </c>
      <c r="G402" s="1" t="s">
        <v>4370</v>
      </c>
      <c r="H402" s="1" t="s">
        <v>11</v>
      </c>
      <c r="I402" s="3"/>
      <c r="J402" s="1" t="s">
        <v>80</v>
      </c>
      <c r="K402" s="3"/>
      <c r="L402" s="3"/>
    </row>
    <row r="403" hidden="1">
      <c r="A403" s="4" t="s">
        <v>4372</v>
      </c>
      <c r="B403" s="1" t="s">
        <v>4373</v>
      </c>
      <c r="C403" s="1" t="s">
        <v>4374</v>
      </c>
      <c r="D403" s="1" t="s">
        <v>4375</v>
      </c>
      <c r="E403" s="1" t="str">
        <f>IFERROR(__xludf.DUMMYFUNCTION("SPLIT(D403,""33"",FALSE)"),"38 rue Jean Pagès
                                ")</f>
        <v>38 rue Jean Pagès
                                </v>
      </c>
      <c r="F403" s="1" t="str">
        <f>IFERROR(__xludf.DUMMYFUNCTION("""COMPUTED_VALUE"""),"140 Villenave d'Ornon")</f>
        <v>140 Villenave d'Ornon</v>
      </c>
      <c r="G403" s="1" t="s">
        <v>4376</v>
      </c>
      <c r="H403" s="1" t="s">
        <v>11</v>
      </c>
      <c r="I403" s="1" t="s">
        <v>11</v>
      </c>
      <c r="J403" s="1" t="s">
        <v>11</v>
      </c>
      <c r="K403" s="3"/>
      <c r="L403" s="3"/>
    </row>
    <row r="404" hidden="1">
      <c r="A404" s="4" t="s">
        <v>4378</v>
      </c>
      <c r="B404" s="1" t="s">
        <v>4379</v>
      </c>
      <c r="C404" s="3"/>
      <c r="D404" s="1" t="s">
        <v>9575</v>
      </c>
      <c r="E404" s="1" t="str">
        <f>IFERROR(__xludf.DUMMYFUNCTION("SPLIT(D404,""33"",FALSE)"),"pas d'adresse")</f>
        <v>pas d'adresse</v>
      </c>
      <c r="F404" s="3"/>
      <c r="G404" s="3"/>
      <c r="H404" s="1" t="s">
        <v>11</v>
      </c>
      <c r="I404" s="1" t="s">
        <v>11</v>
      </c>
      <c r="J404" s="1" t="s">
        <v>11</v>
      </c>
      <c r="K404" s="3"/>
      <c r="L404" s="3"/>
    </row>
    <row r="405" hidden="1">
      <c r="A405" s="4" t="s">
        <v>4381</v>
      </c>
      <c r="B405" s="1" t="s">
        <v>4382</v>
      </c>
      <c r="C405" s="1" t="s">
        <v>4383</v>
      </c>
      <c r="D405" s="1" t="s">
        <v>4384</v>
      </c>
      <c r="E405" s="1" t="str">
        <f>IFERROR(__xludf.DUMMYFUNCTION("SPLIT(D405,""33"",FALSE)"),"50 rue du Tauzin
                                ")</f>
        <v>50 rue du Tauzin
                                </v>
      </c>
      <c r="F405" s="1" t="str">
        <f>IFERROR(__xludf.DUMMYFUNCTION("""COMPUTED_VALUE"""),"000 bordeaux")</f>
        <v>000 bordeaux</v>
      </c>
      <c r="G405" s="1" t="s">
        <v>4385</v>
      </c>
      <c r="H405" s="1" t="s">
        <v>11</v>
      </c>
      <c r="I405" s="3"/>
      <c r="J405" s="1" t="s">
        <v>382</v>
      </c>
      <c r="K405" s="3"/>
      <c r="L405" s="3"/>
    </row>
    <row r="406" hidden="1">
      <c r="A406" s="4" t="s">
        <v>4389</v>
      </c>
      <c r="B406" s="1" t="s">
        <v>4390</v>
      </c>
      <c r="C406" s="1" t="s">
        <v>4391</v>
      </c>
      <c r="D406" s="1" t="s">
        <v>4392</v>
      </c>
      <c r="E406" s="1" t="str">
        <f>IFERROR(__xludf.DUMMYFUNCTION("SPLIT(D406,""33"",FALSE)"),"6 Les Landes 
                                 Chouraki Fabien
                                ")</f>
        <v>6 Les Landes 
                                 Chouraki Fabien
                                </v>
      </c>
      <c r="F406" s="1" t="str">
        <f>IFERROR(__xludf.DUMMYFUNCTION("""COMPUTED_VALUE"""),"620 Marcenais")</f>
        <v>620 Marcenais</v>
      </c>
      <c r="G406" s="1" t="s">
        <v>4393</v>
      </c>
      <c r="H406" s="1" t="s">
        <v>4394</v>
      </c>
      <c r="I406" s="5" t="s">
        <v>4395</v>
      </c>
      <c r="J406" s="1" t="s">
        <v>80</v>
      </c>
      <c r="K406" s="3"/>
      <c r="L406" s="3"/>
    </row>
    <row r="407" hidden="1">
      <c r="A407" s="4" t="s">
        <v>4399</v>
      </c>
      <c r="B407" s="1" t="s">
        <v>4400</v>
      </c>
      <c r="C407" s="1" t="s">
        <v>4401</v>
      </c>
      <c r="D407" s="1" t="s">
        <v>4402</v>
      </c>
      <c r="E407" s="1" t="str">
        <f>IFERROR(__xludf.DUMMYFUNCTION("SPLIT(D407,""33"",FALSE)"),"UFOLEP-ULCR, Chateau Betailhe, 
                                 72 Avenue de l'Eglise Romane
                                ")</f>
        <v>UFOLEP-ULCR, Chateau Betailhe, 
                                 72 Avenue de l'Eglise Romane
                                </v>
      </c>
      <c r="F407" s="1" t="str">
        <f>IFERROR(__xludf.DUMMYFUNCTION("""COMPUTED_VALUE"""),"370 ARTIGUES PRES BORDEAUX")</f>
        <v>370 ARTIGUES PRES BORDEAUX</v>
      </c>
      <c r="G407" s="1" t="s">
        <v>4403</v>
      </c>
      <c r="H407" s="1" t="s">
        <v>11</v>
      </c>
      <c r="I407" s="5" t="s">
        <v>4404</v>
      </c>
      <c r="J407" s="1" t="s">
        <v>183</v>
      </c>
      <c r="K407" s="3"/>
      <c r="L407" s="3"/>
    </row>
    <row r="408" hidden="1">
      <c r="A408" s="4" t="s">
        <v>4406</v>
      </c>
      <c r="B408" s="1" t="s">
        <v>4407</v>
      </c>
      <c r="C408" s="1" t="s">
        <v>4408</v>
      </c>
      <c r="D408" s="1" t="s">
        <v>4409</v>
      </c>
      <c r="E408" s="1" t="str">
        <f>IFERROR(__xludf.DUMMYFUNCTION("SPLIT(D408,""33"",FALSE)"),"9-11 allée des Peupliers
                                ")</f>
        <v>9-11 allée des Peupliers
                                </v>
      </c>
      <c r="F408" s="1" t="str">
        <f>IFERROR(__xludf.DUMMYFUNCTION("""COMPUTED_VALUE"""),"000 Bordeaux")</f>
        <v>000 Bordeaux</v>
      </c>
      <c r="G408" s="1" t="s">
        <v>4410</v>
      </c>
      <c r="H408" s="1" t="s">
        <v>4411</v>
      </c>
      <c r="I408" s="5" t="s">
        <v>4412</v>
      </c>
      <c r="J408" s="1" t="s">
        <v>154</v>
      </c>
      <c r="K408" s="3"/>
      <c r="L408" s="3"/>
    </row>
    <row r="409" hidden="1">
      <c r="A409" s="4" t="s">
        <v>4422</v>
      </c>
      <c r="B409" s="1" t="s">
        <v>4423</v>
      </c>
      <c r="C409" s="1" t="s">
        <v>4424</v>
      </c>
      <c r="D409" s="1" t="s">
        <v>4425</v>
      </c>
      <c r="E409" s="1" t="str">
        <f>IFERROR(__xludf.DUMMYFUNCTION("SPLIT(D409,""33"",FALSE)"),"35 allee de peygaillard
                                ")</f>
        <v>35 allee de peygaillard
                                </v>
      </c>
      <c r="F409" s="1" t="str">
        <f>IFERROR(__xludf.DUMMYFUNCTION("""COMPUTED_VALUE"""),"370 bonnetan")</f>
        <v>370 bonnetan</v>
      </c>
      <c r="G409" s="1" t="s">
        <v>4426</v>
      </c>
      <c r="H409" s="1" t="s">
        <v>4427</v>
      </c>
      <c r="I409" s="1" t="s">
        <v>11</v>
      </c>
      <c r="J409" s="1" t="s">
        <v>80</v>
      </c>
      <c r="K409" s="3"/>
      <c r="L409" s="3"/>
    </row>
    <row r="410" hidden="1">
      <c r="A410" s="4" t="s">
        <v>4433</v>
      </c>
      <c r="B410" s="1" t="s">
        <v>4434</v>
      </c>
      <c r="C410" s="1" t="s">
        <v>4435</v>
      </c>
      <c r="D410" s="1" t="s">
        <v>4436</v>
      </c>
      <c r="E410" s="1" t="str">
        <f>IFERROR(__xludf.DUMMYFUNCTION("SPLIT(D410,""33"",FALSE)"),"4 bis Avenue Thiers
                                ")</f>
        <v>4 bis Avenue Thiers
                                </v>
      </c>
      <c r="F410" s="1" t="str">
        <f>IFERROR(__xludf.DUMMYFUNCTION("""COMPUTED_VALUE"""),"100 Bordeaux")</f>
        <v>100 Bordeaux</v>
      </c>
      <c r="G410" s="1" t="s">
        <v>4437</v>
      </c>
      <c r="H410" s="1" t="s">
        <v>11</v>
      </c>
      <c r="I410" s="5" t="s">
        <v>4438</v>
      </c>
      <c r="J410" s="1" t="s">
        <v>312</v>
      </c>
      <c r="K410" s="3"/>
      <c r="L410" s="3"/>
    </row>
    <row r="411" hidden="1">
      <c r="A411" s="4" t="s">
        <v>4442</v>
      </c>
      <c r="B411" s="1" t="s">
        <v>4443</v>
      </c>
      <c r="C411" s="1" t="s">
        <v>4444</v>
      </c>
      <c r="D411" s="1" t="s">
        <v>4445</v>
      </c>
      <c r="E411" s="1" t="str">
        <f>IFERROR(__xludf.DUMMYFUNCTION("SPLIT(D411,""33"",FALSE)"),"chez Louis COSSON 6, Rue Arnaud-Miqueu
                                 Villa Saint Pierre
                                ")</f>
        <v>chez Louis COSSON 6, Rue Arnaud-Miqueu
                                 Villa Saint Pierre
                                </v>
      </c>
      <c r="F411" s="1" t="str">
        <f>IFERROR(__xludf.DUMMYFUNCTION("""COMPUTED_VALUE"""),"000 Bordeaux")</f>
        <v>000 Bordeaux</v>
      </c>
      <c r="G411" s="1" t="s">
        <v>4446</v>
      </c>
      <c r="H411" s="1" t="s">
        <v>4447</v>
      </c>
      <c r="I411" s="1" t="s">
        <v>11</v>
      </c>
      <c r="J411" s="1" t="s">
        <v>312</v>
      </c>
      <c r="K411" s="3"/>
      <c r="L411" s="3"/>
    </row>
    <row r="412" hidden="1">
      <c r="A412" s="4" t="s">
        <v>4459</v>
      </c>
      <c r="B412" s="1" t="s">
        <v>4460</v>
      </c>
      <c r="C412" s="1" t="s">
        <v>4461</v>
      </c>
      <c r="D412" s="1" t="s">
        <v>4462</v>
      </c>
      <c r="E412" s="1" t="str">
        <f>IFERROR(__xludf.DUMMYFUNCTION("SPLIT(D412,""33"",FALSE)"),"48 rue bouquiere
                                ")</f>
        <v>48 rue bouquiere
                                </v>
      </c>
      <c r="F412" s="1" t="str">
        <f>IFERROR(__xludf.DUMMYFUNCTION("""COMPUTED_VALUE"""),"000 bordeaux")</f>
        <v>000 bordeaux</v>
      </c>
      <c r="G412" s="1" t="s">
        <v>4463</v>
      </c>
      <c r="H412" s="1" t="s">
        <v>4464</v>
      </c>
      <c r="I412" s="5" t="s">
        <v>4465</v>
      </c>
      <c r="J412" s="1" t="s">
        <v>80</v>
      </c>
      <c r="K412" s="3"/>
      <c r="L412" s="3"/>
    </row>
    <row r="413" hidden="1">
      <c r="A413" s="4" t="s">
        <v>4467</v>
      </c>
      <c r="B413" s="1" t="s">
        <v>4468</v>
      </c>
      <c r="C413" s="1" t="s">
        <v>4469</v>
      </c>
      <c r="D413" s="1" t="s">
        <v>4470</v>
      </c>
      <c r="E413" s="1" t="str">
        <f>IFERROR(__xludf.DUMMYFUNCTION("SPLIT(D413,""33"",FALSE)"),"19 rue François Mauriac
                                 Résidence Haut Vigneau bât A3 apt. 325
                                ")</f>
        <v>19 rue François Mauriac
                                 Résidence Haut Vigneau bât A3 apt. 325
                                </v>
      </c>
      <c r="F413" s="1" t="str">
        <f>IFERROR(__xludf.DUMMYFUNCTION("""COMPUTED_VALUE"""),"170 Gradignan")</f>
        <v>170 Gradignan</v>
      </c>
      <c r="G413" s="1" t="s">
        <v>4471</v>
      </c>
      <c r="H413" s="1" t="s">
        <v>11</v>
      </c>
      <c r="I413" s="3"/>
      <c r="J413" s="1" t="s">
        <v>183</v>
      </c>
      <c r="K413" s="3"/>
      <c r="L413" s="3"/>
    </row>
    <row r="414" hidden="1">
      <c r="A414" s="4" t="s">
        <v>4487</v>
      </c>
      <c r="B414" s="1" t="s">
        <v>4488</v>
      </c>
      <c r="C414" s="1" t="s">
        <v>4489</v>
      </c>
      <c r="D414" s="1" t="s">
        <v>4490</v>
      </c>
      <c r="E414" s="1" t="str">
        <f>IFERROR(__xludf.DUMMYFUNCTION("SPLIT(D414,""33"",FALSE)"),"17 rue Baudin
                                ")</f>
        <v>17 rue Baudin
                                </v>
      </c>
      <c r="F414" s="1" t="str">
        <f>IFERROR(__xludf.DUMMYFUNCTION("""COMPUTED_VALUE"""),"110 Le Bouscat")</f>
        <v>110 Le Bouscat</v>
      </c>
      <c r="G414" s="1" t="s">
        <v>4491</v>
      </c>
      <c r="H414" s="1" t="s">
        <v>11</v>
      </c>
      <c r="I414" s="5" t="s">
        <v>4492</v>
      </c>
      <c r="J414" s="1" t="s">
        <v>53</v>
      </c>
      <c r="K414" s="3"/>
      <c r="L414" s="3"/>
    </row>
    <row r="415" hidden="1">
      <c r="A415" s="4" t="s">
        <v>4502</v>
      </c>
      <c r="B415" s="1" t="s">
        <v>4503</v>
      </c>
      <c r="C415" s="1" t="s">
        <v>4504</v>
      </c>
      <c r="D415" s="1" t="s">
        <v>4505</v>
      </c>
      <c r="E415" s="1" t="str">
        <f>IFERROR(__xludf.DUMMYFUNCTION("SPLIT(D415,""33"",FALSE)"),"380 cours de la somme
                                ")</f>
        <v>380 cours de la somme
                                </v>
      </c>
      <c r="F415" s="1" t="str">
        <f>IFERROR(__xludf.DUMMYFUNCTION("""COMPUTED_VALUE"""),"000 Bordeaux")</f>
        <v>000 Bordeaux</v>
      </c>
      <c r="G415" s="1" t="s">
        <v>4506</v>
      </c>
      <c r="H415" s="1" t="s">
        <v>11</v>
      </c>
      <c r="I415" s="5" t="s">
        <v>4507</v>
      </c>
      <c r="J415" s="1" t="s">
        <v>31</v>
      </c>
      <c r="K415" s="3"/>
      <c r="L415" s="3"/>
    </row>
    <row r="416" hidden="1">
      <c r="A416" s="4" t="s">
        <v>4509</v>
      </c>
      <c r="B416" s="1" t="s">
        <v>4510</v>
      </c>
      <c r="C416" s="1" t="s">
        <v>4511</v>
      </c>
      <c r="D416" s="1" t="s">
        <v>4512</v>
      </c>
      <c r="E416" s="1" t="str">
        <f>IFERROR(__xludf.DUMMYFUNCTION("SPLIT(D416,""33"",FALSE)"),"25 rue Permentade
                                ")</f>
        <v>25 rue Permentade
                                </v>
      </c>
      <c r="F416" s="1" t="str">
        <f>IFERROR(__xludf.DUMMYFUNCTION("""COMPUTED_VALUE"""),"000 Bordeaux")</f>
        <v>000 Bordeaux</v>
      </c>
      <c r="G416" s="1" t="s">
        <v>4513</v>
      </c>
      <c r="H416" s="1" t="s">
        <v>2175</v>
      </c>
      <c r="I416" s="5" t="s">
        <v>2689</v>
      </c>
      <c r="J416" s="1" t="s">
        <v>312</v>
      </c>
      <c r="K416" s="3"/>
      <c r="L416" s="3"/>
    </row>
    <row r="417" hidden="1">
      <c r="A417" s="4" t="s">
        <v>4515</v>
      </c>
      <c r="B417" s="1" t="s">
        <v>4516</v>
      </c>
      <c r="C417" s="1" t="s">
        <v>4517</v>
      </c>
      <c r="D417" s="1" t="s">
        <v>4518</v>
      </c>
      <c r="E417" s="1" t="str">
        <f>IFERROR(__xludf.DUMMYFUNCTION("SPLIT(D417,""33"",FALSE)"),"134 cours Saint-Louis
                                 Résidence clos saint-louis bât 4 apt. 412
                                ")</f>
        <v>134 cours Saint-Louis
                                 Résidence clos saint-louis bât 4 apt. 412
                                </v>
      </c>
      <c r="F417" s="1" t="str">
        <f>IFERROR(__xludf.DUMMYFUNCTION("""COMPUTED_VALUE"""),"300 Bordeaux")</f>
        <v>300 Bordeaux</v>
      </c>
      <c r="G417" s="1" t="s">
        <v>4519</v>
      </c>
      <c r="H417" s="1" t="s">
        <v>11</v>
      </c>
      <c r="I417" s="5" t="s">
        <v>4520</v>
      </c>
      <c r="J417" s="1" t="s">
        <v>183</v>
      </c>
      <c r="K417" s="3"/>
      <c r="L417" s="3"/>
    </row>
    <row r="418" hidden="1">
      <c r="A418" s="4" t="s">
        <v>4522</v>
      </c>
      <c r="B418" s="1" t="s">
        <v>4523</v>
      </c>
      <c r="C418" s="1" t="s">
        <v>4524</v>
      </c>
      <c r="D418" s="1" t="s">
        <v>4525</v>
      </c>
      <c r="E418" s="1" t="str">
        <f>IFERROR(__xludf.DUMMYFUNCTION("SPLIT(D418,""33"",FALSE)"),"6 Rue Des Girondins
                                ")</f>
        <v>6 Rue Des Girondins
                                </v>
      </c>
      <c r="F418" s="1" t="str">
        <f>IFERROR(__xludf.DUMMYFUNCTION("""COMPUTED_VALUE"""),"200 Bordeaux")</f>
        <v>200 Bordeaux</v>
      </c>
      <c r="G418" s="1" t="s">
        <v>4526</v>
      </c>
      <c r="H418" s="1" t="s">
        <v>11</v>
      </c>
      <c r="I418" s="5" t="s">
        <v>4527</v>
      </c>
      <c r="J418" s="1" t="s">
        <v>80</v>
      </c>
      <c r="K418" s="3"/>
      <c r="L418" s="3"/>
    </row>
    <row r="419" hidden="1">
      <c r="A419" s="4" t="s">
        <v>4537</v>
      </c>
      <c r="B419" s="1" t="s">
        <v>4538</v>
      </c>
      <c r="C419" s="1" t="s">
        <v>4539</v>
      </c>
      <c r="D419" s="1" t="s">
        <v>4540</v>
      </c>
      <c r="E419" s="1" t="str">
        <f>IFERROR(__xludf.DUMMYFUNCTION("SPLIT(D419,""33"",FALSE)"),"224 rue du jardin public
                                 appartement 10
                                ")</f>
        <v>224 rue du jardin public
                                 appartement 10
                                </v>
      </c>
      <c r="F419" s="1" t="str">
        <f>IFERROR(__xludf.DUMMYFUNCTION("""COMPUTED_VALUE"""),"300 Bordeaux")</f>
        <v>300 Bordeaux</v>
      </c>
      <c r="G419" s="1" t="s">
        <v>4541</v>
      </c>
      <c r="H419" s="1" t="s">
        <v>11</v>
      </c>
      <c r="I419" s="1" t="s">
        <v>11</v>
      </c>
      <c r="J419" s="1" t="s">
        <v>80</v>
      </c>
      <c r="K419" s="3"/>
      <c r="L419" s="3"/>
    </row>
    <row r="420" hidden="1">
      <c r="A420" s="4" t="s">
        <v>4549</v>
      </c>
      <c r="B420" s="1" t="s">
        <v>4550</v>
      </c>
      <c r="C420" s="1" t="s">
        <v>4551</v>
      </c>
      <c r="D420" s="1" t="s">
        <v>4552</v>
      </c>
      <c r="E420" s="1" t="str">
        <f>IFERROR(__xludf.DUMMYFUNCTION("SPLIT(D420,""33"",FALSE)"),"21 quai de bacalan
                                ")</f>
        <v>21 quai de bacalan
                                </v>
      </c>
      <c r="F420" s="1" t="str">
        <f>IFERROR(__xludf.DUMMYFUNCTION("""COMPUTED_VALUE"""),"300 Bordeaux")</f>
        <v>300 Bordeaux</v>
      </c>
      <c r="G420" s="1" t="s">
        <v>4553</v>
      </c>
      <c r="H420" s="1" t="s">
        <v>11</v>
      </c>
      <c r="I420" s="5" t="s">
        <v>4554</v>
      </c>
      <c r="J420" s="1" t="s">
        <v>80</v>
      </c>
      <c r="K420" s="3"/>
      <c r="L420" s="3"/>
    </row>
    <row r="421" hidden="1">
      <c r="A421" s="4" t="s">
        <v>4560</v>
      </c>
      <c r="B421" s="1" t="s">
        <v>4561</v>
      </c>
      <c r="C421" s="3"/>
      <c r="D421" s="1" t="s">
        <v>9575</v>
      </c>
      <c r="E421" s="1" t="str">
        <f>IFERROR(__xludf.DUMMYFUNCTION("SPLIT(D421,""33"",FALSE)"),"pas d'adresse")</f>
        <v>pas d'adresse</v>
      </c>
      <c r="F421" s="3"/>
      <c r="G421" s="3"/>
      <c r="H421" s="1" t="s">
        <v>11</v>
      </c>
      <c r="I421" s="1" t="s">
        <v>11</v>
      </c>
      <c r="J421" s="1" t="s">
        <v>11</v>
      </c>
      <c r="K421" s="3"/>
      <c r="L421" s="3"/>
    </row>
    <row r="422" hidden="1">
      <c r="A422" s="4" t="s">
        <v>4563</v>
      </c>
      <c r="B422" s="1" t="s">
        <v>4564</v>
      </c>
      <c r="C422" s="1" t="s">
        <v>4565</v>
      </c>
      <c r="D422" s="1" t="s">
        <v>4566</v>
      </c>
      <c r="E422" s="1" t="str">
        <f>IFERROR(__xludf.DUMMYFUNCTION("SPLIT(D422,""33"",FALSE)"),"37 rue Jules Mabit
                                ")</f>
        <v>37 rue Jules Mabit
                                </v>
      </c>
      <c r="F422" s="1" t="str">
        <f>IFERROR(__xludf.DUMMYFUNCTION("""COMPUTED_VALUE"""),"200 Bordeaux")</f>
        <v>200 Bordeaux</v>
      </c>
      <c r="G422" s="1" t="s">
        <v>4567</v>
      </c>
      <c r="H422" s="1" t="s">
        <v>4568</v>
      </c>
      <c r="I422" s="1" t="s">
        <v>11</v>
      </c>
      <c r="J422" s="1" t="s">
        <v>1199</v>
      </c>
      <c r="K422" s="3"/>
      <c r="L422" s="3"/>
    </row>
    <row r="423" hidden="1">
      <c r="A423" s="4" t="s">
        <v>4572</v>
      </c>
      <c r="B423" s="1" t="s">
        <v>4573</v>
      </c>
      <c r="C423" s="1" t="s">
        <v>4574</v>
      </c>
      <c r="D423" s="1" t="s">
        <v>4575</v>
      </c>
      <c r="E423" s="1" t="str">
        <f>IFERROR(__xludf.DUMMYFUNCTION("SPLIT(D423,""33"",FALSE)"),"23 rue du Hâ 
                                ")</f>
        <v>23 rue du Hâ 
                                </v>
      </c>
      <c r="F423" s="1" t="str">
        <f>IFERROR(__xludf.DUMMYFUNCTION("""COMPUTED_VALUE"""),"000 Bordeaux")</f>
        <v>000 Bordeaux</v>
      </c>
      <c r="G423" s="1" t="s">
        <v>4576</v>
      </c>
      <c r="H423" s="1" t="s">
        <v>4577</v>
      </c>
      <c r="I423" s="5" t="s">
        <v>4578</v>
      </c>
      <c r="J423" s="1" t="s">
        <v>80</v>
      </c>
      <c r="K423" s="3"/>
      <c r="L423" s="3"/>
    </row>
    <row r="424" hidden="1">
      <c r="A424" s="4" t="s">
        <v>4580</v>
      </c>
      <c r="B424" s="1" t="s">
        <v>4581</v>
      </c>
      <c r="C424" s="1" t="s">
        <v>4582</v>
      </c>
      <c r="D424" s="1" t="s">
        <v>4583</v>
      </c>
      <c r="E424" s="1" t="str">
        <f>IFERROR(__xludf.DUMMYFUNCTION("SPLIT(D424,""33"",FALSE)"),"27 rue Charlevoix de Villers
                                ")</f>
        <v>27 rue Charlevoix de Villers
                                </v>
      </c>
      <c r="F424" s="1" t="str">
        <f>IFERROR(__xludf.DUMMYFUNCTION("""COMPUTED_VALUE"""),"300 Bordeaux")</f>
        <v>300 Bordeaux</v>
      </c>
      <c r="G424" s="1" t="s">
        <v>4584</v>
      </c>
      <c r="H424" s="1" t="s">
        <v>11</v>
      </c>
      <c r="I424" s="5" t="s">
        <v>4585</v>
      </c>
      <c r="J424" s="1" t="s">
        <v>80</v>
      </c>
      <c r="K424" s="3"/>
      <c r="L424" s="3"/>
    </row>
    <row r="425" hidden="1">
      <c r="A425" s="4" t="s">
        <v>4587</v>
      </c>
      <c r="B425" s="1" t="s">
        <v>4588</v>
      </c>
      <c r="C425" s="1" t="s">
        <v>4589</v>
      </c>
      <c r="D425" s="1" t="s">
        <v>4590</v>
      </c>
      <c r="E425" s="1" t="str">
        <f>IFERROR(__xludf.DUMMYFUNCTION("SPLIT(D425,""33"",FALSE)"),"32 rue Marcelin Berthelot
                                ")</f>
        <v>32 rue Marcelin Berthelot
                                </v>
      </c>
      <c r="F425" s="1" t="str">
        <f>IFERROR(__xludf.DUMMYFUNCTION("""COMPUTED_VALUE"""),"200 Bordeaux")</f>
        <v>200 Bordeaux</v>
      </c>
      <c r="G425" s="1" t="s">
        <v>2991</v>
      </c>
      <c r="H425" s="1" t="s">
        <v>11</v>
      </c>
      <c r="I425" s="5" t="s">
        <v>4591</v>
      </c>
      <c r="J425" s="1" t="s">
        <v>382</v>
      </c>
      <c r="K425" s="3"/>
      <c r="L425" s="3"/>
    </row>
    <row r="426" hidden="1">
      <c r="A426" s="4" t="s">
        <v>4625</v>
      </c>
      <c r="B426" s="1" t="s">
        <v>4626</v>
      </c>
      <c r="C426" s="1" t="s">
        <v>4627</v>
      </c>
      <c r="D426" s="1" t="s">
        <v>4628</v>
      </c>
      <c r="E426" s="1" t="str">
        <f>IFERROR(__xludf.DUMMYFUNCTION("SPLIT(D426,""33"",FALSE)"),"17/19 place Jean Cayrol
                                 Boulangerie ""Secrets de pains""
                                ")</f>
        <v>17/19 place Jean Cayrol
                                 Boulangerie "Secrets de pains"
                                </v>
      </c>
      <c r="F426" s="1" t="str">
        <f>IFERROR(__xludf.DUMMYFUNCTION("""COMPUTED_VALUE"""),"300 Bordeaux")</f>
        <v>300 Bordeaux</v>
      </c>
      <c r="G426" s="1" t="s">
        <v>4629</v>
      </c>
      <c r="H426" s="1" t="s">
        <v>11</v>
      </c>
      <c r="I426" s="3"/>
      <c r="J426" s="1" t="s">
        <v>312</v>
      </c>
      <c r="K426" s="3"/>
      <c r="L426" s="3"/>
    </row>
    <row r="427" hidden="1">
      <c r="A427" s="4" t="s">
        <v>4633</v>
      </c>
      <c r="B427" s="1" t="s">
        <v>4634</v>
      </c>
      <c r="C427" s="3"/>
      <c r="D427" s="1" t="s">
        <v>9575</v>
      </c>
      <c r="E427" s="1" t="str">
        <f>IFERROR(__xludf.DUMMYFUNCTION("SPLIT(D427,""33"",FALSE)"),"pas d'adresse")</f>
        <v>pas d'adresse</v>
      </c>
      <c r="F427" s="3"/>
      <c r="G427" s="3"/>
      <c r="H427" s="1" t="s">
        <v>11</v>
      </c>
      <c r="I427" s="1" t="s">
        <v>11</v>
      </c>
      <c r="J427" s="1" t="s">
        <v>11</v>
      </c>
      <c r="K427" s="3"/>
      <c r="L427" s="3"/>
    </row>
    <row r="428" hidden="1">
      <c r="A428" s="4" t="s">
        <v>4636</v>
      </c>
      <c r="B428" s="1" t="s">
        <v>4637</v>
      </c>
      <c r="C428" s="1" t="s">
        <v>4638</v>
      </c>
      <c r="D428" s="1" t="s">
        <v>4639</v>
      </c>
      <c r="E428" s="1" t="str">
        <f>IFERROR(__xludf.DUMMYFUNCTION("SPLIT(D428,""33"",FALSE)"),"68 RUE EMILE COMBES
                                ")</f>
        <v>68 RUE EMILE COMBES
                                </v>
      </c>
      <c r="F428" s="1" t="str">
        <f>IFERROR(__xludf.DUMMYFUNCTION("""COMPUTED_VALUE"""),"000 BORDEAUX")</f>
        <v>000 BORDEAUX</v>
      </c>
      <c r="G428" s="1" t="s">
        <v>4640</v>
      </c>
      <c r="H428" s="1" t="s">
        <v>11</v>
      </c>
      <c r="I428" s="5" t="s">
        <v>4641</v>
      </c>
      <c r="J428" s="1" t="s">
        <v>80</v>
      </c>
      <c r="K428" s="3"/>
      <c r="L428" s="3"/>
    </row>
    <row r="429" hidden="1">
      <c r="A429" s="4" t="s">
        <v>4647</v>
      </c>
      <c r="B429" s="1" t="s">
        <v>4648</v>
      </c>
      <c r="C429" s="1" t="s">
        <v>4649</v>
      </c>
      <c r="D429" s="1" t="s">
        <v>4650</v>
      </c>
      <c r="E429" s="1" t="str">
        <f>IFERROR(__xludf.DUMMYFUNCTION("SPLIT(D429,""33"",FALSE)"),"40 rue Joséphine
                                ")</f>
        <v>40 rue Joséphine
                                </v>
      </c>
      <c r="F429" s="1" t="str">
        <f>IFERROR(__xludf.DUMMYFUNCTION("""COMPUTED_VALUE"""),"000 Bordeaux")</f>
        <v>000 Bordeaux</v>
      </c>
      <c r="G429" s="1" t="s">
        <v>4651</v>
      </c>
      <c r="H429" s="1" t="s">
        <v>4652</v>
      </c>
      <c r="I429" s="5" t="s">
        <v>4653</v>
      </c>
      <c r="J429" s="1" t="s">
        <v>80</v>
      </c>
      <c r="K429" s="3"/>
      <c r="L429" s="3"/>
    </row>
    <row r="430" hidden="1">
      <c r="A430" s="4" t="s">
        <v>4657</v>
      </c>
      <c r="B430" s="1" t="s">
        <v>4658</v>
      </c>
      <c r="C430" s="1" t="s">
        <v>4659</v>
      </c>
      <c r="D430" s="1" t="s">
        <v>4660</v>
      </c>
      <c r="E430" s="1" t="str">
        <f>IFERROR(__xludf.DUMMYFUNCTION("SPLIT(D430,""33"",FALSE)"),"8, rue Borie
                                ")</f>
        <v>8, rue Borie
                                </v>
      </c>
      <c r="F430" s="1" t="str">
        <f>IFERROR(__xludf.DUMMYFUNCTION("""COMPUTED_VALUE"""),"300 BORDEAUX")</f>
        <v>300 BORDEAUX</v>
      </c>
      <c r="G430" s="1" t="s">
        <v>4661</v>
      </c>
      <c r="H430" s="1" t="s">
        <v>11</v>
      </c>
      <c r="I430" s="5" t="s">
        <v>4662</v>
      </c>
      <c r="J430" s="1" t="s">
        <v>53</v>
      </c>
      <c r="K430" s="3"/>
      <c r="L430" s="3"/>
    </row>
    <row r="431" hidden="1">
      <c r="A431" s="4" t="s">
        <v>4664</v>
      </c>
      <c r="B431" s="1" t="s">
        <v>4665</v>
      </c>
      <c r="C431" s="3"/>
      <c r="D431" s="1" t="s">
        <v>9575</v>
      </c>
      <c r="E431" s="1" t="str">
        <f>IFERROR(__xludf.DUMMYFUNCTION("SPLIT(D431,""33"",FALSE)"),"pas d'adresse")</f>
        <v>pas d'adresse</v>
      </c>
      <c r="F431" s="3"/>
      <c r="G431" s="3"/>
      <c r="H431" s="1" t="s">
        <v>11</v>
      </c>
      <c r="I431" s="1" t="s">
        <v>11</v>
      </c>
      <c r="J431" s="1" t="s">
        <v>11</v>
      </c>
      <c r="K431" s="3"/>
      <c r="L431" s="3"/>
    </row>
    <row r="432" hidden="1">
      <c r="A432" s="4" t="s">
        <v>4667</v>
      </c>
      <c r="B432" s="1" t="s">
        <v>4668</v>
      </c>
      <c r="C432" s="1" t="s">
        <v>4669</v>
      </c>
      <c r="D432" s="1" t="s">
        <v>4670</v>
      </c>
      <c r="E432" s="1" t="str">
        <f>IFERROR(__xludf.DUMMYFUNCTION("SPLIT(D432,""33"",FALSE)"),"153 rue Georges Mandel
                                ")</f>
        <v>153 rue Georges Mandel
                                </v>
      </c>
      <c r="F432" s="1" t="str">
        <f>IFERROR(__xludf.DUMMYFUNCTION("""COMPUTED_VALUE"""),"000 Bordeaux")</f>
        <v>000 Bordeaux</v>
      </c>
      <c r="G432" s="1" t="s">
        <v>4671</v>
      </c>
      <c r="H432" s="1" t="s">
        <v>4672</v>
      </c>
      <c r="I432" s="1" t="s">
        <v>11</v>
      </c>
      <c r="J432" s="1" t="s">
        <v>312</v>
      </c>
      <c r="K432" s="3"/>
      <c r="L432" s="3"/>
    </row>
    <row r="433" hidden="1">
      <c r="A433" s="4" t="s">
        <v>4674</v>
      </c>
      <c r="B433" s="1" t="s">
        <v>4675</v>
      </c>
      <c r="C433" s="1" t="s">
        <v>4676</v>
      </c>
      <c r="D433" s="1" t="s">
        <v>4677</v>
      </c>
      <c r="E433" s="1" t="str">
        <f>IFERROR(__xludf.DUMMYFUNCTION("SPLIT(D433,""33"",FALSE)"),"23 cours de quebec 
                                 A 319    Bat CA 
                                ")</f>
        <v>23 cours de quebec 
                                 A 319    Bat CA 
                                </v>
      </c>
      <c r="F433" s="1" t="str">
        <f>IFERROR(__xludf.DUMMYFUNCTION("""COMPUTED_VALUE"""),"300 Bordeaux")</f>
        <v>300 Bordeaux</v>
      </c>
      <c r="G433" s="1" t="s">
        <v>4678</v>
      </c>
      <c r="H433" s="1" t="s">
        <v>11</v>
      </c>
      <c r="I433" s="1" t="s">
        <v>11</v>
      </c>
      <c r="J433" s="1" t="s">
        <v>924</v>
      </c>
      <c r="K433" s="3"/>
      <c r="L433" s="3"/>
    </row>
    <row r="434" hidden="1">
      <c r="A434" s="4" t="s">
        <v>4680</v>
      </c>
      <c r="B434" s="1" t="s">
        <v>4681</v>
      </c>
      <c r="C434" s="1" t="s">
        <v>4682</v>
      </c>
      <c r="D434" s="1" t="s">
        <v>4683</v>
      </c>
      <c r="E434" s="1" t="str">
        <f>IFERROR(__xludf.DUMMYFUNCTION("SPLIT(D434,""33"",FALSE)"),"Rue du Dr Roux
                                ")</f>
        <v>Rue du Dr Roux
                                </v>
      </c>
      <c r="F434" s="1" t="str">
        <f>IFERROR(__xludf.DUMMYFUNCTION("""COMPUTED_VALUE"""),"000 Bordeaux")</f>
        <v>000 Bordeaux</v>
      </c>
      <c r="G434" s="1" t="s">
        <v>4684</v>
      </c>
      <c r="H434" s="1" t="s">
        <v>11</v>
      </c>
      <c r="I434" s="5" t="s">
        <v>4685</v>
      </c>
      <c r="J434" s="1" t="s">
        <v>31</v>
      </c>
      <c r="K434" s="3"/>
      <c r="L434" s="3"/>
    </row>
    <row r="435" hidden="1">
      <c r="A435" s="4" t="s">
        <v>4689</v>
      </c>
      <c r="B435" s="1" t="s">
        <v>4690</v>
      </c>
      <c r="C435" s="1" t="s">
        <v>4691</v>
      </c>
      <c r="D435" s="1" t="s">
        <v>4692</v>
      </c>
      <c r="E435" s="1" t="str">
        <f>IFERROR(__xludf.DUMMYFUNCTION("SPLIT(D435,""33"",FALSE)"),"11 allée Ausone
                                 Domaine Universitaire
                                ")</f>
        <v>11 allée Ausone
                                 Domaine Universitaire
                                </v>
      </c>
      <c r="F435" s="1" t="str">
        <f>IFERROR(__xludf.DUMMYFUNCTION("""COMPUTED_VALUE"""),"607 Pessac")</f>
        <v>607 Pessac</v>
      </c>
      <c r="G435" s="1" t="s">
        <v>4693</v>
      </c>
      <c r="H435" s="1" t="s">
        <v>4694</v>
      </c>
      <c r="I435" s="5" t="s">
        <v>4695</v>
      </c>
      <c r="J435" s="1" t="s">
        <v>312</v>
      </c>
      <c r="K435" s="3"/>
      <c r="L435" s="3"/>
    </row>
    <row r="436" hidden="1">
      <c r="A436" s="4" t="s">
        <v>4721</v>
      </c>
      <c r="B436" s="1" t="s">
        <v>4722</v>
      </c>
      <c r="C436" s="1" t="s">
        <v>4723</v>
      </c>
      <c r="D436" s="1" t="s">
        <v>4724</v>
      </c>
      <c r="E436" s="1" t="str">
        <f>IFERROR(__xludf.DUMMYFUNCTION("SPLIT(D436,""33"",FALSE)"),"79 cours des Aubiers 
                                ")</f>
        <v>79 cours des Aubiers 
                                </v>
      </c>
      <c r="F436" s="1" t="str">
        <f>IFERROR(__xludf.DUMMYFUNCTION("""COMPUTED_VALUE"""),"300 Bordeaux")</f>
        <v>300 Bordeaux</v>
      </c>
      <c r="G436" s="1" t="s">
        <v>4725</v>
      </c>
      <c r="H436" s="1" t="s">
        <v>2175</v>
      </c>
      <c r="I436" s="1" t="s">
        <v>11</v>
      </c>
      <c r="J436" s="1" t="s">
        <v>312</v>
      </c>
      <c r="K436" s="3"/>
      <c r="L436" s="3"/>
    </row>
    <row r="437" hidden="1">
      <c r="A437" s="4" t="s">
        <v>4737</v>
      </c>
      <c r="B437" s="1" t="s">
        <v>4738</v>
      </c>
      <c r="C437" s="1" t="s">
        <v>4739</v>
      </c>
      <c r="D437" s="1" t="s">
        <v>4740</v>
      </c>
      <c r="E437" s="1" t="str">
        <f>IFERROR(__xludf.DUMMYFUNCTION("SPLIT(D437,""33"",FALSE)"),"43 rue Saint Nicolas
                                ")</f>
        <v>43 rue Saint Nicolas
                                </v>
      </c>
      <c r="F437" s="1" t="str">
        <f>IFERROR(__xludf.DUMMYFUNCTION("""COMPUTED_VALUE"""),"800 Bordeaux")</f>
        <v>800 Bordeaux</v>
      </c>
      <c r="G437" s="1" t="s">
        <v>4741</v>
      </c>
      <c r="H437" s="1" t="s">
        <v>11</v>
      </c>
      <c r="I437" s="1" t="s">
        <v>11</v>
      </c>
      <c r="J437" s="1" t="s">
        <v>31</v>
      </c>
      <c r="K437" s="3"/>
      <c r="L437" s="3"/>
    </row>
    <row r="438" hidden="1">
      <c r="A438" s="4" t="s">
        <v>4749</v>
      </c>
      <c r="B438" s="1" t="s">
        <v>4750</v>
      </c>
      <c r="C438" s="3"/>
      <c r="D438" s="1" t="s">
        <v>9575</v>
      </c>
      <c r="E438" s="1" t="str">
        <f>IFERROR(__xludf.DUMMYFUNCTION("SPLIT(D438,""33"",FALSE)"),"pas d'adresse")</f>
        <v>pas d'adresse</v>
      </c>
      <c r="F438" s="3"/>
      <c r="G438" s="3"/>
      <c r="H438" s="1" t="s">
        <v>11</v>
      </c>
      <c r="I438" s="1" t="s">
        <v>11</v>
      </c>
      <c r="J438" s="1" t="s">
        <v>11</v>
      </c>
      <c r="K438" s="3"/>
      <c r="L438" s="3"/>
    </row>
    <row r="439" hidden="1">
      <c r="A439" s="4" t="s">
        <v>4760</v>
      </c>
      <c r="B439" s="1" t="s">
        <v>4761</v>
      </c>
      <c r="C439" s="1" t="s">
        <v>4762</v>
      </c>
      <c r="D439" s="1" t="s">
        <v>4763</v>
      </c>
      <c r="E439" s="1" t="str">
        <f>IFERROR(__xludf.DUMMYFUNCTION("SPLIT(D439,""33"",FALSE)"),"52 rue Eugène Le Roy
                                ")</f>
        <v>52 rue Eugène Le Roy
                                </v>
      </c>
      <c r="F439" s="1" t="str">
        <f>IFERROR(__xludf.DUMMYFUNCTION("""COMPUTED_VALUE"""),"800 Bordeaux")</f>
        <v>800 Bordeaux</v>
      </c>
      <c r="G439" s="1" t="s">
        <v>4764</v>
      </c>
      <c r="H439" s="1" t="s">
        <v>4765</v>
      </c>
      <c r="I439" s="5" t="s">
        <v>4766</v>
      </c>
      <c r="J439" s="1" t="s">
        <v>53</v>
      </c>
      <c r="K439" s="3"/>
      <c r="L439" s="3"/>
    </row>
    <row r="440" hidden="1">
      <c r="A440" s="4" t="s">
        <v>4770</v>
      </c>
      <c r="B440" s="1" t="s">
        <v>4771</v>
      </c>
      <c r="C440" s="1" t="s">
        <v>4772</v>
      </c>
      <c r="D440" s="1" t="s">
        <v>629</v>
      </c>
      <c r="E440" s="1" t="str">
        <f>IFERROR(__xludf.DUMMYFUNCTION("SPLIT(D440,""33"",FALSE)"),"26, rue Marius Olivier
                                ")</f>
        <v>26, rue Marius Olivier
                                </v>
      </c>
      <c r="F440" s="1" t="str">
        <f>IFERROR(__xludf.DUMMYFUNCTION("""COMPUTED_VALUE"""),"130 BEGLES")</f>
        <v>130 BEGLES</v>
      </c>
      <c r="G440" s="1" t="s">
        <v>630</v>
      </c>
      <c r="H440" s="1" t="s">
        <v>11</v>
      </c>
      <c r="I440" s="5" t="s">
        <v>631</v>
      </c>
      <c r="J440" s="1" t="s">
        <v>80</v>
      </c>
      <c r="K440" s="3"/>
      <c r="L440" s="3"/>
    </row>
    <row r="441" hidden="1">
      <c r="A441" s="4" t="s">
        <v>4780</v>
      </c>
      <c r="B441" s="1" t="s">
        <v>4781</v>
      </c>
      <c r="C441" s="1" t="s">
        <v>4782</v>
      </c>
      <c r="D441" s="1" t="s">
        <v>4783</v>
      </c>
      <c r="E441" s="1" t="str">
        <f>IFERROR(__xludf.DUMMYFUNCTION("SPLIT(D441,""33"",FALSE)"),"29 rue des sablières
                                ")</f>
        <v>29 rue des sablières
                                </v>
      </c>
      <c r="F441" s="1" t="str">
        <f>IFERROR(__xludf.DUMMYFUNCTION("""COMPUTED_VALUE"""),"800 bordeaux")</f>
        <v>800 bordeaux</v>
      </c>
      <c r="G441" s="1" t="s">
        <v>4784</v>
      </c>
      <c r="H441" s="1" t="s">
        <v>11</v>
      </c>
      <c r="I441" s="1" t="s">
        <v>11</v>
      </c>
      <c r="J441" s="1" t="s">
        <v>31</v>
      </c>
      <c r="K441" s="3"/>
      <c r="L441" s="3"/>
    </row>
    <row r="442" hidden="1">
      <c r="A442" s="4" t="s">
        <v>4792</v>
      </c>
      <c r="B442" s="1" t="s">
        <v>4793</v>
      </c>
      <c r="C442" s="1" t="s">
        <v>4794</v>
      </c>
      <c r="D442" s="1" t="s">
        <v>4795</v>
      </c>
      <c r="E442" s="1" t="str">
        <f>IFERROR(__xludf.DUMMYFUNCTION("SPLIT(D442,""33"",FALSE)"),"36-38 rue Saint-James
                                ")</f>
        <v>36-38 rue Saint-James
                                </v>
      </c>
      <c r="F442" s="1" t="str">
        <f>IFERROR(__xludf.DUMMYFUNCTION("""COMPUTED_VALUE"""),"000 Bordeaux")</f>
        <v>000 Bordeaux</v>
      </c>
      <c r="G442" s="1" t="s">
        <v>4796</v>
      </c>
      <c r="H442" s="1" t="s">
        <v>11</v>
      </c>
      <c r="I442" s="5" t="s">
        <v>4797</v>
      </c>
      <c r="J442" s="1" t="s">
        <v>53</v>
      </c>
      <c r="K442" s="3"/>
      <c r="L442" s="3"/>
    </row>
    <row r="443" hidden="1">
      <c r="A443" s="4" t="s">
        <v>4799</v>
      </c>
      <c r="B443" s="1" t="s">
        <v>4800</v>
      </c>
      <c r="C443" s="1" t="s">
        <v>4801</v>
      </c>
      <c r="D443" s="1" t="s">
        <v>4802</v>
      </c>
      <c r="E443" s="1" t="str">
        <f>IFERROR(__xludf.DUMMYFUNCTION("SPLIT(D443,""33"",FALSE)"),"65 rue Elie Gintrac 
                                ")</f>
        <v>65 rue Elie Gintrac 
                                </v>
      </c>
      <c r="F443" s="1" t="str">
        <f>IFERROR(__xludf.DUMMYFUNCTION("""COMPUTED_VALUE"""),"000 Bordeaux")</f>
        <v>000 Bordeaux</v>
      </c>
      <c r="G443" s="1" t="s">
        <v>4803</v>
      </c>
      <c r="H443" s="1" t="s">
        <v>11</v>
      </c>
      <c r="I443" s="3"/>
      <c r="J443" s="1" t="s">
        <v>80</v>
      </c>
      <c r="K443" s="3"/>
      <c r="L443" s="3"/>
    </row>
    <row r="444" hidden="1">
      <c r="A444" s="4" t="s">
        <v>4821</v>
      </c>
      <c r="B444" s="1" t="s">
        <v>4822</v>
      </c>
      <c r="C444" s="1" t="s">
        <v>4823</v>
      </c>
      <c r="D444" s="1" t="s">
        <v>4824</v>
      </c>
      <c r="E444" s="1" t="str">
        <f>IFERROR(__xludf.DUMMYFUNCTION("SPLIT(D444,""33"",FALSE)"),"10 RUE JEAN CARMET
                                ")</f>
        <v>10 RUE JEAN CARMET
                                </v>
      </c>
      <c r="F444" s="3" t="str">
        <f>IFERROR(__xludf.DUMMYFUNCTION("""COMPUTED_VALUE"""),"600 Pessac")</f>
        <v>600 Pessac</v>
      </c>
      <c r="G444" s="3"/>
      <c r="H444" s="1" t="s">
        <v>11</v>
      </c>
      <c r="I444" s="1" t="s">
        <v>11</v>
      </c>
      <c r="J444" s="1" t="s">
        <v>11</v>
      </c>
      <c r="K444" s="3"/>
      <c r="L444" s="3"/>
    </row>
    <row r="445" hidden="1">
      <c r="A445" s="4" t="s">
        <v>4828</v>
      </c>
      <c r="B445" s="1" t="s">
        <v>4829</v>
      </c>
      <c r="C445" s="3"/>
      <c r="D445" s="1" t="s">
        <v>9575</v>
      </c>
      <c r="E445" s="1" t="str">
        <f>IFERROR(__xludf.DUMMYFUNCTION("SPLIT(D445,""33"",FALSE)"),"pas d'adresse")</f>
        <v>pas d'adresse</v>
      </c>
      <c r="F445" s="3"/>
      <c r="G445" s="3"/>
      <c r="H445" s="1" t="s">
        <v>11</v>
      </c>
      <c r="I445" s="1" t="s">
        <v>11</v>
      </c>
      <c r="J445" s="1" t="s">
        <v>11</v>
      </c>
      <c r="K445" s="3"/>
      <c r="L445" s="3"/>
    </row>
    <row r="446" hidden="1">
      <c r="A446" s="4" t="s">
        <v>4837</v>
      </c>
      <c r="B446" s="1" t="s">
        <v>4838</v>
      </c>
      <c r="C446" s="1" t="s">
        <v>4839</v>
      </c>
      <c r="D446" s="1" t="s">
        <v>4840</v>
      </c>
      <c r="E446" s="1" t="str">
        <f>IFERROR(__xludf.DUMMYFUNCTION("SPLIT(D446,""33"",FALSE)"),"Ehpad Bon Secours -  rue Sainte Marie
                                ")</f>
        <v>Ehpad Bon Secours -  rue Sainte Marie
                                </v>
      </c>
      <c r="F446" s="1" t="str">
        <f>IFERROR(__xludf.DUMMYFUNCTION("""COMPUTED_VALUE"""),"130 Bègles")</f>
        <v>130 Bègles</v>
      </c>
      <c r="G446" s="1" t="s">
        <v>4841</v>
      </c>
      <c r="H446" s="1" t="s">
        <v>11</v>
      </c>
      <c r="I446" s="5" t="s">
        <v>4842</v>
      </c>
      <c r="J446" s="1" t="s">
        <v>31</v>
      </c>
      <c r="K446" s="3"/>
      <c r="L446" s="3"/>
    </row>
    <row r="447" hidden="1">
      <c r="A447" s="4" t="s">
        <v>4848</v>
      </c>
      <c r="B447" s="1" t="s">
        <v>4849</v>
      </c>
      <c r="C447" s="1" t="s">
        <v>4850</v>
      </c>
      <c r="D447" s="1" t="s">
        <v>4851</v>
      </c>
      <c r="E447" s="1" t="str">
        <f>IFERROR(__xludf.DUMMYFUNCTION("SPLIT(D447,""33"",FALSE)"),"120 rue Héron
                                ")</f>
        <v>120 rue Héron
                                </v>
      </c>
      <c r="F447" s="1" t="str">
        <f>IFERROR(__xludf.DUMMYFUNCTION("""COMPUTED_VALUE"""),"000 BORDEAUX")</f>
        <v>000 BORDEAUX</v>
      </c>
      <c r="G447" s="1" t="s">
        <v>4852</v>
      </c>
      <c r="H447" s="1" t="s">
        <v>11</v>
      </c>
      <c r="I447" s="5" t="s">
        <v>4853</v>
      </c>
      <c r="J447" s="1" t="s">
        <v>31</v>
      </c>
      <c r="K447" s="3"/>
      <c r="L447" s="3"/>
    </row>
    <row r="448" hidden="1">
      <c r="A448" s="4" t="s">
        <v>4857</v>
      </c>
      <c r="B448" s="1" t="s">
        <v>4858</v>
      </c>
      <c r="C448" s="1" t="s">
        <v>4859</v>
      </c>
      <c r="D448" s="1" t="s">
        <v>4860</v>
      </c>
      <c r="E448" s="1" t="str">
        <f>IFERROR(__xludf.DUMMYFUNCTION("SPLIT(D448,""33"",FALSE)"),"10 rue des Treuils
                                 lycée François Magendie
                                ")</f>
        <v>10 rue des Treuils
                                 lycée François Magendie
                                </v>
      </c>
      <c r="F448" s="1" t="str">
        <f>IFERROR(__xludf.DUMMYFUNCTION("""COMPUTED_VALUE"""),"000 Bordeaux")</f>
        <v>000 Bordeaux</v>
      </c>
      <c r="G448" s="1" t="s">
        <v>4861</v>
      </c>
      <c r="H448" s="1" t="s">
        <v>11</v>
      </c>
      <c r="I448" s="1" t="s">
        <v>11</v>
      </c>
      <c r="J448" s="1" t="s">
        <v>154</v>
      </c>
      <c r="K448" s="3"/>
      <c r="L448" s="3"/>
    </row>
    <row r="449" hidden="1">
      <c r="A449" s="4" t="s">
        <v>4873</v>
      </c>
      <c r="B449" s="1" t="s">
        <v>4874</v>
      </c>
      <c r="C449" s="1" t="s">
        <v>4875</v>
      </c>
      <c r="D449" s="1" t="s">
        <v>4876</v>
      </c>
      <c r="E449" s="1" t="str">
        <f>IFERROR(__xludf.DUMMYFUNCTION("SPLIT(D449,""33"",FALSE)"),"1 square Gustave Courbet
                                 Bat. A
                                ")</f>
        <v>1 square Gustave Courbet
                                 Bat. A
                                </v>
      </c>
      <c r="F449" s="1" t="str">
        <f>IFERROR(__xludf.DUMMYFUNCTION("""COMPUTED_VALUE"""),"700 Mérignac")</f>
        <v>700 Mérignac</v>
      </c>
      <c r="G449" s="1" t="s">
        <v>4877</v>
      </c>
      <c r="H449" s="1" t="s">
        <v>4878</v>
      </c>
      <c r="I449" s="1" t="s">
        <v>11</v>
      </c>
      <c r="J449" s="1" t="s">
        <v>53</v>
      </c>
      <c r="K449" s="3"/>
      <c r="L449" s="3"/>
    </row>
    <row r="450" hidden="1">
      <c r="A450" s="4" t="s">
        <v>4894</v>
      </c>
      <c r="B450" s="1" t="s">
        <v>4895</v>
      </c>
      <c r="C450" s="1" t="s">
        <v>4896</v>
      </c>
      <c r="D450" s="1" t="s">
        <v>4897</v>
      </c>
      <c r="E450" s="1" t="str">
        <f>IFERROR(__xludf.DUMMYFUNCTION("SPLIT(D450,""33"",FALSE)"),"5 rue de Mandavit
                                ")</f>
        <v>5 rue de Mandavit
                                </v>
      </c>
      <c r="F450" s="1" t="str">
        <f>IFERROR(__xludf.DUMMYFUNCTION("""COMPUTED_VALUE"""),"170 Gradignan")</f>
        <v>170 Gradignan</v>
      </c>
      <c r="G450" s="1" t="s">
        <v>4898</v>
      </c>
      <c r="H450" s="1" t="s">
        <v>11</v>
      </c>
      <c r="I450" s="5" t="s">
        <v>4899</v>
      </c>
      <c r="J450" s="1" t="s">
        <v>80</v>
      </c>
      <c r="K450" s="3"/>
      <c r="L450" s="3"/>
    </row>
    <row r="451" hidden="1">
      <c r="A451" s="4" t="s">
        <v>4903</v>
      </c>
      <c r="B451" s="1" t="s">
        <v>4904</v>
      </c>
      <c r="C451" s="1" t="s">
        <v>4905</v>
      </c>
      <c r="D451" s="1" t="s">
        <v>4906</v>
      </c>
      <c r="E451" s="1" t="str">
        <f>IFERROR(__xludf.DUMMYFUNCTION("SPLIT(D451,""33"",FALSE)"),"57 rue Paul courteault
                                ")</f>
        <v>57 rue Paul courteault
                                </v>
      </c>
      <c r="F451" s="1" t="str">
        <f>IFERROR(__xludf.DUMMYFUNCTION("""COMPUTED_VALUE"""),"000 Bordeaux")</f>
        <v>000 Bordeaux</v>
      </c>
      <c r="G451" s="1" t="s">
        <v>4907</v>
      </c>
      <c r="H451" s="1" t="s">
        <v>11</v>
      </c>
      <c r="I451" s="1" t="s">
        <v>11</v>
      </c>
      <c r="J451" s="1" t="s">
        <v>183</v>
      </c>
      <c r="K451" s="3"/>
      <c r="L451" s="3"/>
    </row>
    <row r="452" hidden="1">
      <c r="A452" s="4" t="s">
        <v>4911</v>
      </c>
      <c r="B452" s="1" t="s">
        <v>4912</v>
      </c>
      <c r="C452" s="1" t="s">
        <v>4913</v>
      </c>
      <c r="D452" s="1" t="s">
        <v>4914</v>
      </c>
      <c r="E452" s="1" t="str">
        <f>IFERROR(__xludf.DUMMYFUNCTION("SPLIT(D452,""33"",FALSE)"),"17, rue Maxime Lalanne
                                ")</f>
        <v>17, rue Maxime Lalanne
                                </v>
      </c>
      <c r="F452" s="1" t="str">
        <f>IFERROR(__xludf.DUMMYFUNCTION("""COMPUTED_VALUE"""),"800 Bordeaux")</f>
        <v>800 Bordeaux</v>
      </c>
      <c r="G452" s="1" t="s">
        <v>4915</v>
      </c>
      <c r="H452" s="1" t="s">
        <v>11</v>
      </c>
      <c r="I452" s="5" t="s">
        <v>4916</v>
      </c>
      <c r="J452" s="1" t="s">
        <v>80</v>
      </c>
      <c r="K452" s="3"/>
      <c r="L452" s="3"/>
    </row>
    <row r="453" hidden="1">
      <c r="A453" s="4" t="s">
        <v>4920</v>
      </c>
      <c r="B453" s="1" t="s">
        <v>4921</v>
      </c>
      <c r="C453" s="1" t="s">
        <v>4922</v>
      </c>
      <c r="D453" s="1" t="s">
        <v>4923</v>
      </c>
      <c r="E453" s="1" t="str">
        <f>IFERROR(__xludf.DUMMYFUNCTION("SPLIT(D453,""33"",FALSE)"),"38 rue Tillet
                                ")</f>
        <v>38 rue Tillet
                                </v>
      </c>
      <c r="F453" s="1" t="str">
        <f>IFERROR(__xludf.DUMMYFUNCTION("""COMPUTED_VALUE"""),"800 Bordeaux")</f>
        <v>800 Bordeaux</v>
      </c>
      <c r="G453" s="1" t="s">
        <v>4924</v>
      </c>
      <c r="H453" s="1" t="s">
        <v>11</v>
      </c>
      <c r="I453" s="5" t="s">
        <v>4925</v>
      </c>
      <c r="J453" s="1" t="s">
        <v>924</v>
      </c>
      <c r="K453" s="3"/>
      <c r="L453" s="3"/>
    </row>
    <row r="454" hidden="1">
      <c r="A454" s="4" t="s">
        <v>4937</v>
      </c>
      <c r="B454" s="1" t="s">
        <v>4938</v>
      </c>
      <c r="C454" s="1" t="s">
        <v>4939</v>
      </c>
      <c r="D454" s="1" t="s">
        <v>4940</v>
      </c>
      <c r="E454" s="1" t="str">
        <f>IFERROR(__xludf.DUMMYFUNCTION("SPLIT(D454,""33"",FALSE)"),"1 place Saint-Christoly
                                ")</f>
        <v>1 place Saint-Christoly
                                </v>
      </c>
      <c r="F454" s="1" t="str">
        <f>IFERROR(__xludf.DUMMYFUNCTION("""COMPUTED_VALUE"""),"000 BORDEAUX")</f>
        <v>000 BORDEAUX</v>
      </c>
      <c r="G454" s="1" t="s">
        <v>4941</v>
      </c>
      <c r="H454" s="1" t="s">
        <v>11</v>
      </c>
      <c r="I454" s="1" t="s">
        <v>11</v>
      </c>
      <c r="J454" s="1" t="s">
        <v>53</v>
      </c>
      <c r="K454" s="3"/>
      <c r="L454" s="3"/>
    </row>
    <row r="455" hidden="1">
      <c r="A455" s="4" t="s">
        <v>4943</v>
      </c>
      <c r="B455" s="1" t="s">
        <v>4944</v>
      </c>
      <c r="C455" s="1" t="s">
        <v>4945</v>
      </c>
      <c r="D455" s="1" t="s">
        <v>4946</v>
      </c>
      <c r="E455" s="1" t="str">
        <f>IFERROR(__xludf.DUMMYFUNCTION("SPLIT(D455,""33"",FALSE)"),"114 Avenue Thiers
                                ")</f>
        <v>114 Avenue Thiers
                                </v>
      </c>
      <c r="F455" s="1" t="str">
        <f>IFERROR(__xludf.DUMMYFUNCTION("""COMPUTED_VALUE"""),"100 Bordeaux")</f>
        <v>100 Bordeaux</v>
      </c>
      <c r="G455" s="1" t="s">
        <v>4947</v>
      </c>
      <c r="H455" s="1" t="s">
        <v>11</v>
      </c>
      <c r="I455" s="5" t="s">
        <v>4948</v>
      </c>
      <c r="J455" s="1" t="s">
        <v>53</v>
      </c>
      <c r="K455" s="3"/>
      <c r="L455" s="3"/>
    </row>
    <row r="456" hidden="1">
      <c r="A456" s="4" t="s">
        <v>4950</v>
      </c>
      <c r="B456" s="1" t="s">
        <v>4951</v>
      </c>
      <c r="C456" s="1" t="s">
        <v>4952</v>
      </c>
      <c r="D456" s="1" t="s">
        <v>4953</v>
      </c>
      <c r="E456" s="1" t="str">
        <f>IFERROR(__xludf.DUMMYFUNCTION("SPLIT(D456,""33"",FALSE)"),"15 rue Felix Faure
                                 Maison 44, chez Christine Chanton
                                ")</f>
        <v>15 rue Felix Faure
                                 Maison 44, chez Christine Chanton
                                </v>
      </c>
      <c r="F456" s="1" t="str">
        <f>IFERROR(__xludf.DUMMYFUNCTION("""COMPUTED_VALUE"""),"600 Pessac")</f>
        <v>600 Pessac</v>
      </c>
      <c r="G456" s="1" t="s">
        <v>4954</v>
      </c>
      <c r="H456" s="1" t="s">
        <v>11</v>
      </c>
      <c r="I456" s="5" t="s">
        <v>4955</v>
      </c>
      <c r="J456" s="1" t="s">
        <v>80</v>
      </c>
      <c r="K456" s="3"/>
      <c r="L456" s="3"/>
    </row>
    <row r="457" hidden="1">
      <c r="A457" s="4" t="s">
        <v>4957</v>
      </c>
      <c r="B457" s="1" t="s">
        <v>4958</v>
      </c>
      <c r="C457" s="1" t="s">
        <v>4959</v>
      </c>
      <c r="D457" s="1" t="s">
        <v>4960</v>
      </c>
      <c r="E457" s="1" t="str">
        <f>IFERROR(__xludf.DUMMYFUNCTION("SPLIT(D457,""33"",FALSE)"),"9 rue Clément Ader
                                ")</f>
        <v>9 rue Clément Ader
                                </v>
      </c>
      <c r="F457" s="1" t="str">
        <f>IFERROR(__xludf.DUMMYFUNCTION("""COMPUTED_VALUE"""),"560 Carbon Blanc")</f>
        <v>560 Carbon Blanc</v>
      </c>
      <c r="G457" s="1" t="s">
        <v>4961</v>
      </c>
      <c r="H457" s="1" t="s">
        <v>11</v>
      </c>
      <c r="I457" s="1" t="s">
        <v>11</v>
      </c>
      <c r="J457" s="1" t="s">
        <v>183</v>
      </c>
      <c r="K457" s="3"/>
      <c r="L457" s="3"/>
    </row>
    <row r="458" hidden="1">
      <c r="A458" s="4" t="s">
        <v>4963</v>
      </c>
      <c r="B458" s="1" t="s">
        <v>4964</v>
      </c>
      <c r="C458" s="1" t="s">
        <v>4965</v>
      </c>
      <c r="D458" s="1" t="s">
        <v>4966</v>
      </c>
      <c r="E458" s="1" t="str">
        <f>IFERROR(__xludf.DUMMYFUNCTION("SPLIT(D458,""33"",FALSE)"),"171 rue Naujac
                                ")</f>
        <v>171 rue Naujac
                                </v>
      </c>
      <c r="F458" s="1" t="str">
        <f>IFERROR(__xludf.DUMMYFUNCTION("""COMPUTED_VALUE"""),"000 BORDEAUX")</f>
        <v>000 BORDEAUX</v>
      </c>
      <c r="G458" s="1" t="s">
        <v>4967</v>
      </c>
      <c r="H458" s="1" t="s">
        <v>11</v>
      </c>
      <c r="I458" s="3"/>
      <c r="J458" s="1" t="s">
        <v>154</v>
      </c>
      <c r="K458" s="3"/>
      <c r="L458" s="3"/>
    </row>
    <row r="459" hidden="1">
      <c r="A459" s="4" t="s">
        <v>4971</v>
      </c>
      <c r="B459" s="1" t="s">
        <v>4972</v>
      </c>
      <c r="C459" s="1" t="s">
        <v>4973</v>
      </c>
      <c r="D459" s="1" t="s">
        <v>4974</v>
      </c>
      <c r="E459" s="1" t="str">
        <f>IFERROR(__xludf.DUMMYFUNCTION("SPLIT(D459,""33"",FALSE)"),"20 rue des Fauvettes
                                ")</f>
        <v>20 rue des Fauvettes
                                </v>
      </c>
      <c r="F459" s="1" t="str">
        <f>IFERROR(__xludf.DUMMYFUNCTION("""COMPUTED_VALUE"""),"200 Bordeaux")</f>
        <v>200 Bordeaux</v>
      </c>
      <c r="G459" s="1" t="s">
        <v>4975</v>
      </c>
      <c r="H459" s="1" t="s">
        <v>11</v>
      </c>
      <c r="I459" s="1" t="s">
        <v>11</v>
      </c>
      <c r="J459" s="1" t="s">
        <v>154</v>
      </c>
      <c r="K459" s="3"/>
      <c r="L459" s="3"/>
    </row>
    <row r="460" hidden="1">
      <c r="A460" s="4" t="s">
        <v>4979</v>
      </c>
      <c r="B460" s="1" t="s">
        <v>4980</v>
      </c>
      <c r="C460" s="1" t="s">
        <v>4981</v>
      </c>
      <c r="D460" s="1" t="s">
        <v>4982</v>
      </c>
      <c r="E460" s="1" t="str">
        <f>IFERROR(__xludf.DUMMYFUNCTION("SPLIT(D460,""33"",FALSE)"),"1 chemin de Laroque
                                ")</f>
        <v>1 chemin de Laroque
                                </v>
      </c>
      <c r="F460" s="1" t="str">
        <f>IFERROR(__xludf.DUMMYFUNCTION("""COMPUTED_VALUE"""),"410 Beguey")</f>
        <v>410 Beguey</v>
      </c>
      <c r="G460" s="1" t="s">
        <v>4983</v>
      </c>
      <c r="H460" s="1" t="s">
        <v>11</v>
      </c>
      <c r="I460" s="1" t="s">
        <v>11</v>
      </c>
      <c r="J460" s="1" t="s">
        <v>80</v>
      </c>
      <c r="K460" s="3"/>
      <c r="L460" s="3"/>
    </row>
    <row r="461" hidden="1">
      <c r="A461" s="4" t="s">
        <v>4985</v>
      </c>
      <c r="B461" s="1" t="s">
        <v>4986</v>
      </c>
      <c r="C461" s="1" t="s">
        <v>4987</v>
      </c>
      <c r="D461" s="1" t="s">
        <v>4988</v>
      </c>
      <c r="E461" s="1" t="str">
        <f>IFERROR(__xludf.DUMMYFUNCTION("SPLIT(D461,""33"",FALSE)"),"9 rue des Capérans 
                                BP 46
                                ")</f>
        <v>9 rue des Capérans 
                                BP 46
                                </v>
      </c>
      <c r="F461" s="1" t="str">
        <f>IFERROR(__xludf.DUMMYFUNCTION("""COMPUTED_VALUE"""),"025 Bordeaux Cedex")</f>
        <v>025 Bordeaux Cedex</v>
      </c>
      <c r="G461" s="1" t="s">
        <v>4989</v>
      </c>
      <c r="H461" s="1" t="s">
        <v>11</v>
      </c>
      <c r="I461" s="5" t="s">
        <v>4990</v>
      </c>
      <c r="J461" s="1" t="s">
        <v>654</v>
      </c>
      <c r="K461" s="3"/>
      <c r="L461" s="3"/>
    </row>
    <row r="462" hidden="1">
      <c r="A462" s="4" t="s">
        <v>4992</v>
      </c>
      <c r="B462" s="1" t="s">
        <v>4993</v>
      </c>
      <c r="C462" s="1" t="s">
        <v>4994</v>
      </c>
      <c r="D462" s="1" t="s">
        <v>4995</v>
      </c>
      <c r="E462" s="1" t="str">
        <f>IFERROR(__xludf.DUMMYFUNCTION("SPLIT(D462,""33"",FALSE)"),"16 rue Chabrely
                                ")</f>
        <v>16 rue Chabrely
                                </v>
      </c>
      <c r="F462" s="1" t="str">
        <f>IFERROR(__xludf.DUMMYFUNCTION("""COMPUTED_VALUE"""),"100 Bordeaux")</f>
        <v>100 Bordeaux</v>
      </c>
      <c r="G462" s="1" t="s">
        <v>4996</v>
      </c>
      <c r="H462" s="1" t="s">
        <v>11</v>
      </c>
      <c r="I462" s="5" t="s">
        <v>4997</v>
      </c>
      <c r="J462" s="1" t="s">
        <v>80</v>
      </c>
      <c r="K462" s="3"/>
      <c r="L462" s="3"/>
    </row>
    <row r="463" hidden="1">
      <c r="A463" s="4" t="s">
        <v>5003</v>
      </c>
      <c r="B463" s="1" t="s">
        <v>5004</v>
      </c>
      <c r="C463" s="1" t="s">
        <v>5005</v>
      </c>
      <c r="D463" s="1" t="s">
        <v>5006</v>
      </c>
      <c r="E463" s="1" t="str">
        <f>IFERROR(__xludf.DUMMYFUNCTION("SPLIT(D463,""33"",FALSE)"),"176-182 rue Guillaume Leblanc
                                ")</f>
        <v>176-182 rue Guillaume Leblanc
                                </v>
      </c>
      <c r="F463" s="1" t="str">
        <f>IFERROR(__xludf.DUMMYFUNCTION("""COMPUTED_VALUE"""),"000 Bordeaux")</f>
        <v>000 Bordeaux</v>
      </c>
      <c r="G463" s="1" t="s">
        <v>5007</v>
      </c>
      <c r="H463" s="1" t="s">
        <v>11</v>
      </c>
      <c r="I463" s="1" t="s">
        <v>11</v>
      </c>
      <c r="J463" s="1" t="s">
        <v>924</v>
      </c>
      <c r="K463" s="3"/>
      <c r="L463" s="3"/>
    </row>
    <row r="464" hidden="1">
      <c r="A464" s="4" t="s">
        <v>5025</v>
      </c>
      <c r="B464" s="1" t="s">
        <v>5026</v>
      </c>
      <c r="C464" s="1" t="s">
        <v>5027</v>
      </c>
      <c r="D464" s="1" t="s">
        <v>5028</v>
      </c>
      <c r="E464" s="1" t="str">
        <f>IFERROR(__xludf.DUMMYFUNCTION("SPLIT(D464,""33"",FALSE)"),"41 rue st joseph
                                ")</f>
        <v>41 rue st joseph
                                </v>
      </c>
      <c r="F464" s="1" t="str">
        <f>IFERROR(__xludf.DUMMYFUNCTION("""COMPUTED_VALUE"""),"000 Bordeaux")</f>
        <v>000 Bordeaux</v>
      </c>
      <c r="G464" s="1" t="s">
        <v>5029</v>
      </c>
      <c r="H464" s="1" t="s">
        <v>11</v>
      </c>
      <c r="I464" s="5" t="s">
        <v>5030</v>
      </c>
      <c r="J464" s="1" t="s">
        <v>924</v>
      </c>
      <c r="K464" s="3"/>
      <c r="L464" s="3"/>
    </row>
    <row r="465" hidden="1">
      <c r="A465" s="4" t="s">
        <v>5032</v>
      </c>
      <c r="B465" s="1" t="s">
        <v>5033</v>
      </c>
      <c r="C465" s="3"/>
      <c r="D465" s="1" t="s">
        <v>9575</v>
      </c>
      <c r="E465" s="1" t="str">
        <f>IFERROR(__xludf.DUMMYFUNCTION("SPLIT(D465,""33"",FALSE)"),"pas d'adresse")</f>
        <v>pas d'adresse</v>
      </c>
      <c r="F465" s="3"/>
      <c r="G465" s="3"/>
      <c r="H465" s="1" t="s">
        <v>11</v>
      </c>
      <c r="I465" s="1" t="s">
        <v>11</v>
      </c>
      <c r="J465" s="1" t="s">
        <v>11</v>
      </c>
      <c r="K465" s="3"/>
      <c r="L465" s="3"/>
    </row>
    <row r="466" hidden="1">
      <c r="A466" s="4" t="s">
        <v>5035</v>
      </c>
      <c r="B466" s="1" t="s">
        <v>5036</v>
      </c>
      <c r="C466" s="1" t="s">
        <v>5037</v>
      </c>
      <c r="D466" s="1" t="s">
        <v>5038</v>
      </c>
      <c r="E466" s="1" t="str">
        <f>IFERROR(__xludf.DUMMYFUNCTION("SPLIT(D466,""33"",FALSE)"),"31 rue Lachassaigne
                                ")</f>
        <v>31 rue Lachassaigne
                                </v>
      </c>
      <c r="F466" s="1" t="str">
        <f>IFERROR(__xludf.DUMMYFUNCTION("""COMPUTED_VALUE"""),"000 Bordeaux")</f>
        <v>000 Bordeaux</v>
      </c>
      <c r="G466" s="1" t="s">
        <v>5039</v>
      </c>
      <c r="H466" s="1" t="s">
        <v>11</v>
      </c>
      <c r="I466" s="3"/>
      <c r="J466" s="1" t="s">
        <v>80</v>
      </c>
      <c r="K466" s="3"/>
      <c r="L466" s="3"/>
    </row>
    <row r="467" hidden="1">
      <c r="A467" s="4" t="s">
        <v>5043</v>
      </c>
      <c r="B467" s="1" t="s">
        <v>5044</v>
      </c>
      <c r="C467" s="1" t="s">
        <v>5045</v>
      </c>
      <c r="D467" s="1" t="s">
        <v>5046</v>
      </c>
      <c r="E467" s="1" t="str">
        <f>IFERROR(__xludf.DUMMYFUNCTION("SPLIT(D467,""33"",FALSE)"),"319 cours du Maréchal Gallieni
                                ")</f>
        <v>319 cours du Maréchal Gallieni
                                </v>
      </c>
      <c r="F467" s="1" t="str">
        <f>IFERROR(__xludf.DUMMYFUNCTION("""COMPUTED_VALUE"""),"000 Bordeaux")</f>
        <v>000 Bordeaux</v>
      </c>
      <c r="G467" s="1" t="s">
        <v>5047</v>
      </c>
      <c r="H467" s="1" t="s">
        <v>5048</v>
      </c>
      <c r="I467" s="5" t="s">
        <v>5049</v>
      </c>
      <c r="J467" s="1" t="s">
        <v>53</v>
      </c>
      <c r="K467" s="3"/>
      <c r="L467" s="3"/>
    </row>
    <row r="468" hidden="1">
      <c r="A468" s="4" t="s">
        <v>5053</v>
      </c>
      <c r="B468" s="1" t="s">
        <v>5054</v>
      </c>
      <c r="C468" s="1" t="s">
        <v>5055</v>
      </c>
      <c r="D468" s="1" t="s">
        <v>5056</v>
      </c>
      <c r="E468" s="1" t="str">
        <f>IFERROR(__xludf.DUMMYFUNCTION("SPLIT(D468,""33"",FALSE)"),"91 Rue Nuyens
                                ")</f>
        <v>91 Rue Nuyens
                                </v>
      </c>
      <c r="F468" s="1" t="str">
        <f>IFERROR(__xludf.DUMMYFUNCTION("""COMPUTED_VALUE"""),"100 BORDEAUX")</f>
        <v>100 BORDEAUX</v>
      </c>
      <c r="G468" s="1" t="s">
        <v>5057</v>
      </c>
      <c r="H468" s="1" t="s">
        <v>11</v>
      </c>
      <c r="I468" s="5" t="s">
        <v>5058</v>
      </c>
      <c r="J468" s="1" t="s">
        <v>382</v>
      </c>
      <c r="K468" s="3"/>
      <c r="L468" s="3"/>
    </row>
    <row r="469" hidden="1">
      <c r="A469" s="4" t="s">
        <v>5060</v>
      </c>
      <c r="B469" s="1" t="s">
        <v>5061</v>
      </c>
      <c r="C469" s="1" t="s">
        <v>5062</v>
      </c>
      <c r="D469" s="1" t="s">
        <v>5063</v>
      </c>
      <c r="E469" s="1" t="str">
        <f>IFERROR(__xludf.DUMMYFUNCTION("SPLIT(D469,""33"",FALSE)"),"37 cours de Quebec 
                                 Apt. 707 Bât. G chez Chaumont Cédric
                                ")</f>
        <v>37 cours de Quebec 
                                 Apt. 707 Bât. G chez Chaumont Cédric
                                </v>
      </c>
      <c r="F469" s="1" t="str">
        <f>IFERROR(__xludf.DUMMYFUNCTION("""COMPUTED_VALUE"""),"300 Bordeaux")</f>
        <v>300 Bordeaux</v>
      </c>
      <c r="G469" s="1" t="s">
        <v>5064</v>
      </c>
      <c r="H469" s="1" t="s">
        <v>11</v>
      </c>
      <c r="I469" s="5" t="s">
        <v>5065</v>
      </c>
      <c r="J469" s="1" t="s">
        <v>183</v>
      </c>
      <c r="K469" s="3"/>
      <c r="L469" s="3"/>
    </row>
    <row r="470" hidden="1">
      <c r="A470" s="4" t="s">
        <v>5073</v>
      </c>
      <c r="B470" s="1" t="s">
        <v>5074</v>
      </c>
      <c r="C470" s="1" t="s">
        <v>5075</v>
      </c>
      <c r="D470" s="1" t="s">
        <v>5076</v>
      </c>
      <c r="E470" s="1" t="str">
        <f>IFERROR(__xludf.DUMMYFUNCTION("SPLIT(D470,""33"",FALSE)"),"bordeaux
                                ")</f>
        <v>bordeaux
                                </v>
      </c>
      <c r="F470" s="1" t="str">
        <f>IFERROR(__xludf.DUMMYFUNCTION("""COMPUTED_VALUE"""),"000 Bordeaux")</f>
        <v>000 Bordeaux</v>
      </c>
      <c r="G470" s="1" t="s">
        <v>5077</v>
      </c>
      <c r="H470" s="1" t="s">
        <v>11</v>
      </c>
      <c r="I470" s="1" t="s">
        <v>11</v>
      </c>
      <c r="J470" s="1" t="s">
        <v>43</v>
      </c>
      <c r="K470" s="3"/>
      <c r="L470" s="3"/>
    </row>
    <row r="471" hidden="1">
      <c r="A471" s="4" t="s">
        <v>5085</v>
      </c>
      <c r="B471" s="1" t="s">
        <v>5086</v>
      </c>
      <c r="C471" s="1" t="s">
        <v>5087</v>
      </c>
      <c r="D471" s="1" t="s">
        <v>5088</v>
      </c>
      <c r="E471" s="1" t="str">
        <f>IFERROR(__xludf.DUMMYFUNCTION("SPLIT(D471,""33"",FALSE)"),"127 rue Charles Tournemire
                                ")</f>
        <v>127 rue Charles Tournemire
                                </v>
      </c>
      <c r="F471" s="1" t="str">
        <f>IFERROR(__xludf.DUMMYFUNCTION("""COMPUTED_VALUE"""),"300 Bordeaux")</f>
        <v>300 Bordeaux</v>
      </c>
      <c r="G471" s="1" t="s">
        <v>5089</v>
      </c>
      <c r="H471" s="1" t="s">
        <v>11</v>
      </c>
      <c r="I471" s="5" t="s">
        <v>5090</v>
      </c>
      <c r="J471" s="1" t="s">
        <v>31</v>
      </c>
      <c r="K471" s="3"/>
      <c r="L471" s="3"/>
    </row>
    <row r="472" hidden="1">
      <c r="A472" s="4" t="s">
        <v>5096</v>
      </c>
      <c r="B472" s="1" t="s">
        <v>5097</v>
      </c>
      <c r="C472" s="1" t="s">
        <v>5098</v>
      </c>
      <c r="D472" s="1" t="s">
        <v>5099</v>
      </c>
      <c r="E472" s="1" t="str">
        <f>IFERROR(__xludf.DUMMYFUNCTION("SPLIT(D472,""33"",FALSE)"),"62 rue Fieffé 
                                ")</f>
        <v>62 rue Fieffé 
                                </v>
      </c>
      <c r="F472" s="1" t="str">
        <f>IFERROR(__xludf.DUMMYFUNCTION("""COMPUTED_VALUE"""),"800 Bordeaux")</f>
        <v>800 Bordeaux</v>
      </c>
      <c r="G472" s="1" t="s">
        <v>5100</v>
      </c>
      <c r="H472" s="1" t="s">
        <v>11</v>
      </c>
      <c r="I472" s="5" t="s">
        <v>5101</v>
      </c>
      <c r="J472" s="1" t="s">
        <v>80</v>
      </c>
      <c r="K472" s="3"/>
      <c r="L472" s="3"/>
    </row>
    <row r="473" hidden="1">
      <c r="A473" s="4" t="s">
        <v>5117</v>
      </c>
      <c r="B473" s="1" t="s">
        <v>5118</v>
      </c>
      <c r="C473" s="1" t="s">
        <v>5119</v>
      </c>
      <c r="D473" s="1" t="s">
        <v>5120</v>
      </c>
      <c r="E473" s="1" t="str">
        <f>IFERROR(__xludf.DUMMYFUNCTION("SPLIT(D473,""33"",FALSE)"),"7 Quai de Brienne
                                ")</f>
        <v>7 Quai de Brienne
                                </v>
      </c>
      <c r="F473" s="1" t="str">
        <f>IFERROR(__xludf.DUMMYFUNCTION("""COMPUTED_VALUE"""),"800 Bordeaux")</f>
        <v>800 Bordeaux</v>
      </c>
      <c r="G473" s="1" t="s">
        <v>5121</v>
      </c>
      <c r="H473" s="1" t="s">
        <v>11</v>
      </c>
      <c r="I473" s="5" t="s">
        <v>5122</v>
      </c>
      <c r="J473" s="1" t="s">
        <v>53</v>
      </c>
      <c r="K473" s="3"/>
      <c r="L473" s="3"/>
    </row>
    <row r="474" hidden="1">
      <c r="A474" s="4" t="s">
        <v>5124</v>
      </c>
      <c r="B474" s="1" t="s">
        <v>5125</v>
      </c>
      <c r="C474" s="1" t="s">
        <v>5126</v>
      </c>
      <c r="D474" s="1" t="s">
        <v>5127</v>
      </c>
      <c r="E474" s="1" t="str">
        <f>IFERROR(__xludf.DUMMYFUNCTION("SPLIT(D474,""33"",FALSE)"),"39 rue Lachassaigne
                                ")</f>
        <v>39 rue Lachassaigne
                                </v>
      </c>
      <c r="F474" s="1" t="str">
        <f>IFERROR(__xludf.DUMMYFUNCTION("""COMPUTED_VALUE"""),"000 Bordeaux")</f>
        <v>000 Bordeaux</v>
      </c>
      <c r="G474" s="1" t="s">
        <v>5128</v>
      </c>
      <c r="H474" s="1" t="s">
        <v>5129</v>
      </c>
      <c r="I474" s="1" t="s">
        <v>11</v>
      </c>
      <c r="J474" s="1" t="s">
        <v>312</v>
      </c>
      <c r="K474" s="3"/>
      <c r="L474" s="3"/>
    </row>
    <row r="475" hidden="1">
      <c r="A475" s="4" t="s">
        <v>5131</v>
      </c>
      <c r="B475" s="1" t="s">
        <v>5132</v>
      </c>
      <c r="C475" s="1" t="s">
        <v>5133</v>
      </c>
      <c r="D475" s="1" t="s">
        <v>5134</v>
      </c>
      <c r="E475" s="1" t="str">
        <f>IFERROR(__xludf.DUMMYFUNCTION("SPLIT(D475,""33"",FALSE)"),"3 rue Aristide Briand 
                                ")</f>
        <v>3 rue Aristide Briand 
                                </v>
      </c>
      <c r="F475" s="1" t="str">
        <f>IFERROR(__xludf.DUMMYFUNCTION("""COMPUTED_VALUE"""),"150 Cenon")</f>
        <v>150 Cenon</v>
      </c>
      <c r="G475" s="1" t="s">
        <v>5135</v>
      </c>
      <c r="H475" s="1" t="s">
        <v>5136</v>
      </c>
      <c r="I475" s="1" t="s">
        <v>11</v>
      </c>
      <c r="J475" s="1" t="s">
        <v>53</v>
      </c>
      <c r="K475" s="3"/>
      <c r="L475" s="3"/>
    </row>
    <row r="476" hidden="1">
      <c r="A476" s="4" t="s">
        <v>5138</v>
      </c>
      <c r="B476" s="1" t="s">
        <v>5139</v>
      </c>
      <c r="C476" s="1" t="s">
        <v>5140</v>
      </c>
      <c r="D476" s="1" t="s">
        <v>5141</v>
      </c>
      <c r="E476" s="1" t="str">
        <f>IFERROR(__xludf.DUMMYFUNCTION("SPLIT(D476,""33"",FALSE)"),"23 rue Raymond Poincaré
                                ")</f>
        <v>23 rue Raymond Poincaré
                                </v>
      </c>
      <c r="F476" s="1" t="str">
        <f>IFERROR(__xludf.DUMMYFUNCTION("""COMPUTED_VALUE"""),"100 Bordeaux")</f>
        <v>100 Bordeaux</v>
      </c>
      <c r="G476" s="1" t="s">
        <v>5142</v>
      </c>
      <c r="H476" s="1" t="s">
        <v>2175</v>
      </c>
      <c r="I476" s="5" t="s">
        <v>2689</v>
      </c>
      <c r="J476" s="1" t="s">
        <v>312</v>
      </c>
      <c r="K476" s="3"/>
      <c r="L476" s="3"/>
    </row>
    <row r="477" hidden="1">
      <c r="A477" s="4" t="s">
        <v>5146</v>
      </c>
      <c r="B477" s="1" t="s">
        <v>5147</v>
      </c>
      <c r="C477" s="1" t="s">
        <v>5148</v>
      </c>
      <c r="D477" s="1" t="s">
        <v>5149</v>
      </c>
      <c r="E477" s="1" t="str">
        <f>IFERROR(__xludf.DUMMYFUNCTION("SPLIT(D477,""33"",FALSE)"),"26 rue du Loret
                                ")</f>
        <v>26 rue du Loret
                                </v>
      </c>
      <c r="F477" s="1" t="str">
        <f>IFERROR(__xludf.DUMMYFUNCTION("""COMPUTED_VALUE"""),"150 Cenon")</f>
        <v>150 Cenon</v>
      </c>
      <c r="G477" s="1" t="s">
        <v>5150</v>
      </c>
      <c r="H477" s="1" t="s">
        <v>11</v>
      </c>
      <c r="I477" s="5" t="s">
        <v>5151</v>
      </c>
      <c r="J477" s="1" t="s">
        <v>80</v>
      </c>
      <c r="K477" s="3"/>
      <c r="L477" s="3"/>
    </row>
    <row r="478" hidden="1">
      <c r="A478" s="4" t="s">
        <v>5155</v>
      </c>
      <c r="B478" s="1" t="s">
        <v>5156</v>
      </c>
      <c r="C478" s="1" t="s">
        <v>5157</v>
      </c>
      <c r="D478" s="1" t="s">
        <v>5158</v>
      </c>
      <c r="E478" s="1" t="str">
        <f>IFERROR(__xludf.DUMMYFUNCTION("SPLIT(D478,""33"",FALSE)"),"51 rue de la benauge
                                ")</f>
        <v>51 rue de la benauge
                                </v>
      </c>
      <c r="F478" s="1" t="str">
        <f>IFERROR(__xludf.DUMMYFUNCTION("""COMPUTED_VALUE"""),"100 Bordeaux")</f>
        <v>100 Bordeaux</v>
      </c>
      <c r="G478" s="1" t="s">
        <v>5159</v>
      </c>
      <c r="H478" s="1" t="s">
        <v>11</v>
      </c>
      <c r="I478" s="1" t="s">
        <v>11</v>
      </c>
      <c r="J478" s="1" t="s">
        <v>183</v>
      </c>
      <c r="K478" s="3"/>
      <c r="L478" s="3"/>
    </row>
    <row r="479" hidden="1">
      <c r="A479" s="4" t="s">
        <v>5161</v>
      </c>
      <c r="B479" s="1" t="s">
        <v>5162</v>
      </c>
      <c r="C479" s="1" t="s">
        <v>5163</v>
      </c>
      <c r="D479" s="1" t="s">
        <v>5164</v>
      </c>
      <c r="E479" s="1" t="str">
        <f>IFERROR(__xludf.DUMMYFUNCTION("SPLIT(D479,""33"",FALSE)"),"71 cours Edouard Vaillant
                                ")</f>
        <v>71 cours Edouard Vaillant
                                </v>
      </c>
      <c r="F479" s="1" t="str">
        <f>IFERROR(__xludf.DUMMYFUNCTION("""COMPUTED_VALUE"""),"000 Bordeaux")</f>
        <v>000 Bordeaux</v>
      </c>
      <c r="G479" s="1" t="s">
        <v>5165</v>
      </c>
      <c r="H479" s="1" t="s">
        <v>11</v>
      </c>
      <c r="I479" s="5" t="s">
        <v>5166</v>
      </c>
      <c r="J479" s="1" t="s">
        <v>80</v>
      </c>
      <c r="K479" s="3"/>
      <c r="L479" s="3"/>
    </row>
    <row r="480" hidden="1">
      <c r="A480" s="4" t="s">
        <v>5180</v>
      </c>
      <c r="B480" s="1" t="s">
        <v>5181</v>
      </c>
      <c r="C480" s="1" t="s">
        <v>5182</v>
      </c>
      <c r="D480" s="1" t="s">
        <v>5183</v>
      </c>
      <c r="E480" s="1" t="str">
        <f>IFERROR(__xludf.DUMMYFUNCTION("SPLIT(D480,""33"",FALSE)"),"42 bis cours de l'Argonne
                                ")</f>
        <v>42 bis cours de l'Argonne
                                </v>
      </c>
      <c r="F480" s="1" t="str">
        <f>IFERROR(__xludf.DUMMYFUNCTION("""COMPUTED_VALUE"""),"000 Bordeaux")</f>
        <v>000 Bordeaux</v>
      </c>
      <c r="G480" s="1" t="s">
        <v>5184</v>
      </c>
      <c r="H480" s="1" t="s">
        <v>11</v>
      </c>
      <c r="I480" s="5" t="s">
        <v>5185</v>
      </c>
      <c r="J480" s="1" t="s">
        <v>80</v>
      </c>
      <c r="K480" s="3"/>
      <c r="L480" s="3"/>
    </row>
    <row r="481" hidden="1">
      <c r="A481" s="4" t="s">
        <v>5187</v>
      </c>
      <c r="B481" s="1" t="s">
        <v>5188</v>
      </c>
      <c r="C481" s="1" t="s">
        <v>5189</v>
      </c>
      <c r="D481" s="1" t="s">
        <v>5190</v>
      </c>
      <c r="E481" s="1" t="str">
        <f>IFERROR(__xludf.DUMMYFUNCTION("SPLIT(D481,""33"",FALSE)"),"Residence du Lac  appt 84 entree D
                                 Avenue de laroque 
                                ")</f>
        <v>Residence du Lac  appt 84 entree D
                                 Avenue de laroque 
                                </v>
      </c>
      <c r="F481" s="1" t="str">
        <f>IFERROR(__xludf.DUMMYFUNCTION("""COMPUTED_VALUE"""),"300 Bordeaux")</f>
        <v>300 Bordeaux</v>
      </c>
      <c r="G481" s="1" t="s">
        <v>5191</v>
      </c>
      <c r="H481" s="1" t="s">
        <v>11</v>
      </c>
      <c r="I481" s="5" t="s">
        <v>5192</v>
      </c>
      <c r="J481" s="1" t="s">
        <v>80</v>
      </c>
      <c r="K481" s="3"/>
      <c r="L481" s="3"/>
    </row>
    <row r="482" hidden="1">
      <c r="A482" s="4" t="s">
        <v>5194</v>
      </c>
      <c r="B482" s="1" t="s">
        <v>5195</v>
      </c>
      <c r="C482" s="1" t="s">
        <v>5196</v>
      </c>
      <c r="D482" s="1" t="s">
        <v>5197</v>
      </c>
      <c r="E482" s="1" t="str">
        <f>IFERROR(__xludf.DUMMYFUNCTION("SPLIT(D482,""33"",FALSE)"),"rue William
                                ")</f>
        <v>rue William
                                </v>
      </c>
      <c r="F482" s="1" t="str">
        <f>IFERROR(__xludf.DUMMYFUNCTION("""COMPUTED_VALUE"""),"600 Pessac")</f>
        <v>600 Pessac</v>
      </c>
      <c r="G482" s="1" t="s">
        <v>5198</v>
      </c>
      <c r="H482" s="1" t="s">
        <v>11</v>
      </c>
      <c r="I482" s="5" t="s">
        <v>5199</v>
      </c>
      <c r="J482" s="1" t="s">
        <v>80</v>
      </c>
      <c r="K482" s="3"/>
      <c r="L482" s="3"/>
    </row>
    <row r="483" hidden="1">
      <c r="A483" s="4" t="s">
        <v>5205</v>
      </c>
      <c r="B483" s="1" t="s">
        <v>5206</v>
      </c>
      <c r="C483" s="1" t="s">
        <v>5207</v>
      </c>
      <c r="D483" s="1" t="s">
        <v>5208</v>
      </c>
      <c r="E483" s="1" t="str">
        <f>IFERROR(__xludf.DUMMYFUNCTION("SPLIT(D483,""33"",FALSE)"),"351 Cours de la Libération
                                 Secrétariat de la formation MIAGE, Bâtiment A30 - LABRI
                                ")</f>
        <v>351 Cours de la Libération
                                 Secrétariat de la formation MIAGE, Bâtiment A30 - LABRI
                                </v>
      </c>
      <c r="F483" s="1" t="str">
        <f>IFERROR(__xludf.DUMMYFUNCTION("""COMPUTED_VALUE"""),"400 Talence")</f>
        <v>400 Talence</v>
      </c>
      <c r="G483" s="1" t="s">
        <v>5209</v>
      </c>
      <c r="H483" s="1" t="s">
        <v>5210</v>
      </c>
      <c r="I483" s="3"/>
      <c r="J483" s="1" t="s">
        <v>924</v>
      </c>
      <c r="K483" s="3"/>
      <c r="L483" s="3"/>
    </row>
    <row r="484" hidden="1">
      <c r="A484" s="4" t="s">
        <v>5212</v>
      </c>
      <c r="B484" s="1" t="s">
        <v>5213</v>
      </c>
      <c r="C484" s="3"/>
      <c r="D484" s="1" t="s">
        <v>9575</v>
      </c>
      <c r="E484" s="1" t="str">
        <f>IFERROR(__xludf.DUMMYFUNCTION("SPLIT(D484,""33"",FALSE)"),"pas d'adresse")</f>
        <v>pas d'adresse</v>
      </c>
      <c r="F484" s="3"/>
      <c r="G484" s="3"/>
      <c r="H484" s="1" t="s">
        <v>11</v>
      </c>
      <c r="I484" s="1" t="s">
        <v>11</v>
      </c>
      <c r="J484" s="1" t="s">
        <v>11</v>
      </c>
      <c r="K484" s="3"/>
      <c r="L484" s="3"/>
    </row>
    <row r="485" hidden="1">
      <c r="A485" s="4" t="s">
        <v>5231</v>
      </c>
      <c r="B485" s="1" t="s">
        <v>5232</v>
      </c>
      <c r="C485" s="1" t="s">
        <v>5233</v>
      </c>
      <c r="D485" s="1" t="s">
        <v>5234</v>
      </c>
      <c r="E485" s="1" t="str">
        <f>IFERROR(__xludf.DUMMYFUNCTION("SPLIT(D485,""33"",FALSE)"),"11 Rue Louison Bobet
                                ")</f>
        <v>11 Rue Louison Bobet
                                </v>
      </c>
      <c r="F485" s="1" t="str">
        <f>IFERROR(__xludf.DUMMYFUNCTION("""COMPUTED_VALUE"""),"170 GRADIGNAN")</f>
        <v>170 GRADIGNAN</v>
      </c>
      <c r="G485" s="1" t="s">
        <v>5235</v>
      </c>
      <c r="H485" s="1" t="s">
        <v>11</v>
      </c>
      <c r="I485" s="1" t="s">
        <v>11</v>
      </c>
      <c r="J485" s="1" t="s">
        <v>80</v>
      </c>
      <c r="K485" s="3"/>
      <c r="L485" s="3"/>
    </row>
    <row r="486" hidden="1">
      <c r="A486" s="4" t="s">
        <v>5249</v>
      </c>
      <c r="B486" s="1" t="s">
        <v>5250</v>
      </c>
      <c r="C486" s="3"/>
      <c r="D486" s="1" t="s">
        <v>9575</v>
      </c>
      <c r="E486" s="1" t="str">
        <f>IFERROR(__xludf.DUMMYFUNCTION("SPLIT(D486,""33"",FALSE)"),"pas d'adresse")</f>
        <v>pas d'adresse</v>
      </c>
      <c r="F486" s="3"/>
      <c r="G486" s="3"/>
      <c r="H486" s="1" t="s">
        <v>11</v>
      </c>
      <c r="I486" s="1" t="s">
        <v>11</v>
      </c>
      <c r="J486" s="1" t="s">
        <v>11</v>
      </c>
      <c r="K486" s="3"/>
      <c r="L486" s="3"/>
    </row>
    <row r="487" hidden="1">
      <c r="A487" s="4" t="s">
        <v>5254</v>
      </c>
      <c r="B487" s="1" t="s">
        <v>5255</v>
      </c>
      <c r="C487" s="1" t="s">
        <v>5256</v>
      </c>
      <c r="D487" s="1" t="s">
        <v>5257</v>
      </c>
      <c r="E487" s="1" t="str">
        <f>IFERROR(__xludf.DUMMYFUNCTION("SPLIT(D487,""33"",FALSE)"),"2 rue Voltaire
                                ")</f>
        <v>2 rue Voltaire
                                </v>
      </c>
      <c r="F487" s="1" t="str">
        <f>IFERROR(__xludf.DUMMYFUNCTION("""COMPUTED_VALUE"""),"000 Bordeaux")</f>
        <v>000 Bordeaux</v>
      </c>
      <c r="G487" s="1" t="s">
        <v>5258</v>
      </c>
      <c r="H487" s="1" t="s">
        <v>5259</v>
      </c>
      <c r="I487" s="3"/>
      <c r="J487" s="1" t="s">
        <v>31</v>
      </c>
      <c r="K487" s="3"/>
      <c r="L487" s="3"/>
    </row>
    <row r="488" hidden="1">
      <c r="A488" s="4" t="s">
        <v>5265</v>
      </c>
      <c r="B488" s="1" t="s">
        <v>5266</v>
      </c>
      <c r="C488" s="1" t="s">
        <v>5267</v>
      </c>
      <c r="D488" s="1" t="s">
        <v>5268</v>
      </c>
      <c r="E488" s="1" t="str">
        <f>IFERROR(__xludf.DUMMYFUNCTION("SPLIT(D488,""33"",FALSE)"),"27, cours Alsace Lorraine
                                ")</f>
        <v>27, cours Alsace Lorraine
                                </v>
      </c>
      <c r="F488" s="1" t="str">
        <f>IFERROR(__xludf.DUMMYFUNCTION("""COMPUTED_VALUE"""),"000 Bordeaux")</f>
        <v>000 Bordeaux</v>
      </c>
      <c r="G488" s="1" t="s">
        <v>5269</v>
      </c>
      <c r="H488" s="1" t="s">
        <v>11</v>
      </c>
      <c r="I488" s="5" t="s">
        <v>5270</v>
      </c>
      <c r="J488" s="1" t="s">
        <v>31</v>
      </c>
      <c r="K488" s="3"/>
      <c r="L488" s="3"/>
    </row>
    <row r="489" hidden="1">
      <c r="A489" s="4" t="s">
        <v>5280</v>
      </c>
      <c r="B489" s="1" t="s">
        <v>5281</v>
      </c>
      <c r="C489" s="1" t="s">
        <v>5282</v>
      </c>
      <c r="D489" s="1" t="s">
        <v>5283</v>
      </c>
      <c r="E489" s="1" t="str">
        <f>IFERROR(__xludf.DUMMYFUNCTION("SPLIT(D489,""33"",FALSE)"),"52 RUE DES BAHUTIERS
                                ")</f>
        <v>52 RUE DES BAHUTIERS
                                </v>
      </c>
      <c r="F489" s="1" t="str">
        <f>IFERROR(__xludf.DUMMYFUNCTION("""COMPUTED_VALUE"""),"000 BORDEAUX")</f>
        <v>000 BORDEAUX</v>
      </c>
      <c r="G489" s="1" t="s">
        <v>5284</v>
      </c>
      <c r="H489" s="1" t="s">
        <v>5285</v>
      </c>
      <c r="I489" s="1" t="s">
        <v>11</v>
      </c>
      <c r="J489" s="1" t="s">
        <v>154</v>
      </c>
      <c r="K489" s="3"/>
      <c r="L489" s="3"/>
    </row>
    <row r="490" hidden="1">
      <c r="A490" s="4" t="s">
        <v>5287</v>
      </c>
      <c r="B490" s="1" t="s">
        <v>5288</v>
      </c>
      <c r="C490" s="3"/>
      <c r="D490" s="1" t="s">
        <v>9575</v>
      </c>
      <c r="E490" s="1" t="str">
        <f>IFERROR(__xludf.DUMMYFUNCTION("SPLIT(D490,""33"",FALSE)"),"pas d'adresse")</f>
        <v>pas d'adresse</v>
      </c>
      <c r="F490" s="3"/>
      <c r="G490" s="3"/>
      <c r="H490" s="1" t="s">
        <v>11</v>
      </c>
      <c r="I490" s="1" t="s">
        <v>11</v>
      </c>
      <c r="J490" s="1" t="s">
        <v>11</v>
      </c>
      <c r="K490" s="3"/>
      <c r="L490" s="3"/>
    </row>
    <row r="491" hidden="1">
      <c r="A491" s="4" t="s">
        <v>5294</v>
      </c>
      <c r="B491" s="1" t="s">
        <v>5295</v>
      </c>
      <c r="C491" s="1" t="s">
        <v>5296</v>
      </c>
      <c r="D491" s="1" t="s">
        <v>5297</v>
      </c>
      <c r="E491" s="1" t="str">
        <f>IFERROR(__xludf.DUMMYFUNCTION("SPLIT(D491,""33"",FALSE)"),"30 rue desse
                                ")</f>
        <v>30 rue desse
                                </v>
      </c>
      <c r="F491" s="1" t="str">
        <f>IFERROR(__xludf.DUMMYFUNCTION("""COMPUTED_VALUE"""),"000 Bordeaux")</f>
        <v>000 Bordeaux</v>
      </c>
      <c r="G491" s="1" t="s">
        <v>5298</v>
      </c>
      <c r="H491" s="1" t="s">
        <v>11</v>
      </c>
      <c r="I491" s="5" t="s">
        <v>5299</v>
      </c>
      <c r="J491" s="1" t="s">
        <v>31</v>
      </c>
      <c r="K491" s="3"/>
      <c r="L491" s="3"/>
    </row>
    <row r="492" hidden="1">
      <c r="A492" s="4" t="s">
        <v>5305</v>
      </c>
      <c r="B492" s="1" t="s">
        <v>5306</v>
      </c>
      <c r="C492" s="1" t="s">
        <v>5307</v>
      </c>
      <c r="D492" s="1" t="s">
        <v>5308</v>
      </c>
      <c r="E492" s="1" t="str">
        <f>IFERROR(__xludf.DUMMYFUNCTION("SPLIT(D492,""33"",FALSE)"),"22 rue de Sète
                                ")</f>
        <v>22 rue de Sète
                                </v>
      </c>
      <c r="F492" s="1" t="str">
        <f>IFERROR(__xludf.DUMMYFUNCTION("""COMPUTED_VALUE"""),"800 Bordeaux")</f>
        <v>800 Bordeaux</v>
      </c>
      <c r="G492" s="1" t="s">
        <v>5309</v>
      </c>
      <c r="H492" s="1" t="s">
        <v>11</v>
      </c>
      <c r="I492" s="1" t="s">
        <v>11</v>
      </c>
      <c r="J492" s="1" t="s">
        <v>80</v>
      </c>
      <c r="K492" s="3"/>
      <c r="L492" s="3"/>
    </row>
    <row r="493" hidden="1">
      <c r="A493" s="4" t="s">
        <v>5311</v>
      </c>
      <c r="B493" s="1" t="s">
        <v>5312</v>
      </c>
      <c r="C493" s="1" t="s">
        <v>5313</v>
      </c>
      <c r="D493" s="1" t="s">
        <v>5314</v>
      </c>
      <c r="E493" s="1" t="str">
        <f>IFERROR(__xludf.DUMMYFUNCTION("SPLIT(D493,""33"",FALSE)"),"2 esplanade des antilles appt B002 Résidence François Mauriac
                                ")</f>
        <v>2 esplanade des antilles appt B002 Résidence François Mauriac
                                </v>
      </c>
      <c r="F493" s="1" t="str">
        <f>IFERROR(__xludf.DUMMYFUNCTION("""COMPUTED_VALUE"""),"600 Pessac")</f>
        <v>600 Pessac</v>
      </c>
      <c r="G493" s="1" t="s">
        <v>5315</v>
      </c>
      <c r="H493" s="1" t="s">
        <v>11</v>
      </c>
      <c r="I493" s="3"/>
      <c r="J493" s="1" t="s">
        <v>31</v>
      </c>
      <c r="K493" s="3"/>
      <c r="L493" s="3"/>
    </row>
    <row r="494" hidden="1">
      <c r="A494" s="4" t="s">
        <v>5319</v>
      </c>
      <c r="B494" s="1" t="s">
        <v>5320</v>
      </c>
      <c r="C494" s="1" t="s">
        <v>5321</v>
      </c>
      <c r="D494" s="1" t="s">
        <v>5322</v>
      </c>
      <c r="E494" s="1" t="str">
        <f>IFERROR(__xludf.DUMMYFUNCTION("SPLIT(D494,""33"",FALSE)"),"249 bis Rue Lecocq
                                ")</f>
        <v>249 bis Rue Lecocq
                                </v>
      </c>
      <c r="F494" s="1" t="str">
        <f>IFERROR(__xludf.DUMMYFUNCTION("""COMPUTED_VALUE"""),"000 BORDEAUX")</f>
        <v>000 BORDEAUX</v>
      </c>
      <c r="G494" s="1" t="s">
        <v>5323</v>
      </c>
      <c r="H494" s="1" t="s">
        <v>11</v>
      </c>
      <c r="I494" s="5" t="s">
        <v>5324</v>
      </c>
      <c r="J494" s="1" t="s">
        <v>80</v>
      </c>
      <c r="K494" s="3"/>
      <c r="L494" s="3"/>
    </row>
    <row r="495" hidden="1">
      <c r="A495" s="4" t="s">
        <v>5326</v>
      </c>
      <c r="B495" s="1" t="s">
        <v>5327</v>
      </c>
      <c r="C495" s="1" t="s">
        <v>5328</v>
      </c>
      <c r="D495" s="1" t="s">
        <v>5329</v>
      </c>
      <c r="E495" s="1" t="str">
        <f>IFERROR(__xludf.DUMMYFUNCTION("SPLIT(D495,""33"",FALSE)"),"12 rue Cenac 
                                ")</f>
        <v>12 rue Cenac 
                                </v>
      </c>
      <c r="F495" s="1" t="str">
        <f>IFERROR(__xludf.DUMMYFUNCTION("""COMPUTED_VALUE"""),"100 Bordeaux")</f>
        <v>100 Bordeaux</v>
      </c>
      <c r="G495" s="1" t="s">
        <v>5330</v>
      </c>
      <c r="H495" s="1" t="s">
        <v>11</v>
      </c>
      <c r="I495" s="1" t="s">
        <v>11</v>
      </c>
      <c r="J495" s="1" t="s">
        <v>53</v>
      </c>
      <c r="K495" s="3"/>
      <c r="L495" s="3"/>
    </row>
    <row r="496" hidden="1">
      <c r="A496" s="4" t="s">
        <v>5334</v>
      </c>
      <c r="B496" s="1" t="s">
        <v>5335</v>
      </c>
      <c r="C496" s="1" t="s">
        <v>5336</v>
      </c>
      <c r="D496" s="1" t="s">
        <v>5337</v>
      </c>
      <c r="E496" s="1" t="str">
        <f>IFERROR(__xludf.DUMMYFUNCTION("SPLIT(D496,""33"",FALSE)"),"Siège 32 rue de Cambrai
                                75019 Paris")</f>
        <v>Siège 32 rue de Cambrai
                                75019 Paris</v>
      </c>
      <c r="F496" s="1"/>
      <c r="G496" s="1" t="s">
        <v>5338</v>
      </c>
      <c r="H496" s="1" t="s">
        <v>5339</v>
      </c>
      <c r="I496" s="5" t="s">
        <v>5340</v>
      </c>
      <c r="J496" s="1" t="s">
        <v>53</v>
      </c>
      <c r="K496" s="3"/>
      <c r="L496" s="3"/>
    </row>
    <row r="497" hidden="1">
      <c r="A497" s="4" t="s">
        <v>5342</v>
      </c>
      <c r="B497" s="1" t="s">
        <v>5343</v>
      </c>
      <c r="C497" s="1" t="s">
        <v>5344</v>
      </c>
      <c r="D497" s="1" t="s">
        <v>9575</v>
      </c>
      <c r="E497" s="1" t="str">
        <f>IFERROR(__xludf.DUMMYFUNCTION("SPLIT(D497,""33"",FALSE)"),"pas d'adresse")</f>
        <v>pas d'adresse</v>
      </c>
      <c r="F497" s="3"/>
      <c r="G497" s="3"/>
      <c r="H497" s="1" t="s">
        <v>5345</v>
      </c>
      <c r="I497" s="1" t="s">
        <v>11</v>
      </c>
      <c r="J497" s="1" t="s">
        <v>11</v>
      </c>
      <c r="K497" s="3"/>
      <c r="L497" s="3"/>
    </row>
    <row r="498" hidden="1">
      <c r="A498" s="4" t="s">
        <v>5349</v>
      </c>
      <c r="B498" s="1" t="s">
        <v>5350</v>
      </c>
      <c r="C498" s="1" t="s">
        <v>5351</v>
      </c>
      <c r="D498" s="1" t="s">
        <v>5352</v>
      </c>
      <c r="E498" s="1" t="str">
        <f>IFERROR(__xludf.DUMMYFUNCTION("SPLIT(D498,""33"",FALSE)"),"121 rue de la Béchade
                                 CS 81285
                                ")</f>
        <v>121 rue de la Béchade
                                 CS 81285
                                </v>
      </c>
      <c r="F498" s="1" t="str">
        <f>IFERROR(__xludf.DUMMYFUNCTION("""COMPUTED_VALUE"""),"076 BODEAUX CEDEX")</f>
        <v>076 BODEAUX CEDEX</v>
      </c>
      <c r="G498" s="1" t="s">
        <v>5353</v>
      </c>
      <c r="H498" s="1" t="s">
        <v>5354</v>
      </c>
      <c r="I498" s="5" t="s">
        <v>5355</v>
      </c>
      <c r="J498" s="1" t="s">
        <v>31</v>
      </c>
      <c r="K498" s="3"/>
      <c r="L498" s="3"/>
    </row>
    <row r="499" hidden="1">
      <c r="A499" s="4" t="s">
        <v>5369</v>
      </c>
      <c r="B499" s="1" t="s">
        <v>5370</v>
      </c>
      <c r="C499" s="1" t="s">
        <v>5371</v>
      </c>
      <c r="D499" s="1" t="s">
        <v>5372</v>
      </c>
      <c r="E499" s="1" t="str">
        <f>IFERROR(__xludf.DUMMYFUNCTION("SPLIT(D499,""33"",FALSE)"),"12 rue de Lescure
                                ")</f>
        <v>12 rue de Lescure
                                </v>
      </c>
      <c r="F499" s="1" t="str">
        <f>IFERROR(__xludf.DUMMYFUNCTION("""COMPUTED_VALUE"""),"000 Bordeaux")</f>
        <v>000 Bordeaux</v>
      </c>
      <c r="G499" s="1" t="s">
        <v>5373</v>
      </c>
      <c r="H499" s="1" t="s">
        <v>11</v>
      </c>
      <c r="I499" s="5" t="s">
        <v>5374</v>
      </c>
      <c r="J499" s="1" t="s">
        <v>80</v>
      </c>
      <c r="K499" s="3"/>
      <c r="L499" s="3"/>
    </row>
    <row r="500" hidden="1">
      <c r="A500" s="4" t="s">
        <v>5378</v>
      </c>
      <c r="B500" s="1" t="s">
        <v>5379</v>
      </c>
      <c r="C500" s="1" t="s">
        <v>5380</v>
      </c>
      <c r="D500" s="1" t="s">
        <v>5381</v>
      </c>
      <c r="E500" s="1" t="str">
        <f>IFERROR(__xludf.DUMMYFUNCTION("SPLIT(D500,""33"",FALSE)"),"36 rue lafaurie de monbadon
                                ")</f>
        <v>36 rue lafaurie de monbadon
                                </v>
      </c>
      <c r="F500" s="1" t="str">
        <f>IFERROR(__xludf.DUMMYFUNCTION("""COMPUTED_VALUE"""),"000 Bordeaux")</f>
        <v>000 Bordeaux</v>
      </c>
      <c r="G500" s="1" t="s">
        <v>5382</v>
      </c>
      <c r="H500" s="1" t="s">
        <v>11</v>
      </c>
      <c r="I500" s="5" t="s">
        <v>5383</v>
      </c>
      <c r="J500" s="1" t="s">
        <v>80</v>
      </c>
      <c r="K500" s="3"/>
      <c r="L500" s="3"/>
    </row>
    <row r="501" hidden="1">
      <c r="A501" s="4" t="s">
        <v>5387</v>
      </c>
      <c r="B501" s="1" t="s">
        <v>5388</v>
      </c>
      <c r="C501" s="3"/>
      <c r="D501" s="1" t="s">
        <v>9575</v>
      </c>
      <c r="E501" s="1" t="str">
        <f>IFERROR(__xludf.DUMMYFUNCTION("SPLIT(D501,""33"",FALSE)"),"pas d'adresse")</f>
        <v>pas d'adresse</v>
      </c>
      <c r="F501" s="3"/>
      <c r="G501" s="3"/>
      <c r="H501" s="1" t="s">
        <v>11</v>
      </c>
      <c r="I501" s="1" t="s">
        <v>11</v>
      </c>
      <c r="J501" s="1" t="s">
        <v>11</v>
      </c>
      <c r="K501" s="3"/>
      <c r="L501" s="3"/>
    </row>
    <row r="502" hidden="1">
      <c r="A502" s="4" t="s">
        <v>5406</v>
      </c>
      <c r="B502" s="1" t="s">
        <v>5407</v>
      </c>
      <c r="C502" s="1" t="s">
        <v>5408</v>
      </c>
      <c r="D502" s="1" t="s">
        <v>5409</v>
      </c>
      <c r="E502" s="1" t="str">
        <f>IFERROR(__xludf.DUMMYFUNCTION("SPLIT(D502,""33"",FALSE)"),"39 rue robert caumont 
                                 Bureaux du lac II  Bât.R
                                ")</f>
        <v>39 rue robert caumont 
                                 Bureaux du lac II  Bât.R
                                </v>
      </c>
      <c r="F502" s="1" t="str">
        <f>IFERROR(__xludf.DUMMYFUNCTION("""COMPUTED_VALUE"""),"049 Bordeaux Cedex")</f>
        <v>049 Bordeaux Cedex</v>
      </c>
      <c r="G502" s="1" t="s">
        <v>5410</v>
      </c>
      <c r="H502" s="1" t="s">
        <v>11</v>
      </c>
      <c r="I502" s="5" t="s">
        <v>5411</v>
      </c>
      <c r="J502" s="1" t="s">
        <v>53</v>
      </c>
      <c r="K502" s="3"/>
      <c r="L502" s="3"/>
    </row>
    <row r="503" hidden="1">
      <c r="A503" s="4" t="s">
        <v>5427</v>
      </c>
      <c r="B503" s="1" t="s">
        <v>5428</v>
      </c>
      <c r="C503" s="1" t="s">
        <v>5429</v>
      </c>
      <c r="D503" s="1" t="s">
        <v>5430</v>
      </c>
      <c r="E503" s="1" t="str">
        <f>IFERROR(__xludf.DUMMYFUNCTION("SPLIT(D503,""33"",FALSE)"),"14 rue Corvisart
                                75013 Paris")</f>
        <v>14 rue Corvisart
                                75013 Paris</v>
      </c>
      <c r="F503" s="1"/>
      <c r="G503" s="1" t="s">
        <v>5431</v>
      </c>
      <c r="H503" s="1" t="s">
        <v>11</v>
      </c>
      <c r="I503" s="1" t="s">
        <v>11</v>
      </c>
      <c r="J503" s="1" t="s">
        <v>53</v>
      </c>
      <c r="K503" s="3"/>
      <c r="L503" s="3"/>
    </row>
    <row r="504" hidden="1">
      <c r="A504" s="4" t="s">
        <v>5439</v>
      </c>
      <c r="B504" s="1" t="s">
        <v>5440</v>
      </c>
      <c r="C504" s="1" t="s">
        <v>5441</v>
      </c>
      <c r="D504" s="1" t="s">
        <v>5442</v>
      </c>
      <c r="E504" s="1" t="str">
        <f>IFERROR(__xludf.DUMMYFUNCTION("SPLIT(D504,""33"",FALSE)"),"18 allées de Tourny
                                ")</f>
        <v>18 allées de Tourny
                                </v>
      </c>
      <c r="F504" s="1" t="str">
        <f>IFERROR(__xludf.DUMMYFUNCTION("""COMPUTED_VALUE"""),"000 Bordeaux")</f>
        <v>000 Bordeaux</v>
      </c>
      <c r="G504" s="1" t="s">
        <v>5443</v>
      </c>
      <c r="H504" s="1" t="s">
        <v>11</v>
      </c>
      <c r="I504" s="5" t="s">
        <v>5444</v>
      </c>
      <c r="J504" s="1" t="s">
        <v>654</v>
      </c>
      <c r="K504" s="3"/>
      <c r="L504" s="3"/>
    </row>
    <row r="505" hidden="1">
      <c r="A505" s="4" t="s">
        <v>5446</v>
      </c>
      <c r="B505" s="1" t="s">
        <v>5447</v>
      </c>
      <c r="C505" s="1" t="s">
        <v>5448</v>
      </c>
      <c r="D505" s="1" t="s">
        <v>5449</v>
      </c>
      <c r="E505" s="1" t="str">
        <f>IFERROR(__xludf.DUMMYFUNCTION("SPLIT(D505,""33"",FALSE)"),"Athénée municipal 1 place Joseph Wresinski
                                 Boîte aux lettres n°18
                                ")</f>
        <v>Athénée municipal 1 place Joseph Wresinski
                                 Boîte aux lettres n°18
                                </v>
      </c>
      <c r="F505" s="1" t="str">
        <f>IFERROR(__xludf.DUMMYFUNCTION("""COMPUTED_VALUE"""),"000 Bordeaux")</f>
        <v>000 Bordeaux</v>
      </c>
      <c r="G505" s="1" t="s">
        <v>5450</v>
      </c>
      <c r="H505" s="1" t="s">
        <v>11</v>
      </c>
      <c r="I505" s="5" t="s">
        <v>5451</v>
      </c>
      <c r="J505" s="1" t="s">
        <v>80</v>
      </c>
      <c r="K505" s="3"/>
      <c r="L505" s="3"/>
    </row>
    <row r="506" hidden="1">
      <c r="A506" s="4" t="s">
        <v>5457</v>
      </c>
      <c r="B506" s="1" t="s">
        <v>5458</v>
      </c>
      <c r="C506" s="1" t="s">
        <v>5459</v>
      </c>
      <c r="D506" s="1" t="s">
        <v>5460</v>
      </c>
      <c r="E506" s="1" t="str">
        <f>IFERROR(__xludf.DUMMYFUNCTION("SPLIT(D506,""33"",FALSE)"),"8 place des Quinconces
                                 chez l'ACSO
                                ")</f>
        <v>8 place des Quinconces
                                 chez l'ACSO
                                </v>
      </c>
      <c r="F506" s="1" t="str">
        <f>IFERROR(__xludf.DUMMYFUNCTION("""COMPUTED_VALUE"""),"000 Bordeaux")</f>
        <v>000 Bordeaux</v>
      </c>
      <c r="G506" s="1" t="s">
        <v>5461</v>
      </c>
      <c r="H506" s="1" t="s">
        <v>5462</v>
      </c>
      <c r="I506" s="5" t="s">
        <v>5463</v>
      </c>
      <c r="J506" s="1" t="s">
        <v>43</v>
      </c>
      <c r="K506" s="3"/>
      <c r="L506" s="3"/>
    </row>
    <row r="507" hidden="1">
      <c r="A507" s="4" t="s">
        <v>5465</v>
      </c>
      <c r="B507" s="1" t="s">
        <v>5466</v>
      </c>
      <c r="C507" s="3"/>
      <c r="D507" s="1" t="s">
        <v>9575</v>
      </c>
      <c r="E507" s="1" t="str">
        <f>IFERROR(__xludf.DUMMYFUNCTION("SPLIT(D507,""33"",FALSE)"),"pas d'adresse")</f>
        <v>pas d'adresse</v>
      </c>
      <c r="F507" s="3"/>
      <c r="G507" s="3"/>
      <c r="H507" s="1" t="s">
        <v>11</v>
      </c>
      <c r="I507" s="1" t="s">
        <v>11</v>
      </c>
      <c r="J507" s="1" t="s">
        <v>11</v>
      </c>
      <c r="K507" s="3"/>
      <c r="L507" s="3"/>
    </row>
    <row r="508" hidden="1">
      <c r="A508" s="4" t="s">
        <v>5468</v>
      </c>
      <c r="B508" s="1" t="s">
        <v>5469</v>
      </c>
      <c r="C508" s="1" t="s">
        <v>5470</v>
      </c>
      <c r="D508" s="1" t="s">
        <v>5471</v>
      </c>
      <c r="E508" s="1" t="str">
        <f>IFERROR(__xludf.DUMMYFUNCTION("SPLIT(D508,""33"",FALSE)"),"11 rue saige
                                ")</f>
        <v>11 rue saige
                                </v>
      </c>
      <c r="F508" s="1" t="str">
        <f>IFERROR(__xludf.DUMMYFUNCTION("""COMPUTED_VALUE"""),"000 Bordeaux")</f>
        <v>000 Bordeaux</v>
      </c>
      <c r="G508" s="1" t="s">
        <v>5472</v>
      </c>
      <c r="H508" s="1" t="s">
        <v>5473</v>
      </c>
      <c r="I508" s="5" t="s">
        <v>5474</v>
      </c>
      <c r="J508" s="1" t="s">
        <v>80</v>
      </c>
      <c r="K508" s="3"/>
      <c r="L508" s="3"/>
    </row>
    <row r="509">
      <c r="A509" s="4" t="s">
        <v>5484</v>
      </c>
      <c r="B509" s="1" t="s">
        <v>5485</v>
      </c>
      <c r="C509" s="1" t="s">
        <v>5486</v>
      </c>
      <c r="D509" s="1" t="s">
        <v>5487</v>
      </c>
      <c r="E509" s="1" t="s">
        <v>9584</v>
      </c>
      <c r="F509" s="1" t="s">
        <v>9585</v>
      </c>
      <c r="G509" s="1" t="s">
        <v>5488</v>
      </c>
      <c r="H509" s="1" t="s">
        <v>11</v>
      </c>
      <c r="I509" s="5" t="s">
        <v>5489</v>
      </c>
      <c r="J509" s="1" t="s">
        <v>80</v>
      </c>
      <c r="K509" s="3"/>
      <c r="L509" s="3"/>
    </row>
    <row r="510" hidden="1">
      <c r="A510" s="4" t="s">
        <v>5491</v>
      </c>
      <c r="B510" s="1" t="s">
        <v>5492</v>
      </c>
      <c r="C510" s="1" t="s">
        <v>5493</v>
      </c>
      <c r="D510" s="1" t="s">
        <v>5494</v>
      </c>
      <c r="E510" s="1" t="str">
        <f>IFERROR(__xludf.DUMMYFUNCTION("SPLIT(D510,""33"",FALSE)"),"244 rue Pasteur
                                ")</f>
        <v>244 rue Pasteur
                                </v>
      </c>
      <c r="F510" s="1" t="str">
        <f>IFERROR(__xludf.DUMMYFUNCTION("""COMPUTED_VALUE"""),"200 Bordeaux")</f>
        <v>200 Bordeaux</v>
      </c>
      <c r="G510" s="1" t="s">
        <v>5495</v>
      </c>
      <c r="H510" s="1" t="s">
        <v>11</v>
      </c>
      <c r="I510" s="5" t="s">
        <v>5496</v>
      </c>
      <c r="J510" s="1" t="s">
        <v>53</v>
      </c>
      <c r="K510" s="3"/>
      <c r="L510" s="3"/>
    </row>
    <row r="511" hidden="1">
      <c r="A511" s="4" t="s">
        <v>5508</v>
      </c>
      <c r="B511" s="1" t="s">
        <v>5509</v>
      </c>
      <c r="C511" s="1" t="s">
        <v>5510</v>
      </c>
      <c r="D511" s="1" t="s">
        <v>5511</v>
      </c>
      <c r="E511" s="1" t="str">
        <f>IFERROR(__xludf.DUMMYFUNCTION("SPLIT(D511,""33"",FALSE)"),"4 place Longchamps
                                 Lycée Montesquieu
                                ")</f>
        <v>4 place Longchamps
                                 Lycée Montesquieu
                                </v>
      </c>
      <c r="F511" s="1" t="str">
        <f>IFERROR(__xludf.DUMMYFUNCTION("""COMPUTED_VALUE"""),"000 Bordeaux")</f>
        <v>000 Bordeaux</v>
      </c>
      <c r="G511" s="1" t="s">
        <v>5512</v>
      </c>
      <c r="H511" s="1" t="s">
        <v>5513</v>
      </c>
      <c r="I511" s="5" t="s">
        <v>5514</v>
      </c>
      <c r="J511" s="1" t="s">
        <v>183</v>
      </c>
      <c r="K511" s="3"/>
      <c r="L511" s="3"/>
    </row>
    <row r="512" hidden="1">
      <c r="A512" s="4" t="s">
        <v>5518</v>
      </c>
      <c r="B512" s="1" t="s">
        <v>5519</v>
      </c>
      <c r="C512" s="1" t="s">
        <v>5520</v>
      </c>
      <c r="D512" s="1" t="s">
        <v>5521</v>
      </c>
      <c r="E512" s="1" t="str">
        <f>IFERROR(__xludf.DUMMYFUNCTION("SPLIT(D512,""33"",FALSE)"),"286 boulevard Alfred Daney
                                ")</f>
        <v>286 boulevard Alfred Daney
                                </v>
      </c>
      <c r="F512" s="1" t="str">
        <f>IFERROR(__xludf.DUMMYFUNCTION("""COMPUTED_VALUE"""),"300 Bordeaux")</f>
        <v>300 Bordeaux</v>
      </c>
      <c r="G512" s="1" t="s">
        <v>5522</v>
      </c>
      <c r="H512" s="1" t="s">
        <v>11</v>
      </c>
      <c r="I512" s="5" t="s">
        <v>5523</v>
      </c>
      <c r="J512" s="1" t="s">
        <v>80</v>
      </c>
      <c r="K512" s="3"/>
      <c r="L512" s="3"/>
    </row>
    <row r="513" hidden="1">
      <c r="A513" s="4" t="s">
        <v>5527</v>
      </c>
      <c r="B513" s="1" t="s">
        <v>5528</v>
      </c>
      <c r="C513" s="1" t="s">
        <v>5529</v>
      </c>
      <c r="D513" s="1" t="s">
        <v>5530</v>
      </c>
      <c r="E513" s="1" t="str">
        <f>IFERROR(__xludf.DUMMYFUNCTION("SPLIT(D513,""33"",FALSE)"),"5, rue de l'Observance
                                ")</f>
        <v>5, rue de l'Observance
                                </v>
      </c>
      <c r="F513" s="1" t="str">
        <f>IFERROR(__xludf.DUMMYFUNCTION("""COMPUTED_VALUE"""),"000 Bordeaux")</f>
        <v>000 Bordeaux</v>
      </c>
      <c r="G513" s="1" t="s">
        <v>5531</v>
      </c>
      <c r="H513" s="1" t="s">
        <v>11</v>
      </c>
      <c r="I513" s="5" t="s">
        <v>5532</v>
      </c>
      <c r="J513" s="1" t="s">
        <v>80</v>
      </c>
      <c r="K513" s="3"/>
      <c r="L513" s="3"/>
    </row>
    <row r="514" hidden="1">
      <c r="A514" s="4" t="s">
        <v>5534</v>
      </c>
      <c r="B514" s="1" t="s">
        <v>5535</v>
      </c>
      <c r="C514" s="1" t="s">
        <v>5536</v>
      </c>
      <c r="D514" s="1" t="s">
        <v>5537</v>
      </c>
      <c r="E514" s="1" t="str">
        <f>IFERROR(__xludf.DUMMYFUNCTION("SPLIT(D514,""33"",FALSE)"),"5 rue Henri Collet, 
                                 Résidence le Pertuis
                                ")</f>
        <v>5 rue Henri Collet, 
                                 Résidence le Pertuis
                                </v>
      </c>
      <c r="F514" s="1" t="str">
        <f>IFERROR(__xludf.DUMMYFUNCTION("""COMPUTED_VALUE"""),"300 Bordeaux")</f>
        <v>300 Bordeaux</v>
      </c>
      <c r="G514" s="1" t="s">
        <v>5538</v>
      </c>
      <c r="H514" s="1" t="s">
        <v>5539</v>
      </c>
      <c r="I514" s="1" t="s">
        <v>11</v>
      </c>
      <c r="J514" s="1" t="s">
        <v>312</v>
      </c>
      <c r="K514" s="3"/>
      <c r="L514" s="3"/>
    </row>
    <row r="515" hidden="1">
      <c r="A515" s="4" t="s">
        <v>5543</v>
      </c>
      <c r="B515" s="1" t="s">
        <v>5544</v>
      </c>
      <c r="C515" s="1" t="s">
        <v>5545</v>
      </c>
      <c r="D515" s="1" t="s">
        <v>5546</v>
      </c>
      <c r="E515" s="1" t="str">
        <f>IFERROR(__xludf.DUMMYFUNCTION("SPLIT(D515,""33"",FALSE)"),"16 rue Coli
                                ")</f>
        <v>16 rue Coli
                                </v>
      </c>
      <c r="F515" s="1" t="str">
        <f>IFERROR(__xludf.DUMMYFUNCTION("""COMPUTED_VALUE"""),"130 Bègles")</f>
        <v>130 Bègles</v>
      </c>
      <c r="G515" s="1" t="s">
        <v>5547</v>
      </c>
      <c r="H515" s="1" t="s">
        <v>5548</v>
      </c>
      <c r="I515" s="5" t="s">
        <v>5549</v>
      </c>
      <c r="J515" s="1" t="s">
        <v>154</v>
      </c>
      <c r="K515" s="3"/>
      <c r="L515" s="3"/>
    </row>
    <row r="516" hidden="1">
      <c r="A516" s="4" t="s">
        <v>5551</v>
      </c>
      <c r="B516" s="1" t="s">
        <v>5552</v>
      </c>
      <c r="C516" s="1" t="s">
        <v>5553</v>
      </c>
      <c r="D516" s="1" t="s">
        <v>5554</v>
      </c>
      <c r="E516" s="1" t="str">
        <f>IFERROR(__xludf.DUMMYFUNCTION("SPLIT(D516,""33"",FALSE)"),"85 cours du Maréchal Juin 
                                 CS51247
                                ")</f>
        <v>85 cours du Maréchal Juin 
                                 CS51247
                                </v>
      </c>
      <c r="F516" s="1" t="str">
        <f>IFERROR(__xludf.DUMMYFUNCTION("""COMPUTED_VALUE"""),"000 Bordeaux")</f>
        <v>000 Bordeaux</v>
      </c>
      <c r="G516" s="1" t="s">
        <v>5555</v>
      </c>
      <c r="H516" s="1" t="s">
        <v>5556</v>
      </c>
      <c r="I516" s="5" t="s">
        <v>5557</v>
      </c>
      <c r="J516" s="1" t="s">
        <v>80</v>
      </c>
      <c r="K516" s="3"/>
      <c r="L516" s="3"/>
    </row>
    <row r="517" hidden="1">
      <c r="A517" s="4" t="s">
        <v>5567</v>
      </c>
      <c r="B517" s="1" t="s">
        <v>5568</v>
      </c>
      <c r="C517" s="1" t="s">
        <v>5569</v>
      </c>
      <c r="D517" s="1" t="s">
        <v>5570</v>
      </c>
      <c r="E517" s="1" t="str">
        <f>IFERROR(__xludf.DUMMYFUNCTION("SPLIT(D517,""33"",FALSE)"),"60, rue du Hâ
                                ")</f>
        <v>60, rue du Hâ
                                </v>
      </c>
      <c r="F517" s="1" t="str">
        <f>IFERROR(__xludf.DUMMYFUNCTION("""COMPUTED_VALUE"""),"000 Bordeaux")</f>
        <v>000 Bordeaux</v>
      </c>
      <c r="G517" s="1" t="s">
        <v>5571</v>
      </c>
      <c r="H517" s="1" t="s">
        <v>11</v>
      </c>
      <c r="I517" s="5" t="s">
        <v>5572</v>
      </c>
      <c r="J517" s="1" t="s">
        <v>154</v>
      </c>
      <c r="K517" s="3"/>
      <c r="L517" s="3"/>
    </row>
    <row r="518" hidden="1">
      <c r="A518" s="4" t="s">
        <v>5576</v>
      </c>
      <c r="B518" s="1" t="s">
        <v>5577</v>
      </c>
      <c r="C518" s="1" t="s">
        <v>5578</v>
      </c>
      <c r="D518" s="1" t="s">
        <v>5579</v>
      </c>
      <c r="E518" s="1" t="str">
        <f>IFERROR(__xludf.DUMMYFUNCTION("SPLIT(D518,""33"",FALSE)"),"C/O Le Girofard Centre LGBT Bordeaux Nouvelle-Aquitaine
                                 34 rue Bouquiere
                                ")</f>
        <v>C/O Le Girofard Centre LGBT Bordeaux Nouvelle-Aquitaine
                                 34 rue Bouquiere
                                </v>
      </c>
      <c r="F518" s="1" t="str">
        <f>IFERROR(__xludf.DUMMYFUNCTION("""COMPUTED_VALUE"""),"000 Bordeaux")</f>
        <v>000 Bordeaux</v>
      </c>
      <c r="G518" s="1" t="s">
        <v>5580</v>
      </c>
      <c r="H518" s="1" t="s">
        <v>11</v>
      </c>
      <c r="I518" s="5" t="s">
        <v>5581</v>
      </c>
      <c r="J518" s="1" t="s">
        <v>80</v>
      </c>
      <c r="K518" s="3"/>
      <c r="L518" s="3"/>
    </row>
    <row r="519" hidden="1">
      <c r="A519" s="4" t="s">
        <v>5583</v>
      </c>
      <c r="B519" s="1" t="s">
        <v>5584</v>
      </c>
      <c r="C519" s="1" t="s">
        <v>5585</v>
      </c>
      <c r="D519" s="1" t="s">
        <v>5586</v>
      </c>
      <c r="E519" s="1" t="str">
        <f>IFERROR(__xludf.DUMMYFUNCTION("SPLIT(D519,""33"",FALSE)"),"9, allée des camélias
                                ")</f>
        <v>9, allée des camélias
                                </v>
      </c>
      <c r="F519" s="1" t="str">
        <f>IFERROR(__xludf.DUMMYFUNCTION("""COMPUTED_VALUE"""),"700 Mérignac")</f>
        <v>700 Mérignac</v>
      </c>
      <c r="G519" s="1" t="s">
        <v>5587</v>
      </c>
      <c r="H519" s="1" t="s">
        <v>11</v>
      </c>
      <c r="I519" s="1" t="s">
        <v>11</v>
      </c>
      <c r="J519" s="1" t="s">
        <v>382</v>
      </c>
      <c r="K519" s="3"/>
      <c r="L519" s="3"/>
    </row>
    <row r="520" hidden="1">
      <c r="A520" s="4" t="s">
        <v>5599</v>
      </c>
      <c r="B520" s="1" t="s">
        <v>5600</v>
      </c>
      <c r="C520" s="1" t="s">
        <v>5601</v>
      </c>
      <c r="D520" s="1" t="s">
        <v>5602</v>
      </c>
      <c r="E520" s="1" t="str">
        <f>IFERROR(__xludf.DUMMYFUNCTION("SPLIT(D520,""33"",FALSE)"),"10 rue Castéja
                                 résidence Palais Gallien
                                ")</f>
        <v>10 rue Castéja
                                 résidence Palais Gallien
                                </v>
      </c>
      <c r="F520" s="1" t="str">
        <f>IFERROR(__xludf.DUMMYFUNCTION("""COMPUTED_VALUE"""),"000 BORDEAUX")</f>
        <v>000 BORDEAUX</v>
      </c>
      <c r="G520" s="1" t="s">
        <v>5603</v>
      </c>
      <c r="H520" s="1" t="s">
        <v>11</v>
      </c>
      <c r="I520" s="5" t="s">
        <v>5604</v>
      </c>
      <c r="J520" s="1" t="s">
        <v>31</v>
      </c>
      <c r="K520" s="3"/>
      <c r="L520" s="3"/>
    </row>
    <row r="521" hidden="1">
      <c r="A521" s="4" t="s">
        <v>5608</v>
      </c>
      <c r="B521" s="1" t="s">
        <v>5609</v>
      </c>
      <c r="C521" s="1" t="s">
        <v>5610</v>
      </c>
      <c r="D521" s="1" t="s">
        <v>5611</v>
      </c>
      <c r="E521" s="1" t="str">
        <f>IFERROR(__xludf.DUMMYFUNCTION("SPLIT(D521,""33"",FALSE)"),"29 rue Tombe l'Oly
                                ")</f>
        <v>29 rue Tombe l'Oly
                                </v>
      </c>
      <c r="F521" s="1" t="str">
        <f>IFERROR(__xludf.DUMMYFUNCTION("""COMPUTED_VALUE"""),"000 Bordeaux")</f>
        <v>000 Bordeaux</v>
      </c>
      <c r="G521" s="1" t="s">
        <v>5612</v>
      </c>
      <c r="H521" s="1" t="s">
        <v>11</v>
      </c>
      <c r="I521" s="5" t="s">
        <v>5613</v>
      </c>
      <c r="J521" s="1" t="s">
        <v>924</v>
      </c>
      <c r="K521" s="3"/>
      <c r="L521" s="3"/>
    </row>
    <row r="522" hidden="1">
      <c r="A522" s="4" t="s">
        <v>5617</v>
      </c>
      <c r="B522" s="1" t="s">
        <v>5618</v>
      </c>
      <c r="C522" s="1" t="s">
        <v>5619</v>
      </c>
      <c r="D522" s="1" t="s">
        <v>5620</v>
      </c>
      <c r="E522" s="1" t="str">
        <f>IFERROR(__xludf.DUMMYFUNCTION("SPLIT(D522,""33"",FALSE)"),"Bassin à Flot n°2
                                 Quai Ouest
                                ")</f>
        <v>Bassin à Flot n°2
                                 Quai Ouest
                                </v>
      </c>
      <c r="F522" s="1" t="str">
        <f>IFERROR(__xludf.DUMMYFUNCTION("""COMPUTED_VALUE"""),"300 BORDEAUX")</f>
        <v>300 BORDEAUX</v>
      </c>
      <c r="G522" s="1" t="s">
        <v>5621</v>
      </c>
      <c r="H522" s="1" t="s">
        <v>11</v>
      </c>
      <c r="I522" s="3"/>
      <c r="J522" s="1" t="s">
        <v>183</v>
      </c>
      <c r="K522" s="3"/>
      <c r="L522" s="3"/>
    </row>
    <row r="523" hidden="1">
      <c r="A523" s="4" t="s">
        <v>5625</v>
      </c>
      <c r="B523" s="1" t="s">
        <v>5626</v>
      </c>
      <c r="C523" s="1" t="s">
        <v>5627</v>
      </c>
      <c r="D523" s="1" t="s">
        <v>5628</v>
      </c>
      <c r="E523" s="1" t="str">
        <f>IFERROR(__xludf.DUMMYFUNCTION("SPLIT(D523,""33"",FALSE)"),"103 cours de la somme
                                ")</f>
        <v>103 cours de la somme
                                </v>
      </c>
      <c r="F523" s="1" t="str">
        <f>IFERROR(__xludf.DUMMYFUNCTION("""COMPUTED_VALUE"""),"800 Bordeaux")</f>
        <v>800 Bordeaux</v>
      </c>
      <c r="G523" s="1" t="s">
        <v>5629</v>
      </c>
      <c r="H523" s="1" t="s">
        <v>11</v>
      </c>
      <c r="I523" s="1" t="s">
        <v>11</v>
      </c>
      <c r="J523" s="1" t="s">
        <v>80</v>
      </c>
      <c r="K523" s="3"/>
      <c r="L523" s="3"/>
    </row>
    <row r="524" hidden="1">
      <c r="A524" s="4" t="s">
        <v>5635</v>
      </c>
      <c r="B524" s="1" t="s">
        <v>5636</v>
      </c>
      <c r="C524" s="1" t="s">
        <v>5637</v>
      </c>
      <c r="D524" s="1" t="s">
        <v>5638</v>
      </c>
      <c r="E524" s="1" t="str">
        <f>IFERROR(__xludf.DUMMYFUNCTION("SPLIT(D524,""33"",FALSE)"),"27-29 quai Richelieu
                                ")</f>
        <v>27-29 quai Richelieu
                                </v>
      </c>
      <c r="F524" s="1" t="str">
        <f>IFERROR(__xludf.DUMMYFUNCTION("""COMPUTED_VALUE"""),"000 Bordeaux")</f>
        <v>000 Bordeaux</v>
      </c>
      <c r="G524" s="1" t="s">
        <v>5639</v>
      </c>
      <c r="H524" s="1" t="s">
        <v>11</v>
      </c>
      <c r="I524" s="5" t="s">
        <v>5640</v>
      </c>
      <c r="J524" s="1" t="s">
        <v>312</v>
      </c>
      <c r="K524" s="3"/>
      <c r="L524" s="3"/>
    </row>
    <row r="525" hidden="1">
      <c r="A525" s="4" t="s">
        <v>5642</v>
      </c>
      <c r="B525" s="1" t="s">
        <v>5643</v>
      </c>
      <c r="C525" s="1" t="s">
        <v>5644</v>
      </c>
      <c r="D525" s="1" t="s">
        <v>5645</v>
      </c>
      <c r="E525" s="1" t="str">
        <f>IFERROR(__xludf.DUMMYFUNCTION("SPLIT(D525,""33"",FALSE)"),"Parc d’activité Descartes Bâtiment H - 3 avenue Descartes 
                                ")</f>
        <v>Parc d’activité Descartes Bâtiment H - 3 avenue Descartes 
                                </v>
      </c>
      <c r="F525" s="1" t="str">
        <f>IFERROR(__xludf.DUMMYFUNCTION("""COMPUTED_VALUE"""),"370 Artigues-près-Bordeaux")</f>
        <v>370 Artigues-près-Bordeaux</v>
      </c>
      <c r="G525" s="1" t="s">
        <v>5646</v>
      </c>
      <c r="H525" s="1" t="s">
        <v>5647</v>
      </c>
      <c r="I525" s="1" t="s">
        <v>11</v>
      </c>
      <c r="J525" s="1" t="s">
        <v>11</v>
      </c>
      <c r="K525" s="3"/>
      <c r="L525" s="3"/>
    </row>
    <row r="526" hidden="1">
      <c r="A526" s="4" t="s">
        <v>5651</v>
      </c>
      <c r="B526" s="1" t="s">
        <v>5652</v>
      </c>
      <c r="C526" s="1" t="s">
        <v>5653</v>
      </c>
      <c r="D526" s="1" t="s">
        <v>5654</v>
      </c>
      <c r="E526" s="1" t="str">
        <f>IFERROR(__xludf.DUMMYFUNCTION("SPLIT(D526,""33"",FALSE)"),"63 rue Saint-Martin
                                95300 PONTOISE")</f>
        <v>63 rue Saint-Martin
                                95300 PONTOISE</v>
      </c>
      <c r="F526" s="1"/>
      <c r="G526" s="1" t="s">
        <v>5655</v>
      </c>
      <c r="H526" s="1" t="s">
        <v>11</v>
      </c>
      <c r="I526" s="1" t="s">
        <v>11</v>
      </c>
      <c r="J526" s="1" t="s">
        <v>43</v>
      </c>
      <c r="K526" s="3"/>
      <c r="L526" s="3"/>
    </row>
    <row r="527" hidden="1">
      <c r="A527" s="4" t="s">
        <v>5657</v>
      </c>
      <c r="B527" s="1" t="s">
        <v>5658</v>
      </c>
      <c r="C527" s="1" t="s">
        <v>5659</v>
      </c>
      <c r="D527" s="1" t="s">
        <v>5660</v>
      </c>
      <c r="E527" s="1" t="str">
        <f>IFERROR(__xludf.DUMMYFUNCTION("SPLIT(D527,""33"",FALSE)"),"6 rue Ferrere 
                                 chez Nicolas Nocart
                                ")</f>
        <v>6 rue Ferrere 
                                 chez Nicolas Nocart
                                </v>
      </c>
      <c r="F527" s="1" t="str">
        <f>IFERROR(__xludf.DUMMYFUNCTION("""COMPUTED_VALUE"""),"000 Bordeaux")</f>
        <v>000 Bordeaux</v>
      </c>
      <c r="G527" s="1" t="s">
        <v>5661</v>
      </c>
      <c r="H527" s="1" t="s">
        <v>11</v>
      </c>
      <c r="I527" s="5" t="s">
        <v>5662</v>
      </c>
      <c r="J527" s="1" t="s">
        <v>382</v>
      </c>
      <c r="K527" s="3"/>
      <c r="L527" s="3"/>
    </row>
    <row r="528" hidden="1">
      <c r="A528" s="4" t="s">
        <v>5666</v>
      </c>
      <c r="B528" s="1" t="s">
        <v>5667</v>
      </c>
      <c r="C528" s="1" t="s">
        <v>5668</v>
      </c>
      <c r="D528" s="1" t="s">
        <v>5669</v>
      </c>
      <c r="E528" s="1" t="str">
        <f>IFERROR(__xludf.DUMMYFUNCTION("SPLIT(D528,""33"",FALSE)"),"66 rue de l'école Normale
                                ")</f>
        <v>66 rue de l'école Normale
                                </v>
      </c>
      <c r="F528" s="1" t="str">
        <f>IFERROR(__xludf.DUMMYFUNCTION("""COMPUTED_VALUE"""),"200 BORDEAUX")</f>
        <v>200 BORDEAUX</v>
      </c>
      <c r="G528" s="1" t="s">
        <v>5670</v>
      </c>
      <c r="H528" s="1" t="s">
        <v>11</v>
      </c>
      <c r="I528" s="5" t="s">
        <v>5671</v>
      </c>
      <c r="J528" s="1" t="s">
        <v>80</v>
      </c>
      <c r="K528" s="3"/>
      <c r="L528" s="3"/>
    </row>
    <row r="529" hidden="1">
      <c r="A529" s="4" t="s">
        <v>5673</v>
      </c>
      <c r="B529" s="1" t="s">
        <v>5674</v>
      </c>
      <c r="C529" s="1" t="s">
        <v>5675</v>
      </c>
      <c r="D529" s="1" t="s">
        <v>5676</v>
      </c>
      <c r="E529" s="1" t="str">
        <f>IFERROR(__xludf.DUMMYFUNCTION("SPLIT(D529,""33"",FALSE)"),"Domaine universtaire
                                 Université Michel de Montaigne
                                ")</f>
        <v>Domaine universtaire
                                 Université Michel de Montaigne
                                </v>
      </c>
      <c r="F529" s="1" t="str">
        <f>IFERROR(__xludf.DUMMYFUNCTION("""COMPUTED_VALUE"""),"607 Pessac")</f>
        <v>607 Pessac</v>
      </c>
      <c r="G529" s="1" t="s">
        <v>5677</v>
      </c>
      <c r="H529" s="1" t="s">
        <v>11</v>
      </c>
      <c r="I529" s="3"/>
      <c r="J529" s="1" t="s">
        <v>80</v>
      </c>
      <c r="K529" s="3"/>
      <c r="L529" s="3"/>
    </row>
    <row r="530" hidden="1">
      <c r="A530" s="4" t="s">
        <v>5681</v>
      </c>
      <c r="B530" s="1" t="s">
        <v>5682</v>
      </c>
      <c r="C530" s="1" t="s">
        <v>5683</v>
      </c>
      <c r="D530" s="1" t="s">
        <v>5684</v>
      </c>
      <c r="E530" s="1" t="str">
        <f>IFERROR(__xludf.DUMMYFUNCTION("SPLIT(D530,""33"",FALSE)"),"1 Rue de Chartrèze
                                 Prieuré de Cayac 
                                ")</f>
        <v>1 Rue de Chartrèze
                                 Prieuré de Cayac 
                                </v>
      </c>
      <c r="F530" s="1" t="str">
        <f>IFERROR(__xludf.DUMMYFUNCTION("""COMPUTED_VALUE"""),"170 Gradignan")</f>
        <v>170 Gradignan</v>
      </c>
      <c r="G530" s="1" t="s">
        <v>5685</v>
      </c>
      <c r="H530" s="1" t="s">
        <v>11</v>
      </c>
      <c r="I530" s="5" t="s">
        <v>5686</v>
      </c>
      <c r="J530" s="1" t="s">
        <v>80</v>
      </c>
      <c r="K530" s="3"/>
      <c r="L530" s="3"/>
    </row>
    <row r="531" hidden="1">
      <c r="A531" s="4" t="s">
        <v>5692</v>
      </c>
      <c r="B531" s="1" t="s">
        <v>5693</v>
      </c>
      <c r="C531" s="1" t="s">
        <v>5694</v>
      </c>
      <c r="D531" s="1" t="s">
        <v>5695</v>
      </c>
      <c r="E531" s="1" t="str">
        <f>IFERROR(__xludf.DUMMYFUNCTION("SPLIT(D531,""33"",FALSE)"),"17 RUE DE LA FAIENCERIE
                                ")</f>
        <v>17 RUE DE LA FAIENCERIE
                                </v>
      </c>
      <c r="F531" s="1" t="str">
        <f>IFERROR(__xludf.DUMMYFUNCTION("""COMPUTED_VALUE"""),"300 BORDEAUX")</f>
        <v>300 BORDEAUX</v>
      </c>
      <c r="G531" s="1" t="s">
        <v>5696</v>
      </c>
      <c r="H531" s="1" t="s">
        <v>5697</v>
      </c>
      <c r="I531" s="3"/>
      <c r="J531" s="1" t="s">
        <v>43</v>
      </c>
      <c r="K531" s="3"/>
      <c r="L531" s="3"/>
    </row>
    <row r="532" hidden="1">
      <c r="A532" s="4" t="s">
        <v>5699</v>
      </c>
      <c r="B532" s="1" t="s">
        <v>5700</v>
      </c>
      <c r="C532" s="1" t="s">
        <v>5701</v>
      </c>
      <c r="D532" s="1" t="s">
        <v>5702</v>
      </c>
      <c r="E532" s="1" t="str">
        <f>IFERROR(__xludf.DUMMYFUNCTION("SPLIT(D532,""33"",FALSE)"),"66 Allée des peupliers
                                ")</f>
        <v>66 Allée des peupliers
                                </v>
      </c>
      <c r="F532" s="1" t="str">
        <f>IFERROR(__xludf.DUMMYFUNCTION("""COMPUTED_VALUE"""),"000 Bordeaux")</f>
        <v>000 Bordeaux</v>
      </c>
      <c r="G532" s="1" t="s">
        <v>5703</v>
      </c>
      <c r="H532" s="1" t="s">
        <v>11</v>
      </c>
      <c r="I532" s="5" t="s">
        <v>5704</v>
      </c>
      <c r="J532" s="1" t="s">
        <v>312</v>
      </c>
      <c r="K532" s="3"/>
      <c r="L532" s="3"/>
    </row>
    <row r="533" hidden="1">
      <c r="A533" s="4" t="s">
        <v>5724</v>
      </c>
      <c r="B533" s="1" t="s">
        <v>5725</v>
      </c>
      <c r="C533" s="1" t="s">
        <v>5726</v>
      </c>
      <c r="D533" s="1" t="s">
        <v>5727</v>
      </c>
      <c r="E533" s="1" t="str">
        <f>IFERROR(__xludf.DUMMYFUNCTION("SPLIT(D533,""33"",FALSE)"),"Permanences AMATHSO - Hôpital du Haut Lévêque
                                 Magellan - Espace associations
                                ")</f>
        <v>Permanences AMATHSO - Hôpital du Haut Lévêque
                                 Magellan - Espace associations
                                </v>
      </c>
      <c r="F533" s="1" t="str">
        <f>IFERROR(__xludf.DUMMYFUNCTION("""COMPUTED_VALUE"""),"604 PESSAC")</f>
        <v>604 PESSAC</v>
      </c>
      <c r="G533" s="1" t="s">
        <v>5728</v>
      </c>
      <c r="H533" s="1" t="s">
        <v>11</v>
      </c>
      <c r="I533" s="5" t="s">
        <v>5729</v>
      </c>
      <c r="J533" s="1" t="s">
        <v>53</v>
      </c>
      <c r="K533" s="3"/>
      <c r="L533" s="3"/>
    </row>
    <row r="534" hidden="1">
      <c r="A534" s="4" t="s">
        <v>5733</v>
      </c>
      <c r="B534" s="1" t="s">
        <v>5734</v>
      </c>
      <c r="C534" s="1" t="s">
        <v>5735</v>
      </c>
      <c r="D534" s="1" t="s">
        <v>9575</v>
      </c>
      <c r="E534" s="1" t="str">
        <f>IFERROR(__xludf.DUMMYFUNCTION("SPLIT(D534,""33"",FALSE)"),"pas d'adresse")</f>
        <v>pas d'adresse</v>
      </c>
      <c r="F534" s="3"/>
      <c r="G534" s="3"/>
      <c r="H534" s="1" t="s">
        <v>5736</v>
      </c>
      <c r="I534" s="1" t="s">
        <v>11</v>
      </c>
      <c r="J534" s="1" t="s">
        <v>154</v>
      </c>
      <c r="K534" s="3"/>
      <c r="L534" s="3"/>
    </row>
    <row r="535" hidden="1">
      <c r="A535" s="4" t="s">
        <v>5738</v>
      </c>
      <c r="B535" s="1" t="s">
        <v>5739</v>
      </c>
      <c r="C535" s="1" t="s">
        <v>5740</v>
      </c>
      <c r="D535" s="1" t="s">
        <v>5741</v>
      </c>
      <c r="E535" s="1" t="str">
        <f>IFERROR(__xludf.DUMMYFUNCTION("SPLIT(D535,""33"",FALSE)"),"52 rue des Treuils 
                                 La Villa Pia
                                ")</f>
        <v>52 rue des Treuils 
                                 La Villa Pia
                                </v>
      </c>
      <c r="F535" s="1" t="str">
        <f>IFERROR(__xludf.DUMMYFUNCTION("""COMPUTED_VALUE"""),"000 Bordeaux")</f>
        <v>000 Bordeaux</v>
      </c>
      <c r="G535" s="1" t="s">
        <v>5742</v>
      </c>
      <c r="H535" s="1" t="s">
        <v>5743</v>
      </c>
      <c r="I535" s="5" t="s">
        <v>5744</v>
      </c>
      <c r="J535" s="1" t="s">
        <v>80</v>
      </c>
      <c r="K535" s="3"/>
      <c r="L535" s="3"/>
    </row>
    <row r="536" hidden="1">
      <c r="A536" s="4" t="s">
        <v>5750</v>
      </c>
      <c r="B536" s="1" t="s">
        <v>5751</v>
      </c>
      <c r="C536" s="1" t="s">
        <v>5752</v>
      </c>
      <c r="D536" s="1" t="s">
        <v>5753</v>
      </c>
      <c r="E536" s="1" t="str">
        <f>IFERROR(__xludf.DUMMYFUNCTION("SPLIT(D536,""33"",FALSE)"),"2 rue Sicard
                                ")</f>
        <v>2 rue Sicard
                                </v>
      </c>
      <c r="F536" s="1" t="str">
        <f>IFERROR(__xludf.DUMMYFUNCTION("""COMPUTED_VALUE"""),"000 BORDEAUX")</f>
        <v>000 BORDEAUX</v>
      </c>
      <c r="G536" s="1" t="s">
        <v>5754</v>
      </c>
      <c r="H536" s="1" t="s">
        <v>11</v>
      </c>
      <c r="I536" s="5" t="s">
        <v>5755</v>
      </c>
      <c r="J536" s="1" t="s">
        <v>154</v>
      </c>
      <c r="K536" s="3"/>
      <c r="L536" s="3"/>
    </row>
    <row r="537" hidden="1">
      <c r="A537" s="4" t="s">
        <v>5761</v>
      </c>
      <c r="B537" s="1" t="s">
        <v>5762</v>
      </c>
      <c r="C537" s="1" t="s">
        <v>5763</v>
      </c>
      <c r="D537" s="1" t="s">
        <v>5764</v>
      </c>
      <c r="E537" s="1" t="str">
        <f>IFERROR(__xludf.DUMMYFUNCTION("SPLIT(D537,""33"",FALSE)"),"34 rue Balard
                                 BP 70039 75721 Paris Cedex 15
                                BP 70039
                                75721 Paris")</f>
        <v>34 rue Balard
                                 BP 70039 75721 Paris Cedex 15
                                BP 70039
                                75721 Paris</v>
      </c>
      <c r="F537" s="1"/>
      <c r="G537" s="1" t="s">
        <v>5765</v>
      </c>
      <c r="H537" s="1" t="s">
        <v>11</v>
      </c>
      <c r="I537" s="3"/>
      <c r="J537" s="1" t="s">
        <v>31</v>
      </c>
      <c r="K537" s="3"/>
      <c r="L537" s="3"/>
    </row>
    <row r="538" hidden="1">
      <c r="A538" s="4" t="s">
        <v>5773</v>
      </c>
      <c r="B538" s="1" t="s">
        <v>5774</v>
      </c>
      <c r="C538" s="1" t="s">
        <v>5775</v>
      </c>
      <c r="D538" s="1" t="s">
        <v>5776</v>
      </c>
      <c r="E538" s="1" t="str">
        <f>IFERROR(__xludf.DUMMYFUNCTION("SPLIT(D538,""33"",FALSE)"),"83 RUE DE LA COURSE
                                ")</f>
        <v>83 RUE DE LA COURSE
                                </v>
      </c>
      <c r="F538" s="1" t="str">
        <f>IFERROR(__xludf.DUMMYFUNCTION("""COMPUTED_VALUE"""),"000 BORDEAUX")</f>
        <v>000 BORDEAUX</v>
      </c>
      <c r="G538" s="1" t="s">
        <v>5777</v>
      </c>
      <c r="H538" s="1" t="s">
        <v>11</v>
      </c>
      <c r="I538" s="5" t="s">
        <v>5778</v>
      </c>
      <c r="J538" s="1" t="s">
        <v>53</v>
      </c>
      <c r="K538" s="3"/>
      <c r="L538" s="3"/>
    </row>
    <row r="539" hidden="1">
      <c r="A539" s="4" t="s">
        <v>5806</v>
      </c>
      <c r="B539" s="1" t="s">
        <v>5807</v>
      </c>
      <c r="C539" s="1" t="s">
        <v>5808</v>
      </c>
      <c r="D539" s="1" t="s">
        <v>5809</v>
      </c>
      <c r="E539" s="1" t="str">
        <f>IFERROR(__xludf.DUMMYFUNCTION("SPLIT(D539,""33"",FALSE)"),"30 rue de Delacroix
                                ")</f>
        <v>30 rue de Delacroix
                                </v>
      </c>
      <c r="F539" s="1" t="str">
        <f>IFERROR(__xludf.DUMMYFUNCTION("""COMPUTED_VALUE"""),"200 BORDEAUX")</f>
        <v>200 BORDEAUX</v>
      </c>
      <c r="G539" s="1" t="s">
        <v>5810</v>
      </c>
      <c r="H539" s="1" t="s">
        <v>11</v>
      </c>
      <c r="I539" s="5" t="s">
        <v>5811</v>
      </c>
      <c r="J539" s="1" t="s">
        <v>31</v>
      </c>
      <c r="K539" s="3"/>
      <c r="L539" s="3"/>
    </row>
    <row r="540" hidden="1">
      <c r="A540" s="4" t="s">
        <v>5815</v>
      </c>
      <c r="B540" s="1" t="s">
        <v>5816</v>
      </c>
      <c r="C540" s="3"/>
      <c r="D540" s="1" t="s">
        <v>9575</v>
      </c>
      <c r="E540" s="1" t="str">
        <f>IFERROR(__xludf.DUMMYFUNCTION("SPLIT(D540,""33"",FALSE)"),"pas d'adresse")</f>
        <v>pas d'adresse</v>
      </c>
      <c r="F540" s="3"/>
      <c r="G540" s="3"/>
      <c r="H540" s="1" t="s">
        <v>11</v>
      </c>
      <c r="I540" s="1" t="s">
        <v>11</v>
      </c>
      <c r="J540" s="1" t="s">
        <v>11</v>
      </c>
      <c r="K540" s="3"/>
      <c r="L540" s="3"/>
    </row>
    <row r="541" hidden="1">
      <c r="A541" s="4" t="s">
        <v>5818</v>
      </c>
      <c r="B541" s="1" t="s">
        <v>5819</v>
      </c>
      <c r="C541" s="1" t="s">
        <v>5820</v>
      </c>
      <c r="D541" s="1" t="s">
        <v>5821</v>
      </c>
      <c r="E541" s="1" t="str">
        <f>IFERROR(__xludf.DUMMYFUNCTION("SPLIT(D541,""33"",FALSE)"),"16 rue du pas saint georges
                                ")</f>
        <v>16 rue du pas saint georges
                                </v>
      </c>
      <c r="F541" s="1" t="str">
        <f>IFERROR(__xludf.DUMMYFUNCTION("""COMPUTED_VALUE"""),"000 Bordeaux")</f>
        <v>000 Bordeaux</v>
      </c>
      <c r="G541" s="1" t="s">
        <v>5822</v>
      </c>
      <c r="H541" s="1" t="s">
        <v>5823</v>
      </c>
      <c r="I541" s="5" t="s">
        <v>5824</v>
      </c>
      <c r="J541" s="1" t="s">
        <v>183</v>
      </c>
      <c r="K541" s="3"/>
      <c r="L541" s="3"/>
    </row>
    <row r="542" hidden="1">
      <c r="A542" s="4" t="s">
        <v>5830</v>
      </c>
      <c r="B542" s="1" t="s">
        <v>5831</v>
      </c>
      <c r="C542" s="1" t="s">
        <v>5832</v>
      </c>
      <c r="D542" s="1" t="s">
        <v>5833</v>
      </c>
      <c r="E542" s="1" t="str">
        <f>IFERROR(__xludf.DUMMYFUNCTION("SPLIT(D542,""33"",FALSE)"),"29 rue du Mirail 
                                ")</f>
        <v>29 rue du Mirail 
                                </v>
      </c>
      <c r="F542" s="1" t="str">
        <f>IFERROR(__xludf.DUMMYFUNCTION("""COMPUTED_VALUE"""),"000 Bordeaux")</f>
        <v>000 Bordeaux</v>
      </c>
      <c r="G542" s="1" t="s">
        <v>5834</v>
      </c>
      <c r="H542" s="1" t="s">
        <v>11</v>
      </c>
      <c r="I542" s="5" t="s">
        <v>5835</v>
      </c>
      <c r="J542" s="1" t="s">
        <v>924</v>
      </c>
      <c r="K542" s="3"/>
      <c r="L542" s="3"/>
    </row>
    <row r="543" hidden="1">
      <c r="A543" s="4" t="s">
        <v>5837</v>
      </c>
      <c r="B543" s="1" t="s">
        <v>5838</v>
      </c>
      <c r="C543" s="1" t="s">
        <v>5839</v>
      </c>
      <c r="D543" s="1" t="s">
        <v>5840</v>
      </c>
      <c r="E543" s="1" t="str">
        <f>IFERROR(__xludf.DUMMYFUNCTION("SPLIT(D543,""33"",FALSE)"),"147  rue Judaique
                                ")</f>
        <v>147  rue Judaique
                                </v>
      </c>
      <c r="F543" s="1" t="str">
        <f>IFERROR(__xludf.DUMMYFUNCTION("""COMPUTED_VALUE"""),"000 BORDEAUX")</f>
        <v>000 BORDEAUX</v>
      </c>
      <c r="G543" s="1" t="s">
        <v>5841</v>
      </c>
      <c r="H543" s="1" t="s">
        <v>5842</v>
      </c>
      <c r="I543" s="5" t="s">
        <v>5843</v>
      </c>
      <c r="J543" s="1" t="s">
        <v>53</v>
      </c>
      <c r="K543" s="3"/>
      <c r="L543" s="3"/>
    </row>
    <row r="544" hidden="1">
      <c r="A544" s="4" t="s">
        <v>5845</v>
      </c>
      <c r="B544" s="1" t="s">
        <v>5846</v>
      </c>
      <c r="C544" s="1" t="s">
        <v>5847</v>
      </c>
      <c r="D544" s="1" t="s">
        <v>5848</v>
      </c>
      <c r="E544" s="1" t="str">
        <f>IFERROR(__xludf.DUMMYFUNCTION("SPLIT(D544,""33"",FALSE)"),"80, rue de Lacanau
                                 La Chêneraie - Bt B
                                ")</f>
        <v>80, rue de Lacanau
                                 La Chêneraie - Bt B
                                </v>
      </c>
      <c r="F544" s="1" t="str">
        <f>IFERROR(__xludf.DUMMYFUNCTION("""COMPUTED_VALUE"""),"200 BORDEAUX")</f>
        <v>200 BORDEAUX</v>
      </c>
      <c r="G544" s="1" t="s">
        <v>5849</v>
      </c>
      <c r="H544" s="1" t="s">
        <v>11</v>
      </c>
      <c r="I544" s="1" t="s">
        <v>11</v>
      </c>
      <c r="J544" s="1" t="s">
        <v>183</v>
      </c>
      <c r="K544" s="3"/>
      <c r="L544" s="3"/>
    </row>
    <row r="545" hidden="1">
      <c r="A545" s="4" t="s">
        <v>5851</v>
      </c>
      <c r="B545" s="1" t="s">
        <v>5852</v>
      </c>
      <c r="C545" s="1" t="s">
        <v>5853</v>
      </c>
      <c r="D545" s="1" t="s">
        <v>5854</v>
      </c>
      <c r="E545" s="1" t="str">
        <f>IFERROR(__xludf.DUMMYFUNCTION("SPLIT(D545,""33"",FALSE)"),"30 rue François Mauriac
                                ")</f>
        <v>30 rue François Mauriac
                                </v>
      </c>
      <c r="F545" s="1" t="str">
        <f>IFERROR(__xludf.DUMMYFUNCTION("""COMPUTED_VALUE"""),"200 Bordeaux")</f>
        <v>200 Bordeaux</v>
      </c>
      <c r="G545" s="1" t="s">
        <v>5855</v>
      </c>
      <c r="H545" s="1" t="s">
        <v>11</v>
      </c>
      <c r="I545" s="5" t="s">
        <v>5856</v>
      </c>
      <c r="J545" s="1" t="s">
        <v>312</v>
      </c>
      <c r="K545" s="3"/>
      <c r="L545" s="3"/>
    </row>
    <row r="546" hidden="1">
      <c r="A546" s="4" t="s">
        <v>5862</v>
      </c>
      <c r="B546" s="1" t="s">
        <v>5863</v>
      </c>
      <c r="C546" s="1" t="s">
        <v>5864</v>
      </c>
      <c r="D546" s="1" t="s">
        <v>5865</v>
      </c>
      <c r="E546" s="1" t="str">
        <f>IFERROR(__xludf.DUMMYFUNCTION("SPLIT(D546,""33"",FALSE)"),"60 rue de Pessac 
                                ")</f>
        <v>60 rue de Pessac 
                                </v>
      </c>
      <c r="F546" s="1" t="str">
        <f>IFERROR(__xludf.DUMMYFUNCTION("""COMPUTED_VALUE"""),"000 BORDEAUX")</f>
        <v>000 BORDEAUX</v>
      </c>
      <c r="G546" s="1" t="s">
        <v>5866</v>
      </c>
      <c r="H546" s="1" t="s">
        <v>11</v>
      </c>
      <c r="I546" s="5" t="s">
        <v>5867</v>
      </c>
      <c r="J546" s="1" t="s">
        <v>154</v>
      </c>
      <c r="K546" s="3"/>
      <c r="L546" s="3"/>
    </row>
    <row r="547" hidden="1">
      <c r="A547" s="4" t="s">
        <v>5869</v>
      </c>
      <c r="B547" s="1" t="s">
        <v>5870</v>
      </c>
      <c r="C547" s="1" t="s">
        <v>5871</v>
      </c>
      <c r="D547" s="1" t="s">
        <v>9575</v>
      </c>
      <c r="E547" s="1" t="str">
        <f>IFERROR(__xludf.DUMMYFUNCTION("SPLIT(D547,""33"",FALSE)"),"pas d'adresse")</f>
        <v>pas d'adresse</v>
      </c>
      <c r="F547" s="3"/>
      <c r="G547" s="3"/>
      <c r="H547" s="1" t="s">
        <v>11</v>
      </c>
      <c r="I547" s="1" t="s">
        <v>11</v>
      </c>
      <c r="J547" s="1" t="s">
        <v>31</v>
      </c>
      <c r="K547" s="3"/>
      <c r="L547" s="3"/>
    </row>
    <row r="548" hidden="1">
      <c r="A548" s="4" t="s">
        <v>5875</v>
      </c>
      <c r="B548" s="1" t="s">
        <v>5876</v>
      </c>
      <c r="C548" s="3"/>
      <c r="D548" s="1" t="s">
        <v>9575</v>
      </c>
      <c r="E548" s="1" t="str">
        <f>IFERROR(__xludf.DUMMYFUNCTION("SPLIT(D548,""33"",FALSE)"),"pas d'adresse")</f>
        <v>pas d'adresse</v>
      </c>
      <c r="F548" s="3"/>
      <c r="G548" s="3"/>
      <c r="H548" s="1" t="s">
        <v>11</v>
      </c>
      <c r="I548" s="1" t="s">
        <v>11</v>
      </c>
      <c r="J548" s="1" t="s">
        <v>11</v>
      </c>
      <c r="K548" s="3"/>
      <c r="L548" s="3"/>
    </row>
    <row r="549" hidden="1">
      <c r="A549" s="4" t="s">
        <v>5888</v>
      </c>
      <c r="B549" s="1" t="s">
        <v>5889</v>
      </c>
      <c r="C549" s="1" t="s">
        <v>5890</v>
      </c>
      <c r="D549" s="1" t="s">
        <v>5891</v>
      </c>
      <c r="E549" s="1" t="str">
        <f>IFERROR(__xludf.DUMMYFUNCTION("SPLIT(D549,""33"",FALSE)"),"47 Rue des Menuts
                                 Association ""Les Menuts des Arts""
                                ")</f>
        <v>47 Rue des Menuts
                                 Association "Les Menuts des Arts"
                                </v>
      </c>
      <c r="F549" s="1" t="str">
        <f>IFERROR(__xludf.DUMMYFUNCTION("""COMPUTED_VALUE"""),"000 Bordeaux")</f>
        <v>000 Bordeaux</v>
      </c>
      <c r="G549" s="1" t="s">
        <v>5892</v>
      </c>
      <c r="H549" s="1" t="s">
        <v>5893</v>
      </c>
      <c r="I549" s="1" t="s">
        <v>11</v>
      </c>
      <c r="J549" s="1" t="s">
        <v>80</v>
      </c>
      <c r="K549" s="3"/>
      <c r="L549" s="3"/>
    </row>
    <row r="550" hidden="1">
      <c r="A550" s="4" t="s">
        <v>5897</v>
      </c>
      <c r="B550" s="1" t="s">
        <v>5898</v>
      </c>
      <c r="C550" s="1" t="s">
        <v>5899</v>
      </c>
      <c r="D550" s="1" t="s">
        <v>5900</v>
      </c>
      <c r="E550" s="1" t="str">
        <f>IFERROR(__xludf.DUMMYFUNCTION("SPLIT(D550,""33"",FALSE)"),"27 rue de Preignac
                                ")</f>
        <v>27 rue de Preignac
                                </v>
      </c>
      <c r="F550" s="1" t="str">
        <f>IFERROR(__xludf.DUMMYFUNCTION("""COMPUTED_VALUE"""),"800 Bordeaux")</f>
        <v>800 Bordeaux</v>
      </c>
      <c r="G550" s="1" t="s">
        <v>5901</v>
      </c>
      <c r="H550" s="1" t="s">
        <v>11</v>
      </c>
      <c r="I550" s="5" t="s">
        <v>5902</v>
      </c>
      <c r="J550" s="1" t="s">
        <v>80</v>
      </c>
      <c r="K550" s="3"/>
      <c r="L550" s="3"/>
    </row>
    <row r="551" hidden="1">
      <c r="A551" s="4" t="s">
        <v>5906</v>
      </c>
      <c r="B551" s="1" t="s">
        <v>5907</v>
      </c>
      <c r="C551" s="3"/>
      <c r="D551" s="1" t="s">
        <v>9575</v>
      </c>
      <c r="E551" s="1" t="str">
        <f>IFERROR(__xludf.DUMMYFUNCTION("SPLIT(D551,""33"",FALSE)"),"pas d'adresse")</f>
        <v>pas d'adresse</v>
      </c>
      <c r="F551" s="3"/>
      <c r="G551" s="3"/>
      <c r="H551" s="1" t="s">
        <v>11</v>
      </c>
      <c r="I551" s="1" t="s">
        <v>11</v>
      </c>
      <c r="J551" s="1" t="s">
        <v>11</v>
      </c>
      <c r="K551" s="3"/>
      <c r="L551" s="3"/>
    </row>
    <row r="552" hidden="1">
      <c r="A552" s="4" t="s">
        <v>5909</v>
      </c>
      <c r="B552" s="1" t="s">
        <v>5910</v>
      </c>
      <c r="C552" s="1" t="s">
        <v>5911</v>
      </c>
      <c r="D552" s="1" t="s">
        <v>5912</v>
      </c>
      <c r="E552" s="1" t="str">
        <f>IFERROR(__xludf.DUMMYFUNCTION("SPLIT(D552,""33"",FALSE)"),"19 rue d’Austerlitz 
                                ")</f>
        <v>19 rue d’Austerlitz 
                                </v>
      </c>
      <c r="F552" s="1" t="str">
        <f>IFERROR(__xludf.DUMMYFUNCTION("""COMPUTED_VALUE"""),"200 Bordeaux")</f>
        <v>200 Bordeaux</v>
      </c>
      <c r="G552" s="1" t="s">
        <v>1924</v>
      </c>
      <c r="H552" s="1" t="s">
        <v>5913</v>
      </c>
      <c r="I552" s="5" t="s">
        <v>5914</v>
      </c>
      <c r="J552" s="1" t="s">
        <v>53</v>
      </c>
      <c r="K552" s="3"/>
      <c r="L552" s="3"/>
    </row>
    <row r="553" hidden="1">
      <c r="A553" s="4" t="s">
        <v>5922</v>
      </c>
      <c r="B553" s="1" t="s">
        <v>5923</v>
      </c>
      <c r="C553" s="3"/>
      <c r="D553" s="1" t="s">
        <v>9575</v>
      </c>
      <c r="E553" s="1" t="str">
        <f>IFERROR(__xludf.DUMMYFUNCTION("SPLIT(D553,""33"",FALSE)"),"pas d'adresse")</f>
        <v>pas d'adresse</v>
      </c>
      <c r="F553" s="3"/>
      <c r="G553" s="3"/>
      <c r="H553" s="1" t="s">
        <v>11</v>
      </c>
      <c r="I553" s="1" t="s">
        <v>11</v>
      </c>
      <c r="J553" s="1" t="s">
        <v>11</v>
      </c>
      <c r="K553" s="3"/>
      <c r="L553" s="3"/>
    </row>
    <row r="554" hidden="1">
      <c r="A554" s="4" t="s">
        <v>5925</v>
      </c>
      <c r="B554" s="1" t="s">
        <v>5926</v>
      </c>
      <c r="C554" s="1" t="s">
        <v>5927</v>
      </c>
      <c r="D554" s="1" t="s">
        <v>5928</v>
      </c>
      <c r="E554" s="1" t="str">
        <f>IFERROR(__xludf.DUMMYFUNCTION("SPLIT(D554,""33"",FALSE)"),"Pole Citoyenneté
                                 Chemin des Iris
                                ")</f>
        <v>Pole Citoyenneté
                                 Chemin des Iris
                                </v>
      </c>
      <c r="F554" s="1" t="str">
        <f>IFERROR(__xludf.DUMMYFUNCTION("""COMPUTED_VALUE"""),"310 LORMONT")</f>
        <v>310 LORMONT</v>
      </c>
      <c r="G554" s="1" t="s">
        <v>5929</v>
      </c>
      <c r="H554" s="1" t="s">
        <v>11</v>
      </c>
      <c r="I554" s="1" t="s">
        <v>11</v>
      </c>
      <c r="J554" s="1" t="s">
        <v>80</v>
      </c>
      <c r="K554" s="3"/>
      <c r="L554" s="3"/>
    </row>
    <row r="555" hidden="1">
      <c r="A555" s="4" t="s">
        <v>5937</v>
      </c>
      <c r="B555" s="1" t="s">
        <v>5938</v>
      </c>
      <c r="C555" s="1" t="s">
        <v>5939</v>
      </c>
      <c r="D555" s="1" t="s">
        <v>5940</v>
      </c>
      <c r="E555" s="1" t="str">
        <f>IFERROR(__xludf.DUMMYFUNCTION("SPLIT(D555,""33"",FALSE)"),"11 rue Flèche 
                                ")</f>
        <v>11 rue Flèche 
                                </v>
      </c>
      <c r="F555" s="1" t="str">
        <f>IFERROR(__xludf.DUMMYFUNCTION("""COMPUTED_VALUE"""),"300 Bordeaux")</f>
        <v>300 Bordeaux</v>
      </c>
      <c r="G555" s="1" t="s">
        <v>5941</v>
      </c>
      <c r="H555" s="1" t="s">
        <v>11</v>
      </c>
      <c r="I555" s="5" t="s">
        <v>5942</v>
      </c>
      <c r="J555" s="1" t="s">
        <v>80</v>
      </c>
      <c r="K555" s="3"/>
      <c r="L555" s="3"/>
    </row>
    <row r="556" hidden="1">
      <c r="A556" s="4" t="s">
        <v>5944</v>
      </c>
      <c r="B556" s="1" t="s">
        <v>5945</v>
      </c>
      <c r="C556" s="1" t="s">
        <v>5946</v>
      </c>
      <c r="D556" s="1" t="s">
        <v>5947</v>
      </c>
      <c r="E556" s="1" t="str">
        <f>IFERROR(__xludf.DUMMYFUNCTION("SPLIT(D556,""33"",FALSE)"),"92 cours le Rouzic
                                ")</f>
        <v>92 cours le Rouzic
                                </v>
      </c>
      <c r="F556" s="1" t="str">
        <f>IFERROR(__xludf.DUMMYFUNCTION("""COMPUTED_VALUE"""),"100 Bordeaux")</f>
        <v>100 Bordeaux</v>
      </c>
      <c r="G556" s="1" t="s">
        <v>5948</v>
      </c>
      <c r="H556" s="1" t="s">
        <v>5949</v>
      </c>
      <c r="I556" s="5" t="s">
        <v>5950</v>
      </c>
      <c r="J556" s="1" t="s">
        <v>183</v>
      </c>
      <c r="K556" s="3"/>
      <c r="L556" s="3"/>
    </row>
    <row r="557" hidden="1">
      <c r="A557" s="4" t="s">
        <v>5954</v>
      </c>
      <c r="B557" s="1" t="s">
        <v>5955</v>
      </c>
      <c r="C557" s="1" t="s">
        <v>5956</v>
      </c>
      <c r="D557" s="1" t="s">
        <v>5957</v>
      </c>
      <c r="E557" s="1" t="str">
        <f>IFERROR(__xludf.DUMMYFUNCTION("SPLIT(D557,""33"",FALSE)"),"5 Rue René Roy de Clotte
                                ")</f>
        <v>5 Rue René Roy de Clotte
                                </v>
      </c>
      <c r="F557" s="1" t="str">
        <f>IFERROR(__xludf.DUMMYFUNCTION("""COMPUTED_VALUE"""),"000 Bordeaux")</f>
        <v>000 Bordeaux</v>
      </c>
      <c r="G557" s="1" t="s">
        <v>5958</v>
      </c>
      <c r="H557" s="1" t="s">
        <v>11</v>
      </c>
      <c r="I557" s="3"/>
      <c r="J557" s="1" t="s">
        <v>53</v>
      </c>
      <c r="K557" s="3"/>
      <c r="L557" s="3"/>
    </row>
    <row r="558" hidden="1">
      <c r="A558" s="4" t="s">
        <v>5960</v>
      </c>
      <c r="B558" s="1" t="s">
        <v>5961</v>
      </c>
      <c r="C558" s="1" t="s">
        <v>5962</v>
      </c>
      <c r="D558" s="1" t="s">
        <v>5963</v>
      </c>
      <c r="E558" s="1" t="str">
        <f>IFERROR(__xludf.DUMMYFUNCTION("SPLIT(D558,""33"",FALSE)"),"30 rue Marcelin Berthelot
                                 Rés Le Flore, appt 15
                                ")</f>
        <v>30 rue Marcelin Berthelot
                                 Rés Le Flore, appt 15
                                </v>
      </c>
      <c r="F558" s="1" t="str">
        <f>IFERROR(__xludf.DUMMYFUNCTION("""COMPUTED_VALUE"""),"200 Bordeaux")</f>
        <v>200 Bordeaux</v>
      </c>
      <c r="G558" s="1" t="s">
        <v>5964</v>
      </c>
      <c r="H558" s="1" t="s">
        <v>5965</v>
      </c>
      <c r="I558" s="5" t="s">
        <v>5966</v>
      </c>
      <c r="J558" s="1" t="s">
        <v>924</v>
      </c>
      <c r="K558" s="3"/>
      <c r="L558" s="3"/>
    </row>
    <row r="559" hidden="1">
      <c r="A559" s="4" t="s">
        <v>5988</v>
      </c>
      <c r="B559" s="1" t="s">
        <v>5989</v>
      </c>
      <c r="C559" s="1" t="s">
        <v>5990</v>
      </c>
      <c r="D559" s="1" t="s">
        <v>5991</v>
      </c>
      <c r="E559" s="1" t="str">
        <f>IFERROR(__xludf.DUMMYFUNCTION("SPLIT(D559,""33"",FALSE)"),"99 Boulevard Albert 1er 
                                 Residence Liotard BT C
                                ")</f>
        <v>99 Boulevard Albert 1er 
                                 Residence Liotard BT C
                                </v>
      </c>
      <c r="F559" s="1" t="str">
        <f>IFERROR(__xludf.DUMMYFUNCTION("""COMPUTED_VALUE"""),"800 BORDEAUX")</f>
        <v>800 BORDEAUX</v>
      </c>
      <c r="G559" s="1" t="s">
        <v>5992</v>
      </c>
      <c r="H559" s="1" t="s">
        <v>11</v>
      </c>
      <c r="I559" s="1" t="s">
        <v>11</v>
      </c>
      <c r="J559" s="1" t="s">
        <v>154</v>
      </c>
      <c r="K559" s="3"/>
      <c r="L559" s="3"/>
    </row>
    <row r="560" hidden="1">
      <c r="A560" s="4" t="s">
        <v>5994</v>
      </c>
      <c r="B560" s="1" t="s">
        <v>5995</v>
      </c>
      <c r="C560" s="1" t="s">
        <v>5996</v>
      </c>
      <c r="D560" s="1" t="s">
        <v>5997</v>
      </c>
      <c r="E560" s="1" t="str">
        <f>IFERROR(__xludf.DUMMYFUNCTION("SPLIT(D560,""33"",FALSE)"),"35 RUE DUBPURDIEU
                                ")</f>
        <v>35 RUE DUBPURDIEU
                                </v>
      </c>
      <c r="F560" s="1" t="str">
        <f>IFERROR(__xludf.DUMMYFUNCTION("""COMPUTED_VALUE"""),"800 BORDEAUX")</f>
        <v>800 BORDEAUX</v>
      </c>
      <c r="G560" s="1" t="s">
        <v>5998</v>
      </c>
      <c r="H560" s="1" t="s">
        <v>5999</v>
      </c>
      <c r="I560" s="1" t="s">
        <v>11</v>
      </c>
      <c r="J560" s="1" t="s">
        <v>80</v>
      </c>
      <c r="K560" s="3"/>
      <c r="L560" s="3"/>
    </row>
    <row r="561" hidden="1">
      <c r="A561" s="4" t="s">
        <v>6011</v>
      </c>
      <c r="B561" s="1" t="s">
        <v>6012</v>
      </c>
      <c r="C561" s="1" t="s">
        <v>6013</v>
      </c>
      <c r="D561" s="1" t="s">
        <v>6014</v>
      </c>
      <c r="E561" s="1" t="str">
        <f>IFERROR(__xludf.DUMMYFUNCTION("SPLIT(D561,""33"",FALSE)"),"79, allée Jean Giono
                                 Rsd Carré Rive Droite, Apt B26
                                ")</f>
        <v>79, allée Jean Giono
                                 Rsd Carré Rive Droite, Apt B26
                                </v>
      </c>
      <c r="F561" s="1" t="str">
        <f>IFERROR(__xludf.DUMMYFUNCTION("""COMPUTED_VALUE"""),"100 Bordeaux")</f>
        <v>100 Bordeaux</v>
      </c>
      <c r="G561" s="1" t="s">
        <v>6015</v>
      </c>
      <c r="H561" s="1" t="s">
        <v>6016</v>
      </c>
      <c r="I561" s="5" t="s">
        <v>6017</v>
      </c>
      <c r="J561" s="1" t="s">
        <v>80</v>
      </c>
      <c r="K561" s="3"/>
      <c r="L561" s="3"/>
    </row>
    <row r="562" hidden="1">
      <c r="A562" s="4" t="s">
        <v>6021</v>
      </c>
      <c r="B562" s="1" t="s">
        <v>6022</v>
      </c>
      <c r="C562" s="1" t="s">
        <v>6023</v>
      </c>
      <c r="D562" s="1" t="s">
        <v>6024</v>
      </c>
      <c r="E562" s="1" t="str">
        <f>IFERROR(__xludf.DUMMYFUNCTION("SPLIT(D562,""33"",FALSE)"),"34 rue Castéja
                                ")</f>
        <v>34 rue Castéja
                                </v>
      </c>
      <c r="F562" s="1" t="str">
        <f>IFERROR(__xludf.DUMMYFUNCTION("""COMPUTED_VALUE"""),"000 BORDEAUX")</f>
        <v>000 BORDEAUX</v>
      </c>
      <c r="G562" s="1" t="s">
        <v>6025</v>
      </c>
      <c r="H562" s="1" t="s">
        <v>11</v>
      </c>
      <c r="I562" s="5" t="s">
        <v>6026</v>
      </c>
      <c r="J562" s="1" t="s">
        <v>80</v>
      </c>
      <c r="K562" s="3"/>
      <c r="L562" s="3"/>
    </row>
    <row r="563" hidden="1">
      <c r="A563" s="4" t="s">
        <v>6032</v>
      </c>
      <c r="B563" s="1" t="s">
        <v>6033</v>
      </c>
      <c r="C563" s="1" t="s">
        <v>6034</v>
      </c>
      <c r="D563" s="1" t="s">
        <v>6035</v>
      </c>
      <c r="E563" s="1" t="str">
        <f>IFERROR(__xludf.DUMMYFUNCTION("SPLIT(D563,""33"",FALSE)"),"35BIS rue de Marmande
                                ")</f>
        <v>35BIS rue de Marmande
                                </v>
      </c>
      <c r="F563" s="1" t="str">
        <f>IFERROR(__xludf.DUMMYFUNCTION("""COMPUTED_VALUE"""),"800 Bordeaux")</f>
        <v>800 Bordeaux</v>
      </c>
      <c r="G563" s="1" t="s">
        <v>6036</v>
      </c>
      <c r="H563" s="1" t="s">
        <v>11</v>
      </c>
      <c r="I563" s="5" t="s">
        <v>6037</v>
      </c>
      <c r="J563" s="1" t="s">
        <v>80</v>
      </c>
      <c r="K563" s="3"/>
      <c r="L563" s="3"/>
    </row>
    <row r="564" hidden="1">
      <c r="A564" s="4" t="s">
        <v>6039</v>
      </c>
      <c r="B564" s="1" t="s">
        <v>6040</v>
      </c>
      <c r="C564" s="1" t="s">
        <v>6041</v>
      </c>
      <c r="D564" s="1" t="s">
        <v>6042</v>
      </c>
      <c r="E564" s="1" t="str">
        <f>IFERROR(__xludf.DUMMYFUNCTION("SPLIT(D564,""33"",FALSE)"),"14 rue Saint Vincent de Paul
                                ")</f>
        <v>14 rue Saint Vincent de Paul
                                </v>
      </c>
      <c r="F564" s="1" t="str">
        <f>IFERROR(__xludf.DUMMYFUNCTION("""COMPUTED_VALUE"""),"800 Bordeaux")</f>
        <v>800 Bordeaux</v>
      </c>
      <c r="G564" s="1" t="s">
        <v>6043</v>
      </c>
      <c r="H564" s="1" t="s">
        <v>11</v>
      </c>
      <c r="I564" s="5" t="s">
        <v>6044</v>
      </c>
      <c r="J564" s="1" t="s">
        <v>312</v>
      </c>
      <c r="K564" s="3"/>
      <c r="L564" s="3"/>
    </row>
    <row r="565" hidden="1">
      <c r="A565" s="4" t="s">
        <v>6048</v>
      </c>
      <c r="B565" s="1" t="s">
        <v>6049</v>
      </c>
      <c r="C565" s="3"/>
      <c r="D565" s="1" t="s">
        <v>9575</v>
      </c>
      <c r="E565" s="1" t="str">
        <f>IFERROR(__xludf.DUMMYFUNCTION("SPLIT(D565,""33"",FALSE)"),"pas d'adresse")</f>
        <v>pas d'adresse</v>
      </c>
      <c r="F565" s="3"/>
      <c r="G565" s="3"/>
      <c r="H565" s="1" t="s">
        <v>11</v>
      </c>
      <c r="I565" s="1" t="s">
        <v>11</v>
      </c>
      <c r="J565" s="1" t="s">
        <v>11</v>
      </c>
      <c r="K565" s="3"/>
      <c r="L565" s="3"/>
    </row>
    <row r="566" hidden="1">
      <c r="A566" s="4" t="s">
        <v>6053</v>
      </c>
      <c r="B566" s="1" t="s">
        <v>6054</v>
      </c>
      <c r="C566" s="1" t="s">
        <v>6055</v>
      </c>
      <c r="D566" s="1" t="s">
        <v>6056</v>
      </c>
      <c r="E566" s="1" t="str">
        <f>IFERROR(__xludf.DUMMYFUNCTION("SPLIT(D566,""33"",FALSE)"),"14 place Saint Martial
                                 Maison de Marie
                                ")</f>
        <v>14 place Saint Martial
                                 Maison de Marie
                                </v>
      </c>
      <c r="F566" s="1" t="str">
        <f>IFERROR(__xludf.DUMMYFUNCTION("""COMPUTED_VALUE"""),"300 Bordeaux")</f>
        <v>300 Bordeaux</v>
      </c>
      <c r="G566" s="1" t="s">
        <v>6057</v>
      </c>
      <c r="H566" s="1" t="s">
        <v>11</v>
      </c>
      <c r="I566" s="1" t="s">
        <v>11</v>
      </c>
      <c r="J566" s="1" t="s">
        <v>31</v>
      </c>
      <c r="K566" s="3"/>
      <c r="L566" s="3"/>
    </row>
    <row r="567" hidden="1">
      <c r="A567" s="4" t="s">
        <v>6059</v>
      </c>
      <c r="B567" s="1" t="s">
        <v>6060</v>
      </c>
      <c r="C567" s="1" t="s">
        <v>6061</v>
      </c>
      <c r="D567" s="1" t="s">
        <v>6062</v>
      </c>
      <c r="E567" s="1" t="str">
        <f>IFERROR(__xludf.DUMMYFUNCTION("SPLIT(D567,""33"",FALSE)"),"6 rue Jules Guesde
                                ")</f>
        <v>6 rue Jules Guesde
                                </v>
      </c>
      <c r="F567" s="1" t="str">
        <f>IFERROR(__xludf.DUMMYFUNCTION("""COMPUTED_VALUE"""),"800 bordeaux")</f>
        <v>800 bordeaux</v>
      </c>
      <c r="G567" s="1" t="s">
        <v>6063</v>
      </c>
      <c r="H567" s="1" t="s">
        <v>6064</v>
      </c>
      <c r="I567" s="5" t="s">
        <v>6065</v>
      </c>
      <c r="J567" s="1" t="s">
        <v>31</v>
      </c>
      <c r="K567" s="3"/>
      <c r="L567" s="3"/>
    </row>
    <row r="568" hidden="1">
      <c r="A568" s="4" t="s">
        <v>6069</v>
      </c>
      <c r="B568" s="1" t="s">
        <v>6070</v>
      </c>
      <c r="C568" s="1" t="s">
        <v>6071</v>
      </c>
      <c r="D568" s="1" t="s">
        <v>6072</v>
      </c>
      <c r="E568" s="1" t="str">
        <f>IFERROR(__xludf.DUMMYFUNCTION("SPLIT(D568,""33"",FALSE)"),"51 rue de Nuits
                                ")</f>
        <v>51 rue de Nuits
                                </v>
      </c>
      <c r="F568" s="1" t="str">
        <f>IFERROR(__xludf.DUMMYFUNCTION("""COMPUTED_VALUE"""),"100 Bordeaux")</f>
        <v>100 Bordeaux</v>
      </c>
      <c r="G568" s="1" t="s">
        <v>6073</v>
      </c>
      <c r="H568" s="1" t="s">
        <v>11</v>
      </c>
      <c r="I568" s="1" t="s">
        <v>6074</v>
      </c>
      <c r="J568" s="1" t="s">
        <v>154</v>
      </c>
      <c r="K568" s="3"/>
      <c r="L568" s="3"/>
    </row>
    <row r="569" hidden="1">
      <c r="A569" s="4" t="s">
        <v>6086</v>
      </c>
      <c r="B569" s="1" t="s">
        <v>6087</v>
      </c>
      <c r="C569" s="1" t="s">
        <v>6088</v>
      </c>
      <c r="D569" s="1" t="s">
        <v>6089</v>
      </c>
      <c r="E569" s="1" t="str">
        <f>IFERROR(__xludf.DUMMYFUNCTION("SPLIT(D569,""33"",FALSE)"),"35 rue des bahutiers
                                ")</f>
        <v>35 rue des bahutiers
                                </v>
      </c>
      <c r="F569" s="1" t="str">
        <f>IFERROR(__xludf.DUMMYFUNCTION("""COMPUTED_VALUE"""),"000 Bordeaux")</f>
        <v>000 Bordeaux</v>
      </c>
      <c r="G569" s="1" t="s">
        <v>6090</v>
      </c>
      <c r="H569" s="1" t="s">
        <v>11</v>
      </c>
      <c r="I569" s="5" t="s">
        <v>6091</v>
      </c>
      <c r="J569" s="1" t="s">
        <v>312</v>
      </c>
      <c r="K569" s="3"/>
      <c r="L569" s="3"/>
    </row>
    <row r="570" hidden="1">
      <c r="A570" s="4" t="s">
        <v>6095</v>
      </c>
      <c r="B570" s="1" t="s">
        <v>6096</v>
      </c>
      <c r="C570" s="1" t="s">
        <v>6097</v>
      </c>
      <c r="D570" s="1" t="s">
        <v>6098</v>
      </c>
      <c r="E570" s="1" t="str">
        <f>IFERROR(__xludf.DUMMYFUNCTION("SPLIT(D570,""33"",FALSE)"),"37, rue Genesta
                                ")</f>
        <v>37, rue Genesta
                                </v>
      </c>
      <c r="F570" s="1" t="str">
        <f>IFERROR(__xludf.DUMMYFUNCTION("""COMPUTED_VALUE"""),"200 BORDEAUX")</f>
        <v>200 BORDEAUX</v>
      </c>
      <c r="G570" s="1" t="s">
        <v>6099</v>
      </c>
      <c r="H570" s="1" t="s">
        <v>6100</v>
      </c>
      <c r="I570" s="5" t="s">
        <v>6101</v>
      </c>
      <c r="J570" s="1" t="s">
        <v>183</v>
      </c>
      <c r="K570" s="3"/>
      <c r="L570" s="3"/>
    </row>
    <row r="571" hidden="1">
      <c r="A571" s="4" t="s">
        <v>6105</v>
      </c>
      <c r="B571" s="1" t="s">
        <v>6106</v>
      </c>
      <c r="C571" s="1" t="s">
        <v>6107</v>
      </c>
      <c r="D571" s="1" t="s">
        <v>6108</v>
      </c>
      <c r="E571" s="1" t="str">
        <f>IFERROR(__xludf.DUMMYFUNCTION("SPLIT(D571,""33"",FALSE)"),"11 rue des puits descazeaux
                                ")</f>
        <v>11 rue des puits descazeaux
                                </v>
      </c>
      <c r="F571" s="1" t="str">
        <f>IFERROR(__xludf.DUMMYFUNCTION("""COMPUTED_VALUE"""),"000 Bordeaux")</f>
        <v>000 Bordeaux</v>
      </c>
      <c r="G571" s="1" t="s">
        <v>6109</v>
      </c>
      <c r="H571" s="1" t="s">
        <v>11</v>
      </c>
      <c r="I571" s="5" t="s">
        <v>6110</v>
      </c>
      <c r="J571" s="1" t="s">
        <v>382</v>
      </c>
      <c r="K571" s="3"/>
      <c r="L571" s="3"/>
    </row>
    <row r="572" hidden="1">
      <c r="A572" s="4" t="s">
        <v>6112</v>
      </c>
      <c r="B572" s="1" t="s">
        <v>6113</v>
      </c>
      <c r="C572" s="1" t="s">
        <v>6114</v>
      </c>
      <c r="D572" s="1" t="s">
        <v>6115</v>
      </c>
      <c r="E572" s="1" t="str">
        <f>IFERROR(__xludf.DUMMYFUNCTION("SPLIT(D572,""33"",FALSE)"),"31 bis rue Barillet Deschamps
                                ")</f>
        <v>31 bis rue Barillet Deschamps
                                </v>
      </c>
      <c r="F572" s="1" t="str">
        <f>IFERROR(__xludf.DUMMYFUNCTION("""COMPUTED_VALUE"""),"300 Bordeaux")</f>
        <v>300 Bordeaux</v>
      </c>
      <c r="G572" s="1" t="s">
        <v>6116</v>
      </c>
      <c r="H572" s="1" t="s">
        <v>11</v>
      </c>
      <c r="I572" s="5" t="s">
        <v>6117</v>
      </c>
      <c r="J572" s="1" t="s">
        <v>382</v>
      </c>
      <c r="K572" s="3"/>
      <c r="L572" s="3"/>
    </row>
    <row r="573" hidden="1">
      <c r="A573" s="4" t="s">
        <v>6119</v>
      </c>
      <c r="B573" s="1" t="s">
        <v>6120</v>
      </c>
      <c r="C573" s="1" t="s">
        <v>6121</v>
      </c>
      <c r="D573" s="1" t="s">
        <v>6122</v>
      </c>
      <c r="E573" s="1" t="str">
        <f>IFERROR(__xludf.DUMMYFUNCTION("SPLIT(D573,""33"",FALSE)"),"30 rue Kléber
                                ")</f>
        <v>30 rue Kléber
                                </v>
      </c>
      <c r="F573" s="1" t="str">
        <f>IFERROR(__xludf.DUMMYFUNCTION("""COMPUTED_VALUE"""),"200 BORDEAUX")</f>
        <v>200 BORDEAUX</v>
      </c>
      <c r="G573" s="1" t="s">
        <v>6123</v>
      </c>
      <c r="H573" s="1" t="s">
        <v>11</v>
      </c>
      <c r="I573" s="5" t="s">
        <v>6124</v>
      </c>
      <c r="J573" s="1" t="s">
        <v>31</v>
      </c>
      <c r="K573" s="3"/>
      <c r="L573" s="3"/>
    </row>
    <row r="574" hidden="1">
      <c r="A574" s="4" t="s">
        <v>6128</v>
      </c>
      <c r="B574" s="1" t="s">
        <v>6129</v>
      </c>
      <c r="C574" s="1" t="s">
        <v>6130</v>
      </c>
      <c r="D574" s="1" t="s">
        <v>6131</v>
      </c>
      <c r="E574" s="1" t="str">
        <f>IFERROR(__xludf.DUMMYFUNCTION("SPLIT(D574,""33"",FALSE)"),"213 avenue Léon Blum
                                 C/O M. Serge Rous
                                ")</f>
        <v>213 avenue Léon Blum
                                 C/O M. Serge Rous
                                </v>
      </c>
      <c r="F574" s="1" t="str">
        <f>IFERROR(__xludf.DUMMYFUNCTION("""COMPUTED_VALUE"""),"200 Bordeaux")</f>
        <v>200 Bordeaux</v>
      </c>
      <c r="G574" s="1" t="s">
        <v>6132</v>
      </c>
      <c r="H574" s="1" t="s">
        <v>11</v>
      </c>
      <c r="I574" s="1" t="s">
        <v>11</v>
      </c>
      <c r="J574" s="1" t="s">
        <v>183</v>
      </c>
      <c r="K574" s="3"/>
      <c r="L574" s="3"/>
    </row>
    <row r="575" hidden="1">
      <c r="A575" s="4" t="s">
        <v>6134</v>
      </c>
      <c r="B575" s="1" t="s">
        <v>6135</v>
      </c>
      <c r="C575" s="1" t="s">
        <v>6136</v>
      </c>
      <c r="D575" s="1" t="s">
        <v>6137</v>
      </c>
      <c r="E575" s="1" t="str">
        <f>IFERROR(__xludf.DUMMYFUNCTION("SPLIT(D575,""33"",FALSE)"),"146 avenue du Taillan-Médoc
                                ")</f>
        <v>146 avenue du Taillan-Médoc
                                </v>
      </c>
      <c r="F575" s="1" t="str">
        <f>IFERROR(__xludf.DUMMYFUNCTION("""COMPUTED_VALUE"""),"320 Eysines")</f>
        <v>320 Eysines</v>
      </c>
      <c r="G575" s="1" t="s">
        <v>6138</v>
      </c>
      <c r="H575" s="1" t="s">
        <v>11</v>
      </c>
      <c r="I575" s="5" t="s">
        <v>6139</v>
      </c>
      <c r="J575" s="1" t="s">
        <v>183</v>
      </c>
      <c r="K575" s="3"/>
      <c r="L575" s="3"/>
    </row>
    <row r="576" hidden="1">
      <c r="A576" s="4" t="s">
        <v>6141</v>
      </c>
      <c r="B576" s="1" t="s">
        <v>6142</v>
      </c>
      <c r="C576" s="1" t="s">
        <v>6143</v>
      </c>
      <c r="D576" s="1" t="s">
        <v>6144</v>
      </c>
      <c r="E576" s="1" t="str">
        <f>IFERROR(__xludf.DUMMYFUNCTION("SPLIT(D576,""33"",FALSE)"),"SARAH C23 8 rue Charles Durand
                                ")</f>
        <v>SARAH C23 8 rue Charles Durand
                                </v>
      </c>
      <c r="F576" s="1" t="str">
        <f>IFERROR(__xludf.DUMMYFUNCTION("""COMPUTED_VALUE"""),"300 Bordeaux")</f>
        <v>300 Bordeaux</v>
      </c>
      <c r="G576" s="1" t="s">
        <v>6145</v>
      </c>
      <c r="H576" s="1" t="s">
        <v>6146</v>
      </c>
      <c r="I576" s="1" t="s">
        <v>11</v>
      </c>
      <c r="J576" s="1" t="s">
        <v>382</v>
      </c>
      <c r="K576" s="3"/>
      <c r="L576" s="3"/>
    </row>
    <row r="577" hidden="1">
      <c r="A577" s="4" t="s">
        <v>6160</v>
      </c>
      <c r="B577" s="1" t="s">
        <v>6161</v>
      </c>
      <c r="C577" s="1" t="s">
        <v>6162</v>
      </c>
      <c r="D577" s="1" t="s">
        <v>6163</v>
      </c>
      <c r="E577" s="1" t="str">
        <f>IFERROR(__xludf.DUMMYFUNCTION("SPLIT(D577,""33"",FALSE)"),"7 RUE JOSEPH BRUNET 
                                ")</f>
        <v>7 RUE JOSEPH BRUNET 
                                </v>
      </c>
      <c r="F577" s="1" t="str">
        <f>IFERROR(__xludf.DUMMYFUNCTION("""COMPUTED_VALUE"""),"300 BORDEAUX")</f>
        <v>300 BORDEAUX</v>
      </c>
      <c r="G577" s="1" t="s">
        <v>6164</v>
      </c>
      <c r="H577" s="1" t="s">
        <v>11</v>
      </c>
      <c r="I577" s="1" t="s">
        <v>11</v>
      </c>
      <c r="J577" s="1" t="s">
        <v>53</v>
      </c>
      <c r="K577" s="3"/>
      <c r="L577" s="3"/>
    </row>
    <row r="578" hidden="1">
      <c r="A578" s="4" t="s">
        <v>6174</v>
      </c>
      <c r="B578" s="5" t="s">
        <v>6175</v>
      </c>
      <c r="C578" s="3"/>
      <c r="D578" s="1" t="s">
        <v>9575</v>
      </c>
      <c r="E578" s="1" t="str">
        <f>IFERROR(__xludf.DUMMYFUNCTION("SPLIT(D578,""33"",FALSE)"),"pas d'adresse")</f>
        <v>pas d'adresse</v>
      </c>
      <c r="F578" s="3"/>
      <c r="G578" s="3"/>
      <c r="H578" s="1" t="s">
        <v>11</v>
      </c>
      <c r="I578" s="1" t="s">
        <v>11</v>
      </c>
      <c r="J578" s="1" t="s">
        <v>11</v>
      </c>
      <c r="K578" s="3"/>
      <c r="L578" s="3"/>
    </row>
    <row r="579" hidden="1">
      <c r="A579" s="4" t="s">
        <v>6179</v>
      </c>
      <c r="B579" s="1" t="s">
        <v>6180</v>
      </c>
      <c r="C579" s="1" t="s">
        <v>6181</v>
      </c>
      <c r="D579" s="1" t="s">
        <v>6182</v>
      </c>
      <c r="E579" s="1" t="str">
        <f>IFERROR(__xludf.DUMMYFUNCTION("SPLIT(D579,""33"",FALSE)"),"52 rue Surson
                                 appt 26
                                ")</f>
        <v>52 rue Surson
                                 appt 26
                                </v>
      </c>
      <c r="F579" s="1" t="str">
        <f>IFERROR(__xludf.DUMMYFUNCTION("""COMPUTED_VALUE"""),"300 Bordeaux")</f>
        <v>300 Bordeaux</v>
      </c>
      <c r="G579" s="1" t="s">
        <v>6183</v>
      </c>
      <c r="H579" s="1" t="s">
        <v>11</v>
      </c>
      <c r="I579" s="3"/>
      <c r="J579" s="1" t="s">
        <v>80</v>
      </c>
      <c r="K579" s="3"/>
      <c r="L579" s="3"/>
    </row>
    <row r="580" hidden="1">
      <c r="A580" s="4" t="s">
        <v>6187</v>
      </c>
      <c r="B580" s="1" t="s">
        <v>6188</v>
      </c>
      <c r="C580" s="1" t="s">
        <v>6189</v>
      </c>
      <c r="D580" s="1" t="s">
        <v>6190</v>
      </c>
      <c r="E580" s="1" t="str">
        <f>IFERROR(__xludf.DUMMYFUNCTION("SPLIT(D580,""33"",FALSE)"),"64 rue Magendie
                                ")</f>
        <v>64 rue Magendie
                                </v>
      </c>
      <c r="F580" s="1" t="str">
        <f>IFERROR(__xludf.DUMMYFUNCTION("""COMPUTED_VALUE"""),"000 Bordeaux")</f>
        <v>000 Bordeaux</v>
      </c>
      <c r="G580" s="1" t="s">
        <v>6191</v>
      </c>
      <c r="H580" s="1" t="s">
        <v>11</v>
      </c>
      <c r="I580" s="5" t="s">
        <v>6192</v>
      </c>
      <c r="J580" s="1" t="s">
        <v>154</v>
      </c>
      <c r="K580" s="3"/>
      <c r="L580" s="3"/>
    </row>
    <row r="581" hidden="1">
      <c r="A581" s="4" t="s">
        <v>6194</v>
      </c>
      <c r="B581" s="1" t="s">
        <v>6195</v>
      </c>
      <c r="C581" s="3"/>
      <c r="D581" s="1" t="s">
        <v>9575</v>
      </c>
      <c r="E581" s="1" t="str">
        <f>IFERROR(__xludf.DUMMYFUNCTION("SPLIT(D581,""33"",FALSE)"),"pas d'adresse")</f>
        <v>pas d'adresse</v>
      </c>
      <c r="F581" s="3"/>
      <c r="G581" s="3"/>
      <c r="H581" s="1" t="s">
        <v>11</v>
      </c>
      <c r="I581" s="1" t="s">
        <v>11</v>
      </c>
      <c r="J581" s="1" t="s">
        <v>11</v>
      </c>
      <c r="K581" s="3"/>
      <c r="L581" s="3"/>
    </row>
    <row r="582" hidden="1">
      <c r="A582" s="4" t="s">
        <v>6201</v>
      </c>
      <c r="B582" s="1" t="s">
        <v>6202</v>
      </c>
      <c r="C582" s="1" t="s">
        <v>6203</v>
      </c>
      <c r="D582" s="1" t="s">
        <v>6204</v>
      </c>
      <c r="E582" s="1" t="str">
        <f>IFERROR(__xludf.DUMMYFUNCTION("SPLIT(D582,""33"",FALSE)"),"188 Rue Pasteur 
                                 Residence le Darvin 
                                ")</f>
        <v>188 Rue Pasteur 
                                 Residence le Darvin 
                                </v>
      </c>
      <c r="F582" s="1" t="str">
        <f>IFERROR(__xludf.DUMMYFUNCTION("""COMPUTED_VALUE"""),"200 Bordeaux Cauderan")</f>
        <v>200 Bordeaux Cauderan</v>
      </c>
      <c r="G582" s="1" t="s">
        <v>6205</v>
      </c>
      <c r="H582" s="1" t="s">
        <v>6206</v>
      </c>
      <c r="I582" s="1" t="s">
        <v>11</v>
      </c>
      <c r="J582" s="1" t="s">
        <v>183</v>
      </c>
      <c r="K582" s="3"/>
      <c r="L582" s="3"/>
    </row>
    <row r="583" hidden="1">
      <c r="A583" s="4" t="s">
        <v>6208</v>
      </c>
      <c r="B583" s="1" t="s">
        <v>6209</v>
      </c>
      <c r="C583" s="1" t="s">
        <v>6210</v>
      </c>
      <c r="D583" s="1" t="s">
        <v>6211</v>
      </c>
      <c r="E583" s="1" t="str">
        <f>IFERROR(__xludf.DUMMYFUNCTION("SPLIT(D583,""33"",FALSE)"),"quai de queyries
                                ")</f>
        <v>quai de queyries
                                </v>
      </c>
      <c r="F583" s="1" t="str">
        <f>IFERROR(__xludf.DUMMYFUNCTION("""COMPUTED_VALUE"""),"300 BORDEAUX")</f>
        <v>300 BORDEAUX</v>
      </c>
      <c r="G583" s="1" t="s">
        <v>6212</v>
      </c>
      <c r="H583" s="1" t="s">
        <v>6213</v>
      </c>
      <c r="I583" s="5" t="s">
        <v>6214</v>
      </c>
      <c r="J583" s="1" t="s">
        <v>31</v>
      </c>
      <c r="K583" s="3"/>
      <c r="L583" s="3"/>
    </row>
    <row r="584" hidden="1">
      <c r="A584" s="4" t="s">
        <v>6216</v>
      </c>
      <c r="B584" s="1" t="s">
        <v>6217</v>
      </c>
      <c r="C584" s="1" t="s">
        <v>6218</v>
      </c>
      <c r="D584" s="1" t="s">
        <v>6219</v>
      </c>
      <c r="E584" s="1" t="str">
        <f>IFERROR(__xludf.DUMMYFUNCTION("SPLIT(D584,""33"",FALSE)"),"MNE 3 rue de Tauzia 
                                ")</f>
        <v>MNE 3 rue de Tauzia 
                                </v>
      </c>
      <c r="F584" s="1" t="str">
        <f>IFERROR(__xludf.DUMMYFUNCTION("""COMPUTED_VALUE"""),"800 Bordeaux")</f>
        <v>800 Bordeaux</v>
      </c>
      <c r="G584" s="1" t="s">
        <v>6220</v>
      </c>
      <c r="H584" s="1" t="s">
        <v>11</v>
      </c>
      <c r="I584" s="5" t="s">
        <v>6221</v>
      </c>
      <c r="J584" s="1" t="s">
        <v>382</v>
      </c>
      <c r="K584" s="3"/>
      <c r="L584" s="3"/>
    </row>
    <row r="585" hidden="1">
      <c r="A585" s="4" t="s">
        <v>6223</v>
      </c>
      <c r="B585" s="1" t="s">
        <v>6224</v>
      </c>
      <c r="C585" s="1" t="s">
        <v>6225</v>
      </c>
      <c r="D585" s="1" t="s">
        <v>6226</v>
      </c>
      <c r="E585" s="1" t="str">
        <f>IFERROR(__xludf.DUMMYFUNCTION("SPLIT(D585,""33"",FALSE)"),"16 rue André Darbon
                                 Apt. 144
                                ")</f>
        <v>16 rue André Darbon
                                 Apt. 144
                                </v>
      </c>
      <c r="F585" s="1" t="str">
        <f>IFERROR(__xludf.DUMMYFUNCTION("""COMPUTED_VALUE"""),"300 Bordeaux")</f>
        <v>300 Bordeaux</v>
      </c>
      <c r="G585" s="1" t="s">
        <v>6227</v>
      </c>
      <c r="H585" s="1" t="s">
        <v>11</v>
      </c>
      <c r="I585" s="5" t="s">
        <v>6228</v>
      </c>
      <c r="J585" s="1" t="s">
        <v>1199</v>
      </c>
      <c r="K585" s="3"/>
      <c r="L585" s="3"/>
    </row>
    <row r="586" hidden="1">
      <c r="A586" s="4" t="s">
        <v>6230</v>
      </c>
      <c r="B586" s="1" t="s">
        <v>6231</v>
      </c>
      <c r="C586" s="1" t="s">
        <v>6232</v>
      </c>
      <c r="D586" s="1" t="s">
        <v>6233</v>
      </c>
      <c r="E586" s="1" t="str">
        <f>IFERROR(__xludf.DUMMYFUNCTION("SPLIT(D586,""33"",FALSE)"),"13 rue de Cenon
                                ")</f>
        <v>13 rue de Cenon
                                </v>
      </c>
      <c r="F586" s="1" t="str">
        <f>IFERROR(__xludf.DUMMYFUNCTION("""COMPUTED_VALUE"""),"100 Bordeaux")</f>
        <v>100 Bordeaux</v>
      </c>
      <c r="G586" s="1" t="s">
        <v>6234</v>
      </c>
      <c r="H586" s="1" t="s">
        <v>11</v>
      </c>
      <c r="I586" s="5" t="s">
        <v>6235</v>
      </c>
      <c r="J586" s="1" t="s">
        <v>80</v>
      </c>
      <c r="K586" s="3"/>
      <c r="L586" s="3"/>
    </row>
    <row r="587" hidden="1">
      <c r="A587" s="4" t="s">
        <v>6241</v>
      </c>
      <c r="B587" s="1" t="s">
        <v>6242</v>
      </c>
      <c r="C587" s="1" t="s">
        <v>6243</v>
      </c>
      <c r="D587" s="1" t="s">
        <v>6244</v>
      </c>
      <c r="E587" s="1" t="str">
        <f>IFERROR(__xludf.DUMMYFUNCTION("SPLIT(D587,""33"",FALSE)"),"40 avenue d'Eysines
                                ")</f>
        <v>40 avenue d'Eysines
                                </v>
      </c>
      <c r="F587" s="1" t="str">
        <f>IFERROR(__xludf.DUMMYFUNCTION("""COMPUTED_VALUE"""),"200 Bordeaux")</f>
        <v>200 Bordeaux</v>
      </c>
      <c r="G587" s="1" t="s">
        <v>6245</v>
      </c>
      <c r="H587" s="1" t="s">
        <v>6246</v>
      </c>
      <c r="I587" s="1" t="s">
        <v>11</v>
      </c>
      <c r="J587" s="1" t="s">
        <v>154</v>
      </c>
      <c r="K587" s="3"/>
      <c r="L587" s="3"/>
    </row>
    <row r="588" hidden="1">
      <c r="A588" s="4" t="s">
        <v>6248</v>
      </c>
      <c r="B588" s="1" t="s">
        <v>6249</v>
      </c>
      <c r="C588" s="1" t="s">
        <v>6250</v>
      </c>
      <c r="D588" s="1" t="s">
        <v>6251</v>
      </c>
      <c r="E588" s="1" t="str">
        <f>IFERROR(__xludf.DUMMYFUNCTION("SPLIT(D588,""33"",FALSE)"),"22 rue soldat moncourrier 
                                ")</f>
        <v>22 rue soldat moncourrier 
                                </v>
      </c>
      <c r="F588" s="1" t="str">
        <f>IFERROR(__xludf.DUMMYFUNCTION("""COMPUTED_VALUE"""),"000 Bordeaux")</f>
        <v>000 Bordeaux</v>
      </c>
      <c r="G588" s="1" t="s">
        <v>6252</v>
      </c>
      <c r="H588" s="1" t="s">
        <v>11</v>
      </c>
      <c r="I588" s="1" t="s">
        <v>11</v>
      </c>
      <c r="J588" s="1" t="s">
        <v>80</v>
      </c>
      <c r="K588" s="3"/>
      <c r="L588" s="3"/>
    </row>
    <row r="589" hidden="1">
      <c r="A589" s="4" t="s">
        <v>6258</v>
      </c>
      <c r="B589" s="1" t="s">
        <v>6259</v>
      </c>
      <c r="C589" s="1" t="s">
        <v>6260</v>
      </c>
      <c r="D589" s="1" t="s">
        <v>6261</v>
      </c>
      <c r="E589" s="1" t="str">
        <f>IFERROR(__xludf.DUMMYFUNCTION("SPLIT(D589,""33"",FALSE)"),"99 rue Judaïque
                                ")</f>
        <v>99 rue Judaïque
                                </v>
      </c>
      <c r="F589" s="1" t="str">
        <f>IFERROR(__xludf.DUMMYFUNCTION("""COMPUTED_VALUE"""),"000 Bordeaux")</f>
        <v>000 Bordeaux</v>
      </c>
      <c r="G589" s="1" t="s">
        <v>6262</v>
      </c>
      <c r="H589" s="1" t="s">
        <v>11</v>
      </c>
      <c r="I589" s="1" t="s">
        <v>11</v>
      </c>
      <c r="J589" s="1" t="s">
        <v>924</v>
      </c>
      <c r="K589" s="3"/>
      <c r="L589" s="3"/>
    </row>
    <row r="590" hidden="1">
      <c r="A590" s="4" t="s">
        <v>6270</v>
      </c>
      <c r="B590" s="1" t="s">
        <v>6271</v>
      </c>
      <c r="C590" s="1" t="s">
        <v>6272</v>
      </c>
      <c r="D590" s="1" t="s">
        <v>6273</v>
      </c>
      <c r="E590" s="1" t="str">
        <f>IFERROR(__xludf.DUMMYFUNCTION("SPLIT(D590,""33"",FALSE)"),"153 rue François Roganeau
                                BP 20031
                                ")</f>
        <v>153 rue François Roganeau
                                BP 20031
                                </v>
      </c>
      <c r="F590" s="1" t="str">
        <f>IFERROR(__xludf.DUMMYFUNCTION("""COMPUTED_VALUE"""),"028 Bordeaux Cedex")</f>
        <v>028 Bordeaux Cedex</v>
      </c>
      <c r="G590" s="1" t="s">
        <v>6274</v>
      </c>
      <c r="H590" s="1" t="s">
        <v>11</v>
      </c>
      <c r="I590" s="5" t="s">
        <v>6275</v>
      </c>
      <c r="J590" s="1" t="s">
        <v>312</v>
      </c>
      <c r="K590" s="3"/>
      <c r="L590" s="3"/>
    </row>
    <row r="591" hidden="1">
      <c r="A591" s="4" t="s">
        <v>6277</v>
      </c>
      <c r="B591" s="1" t="s">
        <v>6278</v>
      </c>
      <c r="C591" s="1" t="s">
        <v>6279</v>
      </c>
      <c r="D591" s="1" t="s">
        <v>6280</v>
      </c>
      <c r="E591" s="1" t="str">
        <f>IFERROR(__xludf.DUMMYFUNCTION("SPLIT(D591,""33"",FALSE)"),"97 rue de Bègles
                                ")</f>
        <v>97 rue de Bègles
                                </v>
      </c>
      <c r="F591" s="1" t="str">
        <f>IFERROR(__xludf.DUMMYFUNCTION("""COMPUTED_VALUE"""),"800 Bordeaux")</f>
        <v>800 Bordeaux</v>
      </c>
      <c r="G591" s="1" t="s">
        <v>6281</v>
      </c>
      <c r="H591" s="1" t="s">
        <v>11</v>
      </c>
      <c r="I591" s="5" t="s">
        <v>6282</v>
      </c>
      <c r="J591" s="1" t="s">
        <v>11</v>
      </c>
      <c r="K591" s="3"/>
      <c r="L591" s="3"/>
    </row>
    <row r="592" hidden="1">
      <c r="A592" s="4" t="s">
        <v>6284</v>
      </c>
      <c r="B592" s="1" t="s">
        <v>6285</v>
      </c>
      <c r="C592" s="1" t="s">
        <v>6286</v>
      </c>
      <c r="D592" s="1" t="s">
        <v>6287</v>
      </c>
      <c r="E592" s="1" t="str">
        <f>IFERROR(__xludf.DUMMYFUNCTION("SPLIT(D592,""33"",FALSE)"),"3 rue Tauzia
                                ")</f>
        <v>3 rue Tauzia
                                </v>
      </c>
      <c r="F592" s="1" t="str">
        <f>IFERROR(__xludf.DUMMYFUNCTION("""COMPUTED_VALUE"""),"800 Bordeaux")</f>
        <v>800 Bordeaux</v>
      </c>
      <c r="G592" s="1" t="s">
        <v>6288</v>
      </c>
      <c r="H592" s="1" t="s">
        <v>6289</v>
      </c>
      <c r="I592" s="5" t="s">
        <v>6290</v>
      </c>
      <c r="J592" s="1" t="s">
        <v>31</v>
      </c>
      <c r="K592" s="3"/>
      <c r="L592" s="3"/>
    </row>
    <row r="593" hidden="1">
      <c r="A593" s="4" t="s">
        <v>6292</v>
      </c>
      <c r="B593" s="1" t="s">
        <v>6293</v>
      </c>
      <c r="C593" s="1" t="s">
        <v>6294</v>
      </c>
      <c r="D593" s="1" t="s">
        <v>6295</v>
      </c>
      <c r="E593" s="1" t="str">
        <f>IFERROR(__xludf.DUMMYFUNCTION("SPLIT(D593,""33"",FALSE)"),"Chez M. Christian Sauvaitre, 42 Rue de Cauderès
                                ")</f>
        <v>Chez M. Christian Sauvaitre, 42 Rue de Cauderès
                                </v>
      </c>
      <c r="F593" s="1" t="str">
        <f>IFERROR(__xludf.DUMMYFUNCTION("""COMPUTED_VALUE"""),"800 BORDEAUX")</f>
        <v>800 BORDEAUX</v>
      </c>
      <c r="G593" s="1" t="s">
        <v>6296</v>
      </c>
      <c r="H593" s="1" t="s">
        <v>11</v>
      </c>
      <c r="I593" s="1" t="s">
        <v>11</v>
      </c>
      <c r="J593" s="1" t="s">
        <v>154</v>
      </c>
      <c r="K593" s="3"/>
      <c r="L593" s="3"/>
    </row>
    <row r="594" hidden="1">
      <c r="A594" s="4" t="s">
        <v>6300</v>
      </c>
      <c r="B594" s="1" t="s">
        <v>6301</v>
      </c>
      <c r="C594" s="1" t="s">
        <v>6302</v>
      </c>
      <c r="D594" s="1" t="s">
        <v>6303</v>
      </c>
      <c r="E594" s="1" t="str">
        <f>IFERROR(__xludf.DUMMYFUNCTION("SPLIT(D594,""33"",FALSE)"),"30 rue La Mothe
                                ")</f>
        <v>30 rue La Mothe
                                </v>
      </c>
      <c r="F594" s="1" t="str">
        <f>IFERROR(__xludf.DUMMYFUNCTION("""COMPUTED_VALUE"""),"800 Bordeaux")</f>
        <v>800 Bordeaux</v>
      </c>
      <c r="G594" s="1" t="s">
        <v>6304</v>
      </c>
      <c r="H594" s="1" t="s">
        <v>6305</v>
      </c>
      <c r="I594" s="1" t="s">
        <v>11</v>
      </c>
      <c r="J594" s="1" t="s">
        <v>31</v>
      </c>
      <c r="K594" s="3"/>
      <c r="L594" s="3"/>
    </row>
    <row r="595" hidden="1">
      <c r="A595" s="4" t="s">
        <v>6313</v>
      </c>
      <c r="B595" s="1" t="s">
        <v>6314</v>
      </c>
      <c r="C595" s="1" t="s">
        <v>6315</v>
      </c>
      <c r="D595" s="1" t="s">
        <v>6316</v>
      </c>
      <c r="E595" s="1" t="str">
        <f>IFERROR(__xludf.DUMMYFUNCTION("SPLIT(D595,""33"",FALSE)"),"3 rue Lafayette
                                ")</f>
        <v>3 rue Lafayette
                                </v>
      </c>
      <c r="F595" s="1" t="str">
        <f>IFERROR(__xludf.DUMMYFUNCTION("""COMPUTED_VALUE"""),"000 Bordeaux")</f>
        <v>000 Bordeaux</v>
      </c>
      <c r="G595" s="1" t="s">
        <v>6317</v>
      </c>
      <c r="H595" s="1" t="s">
        <v>11</v>
      </c>
      <c r="I595" s="5" t="s">
        <v>6318</v>
      </c>
      <c r="J595" s="1" t="s">
        <v>80</v>
      </c>
      <c r="K595" s="3"/>
      <c r="L595" s="3"/>
    </row>
    <row r="596" hidden="1">
      <c r="A596" s="4" t="s">
        <v>6326</v>
      </c>
      <c r="B596" s="1" t="s">
        <v>6327</v>
      </c>
      <c r="C596" s="1" t="s">
        <v>6328</v>
      </c>
      <c r="D596" s="1" t="s">
        <v>6329</v>
      </c>
      <c r="E596" s="1" t="str">
        <f>IFERROR(__xludf.DUMMYFUNCTION("SPLIT(D596,""33"",FALSE)"),"102 rue Sainte Catherine
                                ")</f>
        <v>102 rue Sainte Catherine
                                </v>
      </c>
      <c r="F596" s="1" t="str">
        <f>IFERROR(__xludf.DUMMYFUNCTION("""COMPUTED_VALUE"""),"000 Bordeaux")</f>
        <v>000 Bordeaux</v>
      </c>
      <c r="G596" s="1" t="s">
        <v>6330</v>
      </c>
      <c r="H596" s="1" t="s">
        <v>11</v>
      </c>
      <c r="I596" s="5" t="s">
        <v>6331</v>
      </c>
      <c r="J596" s="1" t="s">
        <v>654</v>
      </c>
      <c r="K596" s="3"/>
      <c r="L596" s="3"/>
    </row>
    <row r="597" hidden="1">
      <c r="A597" s="4" t="s">
        <v>6335</v>
      </c>
      <c r="B597" s="1" t="s">
        <v>6336</v>
      </c>
      <c r="C597" s="1" t="s">
        <v>6337</v>
      </c>
      <c r="D597" s="1" t="s">
        <v>6338</v>
      </c>
      <c r="E597" s="1" t="str">
        <f>IFERROR(__xludf.DUMMYFUNCTION("SPLIT(D597,""33"",FALSE)"),"38 cours Maréchal Foch
                                ")</f>
        <v>38 cours Maréchal Foch
                                </v>
      </c>
      <c r="F597" s="1" t="str">
        <f>IFERROR(__xludf.DUMMYFUNCTION("""COMPUTED_VALUE"""),"000 Bordeaux")</f>
        <v>000 Bordeaux</v>
      </c>
      <c r="G597" s="1" t="s">
        <v>6339</v>
      </c>
      <c r="H597" s="1" t="s">
        <v>11</v>
      </c>
      <c r="I597" s="5" t="s">
        <v>6340</v>
      </c>
      <c r="J597" s="1" t="s">
        <v>80</v>
      </c>
      <c r="K597" s="3"/>
      <c r="L597" s="3"/>
    </row>
    <row r="598" hidden="1">
      <c r="A598" s="4" t="s">
        <v>6356</v>
      </c>
      <c r="B598" s="1" t="s">
        <v>6357</v>
      </c>
      <c r="C598" s="1" t="s">
        <v>6358</v>
      </c>
      <c r="D598" s="1" t="s">
        <v>6359</v>
      </c>
      <c r="E598" s="1" t="str">
        <f>IFERROR(__xludf.DUMMYFUNCTION("SPLIT(D598,""33"",FALSE)"),"1 rue du docteur bert
                                ")</f>
        <v>1 rue du docteur bert
                                </v>
      </c>
      <c r="F598" s="1" t="str">
        <f>IFERROR(__xludf.DUMMYFUNCTION("""COMPUTED_VALUE"""),"200 bordeaux")</f>
        <v>200 bordeaux</v>
      </c>
      <c r="G598" s="1" t="s">
        <v>6360</v>
      </c>
      <c r="H598" s="1" t="s">
        <v>11</v>
      </c>
      <c r="I598" s="1" t="s">
        <v>11</v>
      </c>
      <c r="J598" s="1" t="s">
        <v>80</v>
      </c>
      <c r="K598" s="3"/>
      <c r="L598" s="3"/>
    </row>
    <row r="599" hidden="1">
      <c r="A599" s="4" t="s">
        <v>6370</v>
      </c>
      <c r="B599" s="1" t="s">
        <v>6371</v>
      </c>
      <c r="C599" s="3"/>
      <c r="D599" s="1" t="s">
        <v>9575</v>
      </c>
      <c r="E599" s="1" t="str">
        <f>IFERROR(__xludf.DUMMYFUNCTION("SPLIT(D599,""33"",FALSE)"),"pas d'adresse")</f>
        <v>pas d'adresse</v>
      </c>
      <c r="F599" s="3"/>
      <c r="G599" s="3"/>
      <c r="H599" s="1" t="s">
        <v>11</v>
      </c>
      <c r="I599" s="1" t="s">
        <v>11</v>
      </c>
      <c r="J599" s="1" t="s">
        <v>11</v>
      </c>
      <c r="K599" s="3"/>
      <c r="L599" s="3"/>
    </row>
    <row r="600" hidden="1">
      <c r="A600" s="4" t="s">
        <v>6373</v>
      </c>
      <c r="B600" s="1" t="s">
        <v>6374</v>
      </c>
      <c r="C600" s="1" t="s">
        <v>6375</v>
      </c>
      <c r="D600" s="1" t="s">
        <v>6376</v>
      </c>
      <c r="E600" s="1" t="str">
        <f>IFERROR(__xludf.DUMMYFUNCTION("SPLIT(D600,""33"",FALSE)"),"11/13 rue de Gironde
                                 Immeuble la Fabrique
                                ")</f>
        <v>11/13 rue de Gironde
                                 Immeuble la Fabrique
                                </v>
      </c>
      <c r="F600" s="1" t="str">
        <f>IFERROR(__xludf.DUMMYFUNCTION("""COMPUTED_VALUE"""),"300 BORDEAUX")</f>
        <v>300 BORDEAUX</v>
      </c>
      <c r="G600" s="1" t="s">
        <v>6377</v>
      </c>
      <c r="H600" s="1" t="s">
        <v>6378</v>
      </c>
      <c r="I600" s="5" t="s">
        <v>6379</v>
      </c>
      <c r="J600" s="1" t="s">
        <v>924</v>
      </c>
      <c r="K600" s="3"/>
      <c r="L600" s="3"/>
    </row>
    <row r="601" hidden="1">
      <c r="A601" s="4" t="s">
        <v>6393</v>
      </c>
      <c r="B601" s="1" t="s">
        <v>6394</v>
      </c>
      <c r="C601" s="1" t="s">
        <v>6395</v>
      </c>
      <c r="D601" s="1" t="s">
        <v>6396</v>
      </c>
      <c r="E601" s="1" t="str">
        <f>IFERROR(__xludf.DUMMYFUNCTION("SPLIT(D601,""33"",FALSE)"),"Place Saint Christoly
                                 Athénée Père Joseph Wrésinski,  Boîte n°10
                                ")</f>
        <v>Place Saint Christoly
                                 Athénée Père Joseph Wrésinski,  Boîte n°10
                                </v>
      </c>
      <c r="F601" s="1" t="str">
        <f>IFERROR(__xludf.DUMMYFUNCTION("""COMPUTED_VALUE"""),"000 Bordeaux")</f>
        <v>000 Bordeaux</v>
      </c>
      <c r="G601" s="1" t="s">
        <v>6397</v>
      </c>
      <c r="H601" s="1" t="s">
        <v>6398</v>
      </c>
      <c r="I601" s="5" t="s">
        <v>6399</v>
      </c>
      <c r="J601" s="1" t="s">
        <v>924</v>
      </c>
      <c r="K601" s="3"/>
      <c r="L601" s="3"/>
    </row>
    <row r="602" hidden="1">
      <c r="A602" s="4" t="s">
        <v>6403</v>
      </c>
      <c r="B602" s="1" t="s">
        <v>6404</v>
      </c>
      <c r="C602" s="1" t="s">
        <v>6405</v>
      </c>
      <c r="D602" s="1" t="s">
        <v>6406</v>
      </c>
      <c r="E602" s="1" t="str">
        <f>IFERROR(__xludf.DUMMYFUNCTION("SPLIT(D602,""33"",FALSE)"),"198 ROUTE DE TOULOUSE 
                                ")</f>
        <v>198 ROUTE DE TOULOUSE 
                                </v>
      </c>
      <c r="F602" s="1" t="str">
        <f>IFERROR(__xludf.DUMMYFUNCTION("""COMPUTED_VALUE"""),"130 BEGLES")</f>
        <v>130 BEGLES</v>
      </c>
      <c r="G602" s="1" t="s">
        <v>6407</v>
      </c>
      <c r="H602" s="1" t="s">
        <v>11</v>
      </c>
      <c r="I602" s="5" t="s">
        <v>6408</v>
      </c>
      <c r="J602" s="1" t="s">
        <v>31</v>
      </c>
      <c r="K602" s="3"/>
      <c r="L602" s="3"/>
    </row>
    <row r="603" hidden="1">
      <c r="A603" s="4" t="s">
        <v>6418</v>
      </c>
      <c r="B603" s="1" t="s">
        <v>6419</v>
      </c>
      <c r="C603" s="1" t="s">
        <v>6420</v>
      </c>
      <c r="D603" s="1" t="s">
        <v>6421</v>
      </c>
      <c r="E603" s="1" t="str">
        <f>IFERROR(__xludf.DUMMYFUNCTION("SPLIT(D603,""33"",FALSE)"),"48 avenue Jean Macé
                                ")</f>
        <v>48 avenue Jean Macé
                                </v>
      </c>
      <c r="F603" s="1" t="str">
        <f>IFERROR(__xludf.DUMMYFUNCTION("""COMPUTED_VALUE"""),"700 Merignac")</f>
        <v>700 Merignac</v>
      </c>
      <c r="G603" s="1" t="s">
        <v>6422</v>
      </c>
      <c r="H603" s="1" t="s">
        <v>11</v>
      </c>
      <c r="I603" s="1" t="s">
        <v>11</v>
      </c>
      <c r="J603" s="1" t="s">
        <v>80</v>
      </c>
      <c r="K603" s="3"/>
      <c r="L603" s="3"/>
    </row>
    <row r="604" hidden="1">
      <c r="A604" s="4" t="s">
        <v>6424</v>
      </c>
      <c r="B604" s="1" t="s">
        <v>6425</v>
      </c>
      <c r="C604" s="1" t="s">
        <v>6426</v>
      </c>
      <c r="D604" s="1" t="s">
        <v>6427</v>
      </c>
      <c r="E604" s="1" t="str">
        <f>IFERROR(__xludf.DUMMYFUNCTION("SPLIT(D604,""33"",FALSE)"),"36 RUE DUPATY
                                ")</f>
        <v>36 RUE DUPATY
                                </v>
      </c>
      <c r="F604" s="1" t="str">
        <f>IFERROR(__xludf.DUMMYFUNCTION("""COMPUTED_VALUE"""),"300 BORDEAUX")</f>
        <v>300 BORDEAUX</v>
      </c>
      <c r="G604" s="1" t="s">
        <v>6428</v>
      </c>
      <c r="H604" s="1" t="s">
        <v>11</v>
      </c>
      <c r="I604" s="1" t="s">
        <v>11</v>
      </c>
      <c r="J604" s="1" t="s">
        <v>80</v>
      </c>
      <c r="K604" s="3"/>
      <c r="L604" s="3"/>
    </row>
    <row r="605" hidden="1">
      <c r="A605" s="4" t="s">
        <v>6430</v>
      </c>
      <c r="B605" s="1" t="s">
        <v>6431</v>
      </c>
      <c r="C605" s="1" t="s">
        <v>6432</v>
      </c>
      <c r="D605" s="1" t="s">
        <v>6433</v>
      </c>
      <c r="E605" s="1" t="str">
        <f>IFERROR(__xludf.DUMMYFUNCTION("SPLIT(D605,""33"",FALSE)"),"9 rue de Condé 
                                ")</f>
        <v>9 rue de Condé 
                                </v>
      </c>
      <c r="F605" s="1" t="str">
        <f>IFERROR(__xludf.DUMMYFUNCTION("""COMPUTED_VALUE"""),"000 Bordeaux")</f>
        <v>000 Bordeaux</v>
      </c>
      <c r="G605" s="1" t="s">
        <v>6434</v>
      </c>
      <c r="H605" s="1" t="s">
        <v>11</v>
      </c>
      <c r="I605" s="1" t="s">
        <v>11</v>
      </c>
      <c r="J605" s="1" t="s">
        <v>53</v>
      </c>
      <c r="K605" s="3"/>
      <c r="L605" s="3"/>
    </row>
    <row r="606" hidden="1">
      <c r="A606" s="4" t="s">
        <v>6440</v>
      </c>
      <c r="B606" s="1" t="s">
        <v>6441</v>
      </c>
      <c r="C606" s="1" t="s">
        <v>6442</v>
      </c>
      <c r="D606" s="1" t="s">
        <v>6443</v>
      </c>
      <c r="E606" s="1" t="str">
        <f>IFERROR(__xludf.DUMMYFUNCTION("SPLIT(D606,""33"",FALSE)"),"31 rue Minvielle
                                ")</f>
        <v>31 rue Minvielle
                                </v>
      </c>
      <c r="F606" s="1" t="str">
        <f>IFERROR(__xludf.DUMMYFUNCTION("""COMPUTED_VALUE"""),"000 Bordeaux")</f>
        <v>000 Bordeaux</v>
      </c>
      <c r="G606" s="1" t="s">
        <v>6444</v>
      </c>
      <c r="H606" s="1" t="s">
        <v>11</v>
      </c>
      <c r="I606" s="5" t="s">
        <v>6445</v>
      </c>
      <c r="J606" s="1" t="s">
        <v>80</v>
      </c>
      <c r="K606" s="3"/>
      <c r="L606" s="3"/>
    </row>
    <row r="607" hidden="1">
      <c r="A607" s="4" t="s">
        <v>6449</v>
      </c>
      <c r="B607" s="1" t="s">
        <v>6450</v>
      </c>
      <c r="C607" s="3"/>
      <c r="D607" s="1" t="s">
        <v>9575</v>
      </c>
      <c r="E607" s="1" t="str">
        <f>IFERROR(__xludf.DUMMYFUNCTION("SPLIT(D607,""33"",FALSE)"),"pas d'adresse")</f>
        <v>pas d'adresse</v>
      </c>
      <c r="F607" s="3"/>
      <c r="G607" s="3"/>
      <c r="H607" s="1" t="s">
        <v>11</v>
      </c>
      <c r="I607" s="1" t="s">
        <v>11</v>
      </c>
      <c r="J607" s="1" t="s">
        <v>11</v>
      </c>
      <c r="K607" s="3"/>
      <c r="L607" s="3"/>
    </row>
    <row r="608" hidden="1">
      <c r="A608" s="4" t="s">
        <v>6458</v>
      </c>
      <c r="B608" s="1" t="s">
        <v>6459</v>
      </c>
      <c r="C608" s="1" t="s">
        <v>6460</v>
      </c>
      <c r="D608" s="1" t="s">
        <v>6461</v>
      </c>
      <c r="E608" s="1" t="str">
        <f>IFERROR(__xludf.DUMMYFUNCTION("SPLIT(D608,""33"",FALSE)"),"8 rue de l'Abbé Gaillard
                                ")</f>
        <v>8 rue de l'Abbé Gaillard
                                </v>
      </c>
      <c r="F608" s="1" t="str">
        <f>IFERROR(__xludf.DUMMYFUNCTION("""COMPUTED_VALUE"""),"830 Belin Beliet")</f>
        <v>830 Belin Beliet</v>
      </c>
      <c r="G608" s="1" t="s">
        <v>6462</v>
      </c>
      <c r="H608" s="1" t="s">
        <v>11</v>
      </c>
      <c r="I608" s="5" t="s">
        <v>6463</v>
      </c>
      <c r="J608" s="1" t="s">
        <v>154</v>
      </c>
      <c r="K608" s="3"/>
      <c r="L608" s="3"/>
    </row>
    <row r="609" hidden="1">
      <c r="A609" s="4" t="s">
        <v>6469</v>
      </c>
      <c r="B609" s="1" t="s">
        <v>6470</v>
      </c>
      <c r="C609" s="1" t="s">
        <v>6471</v>
      </c>
      <c r="D609" s="1" t="s">
        <v>6472</v>
      </c>
      <c r="E609" s="1" t="str">
        <f>IFERROR(__xludf.DUMMYFUNCTION("SPLIT(D609,""33"",FALSE)"),"Palais de Justice 
                                 Place de la République 
                                ")</f>
        <v>Palais de Justice 
                                 Place de la République 
                                </v>
      </c>
      <c r="F609" s="1" t="str">
        <f>IFERROR(__xludf.DUMMYFUNCTION("""COMPUTED_VALUE"""),"000 Bordeaux")</f>
        <v>000 Bordeaux</v>
      </c>
      <c r="G609" s="1" t="s">
        <v>6473</v>
      </c>
      <c r="H609" s="1" t="s">
        <v>6474</v>
      </c>
      <c r="I609" s="1" t="s">
        <v>11</v>
      </c>
      <c r="J609" s="1" t="s">
        <v>312</v>
      </c>
      <c r="K609" s="3"/>
      <c r="L609" s="3"/>
    </row>
    <row r="610" hidden="1">
      <c r="A610" s="4" t="s">
        <v>6478</v>
      </c>
      <c r="B610" s="1" t="s">
        <v>6479</v>
      </c>
      <c r="C610" s="1" t="s">
        <v>6480</v>
      </c>
      <c r="D610" s="1" t="s">
        <v>6481</v>
      </c>
      <c r="E610" s="1" t="str">
        <f>IFERROR(__xludf.DUMMYFUNCTION("SPLIT(D610,""33"",FALSE)"),"19, rue du cloître
                                ")</f>
        <v>19, rue du cloître
                                </v>
      </c>
      <c r="F610" s="1" t="str">
        <f>IFERROR(__xludf.DUMMYFUNCTION("""COMPUTED_VALUE"""),"800 BORDEAUX")</f>
        <v>800 BORDEAUX</v>
      </c>
      <c r="G610" s="1" t="s">
        <v>6482</v>
      </c>
      <c r="H610" s="1" t="s">
        <v>11</v>
      </c>
      <c r="I610" s="5" t="s">
        <v>6483</v>
      </c>
      <c r="J610" s="1" t="s">
        <v>80</v>
      </c>
      <c r="K610" s="3"/>
      <c r="L610" s="3"/>
    </row>
    <row r="611" hidden="1">
      <c r="A611" s="4" t="s">
        <v>6485</v>
      </c>
      <c r="B611" s="1" t="s">
        <v>6486</v>
      </c>
      <c r="C611" s="3"/>
      <c r="D611" s="1" t="s">
        <v>9575</v>
      </c>
      <c r="E611" s="1" t="str">
        <f>IFERROR(__xludf.DUMMYFUNCTION("SPLIT(D611,""33"",FALSE)"),"pas d'adresse")</f>
        <v>pas d'adresse</v>
      </c>
      <c r="F611" s="3"/>
      <c r="G611" s="3"/>
      <c r="H611" s="1" t="s">
        <v>11</v>
      </c>
      <c r="I611" s="1" t="s">
        <v>11</v>
      </c>
      <c r="J611" s="1" t="s">
        <v>11</v>
      </c>
      <c r="K611" s="3"/>
      <c r="L611" s="3"/>
    </row>
    <row r="612" hidden="1">
      <c r="A612" s="4" t="s">
        <v>6498</v>
      </c>
      <c r="B612" s="1" t="s">
        <v>6499</v>
      </c>
      <c r="C612" s="1" t="s">
        <v>6500</v>
      </c>
      <c r="D612" s="1" t="s">
        <v>6501</v>
      </c>
      <c r="E612" s="1" t="str">
        <f>IFERROR(__xludf.DUMMYFUNCTION("SPLIT(D612,""33"",FALSE)"),"36 RUE BARREYRE
                                ")</f>
        <v>36 RUE BARREYRE
                                </v>
      </c>
      <c r="F612" s="1" t="str">
        <f>IFERROR(__xludf.DUMMYFUNCTION("""COMPUTED_VALUE"""),"300 BORDEAUX")</f>
        <v>300 BORDEAUX</v>
      </c>
      <c r="G612" s="1" t="s">
        <v>6502</v>
      </c>
      <c r="H612" s="1" t="s">
        <v>6503</v>
      </c>
      <c r="I612" s="3"/>
      <c r="J612" s="1" t="s">
        <v>382</v>
      </c>
      <c r="K612" s="3"/>
      <c r="L612" s="3"/>
    </row>
    <row r="613" hidden="1">
      <c r="A613" s="4" t="s">
        <v>6507</v>
      </c>
      <c r="B613" s="1" t="s">
        <v>6508</v>
      </c>
      <c r="C613" s="1" t="s">
        <v>6509</v>
      </c>
      <c r="D613" s="1" t="s">
        <v>6510</v>
      </c>
      <c r="E613" s="1" t="str">
        <f>IFERROR(__xludf.DUMMYFUNCTION("SPLIT(D613,""33"",FALSE)"),"1 rue de la Benauge
                                 Centre de secours de la Benauge
                                ")</f>
        <v>1 rue de la Benauge
                                 Centre de secours de la Benauge
                                </v>
      </c>
      <c r="F613" s="1" t="str">
        <f>IFERROR(__xludf.DUMMYFUNCTION("""COMPUTED_VALUE"""),"100 BORDEAUX")</f>
        <v>100 BORDEAUX</v>
      </c>
      <c r="G613" s="1" t="s">
        <v>6511</v>
      </c>
      <c r="H613" s="1" t="s">
        <v>11</v>
      </c>
      <c r="I613" s="5" t="s">
        <v>6512</v>
      </c>
      <c r="J613" s="1" t="s">
        <v>154</v>
      </c>
      <c r="K613" s="3"/>
      <c r="L613" s="3"/>
    </row>
    <row r="614" hidden="1">
      <c r="A614" s="4" t="s">
        <v>6516</v>
      </c>
      <c r="B614" s="1" t="s">
        <v>6517</v>
      </c>
      <c r="C614" s="1" t="s">
        <v>6518</v>
      </c>
      <c r="D614" s="1" t="s">
        <v>6519</v>
      </c>
      <c r="E614" s="1" t="str">
        <f>IFERROR(__xludf.DUMMYFUNCTION("SPLIT(D614,""33"",FALSE)"),"2 Impasse Peruchet
                                ")</f>
        <v>2 Impasse Peruchet
                                </v>
      </c>
      <c r="F614" s="1" t="str">
        <f>IFERROR(__xludf.DUMMYFUNCTION("""COMPUTED_VALUE"""),"670 La Sauve")</f>
        <v>670 La Sauve</v>
      </c>
      <c r="G614" s="1" t="s">
        <v>6520</v>
      </c>
      <c r="H614" s="1" t="s">
        <v>11</v>
      </c>
      <c r="I614" s="3"/>
      <c r="J614" s="1" t="s">
        <v>80</v>
      </c>
      <c r="K614" s="3"/>
      <c r="L614" s="3"/>
    </row>
    <row r="615" hidden="1">
      <c r="A615" s="4" t="s">
        <v>6524</v>
      </c>
      <c r="B615" s="1" t="s">
        <v>6525</v>
      </c>
      <c r="C615" s="1" t="s">
        <v>6526</v>
      </c>
      <c r="D615" s="1" t="s">
        <v>6527</v>
      </c>
      <c r="E615" s="1" t="str">
        <f>IFERROR(__xludf.DUMMYFUNCTION("SPLIT(D615,""33"",FALSE)"),"Rue PAUL COURTEAULT
                                BP 10702
                                ")</f>
        <v>Rue PAUL COURTEAULT
                                BP 10702
                                </v>
      </c>
      <c r="F615" s="1" t="str">
        <f>IFERROR(__xludf.DUMMYFUNCTION("""COMPUTED_VALUE"""),"006 Bordeaux Cedex")</f>
        <v>006 Bordeaux Cedex</v>
      </c>
      <c r="G615" s="1" t="s">
        <v>6528</v>
      </c>
      <c r="H615" s="1" t="s">
        <v>11</v>
      </c>
      <c r="I615" s="5" t="s">
        <v>6529</v>
      </c>
      <c r="J615" s="1" t="s">
        <v>312</v>
      </c>
      <c r="K615" s="3"/>
      <c r="L615" s="3"/>
    </row>
    <row r="616" hidden="1">
      <c r="A616" s="4" t="s">
        <v>6533</v>
      </c>
      <c r="B616" s="1" t="s">
        <v>6534</v>
      </c>
      <c r="C616" s="1" t="s">
        <v>6535</v>
      </c>
      <c r="D616" s="1" t="s">
        <v>6536</v>
      </c>
      <c r="E616" s="1" t="str">
        <f>IFERROR(__xludf.DUMMYFUNCTION("SPLIT(D616,""33"",FALSE)"),"153 Rue David Johnston
                                 Maison des Sports et de la Vie Associative
                                ")</f>
        <v>153 Rue David Johnston
                                 Maison des Sports et de la Vie Associative
                                </v>
      </c>
      <c r="F616" s="1" t="str">
        <f>IFERROR(__xludf.DUMMYFUNCTION("""COMPUTED_VALUE"""),"000 BORDEAUX")</f>
        <v>000 BORDEAUX</v>
      </c>
      <c r="G616" s="1" t="s">
        <v>6537</v>
      </c>
      <c r="H616" s="1" t="s">
        <v>6538</v>
      </c>
      <c r="I616" s="5" t="s">
        <v>6539</v>
      </c>
      <c r="J616" s="1" t="s">
        <v>312</v>
      </c>
      <c r="K616" s="3"/>
      <c r="L616" s="3"/>
    </row>
    <row r="617" hidden="1">
      <c r="A617" s="4" t="s">
        <v>6551</v>
      </c>
      <c r="B617" s="1" t="s">
        <v>6552</v>
      </c>
      <c r="C617" s="1" t="s">
        <v>6553</v>
      </c>
      <c r="D617" s="1" t="s">
        <v>6554</v>
      </c>
      <c r="E617" s="1" t="str">
        <f>IFERROR(__xludf.DUMMYFUNCTION("SPLIT(D617,""33"",FALSE)"),"11 rue Segalier 
                                 Résidence le Pradeau
                                ")</f>
        <v>11 rue Segalier 
                                 Résidence le Pradeau
                                </v>
      </c>
      <c r="F617" s="1" t="str">
        <f>IFERROR(__xludf.DUMMYFUNCTION("""COMPUTED_VALUE"""),"000 Bordeaux")</f>
        <v>000 Bordeaux</v>
      </c>
      <c r="G617" s="1" t="s">
        <v>6555</v>
      </c>
      <c r="H617" s="1" t="s">
        <v>6556</v>
      </c>
      <c r="I617" s="5" t="s">
        <v>6557</v>
      </c>
      <c r="J617" s="1" t="s">
        <v>80</v>
      </c>
      <c r="K617" s="3"/>
      <c r="L617" s="3"/>
    </row>
    <row r="618" hidden="1">
      <c r="A618" s="4" t="s">
        <v>6563</v>
      </c>
      <c r="B618" s="1" t="s">
        <v>6564</v>
      </c>
      <c r="C618" s="1" t="s">
        <v>6565</v>
      </c>
      <c r="D618" s="1" t="s">
        <v>6566</v>
      </c>
      <c r="E618" s="1" t="str">
        <f>IFERROR(__xludf.DUMMYFUNCTION("SPLIT(D618,""33"",FALSE)"),"9, Rue francois Rabelais
                                ")</f>
        <v>9, Rue francois Rabelais
                                </v>
      </c>
      <c r="F618" s="1" t="str">
        <f>IFERROR(__xludf.DUMMYFUNCTION("""COMPUTED_VALUE"""),"310 Lormont")</f>
        <v>310 Lormont</v>
      </c>
      <c r="G618" s="1" t="s">
        <v>6567</v>
      </c>
      <c r="H618" s="1" t="s">
        <v>6568</v>
      </c>
      <c r="I618" s="1" t="s">
        <v>11</v>
      </c>
      <c r="J618" s="1" t="s">
        <v>31</v>
      </c>
      <c r="K618" s="3"/>
      <c r="L618" s="3"/>
    </row>
    <row r="619" hidden="1">
      <c r="A619" s="4" t="s">
        <v>6570</v>
      </c>
      <c r="B619" s="1" t="s">
        <v>6571</v>
      </c>
      <c r="C619" s="1" t="s">
        <v>6572</v>
      </c>
      <c r="D619" s="1" t="s">
        <v>6573</v>
      </c>
      <c r="E619" s="1" t="str">
        <f>IFERROR(__xludf.DUMMYFUNCTION("SPLIT(D619,""33"",FALSE)"),"16 rue Ausone
                                ")</f>
        <v>16 rue Ausone
                                </v>
      </c>
      <c r="F619" s="1" t="str">
        <f>IFERROR(__xludf.DUMMYFUNCTION("""COMPUTED_VALUE"""),"000 Bordeaux")</f>
        <v>000 Bordeaux</v>
      </c>
      <c r="G619" s="1" t="s">
        <v>6574</v>
      </c>
      <c r="H619" s="1" t="s">
        <v>6575</v>
      </c>
      <c r="I619" s="1" t="s">
        <v>11</v>
      </c>
      <c r="J619" s="1" t="s">
        <v>382</v>
      </c>
      <c r="K619" s="3"/>
      <c r="L619" s="3"/>
    </row>
    <row r="620" hidden="1">
      <c r="A620" s="4" t="s">
        <v>6577</v>
      </c>
      <c r="B620" s="1" t="s">
        <v>6578</v>
      </c>
      <c r="C620" s="1" t="s">
        <v>6579</v>
      </c>
      <c r="D620" s="1" t="s">
        <v>6580</v>
      </c>
      <c r="E620" s="1" t="str">
        <f>IFERROR(__xludf.DUMMYFUNCTION("SPLIT(D620,""33"",FALSE)"),"16 rue Professeur André Lambinet
                                 Chez M. N'SOSSOLO DANY Tour 1, Appart. 1, Résidence La Benauge
                                ")</f>
        <v>16 rue Professeur André Lambinet
                                 Chez M. N'SOSSOLO DANY Tour 1, Appart. 1, Résidence La Benauge
                                </v>
      </c>
      <c r="F620" s="1" t="str">
        <f>IFERROR(__xludf.DUMMYFUNCTION("""COMPUTED_VALUE"""),"100 Bordeaux")</f>
        <v>100 Bordeaux</v>
      </c>
      <c r="G620" s="1" t="s">
        <v>6581</v>
      </c>
      <c r="H620" s="1" t="s">
        <v>6582</v>
      </c>
      <c r="I620" s="1" t="s">
        <v>11</v>
      </c>
      <c r="J620" s="1" t="s">
        <v>80</v>
      </c>
      <c r="K620" s="3"/>
      <c r="L620" s="3"/>
    </row>
    <row r="621" hidden="1">
      <c r="A621" s="4" t="s">
        <v>6584</v>
      </c>
      <c r="B621" s="1" t="s">
        <v>6585</v>
      </c>
      <c r="C621" s="1" t="s">
        <v>6586</v>
      </c>
      <c r="D621" s="1" t="s">
        <v>6587</v>
      </c>
      <c r="E621" s="1" t="str">
        <f>IFERROR(__xludf.DUMMYFUNCTION("SPLIT(D621,""33"",FALSE)"),"87 Quai des Queyries
                                ")</f>
        <v>87 Quai des Queyries
                                </v>
      </c>
      <c r="F621" s="1" t="str">
        <f>IFERROR(__xludf.DUMMYFUNCTION("""COMPUTED_VALUE"""),"000 BORDEAUX")</f>
        <v>000 BORDEAUX</v>
      </c>
      <c r="G621" s="1" t="s">
        <v>6588</v>
      </c>
      <c r="H621" s="1" t="s">
        <v>11</v>
      </c>
      <c r="I621" s="5" t="s">
        <v>6589</v>
      </c>
      <c r="J621" s="1" t="s">
        <v>924</v>
      </c>
      <c r="K621" s="3"/>
      <c r="L621" s="3"/>
    </row>
    <row r="622" hidden="1">
      <c r="A622" s="4" t="s">
        <v>6591</v>
      </c>
      <c r="B622" s="1" t="s">
        <v>6592</v>
      </c>
      <c r="C622" s="1" t="s">
        <v>6593</v>
      </c>
      <c r="D622" s="1" t="s">
        <v>6594</v>
      </c>
      <c r="E622" s="1" t="str">
        <f>IFERROR(__xludf.DUMMYFUNCTION("SPLIT(D622,""33"",FALSE)"),"20 rue de Grassi
                                ")</f>
        <v>20 rue de Grassi
                                </v>
      </c>
      <c r="F622" s="1" t="str">
        <f>IFERROR(__xludf.DUMMYFUNCTION("""COMPUTED_VALUE"""),"000 Bordeaux")</f>
        <v>000 Bordeaux</v>
      </c>
      <c r="G622" s="1" t="s">
        <v>6595</v>
      </c>
      <c r="H622" s="1" t="s">
        <v>6596</v>
      </c>
      <c r="I622" s="5" t="s">
        <v>6597</v>
      </c>
      <c r="J622" s="1" t="s">
        <v>924</v>
      </c>
      <c r="K622" s="3"/>
      <c r="L622" s="3"/>
    </row>
    <row r="623" hidden="1">
      <c r="A623" s="4" t="s">
        <v>6599</v>
      </c>
      <c r="B623" s="1" t="s">
        <v>6600</v>
      </c>
      <c r="C623" s="1" t="s">
        <v>6601</v>
      </c>
      <c r="D623" s="1" t="s">
        <v>6602</v>
      </c>
      <c r="E623" s="1" t="str">
        <f>IFERROR(__xludf.DUMMYFUNCTION("SPLIT(D623,""33"",FALSE)"),"296 avenue Pasteur
                                ")</f>
        <v>296 avenue Pasteur
                                </v>
      </c>
      <c r="F623" s="1" t="str">
        <f>IFERROR(__xludf.DUMMYFUNCTION("""COMPUTED_VALUE"""),"185 Le Haillan")</f>
        <v>185 Le Haillan</v>
      </c>
      <c r="G623" s="1" t="s">
        <v>6603</v>
      </c>
      <c r="H623" s="1" t="s">
        <v>11</v>
      </c>
      <c r="I623" s="5" t="s">
        <v>6604</v>
      </c>
      <c r="J623" s="1" t="s">
        <v>154</v>
      </c>
      <c r="K623" s="3"/>
      <c r="L623" s="3"/>
    </row>
    <row r="624" hidden="1">
      <c r="A624" s="4" t="s">
        <v>6610</v>
      </c>
      <c r="B624" s="1" t="s">
        <v>6611</v>
      </c>
      <c r="C624" s="3"/>
      <c r="D624" s="1" t="s">
        <v>9575</v>
      </c>
      <c r="E624" s="1" t="str">
        <f>IFERROR(__xludf.DUMMYFUNCTION("SPLIT(D624,""33"",FALSE)"),"pas d'adresse")</f>
        <v>pas d'adresse</v>
      </c>
      <c r="F624" s="3"/>
      <c r="G624" s="3"/>
      <c r="H624" s="1" t="s">
        <v>11</v>
      </c>
      <c r="I624" s="1" t="s">
        <v>11</v>
      </c>
      <c r="J624" s="1" t="s">
        <v>11</v>
      </c>
      <c r="K624" s="3"/>
      <c r="L624" s="3"/>
    </row>
    <row r="625" hidden="1">
      <c r="A625" s="4" t="s">
        <v>6615</v>
      </c>
      <c r="B625" s="1" t="s">
        <v>6616</v>
      </c>
      <c r="C625" s="1" t="s">
        <v>6617</v>
      </c>
      <c r="D625" s="1" t="s">
        <v>6618</v>
      </c>
      <c r="E625" s="1" t="str">
        <f>IFERROR(__xludf.DUMMYFUNCTION("SPLIT(D625,""33"",FALSE)"),"1 Place Bardineau
                                ")</f>
        <v>1 Place Bardineau
                                </v>
      </c>
      <c r="F625" s="1" t="str">
        <f>IFERROR(__xludf.DUMMYFUNCTION("""COMPUTED_VALUE"""),"000 Bordeaux")</f>
        <v>000 Bordeaux</v>
      </c>
      <c r="G625" s="1" t="s">
        <v>6619</v>
      </c>
      <c r="H625" s="1" t="s">
        <v>6620</v>
      </c>
      <c r="I625" s="5" t="s">
        <v>6621</v>
      </c>
      <c r="J625" s="1" t="s">
        <v>80</v>
      </c>
      <c r="K625" s="3"/>
      <c r="L625" s="3"/>
    </row>
    <row r="626" hidden="1">
      <c r="A626" s="4" t="s">
        <v>6623</v>
      </c>
      <c r="B626" s="1" t="s">
        <v>6624</v>
      </c>
      <c r="C626" s="1" t="s">
        <v>6625</v>
      </c>
      <c r="D626" s="1" t="s">
        <v>6626</v>
      </c>
      <c r="E626" s="1" t="str">
        <f>IFERROR(__xludf.DUMMYFUNCTION("SPLIT(D626,""33"",FALSE)"),"36 rue du Sablonat
                                ")</f>
        <v>36 rue du Sablonat
                                </v>
      </c>
      <c r="F626" s="1" t="str">
        <f>IFERROR(__xludf.DUMMYFUNCTION("""COMPUTED_VALUE"""),"200 Bordeaux")</f>
        <v>200 Bordeaux</v>
      </c>
      <c r="G626" s="1" t="s">
        <v>6627</v>
      </c>
      <c r="H626" s="1" t="s">
        <v>11</v>
      </c>
      <c r="I626" s="5" t="s">
        <v>6628</v>
      </c>
      <c r="J626" s="1" t="s">
        <v>31</v>
      </c>
      <c r="K626" s="3"/>
      <c r="L626" s="3"/>
    </row>
    <row r="627" hidden="1">
      <c r="A627" s="4" t="s">
        <v>6630</v>
      </c>
      <c r="B627" s="1" t="s">
        <v>6631</v>
      </c>
      <c r="C627" s="1" t="s">
        <v>6632</v>
      </c>
      <c r="D627" s="1" t="s">
        <v>6633</v>
      </c>
      <c r="E627" s="1" t="str">
        <f>IFERROR(__xludf.DUMMYFUNCTION("SPLIT(D627,""33"",FALSE)"),"31 rue Bergeret
                                ")</f>
        <v>31 rue Bergeret
                                </v>
      </c>
      <c r="F627" s="1" t="str">
        <f>IFERROR(__xludf.DUMMYFUNCTION("""COMPUTED_VALUE"""),"000 Bordeaux")</f>
        <v>000 Bordeaux</v>
      </c>
      <c r="G627" s="1" t="s">
        <v>2991</v>
      </c>
      <c r="H627" s="1" t="s">
        <v>11</v>
      </c>
      <c r="I627" s="1" t="s">
        <v>11</v>
      </c>
      <c r="J627" s="1" t="s">
        <v>80</v>
      </c>
      <c r="K627" s="3"/>
      <c r="L627" s="3"/>
    </row>
    <row r="628" hidden="1">
      <c r="A628" s="4" t="s">
        <v>6635</v>
      </c>
      <c r="B628" s="1" t="s">
        <v>6636</v>
      </c>
      <c r="C628" s="1" t="s">
        <v>6637</v>
      </c>
      <c r="D628" s="1" t="s">
        <v>6638</v>
      </c>
      <c r="E628" s="1" t="str">
        <f>IFERROR(__xludf.DUMMYFUNCTION("SPLIT(D628,""33"",FALSE)"),"41 A rue Blanchard-Latour
                                ")</f>
        <v>41 A rue Blanchard-Latour
                                </v>
      </c>
      <c r="F628" s="1" t="str">
        <f>IFERROR(__xludf.DUMMYFUNCTION("""COMPUTED_VALUE"""),"000 Bordeaux")</f>
        <v>000 Bordeaux</v>
      </c>
      <c r="G628" s="1" t="s">
        <v>6639</v>
      </c>
      <c r="H628" s="1" t="s">
        <v>6640</v>
      </c>
      <c r="I628" s="5" t="s">
        <v>6641</v>
      </c>
      <c r="J628" s="1" t="s">
        <v>53</v>
      </c>
      <c r="K628" s="3"/>
      <c r="L628" s="3"/>
    </row>
    <row r="629" hidden="1">
      <c r="A629" s="4" t="s">
        <v>6647</v>
      </c>
      <c r="B629" s="1" t="s">
        <v>6648</v>
      </c>
      <c r="C629" s="1" t="s">
        <v>6649</v>
      </c>
      <c r="D629" s="1" t="s">
        <v>6650</v>
      </c>
      <c r="E629" s="1" t="str">
        <f>IFERROR(__xludf.DUMMYFUNCTION("SPLIT(D629,""33"",FALSE)"),"50 rue du Tauzin
                                ")</f>
        <v>50 rue du Tauzin
                                </v>
      </c>
      <c r="F629" s="1" t="str">
        <f>IFERROR(__xludf.DUMMYFUNCTION("""COMPUTED_VALUE"""),"000 Bordeaux")</f>
        <v>000 Bordeaux</v>
      </c>
      <c r="G629" s="1" t="s">
        <v>6651</v>
      </c>
      <c r="H629" s="1" t="s">
        <v>11</v>
      </c>
      <c r="I629" s="5" t="s">
        <v>6652</v>
      </c>
      <c r="J629" s="1" t="s">
        <v>312</v>
      </c>
      <c r="K629" s="3"/>
      <c r="L629" s="3"/>
    </row>
    <row r="630" hidden="1">
      <c r="A630" s="4" t="s">
        <v>6654</v>
      </c>
      <c r="B630" s="1" t="s">
        <v>6655</v>
      </c>
      <c r="C630" s="1" t="s">
        <v>6656</v>
      </c>
      <c r="D630" s="1" t="s">
        <v>6657</v>
      </c>
      <c r="E630" s="1" t="str">
        <f>IFERROR(__xludf.DUMMYFUNCTION("SPLIT(D630,""33"",FALSE)"),"LES BLOUSES ROSES - HOPITAL DES ENFANTS - ACCUEIL DES FRATRIES
                                 PLACE AMELIE RABA LEON
                                ")</f>
        <v>LES BLOUSES ROSES - HOPITAL DES ENFANTS - ACCUEIL DES FRATRIES
                                 PLACE AMELIE RABA LEON
                                </v>
      </c>
      <c r="F630" s="1" t="str">
        <f>IFERROR(__xludf.DUMMYFUNCTION("""COMPUTED_VALUE"""),"076 BORDEAUX CEDEX")</f>
        <v>076 BORDEAUX CEDEX</v>
      </c>
      <c r="G630" s="1" t="s">
        <v>6658</v>
      </c>
      <c r="H630" s="1" t="s">
        <v>6659</v>
      </c>
      <c r="I630" s="1" t="s">
        <v>11</v>
      </c>
      <c r="J630" s="1" t="s">
        <v>31</v>
      </c>
      <c r="K630" s="3"/>
      <c r="L630" s="3"/>
    </row>
    <row r="631" hidden="1">
      <c r="A631" s="4" t="s">
        <v>6663</v>
      </c>
      <c r="B631" s="1" t="s">
        <v>6664</v>
      </c>
      <c r="C631" s="1" t="s">
        <v>6665</v>
      </c>
      <c r="D631" s="1" t="s">
        <v>6666</v>
      </c>
      <c r="E631" s="1" t="str">
        <f>IFERROR(__xludf.DUMMYFUNCTION("SPLIT(D631,""33"",FALSE)"),"14 rue Ségalier
                                ")</f>
        <v>14 rue Ségalier
                                </v>
      </c>
      <c r="F631" s="1" t="str">
        <f>IFERROR(__xludf.DUMMYFUNCTION("""COMPUTED_VALUE"""),"000 Bordeaux")</f>
        <v>000 Bordeaux</v>
      </c>
      <c r="G631" s="1" t="s">
        <v>6667</v>
      </c>
      <c r="H631" s="1" t="s">
        <v>11</v>
      </c>
      <c r="I631" s="1" t="s">
        <v>11</v>
      </c>
      <c r="J631" s="1" t="s">
        <v>31</v>
      </c>
      <c r="K631" s="3"/>
      <c r="L631" s="3"/>
    </row>
    <row r="632" hidden="1">
      <c r="A632" s="4" t="s">
        <v>6671</v>
      </c>
      <c r="B632" s="1" t="s">
        <v>6672</v>
      </c>
      <c r="C632" s="1" t="s">
        <v>6673</v>
      </c>
      <c r="D632" s="1" t="s">
        <v>6674</v>
      </c>
      <c r="E632" s="1" t="str">
        <f>IFERROR(__xludf.DUMMYFUNCTION("SPLIT(D632,""33"",FALSE)"),"3 rue Beyssac
                                ")</f>
        <v>3 rue Beyssac
                                </v>
      </c>
      <c r="F632" s="1" t="str">
        <f>IFERROR(__xludf.DUMMYFUNCTION("""COMPUTED_VALUE"""),"800 Bordeaux")</f>
        <v>800 Bordeaux</v>
      </c>
      <c r="G632" s="1" t="s">
        <v>6675</v>
      </c>
      <c r="H632" s="1" t="s">
        <v>6676</v>
      </c>
      <c r="I632" s="5" t="s">
        <v>6677</v>
      </c>
      <c r="J632" s="1" t="s">
        <v>80</v>
      </c>
      <c r="K632" s="3"/>
      <c r="L632" s="3"/>
    </row>
    <row r="633" hidden="1">
      <c r="A633" s="4" t="s">
        <v>6681</v>
      </c>
      <c r="B633" s="1" t="s">
        <v>6682</v>
      </c>
      <c r="C633" s="1" t="s">
        <v>6683</v>
      </c>
      <c r="D633" s="1" t="s">
        <v>6684</v>
      </c>
      <c r="E633" s="1" t="str">
        <f>IFERROR(__xludf.DUMMYFUNCTION("SPLIT(D633,""33"",FALSE)"),"ANR Gironde 2 rue Serge Mallet 
                                 Résidence Grand Caillou Bat 13
                                ")</f>
        <v>ANR Gironde 2 rue Serge Mallet 
                                 Résidence Grand Caillou Bat 13
                                </v>
      </c>
      <c r="F633" s="1" t="str">
        <f>IFERROR(__xludf.DUMMYFUNCTION("""COMPUTED_VALUE"""),"320 EYSINES")</f>
        <v>320 EYSINES</v>
      </c>
      <c r="G633" s="1" t="s">
        <v>6685</v>
      </c>
      <c r="H633" s="1" t="s">
        <v>6686</v>
      </c>
      <c r="I633" s="5" t="s">
        <v>6687</v>
      </c>
      <c r="J633" s="1" t="s">
        <v>31</v>
      </c>
      <c r="K633" s="3"/>
      <c r="L633" s="3"/>
    </row>
    <row r="634" hidden="1">
      <c r="A634" s="4" t="s">
        <v>6689</v>
      </c>
      <c r="B634" s="1" t="s">
        <v>6690</v>
      </c>
      <c r="C634" s="1" t="s">
        <v>6691</v>
      </c>
      <c r="D634" s="1" t="s">
        <v>6692</v>
      </c>
      <c r="E634" s="1" t="str">
        <f>IFERROR(__xludf.DUMMYFUNCTION("SPLIT(D634,""33"",FALSE)"),"26 rue du Maréchal Gallieni
                                ")</f>
        <v>26 rue du Maréchal Gallieni
                                </v>
      </c>
      <c r="F634" s="1" t="str">
        <f>IFERROR(__xludf.DUMMYFUNCTION("""COMPUTED_VALUE"""),"150 CENON")</f>
        <v>150 CENON</v>
      </c>
      <c r="G634" s="1" t="s">
        <v>6693</v>
      </c>
      <c r="H634" s="1" t="s">
        <v>6694</v>
      </c>
      <c r="I634" s="5" t="s">
        <v>6695</v>
      </c>
      <c r="J634" s="1" t="s">
        <v>80</v>
      </c>
      <c r="K634" s="3"/>
      <c r="L634" s="3"/>
    </row>
    <row r="635" hidden="1">
      <c r="A635" s="4" t="s">
        <v>6697</v>
      </c>
      <c r="B635" s="1" t="s">
        <v>6698</v>
      </c>
      <c r="C635" s="3"/>
      <c r="D635" s="1" t="s">
        <v>9575</v>
      </c>
      <c r="E635" s="1" t="str">
        <f>IFERROR(__xludf.DUMMYFUNCTION("SPLIT(D635,""33"",FALSE)"),"pas d'adresse")</f>
        <v>pas d'adresse</v>
      </c>
      <c r="F635" s="3"/>
      <c r="G635" s="3"/>
      <c r="H635" s="1" t="s">
        <v>11</v>
      </c>
      <c r="I635" s="1" t="s">
        <v>11</v>
      </c>
      <c r="J635" s="1" t="s">
        <v>11</v>
      </c>
      <c r="K635" s="3"/>
      <c r="L635" s="3"/>
    </row>
    <row r="636" hidden="1">
      <c r="A636" s="4" t="s">
        <v>6700</v>
      </c>
      <c r="B636" s="1" t="s">
        <v>6701</v>
      </c>
      <c r="C636" s="1" t="s">
        <v>6702</v>
      </c>
      <c r="D636" s="1" t="s">
        <v>6703</v>
      </c>
      <c r="E636" s="1" t="str">
        <f>IFERROR(__xludf.DUMMYFUNCTION("SPLIT(D636,""33"",FALSE)"),"46 rue de New York
                                ")</f>
        <v>46 rue de New York
                                </v>
      </c>
      <c r="F636" s="1" t="str">
        <f>IFERROR(__xludf.DUMMYFUNCTION("""COMPUTED_VALUE"""),"300 BORDEAUX")</f>
        <v>300 BORDEAUX</v>
      </c>
      <c r="G636" s="1" t="s">
        <v>6704</v>
      </c>
      <c r="H636" s="1" t="s">
        <v>11</v>
      </c>
      <c r="I636" s="5" t="s">
        <v>6705</v>
      </c>
      <c r="J636" s="1" t="s">
        <v>11</v>
      </c>
      <c r="K636" s="3"/>
      <c r="L636" s="3"/>
    </row>
    <row r="637" hidden="1">
      <c r="A637" s="4" t="s">
        <v>6711</v>
      </c>
      <c r="B637" s="1" t="s">
        <v>6712</v>
      </c>
      <c r="C637" s="1" t="s">
        <v>6713</v>
      </c>
      <c r="D637" s="1" t="s">
        <v>6714</v>
      </c>
      <c r="E637" s="1" t="str">
        <f>IFERROR(__xludf.DUMMYFUNCTION("SPLIT(D637,""33"",FALSE)"),"Maison Départementale des Sports et de la Vie Associative
                                 153 rue david johnston
                                ")</f>
        <v>Maison Départementale des Sports et de la Vie Associative
                                 153 rue david johnston
                                </v>
      </c>
      <c r="F637" s="1" t="str">
        <f>IFERROR(__xludf.DUMMYFUNCTION("""COMPUTED_VALUE"""),"000 Bordeaux")</f>
        <v>000 Bordeaux</v>
      </c>
      <c r="G637" s="1" t="s">
        <v>6715</v>
      </c>
      <c r="H637" s="1" t="s">
        <v>11</v>
      </c>
      <c r="I637" s="5" t="s">
        <v>6716</v>
      </c>
      <c r="J637" s="1" t="s">
        <v>11</v>
      </c>
      <c r="K637" s="3"/>
      <c r="L637" s="3"/>
    </row>
    <row r="638" hidden="1">
      <c r="A638" s="4" t="s">
        <v>6720</v>
      </c>
      <c r="B638" s="1" t="s">
        <v>6721</v>
      </c>
      <c r="C638" s="1" t="s">
        <v>6722</v>
      </c>
      <c r="D638" s="1" t="s">
        <v>6723</v>
      </c>
      <c r="E638" s="1" t="str">
        <f>IFERROR(__xludf.DUMMYFUNCTION("SPLIT(D638,""33"",FALSE)"),"12 impasse ducouvent
                                ")</f>
        <v>12 impasse ducouvent
                                </v>
      </c>
      <c r="F638" s="1" t="str">
        <f>IFERROR(__xludf.DUMMYFUNCTION("""COMPUTED_VALUE"""),"000 BORDEAUX")</f>
        <v>000 BORDEAUX</v>
      </c>
      <c r="G638" s="1" t="s">
        <v>6724</v>
      </c>
      <c r="H638" s="1" t="s">
        <v>11</v>
      </c>
      <c r="I638" s="1" t="s">
        <v>11</v>
      </c>
      <c r="J638" s="1" t="s">
        <v>80</v>
      </c>
      <c r="K638" s="3"/>
      <c r="L638" s="3"/>
    </row>
    <row r="639" hidden="1">
      <c r="A639" s="4" t="s">
        <v>6726</v>
      </c>
      <c r="B639" s="1" t="s">
        <v>6727</v>
      </c>
      <c r="C639" s="1" t="s">
        <v>6728</v>
      </c>
      <c r="D639" s="1" t="s">
        <v>3992</v>
      </c>
      <c r="E639" s="1" t="str">
        <f>IFERROR(__xludf.DUMMYFUNCTION("SPLIT(D639,""33"",FALSE)"),"4 bis rue des Douves
                                ")</f>
        <v>4 bis rue des Douves
                                </v>
      </c>
      <c r="F639" s="1" t="str">
        <f>IFERROR(__xludf.DUMMYFUNCTION("""COMPUTED_VALUE"""),"800 Bordeaux")</f>
        <v>800 Bordeaux</v>
      </c>
      <c r="G639" s="1" t="s">
        <v>6729</v>
      </c>
      <c r="H639" s="1" t="s">
        <v>11</v>
      </c>
      <c r="I639" s="5" t="s">
        <v>6730</v>
      </c>
      <c r="J639" s="1" t="s">
        <v>183</v>
      </c>
      <c r="K639" s="3"/>
      <c r="L639" s="3"/>
    </row>
    <row r="640" hidden="1">
      <c r="A640" s="4" t="s">
        <v>6732</v>
      </c>
      <c r="B640" s="1" t="s">
        <v>6733</v>
      </c>
      <c r="C640" s="1" t="s">
        <v>6734</v>
      </c>
      <c r="D640" s="1" t="s">
        <v>6735</v>
      </c>
      <c r="E640" s="1" t="str">
        <f>IFERROR(__xludf.DUMMYFUNCTION("SPLIT(D640,""33"",FALSE)"),"53 rue Pauline Kergomard
                                ")</f>
        <v>53 rue Pauline Kergomard
                                </v>
      </c>
      <c r="F640" s="1" t="str">
        <f>IFERROR(__xludf.DUMMYFUNCTION("""COMPUTED_VALUE"""),"800 Bordeaux")</f>
        <v>800 Bordeaux</v>
      </c>
      <c r="G640" s="1" t="s">
        <v>6736</v>
      </c>
      <c r="H640" s="1" t="s">
        <v>11</v>
      </c>
      <c r="I640" s="5" t="s">
        <v>6737</v>
      </c>
      <c r="J640" s="1" t="s">
        <v>183</v>
      </c>
      <c r="K640" s="3"/>
      <c r="L640" s="3"/>
    </row>
    <row r="641" hidden="1">
      <c r="A641" s="4" t="s">
        <v>6751</v>
      </c>
      <c r="B641" s="1" t="s">
        <v>6752</v>
      </c>
      <c r="C641" s="1" t="s">
        <v>6753</v>
      </c>
      <c r="D641" s="1" t="s">
        <v>6754</v>
      </c>
      <c r="E641" s="1" t="str">
        <f>IFERROR(__xludf.DUMMYFUNCTION("SPLIT(D641,""33"",FALSE)"),"EY - Hangar 16 - Entrée 1 quai de Bacalan
                                 CS 20052
                                ")</f>
        <v>EY - Hangar 16 - Entrée 1 quai de Bacalan
                                 CS 20052
                                </v>
      </c>
      <c r="F641" s="1" t="str">
        <f>IFERROR(__xludf.DUMMYFUNCTION("""COMPUTED_VALUE"""),"070 Bordeaux Cedex")</f>
        <v>070 Bordeaux Cedex</v>
      </c>
      <c r="G641" s="1" t="s">
        <v>6755</v>
      </c>
      <c r="H641" s="1" t="s">
        <v>11</v>
      </c>
      <c r="I641" s="5" t="s">
        <v>6756</v>
      </c>
      <c r="J641" s="1" t="s">
        <v>924</v>
      </c>
      <c r="K641" s="3"/>
      <c r="L641" s="3"/>
    </row>
    <row r="642" hidden="1">
      <c r="A642" s="4" t="s">
        <v>6760</v>
      </c>
      <c r="B642" s="1" t="s">
        <v>6761</v>
      </c>
      <c r="C642" s="1" t="s">
        <v>6762</v>
      </c>
      <c r="D642" s="1" t="s">
        <v>6763</v>
      </c>
      <c r="E642" s="1" t="str">
        <f>IFERROR(__xludf.DUMMYFUNCTION("SPLIT(D642,""33"",FALSE)"),"12, rue GENSAN
                                ")</f>
        <v>12, rue GENSAN
                                </v>
      </c>
      <c r="F642" s="1" t="str">
        <f>IFERROR(__xludf.DUMMYFUNCTION("""COMPUTED_VALUE"""),"000 Bordeaux")</f>
        <v>000 Bordeaux</v>
      </c>
      <c r="G642" s="1" t="s">
        <v>6764</v>
      </c>
      <c r="H642" s="1" t="s">
        <v>11</v>
      </c>
      <c r="I642" s="3"/>
      <c r="J642" s="1" t="s">
        <v>183</v>
      </c>
      <c r="K642" s="3"/>
      <c r="L642" s="3"/>
    </row>
    <row r="643" hidden="1">
      <c r="A643" s="4" t="s">
        <v>6768</v>
      </c>
      <c r="B643" s="1" t="s">
        <v>6769</v>
      </c>
      <c r="C643" s="1" t="s">
        <v>6770</v>
      </c>
      <c r="D643" s="1" t="s">
        <v>6771</v>
      </c>
      <c r="E643" s="1" t="str">
        <f>IFERROR(__xludf.DUMMYFUNCTION("SPLIT(D643,""33"",FALSE)"),"43 rue Paul Berthelot
                                 Bât C1 Apt. 502
                                ")</f>
        <v>43 rue Paul Berthelot
                                 Bât C1 Apt. 502
                                </v>
      </c>
      <c r="F643" s="1" t="str">
        <f>IFERROR(__xludf.DUMMYFUNCTION("""COMPUTED_VALUE"""),"300 Bordeaux")</f>
        <v>300 Bordeaux</v>
      </c>
      <c r="G643" s="1" t="s">
        <v>6772</v>
      </c>
      <c r="H643" s="1" t="s">
        <v>6773</v>
      </c>
      <c r="I643" s="1" t="s">
        <v>11</v>
      </c>
      <c r="J643" s="1" t="s">
        <v>312</v>
      </c>
      <c r="K643" s="3"/>
      <c r="L643" s="3"/>
    </row>
    <row r="644">
      <c r="A644" s="4" t="s">
        <v>6779</v>
      </c>
      <c r="B644" s="1" t="s">
        <v>6780</v>
      </c>
      <c r="C644" s="1" t="s">
        <v>6781</v>
      </c>
      <c r="D644" s="1" t="s">
        <v>6782</v>
      </c>
      <c r="E644" s="7" t="s">
        <v>9586</v>
      </c>
      <c r="F644" s="1" t="s">
        <v>9587</v>
      </c>
      <c r="G644" s="1" t="s">
        <v>6783</v>
      </c>
      <c r="H644" s="1" t="s">
        <v>11</v>
      </c>
      <c r="I644" s="1" t="s">
        <v>11</v>
      </c>
      <c r="J644" s="1" t="s">
        <v>80</v>
      </c>
      <c r="K644" s="3"/>
      <c r="L644" s="3"/>
    </row>
    <row r="645" hidden="1">
      <c r="A645" s="4" t="s">
        <v>6785</v>
      </c>
      <c r="B645" s="1" t="s">
        <v>6786</v>
      </c>
      <c r="C645" s="3"/>
      <c r="D645" s="1" t="s">
        <v>9575</v>
      </c>
      <c r="E645" s="1" t="str">
        <f>IFERROR(__xludf.DUMMYFUNCTION("SPLIT(D645,""33"",FALSE)"),"pas d'adresse")</f>
        <v>pas d'adresse</v>
      </c>
      <c r="F645" s="3"/>
      <c r="G645" s="3"/>
      <c r="H645" s="1" t="s">
        <v>11</v>
      </c>
      <c r="I645" s="1" t="s">
        <v>11</v>
      </c>
      <c r="J645" s="1" t="s">
        <v>11</v>
      </c>
      <c r="K645" s="3"/>
      <c r="L645" s="3"/>
    </row>
    <row r="646" hidden="1">
      <c r="A646" s="4" t="s">
        <v>6788</v>
      </c>
      <c r="B646" s="1" t="s">
        <v>6789</v>
      </c>
      <c r="C646" s="1" t="s">
        <v>6790</v>
      </c>
      <c r="D646" s="1" t="s">
        <v>6791</v>
      </c>
      <c r="E646" s="1" t="str">
        <f>IFERROR(__xludf.DUMMYFUNCTION("SPLIT(D646,""33"",FALSE)"),"3 rue Duchefdelaville
                                75013 PARIS")</f>
        <v>3 rue Duchefdelaville
                                75013 PARIS</v>
      </c>
      <c r="F646" s="1"/>
      <c r="G646" s="1" t="s">
        <v>6792</v>
      </c>
      <c r="H646" s="1" t="s">
        <v>11</v>
      </c>
      <c r="I646" s="5" t="s">
        <v>6793</v>
      </c>
      <c r="J646" s="1" t="s">
        <v>31</v>
      </c>
      <c r="K646" s="3"/>
      <c r="L646" s="3"/>
    </row>
    <row r="647" hidden="1">
      <c r="A647" s="4" t="s">
        <v>6805</v>
      </c>
      <c r="B647" s="1" t="s">
        <v>6806</v>
      </c>
      <c r="C647" s="3"/>
      <c r="D647" s="1" t="s">
        <v>9575</v>
      </c>
      <c r="E647" s="1" t="str">
        <f>IFERROR(__xludf.DUMMYFUNCTION("SPLIT(D647,""33"",FALSE)"),"pas d'adresse")</f>
        <v>pas d'adresse</v>
      </c>
      <c r="F647" s="3"/>
      <c r="G647" s="3"/>
      <c r="H647" s="1" t="s">
        <v>11</v>
      </c>
      <c r="I647" s="1" t="s">
        <v>11</v>
      </c>
      <c r="J647" s="1" t="s">
        <v>11</v>
      </c>
      <c r="K647" s="3"/>
      <c r="L647" s="3"/>
    </row>
    <row r="648" hidden="1">
      <c r="A648" s="4" t="s">
        <v>6808</v>
      </c>
      <c r="B648" s="1" t="s">
        <v>6809</v>
      </c>
      <c r="C648" s="1" t="s">
        <v>6810</v>
      </c>
      <c r="D648" s="1" t="s">
        <v>6811</v>
      </c>
      <c r="E648" s="1" t="str">
        <f>IFERROR(__xludf.DUMMYFUNCTION("SPLIT(D648,""33"",FALSE)"),"7 rue André Maginot
                                ")</f>
        <v>7 rue André Maginot
                                </v>
      </c>
      <c r="F648" s="1" t="str">
        <f>IFERROR(__xludf.DUMMYFUNCTION("""COMPUTED_VALUE"""),"200 Bordeaux")</f>
        <v>200 Bordeaux</v>
      </c>
      <c r="G648" s="1" t="s">
        <v>6812</v>
      </c>
      <c r="H648" s="1" t="s">
        <v>11</v>
      </c>
      <c r="I648" s="5" t="s">
        <v>6813</v>
      </c>
      <c r="J648" s="1" t="s">
        <v>183</v>
      </c>
      <c r="K648" s="3"/>
      <c r="L648" s="3"/>
    </row>
    <row r="649" hidden="1">
      <c r="A649" s="4" t="s">
        <v>6825</v>
      </c>
      <c r="B649" s="1" t="s">
        <v>6826</v>
      </c>
      <c r="C649" s="1" t="s">
        <v>6827</v>
      </c>
      <c r="D649" s="1" t="s">
        <v>6828</v>
      </c>
      <c r="E649" s="1" t="str">
        <f>IFERROR(__xludf.DUMMYFUNCTION("SPLIT(D649,""33"",FALSE)"),"10 Place du Palais
                                ")</f>
        <v>10 Place du Palais
                                </v>
      </c>
      <c r="F649" s="1" t="str">
        <f>IFERROR(__xludf.DUMMYFUNCTION("""COMPUTED_VALUE"""),"000 Bordeaux")</f>
        <v>000 Bordeaux</v>
      </c>
      <c r="G649" s="1" t="s">
        <v>6829</v>
      </c>
      <c r="H649" s="1" t="s">
        <v>6830</v>
      </c>
      <c r="I649" s="1" t="s">
        <v>11</v>
      </c>
      <c r="J649" s="1" t="s">
        <v>80</v>
      </c>
      <c r="K649" s="3"/>
      <c r="L649" s="3"/>
    </row>
    <row r="650" hidden="1">
      <c r="A650" s="4" t="s">
        <v>6832</v>
      </c>
      <c r="B650" s="1" t="s">
        <v>6833</v>
      </c>
      <c r="C650" s="3"/>
      <c r="D650" s="1" t="s">
        <v>9575</v>
      </c>
      <c r="E650" s="1" t="str">
        <f>IFERROR(__xludf.DUMMYFUNCTION("SPLIT(D650,""33"",FALSE)"),"pas d'adresse")</f>
        <v>pas d'adresse</v>
      </c>
      <c r="F650" s="3"/>
      <c r="G650" s="3"/>
      <c r="H650" s="1" t="s">
        <v>11</v>
      </c>
      <c r="I650" s="1" t="s">
        <v>11</v>
      </c>
      <c r="J650" s="1" t="s">
        <v>11</v>
      </c>
      <c r="K650" s="3"/>
      <c r="L650" s="3"/>
    </row>
    <row r="651" hidden="1">
      <c r="A651" s="4" t="s">
        <v>6835</v>
      </c>
      <c r="B651" s="1" t="s">
        <v>6836</v>
      </c>
      <c r="C651" s="1" t="s">
        <v>6837</v>
      </c>
      <c r="D651" s="1" t="s">
        <v>6838</v>
      </c>
      <c r="E651" s="1" t="str">
        <f>IFERROR(__xludf.DUMMYFUNCTION("SPLIT(D651,""33"",FALSE)"),"40, rue du Sablonat
                                ")</f>
        <v>40, rue du Sablonat
                                </v>
      </c>
      <c r="F651" s="1" t="str">
        <f>IFERROR(__xludf.DUMMYFUNCTION("""COMPUTED_VALUE"""),"800 BORDEAUX")</f>
        <v>800 BORDEAUX</v>
      </c>
      <c r="G651" s="1" t="s">
        <v>6839</v>
      </c>
      <c r="H651" s="1" t="s">
        <v>6840</v>
      </c>
      <c r="I651" s="5" t="s">
        <v>6841</v>
      </c>
      <c r="J651" s="1" t="s">
        <v>382</v>
      </c>
      <c r="K651" s="3"/>
      <c r="L651" s="3"/>
    </row>
    <row r="652" hidden="1">
      <c r="A652" s="4" t="s">
        <v>6845</v>
      </c>
      <c r="B652" s="1" t="s">
        <v>6846</v>
      </c>
      <c r="C652" s="1" t="s">
        <v>6847</v>
      </c>
      <c r="D652" s="1" t="s">
        <v>6848</v>
      </c>
      <c r="E652" s="1" t="str">
        <f>IFERROR(__xludf.DUMMYFUNCTION("SPLIT(D652,""33"",FALSE)"),"Henri Dunant i
                                 résidence l’Odyssée - bât A2 - app 138, 28, rue Henri Dunant,
                                ")</f>
        <v>Henri Dunant i
                                 résidence l’Odyssée - bât A2 - app 138, 28, rue Henri Dunant,
                                </v>
      </c>
      <c r="F652" s="1" t="str">
        <f>IFERROR(__xludf.DUMMYFUNCTION("""COMPUTED_VALUE"""),"100 Bordeaux")</f>
        <v>100 Bordeaux</v>
      </c>
      <c r="G652" s="1" t="s">
        <v>6849</v>
      </c>
      <c r="H652" s="1" t="s">
        <v>6850</v>
      </c>
      <c r="I652" s="3"/>
      <c r="J652" s="1" t="s">
        <v>80</v>
      </c>
      <c r="K652" s="3"/>
      <c r="L652" s="3"/>
    </row>
    <row r="653" hidden="1">
      <c r="A653" s="4" t="s">
        <v>6852</v>
      </c>
      <c r="B653" s="1" t="s">
        <v>6853</v>
      </c>
      <c r="C653" s="1" t="s">
        <v>6854</v>
      </c>
      <c r="D653" s="1" t="s">
        <v>6855</v>
      </c>
      <c r="E653" s="1" t="str">
        <f>IFERROR(__xludf.DUMMYFUNCTION("SPLIT(D653,""33"",FALSE)"),"38 Allée d'Orléans
                                ")</f>
        <v>38 Allée d'Orléans
                                </v>
      </c>
      <c r="F653" s="1" t="str">
        <f>IFERROR(__xludf.DUMMYFUNCTION("""COMPUTED_VALUE"""),"000 BORDEAUX")</f>
        <v>000 BORDEAUX</v>
      </c>
      <c r="G653" s="1" t="s">
        <v>6856</v>
      </c>
      <c r="H653" s="1" t="s">
        <v>11</v>
      </c>
      <c r="I653" s="5" t="s">
        <v>6857</v>
      </c>
      <c r="J653" s="1" t="s">
        <v>43</v>
      </c>
      <c r="K653" s="3"/>
      <c r="L653" s="3"/>
    </row>
    <row r="654" hidden="1">
      <c r="A654" s="4" t="s">
        <v>6861</v>
      </c>
      <c r="B654" s="1" t="s">
        <v>6862</v>
      </c>
      <c r="C654" s="3"/>
      <c r="D654" s="1" t="s">
        <v>9575</v>
      </c>
      <c r="E654" s="1" t="str">
        <f>IFERROR(__xludf.DUMMYFUNCTION("SPLIT(D654,""33"",FALSE)"),"pas d'adresse")</f>
        <v>pas d'adresse</v>
      </c>
      <c r="F654" s="3"/>
      <c r="G654" s="3"/>
      <c r="H654" s="1" t="s">
        <v>11</v>
      </c>
      <c r="I654" s="1" t="s">
        <v>11</v>
      </c>
      <c r="J654" s="1" t="s">
        <v>11</v>
      </c>
      <c r="K654" s="3"/>
      <c r="L654" s="3"/>
    </row>
    <row r="655" hidden="1">
      <c r="A655" s="4" t="s">
        <v>6866</v>
      </c>
      <c r="B655" s="1" t="s">
        <v>6867</v>
      </c>
      <c r="C655" s="1" t="s">
        <v>6868</v>
      </c>
      <c r="D655" s="1" t="s">
        <v>3088</v>
      </c>
      <c r="E655" s="1" t="str">
        <f>IFERROR(__xludf.DUMMYFUNCTION("SPLIT(D655,""33"",FALSE)"),"50 rue du Tauzin
                                ")</f>
        <v>50 rue du Tauzin
                                </v>
      </c>
      <c r="F655" s="1" t="str">
        <f>IFERROR(__xludf.DUMMYFUNCTION("""COMPUTED_VALUE"""),"000 BORDEAUX")</f>
        <v>000 BORDEAUX</v>
      </c>
      <c r="G655" s="1" t="s">
        <v>6869</v>
      </c>
      <c r="H655" s="1" t="s">
        <v>11</v>
      </c>
      <c r="I655" s="1" t="s">
        <v>11</v>
      </c>
      <c r="J655" s="1" t="s">
        <v>183</v>
      </c>
      <c r="K655" s="3"/>
      <c r="L655" s="3"/>
    </row>
    <row r="656" hidden="1">
      <c r="A656" s="4" t="s">
        <v>6887</v>
      </c>
      <c r="B656" s="1" t="s">
        <v>6888</v>
      </c>
      <c r="C656" s="1" t="s">
        <v>6889</v>
      </c>
      <c r="D656" s="1" t="s">
        <v>6890</v>
      </c>
      <c r="E656" s="1" t="str">
        <f>IFERROR(__xludf.DUMMYFUNCTION("SPLIT(D656,""33"",FALSE)"),"9 rue Vieillard
                                 Chez Mme Françoise HARF
                                ")</f>
        <v>9 rue Vieillard
                                 Chez Mme Françoise HARF
                                </v>
      </c>
      <c r="F656" s="1" t="str">
        <f>IFERROR(__xludf.DUMMYFUNCTION("""COMPUTED_VALUE"""),"300 Bordeaux")</f>
        <v>300 Bordeaux</v>
      </c>
      <c r="G656" s="1" t="s">
        <v>6891</v>
      </c>
      <c r="H656" s="1" t="s">
        <v>11</v>
      </c>
      <c r="I656" s="5" t="s">
        <v>6892</v>
      </c>
      <c r="J656" s="1" t="s">
        <v>382</v>
      </c>
      <c r="K656" s="3"/>
      <c r="L656" s="3"/>
    </row>
    <row r="657" hidden="1">
      <c r="A657" s="4" t="s">
        <v>6908</v>
      </c>
      <c r="B657" s="1" t="s">
        <v>6909</v>
      </c>
      <c r="C657" s="1" t="s">
        <v>6910</v>
      </c>
      <c r="D657" s="1" t="s">
        <v>6911</v>
      </c>
      <c r="E657" s="1" t="str">
        <f>IFERROR(__xludf.DUMMYFUNCTION("SPLIT(D657,""33"",FALSE)"),"14 bis rue Marie
                                ")</f>
        <v>14 bis rue Marie
                                </v>
      </c>
      <c r="F657" s="1" t="str">
        <f>IFERROR(__xludf.DUMMYFUNCTION("""COMPUTED_VALUE"""),"400 Talence")</f>
        <v>400 Talence</v>
      </c>
      <c r="G657" s="1" t="s">
        <v>6912</v>
      </c>
      <c r="H657" s="1" t="s">
        <v>6913</v>
      </c>
      <c r="I657" s="1" t="s">
        <v>11</v>
      </c>
      <c r="J657" s="1" t="s">
        <v>80</v>
      </c>
      <c r="K657" s="3"/>
      <c r="L657" s="3"/>
    </row>
    <row r="658" hidden="1">
      <c r="A658" s="4" t="s">
        <v>6929</v>
      </c>
      <c r="B658" s="1" t="s">
        <v>6930</v>
      </c>
      <c r="C658" s="1" t="s">
        <v>6931</v>
      </c>
      <c r="D658" s="1" t="s">
        <v>6932</v>
      </c>
      <c r="E658" s="1" t="str">
        <f>IFERROR(__xludf.DUMMYFUNCTION("SPLIT(D658,""33"",FALSE)"),"27 rue Tanesse 
                                ")</f>
        <v>27 rue Tanesse 
                                </v>
      </c>
      <c r="F658" s="1" t="str">
        <f>IFERROR(__xludf.DUMMYFUNCTION("""COMPUTED_VALUE"""),"000 Bordeaux")</f>
        <v>000 Bordeaux</v>
      </c>
      <c r="G658" s="1" t="s">
        <v>6933</v>
      </c>
      <c r="H658" s="1" t="s">
        <v>6934</v>
      </c>
      <c r="I658" s="1" t="s">
        <v>11</v>
      </c>
      <c r="J658" s="1" t="s">
        <v>80</v>
      </c>
      <c r="K658" s="3"/>
      <c r="L658" s="3"/>
    </row>
    <row r="659" hidden="1">
      <c r="A659" s="4" t="s">
        <v>6936</v>
      </c>
      <c r="B659" s="1" t="s">
        <v>6937</v>
      </c>
      <c r="C659" s="1" t="s">
        <v>6938</v>
      </c>
      <c r="D659" s="1" t="s">
        <v>6939</v>
      </c>
      <c r="E659" s="1" t="str">
        <f>IFERROR(__xludf.DUMMYFUNCTION("SPLIT(D659,""33"",FALSE)"),"87 Quai des Queyries
                                ")</f>
        <v>87 Quai des Queyries
                                </v>
      </c>
      <c r="F659" s="1" t="str">
        <f>IFERROR(__xludf.DUMMYFUNCTION("""COMPUTED_VALUE"""),"100 Bordeaux")</f>
        <v>100 Bordeaux</v>
      </c>
      <c r="G659" s="1" t="s">
        <v>6940</v>
      </c>
      <c r="H659" s="1" t="s">
        <v>11</v>
      </c>
      <c r="I659" s="5" t="s">
        <v>6941</v>
      </c>
      <c r="J659" s="1" t="s">
        <v>183</v>
      </c>
      <c r="K659" s="3"/>
      <c r="L659" s="3"/>
    </row>
    <row r="660" hidden="1">
      <c r="A660" s="4" t="s">
        <v>6945</v>
      </c>
      <c r="B660" s="1" t="s">
        <v>6946</v>
      </c>
      <c r="C660" s="1" t="s">
        <v>6947</v>
      </c>
      <c r="D660" s="1" t="s">
        <v>6948</v>
      </c>
      <c r="E660" s="1" t="str">
        <f>IFERROR(__xludf.DUMMYFUNCTION("SPLIT(D660,""33"",FALSE)"),"1 bis rue Lhérisson
                                ")</f>
        <v>1 bis rue Lhérisson
                                </v>
      </c>
      <c r="F660" s="1" t="str">
        <f>IFERROR(__xludf.DUMMYFUNCTION("""COMPUTED_VALUE"""),"000 Bordeaux")</f>
        <v>000 Bordeaux</v>
      </c>
      <c r="G660" s="1" t="s">
        <v>6949</v>
      </c>
      <c r="H660" s="1" t="s">
        <v>2175</v>
      </c>
      <c r="I660" s="1" t="s">
        <v>11</v>
      </c>
      <c r="J660" s="1" t="s">
        <v>312</v>
      </c>
      <c r="K660" s="3"/>
      <c r="L660" s="3"/>
    </row>
    <row r="661" hidden="1">
      <c r="A661" s="4" t="s">
        <v>6953</v>
      </c>
      <c r="B661" s="1" t="s">
        <v>6954</v>
      </c>
      <c r="C661" s="3"/>
      <c r="D661" s="1" t="s">
        <v>9575</v>
      </c>
      <c r="E661" s="1" t="str">
        <f>IFERROR(__xludf.DUMMYFUNCTION("SPLIT(D661,""33"",FALSE)"),"pas d'adresse")</f>
        <v>pas d'adresse</v>
      </c>
      <c r="F661" s="3"/>
      <c r="G661" s="3"/>
      <c r="H661" s="1" t="s">
        <v>11</v>
      </c>
      <c r="I661" s="1" t="s">
        <v>11</v>
      </c>
      <c r="J661" s="1" t="s">
        <v>11</v>
      </c>
      <c r="K661" s="3"/>
      <c r="L661" s="3"/>
    </row>
    <row r="662" hidden="1">
      <c r="A662" s="4" t="s">
        <v>6964</v>
      </c>
      <c r="B662" s="1" t="s">
        <v>6965</v>
      </c>
      <c r="C662" s="1" t="s">
        <v>6966</v>
      </c>
      <c r="D662" s="1" t="s">
        <v>6967</v>
      </c>
      <c r="E662" s="1" t="str">
        <f>IFERROR(__xludf.DUMMYFUNCTION("SPLIT(D662,""33"",FALSE)"),"62 rue Fieffé
                                ")</f>
        <v>62 rue Fieffé
                                </v>
      </c>
      <c r="F662" s="1" t="str">
        <f>IFERROR(__xludf.DUMMYFUNCTION("""COMPUTED_VALUE"""),"000 Bordeaux")</f>
        <v>000 Bordeaux</v>
      </c>
      <c r="G662" s="1" t="s">
        <v>6968</v>
      </c>
      <c r="H662" s="1" t="s">
        <v>11</v>
      </c>
      <c r="I662" s="5" t="s">
        <v>6969</v>
      </c>
      <c r="J662" s="1" t="s">
        <v>80</v>
      </c>
      <c r="K662" s="3"/>
      <c r="L662" s="3"/>
    </row>
    <row r="663" hidden="1">
      <c r="A663" s="4" t="s">
        <v>6971</v>
      </c>
      <c r="B663" s="1" t="s">
        <v>6972</v>
      </c>
      <c r="C663" s="1" t="s">
        <v>6973</v>
      </c>
      <c r="D663" s="1" t="s">
        <v>6974</v>
      </c>
      <c r="E663" s="1" t="str">
        <f>IFERROR(__xludf.DUMMYFUNCTION("SPLIT(D663,""33"",FALSE)"),"5 impasse Charlie Parker
                                 Résidence Clos des Musiciens
                                ")</f>
        <v>5 impasse Charlie Parker
                                 Résidence Clos des Musiciens
                                </v>
      </c>
      <c r="F663" s="1" t="str">
        <f>IFERROR(__xludf.DUMMYFUNCTION("""COMPUTED_VALUE"""),"700 Mérignac")</f>
        <v>700 Mérignac</v>
      </c>
      <c r="G663" s="1" t="s">
        <v>6975</v>
      </c>
      <c r="H663" s="1" t="s">
        <v>6976</v>
      </c>
      <c r="I663" s="5" t="s">
        <v>6977</v>
      </c>
      <c r="J663" s="1" t="s">
        <v>154</v>
      </c>
      <c r="K663" s="3"/>
      <c r="L663" s="3"/>
    </row>
    <row r="664" hidden="1">
      <c r="A664" s="4" t="s">
        <v>6987</v>
      </c>
      <c r="B664" s="1" t="s">
        <v>6988</v>
      </c>
      <c r="C664" s="1" t="s">
        <v>6989</v>
      </c>
      <c r="D664" s="1" t="s">
        <v>6990</v>
      </c>
      <c r="E664" s="1" t="str">
        <f>IFERROR(__xludf.DUMMYFUNCTION("SPLIT(D664,""33"",FALSE)"),"89 rue des sablières
                                ")</f>
        <v>89 rue des sablières
                                </v>
      </c>
      <c r="F664" s="1" t="str">
        <f>IFERROR(__xludf.DUMMYFUNCTION("""COMPUTED_VALUE"""),"077 Bordeaux cedex")</f>
        <v>077 Bordeaux cedex</v>
      </c>
      <c r="G664" s="1" t="s">
        <v>6991</v>
      </c>
      <c r="H664" s="1" t="s">
        <v>6992</v>
      </c>
      <c r="I664" s="5" t="s">
        <v>6993</v>
      </c>
      <c r="J664" s="1" t="s">
        <v>154</v>
      </c>
      <c r="K664" s="3"/>
      <c r="L664" s="3"/>
    </row>
    <row r="665" hidden="1">
      <c r="A665" s="4" t="s">
        <v>6999</v>
      </c>
      <c r="B665" s="1" t="s">
        <v>7000</v>
      </c>
      <c r="C665" s="1" t="s">
        <v>7001</v>
      </c>
      <c r="D665" s="1" t="s">
        <v>7002</v>
      </c>
      <c r="E665" s="1" t="str">
        <f>IFERROR(__xludf.DUMMYFUNCTION("SPLIT(D665,""33"",FALSE)"),"43 rue Judaique
                                ")</f>
        <v>43 rue Judaique
                                </v>
      </c>
      <c r="F665" s="1" t="str">
        <f>IFERROR(__xludf.DUMMYFUNCTION("""COMPUTED_VALUE"""),"000 Bordeaux")</f>
        <v>000 Bordeaux</v>
      </c>
      <c r="G665" s="1" t="s">
        <v>7003</v>
      </c>
      <c r="H665" s="1" t="s">
        <v>11</v>
      </c>
      <c r="I665" s="5" t="s">
        <v>7004</v>
      </c>
      <c r="J665" s="1" t="s">
        <v>53</v>
      </c>
      <c r="K665" s="3"/>
      <c r="L665" s="3"/>
    </row>
    <row r="666" hidden="1">
      <c r="A666" s="4" t="s">
        <v>7006</v>
      </c>
      <c r="B666" s="1" t="s">
        <v>7007</v>
      </c>
      <c r="C666" s="1" t="s">
        <v>7008</v>
      </c>
      <c r="D666" s="1" t="s">
        <v>7009</v>
      </c>
      <c r="E666" s="1" t="str">
        <f>IFERROR(__xludf.DUMMYFUNCTION("SPLIT(D666,""33"",FALSE)"),"42, rue Jacques Duclos
                                ")</f>
        <v>42, rue Jacques Duclos
                                </v>
      </c>
      <c r="F666" s="1" t="str">
        <f>IFERROR(__xludf.DUMMYFUNCTION("""COMPUTED_VALUE"""),"270 Floirac")</f>
        <v>270 Floirac</v>
      </c>
      <c r="G666" s="1" t="s">
        <v>7010</v>
      </c>
      <c r="H666" s="1" t="s">
        <v>7011</v>
      </c>
      <c r="I666" s="5" t="s">
        <v>7012</v>
      </c>
      <c r="J666" s="1" t="s">
        <v>53</v>
      </c>
      <c r="K666" s="3"/>
      <c r="L666" s="3"/>
    </row>
    <row r="667" hidden="1">
      <c r="A667" s="4" t="s">
        <v>7016</v>
      </c>
      <c r="B667" s="1" t="s">
        <v>7017</v>
      </c>
      <c r="C667" s="1" t="s">
        <v>7018</v>
      </c>
      <c r="D667" s="1" t="s">
        <v>7019</v>
      </c>
      <c r="E667" s="1" t="str">
        <f>IFERROR(__xludf.DUMMYFUNCTION("SPLIT(D667,""33"",FALSE)"),"13 rue Paul Valery
                                 Résidence les Caudéranaises
                                ")</f>
        <v>13 rue Paul Valery
                                 Résidence les Caudéranaises
                                </v>
      </c>
      <c r="F667" s="1" t="str">
        <f>IFERROR(__xludf.DUMMYFUNCTION("""COMPUTED_VALUE"""),"200 Bordeaux")</f>
        <v>200 Bordeaux</v>
      </c>
      <c r="G667" s="1" t="s">
        <v>7020</v>
      </c>
      <c r="H667" s="1" t="s">
        <v>7021</v>
      </c>
      <c r="I667" s="5" t="s">
        <v>7022</v>
      </c>
      <c r="J667" s="1" t="s">
        <v>53</v>
      </c>
      <c r="K667" s="3"/>
      <c r="L667" s="3"/>
    </row>
    <row r="668" hidden="1">
      <c r="A668" s="4" t="s">
        <v>7030</v>
      </c>
      <c r="B668" s="1" t="s">
        <v>7031</v>
      </c>
      <c r="C668" s="1" t="s">
        <v>7032</v>
      </c>
      <c r="D668" s="1" t="s">
        <v>7033</v>
      </c>
      <c r="E668" s="1" t="str">
        <f>IFERROR(__xludf.DUMMYFUNCTION("SPLIT(D668,""33"",FALSE)"),"190 Rue Lecocq 
                                ")</f>
        <v>190 Rue Lecocq 
                                </v>
      </c>
      <c r="F668" s="1" t="str">
        <f>IFERROR(__xludf.DUMMYFUNCTION("""COMPUTED_VALUE"""),"000 Bordeaux")</f>
        <v>000 Bordeaux</v>
      </c>
      <c r="G668" s="1" t="s">
        <v>7034</v>
      </c>
      <c r="H668" s="1" t="s">
        <v>11</v>
      </c>
      <c r="I668" s="1" t="s">
        <v>11</v>
      </c>
      <c r="J668" s="1" t="s">
        <v>154</v>
      </c>
      <c r="K668" s="3"/>
      <c r="L668" s="3"/>
    </row>
    <row r="669" hidden="1">
      <c r="A669" s="4" t="s">
        <v>7042</v>
      </c>
      <c r="B669" s="1" t="s">
        <v>7043</v>
      </c>
      <c r="C669" s="1" t="s">
        <v>7044</v>
      </c>
      <c r="D669" s="1" t="s">
        <v>7045</v>
      </c>
      <c r="E669" s="1" t="str">
        <f>IFERROR(__xludf.DUMMYFUNCTION("SPLIT(D669,""33"",FALSE)"),"4 avenue de la République
                                ")</f>
        <v>4 avenue de la République
                                </v>
      </c>
      <c r="F669" s="1" t="str">
        <f>IFERROR(__xludf.DUMMYFUNCTION("""COMPUTED_VALUE"""),"200 Bordeaux")</f>
        <v>200 Bordeaux</v>
      </c>
      <c r="G669" s="1" t="s">
        <v>7046</v>
      </c>
      <c r="H669" s="1" t="s">
        <v>11</v>
      </c>
      <c r="I669" s="5" t="s">
        <v>7047</v>
      </c>
      <c r="J669" s="1" t="s">
        <v>312</v>
      </c>
      <c r="K669" s="3"/>
      <c r="L669" s="3"/>
    </row>
    <row r="670" hidden="1">
      <c r="A670" s="4" t="s">
        <v>7055</v>
      </c>
      <c r="B670" s="1" t="s">
        <v>7056</v>
      </c>
      <c r="C670" s="3"/>
      <c r="D670" s="1" t="s">
        <v>9575</v>
      </c>
      <c r="E670" s="1" t="str">
        <f>IFERROR(__xludf.DUMMYFUNCTION("SPLIT(D670,""33"",FALSE)"),"pas d'adresse")</f>
        <v>pas d'adresse</v>
      </c>
      <c r="F670" s="3"/>
      <c r="G670" s="3"/>
      <c r="H670" s="1" t="s">
        <v>11</v>
      </c>
      <c r="I670" s="1" t="s">
        <v>11</v>
      </c>
      <c r="J670" s="1" t="s">
        <v>11</v>
      </c>
      <c r="K670" s="3"/>
      <c r="L670" s="3"/>
    </row>
    <row r="671" hidden="1">
      <c r="A671" s="4" t="s">
        <v>7064</v>
      </c>
      <c r="B671" s="1" t="s">
        <v>7065</v>
      </c>
      <c r="C671" s="1" t="s">
        <v>7066</v>
      </c>
      <c r="D671" s="1" t="s">
        <v>7067</v>
      </c>
      <c r="E671" s="1" t="str">
        <f>IFERROR(__xludf.DUMMYFUNCTION("SPLIT(D671,""33"",FALSE)"),"96 Cours de la Martinique
                                ")</f>
        <v>96 Cours de la Martinique
                                </v>
      </c>
      <c r="F671" s="1" t="str">
        <f>IFERROR(__xludf.DUMMYFUNCTION("""COMPUTED_VALUE"""),"000 Bordeaux")</f>
        <v>000 Bordeaux</v>
      </c>
      <c r="G671" s="1" t="s">
        <v>7068</v>
      </c>
      <c r="H671" s="1" t="s">
        <v>11</v>
      </c>
      <c r="I671" s="5" t="s">
        <v>7069</v>
      </c>
      <c r="J671" s="1" t="s">
        <v>183</v>
      </c>
      <c r="K671" s="3"/>
      <c r="L671" s="3"/>
    </row>
    <row r="672" hidden="1">
      <c r="A672" s="4" t="s">
        <v>7071</v>
      </c>
      <c r="B672" s="1" t="s">
        <v>7072</v>
      </c>
      <c r="C672" s="1" t="s">
        <v>7073</v>
      </c>
      <c r="D672" s="1" t="s">
        <v>7074</v>
      </c>
      <c r="E672" s="1" t="str">
        <f>IFERROR(__xludf.DUMMYFUNCTION("SPLIT(D672,""33"",FALSE)"),"35 Avenue Abadie
                                ")</f>
        <v>35 Avenue Abadie
                                </v>
      </c>
      <c r="F672" s="1" t="str">
        <f>IFERROR(__xludf.DUMMYFUNCTION("""COMPUTED_VALUE"""),"300 Bordeaux")</f>
        <v>300 Bordeaux</v>
      </c>
      <c r="G672" s="1" t="s">
        <v>7075</v>
      </c>
      <c r="H672" s="1" t="s">
        <v>11</v>
      </c>
      <c r="I672" s="3"/>
      <c r="J672" s="1" t="s">
        <v>154</v>
      </c>
      <c r="K672" s="3"/>
      <c r="L672" s="3"/>
    </row>
    <row r="673" hidden="1">
      <c r="A673" s="4" t="s">
        <v>7079</v>
      </c>
      <c r="B673" s="1" t="s">
        <v>7080</v>
      </c>
      <c r="C673" s="1" t="s">
        <v>7081</v>
      </c>
      <c r="D673" s="1" t="s">
        <v>7082</v>
      </c>
      <c r="E673" s="1" t="str">
        <f>IFERROR(__xludf.DUMMYFUNCTION("SPLIT(D673,""33"",FALSE)"),"17 Cours Balguerie Stuttenberg
                                ")</f>
        <v>17 Cours Balguerie Stuttenberg
                                </v>
      </c>
      <c r="F673" s="1" t="str">
        <f>IFERROR(__xludf.DUMMYFUNCTION("""COMPUTED_VALUE"""),"000 BORDEAUX")</f>
        <v>000 BORDEAUX</v>
      </c>
      <c r="G673" s="1" t="s">
        <v>7083</v>
      </c>
      <c r="H673" s="1" t="s">
        <v>11</v>
      </c>
      <c r="I673" s="1" t="s">
        <v>11</v>
      </c>
      <c r="J673" s="1" t="s">
        <v>312</v>
      </c>
      <c r="K673" s="3"/>
      <c r="L673" s="3"/>
    </row>
    <row r="674" hidden="1">
      <c r="A674" s="4" t="s">
        <v>7085</v>
      </c>
      <c r="B674" s="1" t="s">
        <v>7086</v>
      </c>
      <c r="C674" s="1" t="s">
        <v>7087</v>
      </c>
      <c r="D674" s="1" t="s">
        <v>7088</v>
      </c>
      <c r="E674" s="1" t="str">
        <f>IFERROR(__xludf.DUMMYFUNCTION("SPLIT(D674,""33"",FALSE)"),"29 rue Camille Sauvageau
                                ")</f>
        <v>29 rue Camille Sauvageau
                                </v>
      </c>
      <c r="F674" s="1" t="str">
        <f>IFERROR(__xludf.DUMMYFUNCTION("""COMPUTED_VALUE"""),"800 Bordeaux")</f>
        <v>800 Bordeaux</v>
      </c>
      <c r="G674" s="1" t="s">
        <v>7089</v>
      </c>
      <c r="H674" s="1" t="s">
        <v>7090</v>
      </c>
      <c r="I674" s="5" t="s">
        <v>7091</v>
      </c>
      <c r="J674" s="1" t="s">
        <v>53</v>
      </c>
      <c r="K674" s="3"/>
      <c r="L674" s="3"/>
    </row>
    <row r="675" hidden="1">
      <c r="A675" s="4" t="s">
        <v>7097</v>
      </c>
      <c r="B675" s="1" t="s">
        <v>7098</v>
      </c>
      <c r="C675" s="1" t="s">
        <v>7099</v>
      </c>
      <c r="D675" s="1" t="s">
        <v>7100</v>
      </c>
      <c r="E675" s="1" t="str">
        <f>IFERROR(__xludf.DUMMYFUNCTION("SPLIT(D675,""33"",FALSE)"),"7 Cours de Gourgue
                                ")</f>
        <v>7 Cours de Gourgue
                                </v>
      </c>
      <c r="F675" s="1" t="str">
        <f>IFERROR(__xludf.DUMMYFUNCTION("""COMPUTED_VALUE"""),"000 Bordeaux")</f>
        <v>000 Bordeaux</v>
      </c>
      <c r="G675" s="1" t="s">
        <v>7101</v>
      </c>
      <c r="H675" s="1" t="s">
        <v>7102</v>
      </c>
      <c r="I675" s="5" t="s">
        <v>7103</v>
      </c>
      <c r="J675" s="1" t="s">
        <v>654</v>
      </c>
      <c r="K675" s="3"/>
      <c r="L675" s="3"/>
    </row>
    <row r="676" hidden="1">
      <c r="A676" s="4" t="s">
        <v>7105</v>
      </c>
      <c r="B676" s="1" t="s">
        <v>7106</v>
      </c>
      <c r="C676" s="1" t="s">
        <v>7107</v>
      </c>
      <c r="D676" s="1" t="s">
        <v>7108</v>
      </c>
      <c r="E676" s="1" t="str">
        <f>IFERROR(__xludf.DUMMYFUNCTION("SPLIT(D676,""33"",FALSE)"),"24 Rue Stéhélin
                                 Bâtiment A
                                ")</f>
        <v>24 Rue Stéhélin
                                 Bâtiment A
                                </v>
      </c>
      <c r="F676" s="1" t="str">
        <f>IFERROR(__xludf.DUMMYFUNCTION("""COMPUTED_VALUE"""),"200 Bordeaux")</f>
        <v>200 Bordeaux</v>
      </c>
      <c r="G676" s="1" t="s">
        <v>7109</v>
      </c>
      <c r="H676" s="1" t="s">
        <v>7110</v>
      </c>
      <c r="I676" s="1" t="s">
        <v>11</v>
      </c>
      <c r="J676" s="1" t="s">
        <v>80</v>
      </c>
      <c r="K676" s="3"/>
      <c r="L676" s="3"/>
    </row>
    <row r="677" hidden="1">
      <c r="A677" s="4" t="s">
        <v>7112</v>
      </c>
      <c r="B677" s="1" t="s">
        <v>7113</v>
      </c>
      <c r="C677" s="3"/>
      <c r="D677" s="1" t="s">
        <v>9575</v>
      </c>
      <c r="E677" s="1" t="str">
        <f>IFERROR(__xludf.DUMMYFUNCTION("SPLIT(D677,""33"",FALSE)"),"pas d'adresse")</f>
        <v>pas d'adresse</v>
      </c>
      <c r="F677" s="3"/>
      <c r="G677" s="3"/>
      <c r="H677" s="1" t="s">
        <v>11</v>
      </c>
      <c r="I677" s="1" t="s">
        <v>11</v>
      </c>
      <c r="J677" s="1" t="s">
        <v>11</v>
      </c>
      <c r="K677" s="3"/>
      <c r="L677" s="3"/>
    </row>
    <row r="678" hidden="1">
      <c r="A678" s="4" t="s">
        <v>7117</v>
      </c>
      <c r="B678" s="1" t="s">
        <v>7118</v>
      </c>
      <c r="C678" s="1" t="s">
        <v>7119</v>
      </c>
      <c r="D678" s="1" t="s">
        <v>7120</v>
      </c>
      <c r="E678" s="1" t="str">
        <f>IFERROR(__xludf.DUMMYFUNCTION("SPLIT(D678,""33"",FALSE)"),"5 rue marcel Bensac
                                ")</f>
        <v>5 rue marcel Bensac
                                </v>
      </c>
      <c r="F678" s="1" t="str">
        <f>IFERROR(__xludf.DUMMYFUNCTION("""COMPUTED_VALUE"""),"290 parempuyre")</f>
        <v>290 parempuyre</v>
      </c>
      <c r="G678" s="1" t="s">
        <v>7121</v>
      </c>
      <c r="H678" s="1" t="s">
        <v>7122</v>
      </c>
      <c r="I678" s="5" t="s">
        <v>7123</v>
      </c>
      <c r="J678" s="1" t="s">
        <v>31</v>
      </c>
      <c r="K678" s="3"/>
      <c r="L678" s="3"/>
    </row>
    <row r="679" hidden="1">
      <c r="A679" s="4" t="s">
        <v>7127</v>
      </c>
      <c r="B679" s="1" t="s">
        <v>7128</v>
      </c>
      <c r="C679" s="1" t="s">
        <v>7129</v>
      </c>
      <c r="D679" s="1" t="s">
        <v>7130</v>
      </c>
      <c r="E679" s="1" t="str">
        <f>IFERROR(__xludf.DUMMYFUNCTION("SPLIT(D679,""33"",FALSE)"),"3, rue Antoine Monier
                                ")</f>
        <v>3, rue Antoine Monier
                                </v>
      </c>
      <c r="F679" s="1" t="str">
        <f>IFERROR(__xludf.DUMMYFUNCTION("""COMPUTED_VALUE"""),"000 Bordeaux")</f>
        <v>000 Bordeaux</v>
      </c>
      <c r="G679" s="1" t="s">
        <v>7131</v>
      </c>
      <c r="H679" s="1" t="s">
        <v>11</v>
      </c>
      <c r="I679" s="3"/>
      <c r="J679" s="1" t="s">
        <v>80</v>
      </c>
      <c r="K679" s="3"/>
      <c r="L679" s="3"/>
    </row>
    <row r="680" hidden="1">
      <c r="A680" s="4" t="s">
        <v>7139</v>
      </c>
      <c r="B680" s="1" t="s">
        <v>7140</v>
      </c>
      <c r="C680" s="1" t="s">
        <v>7141</v>
      </c>
      <c r="D680" s="1" t="s">
        <v>7142</v>
      </c>
      <c r="E680" s="1" t="str">
        <f>IFERROR(__xludf.DUMMYFUNCTION("SPLIT(D680,""33"",FALSE)"),"81 quais des chartrons
                                ")</f>
        <v>81 quais des chartrons
                                </v>
      </c>
      <c r="F680" s="1" t="str">
        <f>IFERROR(__xludf.DUMMYFUNCTION("""COMPUTED_VALUE"""),"300 Bordeaux")</f>
        <v>300 Bordeaux</v>
      </c>
      <c r="G680" s="1" t="s">
        <v>7143</v>
      </c>
      <c r="H680" s="1" t="s">
        <v>7144</v>
      </c>
      <c r="I680" s="5" t="s">
        <v>7145</v>
      </c>
      <c r="J680" s="1" t="s">
        <v>183</v>
      </c>
      <c r="K680" s="3"/>
      <c r="L680" s="3"/>
    </row>
    <row r="681" hidden="1">
      <c r="A681" s="4" t="s">
        <v>7147</v>
      </c>
      <c r="B681" s="1" t="s">
        <v>7148</v>
      </c>
      <c r="C681" s="1" t="s">
        <v>7149</v>
      </c>
      <c r="D681" s="1" t="s">
        <v>7150</v>
      </c>
      <c r="E681" s="1" t="str">
        <f>IFERROR(__xludf.DUMMYFUNCTION("SPLIT(D681,""33"",FALSE)"),"Tripode Groupe Pellegrin place Amélie Raba Léon
                                ")</f>
        <v>Tripode Groupe Pellegrin place Amélie Raba Léon
                                </v>
      </c>
      <c r="F681" s="1" t="str">
        <f>IFERROR(__xludf.DUMMYFUNCTION("""COMPUTED_VALUE"""),"076 Bordeaux")</f>
        <v>076 Bordeaux</v>
      </c>
      <c r="G681" s="1" t="s">
        <v>7151</v>
      </c>
      <c r="H681" s="1" t="s">
        <v>7152</v>
      </c>
      <c r="I681" s="5" t="s">
        <v>7153</v>
      </c>
      <c r="J681" s="1" t="s">
        <v>80</v>
      </c>
      <c r="K681" s="3"/>
      <c r="L681" s="3"/>
    </row>
    <row r="682" hidden="1">
      <c r="A682" s="4" t="s">
        <v>7159</v>
      </c>
      <c r="B682" s="1" t="s">
        <v>7160</v>
      </c>
      <c r="C682" s="1" t="s">
        <v>7161</v>
      </c>
      <c r="D682" s="1" t="s">
        <v>7162</v>
      </c>
      <c r="E682" s="1" t="str">
        <f>IFERROR(__xludf.DUMMYFUNCTION("SPLIT(D682,""33"",FALSE)"),"47 Rue Charles Tournemire
                                 Cité des Aubiers
                                ")</f>
        <v>47 Rue Charles Tournemire
                                 Cité des Aubiers
                                </v>
      </c>
      <c r="F682" s="1" t="str">
        <f>IFERROR(__xludf.DUMMYFUNCTION("""COMPUTED_VALUE"""),"300 Bordeaux")</f>
        <v>300 Bordeaux</v>
      </c>
      <c r="G682" s="1" t="s">
        <v>7163</v>
      </c>
      <c r="H682" s="1" t="s">
        <v>11</v>
      </c>
      <c r="I682" s="1" t="s">
        <v>11</v>
      </c>
      <c r="J682" s="1" t="s">
        <v>31</v>
      </c>
      <c r="K682" s="3"/>
      <c r="L682" s="3"/>
    </row>
    <row r="683" hidden="1">
      <c r="A683" s="4" t="s">
        <v>7165</v>
      </c>
      <c r="B683" s="1" t="s">
        <v>7166</v>
      </c>
      <c r="C683" s="1" t="s">
        <v>7167</v>
      </c>
      <c r="D683" s="1" t="s">
        <v>7168</v>
      </c>
      <c r="E683" s="1" t="str">
        <f>IFERROR(__xludf.DUMMYFUNCTION("SPLIT(D683,""33"",FALSE)"),"18 avenue André Reinson
                                ")</f>
        <v>18 avenue André Reinson
                                </v>
      </c>
      <c r="F683" s="1" t="str">
        <f>IFERROR(__xludf.DUMMYFUNCTION("""COMPUTED_VALUE"""),"300 Bordeaux")</f>
        <v>300 Bordeaux</v>
      </c>
      <c r="G683" s="1" t="s">
        <v>7169</v>
      </c>
      <c r="H683" s="1" t="s">
        <v>11</v>
      </c>
      <c r="I683" s="5" t="s">
        <v>7170</v>
      </c>
      <c r="J683" s="1" t="s">
        <v>183</v>
      </c>
      <c r="K683" s="3"/>
      <c r="L683" s="3"/>
    </row>
    <row r="684" hidden="1">
      <c r="A684" s="4" t="s">
        <v>7172</v>
      </c>
      <c r="B684" s="1" t="s">
        <v>7173</v>
      </c>
      <c r="C684" s="1" t="s">
        <v>7174</v>
      </c>
      <c r="D684" s="1" t="s">
        <v>7175</v>
      </c>
      <c r="E684" s="1" t="str">
        <f>IFERROR(__xludf.DUMMYFUNCTION("SPLIT(D684,""33"",FALSE)"),"rue d'Alzon
                                ")</f>
        <v>rue d'Alzon
                                </v>
      </c>
      <c r="F684" s="1" t="str">
        <f>IFERROR(__xludf.DUMMYFUNCTION("""COMPUTED_VALUE"""),"000 Bordeaux")</f>
        <v>000 Bordeaux</v>
      </c>
      <c r="G684" s="1" t="s">
        <v>7176</v>
      </c>
      <c r="H684" s="1" t="s">
        <v>11</v>
      </c>
      <c r="I684" s="5" t="s">
        <v>7177</v>
      </c>
      <c r="J684" s="1" t="s">
        <v>312</v>
      </c>
      <c r="K684" s="3"/>
      <c r="L684" s="3"/>
    </row>
    <row r="685" hidden="1">
      <c r="A685" s="4" t="s">
        <v>7179</v>
      </c>
      <c r="B685" s="1" t="s">
        <v>7180</v>
      </c>
      <c r="C685" s="1" t="s">
        <v>7181</v>
      </c>
      <c r="D685" s="1" t="s">
        <v>7182</v>
      </c>
      <c r="E685" s="1" t="str">
        <f>IFERROR(__xludf.DUMMYFUNCTION("SPLIT(D685,""33"",FALSE)"),"8 rue cité Conrad 
                                ")</f>
        <v>8 rue cité Conrad 
                                </v>
      </c>
      <c r="F685" s="1" t="str">
        <f>IFERROR(__xludf.DUMMYFUNCTION("""COMPUTED_VALUE"""),"300 Bordeaux")</f>
        <v>300 Bordeaux</v>
      </c>
      <c r="G685" s="1" t="s">
        <v>7183</v>
      </c>
      <c r="H685" s="1" t="s">
        <v>7184</v>
      </c>
      <c r="I685" s="5" t="s">
        <v>7185</v>
      </c>
      <c r="J685" s="1" t="s">
        <v>654</v>
      </c>
      <c r="K685" s="3"/>
      <c r="L685" s="3"/>
    </row>
    <row r="686" hidden="1">
      <c r="A686" s="4" t="s">
        <v>7187</v>
      </c>
      <c r="B686" s="1" t="s">
        <v>7188</v>
      </c>
      <c r="C686" s="1" t="s">
        <v>7189</v>
      </c>
      <c r="D686" s="1" t="s">
        <v>7190</v>
      </c>
      <c r="E686" s="1" t="str">
        <f>IFERROR(__xludf.DUMMYFUNCTION("SPLIT(D686,""33"",FALSE)"),"Rue Rochambeau
                                ")</f>
        <v>Rue Rochambeau
                                </v>
      </c>
      <c r="F686" s="1" t="str">
        <f>IFERROR(__xludf.DUMMYFUNCTION("""COMPUTED_VALUE"""),"000 BORDEAUX")</f>
        <v>000 BORDEAUX</v>
      </c>
      <c r="G686" s="1" t="s">
        <v>7191</v>
      </c>
      <c r="H686" s="1" t="s">
        <v>11</v>
      </c>
      <c r="I686" s="5" t="s">
        <v>7192</v>
      </c>
      <c r="J686" s="1" t="s">
        <v>312</v>
      </c>
      <c r="K686" s="3"/>
      <c r="L686" s="3"/>
    </row>
    <row r="687" hidden="1">
      <c r="A687" s="4" t="s">
        <v>7194</v>
      </c>
      <c r="B687" s="1" t="s">
        <v>7195</v>
      </c>
      <c r="C687" s="1" t="s">
        <v>7196</v>
      </c>
      <c r="D687" s="1" t="s">
        <v>7197</v>
      </c>
      <c r="E687" s="1" t="str">
        <f>IFERROR(__xludf.DUMMYFUNCTION("SPLIT(D687,""33"",FALSE)"),"38 cours du maréchal Foch
                                ")</f>
        <v>38 cours du maréchal Foch
                                </v>
      </c>
      <c r="F687" s="1" t="str">
        <f>IFERROR(__xludf.DUMMYFUNCTION("""COMPUTED_VALUE"""),"000 Bordeaux")</f>
        <v>000 Bordeaux</v>
      </c>
      <c r="G687" s="1" t="s">
        <v>7198</v>
      </c>
      <c r="H687" s="1" t="s">
        <v>11</v>
      </c>
      <c r="I687" s="5" t="s">
        <v>7199</v>
      </c>
      <c r="J687" s="1" t="s">
        <v>312</v>
      </c>
      <c r="K687" s="3"/>
      <c r="L687" s="3"/>
    </row>
    <row r="688" hidden="1">
      <c r="A688" s="4" t="s">
        <v>7207</v>
      </c>
      <c r="B688" s="1" t="s">
        <v>7208</v>
      </c>
      <c r="C688" s="1" t="s">
        <v>7209</v>
      </c>
      <c r="D688" s="1" t="s">
        <v>7210</v>
      </c>
      <c r="E688" s="1" t="str">
        <f>IFERROR(__xludf.DUMMYFUNCTION("SPLIT(D688,""33"",FALSE)"),"50 rue Lombard
                                ")</f>
        <v>50 rue Lombard
                                </v>
      </c>
      <c r="F688" s="1" t="str">
        <f>IFERROR(__xludf.DUMMYFUNCTION("""COMPUTED_VALUE"""),"300 bordeaux")</f>
        <v>300 bordeaux</v>
      </c>
      <c r="G688" s="1" t="s">
        <v>7211</v>
      </c>
      <c r="H688" s="1" t="s">
        <v>11</v>
      </c>
      <c r="I688" s="1" t="s">
        <v>11</v>
      </c>
      <c r="J688" s="1" t="s">
        <v>80</v>
      </c>
      <c r="K688" s="3"/>
      <c r="L688" s="3"/>
    </row>
    <row r="689" hidden="1">
      <c r="A689" s="4" t="s">
        <v>7219</v>
      </c>
      <c r="B689" s="1" t="s">
        <v>7220</v>
      </c>
      <c r="C689" s="1" t="s">
        <v>7221</v>
      </c>
      <c r="D689" s="1" t="s">
        <v>7222</v>
      </c>
      <c r="E689" s="1" t="str">
        <f>IFERROR(__xludf.DUMMYFUNCTION("SPLIT(D689,""33"",FALSE)"),"57 rue de La Rousselle
                                ")</f>
        <v>57 rue de La Rousselle
                                </v>
      </c>
      <c r="F689" s="1" t="str">
        <f>IFERROR(__xludf.DUMMYFUNCTION("""COMPUTED_VALUE"""),"000 BORDEAUX")</f>
        <v>000 BORDEAUX</v>
      </c>
      <c r="G689" s="1" t="s">
        <v>7223</v>
      </c>
      <c r="H689" s="1" t="s">
        <v>11</v>
      </c>
      <c r="I689" s="5" t="s">
        <v>7224</v>
      </c>
      <c r="J689" s="1" t="s">
        <v>80</v>
      </c>
      <c r="K689" s="3"/>
      <c r="L689" s="3"/>
    </row>
    <row r="690" hidden="1">
      <c r="A690" s="4" t="s">
        <v>7232</v>
      </c>
      <c r="B690" s="1" t="s">
        <v>7233</v>
      </c>
      <c r="C690" s="1" t="s">
        <v>7234</v>
      </c>
      <c r="D690" s="1" t="s">
        <v>7235</v>
      </c>
      <c r="E690" s="1" t="str">
        <f>IFERROR(__xludf.DUMMYFUNCTION("SPLIT(D690,""33"",FALSE)"),"2 rue Duquesne
                                ")</f>
        <v>2 rue Duquesne
                                </v>
      </c>
      <c r="F690" s="1" t="str">
        <f>IFERROR(__xludf.DUMMYFUNCTION("""COMPUTED_VALUE"""),"300 Bordeaux")</f>
        <v>300 Bordeaux</v>
      </c>
      <c r="G690" s="1" t="s">
        <v>7236</v>
      </c>
      <c r="H690" s="1" t="s">
        <v>11</v>
      </c>
      <c r="I690" s="5" t="s">
        <v>7237</v>
      </c>
      <c r="J690" s="1" t="s">
        <v>11</v>
      </c>
      <c r="K690" s="3"/>
      <c r="L690" s="3"/>
    </row>
    <row r="691" hidden="1">
      <c r="A691" s="4" t="s">
        <v>7239</v>
      </c>
      <c r="B691" s="1" t="s">
        <v>7240</v>
      </c>
      <c r="C691" s="1" t="s">
        <v>7241</v>
      </c>
      <c r="D691" s="1" t="s">
        <v>7242</v>
      </c>
      <c r="E691" s="1" t="str">
        <f>IFERROR(__xludf.DUMMYFUNCTION("SPLIT(D691,""33"",FALSE)"),"26 Rue Mazagran
                                ")</f>
        <v>26 Rue Mazagran
                                </v>
      </c>
      <c r="F691" s="1" t="str">
        <f>IFERROR(__xludf.DUMMYFUNCTION("""COMPUTED_VALUE"""),"800 BORDEAUX")</f>
        <v>800 BORDEAUX</v>
      </c>
      <c r="G691" s="1" t="s">
        <v>7243</v>
      </c>
      <c r="H691" s="1" t="s">
        <v>7244</v>
      </c>
      <c r="I691" s="1" t="s">
        <v>11</v>
      </c>
      <c r="J691" s="1" t="s">
        <v>11</v>
      </c>
      <c r="K691" s="3"/>
      <c r="L691" s="3"/>
    </row>
    <row r="692" hidden="1">
      <c r="A692" s="4" t="s">
        <v>7248</v>
      </c>
      <c r="B692" s="1" t="s">
        <v>7249</v>
      </c>
      <c r="C692" s="1" t="s">
        <v>7250</v>
      </c>
      <c r="D692" s="1" t="s">
        <v>5120</v>
      </c>
      <c r="E692" s="1" t="str">
        <f>IFERROR(__xludf.DUMMYFUNCTION("SPLIT(D692,""33"",FALSE)"),"7 Quai de Brienne
                                ")</f>
        <v>7 Quai de Brienne
                                </v>
      </c>
      <c r="F692" s="1" t="str">
        <f>IFERROR(__xludf.DUMMYFUNCTION("""COMPUTED_VALUE"""),"800 Bordeaux")</f>
        <v>800 Bordeaux</v>
      </c>
      <c r="G692" s="1" t="s">
        <v>7251</v>
      </c>
      <c r="H692" s="1" t="s">
        <v>11</v>
      </c>
      <c r="I692" s="5" t="s">
        <v>7252</v>
      </c>
      <c r="J692" s="1" t="s">
        <v>80</v>
      </c>
      <c r="K692" s="3"/>
      <c r="L692" s="3"/>
    </row>
    <row r="693" hidden="1">
      <c r="A693" s="4" t="s">
        <v>7262</v>
      </c>
      <c r="B693" s="1" t="s">
        <v>7263</v>
      </c>
      <c r="C693" s="1" t="s">
        <v>7264</v>
      </c>
      <c r="D693" s="1" t="s">
        <v>7265</v>
      </c>
      <c r="E693" s="1" t="str">
        <f>IFERROR(__xludf.DUMMYFUNCTION("SPLIT(D693,""33"",FALSE)"),"125 cours d'Alsace et Lorraine
                                 Centre d'informations - Europe Direct
                                ")</f>
        <v>125 cours d'Alsace et Lorraine
                                 Centre d'informations - Europe Direct
                                </v>
      </c>
      <c r="F693" s="1" t="str">
        <f>IFERROR(__xludf.DUMMYFUNCTION("""COMPUTED_VALUE"""),"000 Bordeaux")</f>
        <v>000 Bordeaux</v>
      </c>
      <c r="G693" s="1" t="s">
        <v>7266</v>
      </c>
      <c r="H693" s="1" t="s">
        <v>11</v>
      </c>
      <c r="I693" s="3"/>
      <c r="J693" s="1" t="s">
        <v>312</v>
      </c>
      <c r="K693" s="3"/>
      <c r="L693" s="3"/>
    </row>
    <row r="694" hidden="1">
      <c r="A694" s="4" t="s">
        <v>7280</v>
      </c>
      <c r="B694" s="1" t="s">
        <v>7281</v>
      </c>
      <c r="C694" s="1" t="s">
        <v>7282</v>
      </c>
      <c r="D694" s="1" t="s">
        <v>7283</v>
      </c>
      <c r="E694" s="1" t="str">
        <f>IFERROR(__xludf.DUMMYFUNCTION("SPLIT(D694,""33"",FALSE)"),"25 rue Francis Martin
                                 CS 11243
                                ")</f>
        <v>25 rue Francis Martin
                                 CS 11243
                                </v>
      </c>
      <c r="F694" s="1" t="str">
        <f>IFERROR(__xludf.DUMMYFUNCTION("""COMPUTED_VALUE"""),"075 Bordeaux Cedex")</f>
        <v>075 Bordeaux Cedex</v>
      </c>
      <c r="G694" s="1" t="s">
        <v>7284</v>
      </c>
      <c r="H694" s="1" t="s">
        <v>11</v>
      </c>
      <c r="I694" s="5" t="s">
        <v>7285</v>
      </c>
      <c r="J694" s="1" t="s">
        <v>312</v>
      </c>
      <c r="K694" s="3"/>
      <c r="L694" s="3"/>
    </row>
    <row r="695" hidden="1">
      <c r="A695" s="4" t="s">
        <v>7289</v>
      </c>
      <c r="B695" s="1" t="s">
        <v>7290</v>
      </c>
      <c r="C695" s="1" t="s">
        <v>7291</v>
      </c>
      <c r="D695" s="1" t="s">
        <v>7292</v>
      </c>
      <c r="E695" s="1" t="str">
        <f>IFERROR(__xludf.DUMMYFUNCTION("SPLIT(D695,""33"",FALSE)"),"23 quai des Chartrons
                                ")</f>
        <v>23 quai des Chartrons
                                </v>
      </c>
      <c r="F695" s="1" t="str">
        <f>IFERROR(__xludf.DUMMYFUNCTION("""COMPUTED_VALUE"""),"000 BORDEAUX")</f>
        <v>000 BORDEAUX</v>
      </c>
      <c r="G695" s="1" t="s">
        <v>7293</v>
      </c>
      <c r="H695" s="1" t="s">
        <v>7294</v>
      </c>
      <c r="I695" s="1" t="s">
        <v>11</v>
      </c>
      <c r="J695" s="1" t="s">
        <v>80</v>
      </c>
      <c r="K695" s="3"/>
      <c r="L695" s="3"/>
    </row>
    <row r="696" hidden="1">
      <c r="A696" s="4" t="s">
        <v>7304</v>
      </c>
      <c r="B696" s="1" t="s">
        <v>7305</v>
      </c>
      <c r="C696" s="1" t="s">
        <v>7306</v>
      </c>
      <c r="D696" s="1" t="s">
        <v>7307</v>
      </c>
      <c r="E696" s="1" t="str">
        <f>IFERROR(__xludf.DUMMYFUNCTION("SPLIT(D696,""33"",FALSE)"),"8 parvis des chartrons
                                ")</f>
        <v>8 parvis des chartrons
                                </v>
      </c>
      <c r="F696" s="1" t="str">
        <f>IFERROR(__xludf.DUMMYFUNCTION("""COMPUTED_VALUE"""),"000 Bordeaux")</f>
        <v>000 Bordeaux</v>
      </c>
      <c r="G696" s="1" t="s">
        <v>7308</v>
      </c>
      <c r="H696" s="1" t="s">
        <v>11</v>
      </c>
      <c r="I696" s="1" t="s">
        <v>11</v>
      </c>
      <c r="J696" s="1" t="s">
        <v>154</v>
      </c>
      <c r="K696" s="3"/>
      <c r="L696" s="3"/>
    </row>
    <row r="697" hidden="1">
      <c r="A697" s="4" t="s">
        <v>7316</v>
      </c>
      <c r="B697" s="1" t="s">
        <v>7317</v>
      </c>
      <c r="C697" s="1" t="s">
        <v>7318</v>
      </c>
      <c r="D697" s="1" t="s">
        <v>7319</v>
      </c>
      <c r="E697" s="1" t="str">
        <f>IFERROR(__xludf.DUMMYFUNCTION("SPLIT(D697,""33"",FALSE)"),"1 place Avisseau
                                ")</f>
        <v>1 place Avisseau
                                </v>
      </c>
      <c r="F697" s="1" t="str">
        <f>IFERROR(__xludf.DUMMYFUNCTION("""COMPUTED_VALUE"""),"300 BORDEAUX")</f>
        <v>300 BORDEAUX</v>
      </c>
      <c r="G697" s="1" t="s">
        <v>7320</v>
      </c>
      <c r="H697" s="1" t="s">
        <v>11</v>
      </c>
      <c r="I697" s="5" t="s">
        <v>7321</v>
      </c>
      <c r="J697" s="1" t="s">
        <v>80</v>
      </c>
      <c r="K697" s="3"/>
      <c r="L697" s="3"/>
    </row>
    <row r="698" hidden="1">
      <c r="A698" s="4" t="s">
        <v>7323</v>
      </c>
      <c r="B698" s="1" t="s">
        <v>7324</v>
      </c>
      <c r="C698" s="1" t="s">
        <v>7325</v>
      </c>
      <c r="D698" s="1" t="s">
        <v>7326</v>
      </c>
      <c r="E698" s="1" t="str">
        <f>IFERROR(__xludf.DUMMYFUNCTION("SPLIT(D698,""33"",FALSE)"),"85 rue Laroche
                                ")</f>
        <v>85 rue Laroche
                                </v>
      </c>
      <c r="F698" s="1" t="str">
        <f>IFERROR(__xludf.DUMMYFUNCTION("""COMPUTED_VALUE"""),"000 Bordeaux")</f>
        <v>000 Bordeaux</v>
      </c>
      <c r="G698" s="1" t="s">
        <v>7327</v>
      </c>
      <c r="H698" s="1" t="s">
        <v>11</v>
      </c>
      <c r="I698" s="1" t="s">
        <v>11</v>
      </c>
      <c r="J698" s="1" t="s">
        <v>154</v>
      </c>
      <c r="K698" s="3"/>
      <c r="L698" s="3"/>
    </row>
    <row r="699" hidden="1">
      <c r="A699" s="4" t="s">
        <v>7333</v>
      </c>
      <c r="B699" s="1" t="s">
        <v>7334</v>
      </c>
      <c r="C699" s="1" t="s">
        <v>7335</v>
      </c>
      <c r="D699" s="1" t="s">
        <v>880</v>
      </c>
      <c r="E699" s="1" t="str">
        <f>IFERROR(__xludf.DUMMYFUNCTION("SPLIT(D699,""33"",FALSE)"),"3 rue de Tauzia
                                ")</f>
        <v>3 rue de Tauzia
                                </v>
      </c>
      <c r="F699" s="1" t="str">
        <f>IFERROR(__xludf.DUMMYFUNCTION("""COMPUTED_VALUE"""),"800 Bordeaux")</f>
        <v>800 Bordeaux</v>
      </c>
      <c r="G699" s="1" t="s">
        <v>7336</v>
      </c>
      <c r="H699" s="1" t="s">
        <v>11</v>
      </c>
      <c r="I699" s="5" t="s">
        <v>7337</v>
      </c>
      <c r="J699" s="1" t="s">
        <v>80</v>
      </c>
      <c r="K699" s="3"/>
      <c r="L699" s="3"/>
    </row>
    <row r="700" hidden="1">
      <c r="A700" s="4" t="s">
        <v>7341</v>
      </c>
      <c r="B700" s="1" t="s">
        <v>7342</v>
      </c>
      <c r="C700" s="1" t="s">
        <v>7343</v>
      </c>
      <c r="D700" s="1" t="s">
        <v>7344</v>
      </c>
      <c r="E700" s="1" t="str">
        <f>IFERROR(__xludf.DUMMYFUNCTION("SPLIT(D700,""33"",FALSE)"),"27 rue Veyssière
                                ")</f>
        <v>27 rue Veyssière
                                </v>
      </c>
      <c r="F700" s="1" t="str">
        <f>IFERROR(__xludf.DUMMYFUNCTION("""COMPUTED_VALUE"""),"800 BORDEAUX")</f>
        <v>800 BORDEAUX</v>
      </c>
      <c r="G700" s="1" t="s">
        <v>7345</v>
      </c>
      <c r="H700" s="1" t="s">
        <v>7346</v>
      </c>
      <c r="I700" s="1" t="s">
        <v>11</v>
      </c>
      <c r="J700" s="1" t="s">
        <v>312</v>
      </c>
      <c r="K700" s="3"/>
      <c r="L700" s="3"/>
    </row>
    <row r="701" hidden="1">
      <c r="A701" s="4" t="s">
        <v>7356</v>
      </c>
      <c r="B701" s="1" t="s">
        <v>7357</v>
      </c>
      <c r="C701" s="1" t="s">
        <v>7358</v>
      </c>
      <c r="D701" s="1" t="s">
        <v>7359</v>
      </c>
      <c r="E701" s="1" t="str">
        <f>IFERROR(__xludf.DUMMYFUNCTION("SPLIT(D701,""33"",FALSE)"),"38, rue raymond poincaré
                                 appt: 20
                                ")</f>
        <v>38, rue raymond poincaré
                                 appt: 20
                                </v>
      </c>
      <c r="F701" s="1" t="str">
        <f>IFERROR(__xludf.DUMMYFUNCTION("""COMPUTED_VALUE"""),"100 Bordeaux")</f>
        <v>100 Bordeaux</v>
      </c>
      <c r="G701" s="1" t="s">
        <v>7360</v>
      </c>
      <c r="H701" s="1" t="s">
        <v>7361</v>
      </c>
      <c r="I701" s="1" t="s">
        <v>11</v>
      </c>
      <c r="J701" s="1" t="s">
        <v>80</v>
      </c>
      <c r="K701" s="3"/>
      <c r="L701" s="3"/>
    </row>
    <row r="702" hidden="1">
      <c r="A702" s="4" t="s">
        <v>7365</v>
      </c>
      <c r="B702" s="1" t="s">
        <v>7366</v>
      </c>
      <c r="C702" s="1" t="s">
        <v>7367</v>
      </c>
      <c r="D702" s="1" t="s">
        <v>7368</v>
      </c>
      <c r="E702" s="1" t="str">
        <f>IFERROR(__xludf.DUMMYFUNCTION("SPLIT(D702,""33"",FALSE)"),"15 rue claude taffanel
                                ")</f>
        <v>15 rue claude taffanel
                                </v>
      </c>
      <c r="F702" s="1" t="str">
        <f>IFERROR(__xludf.DUMMYFUNCTION("""COMPUTED_VALUE"""),"800 Bordeaux")</f>
        <v>800 Bordeaux</v>
      </c>
      <c r="G702" s="1" t="s">
        <v>7369</v>
      </c>
      <c r="H702" s="1" t="s">
        <v>7370</v>
      </c>
      <c r="I702" s="1" t="s">
        <v>11</v>
      </c>
      <c r="J702" s="1" t="s">
        <v>382</v>
      </c>
      <c r="K702" s="3"/>
      <c r="L702" s="3"/>
    </row>
    <row r="703" hidden="1">
      <c r="A703" s="4" t="s">
        <v>7376</v>
      </c>
      <c r="B703" s="1" t="s">
        <v>7377</v>
      </c>
      <c r="C703" s="1" t="s">
        <v>7378</v>
      </c>
      <c r="D703" s="1" t="s">
        <v>7379</v>
      </c>
      <c r="E703" s="1" t="str">
        <f>IFERROR(__xludf.DUMMYFUNCTION("SPLIT(D703,""33"",FALSE)"),"19, rue Gabriel Léglise
                                ")</f>
        <v>19, rue Gabriel Léglise
                                </v>
      </c>
      <c r="F703" s="1" t="str">
        <f>IFERROR(__xludf.DUMMYFUNCTION("""COMPUTED_VALUE"""),"200 BORDEAUX")</f>
        <v>200 BORDEAUX</v>
      </c>
      <c r="G703" s="1" t="s">
        <v>7380</v>
      </c>
      <c r="H703" s="1" t="s">
        <v>7381</v>
      </c>
      <c r="I703" s="1" t="s">
        <v>7382</v>
      </c>
      <c r="J703" s="1" t="s">
        <v>654</v>
      </c>
      <c r="K703" s="3"/>
      <c r="L703" s="3"/>
    </row>
    <row r="704" hidden="1">
      <c r="A704" s="4" t="s">
        <v>7392</v>
      </c>
      <c r="B704" s="1" t="s">
        <v>7393</v>
      </c>
      <c r="C704" s="3"/>
      <c r="D704" s="1" t="s">
        <v>9575</v>
      </c>
      <c r="E704" s="1" t="str">
        <f>IFERROR(__xludf.DUMMYFUNCTION("SPLIT(D704,""33"",FALSE)"),"pas d'adresse")</f>
        <v>pas d'adresse</v>
      </c>
      <c r="F704" s="3"/>
      <c r="G704" s="3"/>
      <c r="H704" s="1" t="s">
        <v>11</v>
      </c>
      <c r="I704" s="1" t="s">
        <v>11</v>
      </c>
      <c r="J704" s="1" t="s">
        <v>11</v>
      </c>
      <c r="K704" s="3"/>
      <c r="L704" s="3"/>
    </row>
    <row r="705" hidden="1">
      <c r="A705" s="4" t="s">
        <v>7395</v>
      </c>
      <c r="B705" s="1" t="s">
        <v>7396</v>
      </c>
      <c r="C705" s="1" t="s">
        <v>7397</v>
      </c>
      <c r="D705" s="1" t="s">
        <v>7398</v>
      </c>
      <c r="E705" s="1" t="str">
        <f>IFERROR(__xludf.DUMMYFUNCTION("SPLIT(D705,""33"",FALSE)"),"13 rue du Professeur Devaux
                                ")</f>
        <v>13 rue du Professeur Devaux
                                </v>
      </c>
      <c r="F705" s="1" t="str">
        <f>IFERROR(__xludf.DUMMYFUNCTION("""COMPUTED_VALUE"""),"800 BORDEAUX")</f>
        <v>800 BORDEAUX</v>
      </c>
      <c r="G705" s="1" t="s">
        <v>7399</v>
      </c>
      <c r="H705" s="1" t="s">
        <v>2175</v>
      </c>
      <c r="I705" s="5" t="s">
        <v>2689</v>
      </c>
      <c r="J705" s="1" t="s">
        <v>312</v>
      </c>
      <c r="K705" s="3"/>
      <c r="L705" s="3"/>
    </row>
    <row r="706" hidden="1">
      <c r="A706" s="4" t="s">
        <v>7403</v>
      </c>
      <c r="B706" s="1" t="s">
        <v>7404</v>
      </c>
      <c r="C706" s="1" t="s">
        <v>7405</v>
      </c>
      <c r="D706" s="1" t="s">
        <v>7406</v>
      </c>
      <c r="E706" s="1" t="str">
        <f>IFERROR(__xludf.DUMMYFUNCTION("SPLIT(D706,""33"",FALSE)"),"Chemin de Suzon
                                ")</f>
        <v>Chemin de Suzon
                                </v>
      </c>
      <c r="F706" s="1" t="str">
        <f>IFERROR(__xludf.DUMMYFUNCTION("""COMPUTED_VALUE"""),"400 TALENCE")</f>
        <v>400 TALENCE</v>
      </c>
      <c r="G706" s="1" t="s">
        <v>7407</v>
      </c>
      <c r="H706" s="1" t="s">
        <v>7408</v>
      </c>
      <c r="I706" s="1" t="s">
        <v>11</v>
      </c>
      <c r="J706" s="1" t="s">
        <v>183</v>
      </c>
      <c r="K706" s="3"/>
      <c r="L706" s="3"/>
    </row>
    <row r="707" hidden="1">
      <c r="A707" s="4" t="s">
        <v>7418</v>
      </c>
      <c r="B707" s="1" t="s">
        <v>7419</v>
      </c>
      <c r="C707" s="1" t="s">
        <v>7420</v>
      </c>
      <c r="D707" s="1" t="s">
        <v>7421</v>
      </c>
      <c r="E707" s="1" t="str">
        <f>IFERROR(__xludf.DUMMYFUNCTION("SPLIT(D707,""33"",FALSE)"),"4 rue des Terres de Borde
                                ")</f>
        <v>4 rue des Terres de Borde
                                </v>
      </c>
      <c r="F707" s="1" t="str">
        <f>IFERROR(__xludf.DUMMYFUNCTION("""COMPUTED_VALUE"""),"800 Bordeaux")</f>
        <v>800 Bordeaux</v>
      </c>
      <c r="G707" s="1" t="s">
        <v>7422</v>
      </c>
      <c r="H707" s="1" t="s">
        <v>11</v>
      </c>
      <c r="I707" s="5" t="s">
        <v>7423</v>
      </c>
      <c r="J707" s="1" t="s">
        <v>382</v>
      </c>
      <c r="K707" s="3"/>
      <c r="L707" s="3"/>
    </row>
    <row r="708" hidden="1">
      <c r="A708" s="4" t="s">
        <v>7437</v>
      </c>
      <c r="B708" s="1" t="s">
        <v>7438</v>
      </c>
      <c r="C708" s="1" t="s">
        <v>7439</v>
      </c>
      <c r="D708" s="1" t="s">
        <v>7440</v>
      </c>
      <c r="E708" s="1" t="str">
        <f>IFERROR(__xludf.DUMMYFUNCTION("SPLIT(D708,""33"",FALSE)"),"Hôpital Haut Lévêque 
                                 Avenue de Magellan
                                ")</f>
        <v>Hôpital Haut Lévêque 
                                 Avenue de Magellan
                                </v>
      </c>
      <c r="F708" s="1" t="str">
        <f>IFERROR(__xludf.DUMMYFUNCTION("""COMPUTED_VALUE"""),"600 Pessac")</f>
        <v>600 Pessac</v>
      </c>
      <c r="G708" s="1" t="s">
        <v>7441</v>
      </c>
      <c r="H708" s="1" t="s">
        <v>7442</v>
      </c>
      <c r="I708" s="1" t="s">
        <v>11</v>
      </c>
      <c r="J708" s="1" t="s">
        <v>53</v>
      </c>
      <c r="K708" s="3"/>
      <c r="L708" s="3"/>
    </row>
    <row r="709" hidden="1">
      <c r="A709" s="4" t="s">
        <v>7446</v>
      </c>
      <c r="B709" s="1" t="s">
        <v>7447</v>
      </c>
      <c r="C709" s="1" t="s">
        <v>7448</v>
      </c>
      <c r="D709" s="1" t="s">
        <v>7449</v>
      </c>
      <c r="E709" s="1" t="str">
        <f>IFERROR(__xludf.DUMMYFUNCTION("SPLIT(D709,""33"",FALSE)"),"Mr Barateau
                                 BP 50 052
                                ")</f>
        <v>Mr Barateau
                                 BP 50 052
                                </v>
      </c>
      <c r="F709" s="1" t="str">
        <f>IFERROR(__xludf.DUMMYFUNCTION("""COMPUTED_VALUE"""),"703 Mérignac Cedex")</f>
        <v>703 Mérignac Cedex</v>
      </c>
      <c r="G709" s="1" t="s">
        <v>7450</v>
      </c>
      <c r="H709" s="1" t="s">
        <v>7451</v>
      </c>
      <c r="I709" s="5" t="s">
        <v>7452</v>
      </c>
      <c r="J709" s="1" t="s">
        <v>31</v>
      </c>
      <c r="K709" s="3"/>
      <c r="L709" s="3"/>
    </row>
    <row r="710" hidden="1">
      <c r="A710" s="4" t="s">
        <v>7454</v>
      </c>
      <c r="B710" s="1" t="s">
        <v>7455</v>
      </c>
      <c r="C710" s="3"/>
      <c r="D710" s="1" t="s">
        <v>9575</v>
      </c>
      <c r="E710" s="1" t="str">
        <f>IFERROR(__xludf.DUMMYFUNCTION("SPLIT(D710,""33"",FALSE)"),"pas d'adresse")</f>
        <v>pas d'adresse</v>
      </c>
      <c r="F710" s="3"/>
      <c r="G710" s="3"/>
      <c r="H710" s="1" t="s">
        <v>11</v>
      </c>
      <c r="I710" s="1" t="s">
        <v>11</v>
      </c>
      <c r="J710" s="1" t="s">
        <v>11</v>
      </c>
      <c r="K710" s="3"/>
      <c r="L710" s="3"/>
    </row>
    <row r="711" hidden="1">
      <c r="A711" s="4" t="s">
        <v>7463</v>
      </c>
      <c r="B711" s="1" t="s">
        <v>7464</v>
      </c>
      <c r="C711" s="3"/>
      <c r="D711" s="1" t="s">
        <v>9575</v>
      </c>
      <c r="E711" s="1" t="str">
        <f>IFERROR(__xludf.DUMMYFUNCTION("SPLIT(D711,""33"",FALSE)"),"pas d'adresse")</f>
        <v>pas d'adresse</v>
      </c>
      <c r="F711" s="3"/>
      <c r="G711" s="3"/>
      <c r="H711" s="1" t="s">
        <v>11</v>
      </c>
      <c r="I711" s="1" t="s">
        <v>11</v>
      </c>
      <c r="J711" s="1" t="s">
        <v>11</v>
      </c>
      <c r="K711" s="3"/>
      <c r="L711" s="3"/>
    </row>
    <row r="712" hidden="1">
      <c r="A712" s="4" t="s">
        <v>7472</v>
      </c>
      <c r="B712" s="1" t="s">
        <v>7473</v>
      </c>
      <c r="C712" s="1" t="s">
        <v>7474</v>
      </c>
      <c r="D712" s="1" t="s">
        <v>7475</v>
      </c>
      <c r="E712" s="1" t="str">
        <f>IFERROR(__xludf.DUMMYFUNCTION("SPLIT(D712,""33"",FALSE)"),"108 rue prunier
                                ")</f>
        <v>108 rue prunier
                                </v>
      </c>
      <c r="F712" s="1" t="str">
        <f>IFERROR(__xludf.DUMMYFUNCTION("""COMPUTED_VALUE"""),"300 Bordeaux")</f>
        <v>300 Bordeaux</v>
      </c>
      <c r="G712" s="1" t="s">
        <v>7476</v>
      </c>
      <c r="H712" s="1" t="s">
        <v>11</v>
      </c>
      <c r="I712" s="3"/>
      <c r="J712" s="1" t="s">
        <v>80</v>
      </c>
      <c r="K712" s="3"/>
      <c r="L712" s="3"/>
    </row>
    <row r="713" hidden="1">
      <c r="A713" s="4" t="s">
        <v>7478</v>
      </c>
      <c r="B713" s="1" t="s">
        <v>7479</v>
      </c>
      <c r="C713" s="1" t="s">
        <v>7480</v>
      </c>
      <c r="D713" s="1" t="s">
        <v>7481</v>
      </c>
      <c r="E713" s="1" t="str">
        <f>IFERROR(__xludf.DUMMYFUNCTION("SPLIT(D713,""33"",FALSE)"),"37 rue Gaston Lespiault
                                ")</f>
        <v>37 rue Gaston Lespiault
                                </v>
      </c>
      <c r="F713" s="1" t="str">
        <f>IFERROR(__xludf.DUMMYFUNCTION("""COMPUTED_VALUE"""),"000 Bordeaux")</f>
        <v>000 Bordeaux</v>
      </c>
      <c r="G713" s="1" t="s">
        <v>7482</v>
      </c>
      <c r="H713" s="1" t="s">
        <v>11</v>
      </c>
      <c r="I713" s="5" t="s">
        <v>7483</v>
      </c>
      <c r="J713" s="1" t="s">
        <v>80</v>
      </c>
      <c r="K713" s="3"/>
      <c r="L713" s="3"/>
    </row>
    <row r="714" hidden="1">
      <c r="A714" s="4" t="s">
        <v>7485</v>
      </c>
      <c r="B714" s="1" t="s">
        <v>7486</v>
      </c>
      <c r="C714" s="1" t="s">
        <v>7487</v>
      </c>
      <c r="D714" s="1" t="s">
        <v>7488</v>
      </c>
      <c r="E714" s="1" t="str">
        <f>IFERROR(__xludf.DUMMYFUNCTION("SPLIT(D714,""33"",FALSE)"),"68 rue des Pins Francs
                                ")</f>
        <v>68 rue des Pins Francs
                                </v>
      </c>
      <c r="F714" s="1" t="str">
        <f>IFERROR(__xludf.DUMMYFUNCTION("""COMPUTED_VALUE"""),"200 BORDEAUX")</f>
        <v>200 BORDEAUX</v>
      </c>
      <c r="G714" s="1" t="s">
        <v>7489</v>
      </c>
      <c r="H714" s="1" t="s">
        <v>11</v>
      </c>
      <c r="I714" s="1" t="s">
        <v>11</v>
      </c>
      <c r="J714" s="1" t="s">
        <v>53</v>
      </c>
      <c r="K714" s="3"/>
      <c r="L714" s="3"/>
    </row>
    <row r="715" hidden="1">
      <c r="A715" s="4" t="s">
        <v>7491</v>
      </c>
      <c r="B715" s="1" t="s">
        <v>7492</v>
      </c>
      <c r="C715" s="1" t="s">
        <v>7493</v>
      </c>
      <c r="D715" s="1" t="s">
        <v>7494</v>
      </c>
      <c r="E715" s="1" t="str">
        <f>IFERROR(__xludf.DUMMYFUNCTION("SPLIT(D715,""33"",FALSE)"),"27, rue de Belgique
                                ")</f>
        <v>27, rue de Belgique
                                </v>
      </c>
      <c r="F715" s="1" t="str">
        <f>IFERROR(__xludf.DUMMYFUNCTION("""COMPUTED_VALUE"""),"800 BORDEAUX")</f>
        <v>800 BORDEAUX</v>
      </c>
      <c r="G715" s="1" t="s">
        <v>7495</v>
      </c>
      <c r="H715" s="1" t="s">
        <v>11</v>
      </c>
      <c r="I715" s="1" t="s">
        <v>11</v>
      </c>
      <c r="J715" s="1" t="s">
        <v>31</v>
      </c>
      <c r="K715" s="3"/>
      <c r="L715" s="3"/>
    </row>
    <row r="716" hidden="1">
      <c r="A716" s="4" t="s">
        <v>7499</v>
      </c>
      <c r="B716" s="1" t="s">
        <v>7500</v>
      </c>
      <c r="C716" s="1" t="s">
        <v>7501</v>
      </c>
      <c r="D716" s="1" t="s">
        <v>7502</v>
      </c>
      <c r="E716" s="1" t="str">
        <f>IFERROR(__xludf.DUMMYFUNCTION("SPLIT(D716,""33"",FALSE)"),"Université de Bordeaux - 16 avenue Léon Duguit
                                 bureau A17
                                ")</f>
        <v>Université de Bordeaux - 16 avenue Léon Duguit
                                 bureau A17
                                </v>
      </c>
      <c r="F716" s="1" t="str">
        <f>IFERROR(__xludf.DUMMYFUNCTION("""COMPUTED_VALUE"""),"608 Bordeaux")</f>
        <v>608 Bordeaux</v>
      </c>
      <c r="G716" s="1" t="s">
        <v>7503</v>
      </c>
      <c r="H716" s="1" t="s">
        <v>7504</v>
      </c>
      <c r="I716" s="1" t="s">
        <v>11</v>
      </c>
      <c r="J716" s="1" t="s">
        <v>80</v>
      </c>
      <c r="K716" s="3"/>
      <c r="L716" s="3"/>
    </row>
    <row r="717" hidden="1">
      <c r="A717" s="4" t="s">
        <v>7512</v>
      </c>
      <c r="B717" s="1" t="s">
        <v>7513</v>
      </c>
      <c r="C717" s="1" t="s">
        <v>7514</v>
      </c>
      <c r="D717" s="1" t="s">
        <v>7515</v>
      </c>
      <c r="E717" s="1" t="str">
        <f>IFERROR(__xludf.DUMMYFUNCTION("SPLIT(D717,""33"",FALSE)"),"40 rue Joséphine
                                ")</f>
        <v>40 rue Joséphine
                                </v>
      </c>
      <c r="F717" s="1" t="str">
        <f>IFERROR(__xludf.DUMMYFUNCTION("""COMPUTED_VALUE"""),"300 BORDEAUX")</f>
        <v>300 BORDEAUX</v>
      </c>
      <c r="G717" s="1" t="s">
        <v>7516</v>
      </c>
      <c r="H717" s="1" t="s">
        <v>11</v>
      </c>
      <c r="I717" s="5" t="s">
        <v>7517</v>
      </c>
      <c r="J717" s="1" t="s">
        <v>80</v>
      </c>
      <c r="K717" s="3"/>
      <c r="L717" s="3"/>
    </row>
    <row r="718" hidden="1">
      <c r="A718" s="4" t="s">
        <v>7541</v>
      </c>
      <c r="B718" s="1" t="s">
        <v>7542</v>
      </c>
      <c r="C718" s="1" t="s">
        <v>7543</v>
      </c>
      <c r="D718" s="1" t="s">
        <v>7544</v>
      </c>
      <c r="E718" s="1" t="str">
        <f>IFERROR(__xludf.DUMMYFUNCTION("SPLIT(D718,""33"",FALSE)"),"34 rue du Cloître
                                ")</f>
        <v>34 rue du Cloître
                                </v>
      </c>
      <c r="F718" s="1" t="str">
        <f>IFERROR(__xludf.DUMMYFUNCTION("""COMPUTED_VALUE"""),"000 Bordeaux")</f>
        <v>000 Bordeaux</v>
      </c>
      <c r="G718" s="1" t="s">
        <v>7545</v>
      </c>
      <c r="H718" s="1" t="s">
        <v>11</v>
      </c>
      <c r="I718" s="1" t="s">
        <v>11</v>
      </c>
      <c r="J718" s="1" t="s">
        <v>80</v>
      </c>
      <c r="K718" s="3"/>
      <c r="L718" s="3"/>
    </row>
    <row r="719" hidden="1">
      <c r="A719" s="4" t="s">
        <v>7553</v>
      </c>
      <c r="B719" s="1" t="s">
        <v>7554</v>
      </c>
      <c r="C719" s="1" t="s">
        <v>7555</v>
      </c>
      <c r="D719" s="1" t="s">
        <v>5372</v>
      </c>
      <c r="E719" s="1" t="str">
        <f>IFERROR(__xludf.DUMMYFUNCTION("SPLIT(D719,""33"",FALSE)"),"12 rue de Lescure
                                ")</f>
        <v>12 rue de Lescure
                                </v>
      </c>
      <c r="F719" s="1" t="str">
        <f>IFERROR(__xludf.DUMMYFUNCTION("""COMPUTED_VALUE"""),"000 Bordeaux")</f>
        <v>000 Bordeaux</v>
      </c>
      <c r="G719" s="1" t="s">
        <v>5373</v>
      </c>
      <c r="H719" s="1" t="s">
        <v>11</v>
      </c>
      <c r="I719" s="1" t="s">
        <v>11</v>
      </c>
      <c r="J719" s="1" t="s">
        <v>312</v>
      </c>
      <c r="K719" s="3"/>
      <c r="L719" s="3"/>
    </row>
    <row r="720" hidden="1">
      <c r="A720" s="4" t="s">
        <v>7563</v>
      </c>
      <c r="B720" s="1" t="s">
        <v>7564</v>
      </c>
      <c r="C720" s="1" t="s">
        <v>7565</v>
      </c>
      <c r="D720" s="1" t="s">
        <v>7566</v>
      </c>
      <c r="E720" s="1" t="str">
        <f>IFERROR(__xludf.DUMMYFUNCTION("SPLIT(D720,""33"",FALSE)"),"5 Rue Etienne Huyard 
                                 Centre Commercial Counord 
                                ")</f>
        <v>5 Rue Etienne Huyard 
                                 Centre Commercial Counord 
                                </v>
      </c>
      <c r="F720" s="1" t="str">
        <f>IFERROR(__xludf.DUMMYFUNCTION("""COMPUTED_VALUE"""),"300 Bordeaux")</f>
        <v>300 Bordeaux</v>
      </c>
      <c r="G720" s="1" t="s">
        <v>3758</v>
      </c>
      <c r="H720" s="1" t="s">
        <v>11</v>
      </c>
      <c r="I720" s="3"/>
      <c r="J720" s="1" t="s">
        <v>31</v>
      </c>
      <c r="K720" s="3"/>
      <c r="L720" s="3"/>
    </row>
    <row r="721" hidden="1">
      <c r="A721" s="4" t="s">
        <v>7574</v>
      </c>
      <c r="B721" s="1" t="s">
        <v>7575</v>
      </c>
      <c r="C721" s="1" t="s">
        <v>7576</v>
      </c>
      <c r="D721" s="1" t="s">
        <v>7577</v>
      </c>
      <c r="E721" s="1" t="str">
        <f>IFERROR(__xludf.DUMMYFUNCTION("SPLIT(D721,""33"",FALSE)"),"255, Rue Mandron
                                 Appt. 75
                                ")</f>
        <v>255, Rue Mandron
                                 Appt. 75
                                </v>
      </c>
      <c r="F721" s="1" t="str">
        <f>IFERROR(__xludf.DUMMYFUNCTION("""COMPUTED_VALUE"""),"000 Bordeaux")</f>
        <v>000 Bordeaux</v>
      </c>
      <c r="G721" s="1" t="s">
        <v>7578</v>
      </c>
      <c r="H721" s="1" t="s">
        <v>7579</v>
      </c>
      <c r="I721" s="3"/>
      <c r="J721" s="1" t="s">
        <v>80</v>
      </c>
      <c r="K721" s="3"/>
      <c r="L721" s="3"/>
    </row>
    <row r="722" hidden="1">
      <c r="A722" s="4" t="s">
        <v>7583</v>
      </c>
      <c r="B722" s="1" t="s">
        <v>7584</v>
      </c>
      <c r="C722" s="1" t="s">
        <v>7585</v>
      </c>
      <c r="D722" s="1" t="s">
        <v>7586</v>
      </c>
      <c r="E722" s="1" t="str">
        <f>IFERROR(__xludf.DUMMYFUNCTION("SPLIT(D722,""33"",FALSE)"),"67, avenue du Général de Gaule
                                47230 LAVARDAC")</f>
        <v>67, avenue du Général de Gaule
                                47230 LAVARDAC</v>
      </c>
      <c r="F722" s="1"/>
      <c r="G722" s="1" t="s">
        <v>7587</v>
      </c>
      <c r="H722" s="1" t="s">
        <v>7588</v>
      </c>
      <c r="I722" s="1" t="s">
        <v>11</v>
      </c>
      <c r="J722" s="1" t="s">
        <v>312</v>
      </c>
      <c r="K722" s="3"/>
      <c r="L722" s="3"/>
    </row>
    <row r="723" hidden="1">
      <c r="A723" s="4" t="s">
        <v>7592</v>
      </c>
      <c r="B723" s="1" t="s">
        <v>7593</v>
      </c>
      <c r="C723" s="1" t="s">
        <v>7594</v>
      </c>
      <c r="D723" s="1" t="s">
        <v>7595</v>
      </c>
      <c r="E723" s="1" t="str">
        <f>IFERROR(__xludf.DUMMYFUNCTION("SPLIT(D723,""33"",FALSE)"),"4 bis Avenue du Professeur Vincent 
                                BP 30034
                                ")</f>
        <v>4 bis Avenue du Professeur Vincent 
                                BP 30034
                                </v>
      </c>
      <c r="F723" s="1" t="str">
        <f>IFERROR(__xludf.DUMMYFUNCTION("""COMPUTED_VALUE"""),"305 Lormont Cedex")</f>
        <v>305 Lormont Cedex</v>
      </c>
      <c r="G723" s="1" t="s">
        <v>7596</v>
      </c>
      <c r="H723" s="1" t="s">
        <v>11</v>
      </c>
      <c r="I723" s="5" t="s">
        <v>7597</v>
      </c>
      <c r="J723" s="1" t="s">
        <v>80</v>
      </c>
      <c r="K723" s="3"/>
      <c r="L723" s="3"/>
    </row>
    <row r="724" hidden="1">
      <c r="A724" s="4" t="s">
        <v>7599</v>
      </c>
      <c r="B724" s="1" t="s">
        <v>7600</v>
      </c>
      <c r="C724" s="1" t="s">
        <v>7601</v>
      </c>
      <c r="D724" s="1" t="s">
        <v>7602</v>
      </c>
      <c r="E724" s="1" t="str">
        <f>IFERROR(__xludf.DUMMYFUNCTION("SPLIT(D724,""33"",FALSE)"),"1  place Bardineau
                                 Hotel des Sociétés Savantes
                                ")</f>
        <v>1  place Bardineau
                                 Hotel des Sociétés Savantes
                                </v>
      </c>
      <c r="F724" s="1" t="str">
        <f>IFERROR(__xludf.DUMMYFUNCTION("""COMPUTED_VALUE"""),"000 Bordeaux")</f>
        <v>000 Bordeaux</v>
      </c>
      <c r="G724" s="1" t="s">
        <v>7603</v>
      </c>
      <c r="H724" s="1" t="s">
        <v>11</v>
      </c>
      <c r="I724" s="5" t="s">
        <v>7604</v>
      </c>
      <c r="J724" s="1" t="s">
        <v>80</v>
      </c>
      <c r="K724" s="3"/>
      <c r="L724" s="3"/>
    </row>
    <row r="725" hidden="1">
      <c r="A725" s="4" t="s">
        <v>7612</v>
      </c>
      <c r="B725" s="1" t="s">
        <v>7613</v>
      </c>
      <c r="C725" s="1" t="s">
        <v>7614</v>
      </c>
      <c r="D725" s="1" t="s">
        <v>6573</v>
      </c>
      <c r="E725" s="1" t="str">
        <f>IFERROR(__xludf.DUMMYFUNCTION("SPLIT(D725,""33"",FALSE)"),"16 rue Ausone
                                ")</f>
        <v>16 rue Ausone
                                </v>
      </c>
      <c r="F725" s="1" t="str">
        <f>IFERROR(__xludf.DUMMYFUNCTION("""COMPUTED_VALUE"""),"000 Bordeaux")</f>
        <v>000 Bordeaux</v>
      </c>
      <c r="G725" s="1" t="s">
        <v>7615</v>
      </c>
      <c r="H725" s="1" t="s">
        <v>11</v>
      </c>
      <c r="I725" s="1" t="s">
        <v>11</v>
      </c>
      <c r="J725" s="1" t="s">
        <v>31</v>
      </c>
      <c r="K725" s="3"/>
      <c r="L725" s="3"/>
    </row>
    <row r="726" hidden="1">
      <c r="A726" s="4" t="s">
        <v>7619</v>
      </c>
      <c r="B726" s="1" t="s">
        <v>7620</v>
      </c>
      <c r="C726" s="1" t="s">
        <v>7621</v>
      </c>
      <c r="D726" s="1" t="s">
        <v>7622</v>
      </c>
      <c r="E726" s="1" t="str">
        <f>IFERROR(__xludf.DUMMYFUNCTION("SPLIT(D726,""33"",FALSE)"),"64 rue roland garros
                                ")</f>
        <v>64 rue roland garros
                                </v>
      </c>
      <c r="F726" s="1" t="str">
        <f>IFERROR(__xludf.DUMMYFUNCTION("""COMPUTED_VALUE"""),"160 Saint Médard en Jalles")</f>
        <v>160 Saint Médard en Jalles</v>
      </c>
      <c r="G726" s="1" t="s">
        <v>7623</v>
      </c>
      <c r="H726" s="1" t="s">
        <v>7624</v>
      </c>
      <c r="I726" s="5" t="s">
        <v>7625</v>
      </c>
      <c r="J726" s="1" t="s">
        <v>80</v>
      </c>
      <c r="K726" s="3"/>
      <c r="L726" s="3"/>
    </row>
    <row r="727" hidden="1">
      <c r="A727" s="4" t="s">
        <v>7633</v>
      </c>
      <c r="B727" s="1" t="s">
        <v>7634</v>
      </c>
      <c r="C727" s="1" t="s">
        <v>7635</v>
      </c>
      <c r="D727" s="1" t="s">
        <v>7636</v>
      </c>
      <c r="E727" s="1" t="str">
        <f>IFERROR(__xludf.DUMMYFUNCTION("SPLIT(D727,""33"",FALSE)"),"10 place lafargue 
                                ")</f>
        <v>10 place lafargue 
                                </v>
      </c>
      <c r="F727" s="1" t="str">
        <f>IFERROR(__xludf.DUMMYFUNCTION("""COMPUTED_VALUE"""),"000 Bordeaux")</f>
        <v>000 Bordeaux</v>
      </c>
      <c r="G727" s="1" t="s">
        <v>7637</v>
      </c>
      <c r="H727" s="1" t="s">
        <v>11</v>
      </c>
      <c r="I727" s="5" t="s">
        <v>7638</v>
      </c>
      <c r="J727" s="1" t="s">
        <v>382</v>
      </c>
      <c r="K727" s="3"/>
      <c r="L727" s="3"/>
    </row>
    <row r="728" hidden="1">
      <c r="A728" s="4" t="s">
        <v>7652</v>
      </c>
      <c r="B728" s="1" t="s">
        <v>7653</v>
      </c>
      <c r="C728" s="1" t="s">
        <v>7654</v>
      </c>
      <c r="D728" s="1" t="s">
        <v>7655</v>
      </c>
      <c r="E728" s="1" t="str">
        <f>IFERROR(__xludf.DUMMYFUNCTION("SPLIT(D728,""33"",FALSE)"),"17 Bis cours Edouard Vaillant
                                ")</f>
        <v>17 Bis cours Edouard Vaillant
                                </v>
      </c>
      <c r="F728" s="1" t="str">
        <f>IFERROR(__xludf.DUMMYFUNCTION("""COMPUTED_VALUE"""),"300 BORDEAUX")</f>
        <v>300 BORDEAUX</v>
      </c>
      <c r="G728" s="1" t="s">
        <v>7656</v>
      </c>
      <c r="H728" s="1" t="s">
        <v>11</v>
      </c>
      <c r="I728" s="5" t="s">
        <v>7657</v>
      </c>
      <c r="J728" s="1" t="s">
        <v>80</v>
      </c>
      <c r="K728" s="3"/>
      <c r="L728" s="3"/>
    </row>
    <row r="729" hidden="1">
      <c r="A729" s="4" t="s">
        <v>7663</v>
      </c>
      <c r="B729" s="1" t="s">
        <v>7664</v>
      </c>
      <c r="C729" s="1" t="s">
        <v>7665</v>
      </c>
      <c r="D729" s="1" t="s">
        <v>7666</v>
      </c>
      <c r="E729" s="1" t="str">
        <f>IFERROR(__xludf.DUMMYFUNCTION("SPLIT(D729,""33"",FALSE)"),"17 rue des Remparts
                                ")</f>
        <v>17 rue des Remparts
                                </v>
      </c>
      <c r="F729" s="1" t="str">
        <f>IFERROR(__xludf.DUMMYFUNCTION("""COMPUTED_VALUE"""),"000 Bordeaux")</f>
        <v>000 Bordeaux</v>
      </c>
      <c r="G729" s="1" t="s">
        <v>7667</v>
      </c>
      <c r="H729" s="1" t="s">
        <v>7668</v>
      </c>
      <c r="I729" s="1" t="s">
        <v>11</v>
      </c>
      <c r="J729" s="1" t="s">
        <v>80</v>
      </c>
      <c r="K729" s="3"/>
      <c r="L729" s="3"/>
    </row>
    <row r="730" hidden="1">
      <c r="A730" s="4" t="s">
        <v>7696</v>
      </c>
      <c r="B730" s="1" t="s">
        <v>7697</v>
      </c>
      <c r="C730" s="1" t="s">
        <v>7698</v>
      </c>
      <c r="D730" s="1" t="s">
        <v>7699</v>
      </c>
      <c r="E730" s="1" t="str">
        <f>IFERROR(__xludf.DUMMYFUNCTION("SPLIT(D730,""33"",FALSE)"),"10 rue Jean Carmet
                                ")</f>
        <v>10 rue Jean Carmet
                                </v>
      </c>
      <c r="F730" s="1" t="str">
        <f>IFERROR(__xludf.DUMMYFUNCTION("""COMPUTED_VALUE"""),"600 Pessac")</f>
        <v>600 Pessac</v>
      </c>
      <c r="G730" s="1" t="s">
        <v>7700</v>
      </c>
      <c r="H730" s="1" t="s">
        <v>11</v>
      </c>
      <c r="I730" s="1" t="s">
        <v>11</v>
      </c>
      <c r="J730" s="1" t="s">
        <v>43</v>
      </c>
      <c r="K730" s="3"/>
      <c r="L730" s="3"/>
    </row>
    <row r="731" hidden="1">
      <c r="A731" s="4" t="s">
        <v>7708</v>
      </c>
      <c r="B731" s="1" t="s">
        <v>7709</v>
      </c>
      <c r="C731" s="1" t="s">
        <v>7710</v>
      </c>
      <c r="D731" s="1" t="s">
        <v>7711</v>
      </c>
      <c r="E731" s="1" t="str">
        <f>IFERROR(__xludf.DUMMYFUNCTION("SPLIT(D731,""33"",FALSE)"),"14 cours evrard de fayolle
                                ")</f>
        <v>14 cours evrard de fayolle
                                </v>
      </c>
      <c r="F731" s="1" t="str">
        <f>IFERROR(__xludf.DUMMYFUNCTION("""COMPUTED_VALUE"""),"000 Bordeaux")</f>
        <v>000 Bordeaux</v>
      </c>
      <c r="G731" s="1" t="s">
        <v>7712</v>
      </c>
      <c r="H731" s="1" t="s">
        <v>11</v>
      </c>
      <c r="I731" s="5" t="s">
        <v>7713</v>
      </c>
      <c r="J731" s="1" t="s">
        <v>80</v>
      </c>
      <c r="K731" s="3"/>
      <c r="L731" s="3"/>
    </row>
    <row r="732" hidden="1">
      <c r="A732" s="4" t="s">
        <v>7715</v>
      </c>
      <c r="B732" s="1" t="s">
        <v>7716</v>
      </c>
      <c r="C732" s="1" t="s">
        <v>7717</v>
      </c>
      <c r="D732" s="1" t="s">
        <v>7718</v>
      </c>
      <c r="E732" s="1" t="str">
        <f>IFERROR(__xludf.DUMMYFUNCTION("SPLIT(D732,""33"",FALSE)"),"107 - 109 rue Kleber
                                ")</f>
        <v>107 - 109 rue Kleber
                                </v>
      </c>
      <c r="F732" s="1" t="str">
        <f>IFERROR(__xludf.DUMMYFUNCTION("""COMPUTED_VALUE"""),"800 Bordeaux")</f>
        <v>800 Bordeaux</v>
      </c>
      <c r="G732" s="1" t="s">
        <v>7719</v>
      </c>
      <c r="H732" s="1" t="s">
        <v>11</v>
      </c>
      <c r="I732" s="1" t="s">
        <v>11</v>
      </c>
      <c r="J732" s="1" t="s">
        <v>312</v>
      </c>
      <c r="K732" s="3"/>
      <c r="L732" s="3"/>
    </row>
    <row r="733" hidden="1">
      <c r="A733" s="4" t="s">
        <v>7721</v>
      </c>
      <c r="B733" s="1" t="s">
        <v>7722</v>
      </c>
      <c r="C733" s="1" t="s">
        <v>7723</v>
      </c>
      <c r="D733" s="1" t="s">
        <v>7724</v>
      </c>
      <c r="E733" s="1" t="str">
        <f>IFERROR(__xludf.DUMMYFUNCTION("SPLIT(D733,""33"",FALSE)"),"13, rue Edouard Colonne
                                ")</f>
        <v>13, rue Edouard Colonne
                                </v>
      </c>
      <c r="F733" s="1" t="str">
        <f>IFERROR(__xludf.DUMMYFUNCTION("""COMPUTED_VALUE"""),"300 Bordeaux")</f>
        <v>300 Bordeaux</v>
      </c>
      <c r="G733" s="1" t="s">
        <v>7725</v>
      </c>
      <c r="H733" s="1" t="s">
        <v>11</v>
      </c>
      <c r="I733" s="1" t="s">
        <v>11</v>
      </c>
      <c r="J733" s="1" t="s">
        <v>31</v>
      </c>
      <c r="K733" s="3"/>
      <c r="L733" s="3"/>
    </row>
    <row r="734" hidden="1">
      <c r="A734" s="4" t="s">
        <v>7733</v>
      </c>
      <c r="B734" s="1" t="s">
        <v>7734</v>
      </c>
      <c r="C734" s="3"/>
      <c r="D734" s="1" t="s">
        <v>9575</v>
      </c>
      <c r="E734" s="1" t="str">
        <f>IFERROR(__xludf.DUMMYFUNCTION("SPLIT(D734,""33"",FALSE)"),"pas d'adresse")</f>
        <v>pas d'adresse</v>
      </c>
      <c r="F734" s="3"/>
      <c r="G734" s="3"/>
      <c r="H734" s="1" t="s">
        <v>11</v>
      </c>
      <c r="I734" s="1" t="s">
        <v>11</v>
      </c>
      <c r="J734" s="1" t="s">
        <v>11</v>
      </c>
      <c r="K734" s="3"/>
      <c r="L734" s="3"/>
    </row>
    <row r="735" hidden="1">
      <c r="A735" s="4" t="s">
        <v>7740</v>
      </c>
      <c r="B735" s="1" t="s">
        <v>7741</v>
      </c>
      <c r="C735" s="3"/>
      <c r="D735" s="1" t="s">
        <v>9575</v>
      </c>
      <c r="E735" s="1" t="str">
        <f>IFERROR(__xludf.DUMMYFUNCTION("SPLIT(D735,""33"",FALSE)"),"pas d'adresse")</f>
        <v>pas d'adresse</v>
      </c>
      <c r="F735" s="3"/>
      <c r="G735" s="3"/>
      <c r="H735" s="1" t="s">
        <v>11</v>
      </c>
      <c r="I735" s="1" t="s">
        <v>11</v>
      </c>
      <c r="J735" s="1" t="s">
        <v>11</v>
      </c>
      <c r="K735" s="3"/>
      <c r="L735" s="3"/>
    </row>
    <row r="736" hidden="1">
      <c r="A736" s="4" t="s">
        <v>7749</v>
      </c>
      <c r="B736" s="1" t="s">
        <v>7750</v>
      </c>
      <c r="C736" s="1" t="s">
        <v>7751</v>
      </c>
      <c r="D736" s="1" t="s">
        <v>7752</v>
      </c>
      <c r="E736" s="1" t="str">
        <f>IFERROR(__xludf.DUMMYFUNCTION("SPLIT(D736,""33"",FALSE)"),"59 RUE DE BRACH
                                ")</f>
        <v>59 RUE DE BRACH
                                </v>
      </c>
      <c r="F736" s="1" t="str">
        <f>IFERROR(__xludf.DUMMYFUNCTION("""COMPUTED_VALUE"""),"000 BORDEAUX")</f>
        <v>000 BORDEAUX</v>
      </c>
      <c r="G736" s="1" t="s">
        <v>7753</v>
      </c>
      <c r="H736" s="1" t="s">
        <v>7754</v>
      </c>
      <c r="I736" s="1" t="s">
        <v>11</v>
      </c>
      <c r="J736" s="1" t="s">
        <v>183</v>
      </c>
      <c r="K736" s="3"/>
      <c r="L736" s="3"/>
    </row>
    <row r="737" hidden="1">
      <c r="A737" s="4" t="s">
        <v>7758</v>
      </c>
      <c r="B737" s="1" t="s">
        <v>7759</v>
      </c>
      <c r="C737" s="1" t="s">
        <v>7760</v>
      </c>
      <c r="D737" s="1" t="s">
        <v>7761</v>
      </c>
      <c r="E737" s="1" t="str">
        <f>IFERROR(__xludf.DUMMYFUNCTION("SPLIT(D737,""33"",FALSE)"),"12 rue de Bègles
                                 Appartement 5
                                ")</f>
        <v>12 rue de Bègles
                                 Appartement 5
                                </v>
      </c>
      <c r="F737" s="1" t="str">
        <f>IFERROR(__xludf.DUMMYFUNCTION("""COMPUTED_VALUE"""),"800 Bordeaux")</f>
        <v>800 Bordeaux</v>
      </c>
      <c r="G737" s="1" t="s">
        <v>7762</v>
      </c>
      <c r="H737" s="1" t="s">
        <v>7763</v>
      </c>
      <c r="I737" s="1" t="s">
        <v>11</v>
      </c>
      <c r="J737" s="1" t="s">
        <v>183</v>
      </c>
      <c r="K737" s="3"/>
      <c r="L737" s="3"/>
    </row>
    <row r="738" hidden="1">
      <c r="A738" s="4" t="s">
        <v>7769</v>
      </c>
      <c r="B738" s="1" t="s">
        <v>7770</v>
      </c>
      <c r="C738" s="1" t="s">
        <v>7771</v>
      </c>
      <c r="D738" s="1" t="s">
        <v>7772</v>
      </c>
      <c r="E738" s="1" t="str">
        <f>IFERROR(__xludf.DUMMYFUNCTION("SPLIT(D738,""33"",FALSE)"),"129 cours du Médoc
                                 Résidence Saint Estèphe Appt 11- Bâtiment A
                                ")</f>
        <v>129 cours du Médoc
                                 Résidence Saint Estèphe Appt 11- Bâtiment A
                                </v>
      </c>
      <c r="F738" s="1" t="str">
        <f>IFERROR(__xludf.DUMMYFUNCTION("""COMPUTED_VALUE"""),"300 BORDEAUX")</f>
        <v>300 BORDEAUX</v>
      </c>
      <c r="G738" s="1" t="s">
        <v>7773</v>
      </c>
      <c r="H738" s="1" t="s">
        <v>7774</v>
      </c>
      <c r="I738" s="5" t="s">
        <v>7775</v>
      </c>
      <c r="J738" s="1" t="s">
        <v>80</v>
      </c>
      <c r="K738" s="3"/>
      <c r="L738" s="3"/>
    </row>
    <row r="739" hidden="1">
      <c r="A739" s="4" t="s">
        <v>7779</v>
      </c>
      <c r="B739" s="1" t="s">
        <v>7780</v>
      </c>
      <c r="C739" s="1" t="s">
        <v>7781</v>
      </c>
      <c r="D739" s="1" t="s">
        <v>7782</v>
      </c>
      <c r="E739" s="1" t="str">
        <f>IFERROR(__xludf.DUMMYFUNCTION("SPLIT(D739,""33"",FALSE)"),"28 rue Rabot
                                ")</f>
        <v>28 rue Rabot
                                </v>
      </c>
      <c r="F739" s="1" t="str">
        <f>IFERROR(__xludf.DUMMYFUNCTION("""COMPUTED_VALUE"""),"200 Bordeaux")</f>
        <v>200 Bordeaux</v>
      </c>
      <c r="G739" s="1" t="s">
        <v>1320</v>
      </c>
      <c r="H739" s="1" t="s">
        <v>1321</v>
      </c>
      <c r="I739" s="1" t="s">
        <v>11</v>
      </c>
      <c r="J739" s="1" t="s">
        <v>312</v>
      </c>
      <c r="K739" s="3"/>
      <c r="L739" s="3"/>
    </row>
    <row r="740" hidden="1">
      <c r="A740" s="4" t="s">
        <v>7788</v>
      </c>
      <c r="B740" s="1" t="s">
        <v>7789</v>
      </c>
      <c r="C740" s="1" t="s">
        <v>7790</v>
      </c>
      <c r="D740" s="1" t="s">
        <v>7791</v>
      </c>
      <c r="E740" s="1" t="str">
        <f>IFERROR(__xludf.DUMMYFUNCTION("SPLIT(D740,""33"",FALSE)"),"23 cours de Québec
                                 Porte 316
                                ")</f>
        <v>23 cours de Québec
                                 Porte 316
                                </v>
      </c>
      <c r="F740" s="1" t="str">
        <f>IFERROR(__xludf.DUMMYFUNCTION("""COMPUTED_VALUE"""),"300 BORDEAUX")</f>
        <v>300 BORDEAUX</v>
      </c>
      <c r="G740" s="1" t="s">
        <v>7792</v>
      </c>
      <c r="H740" s="1" t="s">
        <v>7793</v>
      </c>
      <c r="I740" s="5" t="s">
        <v>7794</v>
      </c>
      <c r="J740" s="1" t="s">
        <v>31</v>
      </c>
      <c r="K740" s="3"/>
      <c r="L740" s="3"/>
    </row>
    <row r="741" hidden="1">
      <c r="A741" s="4" t="s">
        <v>7796</v>
      </c>
      <c r="B741" s="1" t="s">
        <v>7797</v>
      </c>
      <c r="C741" s="1" t="s">
        <v>7798</v>
      </c>
      <c r="D741" s="1" t="s">
        <v>7799</v>
      </c>
      <c r="E741" s="1" t="str">
        <f>IFERROR(__xludf.DUMMYFUNCTION("SPLIT(D741,""33"",FALSE)"),"49 rue Eugène ténot
                                ")</f>
        <v>49 rue Eugène ténot
                                </v>
      </c>
      <c r="F741" s="1" t="str">
        <f>IFERROR(__xludf.DUMMYFUNCTION("""COMPUTED_VALUE"""),"800 Bordeaux")</f>
        <v>800 Bordeaux</v>
      </c>
      <c r="G741" s="1" t="s">
        <v>7800</v>
      </c>
      <c r="H741" s="1" t="s">
        <v>11</v>
      </c>
      <c r="I741" s="3"/>
      <c r="J741" s="1" t="s">
        <v>80</v>
      </c>
      <c r="K741" s="3"/>
      <c r="L741" s="3"/>
    </row>
    <row r="742" hidden="1">
      <c r="A742" s="4" t="s">
        <v>7802</v>
      </c>
      <c r="B742" s="1" t="s">
        <v>7803</v>
      </c>
      <c r="C742" s="1" t="s">
        <v>7804</v>
      </c>
      <c r="D742" s="1" t="s">
        <v>7805</v>
      </c>
      <c r="E742" s="1" t="str">
        <f>IFERROR(__xludf.DUMMYFUNCTION("SPLIT(D742,""33"",FALSE)"),"55 ave du Maréchal de Lattre de Tassigny
                                ")</f>
        <v>55 ave du Maréchal de Lattre de Tassigny
                                </v>
      </c>
      <c r="F742" s="1" t="str">
        <f>IFERROR(__xludf.DUMMYFUNCTION("""COMPUTED_VALUE"""),"700 BORDEAUX")</f>
        <v>700 BORDEAUX</v>
      </c>
      <c r="G742" s="1" t="s">
        <v>7806</v>
      </c>
      <c r="H742" s="1" t="s">
        <v>7807</v>
      </c>
      <c r="I742" s="5" t="s">
        <v>7808</v>
      </c>
      <c r="J742" s="1" t="s">
        <v>53</v>
      </c>
      <c r="K742" s="3"/>
      <c r="L742" s="3"/>
    </row>
    <row r="743" hidden="1">
      <c r="A743" s="4" t="s">
        <v>7812</v>
      </c>
      <c r="B743" s="1" t="s">
        <v>7813</v>
      </c>
      <c r="C743" s="1" t="s">
        <v>7814</v>
      </c>
      <c r="D743" s="1" t="s">
        <v>9575</v>
      </c>
      <c r="E743" s="1" t="str">
        <f>IFERROR(__xludf.DUMMYFUNCTION("SPLIT(D743,""33"",FALSE)"),"pas d'adresse")</f>
        <v>pas d'adresse</v>
      </c>
      <c r="F743" s="3"/>
      <c r="G743" s="3"/>
      <c r="H743" s="1" t="s">
        <v>11</v>
      </c>
      <c r="I743" s="1" t="s">
        <v>11</v>
      </c>
      <c r="J743" s="1" t="s">
        <v>11</v>
      </c>
      <c r="K743" s="3"/>
      <c r="L743" s="3"/>
    </row>
    <row r="744" hidden="1">
      <c r="A744" s="4" t="s">
        <v>7818</v>
      </c>
      <c r="B744" s="1" t="s">
        <v>7819</v>
      </c>
      <c r="C744" s="1" t="s">
        <v>7820</v>
      </c>
      <c r="D744" s="1" t="s">
        <v>7821</v>
      </c>
      <c r="E744" s="1" t="str">
        <f>IFERROR(__xludf.DUMMYFUNCTION("SPLIT(D744,""33"",FALSE)"),"8 rue de Port
                                ")</f>
        <v>8 rue de Port
                                </v>
      </c>
      <c r="F744" s="1" t="str">
        <f>IFERROR(__xludf.DUMMYFUNCTION("""COMPUTED_VALUE"""),"800 Bordeaux")</f>
        <v>800 Bordeaux</v>
      </c>
      <c r="G744" s="1" t="s">
        <v>7822</v>
      </c>
      <c r="H744" s="1" t="s">
        <v>11</v>
      </c>
      <c r="I744" s="5" t="s">
        <v>7823</v>
      </c>
      <c r="J744" s="1" t="s">
        <v>53</v>
      </c>
      <c r="K744" s="3"/>
      <c r="L744" s="3"/>
    </row>
    <row r="745" hidden="1">
      <c r="A745" s="4" t="s">
        <v>7827</v>
      </c>
      <c r="B745" s="1" t="s">
        <v>7828</v>
      </c>
      <c r="C745" s="1" t="s">
        <v>7829</v>
      </c>
      <c r="D745" s="1" t="s">
        <v>7830</v>
      </c>
      <c r="E745" s="1" t="str">
        <f>IFERROR(__xludf.DUMMYFUNCTION("SPLIT(D745,""33"",FALSE)"),"3rue de la Rosière 
                                 Appt 09 / Bat C
                                ")</f>
        <v>3rue de la Rosière 
                                 Appt 09 / Bat C
                                </v>
      </c>
      <c r="F745" s="1" t="str">
        <f>IFERROR(__xludf.DUMMYFUNCTION("""COMPUTED_VALUE"""),"320 Eysines / Bordeaux")</f>
        <v>320 Eysines / Bordeaux</v>
      </c>
      <c r="G745" s="1" t="s">
        <v>7831</v>
      </c>
      <c r="H745" s="1" t="s">
        <v>7832</v>
      </c>
      <c r="I745" s="5" t="s">
        <v>7833</v>
      </c>
      <c r="J745" s="1" t="s">
        <v>31</v>
      </c>
      <c r="K745" s="3"/>
      <c r="L745" s="3"/>
    </row>
    <row r="746" hidden="1">
      <c r="A746" s="4" t="s">
        <v>7837</v>
      </c>
      <c r="B746" s="1" t="s">
        <v>7838</v>
      </c>
      <c r="C746" s="1" t="s">
        <v>7839</v>
      </c>
      <c r="D746" s="1" t="s">
        <v>7840</v>
      </c>
      <c r="E746" s="1" t="str">
        <f>IFERROR(__xludf.DUMMYFUNCTION("SPLIT(D746,""33"",FALSE)"),"10 rue Carbonneau
                                ")</f>
        <v>10 rue Carbonneau
                                </v>
      </c>
      <c r="F746" s="1" t="str">
        <f>IFERROR(__xludf.DUMMYFUNCTION("""COMPUTED_VALUE"""),"800 BORDEAUX")</f>
        <v>800 BORDEAUX</v>
      </c>
      <c r="G746" s="1" t="s">
        <v>7841</v>
      </c>
      <c r="H746" s="1" t="s">
        <v>11</v>
      </c>
      <c r="I746" s="5" t="s">
        <v>7842</v>
      </c>
      <c r="J746" s="1" t="s">
        <v>312</v>
      </c>
      <c r="K746" s="3"/>
      <c r="L746" s="3"/>
    </row>
    <row r="747" hidden="1">
      <c r="A747" s="4" t="s">
        <v>7848</v>
      </c>
      <c r="B747" s="1" t="s">
        <v>7849</v>
      </c>
      <c r="C747" s="1" t="s">
        <v>7850</v>
      </c>
      <c r="D747" s="1" t="s">
        <v>7851</v>
      </c>
      <c r="E747" s="1" t="str">
        <f>IFERROR(__xludf.DUMMYFUNCTION("SPLIT(D747,""33"",FALSE)"),"72 bis, rue des menuts
                                ")</f>
        <v>72 bis, rue des menuts
                                </v>
      </c>
      <c r="F747" s="1" t="str">
        <f>IFERROR(__xludf.DUMMYFUNCTION("""COMPUTED_VALUE"""),"800 bordeaux")</f>
        <v>800 bordeaux</v>
      </c>
      <c r="G747" s="1" t="s">
        <v>7852</v>
      </c>
      <c r="H747" s="1" t="s">
        <v>11</v>
      </c>
      <c r="I747" s="5" t="s">
        <v>7853</v>
      </c>
      <c r="J747" s="1" t="s">
        <v>80</v>
      </c>
      <c r="K747" s="3"/>
      <c r="L747" s="3"/>
    </row>
    <row r="748" hidden="1">
      <c r="A748" s="4" t="s">
        <v>7855</v>
      </c>
      <c r="B748" s="1" t="s">
        <v>7856</v>
      </c>
      <c r="C748" s="1" t="s">
        <v>7857</v>
      </c>
      <c r="D748" s="1" t="s">
        <v>7858</v>
      </c>
      <c r="E748" s="1" t="str">
        <f>IFERROR(__xludf.DUMMYFUNCTION("SPLIT(D748,""33"",FALSE)"),"11 rue Thiac
                                ")</f>
        <v>11 rue Thiac
                                </v>
      </c>
      <c r="F748" s="1" t="str">
        <f>IFERROR(__xludf.DUMMYFUNCTION("""COMPUTED_VALUE"""),"000 BORDEAUX")</f>
        <v>000 BORDEAUX</v>
      </c>
      <c r="G748" s="1" t="s">
        <v>7859</v>
      </c>
      <c r="H748" s="1" t="s">
        <v>11</v>
      </c>
      <c r="I748" s="5" t="s">
        <v>7860</v>
      </c>
      <c r="J748" s="1" t="s">
        <v>80</v>
      </c>
      <c r="K748" s="3"/>
      <c r="L748" s="3"/>
    </row>
    <row r="749" hidden="1">
      <c r="A749" s="4" t="s">
        <v>7862</v>
      </c>
      <c r="B749" s="1" t="s">
        <v>7863</v>
      </c>
      <c r="C749" s="3"/>
      <c r="D749" s="1" t="s">
        <v>9575</v>
      </c>
      <c r="E749" s="1" t="str">
        <f>IFERROR(__xludf.DUMMYFUNCTION("SPLIT(D749,""33"",FALSE)"),"pas d'adresse")</f>
        <v>pas d'adresse</v>
      </c>
      <c r="F749" s="3"/>
      <c r="G749" s="3"/>
      <c r="H749" s="1" t="s">
        <v>11</v>
      </c>
      <c r="I749" s="1" t="s">
        <v>11</v>
      </c>
      <c r="J749" s="1" t="s">
        <v>11</v>
      </c>
      <c r="K749" s="3"/>
      <c r="L749" s="3"/>
    </row>
    <row r="750" hidden="1">
      <c r="A750" s="4" t="s">
        <v>7865</v>
      </c>
      <c r="B750" s="1" t="s">
        <v>7866</v>
      </c>
      <c r="C750" s="1" t="s">
        <v>7867</v>
      </c>
      <c r="D750" s="1" t="s">
        <v>7868</v>
      </c>
      <c r="E750" s="1" t="str">
        <f>IFERROR(__xludf.DUMMYFUNCTION("SPLIT(D750,""33"",FALSE)"),"16 Cours Gambetta
                                ")</f>
        <v>16 Cours Gambetta
                                </v>
      </c>
      <c r="F750" s="1" t="str">
        <f>IFERROR(__xludf.DUMMYFUNCTION("""COMPUTED_VALUE"""),"150 CENON")</f>
        <v>150 CENON</v>
      </c>
      <c r="G750" s="1" t="s">
        <v>7869</v>
      </c>
      <c r="H750" s="1" t="s">
        <v>11</v>
      </c>
      <c r="I750" s="1" t="s">
        <v>7870</v>
      </c>
      <c r="J750" s="1" t="s">
        <v>53</v>
      </c>
      <c r="K750" s="3"/>
      <c r="L750" s="3"/>
    </row>
    <row r="751" hidden="1">
      <c r="A751" s="4" t="s">
        <v>7876</v>
      </c>
      <c r="B751" s="1" t="s">
        <v>7877</v>
      </c>
      <c r="C751" s="1" t="s">
        <v>7878</v>
      </c>
      <c r="D751" s="1" t="s">
        <v>7879</v>
      </c>
      <c r="E751" s="1" t="str">
        <f>IFERROR(__xludf.DUMMYFUNCTION("SPLIT(D751,""33"",FALSE)"),"6 rue Ramonet
                                ")</f>
        <v>6 rue Ramonet
                                </v>
      </c>
      <c r="F751" s="1" t="str">
        <f>IFERROR(__xludf.DUMMYFUNCTION("""COMPUTED_VALUE"""),"000 Bordeaux")</f>
        <v>000 Bordeaux</v>
      </c>
      <c r="G751" s="1" t="s">
        <v>7880</v>
      </c>
      <c r="H751" s="1" t="s">
        <v>11</v>
      </c>
      <c r="I751" s="5" t="s">
        <v>7881</v>
      </c>
      <c r="J751" s="1" t="s">
        <v>80</v>
      </c>
      <c r="K751" s="3"/>
      <c r="L751" s="3"/>
    </row>
    <row r="752" hidden="1">
      <c r="A752" s="4" t="s">
        <v>7891</v>
      </c>
      <c r="B752" s="1" t="s">
        <v>7892</v>
      </c>
      <c r="C752" s="1" t="s">
        <v>7893</v>
      </c>
      <c r="D752" s="1" t="s">
        <v>7894</v>
      </c>
      <c r="E752" s="1" t="str">
        <f>IFERROR(__xludf.DUMMYFUNCTION("SPLIT(D752,""33"",FALSE)"),"59 Cours de la Martinique
                                ")</f>
        <v>59 Cours de la Martinique
                                </v>
      </c>
      <c r="F752" s="1" t="str">
        <f>IFERROR(__xludf.DUMMYFUNCTION("""COMPUTED_VALUE"""),"000 Bordeaux")</f>
        <v>000 Bordeaux</v>
      </c>
      <c r="G752" s="1" t="s">
        <v>7895</v>
      </c>
      <c r="H752" s="1" t="s">
        <v>7896</v>
      </c>
      <c r="I752" s="1" t="s">
        <v>11</v>
      </c>
      <c r="J752" s="1" t="s">
        <v>80</v>
      </c>
      <c r="K752" s="3"/>
      <c r="L752" s="3"/>
    </row>
    <row r="753" hidden="1">
      <c r="A753" s="4" t="s">
        <v>7900</v>
      </c>
      <c r="B753" s="1" t="s">
        <v>7901</v>
      </c>
      <c r="C753" s="1" t="s">
        <v>7902</v>
      </c>
      <c r="D753" s="1" t="s">
        <v>7903</v>
      </c>
      <c r="E753" s="1" t="str">
        <f>IFERROR(__xludf.DUMMYFUNCTION("SPLIT(D753,""33"",FALSE)"),"29, rue Famatina
                                ")</f>
        <v>29, rue Famatina
                                </v>
      </c>
      <c r="F753" s="1" t="str">
        <f>IFERROR(__xludf.DUMMYFUNCTION("""COMPUTED_VALUE"""),"200 Bordeaux")</f>
        <v>200 Bordeaux</v>
      </c>
      <c r="G753" s="1" t="s">
        <v>7904</v>
      </c>
      <c r="H753" s="1" t="s">
        <v>11</v>
      </c>
      <c r="I753" s="5" t="s">
        <v>7905</v>
      </c>
      <c r="J753" s="1" t="s">
        <v>80</v>
      </c>
      <c r="K753" s="3"/>
      <c r="L753" s="3"/>
    </row>
    <row r="754" hidden="1">
      <c r="A754" s="4" t="s">
        <v>7909</v>
      </c>
      <c r="B754" s="1" t="s">
        <v>7910</v>
      </c>
      <c r="C754" s="1" t="s">
        <v>7911</v>
      </c>
      <c r="D754" s="1" t="s">
        <v>7912</v>
      </c>
      <c r="E754" s="1" t="str">
        <f>IFERROR(__xludf.DUMMYFUNCTION("SPLIT(D754,""33"",FALSE)")," rue Bouthier
                                 Tania SAINT-LEGER Présidente
                                ")</f>
        <v> rue Bouthier
                                 Tania SAINT-LEGER Présidente
                                </v>
      </c>
      <c r="F754" s="1" t="str">
        <f>IFERROR(__xludf.DUMMYFUNCTION("""COMPUTED_VALUE"""),"100 BORDEAUX")</f>
        <v>100 BORDEAUX</v>
      </c>
      <c r="G754" s="1" t="s">
        <v>7913</v>
      </c>
      <c r="H754" s="1" t="s">
        <v>7914</v>
      </c>
      <c r="I754" s="5" t="s">
        <v>7915</v>
      </c>
      <c r="J754" s="1" t="s">
        <v>80</v>
      </c>
      <c r="K754" s="3"/>
      <c r="L754" s="3"/>
    </row>
    <row r="755" hidden="1">
      <c r="A755" s="4" t="s">
        <v>7925</v>
      </c>
      <c r="B755" s="1" t="s">
        <v>7926</v>
      </c>
      <c r="C755" s="1" t="s">
        <v>7927</v>
      </c>
      <c r="D755" s="1" t="s">
        <v>7928</v>
      </c>
      <c r="E755" s="1" t="str">
        <f>IFERROR(__xludf.DUMMYFUNCTION("SPLIT(D755,""33"",FALSE)"),"112 rue Mac Carthy
                                 Résidence Poincare Appt 103
                                ")</f>
        <v>112 rue Mac Carthy
                                 Résidence Poincare Appt 103
                                </v>
      </c>
      <c r="F755" s="1" t="str">
        <f>IFERROR(__xludf.DUMMYFUNCTION("""COMPUTED_VALUE"""),"200 Bordeaux")</f>
        <v>200 Bordeaux</v>
      </c>
      <c r="G755" s="1" t="s">
        <v>7929</v>
      </c>
      <c r="H755" s="1" t="s">
        <v>7930</v>
      </c>
      <c r="I755" s="1" t="s">
        <v>11</v>
      </c>
      <c r="J755" s="1" t="s">
        <v>43</v>
      </c>
      <c r="K755" s="3"/>
      <c r="L755" s="3"/>
    </row>
    <row r="756" hidden="1">
      <c r="A756" s="4" t="s">
        <v>7934</v>
      </c>
      <c r="B756" s="1" t="s">
        <v>7935</v>
      </c>
      <c r="C756" s="1" t="s">
        <v>7936</v>
      </c>
      <c r="D756" s="1" t="s">
        <v>7937</v>
      </c>
      <c r="E756" s="1" t="str">
        <f>IFERROR(__xludf.DUMMYFUNCTION("SPLIT(D756,""33"",FALSE)"),"35 RUE DES MENUTS
                                ")</f>
        <v>35 RUE DES MENUTS
                                </v>
      </c>
      <c r="F756" s="1" t="str">
        <f>IFERROR(__xludf.DUMMYFUNCTION("""COMPUTED_VALUE"""),"000 BORDEAUX")</f>
        <v>000 BORDEAUX</v>
      </c>
      <c r="G756" s="1" t="s">
        <v>7938</v>
      </c>
      <c r="H756" s="1" t="s">
        <v>7939</v>
      </c>
      <c r="I756" s="1" t="s">
        <v>11</v>
      </c>
      <c r="J756" s="1" t="s">
        <v>31</v>
      </c>
      <c r="K756" s="3"/>
      <c r="L756" s="3"/>
    </row>
    <row r="757" hidden="1">
      <c r="A757" s="4" t="s">
        <v>7941</v>
      </c>
      <c r="B757" s="1" t="s">
        <v>7942</v>
      </c>
      <c r="C757" s="1" t="s">
        <v>7943</v>
      </c>
      <c r="D757" s="1" t="s">
        <v>7944</v>
      </c>
      <c r="E757" s="1" t="str">
        <f>IFERROR(__xludf.DUMMYFUNCTION("SPLIT(D757,""33"",FALSE)"),"17 rue Edouard Faure
                                ")</f>
        <v>17 rue Edouard Faure
                                </v>
      </c>
      <c r="F757" s="1" t="str">
        <f>IFERROR(__xludf.DUMMYFUNCTION("""COMPUTED_VALUE"""),"000 Bordeaux")</f>
        <v>000 Bordeaux</v>
      </c>
      <c r="G757" s="1" t="s">
        <v>7945</v>
      </c>
      <c r="H757" s="1" t="s">
        <v>7946</v>
      </c>
      <c r="I757" s="5" t="s">
        <v>7947</v>
      </c>
      <c r="J757" s="1" t="s">
        <v>312</v>
      </c>
      <c r="K757" s="3"/>
      <c r="L757" s="3"/>
    </row>
    <row r="758" hidden="1">
      <c r="A758" s="4" t="s">
        <v>7955</v>
      </c>
      <c r="B758" s="1" t="s">
        <v>7956</v>
      </c>
      <c r="C758" s="1" t="s">
        <v>7957</v>
      </c>
      <c r="D758" s="1" t="s">
        <v>7958</v>
      </c>
      <c r="E758" s="1" t="str">
        <f>IFERROR(__xludf.DUMMYFUNCTION("SPLIT(D758,""33"",FALSE)"),"5 rue Lucien FAURE
                                 Maison de Quartier
                                ")</f>
        <v>5 rue Lucien FAURE
                                 Maison de Quartier
                                </v>
      </c>
      <c r="F758" s="1" t="str">
        <f>IFERROR(__xludf.DUMMYFUNCTION("""COMPUTED_VALUE"""),"300 BORDEAUX")</f>
        <v>300 BORDEAUX</v>
      </c>
      <c r="G758" s="1" t="s">
        <v>7959</v>
      </c>
      <c r="H758" s="1" t="s">
        <v>7960</v>
      </c>
      <c r="I758" s="5" t="s">
        <v>7961</v>
      </c>
      <c r="J758" s="1" t="s">
        <v>183</v>
      </c>
      <c r="K758" s="3"/>
      <c r="L758" s="3"/>
    </row>
    <row r="759" hidden="1">
      <c r="A759" s="4" t="s">
        <v>7965</v>
      </c>
      <c r="B759" s="1" t="s">
        <v>7966</v>
      </c>
      <c r="C759" s="1" t="s">
        <v>7967</v>
      </c>
      <c r="D759" s="1" t="s">
        <v>7968</v>
      </c>
      <c r="E759" s="1" t="str">
        <f>IFERROR(__xludf.DUMMYFUNCTION("SPLIT(D759,""33"",FALSE)"),"26 rue Condillac
                                 chez wigi
                                ")</f>
        <v>26 rue Condillac
                                 chez wigi
                                </v>
      </c>
      <c r="F759" s="1" t="str">
        <f>IFERROR(__xludf.DUMMYFUNCTION("""COMPUTED_VALUE"""),"000 BORDEAUX")</f>
        <v>000 BORDEAUX</v>
      </c>
      <c r="G759" s="1" t="s">
        <v>7969</v>
      </c>
      <c r="H759" s="1" t="s">
        <v>11</v>
      </c>
      <c r="I759" s="5" t="s">
        <v>7970</v>
      </c>
      <c r="J759" s="1" t="s">
        <v>53</v>
      </c>
      <c r="K759" s="3"/>
      <c r="L759" s="3"/>
    </row>
    <row r="760" hidden="1">
      <c r="A760" s="4" t="s">
        <v>7974</v>
      </c>
      <c r="B760" s="1" t="s">
        <v>7975</v>
      </c>
      <c r="C760" s="1" t="s">
        <v>7976</v>
      </c>
      <c r="D760" s="1" t="s">
        <v>880</v>
      </c>
      <c r="E760" s="1" t="str">
        <f>IFERROR(__xludf.DUMMYFUNCTION("SPLIT(D760,""33"",FALSE)"),"3 rue de Tauzia
                                ")</f>
        <v>3 rue de Tauzia
                                </v>
      </c>
      <c r="F760" s="1" t="str">
        <f>IFERROR(__xludf.DUMMYFUNCTION("""COMPUTED_VALUE"""),"800 Bordeaux")</f>
        <v>800 Bordeaux</v>
      </c>
      <c r="G760" s="1" t="s">
        <v>7977</v>
      </c>
      <c r="H760" s="1" t="s">
        <v>11</v>
      </c>
      <c r="I760" s="5" t="s">
        <v>7978</v>
      </c>
      <c r="J760" s="1" t="s">
        <v>154</v>
      </c>
      <c r="K760" s="3"/>
      <c r="L760" s="3"/>
    </row>
    <row r="761" hidden="1">
      <c r="A761" s="4" t="s">
        <v>7984</v>
      </c>
      <c r="B761" s="1" t="s">
        <v>7985</v>
      </c>
      <c r="C761" s="1" t="s">
        <v>7986</v>
      </c>
      <c r="D761" s="1" t="s">
        <v>7987</v>
      </c>
      <c r="E761" s="1" t="str">
        <f>IFERROR(__xludf.DUMMYFUNCTION("SPLIT(D761,""33"",FALSE)"),"28 RUE CEREY
                                ")</f>
        <v>28 RUE CEREY
                                </v>
      </c>
      <c r="F761" s="1" t="str">
        <f>IFERROR(__xludf.DUMMYFUNCTION("""COMPUTED_VALUE"""),"200 BORDEAUX")</f>
        <v>200 BORDEAUX</v>
      </c>
      <c r="G761" s="1" t="s">
        <v>7988</v>
      </c>
      <c r="H761" s="1" t="s">
        <v>7989</v>
      </c>
      <c r="I761" s="1" t="s">
        <v>11</v>
      </c>
      <c r="J761" s="1" t="s">
        <v>654</v>
      </c>
      <c r="K761" s="3"/>
      <c r="L761" s="3"/>
    </row>
    <row r="762" hidden="1">
      <c r="A762" s="4" t="s">
        <v>7993</v>
      </c>
      <c r="B762" s="1" t="s">
        <v>7994</v>
      </c>
      <c r="C762" s="1" t="s">
        <v>7995</v>
      </c>
      <c r="D762" s="1" t="s">
        <v>7996</v>
      </c>
      <c r="E762" s="1" t="str">
        <f>IFERROR(__xludf.DUMMYFUNCTION("SPLIT(D762,""33"",FALSE)"),"18 avenue Louis Barthou
                                ")</f>
        <v>18 avenue Louis Barthou
                                </v>
      </c>
      <c r="F762" s="1" t="str">
        <f>IFERROR(__xludf.DUMMYFUNCTION("""COMPUTED_VALUE"""),"200 Bordeaux")</f>
        <v>200 Bordeaux</v>
      </c>
      <c r="G762" s="1" t="s">
        <v>7997</v>
      </c>
      <c r="H762" s="1" t="s">
        <v>11</v>
      </c>
      <c r="I762" s="1" t="s">
        <v>11</v>
      </c>
      <c r="J762" s="1" t="s">
        <v>924</v>
      </c>
      <c r="K762" s="3"/>
      <c r="L762" s="3"/>
    </row>
    <row r="763" hidden="1">
      <c r="A763" s="4" t="s">
        <v>8003</v>
      </c>
      <c r="B763" s="1" t="s">
        <v>8004</v>
      </c>
      <c r="C763" s="1" t="s">
        <v>8005</v>
      </c>
      <c r="D763" s="1" t="s">
        <v>8006</v>
      </c>
      <c r="E763" s="1" t="str">
        <f>IFERROR(__xludf.DUMMYFUNCTION("SPLIT(D763,""33"",FALSE)"),"245 boulevard Godard
                                ")</f>
        <v>245 boulevard Godard
                                </v>
      </c>
      <c r="F763" s="1" t="str">
        <f>IFERROR(__xludf.DUMMYFUNCTION("""COMPUTED_VALUE"""),"110 Le Bouscat")</f>
        <v>110 Le Bouscat</v>
      </c>
      <c r="G763" s="1" t="s">
        <v>8007</v>
      </c>
      <c r="H763" s="1" t="s">
        <v>11</v>
      </c>
      <c r="I763" s="5" t="s">
        <v>8008</v>
      </c>
      <c r="J763" s="1" t="s">
        <v>80</v>
      </c>
      <c r="K763" s="3"/>
      <c r="L763" s="3"/>
    </row>
    <row r="764" hidden="1">
      <c r="A764" s="4" t="s">
        <v>8010</v>
      </c>
      <c r="B764" s="1" t="s">
        <v>8011</v>
      </c>
      <c r="C764" s="1" t="s">
        <v>8012</v>
      </c>
      <c r="D764" s="1" t="s">
        <v>8013</v>
      </c>
      <c r="E764" s="1" t="str">
        <f>IFERROR(__xludf.DUMMYFUNCTION("SPLIT(D764,""33"",FALSE)"),"4 passage Sarget
                                ")</f>
        <v>4 passage Sarget
                                </v>
      </c>
      <c r="F764" s="1" t="str">
        <f>IFERROR(__xludf.DUMMYFUNCTION("""COMPUTED_VALUE"""),"000 Bordeaux")</f>
        <v>000 Bordeaux</v>
      </c>
      <c r="G764" s="1" t="s">
        <v>8014</v>
      </c>
      <c r="H764" s="1" t="s">
        <v>8015</v>
      </c>
      <c r="I764" s="1" t="s">
        <v>11</v>
      </c>
      <c r="J764" s="1" t="s">
        <v>53</v>
      </c>
      <c r="K764" s="3"/>
      <c r="L764" s="3"/>
    </row>
    <row r="765" hidden="1">
      <c r="A765" s="4" t="s">
        <v>8019</v>
      </c>
      <c r="B765" s="1" t="s">
        <v>8020</v>
      </c>
      <c r="C765" s="1" t="s">
        <v>8021</v>
      </c>
      <c r="D765" s="1" t="s">
        <v>8022</v>
      </c>
      <c r="E765" s="1" t="str">
        <f>IFERROR(__xludf.DUMMYFUNCTION("SPLIT(D765,""33"",FALSE)"),"Résidence Tivoli
                                 Entrée D - App 259 - 179 rue Camille Godard
                                ")</f>
        <v>Résidence Tivoli
                                 Entrée D - App 259 - 179 rue Camille Godard
                                </v>
      </c>
      <c r="F765" s="1" t="str">
        <f>IFERROR(__xludf.DUMMYFUNCTION("""COMPUTED_VALUE"""),"000 BORDEAUX")</f>
        <v>000 BORDEAUX</v>
      </c>
      <c r="G765" s="1" t="s">
        <v>8023</v>
      </c>
      <c r="H765" s="1" t="s">
        <v>11</v>
      </c>
      <c r="I765" s="1" t="s">
        <v>11</v>
      </c>
      <c r="J765" s="1" t="s">
        <v>11</v>
      </c>
      <c r="K765" s="3"/>
      <c r="L765" s="3"/>
    </row>
    <row r="766" hidden="1">
      <c r="A766" s="4" t="s">
        <v>8029</v>
      </c>
      <c r="B766" s="1" t="s">
        <v>8030</v>
      </c>
      <c r="C766" s="1" t="s">
        <v>8031</v>
      </c>
      <c r="D766" s="1" t="s">
        <v>8032</v>
      </c>
      <c r="E766" s="1" t="str">
        <f>IFERROR(__xludf.DUMMYFUNCTION("SPLIT(D766,""33"",FALSE)"),"Cours de l'intendance
                                BP 14
                                ")</f>
        <v>Cours de l'intendance
                                BP 14
                                </v>
      </c>
      <c r="F766" s="1" t="str">
        <f>IFERROR(__xludf.DUMMYFUNCTION("""COMPUTED_VALUE"""),"000 Bordeaux")</f>
        <v>000 Bordeaux</v>
      </c>
      <c r="G766" s="1" t="s">
        <v>8033</v>
      </c>
      <c r="H766" s="1" t="s">
        <v>11</v>
      </c>
      <c r="I766" s="5" t="s">
        <v>8034</v>
      </c>
      <c r="J766" s="1" t="s">
        <v>31</v>
      </c>
      <c r="K766" s="3"/>
      <c r="L766" s="3"/>
    </row>
    <row r="767" hidden="1">
      <c r="A767" s="4" t="s">
        <v>8036</v>
      </c>
      <c r="B767" s="1" t="s">
        <v>8037</v>
      </c>
      <c r="C767" s="3"/>
      <c r="D767" s="1" t="s">
        <v>9575</v>
      </c>
      <c r="E767" s="1" t="str">
        <f>IFERROR(__xludf.DUMMYFUNCTION("SPLIT(D767,""33"",FALSE)"),"pas d'adresse")</f>
        <v>pas d'adresse</v>
      </c>
      <c r="F767" s="3"/>
      <c r="G767" s="3"/>
      <c r="H767" s="1" t="s">
        <v>11</v>
      </c>
      <c r="I767" s="1" t="s">
        <v>11</v>
      </c>
      <c r="J767" s="1" t="s">
        <v>11</v>
      </c>
      <c r="K767" s="3"/>
      <c r="L767" s="3"/>
    </row>
    <row r="768" hidden="1">
      <c r="A768" s="4" t="s">
        <v>8045</v>
      </c>
      <c r="B768" s="1" t="s">
        <v>8046</v>
      </c>
      <c r="C768" s="1" t="s">
        <v>8047</v>
      </c>
      <c r="D768" s="1" t="s">
        <v>8048</v>
      </c>
      <c r="E768" s="1" t="str">
        <f>IFERROR(__xludf.DUMMYFUNCTION("SPLIT(D768,""33"",FALSE)"),"25 rue Gaspard Philippe
                                 Chez Madame SINE
                                ")</f>
        <v>25 rue Gaspard Philippe
                                 Chez Madame SINE
                                </v>
      </c>
      <c r="F768" s="1" t="str">
        <f>IFERROR(__xludf.DUMMYFUNCTION("""COMPUTED_VALUE"""),"800 BORDEAUX")</f>
        <v>800 BORDEAUX</v>
      </c>
      <c r="G768" s="1" t="s">
        <v>8049</v>
      </c>
      <c r="H768" s="1" t="s">
        <v>11</v>
      </c>
      <c r="I768" s="3"/>
      <c r="J768" s="1" t="s">
        <v>53</v>
      </c>
      <c r="K768" s="3"/>
      <c r="L768" s="3"/>
    </row>
    <row r="769" hidden="1">
      <c r="A769" s="4" t="s">
        <v>8061</v>
      </c>
      <c r="B769" s="1" t="s">
        <v>8062</v>
      </c>
      <c r="C769" s="1" t="s">
        <v>8063</v>
      </c>
      <c r="D769" s="1" t="s">
        <v>8064</v>
      </c>
      <c r="E769" s="1" t="str">
        <f>IFERROR(__xludf.DUMMYFUNCTION("SPLIT(D769,""33"",FALSE)"),"6 rue Vauban
                                 Chez Bauer
                                ")</f>
        <v>6 rue Vauban
                                 Chez Bauer
                                </v>
      </c>
      <c r="F769" s="1" t="str">
        <f>IFERROR(__xludf.DUMMYFUNCTION("""COMPUTED_VALUE"""),"000 Bordeaux")</f>
        <v>000 Bordeaux</v>
      </c>
      <c r="G769" s="1" t="s">
        <v>8065</v>
      </c>
      <c r="H769" s="1" t="s">
        <v>8066</v>
      </c>
      <c r="I769" s="3"/>
      <c r="J769" s="1" t="s">
        <v>80</v>
      </c>
      <c r="K769" s="3"/>
      <c r="L769" s="3"/>
    </row>
    <row r="770" hidden="1">
      <c r="A770" s="4" t="s">
        <v>8074</v>
      </c>
      <c r="B770" s="1" t="s">
        <v>8075</v>
      </c>
      <c r="C770" s="1" t="s">
        <v>8076</v>
      </c>
      <c r="D770" s="1" t="s">
        <v>8077</v>
      </c>
      <c r="E770" s="1" t="str">
        <f>IFERROR(__xludf.DUMMYFUNCTION("SPLIT(D770,""33"",FALSE)"),"50 Place des Martyrs de la Résistance
                                ")</f>
        <v>50 Place des Martyrs de la Résistance
                                </v>
      </c>
      <c r="F770" s="1" t="str">
        <f>IFERROR(__xludf.DUMMYFUNCTION("""COMPUTED_VALUE"""),"000  Bordeaux")</f>
        <v>000  Bordeaux</v>
      </c>
      <c r="G770" s="1" t="s">
        <v>8078</v>
      </c>
      <c r="H770" s="1" t="s">
        <v>11</v>
      </c>
      <c r="I770" s="5" t="s">
        <v>8079</v>
      </c>
      <c r="J770" s="1" t="s">
        <v>80</v>
      </c>
      <c r="K770" s="3"/>
      <c r="L770" s="3"/>
    </row>
    <row r="771" hidden="1">
      <c r="A771" s="4" t="s">
        <v>8083</v>
      </c>
      <c r="B771" s="1" t="s">
        <v>8084</v>
      </c>
      <c r="C771" s="1" t="s">
        <v>8085</v>
      </c>
      <c r="D771" s="1" t="s">
        <v>8086</v>
      </c>
      <c r="E771" s="1" t="str">
        <f>IFERROR(__xludf.DUMMYFUNCTION("SPLIT(D771,""33"",FALSE)"),"6 rue Pierre de Coubertin
                                ")</f>
        <v>6 rue Pierre de Coubertin
                                </v>
      </c>
      <c r="F771" s="1" t="str">
        <f>IFERROR(__xludf.DUMMYFUNCTION("""COMPUTED_VALUE"""),"000 Bordeaux")</f>
        <v>000 Bordeaux</v>
      </c>
      <c r="G771" s="1" t="s">
        <v>8087</v>
      </c>
      <c r="H771" s="1" t="s">
        <v>11</v>
      </c>
      <c r="I771" s="3"/>
      <c r="J771" s="1" t="s">
        <v>80</v>
      </c>
      <c r="K771" s="3"/>
      <c r="L771" s="3"/>
    </row>
    <row r="772" hidden="1">
      <c r="A772" s="4" t="s">
        <v>8089</v>
      </c>
      <c r="B772" s="1" t="s">
        <v>8090</v>
      </c>
      <c r="C772" s="1" t="s">
        <v>8091</v>
      </c>
      <c r="D772" s="1" t="s">
        <v>8092</v>
      </c>
      <c r="E772" s="1" t="str">
        <f>IFERROR(__xludf.DUMMYFUNCTION("SPLIT(D772,""33"",FALSE)"),"3-5, rue Tauzia
                                ")</f>
        <v>3-5, rue Tauzia
                                </v>
      </c>
      <c r="F772" s="1" t="str">
        <f>IFERROR(__xludf.DUMMYFUNCTION("""COMPUTED_VALUE"""),"800 BORDEAUX")</f>
        <v>800 BORDEAUX</v>
      </c>
      <c r="G772" s="1" t="s">
        <v>8093</v>
      </c>
      <c r="H772" s="1" t="s">
        <v>11</v>
      </c>
      <c r="I772" s="5" t="s">
        <v>8094</v>
      </c>
      <c r="J772" s="1" t="s">
        <v>382</v>
      </c>
      <c r="K772" s="3"/>
      <c r="L772" s="3"/>
    </row>
    <row r="773" hidden="1">
      <c r="A773" s="4" t="s">
        <v>8096</v>
      </c>
      <c r="B773" s="1" t="s">
        <v>8097</v>
      </c>
      <c r="C773" s="1" t="s">
        <v>8098</v>
      </c>
      <c r="D773" s="1" t="s">
        <v>8099</v>
      </c>
      <c r="E773" s="1" t="str">
        <f>IFERROR(__xludf.DUMMYFUNCTION("SPLIT(D773,""33"",FALSE)"),"19 Rue du Chai des Farines
                                 19 rue Chai des Farines
                                ")</f>
        <v>19 Rue du Chai des Farines
                                 19 rue Chai des Farines
                                </v>
      </c>
      <c r="F773" s="1" t="str">
        <f>IFERROR(__xludf.DUMMYFUNCTION("""COMPUTED_VALUE"""),"000 Bordeaux")</f>
        <v>000 Bordeaux</v>
      </c>
      <c r="G773" s="1" t="s">
        <v>8100</v>
      </c>
      <c r="H773" s="1" t="s">
        <v>8101</v>
      </c>
      <c r="I773" s="1" t="s">
        <v>11</v>
      </c>
      <c r="J773" s="1" t="s">
        <v>924</v>
      </c>
      <c r="K773" s="3"/>
      <c r="L773" s="3"/>
    </row>
    <row r="774" hidden="1">
      <c r="A774" s="4" t="s">
        <v>8107</v>
      </c>
      <c r="B774" s="1" t="s">
        <v>8108</v>
      </c>
      <c r="C774" s="1" t="s">
        <v>8109</v>
      </c>
      <c r="D774" s="1" t="s">
        <v>8110</v>
      </c>
      <c r="E774" s="1" t="str">
        <f>IFERROR(__xludf.DUMMYFUNCTION("SPLIT(D774,""33"",FALSE)"),"82 bis cour du médoc
                                ")</f>
        <v>82 bis cour du médoc
                                </v>
      </c>
      <c r="F774" s="1" t="str">
        <f>IFERROR(__xludf.DUMMYFUNCTION("""COMPUTED_VALUE"""),"300 BORDEAUX")</f>
        <v>300 BORDEAUX</v>
      </c>
      <c r="G774" s="1" t="s">
        <v>8111</v>
      </c>
      <c r="H774" s="1" t="s">
        <v>11</v>
      </c>
      <c r="I774" s="1" t="s">
        <v>11</v>
      </c>
      <c r="J774" s="1" t="s">
        <v>183</v>
      </c>
      <c r="K774" s="3"/>
      <c r="L774" s="3"/>
    </row>
    <row r="775" hidden="1">
      <c r="A775" s="4" t="s">
        <v>8115</v>
      </c>
      <c r="B775" s="1" t="s">
        <v>8116</v>
      </c>
      <c r="C775" s="1" t="s">
        <v>8117</v>
      </c>
      <c r="D775" s="1" t="s">
        <v>8118</v>
      </c>
      <c r="E775" s="1" t="str">
        <f>IFERROR(__xludf.DUMMYFUNCTION("SPLIT(D775,""33"",FALSE)"),"17 rue de Metz
                                 les Horizons clairs (B-10) - 17 rue de Metz
                                ")</f>
        <v>17 rue de Metz
                                 les Horizons clairs (B-10) - 17 rue de Metz
                                </v>
      </c>
      <c r="F775" s="1" t="str">
        <f>IFERROR(__xludf.DUMMYFUNCTION("""COMPUTED_VALUE"""),"000 BORDEAUX")</f>
        <v>000 BORDEAUX</v>
      </c>
      <c r="G775" s="1" t="s">
        <v>8119</v>
      </c>
      <c r="H775" s="1" t="s">
        <v>8120</v>
      </c>
      <c r="I775" s="5" t="s">
        <v>8121</v>
      </c>
      <c r="J775" s="1" t="s">
        <v>53</v>
      </c>
      <c r="K775" s="3"/>
      <c r="L775" s="3"/>
    </row>
    <row r="776" hidden="1">
      <c r="A776" s="4" t="s">
        <v>8123</v>
      </c>
      <c r="B776" s="1" t="s">
        <v>8124</v>
      </c>
      <c r="C776" s="1" t="s">
        <v>8125</v>
      </c>
      <c r="D776" s="1" t="s">
        <v>8126</v>
      </c>
      <c r="E776" s="1" t="str">
        <f>IFERROR(__xludf.DUMMYFUNCTION("SPLIT(D776,""33"",FALSE)"),"36 bis Rue Cadroin
                                ")</f>
        <v>36 bis Rue Cadroin
                                </v>
      </c>
      <c r="F776" s="1" t="str">
        <f>IFERROR(__xludf.DUMMYFUNCTION("""COMPUTED_VALUE"""),"000 Bordeaux")</f>
        <v>000 Bordeaux</v>
      </c>
      <c r="G776" s="1" t="s">
        <v>8127</v>
      </c>
      <c r="H776" s="1" t="s">
        <v>11</v>
      </c>
      <c r="I776" s="3"/>
      <c r="J776" s="1" t="s">
        <v>312</v>
      </c>
      <c r="K776" s="3"/>
      <c r="L776" s="3"/>
    </row>
    <row r="777" hidden="1">
      <c r="A777" s="4" t="s">
        <v>8135</v>
      </c>
      <c r="B777" s="1" t="s">
        <v>8136</v>
      </c>
      <c r="C777" s="1" t="s">
        <v>8137</v>
      </c>
      <c r="D777" s="1" t="s">
        <v>6287</v>
      </c>
      <c r="E777" s="1" t="str">
        <f>IFERROR(__xludf.DUMMYFUNCTION("SPLIT(D777,""33"",FALSE)"),"3 rue Tauzia
                                ")</f>
        <v>3 rue Tauzia
                                </v>
      </c>
      <c r="F777" s="1" t="str">
        <f>IFERROR(__xludf.DUMMYFUNCTION("""COMPUTED_VALUE"""),"800 Bordeaux")</f>
        <v>800 Bordeaux</v>
      </c>
      <c r="G777" s="1" t="s">
        <v>3074</v>
      </c>
      <c r="H777" s="1" t="s">
        <v>11</v>
      </c>
      <c r="I777" s="5" t="s">
        <v>8138</v>
      </c>
      <c r="J777" s="1" t="s">
        <v>382</v>
      </c>
      <c r="K777" s="3"/>
      <c r="L777" s="3"/>
    </row>
    <row r="778" hidden="1">
      <c r="A778" s="4" t="s">
        <v>8140</v>
      </c>
      <c r="B778" s="1" t="s">
        <v>8141</v>
      </c>
      <c r="C778" s="1" t="s">
        <v>8142</v>
      </c>
      <c r="D778" s="1" t="s">
        <v>8143</v>
      </c>
      <c r="E778" s="1" t="str">
        <f>IFERROR(__xludf.DUMMYFUNCTION("SPLIT(D778,""33"",FALSE)"),"3 rue du Cerf-Volant
                                ")</f>
        <v>3 rue du Cerf-Volant
                                </v>
      </c>
      <c r="F778" s="1" t="str">
        <f>IFERROR(__xludf.DUMMYFUNCTION("""COMPUTED_VALUE"""),"000 Bordeaux")</f>
        <v>000 Bordeaux</v>
      </c>
      <c r="G778" s="1" t="s">
        <v>8144</v>
      </c>
      <c r="H778" s="1" t="s">
        <v>11</v>
      </c>
      <c r="I778" s="5" t="s">
        <v>8145</v>
      </c>
      <c r="J778" s="1" t="s">
        <v>53</v>
      </c>
      <c r="K778" s="3"/>
      <c r="L778" s="3"/>
    </row>
    <row r="779" hidden="1">
      <c r="A779" s="4" t="s">
        <v>8147</v>
      </c>
      <c r="B779" s="1" t="s">
        <v>8148</v>
      </c>
      <c r="C779" s="1" t="s">
        <v>8149</v>
      </c>
      <c r="D779" s="1" t="s">
        <v>8150</v>
      </c>
      <c r="E779" s="1" t="str">
        <f>IFERROR(__xludf.DUMMYFUNCTION("SPLIT(D779,""33"",FALSE)"),"LA RUCHE
                                 66 RUE ABBÉ DE L'ÉPÉE
                                ")</f>
        <v>LA RUCHE
                                 66 RUE ABBÉ DE L'ÉPÉE
                                </v>
      </c>
      <c r="F779" s="1" t="str">
        <f>IFERROR(__xludf.DUMMYFUNCTION("""COMPUTED_VALUE"""),"000 BORDEAUX")</f>
        <v>000 BORDEAUX</v>
      </c>
      <c r="G779" s="1" t="s">
        <v>8151</v>
      </c>
      <c r="H779" s="1" t="s">
        <v>11</v>
      </c>
      <c r="I779" s="5" t="s">
        <v>8152</v>
      </c>
      <c r="J779" s="1" t="s">
        <v>312</v>
      </c>
      <c r="K779" s="3"/>
      <c r="L779" s="3"/>
    </row>
    <row r="780" hidden="1">
      <c r="A780" s="4" t="s">
        <v>8158</v>
      </c>
      <c r="B780" s="1" t="s">
        <v>8159</v>
      </c>
      <c r="C780" s="1" t="s">
        <v>8160</v>
      </c>
      <c r="D780" s="1" t="s">
        <v>8161</v>
      </c>
      <c r="E780" s="1" t="str">
        <f>IFERROR(__xludf.DUMMYFUNCTION("SPLIT(D780,""33"",FALSE)"),"5 rue Tauzia
                                ")</f>
        <v>5 rue Tauzia
                                </v>
      </c>
      <c r="F780" s="1" t="str">
        <f>IFERROR(__xludf.DUMMYFUNCTION("""COMPUTED_VALUE"""),"800 Bordeaux")</f>
        <v>800 Bordeaux</v>
      </c>
      <c r="G780" s="1" t="s">
        <v>8162</v>
      </c>
      <c r="H780" s="1" t="s">
        <v>8163</v>
      </c>
      <c r="I780" s="5" t="s">
        <v>8164</v>
      </c>
      <c r="J780" s="1" t="s">
        <v>382</v>
      </c>
      <c r="K780" s="3"/>
      <c r="L780" s="3"/>
    </row>
    <row r="781" hidden="1">
      <c r="A781" s="4" t="s">
        <v>8168</v>
      </c>
      <c r="B781" s="1" t="s">
        <v>8169</v>
      </c>
      <c r="C781" s="1" t="s">
        <v>8170</v>
      </c>
      <c r="D781" s="1" t="s">
        <v>8171</v>
      </c>
      <c r="E781" s="1" t="str">
        <f>IFERROR(__xludf.DUMMYFUNCTION("SPLIT(D781,""33"",FALSE)"),"17 cours de Québec
                                 Appt 107
                                ")</f>
        <v>17 cours de Québec
                                 Appt 107
                                </v>
      </c>
      <c r="F781" s="1" t="str">
        <f>IFERROR(__xludf.DUMMYFUNCTION("""COMPUTED_VALUE"""),"300 BORDEAUX")</f>
        <v>300 BORDEAUX</v>
      </c>
      <c r="G781" s="1" t="s">
        <v>8172</v>
      </c>
      <c r="H781" s="1" t="s">
        <v>8173</v>
      </c>
      <c r="I781" s="5" t="s">
        <v>8174</v>
      </c>
      <c r="J781" s="1" t="s">
        <v>312</v>
      </c>
      <c r="K781" s="3"/>
      <c r="L781" s="3"/>
    </row>
    <row r="782" hidden="1">
      <c r="A782" s="4" t="s">
        <v>8192</v>
      </c>
      <c r="B782" s="1" t="s">
        <v>8193</v>
      </c>
      <c r="C782" s="3"/>
      <c r="D782" s="1" t="s">
        <v>9575</v>
      </c>
      <c r="E782" s="1" t="str">
        <f>IFERROR(__xludf.DUMMYFUNCTION("SPLIT(D782,""33"",FALSE)"),"pas d'adresse")</f>
        <v>pas d'adresse</v>
      </c>
      <c r="F782" s="3"/>
      <c r="G782" s="3"/>
      <c r="H782" s="1" t="s">
        <v>11</v>
      </c>
      <c r="I782" s="1" t="s">
        <v>11</v>
      </c>
      <c r="J782" s="1" t="s">
        <v>11</v>
      </c>
      <c r="K782" s="3"/>
      <c r="L782" s="3"/>
    </row>
    <row r="783" hidden="1">
      <c r="A783" s="4" t="s">
        <v>8195</v>
      </c>
      <c r="B783" s="1" t="s">
        <v>8196</v>
      </c>
      <c r="C783" s="1" t="s">
        <v>8197</v>
      </c>
      <c r="D783" s="1" t="s">
        <v>8198</v>
      </c>
      <c r="E783" s="1" t="str">
        <f>IFERROR(__xludf.DUMMYFUNCTION("SPLIT(D783,""33"",FALSE)"),"93 rue des Carmes
                                ")</f>
        <v>93 rue des Carmes
                                </v>
      </c>
      <c r="F783" s="1" t="str">
        <f>IFERROR(__xludf.DUMMYFUNCTION("""COMPUTED_VALUE"""),"000 BORDEAUX")</f>
        <v>000 BORDEAUX</v>
      </c>
      <c r="G783" s="1" t="s">
        <v>8199</v>
      </c>
      <c r="H783" s="1" t="s">
        <v>11</v>
      </c>
      <c r="I783" s="1" t="s">
        <v>11</v>
      </c>
      <c r="J783" s="1" t="s">
        <v>312</v>
      </c>
      <c r="K783" s="3"/>
      <c r="L783" s="3"/>
    </row>
    <row r="784" hidden="1">
      <c r="A784" s="4" t="s">
        <v>8201</v>
      </c>
      <c r="B784" s="1" t="s">
        <v>8202</v>
      </c>
      <c r="C784" s="1" t="s">
        <v>8203</v>
      </c>
      <c r="D784" s="1" t="s">
        <v>8204</v>
      </c>
      <c r="E784" s="1" t="str">
        <f>IFERROR(__xludf.DUMMYFUNCTION("SPLIT(D784,""33"",FALSE)"),"25 cours Pasteur
                                ")</f>
        <v>25 cours Pasteur
                                </v>
      </c>
      <c r="F784" s="1" t="str">
        <f>IFERROR(__xludf.DUMMYFUNCTION("""COMPUTED_VALUE"""),"000 Bordeaux")</f>
        <v>000 Bordeaux</v>
      </c>
      <c r="G784" s="1" t="s">
        <v>8205</v>
      </c>
      <c r="H784" s="1" t="s">
        <v>8206</v>
      </c>
      <c r="I784" s="5" t="s">
        <v>8207</v>
      </c>
      <c r="J784" s="1" t="s">
        <v>312</v>
      </c>
      <c r="K784" s="3"/>
      <c r="L784" s="3"/>
    </row>
    <row r="785" hidden="1">
      <c r="A785" s="4" t="s">
        <v>8209</v>
      </c>
      <c r="B785" s="1" t="s">
        <v>8210</v>
      </c>
      <c r="C785" s="1" t="s">
        <v>8211</v>
      </c>
      <c r="D785" s="1" t="s">
        <v>8212</v>
      </c>
      <c r="E785" s="1" t="str">
        <f>IFERROR(__xludf.DUMMYFUNCTION("SPLIT(D785,""33"",FALSE)"),"20 passage de la villa
                                ")</f>
        <v>20 passage de la villa
                                </v>
      </c>
      <c r="F785" s="1" t="str">
        <f>IFERROR(__xludf.DUMMYFUNCTION("""COMPUTED_VALUE"""),"000 Bordeaux")</f>
        <v>000 Bordeaux</v>
      </c>
      <c r="G785" s="1" t="s">
        <v>8213</v>
      </c>
      <c r="H785" s="1" t="s">
        <v>11</v>
      </c>
      <c r="I785" s="5" t="s">
        <v>8214</v>
      </c>
      <c r="J785" s="1" t="s">
        <v>80</v>
      </c>
      <c r="K785" s="3"/>
      <c r="L785" s="3"/>
    </row>
    <row r="786" hidden="1">
      <c r="A786" s="4" t="s">
        <v>8218</v>
      </c>
      <c r="B786" s="1" t="s">
        <v>8219</v>
      </c>
      <c r="C786" s="1" t="s">
        <v>8220</v>
      </c>
      <c r="D786" s="1" t="s">
        <v>8221</v>
      </c>
      <c r="E786" s="1" t="str">
        <f>IFERROR(__xludf.DUMMYFUNCTION("SPLIT(D786,""33"",FALSE)"),"362 cours de la somme
                                ")</f>
        <v>362 cours de la somme
                                </v>
      </c>
      <c r="F786" s="1" t="str">
        <f>IFERROR(__xludf.DUMMYFUNCTION("""COMPUTED_VALUE"""),"800 Bordeaux")</f>
        <v>800 Bordeaux</v>
      </c>
      <c r="G786" s="1" t="s">
        <v>8222</v>
      </c>
      <c r="H786" s="1" t="s">
        <v>8223</v>
      </c>
      <c r="I786" s="5" t="s">
        <v>8224</v>
      </c>
      <c r="J786" s="1" t="s">
        <v>31</v>
      </c>
      <c r="K786" s="3"/>
      <c r="L786" s="3"/>
    </row>
    <row r="787" hidden="1">
      <c r="A787" s="4" t="s">
        <v>8230</v>
      </c>
      <c r="B787" s="1" t="s">
        <v>8231</v>
      </c>
      <c r="C787" s="1" t="s">
        <v>8232</v>
      </c>
      <c r="D787" s="1" t="s">
        <v>8233</v>
      </c>
      <c r="E787" s="1" t="str">
        <f>IFERROR(__xludf.DUMMYFUNCTION("SPLIT(D787,""33"",FALSE)"),"37 RUE DE SOLFERINO
                                ")</f>
        <v>37 RUE DE SOLFERINO
                                </v>
      </c>
      <c r="F787" s="1" t="str">
        <f>IFERROR(__xludf.DUMMYFUNCTION("""COMPUTED_VALUE"""),"000 BORDEAUX")</f>
        <v>000 BORDEAUX</v>
      </c>
      <c r="G787" s="1" t="s">
        <v>8234</v>
      </c>
      <c r="H787" s="1" t="s">
        <v>8235</v>
      </c>
      <c r="I787" s="5" t="s">
        <v>8236</v>
      </c>
      <c r="J787" s="1" t="s">
        <v>312</v>
      </c>
      <c r="K787" s="3"/>
      <c r="L787" s="3"/>
    </row>
    <row r="788" hidden="1">
      <c r="A788" s="4" t="s">
        <v>8246</v>
      </c>
      <c r="B788" s="1" t="s">
        <v>8247</v>
      </c>
      <c r="C788" s="1" t="s">
        <v>8248</v>
      </c>
      <c r="D788" s="1" t="s">
        <v>8249</v>
      </c>
      <c r="E788" s="1" t="str">
        <f>IFERROR(__xludf.DUMMYFUNCTION("SPLIT(D788,""33"",FALSE)"),"6 Rue Paul Verlaine
                                ")</f>
        <v>6 Rue Paul Verlaine
                                </v>
      </c>
      <c r="F788" s="1" t="str">
        <f>IFERROR(__xludf.DUMMYFUNCTION("""COMPUTED_VALUE"""),"000 BORDEAUX")</f>
        <v>000 BORDEAUX</v>
      </c>
      <c r="G788" s="1" t="s">
        <v>8250</v>
      </c>
      <c r="H788" s="1" t="s">
        <v>11</v>
      </c>
      <c r="I788" s="3"/>
      <c r="J788" s="1" t="s">
        <v>31</v>
      </c>
      <c r="K788" s="3"/>
      <c r="L788" s="3"/>
    </row>
    <row r="789">
      <c r="A789" s="4" t="s">
        <v>8268</v>
      </c>
      <c r="B789" s="1" t="s">
        <v>8269</v>
      </c>
      <c r="C789" s="1" t="s">
        <v>8270</v>
      </c>
      <c r="D789" s="1" t="s">
        <v>8271</v>
      </c>
      <c r="E789" s="1" t="s">
        <v>9588</v>
      </c>
      <c r="F789" s="1" t="s">
        <v>9589</v>
      </c>
      <c r="G789" s="1" t="s">
        <v>8272</v>
      </c>
      <c r="H789" s="1" t="s">
        <v>8273</v>
      </c>
      <c r="I789" s="1" t="s">
        <v>11</v>
      </c>
      <c r="J789" s="1" t="s">
        <v>53</v>
      </c>
      <c r="K789" s="3"/>
      <c r="L789" s="3"/>
    </row>
    <row r="790" hidden="1">
      <c r="A790" s="4" t="s">
        <v>8285</v>
      </c>
      <c r="B790" s="1" t="s">
        <v>8286</v>
      </c>
      <c r="C790" s="1" t="s">
        <v>8287</v>
      </c>
      <c r="D790" s="1" t="s">
        <v>8288</v>
      </c>
      <c r="E790" s="1" t="str">
        <f>IFERROR(__xludf.DUMMYFUNCTION("SPLIT(D790,""33"",FALSE)"),"207 rue Pelleport
                                ")</f>
        <v>207 rue Pelleport
                                </v>
      </c>
      <c r="F790" s="1" t="str">
        <f>IFERROR(__xludf.DUMMYFUNCTION("""COMPUTED_VALUE"""),"800 Bordeaux")</f>
        <v>800 Bordeaux</v>
      </c>
      <c r="G790" s="1" t="s">
        <v>8289</v>
      </c>
      <c r="H790" s="1" t="s">
        <v>8290</v>
      </c>
      <c r="I790" s="1" t="s">
        <v>11</v>
      </c>
      <c r="J790" s="1" t="s">
        <v>80</v>
      </c>
      <c r="K790" s="3"/>
      <c r="L790" s="3"/>
    </row>
    <row r="791" hidden="1">
      <c r="A791" s="4" t="s">
        <v>8294</v>
      </c>
      <c r="B791" s="1" t="s">
        <v>8295</v>
      </c>
      <c r="C791" s="1" t="s">
        <v>8296</v>
      </c>
      <c r="D791" s="1" t="s">
        <v>8297</v>
      </c>
      <c r="E791" s="1" t="str">
        <f>IFERROR(__xludf.DUMMYFUNCTION("SPLIT(D791,""33"",FALSE)"),"250, rue de Bègles
                                ")</f>
        <v>250, rue de Bègles
                                </v>
      </c>
      <c r="F791" s="1" t="str">
        <f>IFERROR(__xludf.DUMMYFUNCTION("""COMPUTED_VALUE"""),"800 Bordeaux")</f>
        <v>800 Bordeaux</v>
      </c>
      <c r="G791" s="1" t="s">
        <v>8298</v>
      </c>
      <c r="H791" s="1" t="s">
        <v>8299</v>
      </c>
      <c r="I791" s="5" t="s">
        <v>8300</v>
      </c>
      <c r="J791" s="1" t="s">
        <v>31</v>
      </c>
      <c r="K791" s="3"/>
      <c r="L791" s="3"/>
    </row>
    <row r="792" hidden="1">
      <c r="A792" s="4" t="s">
        <v>8306</v>
      </c>
      <c r="B792" s="1" t="s">
        <v>8307</v>
      </c>
      <c r="C792" s="1" t="s">
        <v>8308</v>
      </c>
      <c r="D792" s="1" t="s">
        <v>8309</v>
      </c>
      <c r="E792" s="1" t="str">
        <f>IFERROR(__xludf.DUMMYFUNCTION("SPLIT(D792,""33"",FALSE)"),"268 bis rue d'Ornano
                                ")</f>
        <v>268 bis rue d'Ornano
                                </v>
      </c>
      <c r="F792" s="1" t="str">
        <f>IFERROR(__xludf.DUMMYFUNCTION("""COMPUTED_VALUE"""),"000 BORDEAUX")</f>
        <v>000 BORDEAUX</v>
      </c>
      <c r="G792" s="1" t="s">
        <v>8310</v>
      </c>
      <c r="H792" s="1" t="s">
        <v>8311</v>
      </c>
      <c r="I792" s="1" t="s">
        <v>11</v>
      </c>
      <c r="J792" s="1" t="s">
        <v>312</v>
      </c>
      <c r="K792" s="3"/>
      <c r="L792" s="3"/>
    </row>
    <row r="793" hidden="1">
      <c r="A793" s="4" t="s">
        <v>8313</v>
      </c>
      <c r="B793" s="1" t="s">
        <v>8314</v>
      </c>
      <c r="C793" s="1" t="s">
        <v>8315</v>
      </c>
      <c r="D793" s="1" t="s">
        <v>8316</v>
      </c>
      <c r="E793" s="1" t="str">
        <f>IFERROR(__xludf.DUMMYFUNCTION("SPLIT(D793,""33"",FALSE)"),"114 rue Georges Bonnac
                                 Tour Paul Victor de Sèze
                                ")</f>
        <v>114 rue Georges Bonnac
                                 Tour Paul Victor de Sèze
                                </v>
      </c>
      <c r="F793" s="1" t="str">
        <f>IFERROR(__xludf.DUMMYFUNCTION("""COMPUTED_VALUE"""),"000 Bordeaux")</f>
        <v>000 Bordeaux</v>
      </c>
      <c r="G793" s="1" t="s">
        <v>8317</v>
      </c>
      <c r="H793" s="1" t="s">
        <v>11</v>
      </c>
      <c r="I793" s="5" t="s">
        <v>8318</v>
      </c>
      <c r="J793" s="1" t="s">
        <v>924</v>
      </c>
      <c r="K793" s="3"/>
      <c r="L793" s="3"/>
    </row>
    <row r="794" hidden="1">
      <c r="A794" s="4" t="s">
        <v>8322</v>
      </c>
      <c r="B794" s="1" t="s">
        <v>8323</v>
      </c>
      <c r="C794" s="1" t="s">
        <v>8324</v>
      </c>
      <c r="D794" s="1" t="s">
        <v>8325</v>
      </c>
      <c r="E794" s="1" t="str">
        <f>IFERROR(__xludf.DUMMYFUNCTION("SPLIT(D794,""33"",FALSE)"),"145, rue St Genès
                                ")</f>
        <v>145, rue St Genès
                                </v>
      </c>
      <c r="F794" s="1" t="str">
        <f>IFERROR(__xludf.DUMMYFUNCTION("""COMPUTED_VALUE"""),"000 BORDEAUX")</f>
        <v>000 BORDEAUX</v>
      </c>
      <c r="G794" s="1" t="s">
        <v>8326</v>
      </c>
      <c r="H794" s="1" t="s">
        <v>8327</v>
      </c>
      <c r="I794" s="1" t="s">
        <v>11</v>
      </c>
      <c r="J794" s="1" t="s">
        <v>31</v>
      </c>
      <c r="K794" s="3"/>
      <c r="L794" s="3"/>
    </row>
    <row r="795" hidden="1">
      <c r="A795" s="4" t="s">
        <v>8335</v>
      </c>
      <c r="B795" s="1" t="s">
        <v>8336</v>
      </c>
      <c r="C795" s="1" t="s">
        <v>8337</v>
      </c>
      <c r="D795" s="1" t="s">
        <v>8338</v>
      </c>
      <c r="E795" s="1" t="str">
        <f>IFERROR(__xludf.DUMMYFUNCTION("SPLIT(D795,""33"",FALSE)"),"177 rue de Pessac
                                ")</f>
        <v>177 rue de Pessac
                                </v>
      </c>
      <c r="F795" s="1" t="str">
        <f>IFERROR(__xludf.DUMMYFUNCTION("""COMPUTED_VALUE"""),"000 BORDEAUX")</f>
        <v>000 BORDEAUX</v>
      </c>
      <c r="G795" s="1" t="s">
        <v>8339</v>
      </c>
      <c r="H795" s="1" t="s">
        <v>11</v>
      </c>
      <c r="I795" s="5" t="s">
        <v>8340</v>
      </c>
      <c r="J795" s="1" t="s">
        <v>154</v>
      </c>
      <c r="K795" s="3"/>
      <c r="L795" s="3"/>
    </row>
    <row r="796" hidden="1">
      <c r="A796" s="4" t="s">
        <v>8350</v>
      </c>
      <c r="B796" s="1" t="s">
        <v>8351</v>
      </c>
      <c r="C796" s="1" t="s">
        <v>8352</v>
      </c>
      <c r="D796" s="1" t="s">
        <v>8353</v>
      </c>
      <c r="E796" s="1" t="str">
        <f>IFERROR(__xludf.DUMMYFUNCTION("SPLIT(D796,""33"",FALSE)"),"UFR STC Université Bordeaux Montaigne
                                 19 esplanade des Antilles
                                ")</f>
        <v>UFR STC Université Bordeaux Montaigne
                                 19 esplanade des Antilles
                                </v>
      </c>
      <c r="F796" s="1" t="str">
        <f>IFERROR(__xludf.DUMMYFUNCTION("""COMPUTED_VALUE"""),"600 Pessac")</f>
        <v>600 Pessac</v>
      </c>
      <c r="G796" s="1" t="s">
        <v>8354</v>
      </c>
      <c r="H796" s="1" t="s">
        <v>8355</v>
      </c>
      <c r="I796" s="1" t="s">
        <v>11</v>
      </c>
      <c r="J796" s="1" t="s">
        <v>1199</v>
      </c>
      <c r="K796" s="3"/>
      <c r="L796" s="3"/>
    </row>
    <row r="797" hidden="1">
      <c r="A797" s="4" t="s">
        <v>8359</v>
      </c>
      <c r="B797" s="1" t="s">
        <v>8360</v>
      </c>
      <c r="C797" s="3"/>
      <c r="D797" s="1" t="s">
        <v>9575</v>
      </c>
      <c r="E797" s="1" t="str">
        <f>IFERROR(__xludf.DUMMYFUNCTION("SPLIT(D797,""33"",FALSE)"),"pas d'adresse")</f>
        <v>pas d'adresse</v>
      </c>
      <c r="F797" s="3"/>
      <c r="G797" s="3"/>
      <c r="H797" s="1" t="s">
        <v>11</v>
      </c>
      <c r="I797" s="1" t="s">
        <v>11</v>
      </c>
      <c r="J797" s="1" t="s">
        <v>11</v>
      </c>
      <c r="K797" s="3"/>
      <c r="L797" s="3"/>
    </row>
    <row r="798" hidden="1">
      <c r="A798" s="4" t="s">
        <v>8362</v>
      </c>
      <c r="B798" s="1" t="s">
        <v>8363</v>
      </c>
      <c r="C798" s="1" t="s">
        <v>8364</v>
      </c>
      <c r="D798" s="1" t="s">
        <v>8365</v>
      </c>
      <c r="E798" s="1" t="str">
        <f>IFERROR(__xludf.DUMMYFUNCTION("SPLIT(D798,""33"",FALSE)"),"127 avenue Emile Counord Apt 5 Résidence ARC-EN-CIEL
                                ")</f>
        <v>127 avenue Emile Counord Apt 5 Résidence ARC-EN-CIEL
                                </v>
      </c>
      <c r="F798" s="1" t="str">
        <f>IFERROR(__xludf.DUMMYFUNCTION("""COMPUTED_VALUE"""),"300 Bordeaux")</f>
        <v>300 Bordeaux</v>
      </c>
      <c r="G798" s="1" t="s">
        <v>8366</v>
      </c>
      <c r="H798" s="1" t="s">
        <v>11</v>
      </c>
      <c r="I798" s="5" t="s">
        <v>8367</v>
      </c>
      <c r="J798" s="1" t="s">
        <v>11</v>
      </c>
      <c r="K798" s="3"/>
      <c r="L798" s="3"/>
    </row>
    <row r="799" hidden="1">
      <c r="A799" s="4" t="s">
        <v>8369</v>
      </c>
      <c r="B799" s="1" t="s">
        <v>8370</v>
      </c>
      <c r="C799" s="1" t="s">
        <v>8371</v>
      </c>
      <c r="D799" s="1" t="s">
        <v>8372</v>
      </c>
      <c r="E799" s="1" t="str">
        <f>IFERROR(__xludf.DUMMYFUNCTION("SPLIT(D799,""33"",FALSE)"),"4 rue François Daunes
                                ")</f>
        <v>4 rue François Daunes
                                </v>
      </c>
      <c r="F799" s="1" t="str">
        <f>IFERROR(__xludf.DUMMYFUNCTION("""COMPUTED_VALUE"""),"000 Bordeaux")</f>
        <v>000 Bordeaux</v>
      </c>
      <c r="G799" s="1" t="s">
        <v>8373</v>
      </c>
      <c r="H799" s="1" t="s">
        <v>11</v>
      </c>
      <c r="I799" s="5" t="s">
        <v>8374</v>
      </c>
      <c r="J799" s="1" t="s">
        <v>154</v>
      </c>
      <c r="K799" s="3"/>
      <c r="L799" s="3"/>
    </row>
    <row r="800" hidden="1">
      <c r="A800" s="4" t="s">
        <v>8376</v>
      </c>
      <c r="B800" s="1" t="s">
        <v>8377</v>
      </c>
      <c r="C800" s="1" t="s">
        <v>8378</v>
      </c>
      <c r="D800" s="1" t="s">
        <v>8379</v>
      </c>
      <c r="E800" s="1" t="str">
        <f>IFERROR(__xludf.DUMMYFUNCTION("SPLIT(D800,""33"",FALSE)"),"96, rue de la Liberté
                                ")</f>
        <v>96, rue de la Liberté
                                </v>
      </c>
      <c r="F800" s="1" t="str">
        <f>IFERROR(__xludf.DUMMYFUNCTION("""COMPUTED_VALUE"""),"200 Bordeaux")</f>
        <v>200 Bordeaux</v>
      </c>
      <c r="G800" s="1" t="s">
        <v>8380</v>
      </c>
      <c r="H800" s="1" t="s">
        <v>11</v>
      </c>
      <c r="I800" s="5" t="s">
        <v>8381</v>
      </c>
      <c r="J800" s="1" t="s">
        <v>924</v>
      </c>
      <c r="K800" s="3"/>
      <c r="L800" s="3"/>
    </row>
    <row r="801" hidden="1">
      <c r="A801" s="4" t="s">
        <v>8383</v>
      </c>
      <c r="B801" s="1" t="s">
        <v>8384</v>
      </c>
      <c r="C801" s="1" t="s">
        <v>8385</v>
      </c>
      <c r="D801" s="1" t="s">
        <v>8386</v>
      </c>
      <c r="E801" s="1" t="str">
        <f>IFERROR(__xludf.DUMMYFUNCTION("SPLIT(D801,""33"",FALSE)"),"35 Avenue Abadie
                                 IAE - association L'ère H
                                ")</f>
        <v>35 Avenue Abadie
                                 IAE - association L'ère H
                                </v>
      </c>
      <c r="F801" s="1" t="str">
        <f>IFERROR(__xludf.DUMMYFUNCTION("""COMPUTED_VALUE"""),"000 Bordeaux")</f>
        <v>000 Bordeaux</v>
      </c>
      <c r="G801" s="1" t="s">
        <v>8387</v>
      </c>
      <c r="H801" s="1" t="s">
        <v>8388</v>
      </c>
      <c r="I801" s="5" t="s">
        <v>8389</v>
      </c>
      <c r="J801" s="1" t="s">
        <v>924</v>
      </c>
      <c r="K801" s="3"/>
      <c r="L801" s="3"/>
    </row>
    <row r="802" hidden="1">
      <c r="A802" s="4" t="s">
        <v>8393</v>
      </c>
      <c r="B802" s="1" t="s">
        <v>8394</v>
      </c>
      <c r="C802" s="1" t="s">
        <v>8395</v>
      </c>
      <c r="D802" s="1" t="s">
        <v>8396</v>
      </c>
      <c r="E802" s="1" t="str">
        <f>IFERROR(__xludf.DUMMYFUNCTION("SPLIT(D802,""33"",FALSE)"),"145 rue de Capeyron
                                ")</f>
        <v>145 rue de Capeyron
                                </v>
      </c>
      <c r="F802" s="1" t="str">
        <f>IFERROR(__xludf.DUMMYFUNCTION("""COMPUTED_VALUE"""),"200 Bordeaux")</f>
        <v>200 Bordeaux</v>
      </c>
      <c r="G802" s="1" t="s">
        <v>8397</v>
      </c>
      <c r="H802" s="1" t="s">
        <v>8398</v>
      </c>
      <c r="I802" s="1" t="s">
        <v>503</v>
      </c>
      <c r="J802" s="1" t="s">
        <v>53</v>
      </c>
      <c r="K802" s="3"/>
      <c r="L802" s="3"/>
    </row>
    <row r="803" hidden="1">
      <c r="A803" s="4" t="s">
        <v>8414</v>
      </c>
      <c r="B803" s="1" t="s">
        <v>8415</v>
      </c>
      <c r="C803" s="1" t="s">
        <v>8416</v>
      </c>
      <c r="D803" s="1" t="s">
        <v>8417</v>
      </c>
      <c r="E803" s="1" t="str">
        <f>IFERROR(__xludf.DUMMYFUNCTION("SPLIT(D803,""33"",FALSE)"),"67 RUE CHEVALIER
                                 1 ETAGE
                                ")</f>
        <v>67 RUE CHEVALIER
                                 1 ETAGE
                                </v>
      </c>
      <c r="F803" s="1" t="str">
        <f>IFERROR(__xludf.DUMMYFUNCTION("""COMPUTED_VALUE"""),"000 BORDEAUX")</f>
        <v>000 BORDEAUX</v>
      </c>
      <c r="G803" s="1" t="s">
        <v>8418</v>
      </c>
      <c r="H803" s="1" t="s">
        <v>11</v>
      </c>
      <c r="I803" s="5" t="s">
        <v>8419</v>
      </c>
      <c r="J803" s="1" t="s">
        <v>53</v>
      </c>
      <c r="K803" s="3"/>
      <c r="L803" s="3"/>
    </row>
    <row r="804" hidden="1">
      <c r="A804" s="4" t="s">
        <v>8425</v>
      </c>
      <c r="B804" s="1" t="s">
        <v>8426</v>
      </c>
      <c r="C804" s="1" t="s">
        <v>8427</v>
      </c>
      <c r="D804" s="1" t="s">
        <v>8428</v>
      </c>
      <c r="E804" s="1" t="str">
        <f>IFERROR(__xludf.DUMMYFUNCTION("SPLIT(D804,""33"",FALSE)"),"21 rue bauducheu
                                ")</f>
        <v>21 rue bauducheu
                                </v>
      </c>
      <c r="F804" s="1" t="str">
        <f>IFERROR(__xludf.DUMMYFUNCTION("""COMPUTED_VALUE"""),"800 Bordeaux")</f>
        <v>800 Bordeaux</v>
      </c>
      <c r="G804" s="1" t="s">
        <v>8429</v>
      </c>
      <c r="H804" s="1" t="s">
        <v>11</v>
      </c>
      <c r="I804" s="1" t="s">
        <v>11</v>
      </c>
      <c r="J804" s="1" t="s">
        <v>80</v>
      </c>
      <c r="K804" s="3"/>
      <c r="L804" s="3"/>
    </row>
    <row r="805" hidden="1">
      <c r="A805" s="4" t="s">
        <v>8431</v>
      </c>
      <c r="B805" s="1" t="s">
        <v>8432</v>
      </c>
      <c r="C805" s="1" t="s">
        <v>8433</v>
      </c>
      <c r="D805" s="1" t="s">
        <v>8434</v>
      </c>
      <c r="E805" s="1" t="str">
        <f>IFERROR(__xludf.DUMMYFUNCTION("SPLIT(D805,""33"",FALSE)"),"66 rue abbé de l'épée
                                 La Ruche
                                ")</f>
        <v>66 rue abbé de l'épée
                                 La Ruche
                                </v>
      </c>
      <c r="F805" s="1" t="str">
        <f>IFERROR(__xludf.DUMMYFUNCTION("""COMPUTED_VALUE"""),"000 Bordeaux")</f>
        <v>000 Bordeaux</v>
      </c>
      <c r="G805" s="1" t="s">
        <v>8435</v>
      </c>
      <c r="H805" s="1" t="s">
        <v>11</v>
      </c>
      <c r="I805" s="5" t="s">
        <v>8436</v>
      </c>
      <c r="J805" s="1" t="s">
        <v>154</v>
      </c>
      <c r="K805" s="3"/>
      <c r="L805" s="3"/>
    </row>
    <row r="806" hidden="1">
      <c r="A806" s="4" t="s">
        <v>8446</v>
      </c>
      <c r="B806" s="1" t="s">
        <v>8447</v>
      </c>
      <c r="C806" s="1" t="s">
        <v>8448</v>
      </c>
      <c r="D806" s="1" t="s">
        <v>8449</v>
      </c>
      <c r="E806" s="1" t="str">
        <f>IFERROR(__xludf.DUMMYFUNCTION("SPLIT(D806,""33"",FALSE)")," cours du Québec
                                ")</f>
        <v> cours du Québec
                                </v>
      </c>
      <c r="F806" s="1" t="str">
        <f>IFERROR(__xludf.DUMMYFUNCTION("""COMPUTED_VALUE"""),"300 Bordeaux")</f>
        <v>300 Bordeaux</v>
      </c>
      <c r="G806" s="1" t="s">
        <v>8450</v>
      </c>
      <c r="H806" s="1" t="s">
        <v>2175</v>
      </c>
      <c r="I806" s="1" t="s">
        <v>11</v>
      </c>
      <c r="J806" s="1" t="s">
        <v>312</v>
      </c>
      <c r="K806" s="3"/>
      <c r="L806" s="3"/>
    </row>
    <row r="807" hidden="1">
      <c r="A807" s="4" t="s">
        <v>8454</v>
      </c>
      <c r="B807" s="1" t="s">
        <v>8455</v>
      </c>
      <c r="C807" s="1" t="s">
        <v>8456</v>
      </c>
      <c r="D807" s="1" t="s">
        <v>8457</v>
      </c>
      <c r="E807" s="1" t="str">
        <f>IFERROR(__xludf.DUMMYFUNCTION("SPLIT(D807,""33"",FALSE)"),"65 passage des graves
                                ")</f>
        <v>65 passage des graves
                                </v>
      </c>
      <c r="F807" s="1" t="str">
        <f>IFERROR(__xludf.DUMMYFUNCTION("""COMPUTED_VALUE"""),"000 bordeaux")</f>
        <v>000 bordeaux</v>
      </c>
      <c r="G807" s="1" t="s">
        <v>8458</v>
      </c>
      <c r="H807" s="1" t="s">
        <v>11</v>
      </c>
      <c r="I807" s="1" t="s">
        <v>11</v>
      </c>
      <c r="J807" s="1" t="s">
        <v>80</v>
      </c>
      <c r="K807" s="3"/>
      <c r="L807" s="3"/>
    </row>
    <row r="808" hidden="1">
      <c r="A808" s="4" t="s">
        <v>8462</v>
      </c>
      <c r="B808" s="1" t="s">
        <v>8463</v>
      </c>
      <c r="C808" s="1" t="s">
        <v>8464</v>
      </c>
      <c r="D808" s="1" t="s">
        <v>8465</v>
      </c>
      <c r="E808" s="1" t="str">
        <f>IFERROR(__xludf.DUMMYFUNCTION("SPLIT(D808,""33"",FALSE)"),"12 rue des faussets
                                ")</f>
        <v>12 rue des faussets
                                </v>
      </c>
      <c r="F808" s="1" t="str">
        <f>IFERROR(__xludf.DUMMYFUNCTION("""COMPUTED_VALUE"""),"000 Bordeaux")</f>
        <v>000 Bordeaux</v>
      </c>
      <c r="G808" s="1" t="s">
        <v>8466</v>
      </c>
      <c r="H808" s="1" t="s">
        <v>8467</v>
      </c>
      <c r="I808" s="5" t="s">
        <v>8468</v>
      </c>
      <c r="J808" s="1" t="s">
        <v>654</v>
      </c>
      <c r="K808" s="3"/>
      <c r="L808" s="3"/>
    </row>
    <row r="809" hidden="1">
      <c r="A809" s="4" t="s">
        <v>8470</v>
      </c>
      <c r="B809" s="1" t="s">
        <v>8471</v>
      </c>
      <c r="C809" s="1" t="s">
        <v>8472</v>
      </c>
      <c r="D809" s="1" t="s">
        <v>8473</v>
      </c>
      <c r="E809" s="1" t="str">
        <f>IFERROR(__xludf.DUMMYFUNCTION("SPLIT(D809,""33"",FALSE)"),"95 rue Ernest Renan
                                 Maison de Retraite Terre Nègre
                                ")</f>
        <v>95 rue Ernest Renan
                                 Maison de Retraite Terre Nègre
                                </v>
      </c>
      <c r="F809" s="1" t="str">
        <f>IFERROR(__xludf.DUMMYFUNCTION("""COMPUTED_VALUE"""),"081 Bordeaux")</f>
        <v>081 Bordeaux</v>
      </c>
      <c r="G809" s="1" t="s">
        <v>8474</v>
      </c>
      <c r="H809" s="1" t="s">
        <v>11</v>
      </c>
      <c r="I809" s="1" t="s">
        <v>11</v>
      </c>
      <c r="J809" s="1" t="s">
        <v>53</v>
      </c>
      <c r="K809" s="3"/>
      <c r="L809" s="3"/>
    </row>
    <row r="810" hidden="1">
      <c r="A810" s="4" t="s">
        <v>8480</v>
      </c>
      <c r="B810" s="1" t="s">
        <v>8481</v>
      </c>
      <c r="C810" s="1" t="s">
        <v>8482</v>
      </c>
      <c r="D810" s="1" t="s">
        <v>8483</v>
      </c>
      <c r="E810" s="1" t="str">
        <f>IFERROR(__xludf.DUMMYFUNCTION("SPLIT(D810,""33"",FALSE)"),"11 place Fernand Lafargue
                                ")</f>
        <v>11 place Fernand Lafargue
                                </v>
      </c>
      <c r="F810" s="1" t="str">
        <f>IFERROR(__xludf.DUMMYFUNCTION("""COMPUTED_VALUE"""),"000 BORDEAUX")</f>
        <v>000 BORDEAUX</v>
      </c>
      <c r="G810" s="1" t="s">
        <v>8484</v>
      </c>
      <c r="H810" s="1" t="s">
        <v>11</v>
      </c>
      <c r="I810" s="1" t="s">
        <v>8485</v>
      </c>
      <c r="J810" s="1" t="s">
        <v>80</v>
      </c>
      <c r="K810" s="3"/>
      <c r="L810" s="3"/>
    </row>
    <row r="811" hidden="1">
      <c r="A811" s="4" t="s">
        <v>8489</v>
      </c>
      <c r="B811" s="1" t="s">
        <v>8490</v>
      </c>
      <c r="C811" s="1" t="s">
        <v>8491</v>
      </c>
      <c r="D811" s="1" t="s">
        <v>8492</v>
      </c>
      <c r="E811" s="1" t="str">
        <f>IFERROR(__xludf.DUMMYFUNCTION("SPLIT(D811,""33"",FALSE)"),"207 COURS BALGUERIE
                                ")</f>
        <v>207 COURS BALGUERIE
                                </v>
      </c>
      <c r="F811" s="1" t="str">
        <f>IFERROR(__xludf.DUMMYFUNCTION("""COMPUTED_VALUE"""),"300 BORDEAUX")</f>
        <v>300 BORDEAUX</v>
      </c>
      <c r="G811" s="1" t="s">
        <v>8493</v>
      </c>
      <c r="H811" s="1" t="s">
        <v>8494</v>
      </c>
      <c r="I811" s="1" t="s">
        <v>11</v>
      </c>
      <c r="J811" s="1" t="s">
        <v>31</v>
      </c>
      <c r="K811" s="3"/>
      <c r="L811" s="3"/>
    </row>
    <row r="812" hidden="1">
      <c r="A812" s="4" t="s">
        <v>8500</v>
      </c>
      <c r="B812" s="1" t="s">
        <v>8501</v>
      </c>
      <c r="C812" s="1" t="s">
        <v>8502</v>
      </c>
      <c r="D812" s="1" t="s">
        <v>8503</v>
      </c>
      <c r="E812" s="1" t="str">
        <f>IFERROR(__xludf.DUMMYFUNCTION("SPLIT(D812,""33"",FALSE)"),"208 rue Carle-Vernet
                                ")</f>
        <v>208 rue Carle-Vernet
                                </v>
      </c>
      <c r="F812" s="1" t="str">
        <f>IFERROR(__xludf.DUMMYFUNCTION("""COMPUTED_VALUE"""),"800 Bordeaux")</f>
        <v>800 Bordeaux</v>
      </c>
      <c r="G812" s="1" t="s">
        <v>8504</v>
      </c>
      <c r="H812" s="1" t="s">
        <v>8505</v>
      </c>
      <c r="I812" s="1" t="s">
        <v>11</v>
      </c>
      <c r="J812" s="1" t="s">
        <v>154</v>
      </c>
      <c r="K812" s="3"/>
      <c r="L812" s="3"/>
    </row>
    <row r="813" hidden="1">
      <c r="A813" s="4" t="s">
        <v>8509</v>
      </c>
      <c r="B813" s="1" t="s">
        <v>8510</v>
      </c>
      <c r="C813" s="1" t="s">
        <v>8511</v>
      </c>
      <c r="D813" s="1" t="s">
        <v>8512</v>
      </c>
      <c r="E813" s="1" t="str">
        <f>IFERROR(__xludf.DUMMYFUNCTION("SPLIT(D813,""33"",FALSE)"),"59 rue Monsarrat
                                ")</f>
        <v>59 rue Monsarrat
                                </v>
      </c>
      <c r="F813" s="1" t="str">
        <f>IFERROR(__xludf.DUMMYFUNCTION("""COMPUTED_VALUE"""),"800 BORDEAUX")</f>
        <v>800 BORDEAUX</v>
      </c>
      <c r="G813" s="1" t="s">
        <v>8513</v>
      </c>
      <c r="H813" s="1" t="s">
        <v>11</v>
      </c>
      <c r="I813" s="1" t="s">
        <v>11</v>
      </c>
      <c r="J813" s="1" t="s">
        <v>11</v>
      </c>
      <c r="K813" s="3"/>
      <c r="L813" s="3"/>
    </row>
    <row r="814" hidden="1">
      <c r="A814" s="4" t="s">
        <v>8515</v>
      </c>
      <c r="B814" s="1" t="s">
        <v>8516</v>
      </c>
      <c r="C814" s="1" t="s">
        <v>8517</v>
      </c>
      <c r="D814" s="1" t="s">
        <v>6287</v>
      </c>
      <c r="E814" s="1" t="str">
        <f>IFERROR(__xludf.DUMMYFUNCTION("SPLIT(D814,""33"",FALSE)"),"3 rue Tauzia
                                ")</f>
        <v>3 rue Tauzia
                                </v>
      </c>
      <c r="F814" s="1" t="str">
        <f>IFERROR(__xludf.DUMMYFUNCTION("""COMPUTED_VALUE"""),"800 Bordeaux")</f>
        <v>800 Bordeaux</v>
      </c>
      <c r="G814" s="1" t="s">
        <v>8518</v>
      </c>
      <c r="H814" s="1" t="s">
        <v>11</v>
      </c>
      <c r="I814" s="5" t="s">
        <v>8519</v>
      </c>
      <c r="J814" s="1" t="s">
        <v>382</v>
      </c>
      <c r="K814" s="3"/>
      <c r="L814" s="3"/>
    </row>
    <row r="815" hidden="1">
      <c r="A815" s="4" t="s">
        <v>8521</v>
      </c>
      <c r="B815" s="1" t="s">
        <v>8522</v>
      </c>
      <c r="C815" s="1" t="s">
        <v>8523</v>
      </c>
      <c r="D815" s="1" t="s">
        <v>8524</v>
      </c>
      <c r="E815" s="1" t="str">
        <f>IFERROR(__xludf.DUMMYFUNCTION("SPLIT(D815,""33"",FALSE)"),"Maison des Droits de l'Homme et du Citoyen, Le Dôme Avenue de Thouars
                                ")</f>
        <v>Maison des Droits de l'Homme et du Citoyen, Le Dôme Avenue de Thouars
                                </v>
      </c>
      <c r="F815" s="1" t="str">
        <f>IFERROR(__xludf.DUMMYFUNCTION("""COMPUTED_VALUE"""),"400 TALENCE")</f>
        <v>400 TALENCE</v>
      </c>
      <c r="G815" s="1" t="s">
        <v>8525</v>
      </c>
      <c r="H815" s="1" t="s">
        <v>11</v>
      </c>
      <c r="I815" s="3"/>
      <c r="J815" s="1" t="s">
        <v>183</v>
      </c>
      <c r="K815" s="3"/>
      <c r="L815" s="3"/>
    </row>
    <row r="816" hidden="1">
      <c r="A816" s="4" t="s">
        <v>8531</v>
      </c>
      <c r="B816" s="1" t="s">
        <v>8532</v>
      </c>
      <c r="C816" s="1" t="s">
        <v>8533</v>
      </c>
      <c r="D816" s="1" t="s">
        <v>8534</v>
      </c>
      <c r="E816" s="1" t="str">
        <f>IFERROR(__xludf.DUMMYFUNCTION("SPLIT(D816,""33"",FALSE)"),"261 avenue Thiers
                                BP 60003
                                ")</f>
        <v>261 avenue Thiers
                                BP 60003
                                </v>
      </c>
      <c r="F816" s="1" t="str">
        <f>IFERROR(__xludf.DUMMYFUNCTION("""COMPUTED_VALUE"""),"015 BORDEAUX CEDEX")</f>
        <v>015 BORDEAUX CEDEX</v>
      </c>
      <c r="G816" s="1" t="s">
        <v>8535</v>
      </c>
      <c r="H816" s="1" t="s">
        <v>8536</v>
      </c>
      <c r="I816" s="5" t="s">
        <v>8537</v>
      </c>
      <c r="J816" s="1" t="s">
        <v>31</v>
      </c>
      <c r="K816" s="3"/>
      <c r="L816" s="3"/>
    </row>
    <row r="817" hidden="1">
      <c r="A817" s="4" t="s">
        <v>8541</v>
      </c>
      <c r="B817" s="1" t="s">
        <v>8542</v>
      </c>
      <c r="C817" s="1" t="s">
        <v>8543</v>
      </c>
      <c r="D817" s="1" t="s">
        <v>8544</v>
      </c>
      <c r="E817" s="1" t="str">
        <f>IFERROR(__xludf.DUMMYFUNCTION("SPLIT(D817,""33"",FALSE)"),"3 rue de Tauzia
                                 Maison de la Nature et de l'Environnement de Bordeaux-Aquitaine
                                ")</f>
        <v>3 rue de Tauzia
                                 Maison de la Nature et de l'Environnement de Bordeaux-Aquitaine
                                </v>
      </c>
      <c r="F817" s="1" t="str">
        <f>IFERROR(__xludf.DUMMYFUNCTION("""COMPUTED_VALUE"""),"800 BORDEAUX")</f>
        <v>800 BORDEAUX</v>
      </c>
      <c r="G817" s="1" t="s">
        <v>8545</v>
      </c>
      <c r="H817" s="1" t="s">
        <v>11</v>
      </c>
      <c r="I817" s="5" t="s">
        <v>8546</v>
      </c>
      <c r="J817" s="1" t="s">
        <v>382</v>
      </c>
      <c r="K817" s="3"/>
      <c r="L817" s="3"/>
    </row>
    <row r="818" hidden="1">
      <c r="A818" s="4" t="s">
        <v>8550</v>
      </c>
      <c r="B818" s="1" t="s">
        <v>8551</v>
      </c>
      <c r="C818" s="1" t="s">
        <v>8552</v>
      </c>
      <c r="D818" s="1" t="s">
        <v>8553</v>
      </c>
      <c r="E818" s="1" t="str">
        <f>IFERROR(__xludf.DUMMYFUNCTION("SPLIT(D818,""33"",FALSE)"),"17 rue Yves du Manoir
                                ")</f>
        <v>17 rue Yves du Manoir
                                </v>
      </c>
      <c r="F818" s="1" t="str">
        <f>IFERROR(__xludf.DUMMYFUNCTION("""COMPUTED_VALUE"""),"160 Saint Médard en Jalles")</f>
        <v>160 Saint Médard en Jalles</v>
      </c>
      <c r="G818" s="1" t="s">
        <v>8554</v>
      </c>
      <c r="H818" s="1" t="s">
        <v>11</v>
      </c>
      <c r="I818" s="5" t="s">
        <v>8555</v>
      </c>
      <c r="J818" s="1" t="s">
        <v>312</v>
      </c>
      <c r="K818" s="3"/>
      <c r="L818" s="3"/>
    </row>
    <row r="819" hidden="1">
      <c r="A819" s="4" t="s">
        <v>8557</v>
      </c>
      <c r="B819" s="1" t="s">
        <v>8558</v>
      </c>
      <c r="C819" s="1" t="s">
        <v>8559</v>
      </c>
      <c r="D819" s="1" t="s">
        <v>8560</v>
      </c>
      <c r="E819" s="1" t="str">
        <f>IFERROR(__xludf.DUMMYFUNCTION("SPLIT(D819,""33"",FALSE)"),"13 RUE LAFFITEAU
                                ")</f>
        <v>13 RUE LAFFITEAU
                                </v>
      </c>
      <c r="F819" s="1" t="str">
        <f>IFERROR(__xludf.DUMMYFUNCTION("""COMPUTED_VALUE"""),"800 BORDEAUX")</f>
        <v>800 BORDEAUX</v>
      </c>
      <c r="G819" s="1" t="s">
        <v>8561</v>
      </c>
      <c r="H819" s="1" t="s">
        <v>11</v>
      </c>
      <c r="I819" s="1" t="s">
        <v>11</v>
      </c>
      <c r="J819" s="1" t="s">
        <v>154</v>
      </c>
      <c r="K819" s="3"/>
      <c r="L819" s="3"/>
    </row>
    <row r="820" hidden="1">
      <c r="A820" s="4" t="s">
        <v>8563</v>
      </c>
      <c r="B820" s="1" t="s">
        <v>8564</v>
      </c>
      <c r="C820" s="3"/>
      <c r="D820" s="1" t="s">
        <v>9575</v>
      </c>
      <c r="E820" s="1" t="str">
        <f>IFERROR(__xludf.DUMMYFUNCTION("SPLIT(D820,""33"",FALSE)"),"pas d'adresse")</f>
        <v>pas d'adresse</v>
      </c>
      <c r="F820" s="3"/>
      <c r="G820" s="3"/>
      <c r="H820" s="1" t="s">
        <v>11</v>
      </c>
      <c r="I820" s="1" t="s">
        <v>11</v>
      </c>
      <c r="J820" s="1" t="s">
        <v>11</v>
      </c>
      <c r="K820" s="3"/>
      <c r="L820" s="3"/>
    </row>
    <row r="821" hidden="1">
      <c r="A821" s="4" t="s">
        <v>8566</v>
      </c>
      <c r="B821" s="1" t="s">
        <v>8567</v>
      </c>
      <c r="C821" s="1" t="s">
        <v>8568</v>
      </c>
      <c r="D821" s="1" t="s">
        <v>8569</v>
      </c>
      <c r="E821" s="1" t="str">
        <f>IFERROR(__xludf.DUMMYFUNCTION("SPLIT(D821,""33"",FALSE)"),"Place Amélie Raba Léon 
                                 Groupe Hospitalier Pellegrin 
                                ")</f>
        <v>Place Amélie Raba Léon 
                                 Groupe Hospitalier Pellegrin 
                                </v>
      </c>
      <c r="F821" s="1" t="str">
        <f>IFERROR(__xludf.DUMMYFUNCTION("""COMPUTED_VALUE"""),"000 Bordeaux")</f>
        <v>000 Bordeaux</v>
      </c>
      <c r="G821" s="1" t="s">
        <v>8570</v>
      </c>
      <c r="H821" s="1" t="s">
        <v>8571</v>
      </c>
      <c r="I821" s="5" t="s">
        <v>8572</v>
      </c>
      <c r="J821" s="1" t="s">
        <v>31</v>
      </c>
      <c r="K821" s="3"/>
      <c r="L821" s="3"/>
    </row>
    <row r="822" hidden="1">
      <c r="A822" s="4" t="s">
        <v>8586</v>
      </c>
      <c r="B822" s="1" t="s">
        <v>8587</v>
      </c>
      <c r="C822" s="1" t="s">
        <v>8588</v>
      </c>
      <c r="D822" s="1" t="s">
        <v>8589</v>
      </c>
      <c r="E822" s="1" t="str">
        <f>IFERROR(__xludf.DUMMYFUNCTION("SPLIT(D822,""33"",FALSE)"),"49 rue du Mirail
                                ")</f>
        <v>49 rue du Mirail
                                </v>
      </c>
      <c r="F822" s="1" t="str">
        <f>IFERROR(__xludf.DUMMYFUNCTION("""COMPUTED_VALUE"""),"000 Bordeaux")</f>
        <v>000 Bordeaux</v>
      </c>
      <c r="G822" s="1" t="s">
        <v>8590</v>
      </c>
      <c r="H822" s="1" t="s">
        <v>11</v>
      </c>
      <c r="I822" s="5" t="s">
        <v>8591</v>
      </c>
      <c r="J822" s="1" t="s">
        <v>80</v>
      </c>
      <c r="K822" s="3"/>
      <c r="L822" s="3"/>
    </row>
    <row r="823" hidden="1">
      <c r="A823" s="4" t="s">
        <v>8621</v>
      </c>
      <c r="B823" s="1" t="s">
        <v>8622</v>
      </c>
      <c r="C823" s="1" t="s">
        <v>8623</v>
      </c>
      <c r="D823" s="1" t="s">
        <v>8624</v>
      </c>
      <c r="E823" s="1" t="str">
        <f>IFERROR(__xludf.DUMMYFUNCTION("SPLIT(D823,""33"",FALSE)"),"Amis de Saint Jacques de Compostelle en Aquitaine, 4 rue blanqui
                                ")</f>
        <v>Amis de Saint Jacques de Compostelle en Aquitaine, 4 rue blanqui
                                </v>
      </c>
      <c r="F823" s="1" t="str">
        <f>IFERROR(__xludf.DUMMYFUNCTION("""COMPUTED_VALUE"""),"110 le bouscat")</f>
        <v>110 le bouscat</v>
      </c>
      <c r="G823" s="1" t="s">
        <v>8625</v>
      </c>
      <c r="H823" s="1" t="s">
        <v>11</v>
      </c>
      <c r="I823" s="5" t="s">
        <v>8626</v>
      </c>
      <c r="J823" s="1" t="s">
        <v>80</v>
      </c>
      <c r="K823" s="3"/>
      <c r="L823" s="3"/>
    </row>
    <row r="824" hidden="1">
      <c r="A824" s="4" t="s">
        <v>8630</v>
      </c>
      <c r="B824" s="1" t="s">
        <v>8631</v>
      </c>
      <c r="C824" s="1" t="s">
        <v>8632</v>
      </c>
      <c r="D824" s="1" t="s">
        <v>8633</v>
      </c>
      <c r="E824" s="1" t="str">
        <f>IFERROR(__xludf.DUMMYFUNCTION("SPLIT(D824,""33"",FALSE)"),"15, rue Bougainville
                                ")</f>
        <v>15, rue Bougainville
                                </v>
      </c>
      <c r="F824" s="1" t="str">
        <f>IFERROR(__xludf.DUMMYFUNCTION("""COMPUTED_VALUE"""),"000 Bordeaux")</f>
        <v>000 Bordeaux</v>
      </c>
      <c r="G824" s="1" t="s">
        <v>8634</v>
      </c>
      <c r="H824" s="1" t="s">
        <v>8635</v>
      </c>
      <c r="I824" s="5" t="s">
        <v>8636</v>
      </c>
      <c r="J824" s="1" t="s">
        <v>31</v>
      </c>
      <c r="K824" s="3"/>
      <c r="L824" s="3"/>
    </row>
    <row r="825" hidden="1">
      <c r="A825" s="4" t="s">
        <v>8640</v>
      </c>
      <c r="B825" s="1" t="s">
        <v>8641</v>
      </c>
      <c r="C825" s="1" t="s">
        <v>8642</v>
      </c>
      <c r="D825" s="1" t="s">
        <v>8643</v>
      </c>
      <c r="E825" s="1" t="str">
        <f>IFERROR(__xludf.DUMMYFUNCTION("SPLIT(D825,""33"",FALSE)"),"2 IMPASSE SAINTE-ELISABETH
                                ")</f>
        <v>2 IMPASSE SAINTE-ELISABETH
                                </v>
      </c>
      <c r="F825" s="1" t="str">
        <f>IFERROR(__xludf.DUMMYFUNCTION("""COMPUTED_VALUE"""),"000 BORDEAUX")</f>
        <v>000 BORDEAUX</v>
      </c>
      <c r="G825" s="1" t="s">
        <v>8644</v>
      </c>
      <c r="H825" s="1" t="s">
        <v>11</v>
      </c>
      <c r="I825" s="5" t="s">
        <v>8645</v>
      </c>
      <c r="J825" s="1" t="s">
        <v>183</v>
      </c>
      <c r="K825" s="3"/>
      <c r="L825" s="3"/>
    </row>
    <row r="826" hidden="1">
      <c r="A826" s="4" t="s">
        <v>8651</v>
      </c>
      <c r="B826" s="1" t="s">
        <v>8652</v>
      </c>
      <c r="C826" s="1" t="s">
        <v>8653</v>
      </c>
      <c r="D826" s="1" t="s">
        <v>8654</v>
      </c>
      <c r="E826" s="1" t="str">
        <f>IFERROR(__xludf.DUMMYFUNCTION("SPLIT(D826,""33"",FALSE)"),"6 rue de Balaclava
                                ")</f>
        <v>6 rue de Balaclava
                                </v>
      </c>
      <c r="F826" s="1" t="str">
        <f>IFERROR(__xludf.DUMMYFUNCTION("""COMPUTED_VALUE"""),"800 Bordeaux")</f>
        <v>800 Bordeaux</v>
      </c>
      <c r="G826" s="1" t="s">
        <v>8655</v>
      </c>
      <c r="H826" s="1" t="s">
        <v>11</v>
      </c>
      <c r="I826" s="1" t="s">
        <v>11</v>
      </c>
      <c r="J826" s="1" t="s">
        <v>53</v>
      </c>
      <c r="K826" s="3"/>
      <c r="L826" s="3"/>
    </row>
    <row r="827" hidden="1">
      <c r="A827" s="4" t="s">
        <v>8657</v>
      </c>
      <c r="B827" s="1" t="s">
        <v>8658</v>
      </c>
      <c r="C827" s="3"/>
      <c r="D827" s="1" t="s">
        <v>9575</v>
      </c>
      <c r="E827" s="1" t="str">
        <f>IFERROR(__xludf.DUMMYFUNCTION("SPLIT(D827,""33"",FALSE)"),"pas d'adresse")</f>
        <v>pas d'adresse</v>
      </c>
      <c r="F827" s="3"/>
      <c r="G827" s="3"/>
      <c r="H827" s="1" t="s">
        <v>11</v>
      </c>
      <c r="I827" s="1" t="s">
        <v>11</v>
      </c>
      <c r="J827" s="1" t="s">
        <v>11</v>
      </c>
      <c r="K827" s="3"/>
      <c r="L827" s="3"/>
    </row>
    <row r="828" hidden="1">
      <c r="A828" s="4" t="s">
        <v>8676</v>
      </c>
      <c r="B828" s="1" t="s">
        <v>8677</v>
      </c>
      <c r="C828" s="1" t="s">
        <v>8678</v>
      </c>
      <c r="D828" s="1" t="s">
        <v>8679</v>
      </c>
      <c r="E828" s="1" t="str">
        <f>IFERROR(__xludf.DUMMYFUNCTION("SPLIT(D828,""33"",FALSE)"),"153, Rue David Jonhston
                                ")</f>
        <v>153, Rue David Jonhston
                                </v>
      </c>
      <c r="F828" s="1" t="str">
        <f>IFERROR(__xludf.DUMMYFUNCTION("""COMPUTED_VALUE"""),"000 BORDEAUX")</f>
        <v>000 BORDEAUX</v>
      </c>
      <c r="G828" s="1" t="s">
        <v>8680</v>
      </c>
      <c r="H828" s="1" t="s">
        <v>11</v>
      </c>
      <c r="I828" s="5" t="s">
        <v>8681</v>
      </c>
      <c r="J828" s="1" t="s">
        <v>11</v>
      </c>
      <c r="K828" s="3"/>
      <c r="L828" s="3"/>
    </row>
    <row r="829" hidden="1">
      <c r="A829" s="4" t="s">
        <v>8685</v>
      </c>
      <c r="B829" s="1" t="s">
        <v>8686</v>
      </c>
      <c r="C829" s="1" t="s">
        <v>8687</v>
      </c>
      <c r="D829" s="1" t="s">
        <v>8688</v>
      </c>
      <c r="E829" s="1" t="str">
        <f>IFERROR(__xludf.DUMMYFUNCTION("SPLIT(D829,""33"",FALSE)"),"6 rue Charles Durand
                                 Résidence La Factory Apt. B14
                                ")</f>
        <v>6 rue Charles Durand
                                 Résidence La Factory Apt. B14
                                </v>
      </c>
      <c r="F829" s="1" t="str">
        <f>IFERROR(__xludf.DUMMYFUNCTION("""COMPUTED_VALUE"""),"300 Bordeaux")</f>
        <v>300 Bordeaux</v>
      </c>
      <c r="G829" s="1" t="s">
        <v>8689</v>
      </c>
      <c r="H829" s="1" t="s">
        <v>11</v>
      </c>
      <c r="I829" s="3"/>
      <c r="J829" s="1" t="s">
        <v>312</v>
      </c>
      <c r="K829" s="3"/>
      <c r="L829" s="3"/>
    </row>
    <row r="830" hidden="1">
      <c r="A830" s="4" t="s">
        <v>8693</v>
      </c>
      <c r="B830" s="1" t="s">
        <v>8694</v>
      </c>
      <c r="C830" s="3"/>
      <c r="D830" s="1" t="s">
        <v>9575</v>
      </c>
      <c r="E830" s="1" t="str">
        <f>IFERROR(__xludf.DUMMYFUNCTION("SPLIT(D830,""33"",FALSE)"),"pas d'adresse")</f>
        <v>pas d'adresse</v>
      </c>
      <c r="F830" s="3"/>
      <c r="G830" s="3"/>
      <c r="H830" s="1" t="s">
        <v>11</v>
      </c>
      <c r="I830" s="1" t="s">
        <v>11</v>
      </c>
      <c r="J830" s="1" t="s">
        <v>11</v>
      </c>
      <c r="K830" s="3"/>
      <c r="L830" s="3"/>
    </row>
    <row r="831" hidden="1">
      <c r="A831" s="4" t="s">
        <v>8696</v>
      </c>
      <c r="B831" s="1" t="s">
        <v>8697</v>
      </c>
      <c r="C831" s="1" t="s">
        <v>8698</v>
      </c>
      <c r="D831" s="1" t="s">
        <v>8699</v>
      </c>
      <c r="E831" s="1" t="str">
        <f>IFERROR(__xludf.DUMMYFUNCTION("SPLIT(D831,""33"",FALSE)"),"30 rue du Commerce
                                ")</f>
        <v>30 rue du Commerce
                                </v>
      </c>
      <c r="F831" s="1" t="str">
        <f>IFERROR(__xludf.DUMMYFUNCTION("""COMPUTED_VALUE"""),"800 Bordeaux")</f>
        <v>800 Bordeaux</v>
      </c>
      <c r="G831" s="1" t="s">
        <v>8700</v>
      </c>
      <c r="H831" s="1" t="s">
        <v>8701</v>
      </c>
      <c r="I831" s="5" t="s">
        <v>8702</v>
      </c>
      <c r="J831" s="1" t="s">
        <v>382</v>
      </c>
      <c r="K831" s="3"/>
      <c r="L831" s="3"/>
    </row>
    <row r="832" hidden="1">
      <c r="A832" s="4" t="s">
        <v>8722</v>
      </c>
      <c r="B832" s="1" t="s">
        <v>8723</v>
      </c>
      <c r="C832" s="1" t="s">
        <v>8724</v>
      </c>
      <c r="D832" s="1" t="s">
        <v>8725</v>
      </c>
      <c r="E832" s="1" t="str">
        <f>IFERROR(__xludf.DUMMYFUNCTION("SPLIT(D832,""33"",FALSE)"),"43 rue Gouffrand
                                ")</f>
        <v>43 rue Gouffrand
                                </v>
      </c>
      <c r="F832" s="1" t="str">
        <f>IFERROR(__xludf.DUMMYFUNCTION("""COMPUTED_VALUE"""),"300 Bordeaux")</f>
        <v>300 Bordeaux</v>
      </c>
      <c r="G832" s="1" t="s">
        <v>8726</v>
      </c>
      <c r="H832" s="1" t="s">
        <v>11</v>
      </c>
      <c r="I832" s="5" t="s">
        <v>8727</v>
      </c>
      <c r="J832" s="1" t="s">
        <v>80</v>
      </c>
      <c r="K832" s="3"/>
      <c r="L832" s="3"/>
    </row>
    <row r="833" hidden="1">
      <c r="A833" s="4" t="s">
        <v>8731</v>
      </c>
      <c r="B833" s="1" t="s">
        <v>8732</v>
      </c>
      <c r="C833" s="1" t="s">
        <v>8733</v>
      </c>
      <c r="D833" s="1" t="s">
        <v>8734</v>
      </c>
      <c r="E833" s="1" t="str">
        <f>IFERROR(__xludf.DUMMYFUNCTION("SPLIT(D833,""33"",FALSE)"),"Chez Université de Bordeaux
                                 3 Ter Place de la Victoire
                                ")</f>
        <v>Chez Université de Bordeaux
                                 3 Ter Place de la Victoire
                                </v>
      </c>
      <c r="F833" s="1" t="str">
        <f>IFERROR(__xludf.DUMMYFUNCTION("""COMPUTED_VALUE"""),"076 BORDEAUX")</f>
        <v>076 BORDEAUX</v>
      </c>
      <c r="G833" s="1" t="s">
        <v>8735</v>
      </c>
      <c r="H833" s="1" t="s">
        <v>11</v>
      </c>
      <c r="I833" s="5" t="s">
        <v>8736</v>
      </c>
      <c r="J833" s="1" t="s">
        <v>31</v>
      </c>
      <c r="K833" s="3"/>
      <c r="L833" s="3"/>
    </row>
    <row r="834" hidden="1">
      <c r="A834" s="4" t="s">
        <v>8738</v>
      </c>
      <c r="B834" s="1" t="s">
        <v>8739</v>
      </c>
      <c r="C834" s="1" t="s">
        <v>8740</v>
      </c>
      <c r="D834" s="1" t="s">
        <v>8741</v>
      </c>
      <c r="E834" s="1" t="str">
        <f>IFERROR(__xludf.DUMMYFUNCTION("SPLIT(D834,""33"",FALSE)"),"rue de Pessac
                                ")</f>
        <v>rue de Pessac
                                </v>
      </c>
      <c r="F834" s="1" t="str">
        <f>IFERROR(__xludf.DUMMYFUNCTION("""COMPUTED_VALUE"""),"000 Bordeaux")</f>
        <v>000 Bordeaux</v>
      </c>
      <c r="G834" s="1" t="s">
        <v>8742</v>
      </c>
      <c r="H834" s="1" t="s">
        <v>11</v>
      </c>
      <c r="I834" s="1" t="s">
        <v>11</v>
      </c>
      <c r="J834" s="1" t="s">
        <v>183</v>
      </c>
      <c r="K834" s="3"/>
      <c r="L834" s="3"/>
    </row>
    <row r="835" hidden="1">
      <c r="A835" s="4" t="s">
        <v>8748</v>
      </c>
      <c r="B835" s="1" t="s">
        <v>8749</v>
      </c>
      <c r="C835" s="1" t="s">
        <v>8750</v>
      </c>
      <c r="D835" s="1" t="s">
        <v>8751</v>
      </c>
      <c r="E835" s="1" t="str">
        <f>IFERROR(__xludf.DUMMYFUNCTION("SPLIT(D835,""33"",FALSE)"),"298 rue d'Ornano
                                ")</f>
        <v>298 rue d'Ornano
                                </v>
      </c>
      <c r="F835" s="1" t="str">
        <f>IFERROR(__xludf.DUMMYFUNCTION("""COMPUTED_VALUE"""),"000 Bordeaux")</f>
        <v>000 Bordeaux</v>
      </c>
      <c r="G835" s="1" t="s">
        <v>8752</v>
      </c>
      <c r="H835" s="1" t="s">
        <v>8753</v>
      </c>
      <c r="I835" s="1" t="s">
        <v>11</v>
      </c>
      <c r="J835" s="1" t="s">
        <v>312</v>
      </c>
      <c r="K835" s="3"/>
      <c r="L835" s="3"/>
    </row>
    <row r="836" hidden="1">
      <c r="A836" s="4" t="s">
        <v>8757</v>
      </c>
      <c r="B836" s="1" t="s">
        <v>8758</v>
      </c>
      <c r="C836" s="1" t="s">
        <v>8759</v>
      </c>
      <c r="D836" s="1" t="s">
        <v>8760</v>
      </c>
      <c r="E836" s="1" t="str">
        <f>IFERROR(__xludf.DUMMYFUNCTION("SPLIT(D836,""33"",FALSE)"),"135 rue Saint Catherine
                                ")</f>
        <v>135 rue Saint Catherine
                                </v>
      </c>
      <c r="F836" s="1" t="str">
        <f>IFERROR(__xludf.DUMMYFUNCTION("""COMPUTED_VALUE"""),"000 Bordeaux")</f>
        <v>000 Bordeaux</v>
      </c>
      <c r="G836" s="1" t="s">
        <v>8761</v>
      </c>
      <c r="H836" s="1" t="s">
        <v>8762</v>
      </c>
      <c r="I836" s="5" t="s">
        <v>8763</v>
      </c>
      <c r="J836" s="1" t="s">
        <v>80</v>
      </c>
      <c r="K836" s="3"/>
      <c r="L836" s="3"/>
    </row>
    <row r="837" hidden="1">
      <c r="A837" s="4" t="s">
        <v>8787</v>
      </c>
      <c r="B837" s="1" t="s">
        <v>8788</v>
      </c>
      <c r="C837" s="1" t="s">
        <v>8789</v>
      </c>
      <c r="D837" s="1" t="s">
        <v>8790</v>
      </c>
      <c r="E837" s="1" t="str">
        <f>IFERROR(__xludf.DUMMYFUNCTION("SPLIT(D837,""33"",FALSE)"),"43 rue Bertrand de Goth
                                ")</f>
        <v>43 rue Bertrand de Goth
                                </v>
      </c>
      <c r="F837" s="1" t="str">
        <f>IFERROR(__xludf.DUMMYFUNCTION("""COMPUTED_VALUE"""),"800 Bordeaux")</f>
        <v>800 Bordeaux</v>
      </c>
      <c r="G837" s="1" t="s">
        <v>8791</v>
      </c>
      <c r="H837" s="1" t="s">
        <v>11</v>
      </c>
      <c r="I837" s="5" t="s">
        <v>8792</v>
      </c>
      <c r="J837" s="1" t="s">
        <v>31</v>
      </c>
      <c r="K837" s="3"/>
      <c r="L837" s="3"/>
    </row>
    <row r="838" hidden="1">
      <c r="A838" s="4" t="s">
        <v>8794</v>
      </c>
      <c r="B838" s="1" t="s">
        <v>8795</v>
      </c>
      <c r="C838" s="1" t="s">
        <v>8796</v>
      </c>
      <c r="D838" s="1" t="s">
        <v>8797</v>
      </c>
      <c r="E838" s="1" t="str">
        <f>IFERROR(__xludf.DUMMYFUNCTION("SPLIT(D838,""33"",FALSE)"),"14 rue chantecrit 
                                 Apt 21
                                ")</f>
        <v>14 rue chantecrit 
                                 Apt 21
                                </v>
      </c>
      <c r="F838" s="1" t="str">
        <f>IFERROR(__xludf.DUMMYFUNCTION("""COMPUTED_VALUE"""),"300 Bordeaux")</f>
        <v>300 Bordeaux</v>
      </c>
      <c r="G838" s="1" t="s">
        <v>8798</v>
      </c>
      <c r="H838" s="1" t="s">
        <v>8799</v>
      </c>
      <c r="I838" s="5" t="s">
        <v>8800</v>
      </c>
      <c r="J838" s="1" t="s">
        <v>80</v>
      </c>
      <c r="K838" s="3"/>
      <c r="L838" s="3"/>
    </row>
    <row r="839" hidden="1">
      <c r="A839" s="4" t="s">
        <v>8812</v>
      </c>
      <c r="B839" s="1" t="s">
        <v>8813</v>
      </c>
      <c r="C839" s="1" t="s">
        <v>8814</v>
      </c>
      <c r="D839" s="1" t="s">
        <v>8815</v>
      </c>
      <c r="E839" s="1" t="str">
        <f>IFERROR(__xludf.DUMMYFUNCTION("SPLIT(D839,""33"",FALSE)"),"9, rue Teulère
                                ")</f>
        <v>9, rue Teulère
                                </v>
      </c>
      <c r="F839" s="1" t="str">
        <f>IFERROR(__xludf.DUMMYFUNCTION("""COMPUTED_VALUE"""),"000 BORDEAUX")</f>
        <v>000 BORDEAUX</v>
      </c>
      <c r="G839" s="1" t="s">
        <v>8816</v>
      </c>
      <c r="H839" s="1" t="s">
        <v>11</v>
      </c>
      <c r="I839" s="3"/>
      <c r="J839" s="1" t="s">
        <v>80</v>
      </c>
      <c r="K839" s="3"/>
      <c r="L839" s="3"/>
    </row>
    <row r="840" hidden="1">
      <c r="A840" s="4" t="s">
        <v>8822</v>
      </c>
      <c r="B840" s="1" t="s">
        <v>8823</v>
      </c>
      <c r="C840" s="1" t="s">
        <v>8824</v>
      </c>
      <c r="D840" s="1" t="s">
        <v>8825</v>
      </c>
      <c r="E840" s="1" t="str">
        <f>IFERROR(__xludf.DUMMYFUNCTION("SPLIT(D840,""33"",FALSE)"),"14 Rue Des Freres Portmann 
                                 Residence H3 14 eme Etage Appart 1407 
                                ")</f>
        <v>14 Rue Des Freres Portmann 
                                 Residence H3 14 eme Etage Appart 1407 
                                </v>
      </c>
      <c r="F840" s="1" t="str">
        <f>IFERROR(__xludf.DUMMYFUNCTION("""COMPUTED_VALUE"""),"300 Bordeaux")</f>
        <v>300 Bordeaux</v>
      </c>
      <c r="G840" s="1" t="s">
        <v>8826</v>
      </c>
      <c r="H840" s="1" t="s">
        <v>8827</v>
      </c>
      <c r="I840" s="1" t="s">
        <v>11</v>
      </c>
      <c r="J840" s="1" t="s">
        <v>312</v>
      </c>
      <c r="K840" s="3"/>
      <c r="L840" s="3"/>
    </row>
    <row r="841" hidden="1">
      <c r="A841" s="4" t="s">
        <v>8829</v>
      </c>
      <c r="B841" s="1" t="s">
        <v>8830</v>
      </c>
      <c r="C841" s="1" t="s">
        <v>8831</v>
      </c>
      <c r="D841" s="1" t="s">
        <v>8832</v>
      </c>
      <c r="E841" s="1" t="str">
        <f>IFERROR(__xludf.DUMMYFUNCTION("SPLIT(D841,""33"",FALSE)"),"8 rue Périnot Le Vinci A
                                ")</f>
        <v>8 rue Périnot Le Vinci A
                                </v>
      </c>
      <c r="F841" s="1" t="str">
        <f>IFERROR(__xludf.DUMMYFUNCTION("""COMPUTED_VALUE"""),"200 Bordeaux")</f>
        <v>200 Bordeaux</v>
      </c>
      <c r="G841" s="1" t="s">
        <v>8833</v>
      </c>
      <c r="H841" s="1" t="s">
        <v>8834</v>
      </c>
      <c r="I841" s="5" t="s">
        <v>8835</v>
      </c>
      <c r="J841" s="1" t="s">
        <v>53</v>
      </c>
      <c r="K841" s="3"/>
      <c r="L841" s="3"/>
    </row>
    <row r="842" hidden="1">
      <c r="A842" s="4" t="s">
        <v>8837</v>
      </c>
      <c r="B842" s="1" t="s">
        <v>8838</v>
      </c>
      <c r="C842" s="1" t="s">
        <v>8839</v>
      </c>
      <c r="D842" s="1" t="s">
        <v>8840</v>
      </c>
      <c r="E842" s="1" t="str">
        <f>IFERROR(__xludf.DUMMYFUNCTION("SPLIT(D842,""33"",FALSE)"),"31 rue  des chênes lièges
                                ")</f>
        <v>31 rue  des chênes lièges
                                </v>
      </c>
      <c r="F842" s="1" t="str">
        <f>IFERROR(__xludf.DUMMYFUNCTION("""COMPUTED_VALUE"""),"000 Bordeaux")</f>
        <v>000 Bordeaux</v>
      </c>
      <c r="G842" s="1" t="s">
        <v>8841</v>
      </c>
      <c r="H842" s="1" t="s">
        <v>11</v>
      </c>
      <c r="I842" s="5" t="s">
        <v>8842</v>
      </c>
      <c r="J842" s="1" t="s">
        <v>80</v>
      </c>
      <c r="K842" s="3"/>
      <c r="L842" s="3"/>
    </row>
    <row r="843" hidden="1">
      <c r="A843" s="4" t="s">
        <v>8846</v>
      </c>
      <c r="B843" s="1" t="s">
        <v>8847</v>
      </c>
      <c r="C843" s="1" t="s">
        <v>8848</v>
      </c>
      <c r="D843" s="1" t="s">
        <v>8849</v>
      </c>
      <c r="E843" s="1" t="str">
        <f>IFERROR(__xludf.DUMMYFUNCTION("SPLIT(D843,""33"",FALSE)"),"16 cours Saint Louis
                                 Apt 58
                                ")</f>
        <v>16 cours Saint Louis
                                 Apt 58
                                </v>
      </c>
      <c r="F843" s="1" t="str">
        <f>IFERROR(__xludf.DUMMYFUNCTION("""COMPUTED_VALUE"""),"300 Bordeaux")</f>
        <v>300 Bordeaux</v>
      </c>
      <c r="G843" s="1" t="s">
        <v>8850</v>
      </c>
      <c r="H843" s="1" t="s">
        <v>11</v>
      </c>
      <c r="I843" s="3"/>
      <c r="J843" s="1" t="s">
        <v>80</v>
      </c>
      <c r="K843" s="3"/>
      <c r="L843" s="3"/>
    </row>
    <row r="844" hidden="1">
      <c r="A844" s="4" t="s">
        <v>8852</v>
      </c>
      <c r="B844" s="1" t="s">
        <v>8853</v>
      </c>
      <c r="C844" s="1" t="s">
        <v>8854</v>
      </c>
      <c r="D844" s="1" t="s">
        <v>8855</v>
      </c>
      <c r="E844" s="1" t="str">
        <f>IFERROR(__xludf.DUMMYFUNCTION("SPLIT(D844,""33"",FALSE)"),"10 ZA du Lapin
                                ")</f>
        <v>10 ZA du Lapin
                                </v>
      </c>
      <c r="F844" s="1" t="str">
        <f>IFERROR(__xludf.DUMMYFUNCTION("""COMPUTED_VALUE"""),"750 BEYCHAC ET CAILLAU")</f>
        <v>750 BEYCHAC ET CAILLAU</v>
      </c>
      <c r="G844" s="1" t="s">
        <v>8856</v>
      </c>
      <c r="H844" s="1" t="s">
        <v>8857</v>
      </c>
      <c r="I844" s="5" t="s">
        <v>8858</v>
      </c>
      <c r="J844" s="1" t="s">
        <v>382</v>
      </c>
      <c r="K844" s="3"/>
      <c r="L844" s="3"/>
    </row>
    <row r="845" hidden="1">
      <c r="A845" s="4" t="s">
        <v>8866</v>
      </c>
      <c r="B845" s="1" t="s">
        <v>8867</v>
      </c>
      <c r="C845" s="1" t="s">
        <v>8868</v>
      </c>
      <c r="D845" s="1" t="s">
        <v>8869</v>
      </c>
      <c r="E845" s="1" t="str">
        <f>IFERROR(__xludf.DUMMYFUNCTION("SPLIT(D845,""33"",FALSE)"),"95 rue de bégles
                                ")</f>
        <v>95 rue de bégles
                                </v>
      </c>
      <c r="F845" s="1" t="str">
        <f>IFERROR(__xludf.DUMMYFUNCTION("""COMPUTED_VALUE"""),"800 Bordeaux")</f>
        <v>800 Bordeaux</v>
      </c>
      <c r="G845" s="1" t="s">
        <v>8870</v>
      </c>
      <c r="H845" s="1" t="s">
        <v>11</v>
      </c>
      <c r="I845" s="1" t="s">
        <v>11</v>
      </c>
      <c r="J845" s="1" t="s">
        <v>31</v>
      </c>
      <c r="K845" s="3"/>
      <c r="L845" s="3"/>
    </row>
    <row r="846" hidden="1">
      <c r="A846" s="4" t="s">
        <v>8874</v>
      </c>
      <c r="B846" s="1" t="s">
        <v>8875</v>
      </c>
      <c r="C846" s="1" t="s">
        <v>8876</v>
      </c>
      <c r="D846" s="1" t="s">
        <v>8877</v>
      </c>
      <c r="E846" s="1" t="str">
        <f>IFERROR(__xludf.DUMMYFUNCTION("SPLIT(D846,""33"",FALSE)"),"176 rue Achard
                                 ZA Achard- Bâtiment D1
                                ")</f>
        <v>176 rue Achard
                                 ZA Achard- Bâtiment D1
                                </v>
      </c>
      <c r="F846" s="1" t="str">
        <f>IFERROR(__xludf.DUMMYFUNCTION("""COMPUTED_VALUE"""),"300 Bordeaux")</f>
        <v>300 Bordeaux</v>
      </c>
      <c r="G846" s="1" t="s">
        <v>8878</v>
      </c>
      <c r="H846" s="1" t="s">
        <v>8879</v>
      </c>
      <c r="I846" s="5" t="s">
        <v>8880</v>
      </c>
      <c r="J846" s="1" t="s">
        <v>924</v>
      </c>
      <c r="K846" s="3"/>
      <c r="L846" s="3"/>
    </row>
    <row r="847" hidden="1">
      <c r="A847" s="4" t="s">
        <v>8886</v>
      </c>
      <c r="B847" s="1" t="s">
        <v>8887</v>
      </c>
      <c r="C847" s="3"/>
      <c r="D847" s="1" t="s">
        <v>9575</v>
      </c>
      <c r="E847" s="1" t="str">
        <f>IFERROR(__xludf.DUMMYFUNCTION("SPLIT(D847,""33"",FALSE)"),"pas d'adresse")</f>
        <v>pas d'adresse</v>
      </c>
      <c r="F847" s="3"/>
      <c r="G847" s="3"/>
      <c r="H847" s="1" t="s">
        <v>11</v>
      </c>
      <c r="I847" s="1" t="s">
        <v>11</v>
      </c>
      <c r="J847" s="1" t="s">
        <v>11</v>
      </c>
      <c r="K847" s="3"/>
      <c r="L847" s="3"/>
    </row>
    <row r="848" hidden="1">
      <c r="A848" s="4" t="s">
        <v>8891</v>
      </c>
      <c r="B848" s="1" t="s">
        <v>8892</v>
      </c>
      <c r="C848" s="1" t="s">
        <v>8893</v>
      </c>
      <c r="D848" s="1" t="s">
        <v>8894</v>
      </c>
      <c r="E848" s="1" t="str">
        <f>IFERROR(__xludf.DUMMYFUNCTION("SPLIT(D848,""33"",FALSE)"),"49 rue de Bordeaux
                                ")</f>
        <v>49 rue de Bordeaux
                                </v>
      </c>
      <c r="F848" s="1" t="str">
        <f>IFERROR(__xludf.DUMMYFUNCTION("""COMPUTED_VALUE"""),"700 Mérignac")</f>
        <v>700 Mérignac</v>
      </c>
      <c r="G848" s="1" t="s">
        <v>8895</v>
      </c>
      <c r="H848" s="1" t="s">
        <v>11</v>
      </c>
      <c r="I848" s="1" t="s">
        <v>11</v>
      </c>
      <c r="J848" s="1" t="s">
        <v>312</v>
      </c>
      <c r="K848" s="3"/>
      <c r="L848" s="3"/>
    </row>
    <row r="849" hidden="1">
      <c r="A849" s="4" t="s">
        <v>8897</v>
      </c>
      <c r="B849" s="1" t="s">
        <v>8898</v>
      </c>
      <c r="C849" s="1" t="s">
        <v>8899</v>
      </c>
      <c r="D849" s="1" t="s">
        <v>8900</v>
      </c>
      <c r="E849" s="1" t="str">
        <f>IFERROR(__xludf.DUMMYFUNCTION("SPLIT(D849,""33"",FALSE)"),"21 rue Ulysse Despaux
                                ")</f>
        <v>21 rue Ulysse Despaux
                                </v>
      </c>
      <c r="F849" s="1" t="str">
        <f>IFERROR(__xludf.DUMMYFUNCTION("""COMPUTED_VALUE"""),"800 Bordeaux")</f>
        <v>800 Bordeaux</v>
      </c>
      <c r="G849" s="1" t="s">
        <v>8901</v>
      </c>
      <c r="H849" s="1" t="s">
        <v>11</v>
      </c>
      <c r="I849" s="1" t="s">
        <v>11</v>
      </c>
      <c r="J849" s="1" t="s">
        <v>183</v>
      </c>
      <c r="K849" s="3"/>
      <c r="L849" s="3"/>
    </row>
    <row r="850" hidden="1">
      <c r="A850" s="4" t="s">
        <v>8903</v>
      </c>
      <c r="B850" s="1" t="s">
        <v>8904</v>
      </c>
      <c r="C850" s="1" t="s">
        <v>8905</v>
      </c>
      <c r="D850" s="1" t="s">
        <v>8906</v>
      </c>
      <c r="E850" s="1" t="str">
        <f>IFERROR(__xludf.DUMMYFUNCTION("SPLIT(D850,""33"",FALSE)"),"140 cours de la Marne
                                ")</f>
        <v>140 cours de la Marne
                                </v>
      </c>
      <c r="F850" s="1" t="str">
        <f>IFERROR(__xludf.DUMMYFUNCTION("""COMPUTED_VALUE"""),"800 BORDEAUX")</f>
        <v>800 BORDEAUX</v>
      </c>
      <c r="G850" s="1" t="s">
        <v>8907</v>
      </c>
      <c r="H850" s="1" t="s">
        <v>11</v>
      </c>
      <c r="I850" s="5" t="s">
        <v>8908</v>
      </c>
      <c r="J850" s="1" t="s">
        <v>80</v>
      </c>
      <c r="K850" s="3"/>
      <c r="L850" s="3"/>
    </row>
    <row r="851" hidden="1">
      <c r="A851" s="4" t="s">
        <v>8912</v>
      </c>
      <c r="B851" s="1" t="s">
        <v>8913</v>
      </c>
      <c r="C851" s="1" t="s">
        <v>8914</v>
      </c>
      <c r="D851" s="1" t="s">
        <v>8915</v>
      </c>
      <c r="E851" s="1" t="str">
        <f>IFERROR(__xludf.DUMMYFUNCTION("SPLIT(D851,""33"",FALSE)"),"73 rue Caména d'Almeida
                                ")</f>
        <v>73 rue Caména d'Almeida
                                </v>
      </c>
      <c r="F851" s="1" t="str">
        <f>IFERROR(__xludf.DUMMYFUNCTION("""COMPUTED_VALUE"""),"000 Bordeaux")</f>
        <v>000 Bordeaux</v>
      </c>
      <c r="G851" s="1" t="s">
        <v>8916</v>
      </c>
      <c r="H851" s="1" t="s">
        <v>11</v>
      </c>
      <c r="I851" s="1" t="s">
        <v>11</v>
      </c>
      <c r="J851" s="1" t="s">
        <v>312</v>
      </c>
      <c r="K851" s="3"/>
      <c r="L851" s="3"/>
    </row>
    <row r="852" hidden="1">
      <c r="A852" s="4" t="s">
        <v>8926</v>
      </c>
      <c r="B852" s="1" t="s">
        <v>8927</v>
      </c>
      <c r="C852" s="1" t="s">
        <v>8928</v>
      </c>
      <c r="D852" s="1" t="s">
        <v>8929</v>
      </c>
      <c r="E852" s="1" t="str">
        <f>IFERROR(__xludf.DUMMYFUNCTION("SPLIT(D852,""33"",FALSE)"),"10 avenue Bel Air
                                ")</f>
        <v>10 avenue Bel Air
                                </v>
      </c>
      <c r="F852" s="1" t="str">
        <f>IFERROR(__xludf.DUMMYFUNCTION("""COMPUTED_VALUE"""),"200 Bordeaux")</f>
        <v>200 Bordeaux</v>
      </c>
      <c r="G852" s="1" t="s">
        <v>8930</v>
      </c>
      <c r="H852" s="1" t="s">
        <v>8931</v>
      </c>
      <c r="I852" s="5" t="s">
        <v>8932</v>
      </c>
      <c r="J852" s="1" t="s">
        <v>80</v>
      </c>
      <c r="K852" s="3"/>
      <c r="L852" s="3"/>
    </row>
    <row r="853" hidden="1">
      <c r="A853" s="4" t="s">
        <v>8956</v>
      </c>
      <c r="B853" s="1" t="s">
        <v>8957</v>
      </c>
      <c r="C853" s="1" t="s">
        <v>8958</v>
      </c>
      <c r="D853" s="1" t="s">
        <v>8959</v>
      </c>
      <c r="E853" s="1" t="str">
        <f>IFERROR(__xludf.DUMMYFUNCTION("SPLIT(D853,""33"",FALSE)"),"20 RUE DES AYRES
                                ")</f>
        <v>20 RUE DES AYRES
                                </v>
      </c>
      <c r="F853" s="1" t="str">
        <f>IFERROR(__xludf.DUMMYFUNCTION("""COMPUTED_VALUE"""),"000 BORDEAUX")</f>
        <v>000 BORDEAUX</v>
      </c>
      <c r="G853" s="1" t="s">
        <v>8960</v>
      </c>
      <c r="H853" s="1" t="s">
        <v>8961</v>
      </c>
      <c r="I853" s="1" t="s">
        <v>11</v>
      </c>
      <c r="J853" s="1" t="s">
        <v>31</v>
      </c>
      <c r="K853" s="3"/>
      <c r="L853" s="3"/>
    </row>
    <row r="854" hidden="1">
      <c r="A854" s="4" t="s">
        <v>8963</v>
      </c>
      <c r="B854" s="1" t="s">
        <v>8964</v>
      </c>
      <c r="C854" s="1" t="s">
        <v>8965</v>
      </c>
      <c r="D854" s="1" t="s">
        <v>7879</v>
      </c>
      <c r="E854" s="1" t="str">
        <f>IFERROR(__xludf.DUMMYFUNCTION("SPLIT(D854,""33"",FALSE)"),"6 rue Ramonet
                                ")</f>
        <v>6 rue Ramonet
                                </v>
      </c>
      <c r="F854" s="1" t="str">
        <f>IFERROR(__xludf.DUMMYFUNCTION("""COMPUTED_VALUE"""),"000 Bordeaux")</f>
        <v>000 Bordeaux</v>
      </c>
      <c r="G854" s="1" t="s">
        <v>8966</v>
      </c>
      <c r="H854" s="1" t="s">
        <v>8967</v>
      </c>
      <c r="I854" s="3"/>
      <c r="J854" s="1" t="s">
        <v>80</v>
      </c>
      <c r="K854" s="3"/>
      <c r="L854" s="3"/>
    </row>
    <row r="855" hidden="1">
      <c r="A855" s="4" t="s">
        <v>8975</v>
      </c>
      <c r="B855" s="1" t="s">
        <v>8976</v>
      </c>
      <c r="C855" s="1" t="s">
        <v>8977</v>
      </c>
      <c r="D855" s="1" t="s">
        <v>9575</v>
      </c>
      <c r="E855" s="1" t="str">
        <f>IFERROR(__xludf.DUMMYFUNCTION("SPLIT(D855,""33"",FALSE)"),"pas d'adresse")</f>
        <v>pas d'adresse</v>
      </c>
      <c r="F855" s="3"/>
      <c r="G855" s="3"/>
      <c r="H855" s="1" t="s">
        <v>8978</v>
      </c>
      <c r="I855" s="1" t="s">
        <v>11</v>
      </c>
      <c r="J855" s="1" t="s">
        <v>11</v>
      </c>
      <c r="K855" s="3"/>
      <c r="L855" s="3"/>
    </row>
    <row r="856" hidden="1">
      <c r="A856" s="4" t="s">
        <v>8990</v>
      </c>
      <c r="B856" s="1" t="s">
        <v>8991</v>
      </c>
      <c r="C856" s="1" t="s">
        <v>8992</v>
      </c>
      <c r="D856" s="1" t="s">
        <v>8993</v>
      </c>
      <c r="E856" s="1" t="str">
        <f>IFERROR(__xludf.DUMMYFUNCTION("SPLIT(D856,""33"",FALSE)"),"19 RUE CRAMPEL
                                ")</f>
        <v>19 RUE CRAMPEL
                                </v>
      </c>
      <c r="F856" s="1" t="str">
        <f>IFERROR(__xludf.DUMMYFUNCTION("""COMPUTED_VALUE"""),"800 BORDEAUX")</f>
        <v>800 BORDEAUX</v>
      </c>
      <c r="G856" s="1" t="s">
        <v>8994</v>
      </c>
      <c r="H856" s="1" t="s">
        <v>11</v>
      </c>
      <c r="I856" s="1" t="s">
        <v>11</v>
      </c>
      <c r="J856" s="1" t="s">
        <v>53</v>
      </c>
      <c r="K856" s="3"/>
      <c r="L856" s="3"/>
    </row>
    <row r="857" hidden="1">
      <c r="A857" s="4" t="s">
        <v>9004</v>
      </c>
      <c r="B857" s="1" t="s">
        <v>9005</v>
      </c>
      <c r="C857" s="1" t="s">
        <v>9006</v>
      </c>
      <c r="D857" s="1" t="s">
        <v>9007</v>
      </c>
      <c r="E857" s="1" t="str">
        <f>IFERROR(__xludf.DUMMYFUNCTION("SPLIT(D857,""33"",FALSE)"),"7 rue Bouquière
                                ")</f>
        <v>7 rue Bouquière
                                </v>
      </c>
      <c r="F857" s="1" t="str">
        <f>IFERROR(__xludf.DUMMYFUNCTION("""COMPUTED_VALUE"""),"000 BORDEAUX")</f>
        <v>000 BORDEAUX</v>
      </c>
      <c r="G857" s="1" t="s">
        <v>9008</v>
      </c>
      <c r="H857" s="1" t="s">
        <v>11</v>
      </c>
      <c r="I857" s="5" t="s">
        <v>9009</v>
      </c>
      <c r="J857" s="1" t="s">
        <v>312</v>
      </c>
      <c r="K857" s="3"/>
      <c r="L857" s="3"/>
    </row>
    <row r="858" hidden="1">
      <c r="A858" s="4" t="s">
        <v>9017</v>
      </c>
      <c r="B858" s="1" t="s">
        <v>9018</v>
      </c>
      <c r="C858" s="1" t="s">
        <v>9019</v>
      </c>
      <c r="D858" s="1" t="s">
        <v>9020</v>
      </c>
      <c r="E858" s="1" t="str">
        <f>IFERROR(__xludf.DUMMYFUNCTION("SPLIT(D858,""33"",FALSE)"),"20 rue bergeret
                                ")</f>
        <v>20 rue bergeret
                                </v>
      </c>
      <c r="F858" s="1" t="str">
        <f>IFERROR(__xludf.DUMMYFUNCTION("""COMPUTED_VALUE"""),"000 Bordeaux")</f>
        <v>000 Bordeaux</v>
      </c>
      <c r="G858" s="1" t="s">
        <v>9021</v>
      </c>
      <c r="H858" s="1" t="s">
        <v>11</v>
      </c>
      <c r="I858" s="3"/>
      <c r="J858" s="1" t="s">
        <v>312</v>
      </c>
      <c r="K858" s="3"/>
      <c r="L858" s="3"/>
    </row>
    <row r="859" hidden="1">
      <c r="A859" s="4" t="s">
        <v>9029</v>
      </c>
      <c r="B859" s="1" t="s">
        <v>9030</v>
      </c>
      <c r="C859" s="1" t="s">
        <v>9031</v>
      </c>
      <c r="D859" s="1" t="s">
        <v>9032</v>
      </c>
      <c r="E859" s="1" t="str">
        <f>IFERROR(__xludf.DUMMYFUNCTION("SPLIT(D859,""33"",FALSE)"),"Archives Départementales de la Gironde
                                 72/78 cours Balguerie Sttutenberg
                                ")</f>
        <v>Archives Départementales de la Gironde
                                 72/78 cours Balguerie Sttutenberg
                                </v>
      </c>
      <c r="F859" s="1" t="str">
        <f>IFERROR(__xludf.DUMMYFUNCTION("""COMPUTED_VALUE"""),"300 BORDEAUX")</f>
        <v>300 BORDEAUX</v>
      </c>
      <c r="G859" s="1" t="s">
        <v>9033</v>
      </c>
      <c r="H859" s="1" t="s">
        <v>9034</v>
      </c>
      <c r="I859" s="5" t="s">
        <v>9035</v>
      </c>
      <c r="J859" s="1" t="s">
        <v>43</v>
      </c>
      <c r="K859" s="3"/>
      <c r="L859" s="3"/>
    </row>
    <row r="860" hidden="1">
      <c r="A860" s="4" t="s">
        <v>9043</v>
      </c>
      <c r="B860" s="1" t="s">
        <v>9044</v>
      </c>
      <c r="C860" s="1" t="s">
        <v>9045</v>
      </c>
      <c r="D860" s="1" t="s">
        <v>9046</v>
      </c>
      <c r="E860" s="1" t="str">
        <f>IFERROR(__xludf.DUMMYFUNCTION("SPLIT(D860,""33"",FALSE)"),"90 rue Malbec
                                ")</f>
        <v>90 rue Malbec
                                </v>
      </c>
      <c r="F860" s="1" t="str">
        <f>IFERROR(__xludf.DUMMYFUNCTION("""COMPUTED_VALUE"""),"800 Bordeaux")</f>
        <v>800 Bordeaux</v>
      </c>
      <c r="G860" s="1" t="s">
        <v>9047</v>
      </c>
      <c r="H860" s="1" t="s">
        <v>11</v>
      </c>
      <c r="I860" s="5" t="s">
        <v>9048</v>
      </c>
      <c r="J860" s="1" t="s">
        <v>654</v>
      </c>
      <c r="K860" s="3"/>
      <c r="L860" s="3"/>
    </row>
    <row r="861" hidden="1">
      <c r="A861" s="4" t="s">
        <v>9052</v>
      </c>
      <c r="B861" s="1" t="s">
        <v>9053</v>
      </c>
      <c r="C861" s="1" t="s">
        <v>9054</v>
      </c>
      <c r="D861" s="1" t="s">
        <v>9055</v>
      </c>
      <c r="E861" s="1" t="str">
        <f>IFERROR(__xludf.DUMMYFUNCTION("SPLIT(D861,""33"",FALSE)"),"69 Avenue d'ARES
                                ")</f>
        <v>69 Avenue d'ARES
                                </v>
      </c>
      <c r="F861" s="1" t="str">
        <f>IFERROR(__xludf.DUMMYFUNCTION("""COMPUTED_VALUE"""),"200 Bordeaux")</f>
        <v>200 Bordeaux</v>
      </c>
      <c r="G861" s="1" t="s">
        <v>9056</v>
      </c>
      <c r="H861" s="1" t="s">
        <v>11</v>
      </c>
      <c r="I861" s="5" t="s">
        <v>9057</v>
      </c>
      <c r="J861" s="1" t="s">
        <v>183</v>
      </c>
      <c r="K861" s="3"/>
      <c r="L861" s="3"/>
    </row>
    <row r="862" hidden="1">
      <c r="A862" s="4" t="s">
        <v>9061</v>
      </c>
      <c r="B862" s="1" t="s">
        <v>9062</v>
      </c>
      <c r="C862" s="3"/>
      <c r="D862" s="1" t="s">
        <v>9575</v>
      </c>
      <c r="E862" s="1" t="str">
        <f>IFERROR(__xludf.DUMMYFUNCTION("SPLIT(D862,""33"",FALSE)"),"pas d'adresse")</f>
        <v>pas d'adresse</v>
      </c>
      <c r="F862" s="3"/>
      <c r="G862" s="3"/>
      <c r="H862" s="1" t="s">
        <v>11</v>
      </c>
      <c r="I862" s="1" t="s">
        <v>11</v>
      </c>
      <c r="J862" s="1" t="s">
        <v>11</v>
      </c>
      <c r="K862" s="3"/>
      <c r="L862" s="3"/>
    </row>
    <row r="863" hidden="1">
      <c r="A863" s="4" t="s">
        <v>9082</v>
      </c>
      <c r="B863" s="1" t="s">
        <v>9083</v>
      </c>
      <c r="C863" s="1" t="s">
        <v>9084</v>
      </c>
      <c r="D863" s="1" t="s">
        <v>9085</v>
      </c>
      <c r="E863" s="1" t="str">
        <f>IFERROR(__xludf.DUMMYFUNCTION("SPLIT(D863,""33"",FALSE)"),"29 rue Adèle Esquiros
                                ")</f>
        <v>29 rue Adèle Esquiros
                                </v>
      </c>
      <c r="F863" s="1" t="str">
        <f>IFERROR(__xludf.DUMMYFUNCTION("""COMPUTED_VALUE"""),"500 Libourne")</f>
        <v>500 Libourne</v>
      </c>
      <c r="G863" s="1" t="s">
        <v>9086</v>
      </c>
      <c r="H863" s="1" t="s">
        <v>9087</v>
      </c>
      <c r="I863" s="1" t="s">
        <v>11</v>
      </c>
      <c r="J863" s="1" t="s">
        <v>154</v>
      </c>
      <c r="K863" s="3"/>
      <c r="L863" s="3"/>
    </row>
    <row r="864" hidden="1">
      <c r="A864" s="4" t="s">
        <v>9105</v>
      </c>
      <c r="B864" s="1" t="s">
        <v>9106</v>
      </c>
      <c r="C864" s="3"/>
      <c r="D864" s="1" t="s">
        <v>9575</v>
      </c>
      <c r="E864" s="1" t="str">
        <f>IFERROR(__xludf.DUMMYFUNCTION("SPLIT(D864,""33"",FALSE)"),"pas d'adresse")</f>
        <v>pas d'adresse</v>
      </c>
      <c r="F864" s="3"/>
      <c r="G864" s="3"/>
      <c r="H864" s="1" t="s">
        <v>11</v>
      </c>
      <c r="I864" s="1" t="s">
        <v>11</v>
      </c>
      <c r="J864" s="1" t="s">
        <v>11</v>
      </c>
      <c r="K864" s="3"/>
      <c r="L864" s="3"/>
    </row>
    <row r="865" hidden="1">
      <c r="A865" s="4" t="s">
        <v>9110</v>
      </c>
      <c r="B865" s="1" t="s">
        <v>9111</v>
      </c>
      <c r="C865" s="1" t="s">
        <v>9112</v>
      </c>
      <c r="D865" s="1" t="s">
        <v>9113</v>
      </c>
      <c r="E865" s="1" t="str">
        <f>IFERROR(__xludf.DUMMYFUNCTION("SPLIT(D865,""33"",FALSE)"),"17 rue Lamothe Pichon
                                ")</f>
        <v>17 rue Lamothe Pichon
                                </v>
      </c>
      <c r="F865" s="1" t="str">
        <f>IFERROR(__xludf.DUMMYFUNCTION("""COMPUTED_VALUE"""),"000 Bordeaux")</f>
        <v>000 Bordeaux</v>
      </c>
      <c r="G865" s="1" t="s">
        <v>9114</v>
      </c>
      <c r="H865" s="1" t="s">
        <v>11</v>
      </c>
      <c r="I865" s="5" t="s">
        <v>9115</v>
      </c>
      <c r="J865" s="1" t="s">
        <v>312</v>
      </c>
      <c r="K865" s="3"/>
      <c r="L865" s="3"/>
    </row>
    <row r="866" hidden="1">
      <c r="A866" s="4" t="s">
        <v>9119</v>
      </c>
      <c r="B866" s="1" t="s">
        <v>9120</v>
      </c>
      <c r="C866" s="1" t="s">
        <v>9121</v>
      </c>
      <c r="D866" s="1" t="s">
        <v>9122</v>
      </c>
      <c r="E866" s="1" t="str">
        <f>IFERROR(__xludf.DUMMYFUNCTION("SPLIT(D866,""33"",FALSE)"),"9 rue Etobon Chenebier
                                ")</f>
        <v>9 rue Etobon Chenebier
                                </v>
      </c>
      <c r="F866" s="1" t="str">
        <f>IFERROR(__xludf.DUMMYFUNCTION("""COMPUTED_VALUE"""),"100 Bordeaux")</f>
        <v>100 Bordeaux</v>
      </c>
      <c r="G866" s="1" t="s">
        <v>9123</v>
      </c>
      <c r="H866" s="1" t="s">
        <v>11</v>
      </c>
      <c r="I866" s="5" t="s">
        <v>9124</v>
      </c>
      <c r="J866" s="1" t="s">
        <v>80</v>
      </c>
      <c r="K866" s="3"/>
      <c r="L866" s="3"/>
    </row>
    <row r="867" hidden="1">
      <c r="A867" s="4" t="s">
        <v>9126</v>
      </c>
      <c r="B867" s="1" t="s">
        <v>9127</v>
      </c>
      <c r="C867" s="1" t="s">
        <v>9128</v>
      </c>
      <c r="D867" s="1" t="s">
        <v>9129</v>
      </c>
      <c r="E867" s="1" t="str">
        <f>IFERROR(__xludf.DUMMYFUNCTION("SPLIT(D867,""33"",FALSE)"),"41, rue Malleret - Apt 24
                                ")</f>
        <v>41, rue Malleret - Apt 24
                                </v>
      </c>
      <c r="F867" s="1" t="str">
        <f>IFERROR(__xludf.DUMMYFUNCTION("""COMPUTED_VALUE"""),"000 Bordeaux")</f>
        <v>000 Bordeaux</v>
      </c>
      <c r="G867" s="1" t="s">
        <v>9130</v>
      </c>
      <c r="H867" s="1" t="s">
        <v>9131</v>
      </c>
      <c r="I867" s="5" t="s">
        <v>9132</v>
      </c>
      <c r="J867" s="1" t="s">
        <v>154</v>
      </c>
      <c r="K867" s="3"/>
      <c r="L867" s="3"/>
    </row>
    <row r="868" hidden="1">
      <c r="A868" s="4" t="s">
        <v>9136</v>
      </c>
      <c r="B868" s="1" t="s">
        <v>9137</v>
      </c>
      <c r="C868" s="1" t="s">
        <v>9138</v>
      </c>
      <c r="D868" s="1" t="s">
        <v>9139</v>
      </c>
      <c r="E868" s="1" t="str">
        <f>IFERROR(__xludf.DUMMYFUNCTION("SPLIT(D868,""33"",FALSE)"),"77 rue Reinette
                                ")</f>
        <v>77 rue Reinette
                                </v>
      </c>
      <c r="F868" s="1" t="str">
        <f>IFERROR(__xludf.DUMMYFUNCTION("""COMPUTED_VALUE"""),"100 BORDEAUX")</f>
        <v>100 BORDEAUX</v>
      </c>
      <c r="G868" s="1" t="s">
        <v>9140</v>
      </c>
      <c r="H868" s="1" t="s">
        <v>11</v>
      </c>
      <c r="I868" s="5" t="s">
        <v>9141</v>
      </c>
      <c r="J868" s="1" t="s">
        <v>312</v>
      </c>
      <c r="K868" s="3"/>
      <c r="L868" s="3"/>
    </row>
    <row r="869" hidden="1">
      <c r="A869" s="4" t="s">
        <v>9143</v>
      </c>
      <c r="B869" s="1" t="s">
        <v>9144</v>
      </c>
      <c r="C869" s="1" t="s">
        <v>9145</v>
      </c>
      <c r="D869" s="1" t="s">
        <v>9146</v>
      </c>
      <c r="E869" s="1" t="str">
        <f>IFERROR(__xludf.DUMMYFUNCTION("SPLIT(D869,""33"",FALSE)"),"44 rue Moulinié
                                ")</f>
        <v>44 rue Moulinié
                                </v>
      </c>
      <c r="F869" s="1" t="str">
        <f>IFERROR(__xludf.DUMMYFUNCTION("""COMPUTED_VALUE"""),"000 Bordeaux")</f>
        <v>000 Bordeaux</v>
      </c>
      <c r="G869" s="1" t="s">
        <v>9147</v>
      </c>
      <c r="H869" s="1" t="s">
        <v>11</v>
      </c>
      <c r="I869" s="1" t="s">
        <v>11</v>
      </c>
      <c r="J869" s="1" t="s">
        <v>31</v>
      </c>
      <c r="K869" s="3"/>
      <c r="L869" s="3"/>
    </row>
    <row r="870" hidden="1">
      <c r="A870" s="4" t="s">
        <v>9153</v>
      </c>
      <c r="B870" s="1" t="s">
        <v>9154</v>
      </c>
      <c r="C870" s="1" t="s">
        <v>9155</v>
      </c>
      <c r="D870" s="1" t="s">
        <v>9156</v>
      </c>
      <c r="E870" s="1" t="str">
        <f>IFERROR(__xludf.DUMMYFUNCTION("SPLIT(D870,""33"",FALSE)"),"1 rue Jacques Ellul
                                 IUT Bordeaux Montaigne
                                ")</f>
        <v>1 rue Jacques Ellul
                                 IUT Bordeaux Montaigne
                                </v>
      </c>
      <c r="F870" s="1" t="str">
        <f>IFERROR(__xludf.DUMMYFUNCTION("""COMPUTED_VALUE"""),"000 Bordeaux")</f>
        <v>000 Bordeaux</v>
      </c>
      <c r="G870" s="1" t="s">
        <v>9157</v>
      </c>
      <c r="H870" s="1" t="s">
        <v>11</v>
      </c>
      <c r="I870" s="3"/>
      <c r="J870" s="1" t="s">
        <v>31</v>
      </c>
      <c r="K870" s="3"/>
      <c r="L870" s="3"/>
    </row>
    <row r="871" hidden="1">
      <c r="A871" s="4" t="s">
        <v>9163</v>
      </c>
      <c r="B871" s="1" t="s">
        <v>9164</v>
      </c>
      <c r="C871" s="1" t="s">
        <v>9165</v>
      </c>
      <c r="D871" s="1" t="s">
        <v>9166</v>
      </c>
      <c r="E871" s="1" t="str">
        <f>IFERROR(__xludf.DUMMYFUNCTION("SPLIT(D871,""33"",FALSE)"),"1 place Jean Cayrol 
                                ")</f>
        <v>1 place Jean Cayrol 
                                </v>
      </c>
      <c r="F871" s="1" t="str">
        <f>IFERROR(__xludf.DUMMYFUNCTION("""COMPUTED_VALUE"""),"300 Bordeaux")</f>
        <v>300 Bordeaux</v>
      </c>
      <c r="G871" s="1" t="s">
        <v>9167</v>
      </c>
      <c r="H871" s="1" t="s">
        <v>11</v>
      </c>
      <c r="I871" s="1" t="s">
        <v>11</v>
      </c>
      <c r="J871" s="1" t="s">
        <v>80</v>
      </c>
      <c r="K871" s="3"/>
      <c r="L871" s="3"/>
    </row>
    <row r="872" hidden="1">
      <c r="A872" s="4" t="s">
        <v>9169</v>
      </c>
      <c r="B872" s="1" t="s">
        <v>9170</v>
      </c>
      <c r="C872" s="1" t="s">
        <v>9171</v>
      </c>
      <c r="D872" s="1" t="s">
        <v>9172</v>
      </c>
      <c r="E872" s="1" t="str">
        <f>IFERROR(__xludf.DUMMYFUNCTION("SPLIT(D872,""33"",FALSE)"),"14 Place Sainte-Eulalie
                                ")</f>
        <v>14 Place Sainte-Eulalie
                                </v>
      </c>
      <c r="F872" s="1" t="str">
        <f>IFERROR(__xludf.DUMMYFUNCTION("""COMPUTED_VALUE"""),"000 BORDEAUX")</f>
        <v>000 BORDEAUX</v>
      </c>
      <c r="G872" s="1" t="s">
        <v>9173</v>
      </c>
      <c r="H872" s="1" t="s">
        <v>9174</v>
      </c>
      <c r="I872" s="5" t="s">
        <v>9175</v>
      </c>
      <c r="J872" s="1" t="s">
        <v>183</v>
      </c>
      <c r="K872" s="3"/>
      <c r="L872" s="3"/>
    </row>
    <row r="873" hidden="1">
      <c r="A873" s="4" t="s">
        <v>9185</v>
      </c>
      <c r="B873" s="1" t="s">
        <v>9186</v>
      </c>
      <c r="C873" s="1" t="s">
        <v>9187</v>
      </c>
      <c r="D873" s="1" t="s">
        <v>9188</v>
      </c>
      <c r="E873" s="1" t="str">
        <f>IFERROR(__xludf.DUMMYFUNCTION("SPLIT(D873,""33"",FALSE)"),"22 cours Reverseaux
                                17100 Saintes")</f>
        <v>22 cours Reverseaux
                                17100 Saintes</v>
      </c>
      <c r="F873" s="1"/>
      <c r="G873" s="1" t="s">
        <v>9189</v>
      </c>
      <c r="H873" s="1" t="s">
        <v>11</v>
      </c>
      <c r="I873" s="1" t="s">
        <v>11</v>
      </c>
      <c r="J873" s="1" t="s">
        <v>312</v>
      </c>
      <c r="K873" s="3"/>
      <c r="L873" s="3"/>
    </row>
    <row r="874" hidden="1">
      <c r="A874" s="4" t="s">
        <v>9191</v>
      </c>
      <c r="B874" s="1" t="s">
        <v>9192</v>
      </c>
      <c r="C874" s="1" t="s">
        <v>9193</v>
      </c>
      <c r="D874" s="1" t="s">
        <v>9194</v>
      </c>
      <c r="E874" s="1" t="str">
        <f>IFERROR(__xludf.DUMMYFUNCTION("SPLIT(D874,""33"",FALSE)"),"86 Cours Marc Nouaux 
                                 APT 19
                                ")</f>
        <v>86 Cours Marc Nouaux 
                                 APT 19
                                </v>
      </c>
      <c r="F874" s="1" t="str">
        <f>IFERROR(__xludf.DUMMYFUNCTION("""COMPUTED_VALUE"""),"000 BORDEAUX")</f>
        <v>000 BORDEAUX</v>
      </c>
      <c r="G874" s="1" t="s">
        <v>9195</v>
      </c>
      <c r="H874" s="1" t="s">
        <v>11</v>
      </c>
      <c r="I874" s="1" t="s">
        <v>11</v>
      </c>
      <c r="J874" s="1" t="s">
        <v>43</v>
      </c>
      <c r="K874" s="3"/>
      <c r="L874" s="3"/>
    </row>
    <row r="875" hidden="1">
      <c r="A875" s="4" t="s">
        <v>9213</v>
      </c>
      <c r="B875" s="1" t="s">
        <v>9214</v>
      </c>
      <c r="C875" s="1" t="s">
        <v>9215</v>
      </c>
      <c r="D875" s="1" t="s">
        <v>9216</v>
      </c>
      <c r="E875" s="1" t="str">
        <f>IFERROR(__xludf.DUMMYFUNCTION("SPLIT(D875,""33"",FALSE)"),"Résidence services - 16 rue Maryse Bastié - Appartement 116
                                ")</f>
        <v>Résidence services - 16 rue Maryse Bastié - Appartement 116
                                </v>
      </c>
      <c r="F875" s="1" t="str">
        <f>IFERROR(__xludf.DUMMYFUNCTION("""COMPUTED_VALUE"""),"300 BORDEAUX")</f>
        <v>300 BORDEAUX</v>
      </c>
      <c r="G875" s="1" t="s">
        <v>9217</v>
      </c>
      <c r="H875" s="1" t="s">
        <v>11</v>
      </c>
      <c r="I875" s="1" t="s">
        <v>11</v>
      </c>
      <c r="J875" s="1" t="s">
        <v>43</v>
      </c>
      <c r="K875" s="3"/>
      <c r="L875" s="3"/>
    </row>
    <row r="876" hidden="1">
      <c r="A876" s="4" t="s">
        <v>9219</v>
      </c>
      <c r="B876" s="1" t="s">
        <v>9220</v>
      </c>
      <c r="C876" s="1" t="s">
        <v>9221</v>
      </c>
      <c r="D876" s="1" t="s">
        <v>9222</v>
      </c>
      <c r="E876" s="1" t="str">
        <f>IFERROR(__xludf.DUMMYFUNCTION("SPLIT(D876,""33"",FALSE)"),"UDAF - 25 rue Francis Martin
                                ")</f>
        <v>UDAF - 25 rue Francis Martin
                                </v>
      </c>
      <c r="F876" s="1" t="str">
        <f>IFERROR(__xludf.DUMMYFUNCTION("""COMPUTED_VALUE"""),"000 BORDEAUX")</f>
        <v>000 BORDEAUX</v>
      </c>
      <c r="G876" s="1" t="s">
        <v>9223</v>
      </c>
      <c r="H876" s="1" t="s">
        <v>11</v>
      </c>
      <c r="I876" s="5" t="s">
        <v>9224</v>
      </c>
      <c r="J876" s="1" t="s">
        <v>31</v>
      </c>
      <c r="K876" s="3"/>
      <c r="L876" s="3"/>
    </row>
    <row r="877" hidden="1">
      <c r="A877" s="4" t="s">
        <v>9234</v>
      </c>
      <c r="B877" s="1" t="s">
        <v>9235</v>
      </c>
      <c r="C877" s="1" t="s">
        <v>9236</v>
      </c>
      <c r="D877" s="1" t="s">
        <v>9237</v>
      </c>
      <c r="E877" s="1" t="str">
        <f>IFERROR(__xludf.DUMMYFUNCTION("SPLIT(D877,""33"",FALSE)"),"12 rue Lapie
                                 résidence tapis vert appartement 14
                                ")</f>
        <v>12 rue Lapie
                                 résidence tapis vert appartement 14
                                </v>
      </c>
      <c r="F877" s="1" t="str">
        <f>IFERROR(__xludf.DUMMYFUNCTION("""COMPUTED_VALUE"""),"200 Bordeaux")</f>
        <v>200 Bordeaux</v>
      </c>
      <c r="G877" s="1" t="s">
        <v>9238</v>
      </c>
      <c r="H877" s="1" t="s">
        <v>11</v>
      </c>
      <c r="I877" s="5" t="s">
        <v>9239</v>
      </c>
      <c r="J877" s="1" t="s">
        <v>80</v>
      </c>
      <c r="K877" s="3"/>
      <c r="L877" s="3"/>
    </row>
    <row r="878" hidden="1">
      <c r="A878" s="4" t="s">
        <v>9241</v>
      </c>
      <c r="B878" s="1" t="s">
        <v>9242</v>
      </c>
      <c r="C878" s="1" t="s">
        <v>9243</v>
      </c>
      <c r="D878" s="1" t="s">
        <v>9244</v>
      </c>
      <c r="E878" s="1" t="str">
        <f>IFERROR(__xludf.DUMMYFUNCTION("SPLIT(D878,""33"",FALSE)"),"87 quai des Queyries 
                                 Darwin Ecosystème
                                ")</f>
        <v>87 quai des Queyries 
                                 Darwin Ecosystème
                                </v>
      </c>
      <c r="F878" s="1" t="str">
        <f>IFERROR(__xludf.DUMMYFUNCTION("""COMPUTED_VALUE"""),"100 Bordeaux")</f>
        <v>100 Bordeaux</v>
      </c>
      <c r="G878" s="1" t="s">
        <v>2991</v>
      </c>
      <c r="H878" s="1" t="s">
        <v>11</v>
      </c>
      <c r="I878" s="5" t="s">
        <v>9245</v>
      </c>
      <c r="J878" s="1" t="s">
        <v>382</v>
      </c>
      <c r="K878" s="3"/>
      <c r="L878" s="3"/>
    </row>
    <row r="879" hidden="1">
      <c r="A879" s="4" t="s">
        <v>9247</v>
      </c>
      <c r="B879" s="1" t="s">
        <v>9248</v>
      </c>
      <c r="C879" s="1" t="s">
        <v>9249</v>
      </c>
      <c r="D879" s="1" t="s">
        <v>9250</v>
      </c>
      <c r="E879" s="1" t="str">
        <f>IFERROR(__xludf.DUMMYFUNCTION("SPLIT(D879,""33"",FALSE)"),"jhjhjk
                                ")</f>
        <v>jhjhjk
                                </v>
      </c>
      <c r="F879" s="1" t="str">
        <f>IFERROR(__xludf.DUMMYFUNCTION("""COMPUTED_VALUE"""),"600 Pessac")</f>
        <v>600 Pessac</v>
      </c>
      <c r="G879" s="1" t="s">
        <v>1283</v>
      </c>
      <c r="H879" s="1" t="s">
        <v>11</v>
      </c>
      <c r="I879" s="1" t="s">
        <v>11</v>
      </c>
      <c r="J879" s="1" t="s">
        <v>43</v>
      </c>
      <c r="K879" s="3"/>
      <c r="L879" s="3"/>
    </row>
    <row r="880" hidden="1">
      <c r="A880" s="4" t="s">
        <v>9256</v>
      </c>
      <c r="B880" s="1" t="s">
        <v>9257</v>
      </c>
      <c r="C880" s="1" t="s">
        <v>9258</v>
      </c>
      <c r="D880" s="1" t="s">
        <v>9259</v>
      </c>
      <c r="E880" s="1" t="str">
        <f>IFERROR(__xludf.DUMMYFUNCTION("SPLIT(D880,""33"",FALSE)"),"6, rue Lavoisier
                                ")</f>
        <v>6, rue Lavoisier
                                </v>
      </c>
      <c r="F880" s="1" t="str">
        <f>IFERROR(__xludf.DUMMYFUNCTION("""COMPUTED_VALUE"""),"200 Bordeaux")</f>
        <v>200 Bordeaux</v>
      </c>
      <c r="G880" s="1" t="s">
        <v>9260</v>
      </c>
      <c r="H880" s="1" t="s">
        <v>11</v>
      </c>
      <c r="I880" s="5" t="s">
        <v>9261</v>
      </c>
      <c r="J880" s="1" t="s">
        <v>183</v>
      </c>
      <c r="K880" s="3"/>
      <c r="L880" s="3"/>
    </row>
    <row r="881" hidden="1">
      <c r="A881" s="4" t="s">
        <v>9271</v>
      </c>
      <c r="B881" s="1" t="s">
        <v>9272</v>
      </c>
      <c r="C881" s="1" t="s">
        <v>9273</v>
      </c>
      <c r="D881" s="1" t="s">
        <v>9274</v>
      </c>
      <c r="E881" s="1" t="str">
        <f>IFERROR(__xludf.DUMMYFUNCTION("SPLIT(D881,""33"",FALSE)"),"4 rue Cazenave 
                                ")</f>
        <v>4 rue Cazenave 
                                </v>
      </c>
      <c r="F881" s="1" t="str">
        <f>IFERROR(__xludf.DUMMYFUNCTION("""COMPUTED_VALUE"""),"100 Bordeaux")</f>
        <v>100 Bordeaux</v>
      </c>
      <c r="G881" s="1" t="s">
        <v>9275</v>
      </c>
      <c r="H881" s="1" t="s">
        <v>11</v>
      </c>
      <c r="I881" s="5" t="s">
        <v>9276</v>
      </c>
      <c r="J881" s="1" t="s">
        <v>183</v>
      </c>
      <c r="K881" s="3"/>
      <c r="L881" s="3"/>
    </row>
    <row r="882" hidden="1">
      <c r="A882" s="4" t="s">
        <v>9286</v>
      </c>
      <c r="B882" s="1" t="s">
        <v>9287</v>
      </c>
      <c r="C882" s="1" t="s">
        <v>9288</v>
      </c>
      <c r="D882" s="1" t="s">
        <v>9289</v>
      </c>
      <c r="E882" s="1" t="str">
        <f>IFERROR(__xludf.DUMMYFUNCTION("SPLIT(D882,""33"",FALSE)"),"223 cours de l'Yser
                                ")</f>
        <v>223 cours de l'Yser
                                </v>
      </c>
      <c r="F882" s="1" t="str">
        <f>IFERROR(__xludf.DUMMYFUNCTION("""COMPUTED_VALUE"""),"000 Bordeaux")</f>
        <v>000 Bordeaux</v>
      </c>
      <c r="G882" s="1" t="s">
        <v>9290</v>
      </c>
      <c r="H882" s="1" t="s">
        <v>11</v>
      </c>
      <c r="I882" s="1" t="s">
        <v>11</v>
      </c>
      <c r="J882" s="1" t="s">
        <v>53</v>
      </c>
      <c r="K882" s="3"/>
      <c r="L882" s="3"/>
    </row>
    <row r="883" hidden="1">
      <c r="A883" s="4" t="s">
        <v>9298</v>
      </c>
      <c r="B883" s="1" t="s">
        <v>9299</v>
      </c>
      <c r="C883" s="1" t="s">
        <v>9300</v>
      </c>
      <c r="D883" s="1" t="s">
        <v>9301</v>
      </c>
      <c r="E883" s="1" t="str">
        <f>IFERROR(__xludf.DUMMYFUNCTION("SPLIT(D883,""33"",FALSE)"),"29 rue Ausone
                                ")</f>
        <v>29 rue Ausone
                                </v>
      </c>
      <c r="F883" s="1" t="str">
        <f>IFERROR(__xludf.DUMMYFUNCTION("""COMPUTED_VALUE"""),"000 Bordeaux")</f>
        <v>000 Bordeaux</v>
      </c>
      <c r="G883" s="1" t="s">
        <v>9302</v>
      </c>
      <c r="H883" s="1" t="s">
        <v>11</v>
      </c>
      <c r="I883" s="5" t="s">
        <v>9303</v>
      </c>
      <c r="J883" s="1" t="s">
        <v>80</v>
      </c>
      <c r="K883" s="3"/>
      <c r="L883" s="3"/>
    </row>
    <row r="884" hidden="1">
      <c r="A884" s="4" t="s">
        <v>9307</v>
      </c>
      <c r="B884" s="1" t="s">
        <v>9308</v>
      </c>
      <c r="C884" s="1" t="s">
        <v>9309</v>
      </c>
      <c r="D884" s="1" t="s">
        <v>9310</v>
      </c>
      <c r="E884" s="1" t="str">
        <f>IFERROR(__xludf.DUMMYFUNCTION("SPLIT(D884,""33"",FALSE)"),"37 rue Labottière
                                ")</f>
        <v>37 rue Labottière
                                </v>
      </c>
      <c r="F884" s="1" t="str">
        <f>IFERROR(__xludf.DUMMYFUNCTION("""COMPUTED_VALUE"""),"000 Bordeaux")</f>
        <v>000 Bordeaux</v>
      </c>
      <c r="G884" s="1" t="s">
        <v>9311</v>
      </c>
      <c r="H884" s="1" t="s">
        <v>9312</v>
      </c>
      <c r="I884" s="5" t="s">
        <v>9313</v>
      </c>
      <c r="J884" s="1" t="s">
        <v>924</v>
      </c>
      <c r="K884" s="3"/>
      <c r="L884" s="3"/>
    </row>
    <row r="885" hidden="1">
      <c r="A885" s="4" t="s">
        <v>9317</v>
      </c>
      <c r="B885" s="1" t="s">
        <v>9318</v>
      </c>
      <c r="C885" s="1" t="s">
        <v>9319</v>
      </c>
      <c r="D885" s="1" t="s">
        <v>9320</v>
      </c>
      <c r="E885" s="1" t="str">
        <f>IFERROR(__xludf.DUMMYFUNCTION("SPLIT(D885,""33"",FALSE)"),"1 rue du Palais Gallien
                                ")</f>
        <v>1 rue du Palais Gallien
                                </v>
      </c>
      <c r="F885" s="1" t="str">
        <f>IFERROR(__xludf.DUMMYFUNCTION("""COMPUTED_VALUE"""),"000 BORDEAUX")</f>
        <v>000 BORDEAUX</v>
      </c>
      <c r="G885" s="1" t="s">
        <v>9321</v>
      </c>
      <c r="H885" s="1" t="s">
        <v>9322</v>
      </c>
      <c r="I885" s="5" t="s">
        <v>9323</v>
      </c>
      <c r="J885" s="1" t="s">
        <v>312</v>
      </c>
      <c r="K885" s="3"/>
      <c r="L885" s="3"/>
    </row>
    <row r="886" hidden="1">
      <c r="A886" s="4" t="s">
        <v>9329</v>
      </c>
      <c r="B886" s="1" t="s">
        <v>9330</v>
      </c>
      <c r="C886" s="1" t="s">
        <v>9331</v>
      </c>
      <c r="D886" s="1" t="s">
        <v>9332</v>
      </c>
      <c r="E886" s="1" t="str">
        <f>IFERROR(__xludf.DUMMYFUNCTION("SPLIT(D886,""33"",FALSE)"),"15 rue Profeseur demons
                                ")</f>
        <v>15 rue Profeseur demons
                                </v>
      </c>
      <c r="F886" s="1" t="str">
        <f>IFERROR(__xludf.DUMMYFUNCTION("""COMPUTED_VALUE"""),"000 Bordeaux")</f>
        <v>000 Bordeaux</v>
      </c>
      <c r="G886" s="1" t="s">
        <v>9333</v>
      </c>
      <c r="H886" s="1" t="s">
        <v>11</v>
      </c>
      <c r="I886" s="5" t="s">
        <v>9334</v>
      </c>
      <c r="J886" s="1" t="s">
        <v>80</v>
      </c>
      <c r="K886" s="3"/>
      <c r="L886" s="3"/>
    </row>
    <row r="887" hidden="1">
      <c r="A887" s="4" t="s">
        <v>9338</v>
      </c>
      <c r="B887" s="1" t="s">
        <v>9339</v>
      </c>
      <c r="C887" s="1" t="s">
        <v>9340</v>
      </c>
      <c r="D887" s="1" t="s">
        <v>9341</v>
      </c>
      <c r="E887" s="1" t="str">
        <f>IFERROR(__xludf.DUMMYFUNCTION("SPLIT(D887,""33"",FALSE)"),"6 rue du Noviciat
                                 CS 71343
                                ")</f>
        <v>6 rue du Noviciat
                                 CS 71343
                                </v>
      </c>
      <c r="F887" s="1" t="str">
        <f>IFERROR(__xludf.DUMMYFUNCTION("""COMPUTED_VALUE"""),"080 BORDEAUX CEDEX")</f>
        <v>080 BORDEAUX CEDEX</v>
      </c>
      <c r="G887" s="1" t="s">
        <v>9342</v>
      </c>
      <c r="H887" s="1" t="s">
        <v>11</v>
      </c>
      <c r="I887" s="1" t="s">
        <v>11</v>
      </c>
      <c r="J887" s="1" t="s">
        <v>31</v>
      </c>
      <c r="K887" s="3"/>
      <c r="L887" s="3"/>
    </row>
    <row r="888" hidden="1">
      <c r="A888" s="4" t="s">
        <v>9350</v>
      </c>
      <c r="B888" s="1" t="s">
        <v>9351</v>
      </c>
      <c r="C888" s="1" t="s">
        <v>9352</v>
      </c>
      <c r="D888" s="1" t="s">
        <v>9353</v>
      </c>
      <c r="E888" s="1" t="str">
        <f>IFERROR(__xludf.DUMMYFUNCTION("SPLIT(D888,""33"",FALSE)"),"7a chemin de BOS
                                ")</f>
        <v>7a chemin de BOS
                                </v>
      </c>
      <c r="F888" s="1" t="str">
        <f>IFERROR(__xludf.DUMMYFUNCTION("""COMPUTED_VALUE"""),"185 Le Haillan")</f>
        <v>185 Le Haillan</v>
      </c>
      <c r="G888" s="1" t="s">
        <v>9354</v>
      </c>
      <c r="H888" s="1" t="s">
        <v>9355</v>
      </c>
      <c r="I888" s="5" t="s">
        <v>9356</v>
      </c>
      <c r="J888" s="1" t="s">
        <v>80</v>
      </c>
      <c r="K888" s="3"/>
      <c r="L888" s="3"/>
    </row>
    <row r="889" hidden="1">
      <c r="A889" s="4" t="s">
        <v>9374</v>
      </c>
      <c r="B889" s="1" t="s">
        <v>9375</v>
      </c>
      <c r="C889" s="1" t="s">
        <v>9376</v>
      </c>
      <c r="D889" s="1" t="s">
        <v>9377</v>
      </c>
      <c r="E889" s="1" t="str">
        <f>IFERROR(__xludf.DUMMYFUNCTION("SPLIT(D889,""33"",FALSE)"),"10 rue de la Seiglière
                                ")</f>
        <v>10 rue de la Seiglière
                                </v>
      </c>
      <c r="F889" s="1" t="str">
        <f>IFERROR(__xludf.DUMMYFUNCTION("""COMPUTED_VALUE"""),"800 Bordeaux")</f>
        <v>800 Bordeaux</v>
      </c>
      <c r="G889" s="1" t="s">
        <v>9378</v>
      </c>
      <c r="H889" s="1" t="s">
        <v>11</v>
      </c>
      <c r="I889" s="1" t="s">
        <v>11</v>
      </c>
      <c r="J889" s="1" t="s">
        <v>31</v>
      </c>
      <c r="K889" s="3"/>
      <c r="L889" s="3"/>
    </row>
    <row r="890" hidden="1">
      <c r="A890" s="4" t="s">
        <v>9384</v>
      </c>
      <c r="B890" s="1" t="s">
        <v>9385</v>
      </c>
      <c r="C890" s="1" t="s">
        <v>9386</v>
      </c>
      <c r="D890" s="1" t="s">
        <v>9387</v>
      </c>
      <c r="E890" s="1" t="str">
        <f>IFERROR(__xludf.DUMMYFUNCTION("SPLIT(D890,""33"",FALSE)"),"55 Avenue du Maréchal de Lattre de Tassigny
                                 la Maison des Associations de Mérignac
                                ")</f>
        <v>55 Avenue du Maréchal de Lattre de Tassigny
                                 la Maison des Associations de Mérignac
                                </v>
      </c>
      <c r="F890" s="1" t="str">
        <f>IFERROR(__xludf.DUMMYFUNCTION("""COMPUTED_VALUE"""),"700 Mérignac")</f>
        <v>700 Mérignac</v>
      </c>
      <c r="G890" s="1" t="s">
        <v>9388</v>
      </c>
      <c r="H890" s="1" t="s">
        <v>11</v>
      </c>
      <c r="I890" s="3"/>
      <c r="J890" s="1" t="s">
        <v>80</v>
      </c>
      <c r="K890" s="3"/>
      <c r="L890" s="3"/>
    </row>
    <row r="891" hidden="1">
      <c r="A891" s="4" t="s">
        <v>9398</v>
      </c>
      <c r="B891" s="1" t="s">
        <v>9399</v>
      </c>
      <c r="C891" s="1" t="s">
        <v>9400</v>
      </c>
      <c r="D891" s="1" t="s">
        <v>9401</v>
      </c>
      <c r="E891" s="1" t="str">
        <f>IFERROR(__xludf.DUMMYFUNCTION("SPLIT(D891,""33"",FALSE)"),"74 Avenue Thiers
                                 (Coworking Héméra)
                                ")</f>
        <v>74 Avenue Thiers
                                 (Coworking Héméra)
                                </v>
      </c>
      <c r="F891" s="1" t="str">
        <f>IFERROR(__xludf.DUMMYFUNCTION("""COMPUTED_VALUE"""),"100 Bordeaux")</f>
        <v>100 Bordeaux</v>
      </c>
      <c r="G891" s="1" t="s">
        <v>2991</v>
      </c>
      <c r="H891" s="1" t="s">
        <v>9402</v>
      </c>
      <c r="I891" s="5" t="s">
        <v>9403</v>
      </c>
      <c r="J891" s="1" t="s">
        <v>924</v>
      </c>
      <c r="K891" s="3"/>
      <c r="L891" s="3"/>
    </row>
    <row r="892" hidden="1">
      <c r="A892" s="4" t="s">
        <v>9411</v>
      </c>
      <c r="B892" s="1" t="s">
        <v>9412</v>
      </c>
      <c r="C892" s="1" t="s">
        <v>9413</v>
      </c>
      <c r="D892" s="1" t="s">
        <v>9414</v>
      </c>
      <c r="E892" s="1" t="str">
        <f>IFERROR(__xludf.DUMMYFUNCTION("SPLIT(D892,""33"",FALSE)"),"5, allée de Tourny
                                ")</f>
        <v>5, allée de Tourny
                                </v>
      </c>
      <c r="F892" s="1" t="str">
        <f>IFERROR(__xludf.DUMMYFUNCTION("""COMPUTED_VALUE"""),"000 BORDEAUX")</f>
        <v>000 BORDEAUX</v>
      </c>
      <c r="G892" s="1" t="s">
        <v>9415</v>
      </c>
      <c r="H892" s="1" t="s">
        <v>11</v>
      </c>
      <c r="I892" s="5" t="s">
        <v>9416</v>
      </c>
      <c r="J892" s="1" t="s">
        <v>654</v>
      </c>
      <c r="K892" s="3"/>
      <c r="L892" s="3"/>
    </row>
    <row r="893" hidden="1">
      <c r="A893" s="4" t="s">
        <v>9418</v>
      </c>
      <c r="B893" s="1" t="s">
        <v>9419</v>
      </c>
      <c r="C893" s="1" t="s">
        <v>9420</v>
      </c>
      <c r="D893" s="1" t="s">
        <v>9421</v>
      </c>
      <c r="E893" s="1" t="str">
        <f>IFERROR(__xludf.DUMMYFUNCTION("SPLIT(D893,""33"",FALSE)"),"10 rue Rose
                                ")</f>
        <v>10 rue Rose
                                </v>
      </c>
      <c r="F893" s="1" t="str">
        <f>IFERROR(__xludf.DUMMYFUNCTION("""COMPUTED_VALUE"""),"300 Bordeaux")</f>
        <v>300 Bordeaux</v>
      </c>
      <c r="G893" s="1" t="s">
        <v>9422</v>
      </c>
      <c r="H893" s="1" t="s">
        <v>11</v>
      </c>
      <c r="I893" s="5" t="s">
        <v>9423</v>
      </c>
      <c r="J893" s="1" t="s">
        <v>80</v>
      </c>
      <c r="K893" s="3"/>
      <c r="L893" s="3"/>
    </row>
    <row r="894" hidden="1">
      <c r="A894" s="4" t="s">
        <v>9427</v>
      </c>
      <c r="B894" s="1" t="s">
        <v>9428</v>
      </c>
      <c r="C894" s="1" t="s">
        <v>9429</v>
      </c>
      <c r="D894" s="1" t="s">
        <v>9430</v>
      </c>
      <c r="E894" s="1" t="str">
        <f>IFERROR(__xludf.DUMMYFUNCTION("SPLIT(D894,""33"",FALSE)"),"Rue François Coppée
                                ")</f>
        <v>Rue François Coppée
                                </v>
      </c>
      <c r="F894" s="1" t="str">
        <f>IFERROR(__xludf.DUMMYFUNCTION("""COMPUTED_VALUE"""),"200 Bordeaux")</f>
        <v>200 Bordeaux</v>
      </c>
      <c r="G894" s="1" t="s">
        <v>9431</v>
      </c>
      <c r="H894" s="1" t="s">
        <v>2175</v>
      </c>
      <c r="I894" s="1" t="s">
        <v>11</v>
      </c>
      <c r="J894" s="1" t="s">
        <v>312</v>
      </c>
      <c r="K894" s="3"/>
      <c r="L894" s="3"/>
    </row>
    <row r="895" hidden="1">
      <c r="A895" s="4" t="s">
        <v>9441</v>
      </c>
      <c r="B895" s="1" t="s">
        <v>9442</v>
      </c>
      <c r="C895" s="3"/>
      <c r="D895" s="1" t="s">
        <v>9575</v>
      </c>
      <c r="E895" s="1" t="str">
        <f>IFERROR(__xludf.DUMMYFUNCTION("SPLIT(D895,""33"",FALSE)"),"pas d'adresse")</f>
        <v>pas d'adresse</v>
      </c>
      <c r="F895" s="3"/>
      <c r="G895" s="3"/>
      <c r="H895" s="1" t="s">
        <v>11</v>
      </c>
      <c r="I895" s="1" t="s">
        <v>11</v>
      </c>
      <c r="J895" s="1" t="s">
        <v>11</v>
      </c>
      <c r="K895" s="3"/>
      <c r="L895" s="3"/>
    </row>
    <row r="896" hidden="1">
      <c r="A896" s="4" t="s">
        <v>9450</v>
      </c>
      <c r="B896" s="1" t="s">
        <v>9451</v>
      </c>
      <c r="C896" s="1" t="s">
        <v>9452</v>
      </c>
      <c r="D896" s="1" t="s">
        <v>9453</v>
      </c>
      <c r="E896" s="1" t="str">
        <f>IFERROR(__xludf.DUMMYFUNCTION("SPLIT(D896,""33"",FALSE)"),"9 rue de Pineau
                                ")</f>
        <v>9 rue de Pineau
                                </v>
      </c>
      <c r="F896" s="1" t="str">
        <f>IFERROR(__xludf.DUMMYFUNCTION("""COMPUTED_VALUE"""),"100 Bordeaux")</f>
        <v>100 Bordeaux</v>
      </c>
      <c r="G896" s="1" t="s">
        <v>9454</v>
      </c>
      <c r="H896" s="1" t="s">
        <v>9455</v>
      </c>
      <c r="I896" s="5" t="s">
        <v>9456</v>
      </c>
      <c r="J896" s="1" t="s">
        <v>31</v>
      </c>
      <c r="K896" s="3"/>
      <c r="L896" s="3"/>
    </row>
    <row r="897" hidden="1">
      <c r="A897" s="4" t="s">
        <v>9460</v>
      </c>
      <c r="B897" s="1" t="s">
        <v>9461</v>
      </c>
      <c r="C897" s="1" t="s">
        <v>9462</v>
      </c>
      <c r="D897" s="1" t="s">
        <v>9463</v>
      </c>
      <c r="E897" s="1" t="str">
        <f>IFERROR(__xludf.DUMMYFUNCTION("SPLIT(D897,""33"",FALSE)"),"10 Rue Causserouge
                                ")</f>
        <v>10 Rue Causserouge
                                </v>
      </c>
      <c r="F897" s="1" t="str">
        <f>IFERROR(__xludf.DUMMYFUNCTION("""COMPUTED_VALUE"""),"000 BORDEAUX")</f>
        <v>000 BORDEAUX</v>
      </c>
      <c r="G897" s="1" t="s">
        <v>9464</v>
      </c>
      <c r="H897" s="1" t="s">
        <v>11</v>
      </c>
      <c r="I897" s="3"/>
      <c r="J897" s="1" t="s">
        <v>31</v>
      </c>
      <c r="K897" s="3"/>
      <c r="L897" s="3"/>
    </row>
    <row r="898" hidden="1">
      <c r="A898" s="4" t="s">
        <v>9474</v>
      </c>
      <c r="B898" s="1" t="s">
        <v>9475</v>
      </c>
      <c r="C898" s="1" t="s">
        <v>9476</v>
      </c>
      <c r="D898" s="1" t="s">
        <v>9477</v>
      </c>
      <c r="E898" s="1" t="str">
        <f>IFERROR(__xludf.DUMMYFUNCTION("SPLIT(D898,""33"",FALSE)"),"10 rue Gaston Marchou 
                                 chez Melle Gaëlle Gaudin
                                ")</f>
        <v>10 rue Gaston Marchou 
                                 chez Melle Gaëlle Gaudin
                                </v>
      </c>
      <c r="F898" s="1" t="str">
        <f>IFERROR(__xludf.DUMMYFUNCTION("""COMPUTED_VALUE"""),"000 Bordeaux")</f>
        <v>000 Bordeaux</v>
      </c>
      <c r="G898" s="1" t="s">
        <v>9478</v>
      </c>
      <c r="H898" s="1" t="s">
        <v>9479</v>
      </c>
      <c r="I898" s="3"/>
      <c r="J898" s="1" t="s">
        <v>53</v>
      </c>
      <c r="K898" s="3"/>
      <c r="L898" s="3"/>
    </row>
    <row r="899" hidden="1">
      <c r="A899" s="4" t="s">
        <v>9481</v>
      </c>
      <c r="B899" s="1" t="s">
        <v>9482</v>
      </c>
      <c r="C899" s="1" t="s">
        <v>9483</v>
      </c>
      <c r="D899" s="1" t="s">
        <v>9484</v>
      </c>
      <c r="E899" s="1" t="str">
        <f>IFERROR(__xludf.DUMMYFUNCTION("SPLIT(D899,""33"",FALSE)"),"Rue Robert Mathieu
                                 ZI de Fret
                                ")</f>
        <v>Rue Robert Mathieu
                                 ZI de Fret
                                </v>
      </c>
      <c r="F899" s="1" t="str">
        <f>IFERROR(__xludf.DUMMYFUNCTION("""COMPUTED_VALUE"""),"521 BRUGES")</f>
        <v>521 BRUGES</v>
      </c>
      <c r="G899" s="1" t="s">
        <v>9485</v>
      </c>
      <c r="H899" s="1" t="s">
        <v>11</v>
      </c>
      <c r="I899" s="1" t="s">
        <v>11</v>
      </c>
      <c r="J899" s="1" t="s">
        <v>31</v>
      </c>
      <c r="K899" s="3"/>
      <c r="L899" s="3"/>
    </row>
    <row r="900" hidden="1">
      <c r="A900" s="4" t="s">
        <v>9517</v>
      </c>
      <c r="B900" s="1" t="s">
        <v>9518</v>
      </c>
      <c r="C900" s="1" t="s">
        <v>9519</v>
      </c>
      <c r="D900" s="1" t="s">
        <v>9520</v>
      </c>
      <c r="E900" s="1" t="str">
        <f>IFERROR(__xludf.DUMMYFUNCTION("SPLIT(D900,""33"",FALSE)"),"161 rue Fernand Audeguil
                                ")</f>
        <v>161 rue Fernand Audeguil
                                </v>
      </c>
      <c r="F900" s="1" t="str">
        <f>IFERROR(__xludf.DUMMYFUNCTION("""COMPUTED_VALUE"""),"000 Bordeaux")</f>
        <v>000 Bordeaux</v>
      </c>
      <c r="G900" s="1" t="s">
        <v>9521</v>
      </c>
      <c r="H900" s="1" t="s">
        <v>11</v>
      </c>
      <c r="I900" s="5" t="s">
        <v>9522</v>
      </c>
      <c r="J900" s="1" t="s">
        <v>53</v>
      </c>
      <c r="K900" s="3"/>
      <c r="L900" s="3"/>
    </row>
    <row r="901" hidden="1">
      <c r="A901" s="4" t="s">
        <v>9526</v>
      </c>
      <c r="B901" s="1" t="s">
        <v>9527</v>
      </c>
      <c r="C901" s="1" t="s">
        <v>9528</v>
      </c>
      <c r="D901" s="1" t="s">
        <v>9529</v>
      </c>
      <c r="E901" s="1" t="str">
        <f>IFERROR(__xludf.DUMMYFUNCTION("SPLIT(D901,""33"",FALSE)"),"199 RUE PELLEPORT
                                ")</f>
        <v>199 RUE PELLEPORT
                                </v>
      </c>
      <c r="F901" s="1" t="str">
        <f>IFERROR(__xludf.DUMMYFUNCTION("""COMPUTED_VALUE"""),"800 BORDEAUX")</f>
        <v>800 BORDEAUX</v>
      </c>
      <c r="G901" s="1" t="s">
        <v>9530</v>
      </c>
      <c r="H901" s="1" t="s">
        <v>11</v>
      </c>
      <c r="I901" s="1" t="s">
        <v>11</v>
      </c>
      <c r="J901" s="1" t="s">
        <v>80</v>
      </c>
      <c r="K901" s="3"/>
      <c r="L901" s="3"/>
    </row>
    <row r="902" hidden="1">
      <c r="A902" s="4" t="s">
        <v>9540</v>
      </c>
      <c r="B902" s="1" t="s">
        <v>9541</v>
      </c>
      <c r="C902" s="1" t="s">
        <v>9542</v>
      </c>
      <c r="D902" s="1" t="s">
        <v>9543</v>
      </c>
      <c r="E902" s="1" t="str">
        <f>IFERROR(__xludf.DUMMYFUNCTION("SPLIT(D902,""33"",FALSE)"),"29 rue du Mirail
                                ")</f>
        <v>29 rue du Mirail
                                </v>
      </c>
      <c r="F902" s="1" t="str">
        <f>IFERROR(__xludf.DUMMYFUNCTION("""COMPUTED_VALUE"""),"000 Bordeaux")</f>
        <v>000 Bordeaux</v>
      </c>
      <c r="G902" s="1" t="s">
        <v>9544</v>
      </c>
      <c r="H902" s="1" t="s">
        <v>11</v>
      </c>
      <c r="I902" s="5" t="s">
        <v>9545</v>
      </c>
      <c r="J902" s="1" t="s">
        <v>31</v>
      </c>
      <c r="K902" s="3"/>
      <c r="L902" s="3"/>
    </row>
    <row r="903" hidden="1">
      <c r="A903" s="4" t="s">
        <v>9547</v>
      </c>
      <c r="B903" s="1" t="s">
        <v>9548</v>
      </c>
      <c r="C903" s="1" t="s">
        <v>9549</v>
      </c>
      <c r="D903" s="1" t="s">
        <v>9550</v>
      </c>
      <c r="E903" s="1" t="str">
        <f>IFERROR(__xludf.DUMMYFUNCTION("SPLIT(D903,""33"",FALSE)"),"53 rue Raymond Lavigne
                                 Botanica 314
                                ")</f>
        <v>53 rue Raymond Lavigne
                                 Botanica 314
                                </v>
      </c>
      <c r="F903" s="1" t="str">
        <f>IFERROR(__xludf.DUMMYFUNCTION("""COMPUTED_VALUE"""),"100 Bordeaux")</f>
        <v>100 Bordeaux</v>
      </c>
      <c r="G903" s="1" t="s">
        <v>9551</v>
      </c>
      <c r="H903" s="1" t="s">
        <v>11</v>
      </c>
      <c r="I903" s="1" t="s">
        <v>11</v>
      </c>
      <c r="J903" s="1" t="s">
        <v>80</v>
      </c>
      <c r="K903" s="3"/>
      <c r="L903" s="3"/>
    </row>
    <row r="904" hidden="1">
      <c r="A904" s="4" t="s">
        <v>9553</v>
      </c>
      <c r="B904" s="1" t="s">
        <v>9554</v>
      </c>
      <c r="C904" s="1" t="s">
        <v>9555</v>
      </c>
      <c r="D904" s="1" t="s">
        <v>9556</v>
      </c>
      <c r="E904" s="1" t="str">
        <f>IFERROR(__xludf.DUMMYFUNCTION("SPLIT(D904,""33"",FALSE)"),"62, rue Hortense
                                ")</f>
        <v>62, rue Hortense
                                </v>
      </c>
      <c r="F904" s="1" t="str">
        <f>IFERROR(__xludf.DUMMYFUNCTION("""COMPUTED_VALUE"""),"100 Bordeaux")</f>
        <v>100 Bordeaux</v>
      </c>
      <c r="G904" s="1" t="s">
        <v>9557</v>
      </c>
      <c r="H904" s="1" t="s">
        <v>11</v>
      </c>
      <c r="I904" s="5" t="s">
        <v>9558</v>
      </c>
      <c r="J904" s="1" t="s">
        <v>80</v>
      </c>
      <c r="K904" s="3"/>
      <c r="L904" s="3"/>
    </row>
  </sheetData>
  <autoFilter ref="$A$1:$L$904">
    <filterColumn colId="4">
      <filters>
        <filter val="7 RUE JOSEPH BRUNET"/>
        <filter val="71 avenue du Parc de Lescure"/>
        <filter val="93 rue de la Tour d'Auvergne"/>
        <filter val="11 rue erik satie"/>
        <filter val="70 rue des vivants"/>
        <filter val="10 rue Jean Carmet"/>
        <filter val="2 Terrasse du 8 Mai 1945 Résidence Le Ponant"/>
        <filter val="11 cours Louis Fargue"/>
        <filter val="22 route de Cavignac"/>
        <filter val="380 cours de la somme"/>
        <filter val="90 rue Malbec"/>
        <filter val="26 rue Louis Beydts"/>
        <filter val="Résidence Barthèse Bat 3-B Appt 334"/>
        <filter val="66 rue abbé de l'épée&#10;&#10;                                 La Ruche"/>
      </filters>
    </filterColumn>
  </autoFilter>
  <hyperlinks>
    <hyperlink r:id="rId1" ref="A2"/>
    <hyperlink r:id="rId2" ref="A3"/>
    <hyperlink r:id="rId3" ref="I3"/>
    <hyperlink r:id="rId4" ref="A4"/>
    <hyperlink r:id="rId5" ref="A5"/>
    <hyperlink r:id="rId6" ref="A6"/>
    <hyperlink r:id="rId7" ref="I6"/>
    <hyperlink r:id="rId8" ref="A7"/>
    <hyperlink r:id="rId9" ref="A8"/>
    <hyperlink r:id="rId10" ref="A9"/>
    <hyperlink r:id="rId11" ref="I9"/>
    <hyperlink r:id="rId12" ref="A10"/>
    <hyperlink r:id="rId13" ref="A11"/>
    <hyperlink r:id="rId14" ref="A12"/>
    <hyperlink r:id="rId15" ref="A13"/>
    <hyperlink r:id="rId16" ref="I13"/>
    <hyperlink r:id="rId17" ref="A14"/>
    <hyperlink r:id="rId18" ref="I14"/>
    <hyperlink r:id="rId19" ref="A15"/>
    <hyperlink r:id="rId20" ref="I15"/>
    <hyperlink r:id="rId21" ref="A16"/>
    <hyperlink r:id="rId22" ref="I16"/>
    <hyperlink r:id="rId23" ref="A17"/>
    <hyperlink r:id="rId24" ref="I17"/>
    <hyperlink r:id="rId25" ref="A18"/>
    <hyperlink r:id="rId26" ref="I18"/>
    <hyperlink r:id="rId27" ref="A19"/>
    <hyperlink r:id="rId28" ref="I19"/>
    <hyperlink r:id="rId29" ref="A20"/>
    <hyperlink r:id="rId30" ref="A21"/>
    <hyperlink r:id="rId31" ref="A22"/>
    <hyperlink r:id="rId32" ref="I22"/>
    <hyperlink r:id="rId33" ref="A23"/>
    <hyperlink r:id="rId34" ref="I23"/>
    <hyperlink r:id="rId35" ref="A24"/>
    <hyperlink r:id="rId36" ref="A25"/>
    <hyperlink r:id="rId37" ref="I25"/>
    <hyperlink r:id="rId38" ref="A26"/>
    <hyperlink r:id="rId39" ref="A27"/>
    <hyperlink r:id="rId40" ref="I27"/>
    <hyperlink r:id="rId41" ref="A28"/>
    <hyperlink r:id="rId42" ref="I28"/>
    <hyperlink r:id="rId43" ref="A29"/>
    <hyperlink r:id="rId44" ref="I29"/>
    <hyperlink r:id="rId45" ref="A30"/>
    <hyperlink r:id="rId46" ref="A31"/>
    <hyperlink r:id="rId47" ref="I31"/>
    <hyperlink r:id="rId48" ref="A32"/>
    <hyperlink r:id="rId49" ref="A33"/>
    <hyperlink r:id="rId50" ref="A34"/>
    <hyperlink r:id="rId51" ref="A35"/>
    <hyperlink r:id="rId52" ref="I35"/>
    <hyperlink r:id="rId53" ref="A36"/>
    <hyperlink r:id="rId54" ref="A37"/>
    <hyperlink r:id="rId55" ref="A38"/>
    <hyperlink r:id="rId56" ref="I38"/>
    <hyperlink r:id="rId57" ref="A39"/>
    <hyperlink r:id="rId58" ref="A40"/>
    <hyperlink r:id="rId59" ref="I40"/>
    <hyperlink r:id="rId60" ref="A41"/>
    <hyperlink r:id="rId61" ref="A42"/>
    <hyperlink r:id="rId62" ref="I42"/>
    <hyperlink r:id="rId63" ref="A43"/>
    <hyperlink r:id="rId64" ref="I43"/>
    <hyperlink r:id="rId65" ref="A44"/>
    <hyperlink r:id="rId66" ref="A45"/>
    <hyperlink r:id="rId67" ref="A46"/>
    <hyperlink r:id="rId68" ref="A47"/>
    <hyperlink r:id="rId69" ref="I47"/>
    <hyperlink r:id="rId70" ref="A48"/>
    <hyperlink r:id="rId71" ref="I48"/>
    <hyperlink r:id="rId72" ref="A49"/>
    <hyperlink r:id="rId73" ref="A50"/>
    <hyperlink r:id="rId74" ref="I50"/>
    <hyperlink r:id="rId75" ref="A51"/>
    <hyperlink r:id="rId76" ref="A52"/>
    <hyperlink r:id="rId77" ref="I52"/>
    <hyperlink r:id="rId78" ref="A53"/>
    <hyperlink r:id="rId79" ref="I53"/>
    <hyperlink r:id="rId80" ref="A54"/>
    <hyperlink r:id="rId81" ref="A55"/>
    <hyperlink r:id="rId82" ref="I55"/>
    <hyperlink r:id="rId83" ref="A56"/>
    <hyperlink r:id="rId84" ref="A57"/>
    <hyperlink r:id="rId85" ref="I57"/>
    <hyperlink r:id="rId86" ref="A58"/>
    <hyperlink r:id="rId87" ref="I58"/>
    <hyperlink r:id="rId88" ref="A59"/>
    <hyperlink r:id="rId89" ref="A60"/>
    <hyperlink r:id="rId90" ref="A61"/>
    <hyperlink r:id="rId91" ref="I61"/>
    <hyperlink r:id="rId92" ref="A62"/>
    <hyperlink r:id="rId93" ref="I62"/>
    <hyperlink r:id="rId94" ref="A63"/>
    <hyperlink r:id="rId95" ref="A64"/>
    <hyperlink r:id="rId96" ref="I64"/>
    <hyperlink r:id="rId97" ref="A65"/>
    <hyperlink r:id="rId98" ref="A66"/>
    <hyperlink r:id="rId99" ref="I66"/>
    <hyperlink r:id="rId100" ref="A67"/>
    <hyperlink r:id="rId101" ref="A68"/>
    <hyperlink r:id="rId102" ref="A69"/>
    <hyperlink r:id="rId103" ref="I69"/>
    <hyperlink r:id="rId104" ref="A70"/>
    <hyperlink r:id="rId105" ref="I70"/>
    <hyperlink r:id="rId106" ref="A71"/>
    <hyperlink r:id="rId107" ref="A72"/>
    <hyperlink r:id="rId108" ref="A73"/>
    <hyperlink r:id="rId109" ref="A74"/>
    <hyperlink r:id="rId110" ref="A75"/>
    <hyperlink r:id="rId111" ref="A76"/>
    <hyperlink r:id="rId112" ref="A77"/>
    <hyperlink r:id="rId113" ref="I77"/>
    <hyperlink r:id="rId114" ref="A78"/>
    <hyperlink r:id="rId115" ref="A79"/>
    <hyperlink r:id="rId116" ref="I79"/>
    <hyperlink r:id="rId117" ref="A80"/>
    <hyperlink r:id="rId118" ref="I80"/>
    <hyperlink r:id="rId119" ref="A81"/>
    <hyperlink r:id="rId120" ref="A82"/>
    <hyperlink r:id="rId121" ref="A83"/>
    <hyperlink r:id="rId122" ref="A84"/>
    <hyperlink r:id="rId123" ref="A85"/>
    <hyperlink r:id="rId124" ref="I85"/>
    <hyperlink r:id="rId125" ref="A86"/>
    <hyperlink r:id="rId126" ref="A87"/>
    <hyperlink r:id="rId127" ref="I87"/>
    <hyperlink r:id="rId128" ref="A88"/>
    <hyperlink r:id="rId129" ref="A89"/>
    <hyperlink r:id="rId130" ref="I89"/>
    <hyperlink r:id="rId131" ref="A90"/>
    <hyperlink r:id="rId132" ref="A91"/>
    <hyperlink r:id="rId133" ref="I91"/>
    <hyperlink r:id="rId134" ref="A92"/>
    <hyperlink r:id="rId135" ref="I92"/>
    <hyperlink r:id="rId136" ref="A93"/>
    <hyperlink r:id="rId137" ref="I93"/>
    <hyperlink r:id="rId138" ref="A94"/>
    <hyperlink r:id="rId139" ref="I94"/>
    <hyperlink r:id="rId140" ref="A95"/>
    <hyperlink r:id="rId141" ref="I95"/>
    <hyperlink r:id="rId142" ref="A96"/>
    <hyperlink r:id="rId143" ref="A97"/>
    <hyperlink r:id="rId144" ref="A98"/>
    <hyperlink r:id="rId145" ref="I98"/>
    <hyperlink r:id="rId146" ref="A99"/>
    <hyperlink r:id="rId147" ref="A100"/>
    <hyperlink r:id="rId148" ref="I100"/>
    <hyperlink r:id="rId149" ref="A101"/>
    <hyperlink r:id="rId150" ref="A102"/>
    <hyperlink r:id="rId151" ref="A103"/>
    <hyperlink r:id="rId152" ref="A104"/>
    <hyperlink r:id="rId153" ref="A105"/>
    <hyperlink r:id="rId154" ref="I105"/>
    <hyperlink r:id="rId155" ref="A106"/>
    <hyperlink r:id="rId156" ref="I106"/>
    <hyperlink r:id="rId157" ref="A107"/>
    <hyperlink r:id="rId158" ref="I107"/>
    <hyperlink r:id="rId159" ref="A108"/>
    <hyperlink r:id="rId160" ref="I108"/>
    <hyperlink r:id="rId161" ref="A109"/>
    <hyperlink r:id="rId162" ref="I109"/>
    <hyperlink r:id="rId163" ref="A110"/>
    <hyperlink r:id="rId164" ref="A111"/>
    <hyperlink r:id="rId165" ref="I111"/>
    <hyperlink r:id="rId166" ref="A112"/>
    <hyperlink r:id="rId167" ref="A113"/>
    <hyperlink r:id="rId168" ref="A114"/>
    <hyperlink r:id="rId169" ref="A115"/>
    <hyperlink r:id="rId170" ref="A116"/>
    <hyperlink r:id="rId171" ref="I116"/>
    <hyperlink r:id="rId172" ref="A117"/>
    <hyperlink r:id="rId173" ref="A118"/>
    <hyperlink r:id="rId174" ref="I118"/>
    <hyperlink r:id="rId175" ref="A119"/>
    <hyperlink r:id="rId176" ref="I119"/>
    <hyperlink r:id="rId177" ref="A120"/>
    <hyperlink r:id="rId178" ref="A121"/>
    <hyperlink r:id="rId179" ref="I121"/>
    <hyperlink r:id="rId180" ref="A122"/>
    <hyperlink r:id="rId181" ref="I122"/>
    <hyperlink r:id="rId182" ref="A123"/>
    <hyperlink r:id="rId183" ref="A124"/>
    <hyperlink r:id="rId184" ref="A125"/>
    <hyperlink r:id="rId185" ref="I125"/>
    <hyperlink r:id="rId186" ref="A126"/>
    <hyperlink r:id="rId187" ref="A127"/>
    <hyperlink r:id="rId188" ref="I127"/>
    <hyperlink r:id="rId189" ref="A128"/>
    <hyperlink r:id="rId190" ref="I128"/>
    <hyperlink r:id="rId191" ref="A129"/>
    <hyperlink r:id="rId192" ref="A130"/>
    <hyperlink r:id="rId193" ref="A131"/>
    <hyperlink r:id="rId194" ref="A132"/>
    <hyperlink r:id="rId195" ref="I132"/>
    <hyperlink r:id="rId196" ref="A133"/>
    <hyperlink r:id="rId197" ref="A134"/>
    <hyperlink r:id="rId198" ref="I134"/>
    <hyperlink r:id="rId199" ref="A135"/>
    <hyperlink r:id="rId200" ref="A136"/>
    <hyperlink r:id="rId201" ref="I136"/>
    <hyperlink r:id="rId202" ref="A137"/>
    <hyperlink r:id="rId203" ref="I137"/>
    <hyperlink r:id="rId204" ref="A138"/>
    <hyperlink r:id="rId205" ref="A139"/>
    <hyperlink r:id="rId206" ref="I139"/>
    <hyperlink r:id="rId207" ref="A140"/>
    <hyperlink r:id="rId208" ref="I140"/>
    <hyperlink r:id="rId209" ref="A141"/>
    <hyperlink r:id="rId210" ref="I141"/>
    <hyperlink r:id="rId211" ref="A142"/>
    <hyperlink r:id="rId212" ref="A143"/>
    <hyperlink r:id="rId213" ref="I143"/>
    <hyperlink r:id="rId214" ref="A144"/>
    <hyperlink r:id="rId215" ref="A145"/>
    <hyperlink r:id="rId216" ref="I145"/>
    <hyperlink r:id="rId217" ref="A146"/>
    <hyperlink r:id="rId218" ref="I146"/>
    <hyperlink r:id="rId219" ref="A147"/>
    <hyperlink r:id="rId220" ref="I147"/>
    <hyperlink r:id="rId221" ref="A148"/>
    <hyperlink r:id="rId222" ref="I148"/>
    <hyperlink r:id="rId223" ref="A149"/>
    <hyperlink r:id="rId224" ref="A150"/>
    <hyperlink r:id="rId225" ref="I150"/>
    <hyperlink r:id="rId226" ref="A151"/>
    <hyperlink r:id="rId227" ref="I151"/>
    <hyperlink r:id="rId228" ref="A152"/>
    <hyperlink r:id="rId229" ref="A153"/>
    <hyperlink r:id="rId230" ref="A154"/>
    <hyperlink r:id="rId231" ref="A155"/>
    <hyperlink r:id="rId232" ref="A156"/>
    <hyperlink r:id="rId233" ref="A157"/>
    <hyperlink r:id="rId234" ref="I157"/>
    <hyperlink r:id="rId235" ref="A158"/>
    <hyperlink r:id="rId236" ref="I158"/>
    <hyperlink r:id="rId237" ref="A159"/>
    <hyperlink r:id="rId238" ref="I159"/>
    <hyperlink r:id="rId239" ref="A160"/>
    <hyperlink r:id="rId240" ref="A161"/>
    <hyperlink r:id="rId241" ref="I161"/>
    <hyperlink r:id="rId242" ref="A162"/>
    <hyperlink r:id="rId243" ref="A163"/>
    <hyperlink r:id="rId244" ref="A164"/>
    <hyperlink r:id="rId245" ref="I164"/>
    <hyperlink r:id="rId246" ref="A165"/>
    <hyperlink r:id="rId247" ref="A166"/>
    <hyperlink r:id="rId248" ref="I166"/>
    <hyperlink r:id="rId249" ref="A167"/>
    <hyperlink r:id="rId250" ref="A168"/>
    <hyperlink r:id="rId251" ref="A169"/>
    <hyperlink r:id="rId252" ref="A170"/>
    <hyperlink r:id="rId253" ref="I170"/>
    <hyperlink r:id="rId254" ref="A171"/>
    <hyperlink r:id="rId255" ref="A172"/>
    <hyperlink r:id="rId256" ref="I172"/>
    <hyperlink r:id="rId257" ref="A173"/>
    <hyperlink r:id="rId258" ref="A174"/>
    <hyperlink r:id="rId259" ref="A175"/>
    <hyperlink r:id="rId260" ref="I175"/>
    <hyperlink r:id="rId261" ref="A176"/>
    <hyperlink r:id="rId262" ref="I176"/>
    <hyperlink r:id="rId263" ref="A177"/>
    <hyperlink r:id="rId264" ref="I177"/>
    <hyperlink r:id="rId265" ref="A178"/>
    <hyperlink r:id="rId266" ref="I178"/>
    <hyperlink r:id="rId267" ref="A179"/>
    <hyperlink r:id="rId268" ref="I179"/>
    <hyperlink r:id="rId269" ref="A180"/>
    <hyperlink r:id="rId270" ref="A181"/>
    <hyperlink r:id="rId271" ref="I181"/>
    <hyperlink r:id="rId272" ref="A182"/>
    <hyperlink r:id="rId273" ref="I182"/>
    <hyperlink r:id="rId274" ref="A183"/>
    <hyperlink r:id="rId275" ref="I183"/>
    <hyperlink r:id="rId276" ref="A184"/>
    <hyperlink r:id="rId277" ref="I184"/>
    <hyperlink r:id="rId278" ref="A185"/>
    <hyperlink r:id="rId279" ref="I185"/>
    <hyperlink r:id="rId280" ref="A186"/>
    <hyperlink r:id="rId281" ref="A187"/>
    <hyperlink r:id="rId282" ref="A188"/>
    <hyperlink r:id="rId283" ref="I188"/>
    <hyperlink r:id="rId284" ref="A189"/>
    <hyperlink r:id="rId285" ref="A190"/>
    <hyperlink r:id="rId286" ref="A191"/>
    <hyperlink r:id="rId287" ref="A192"/>
    <hyperlink r:id="rId288" ref="A193"/>
    <hyperlink r:id="rId289" ref="I193"/>
    <hyperlink r:id="rId290" ref="A194"/>
    <hyperlink r:id="rId291" ref="A195"/>
    <hyperlink r:id="rId292" ref="A196"/>
    <hyperlink r:id="rId293" ref="A197"/>
    <hyperlink r:id="rId294" ref="I197"/>
    <hyperlink r:id="rId295" ref="A198"/>
    <hyperlink r:id="rId296" ref="A199"/>
    <hyperlink r:id="rId297" ref="A200"/>
    <hyperlink r:id="rId298" ref="I200"/>
    <hyperlink r:id="rId299" ref="A201"/>
    <hyperlink r:id="rId300" ref="A202"/>
    <hyperlink r:id="rId301" ref="I202"/>
    <hyperlink r:id="rId302" ref="A203"/>
    <hyperlink r:id="rId303" ref="A204"/>
    <hyperlink r:id="rId304" ref="A205"/>
    <hyperlink r:id="rId305" ref="A206"/>
    <hyperlink r:id="rId306" ref="A207"/>
    <hyperlink r:id="rId307" ref="I207"/>
    <hyperlink r:id="rId308" ref="A208"/>
    <hyperlink r:id="rId309" ref="A209"/>
    <hyperlink r:id="rId310" ref="A210"/>
    <hyperlink r:id="rId311" ref="I210"/>
    <hyperlink r:id="rId312" ref="A211"/>
    <hyperlink r:id="rId313" ref="A212"/>
    <hyperlink r:id="rId314" ref="I212"/>
    <hyperlink r:id="rId315" ref="A213"/>
    <hyperlink r:id="rId316" ref="A214"/>
    <hyperlink r:id="rId317" ref="I214"/>
    <hyperlink r:id="rId318" ref="A215"/>
    <hyperlink r:id="rId319" ref="I215"/>
    <hyperlink r:id="rId320" ref="A216"/>
    <hyperlink r:id="rId321" ref="A217"/>
    <hyperlink r:id="rId322" ref="A218"/>
    <hyperlink r:id="rId323" ref="A219"/>
    <hyperlink r:id="rId324" ref="A220"/>
    <hyperlink r:id="rId325" ref="I220"/>
    <hyperlink r:id="rId326" ref="A221"/>
    <hyperlink r:id="rId327" ref="I221"/>
    <hyperlink r:id="rId328" ref="A222"/>
    <hyperlink r:id="rId329" ref="A223"/>
    <hyperlink r:id="rId330" ref="I223"/>
    <hyperlink r:id="rId331" ref="A224"/>
    <hyperlink r:id="rId332" ref="A225"/>
    <hyperlink r:id="rId333" ref="A226"/>
    <hyperlink r:id="rId334" ref="I226"/>
    <hyperlink r:id="rId335" ref="A227"/>
    <hyperlink r:id="rId336" ref="A228"/>
    <hyperlink r:id="rId337" ref="I228"/>
    <hyperlink r:id="rId338" ref="A229"/>
    <hyperlink r:id="rId339" ref="A230"/>
    <hyperlink r:id="rId340" ref="A231"/>
    <hyperlink r:id="rId341" ref="A232"/>
    <hyperlink r:id="rId342" ref="I232"/>
    <hyperlink r:id="rId343" ref="A233"/>
    <hyperlink r:id="rId344" ref="I233"/>
    <hyperlink r:id="rId345" ref="A234"/>
    <hyperlink r:id="rId346" ref="A235"/>
    <hyperlink r:id="rId347" ref="A236"/>
    <hyperlink r:id="rId348" ref="I236"/>
    <hyperlink r:id="rId349" ref="A237"/>
    <hyperlink r:id="rId350" ref="I237"/>
    <hyperlink r:id="rId351" ref="A238"/>
    <hyperlink r:id="rId352" ref="A239"/>
    <hyperlink r:id="rId353" ref="A240"/>
    <hyperlink r:id="rId354" ref="A241"/>
    <hyperlink r:id="rId355" ref="I241"/>
    <hyperlink r:id="rId356" ref="A242"/>
    <hyperlink r:id="rId357" ref="I242"/>
    <hyperlink r:id="rId358" ref="A243"/>
    <hyperlink r:id="rId359" ref="A244"/>
    <hyperlink r:id="rId360" ref="A245"/>
    <hyperlink r:id="rId361" ref="A246"/>
    <hyperlink r:id="rId362" ref="I246"/>
    <hyperlink r:id="rId363" ref="A247"/>
    <hyperlink r:id="rId364" ref="A248"/>
    <hyperlink r:id="rId365" ref="A249"/>
    <hyperlink r:id="rId366" ref="A250"/>
    <hyperlink r:id="rId367" ref="A251"/>
    <hyperlink r:id="rId368" ref="A252"/>
    <hyperlink r:id="rId369" ref="A253"/>
    <hyperlink r:id="rId370" ref="I253"/>
    <hyperlink r:id="rId371" ref="A254"/>
    <hyperlink r:id="rId372" ref="A255"/>
    <hyperlink r:id="rId373" ref="A256"/>
    <hyperlink r:id="rId374" ref="A257"/>
    <hyperlink r:id="rId375" ref="A258"/>
    <hyperlink r:id="rId376" ref="I258"/>
    <hyperlink r:id="rId377" ref="A259"/>
    <hyperlink r:id="rId378" ref="A260"/>
    <hyperlink r:id="rId379" ref="A261"/>
    <hyperlink r:id="rId380" ref="A262"/>
    <hyperlink r:id="rId381" ref="I262"/>
    <hyperlink r:id="rId382" ref="A263"/>
    <hyperlink r:id="rId383" ref="I263"/>
    <hyperlink r:id="rId384" ref="A264"/>
    <hyperlink r:id="rId385" ref="I264"/>
    <hyperlink r:id="rId386" ref="A265"/>
    <hyperlink r:id="rId387" ref="A266"/>
    <hyperlink r:id="rId388" ref="A267"/>
    <hyperlink r:id="rId389" ref="A268"/>
    <hyperlink r:id="rId390" ref="A269"/>
    <hyperlink r:id="rId391" ref="A270"/>
    <hyperlink r:id="rId392" ref="A271"/>
    <hyperlink r:id="rId393" ref="I271"/>
    <hyperlink r:id="rId394" ref="A272"/>
    <hyperlink r:id="rId395" ref="A273"/>
    <hyperlink r:id="rId396" ref="I273"/>
    <hyperlink r:id="rId397" ref="A274"/>
    <hyperlink r:id="rId398" ref="I274"/>
    <hyperlink r:id="rId399" ref="A275"/>
    <hyperlink r:id="rId400" ref="I275"/>
    <hyperlink r:id="rId401" ref="A276"/>
    <hyperlink r:id="rId402" ref="I276"/>
    <hyperlink r:id="rId403" ref="A277"/>
    <hyperlink r:id="rId404" ref="I277"/>
    <hyperlink r:id="rId405" ref="A278"/>
    <hyperlink r:id="rId406" ref="I278"/>
    <hyperlink r:id="rId407" ref="A279"/>
    <hyperlink r:id="rId408" ref="I279"/>
    <hyperlink r:id="rId409" ref="A280"/>
    <hyperlink r:id="rId410" ref="A281"/>
    <hyperlink r:id="rId411" ref="I281"/>
    <hyperlink r:id="rId412" ref="A282"/>
    <hyperlink r:id="rId413" ref="A283"/>
    <hyperlink r:id="rId414" ref="I283"/>
    <hyperlink r:id="rId415" ref="A284"/>
    <hyperlink r:id="rId416" ref="I284"/>
    <hyperlink r:id="rId417" ref="A285"/>
    <hyperlink r:id="rId418" ref="A286"/>
    <hyperlink r:id="rId419" ref="A287"/>
    <hyperlink r:id="rId420" ref="I287"/>
    <hyperlink r:id="rId421" ref="A288"/>
    <hyperlink r:id="rId422" ref="A289"/>
    <hyperlink r:id="rId423" ref="A290"/>
    <hyperlink r:id="rId424" ref="I290"/>
    <hyperlink r:id="rId425" ref="A291"/>
    <hyperlink r:id="rId426" ref="A292"/>
    <hyperlink r:id="rId427" ref="A293"/>
    <hyperlink r:id="rId428" ref="A294"/>
    <hyperlink r:id="rId429" ref="I294"/>
    <hyperlink r:id="rId430" ref="A295"/>
    <hyperlink r:id="rId431" ref="A296"/>
    <hyperlink r:id="rId432" ref="I296"/>
    <hyperlink r:id="rId433" ref="A297"/>
    <hyperlink r:id="rId434" ref="I297"/>
    <hyperlink r:id="rId435" ref="A298"/>
    <hyperlink r:id="rId436" ref="A299"/>
    <hyperlink r:id="rId437" ref="A300"/>
    <hyperlink r:id="rId438" ref="A301"/>
    <hyperlink r:id="rId439" ref="I301"/>
    <hyperlink r:id="rId440" ref="A302"/>
    <hyperlink r:id="rId441" ref="I302"/>
    <hyperlink r:id="rId442" ref="A303"/>
    <hyperlink r:id="rId443" ref="I303"/>
    <hyperlink r:id="rId444" ref="A304"/>
    <hyperlink r:id="rId445" ref="A305"/>
    <hyperlink r:id="rId446" ref="I305"/>
    <hyperlink r:id="rId447" ref="A306"/>
    <hyperlink r:id="rId448" ref="A307"/>
    <hyperlink r:id="rId449" ref="A308"/>
    <hyperlink r:id="rId450" ref="I308"/>
    <hyperlink r:id="rId451" ref="A309"/>
    <hyperlink r:id="rId452" ref="A310"/>
    <hyperlink r:id="rId453" ref="A311"/>
    <hyperlink r:id="rId454" ref="A312"/>
    <hyperlink r:id="rId455" ref="I312"/>
    <hyperlink r:id="rId456" ref="A313"/>
    <hyperlink r:id="rId457" ref="I313"/>
    <hyperlink r:id="rId458" ref="A314"/>
    <hyperlink r:id="rId459" ref="I314"/>
    <hyperlink r:id="rId460" ref="A315"/>
    <hyperlink r:id="rId461" ref="A316"/>
    <hyperlink r:id="rId462" ref="A317"/>
    <hyperlink r:id="rId463" ref="I317"/>
    <hyperlink r:id="rId464" ref="A318"/>
    <hyperlink r:id="rId465" ref="A319"/>
    <hyperlink r:id="rId466" ref="I319"/>
    <hyperlink r:id="rId467" ref="A320"/>
    <hyperlink r:id="rId468" ref="A321"/>
    <hyperlink r:id="rId469" ref="A322"/>
    <hyperlink r:id="rId470" ref="I322"/>
    <hyperlink r:id="rId471" ref="A323"/>
    <hyperlink r:id="rId472" ref="A324"/>
    <hyperlink r:id="rId473" ref="A325"/>
    <hyperlink r:id="rId474" ref="I325"/>
    <hyperlink r:id="rId475" ref="A326"/>
    <hyperlink r:id="rId476" ref="A327"/>
    <hyperlink r:id="rId477" ref="I327"/>
    <hyperlink r:id="rId478" ref="A328"/>
    <hyperlink r:id="rId479" ref="A329"/>
    <hyperlink r:id="rId480" ref="A330"/>
    <hyperlink r:id="rId481" ref="A331"/>
    <hyperlink r:id="rId482" ref="A332"/>
    <hyperlink r:id="rId483" ref="I332"/>
    <hyperlink r:id="rId484" ref="A333"/>
    <hyperlink r:id="rId485" ref="A334"/>
    <hyperlink r:id="rId486" ref="I334"/>
    <hyperlink r:id="rId487" ref="A335"/>
    <hyperlink r:id="rId488" ref="A336"/>
    <hyperlink r:id="rId489" ref="A337"/>
    <hyperlink r:id="rId490" ref="I337"/>
    <hyperlink r:id="rId491" ref="A338"/>
    <hyperlink r:id="rId492" ref="I338"/>
    <hyperlink r:id="rId493" ref="A339"/>
    <hyperlink r:id="rId494" ref="A340"/>
    <hyperlink r:id="rId495" ref="I340"/>
    <hyperlink r:id="rId496" ref="A341"/>
    <hyperlink r:id="rId497" ref="I341"/>
    <hyperlink r:id="rId498" ref="A342"/>
    <hyperlink r:id="rId499" ref="I342"/>
    <hyperlink r:id="rId500" ref="A343"/>
    <hyperlink r:id="rId501" ref="I343"/>
    <hyperlink r:id="rId502" ref="A344"/>
    <hyperlink r:id="rId503" ref="A345"/>
    <hyperlink r:id="rId504" ref="A346"/>
    <hyperlink r:id="rId505" ref="A347"/>
    <hyperlink r:id="rId506" ref="A348"/>
    <hyperlink r:id="rId507" ref="A349"/>
    <hyperlink r:id="rId508" ref="I349"/>
    <hyperlink r:id="rId509" ref="A350"/>
    <hyperlink r:id="rId510" ref="A351"/>
    <hyperlink r:id="rId511" ref="I351"/>
    <hyperlink r:id="rId512" ref="A352"/>
    <hyperlink r:id="rId513" ref="I352"/>
    <hyperlink r:id="rId514" ref="A353"/>
    <hyperlink r:id="rId515" ref="I353"/>
    <hyperlink r:id="rId516" ref="A354"/>
    <hyperlink r:id="rId517" ref="A355"/>
    <hyperlink r:id="rId518" ref="A356"/>
    <hyperlink r:id="rId519" ref="A357"/>
    <hyperlink r:id="rId520" ref="I357"/>
    <hyperlink r:id="rId521" ref="A358"/>
    <hyperlink r:id="rId522" ref="A359"/>
    <hyperlink r:id="rId523" ref="I359"/>
    <hyperlink r:id="rId524" ref="A360"/>
    <hyperlink r:id="rId525" ref="I360"/>
    <hyperlink r:id="rId526" ref="A361"/>
    <hyperlink r:id="rId527" ref="I361"/>
    <hyperlink r:id="rId528" ref="A362"/>
    <hyperlink r:id="rId529" ref="I362"/>
    <hyperlink r:id="rId530" ref="A363"/>
    <hyperlink r:id="rId531" ref="A364"/>
    <hyperlink r:id="rId532" ref="A365"/>
    <hyperlink r:id="rId533" ref="I365"/>
    <hyperlink r:id="rId534" ref="A366"/>
    <hyperlink r:id="rId535" ref="I366"/>
    <hyperlink r:id="rId536" ref="A367"/>
    <hyperlink r:id="rId537" ref="I367"/>
    <hyperlink r:id="rId538" ref="A368"/>
    <hyperlink r:id="rId539" ref="I368"/>
    <hyperlink r:id="rId540" ref="A369"/>
    <hyperlink r:id="rId541" ref="I369"/>
    <hyperlink r:id="rId542" ref="A370"/>
    <hyperlink r:id="rId543" ref="A371"/>
    <hyperlink r:id="rId544" ref="A372"/>
    <hyperlink r:id="rId545" ref="I372"/>
    <hyperlink r:id="rId546" ref="A373"/>
    <hyperlink r:id="rId547" ref="A374"/>
    <hyperlink r:id="rId548" ref="A375"/>
    <hyperlink r:id="rId549" ref="I375"/>
    <hyperlink r:id="rId550" ref="A376"/>
    <hyperlink r:id="rId551" ref="I376"/>
    <hyperlink r:id="rId552" ref="A377"/>
    <hyperlink r:id="rId553" ref="A378"/>
    <hyperlink r:id="rId554" ref="I378"/>
    <hyperlink r:id="rId555" ref="A379"/>
    <hyperlink r:id="rId556" ref="I379"/>
    <hyperlink r:id="rId557" ref="A380"/>
    <hyperlink r:id="rId558" ref="I380"/>
    <hyperlink r:id="rId559" ref="A381"/>
    <hyperlink r:id="rId560" ref="A382"/>
    <hyperlink r:id="rId561" ref="A383"/>
    <hyperlink r:id="rId562" ref="A384"/>
    <hyperlink r:id="rId563" ref="A385"/>
    <hyperlink r:id="rId564" ref="A386"/>
    <hyperlink r:id="rId565" ref="A387"/>
    <hyperlink r:id="rId566" ref="A388"/>
    <hyperlink r:id="rId567" ref="I388"/>
    <hyperlink r:id="rId568" ref="A389"/>
    <hyperlink r:id="rId569" ref="I389"/>
    <hyperlink r:id="rId570" ref="A390"/>
    <hyperlink r:id="rId571" ref="A391"/>
    <hyperlink r:id="rId572" ref="I391"/>
    <hyperlink r:id="rId573" ref="A392"/>
    <hyperlink r:id="rId574" ref="I392"/>
    <hyperlink r:id="rId575" ref="A393"/>
    <hyperlink r:id="rId576" ref="A394"/>
    <hyperlink r:id="rId577" ref="A395"/>
    <hyperlink r:id="rId578" ref="A396"/>
    <hyperlink r:id="rId579" ref="A397"/>
    <hyperlink r:id="rId580" ref="A398"/>
    <hyperlink r:id="rId581" ref="I398"/>
    <hyperlink r:id="rId582" ref="A399"/>
    <hyperlink r:id="rId583" ref="A400"/>
    <hyperlink r:id="rId584" ref="I400"/>
    <hyperlink r:id="rId585" ref="A401"/>
    <hyperlink r:id="rId586" ref="A402"/>
    <hyperlink r:id="rId587" ref="A403"/>
    <hyperlink r:id="rId588" ref="A404"/>
    <hyperlink r:id="rId589" ref="A405"/>
    <hyperlink r:id="rId590" ref="A406"/>
    <hyperlink r:id="rId591" ref="I406"/>
    <hyperlink r:id="rId592" ref="A407"/>
    <hyperlink r:id="rId593" ref="I407"/>
    <hyperlink r:id="rId594" ref="A408"/>
    <hyperlink r:id="rId595" ref="I408"/>
    <hyperlink r:id="rId596" ref="A409"/>
    <hyperlink r:id="rId597" ref="A410"/>
    <hyperlink r:id="rId598" ref="I410"/>
    <hyperlink r:id="rId599" ref="A411"/>
    <hyperlink r:id="rId600" ref="A412"/>
    <hyperlink r:id="rId601" ref="I412"/>
    <hyperlink r:id="rId602" ref="A413"/>
    <hyperlink r:id="rId603" ref="A414"/>
    <hyperlink r:id="rId604" ref="I414"/>
    <hyperlink r:id="rId605" ref="A415"/>
    <hyperlink r:id="rId606" ref="I415"/>
    <hyperlink r:id="rId607" ref="A416"/>
    <hyperlink r:id="rId608" ref="I416"/>
    <hyperlink r:id="rId609" ref="A417"/>
    <hyperlink r:id="rId610" ref="I417"/>
    <hyperlink r:id="rId611" ref="A418"/>
    <hyperlink r:id="rId612" ref="I418"/>
    <hyperlink r:id="rId613" ref="A419"/>
    <hyperlink r:id="rId614" ref="A420"/>
    <hyperlink r:id="rId615" ref="I420"/>
    <hyperlink r:id="rId616" ref="A421"/>
    <hyperlink r:id="rId617" ref="A422"/>
    <hyperlink r:id="rId618" ref="A423"/>
    <hyperlink r:id="rId619" ref="I423"/>
    <hyperlink r:id="rId620" ref="A424"/>
    <hyperlink r:id="rId621" ref="I424"/>
    <hyperlink r:id="rId622" ref="A425"/>
    <hyperlink r:id="rId623" ref="I425"/>
    <hyperlink r:id="rId624" ref="A426"/>
    <hyperlink r:id="rId625" ref="A427"/>
    <hyperlink r:id="rId626" ref="A428"/>
    <hyperlink r:id="rId627" ref="I428"/>
    <hyperlink r:id="rId628" ref="A429"/>
    <hyperlink r:id="rId629" ref="I429"/>
    <hyperlink r:id="rId630" ref="A430"/>
    <hyperlink r:id="rId631" ref="I430"/>
    <hyperlink r:id="rId632" ref="A431"/>
    <hyperlink r:id="rId633" ref="A432"/>
    <hyperlink r:id="rId634" ref="A433"/>
    <hyperlink r:id="rId635" ref="A434"/>
    <hyperlink r:id="rId636" ref="I434"/>
    <hyperlink r:id="rId637" ref="A435"/>
    <hyperlink r:id="rId638" ref="I435"/>
    <hyperlink r:id="rId639" ref="A436"/>
    <hyperlink r:id="rId640" ref="A437"/>
    <hyperlink r:id="rId641" ref="A438"/>
    <hyperlink r:id="rId642" ref="A439"/>
    <hyperlink r:id="rId643" ref="I439"/>
    <hyperlink r:id="rId644" ref="A440"/>
    <hyperlink r:id="rId645" ref="I440"/>
    <hyperlink r:id="rId646" ref="A441"/>
    <hyperlink r:id="rId647" ref="A442"/>
    <hyperlink r:id="rId648" ref="I442"/>
    <hyperlink r:id="rId649" ref="A443"/>
    <hyperlink r:id="rId650" ref="A444"/>
    <hyperlink r:id="rId651" ref="A445"/>
    <hyperlink r:id="rId652" ref="A446"/>
    <hyperlink r:id="rId653" ref="I446"/>
    <hyperlink r:id="rId654" ref="A447"/>
    <hyperlink r:id="rId655" ref="I447"/>
    <hyperlink r:id="rId656" ref="A448"/>
    <hyperlink r:id="rId657" ref="A449"/>
    <hyperlink r:id="rId658" ref="A450"/>
    <hyperlink r:id="rId659" ref="I450"/>
    <hyperlink r:id="rId660" ref="A451"/>
    <hyperlink r:id="rId661" ref="A452"/>
    <hyperlink r:id="rId662" ref="I452"/>
    <hyperlink r:id="rId663" ref="A453"/>
    <hyperlink r:id="rId664" ref="I453"/>
    <hyperlink r:id="rId665" ref="A454"/>
    <hyperlink r:id="rId666" ref="A455"/>
    <hyperlink r:id="rId667" ref="I455"/>
    <hyperlink r:id="rId668" ref="A456"/>
    <hyperlink r:id="rId669" ref="I456"/>
    <hyperlink r:id="rId670" ref="A457"/>
    <hyperlink r:id="rId671" ref="A458"/>
    <hyperlink r:id="rId672" ref="A459"/>
    <hyperlink r:id="rId673" ref="A460"/>
    <hyperlink r:id="rId674" ref="A461"/>
    <hyperlink r:id="rId675" ref="I461"/>
    <hyperlink r:id="rId676" ref="A462"/>
    <hyperlink r:id="rId677" ref="I462"/>
    <hyperlink r:id="rId678" ref="A463"/>
    <hyperlink r:id="rId679" ref="A464"/>
    <hyperlink r:id="rId680" ref="I464"/>
    <hyperlink r:id="rId681" ref="A465"/>
    <hyperlink r:id="rId682" ref="A466"/>
    <hyperlink r:id="rId683" ref="A467"/>
    <hyperlink r:id="rId684" ref="I467"/>
    <hyperlink r:id="rId685" ref="A468"/>
    <hyperlink r:id="rId686" ref="I468"/>
    <hyperlink r:id="rId687" ref="A469"/>
    <hyperlink r:id="rId688" ref="I469"/>
    <hyperlink r:id="rId689" ref="A470"/>
    <hyperlink r:id="rId690" ref="A471"/>
    <hyperlink r:id="rId691" ref="I471"/>
    <hyperlink r:id="rId692" ref="A472"/>
    <hyperlink r:id="rId693" ref="I472"/>
    <hyperlink r:id="rId694" ref="A473"/>
    <hyperlink r:id="rId695" ref="I473"/>
    <hyperlink r:id="rId696" ref="A474"/>
    <hyperlink r:id="rId697" ref="A475"/>
    <hyperlink r:id="rId698" ref="A476"/>
    <hyperlink r:id="rId699" ref="I476"/>
    <hyperlink r:id="rId700" ref="A477"/>
    <hyperlink r:id="rId701" ref="I477"/>
    <hyperlink r:id="rId702" ref="A478"/>
    <hyperlink r:id="rId703" ref="A479"/>
    <hyperlink r:id="rId704" ref="I479"/>
    <hyperlink r:id="rId705" ref="A480"/>
    <hyperlink r:id="rId706" ref="I480"/>
    <hyperlink r:id="rId707" ref="A481"/>
    <hyperlink r:id="rId708" ref="I481"/>
    <hyperlink r:id="rId709" ref="A482"/>
    <hyperlink r:id="rId710" ref="I482"/>
    <hyperlink r:id="rId711" ref="A483"/>
    <hyperlink r:id="rId712" ref="A484"/>
    <hyperlink r:id="rId713" ref="A485"/>
    <hyperlink r:id="rId714" ref="A486"/>
    <hyperlink r:id="rId715" ref="A487"/>
    <hyperlink r:id="rId716" ref="A488"/>
    <hyperlink r:id="rId717" ref="I488"/>
    <hyperlink r:id="rId718" ref="A489"/>
    <hyperlink r:id="rId719" ref="A490"/>
    <hyperlink r:id="rId720" ref="A491"/>
    <hyperlink r:id="rId721" ref="I491"/>
    <hyperlink r:id="rId722" ref="A492"/>
    <hyperlink r:id="rId723" ref="A493"/>
    <hyperlink r:id="rId724" ref="A494"/>
    <hyperlink r:id="rId725" ref="I494"/>
    <hyperlink r:id="rId726" ref="A495"/>
    <hyperlink r:id="rId727" ref="A496"/>
    <hyperlink r:id="rId728" ref="I496"/>
    <hyperlink r:id="rId729" ref="A497"/>
    <hyperlink r:id="rId730" ref="A498"/>
    <hyperlink r:id="rId731" ref="I498"/>
    <hyperlink r:id="rId732" ref="A499"/>
    <hyperlink r:id="rId733" ref="I499"/>
    <hyperlink r:id="rId734" ref="A500"/>
    <hyperlink r:id="rId735" ref="I500"/>
    <hyperlink r:id="rId736" ref="A501"/>
    <hyperlink r:id="rId737" ref="A502"/>
    <hyperlink r:id="rId738" ref="I502"/>
    <hyperlink r:id="rId739" ref="A503"/>
    <hyperlink r:id="rId740" ref="A504"/>
    <hyperlink r:id="rId741" ref="I504"/>
    <hyperlink r:id="rId742" ref="A505"/>
    <hyperlink r:id="rId743" ref="I505"/>
    <hyperlink r:id="rId744" ref="A506"/>
    <hyperlink r:id="rId745" ref="I506"/>
    <hyperlink r:id="rId746" ref="A507"/>
    <hyperlink r:id="rId747" ref="A508"/>
    <hyperlink r:id="rId748" ref="I508"/>
    <hyperlink r:id="rId749" ref="A509"/>
    <hyperlink r:id="rId750" ref="I509"/>
    <hyperlink r:id="rId751" ref="A510"/>
    <hyperlink r:id="rId752" ref="I510"/>
    <hyperlink r:id="rId753" ref="A511"/>
    <hyperlink r:id="rId754" ref="I511"/>
    <hyperlink r:id="rId755" ref="A512"/>
    <hyperlink r:id="rId756" ref="I512"/>
    <hyperlink r:id="rId757" ref="A513"/>
    <hyperlink r:id="rId758" ref="I513"/>
    <hyperlink r:id="rId759" ref="A514"/>
    <hyperlink r:id="rId760" ref="A515"/>
    <hyperlink r:id="rId761" ref="I515"/>
    <hyperlink r:id="rId762" ref="A516"/>
    <hyperlink r:id="rId763" ref="I516"/>
    <hyperlink r:id="rId764" ref="A517"/>
    <hyperlink r:id="rId765" ref="I517"/>
    <hyperlink r:id="rId766" ref="A518"/>
    <hyperlink r:id="rId767" ref="I518"/>
    <hyperlink r:id="rId768" ref="A519"/>
    <hyperlink r:id="rId769" ref="A520"/>
    <hyperlink r:id="rId770" ref="I520"/>
    <hyperlink r:id="rId771" ref="A521"/>
    <hyperlink r:id="rId772" ref="I521"/>
    <hyperlink r:id="rId773" ref="A522"/>
    <hyperlink r:id="rId774" ref="A523"/>
    <hyperlink r:id="rId775" ref="A524"/>
    <hyperlink r:id="rId776" ref="I524"/>
    <hyperlink r:id="rId777" ref="A525"/>
    <hyperlink r:id="rId778" ref="A526"/>
    <hyperlink r:id="rId779" ref="A527"/>
    <hyperlink r:id="rId780" ref="I527"/>
    <hyperlink r:id="rId781" ref="A528"/>
    <hyperlink r:id="rId782" ref="I528"/>
    <hyperlink r:id="rId783" ref="A529"/>
    <hyperlink r:id="rId784" ref="A530"/>
    <hyperlink r:id="rId785" ref="I530"/>
    <hyperlink r:id="rId786" ref="A531"/>
    <hyperlink r:id="rId787" ref="A532"/>
    <hyperlink r:id="rId788" ref="I532"/>
    <hyperlink r:id="rId789" ref="A533"/>
    <hyperlink r:id="rId790" ref="I533"/>
    <hyperlink r:id="rId791" ref="A534"/>
    <hyperlink r:id="rId792" ref="A535"/>
    <hyperlink r:id="rId793" ref="I535"/>
    <hyperlink r:id="rId794" ref="A536"/>
    <hyperlink r:id="rId795" ref="I536"/>
    <hyperlink r:id="rId796" ref="A537"/>
    <hyperlink r:id="rId797" ref="A538"/>
    <hyperlink r:id="rId798" ref="I538"/>
    <hyperlink r:id="rId799" ref="A539"/>
    <hyperlink r:id="rId800" ref="I539"/>
    <hyperlink r:id="rId801" ref="A540"/>
    <hyperlink r:id="rId802" ref="A541"/>
    <hyperlink r:id="rId803" ref="I541"/>
    <hyperlink r:id="rId804" ref="A542"/>
    <hyperlink r:id="rId805" ref="I542"/>
    <hyperlink r:id="rId806" ref="A543"/>
    <hyperlink r:id="rId807" ref="I543"/>
    <hyperlink r:id="rId808" ref="A544"/>
    <hyperlink r:id="rId809" ref="A545"/>
    <hyperlink r:id="rId810" ref="I545"/>
    <hyperlink r:id="rId811" ref="A546"/>
    <hyperlink r:id="rId812" ref="I546"/>
    <hyperlink r:id="rId813" ref="A547"/>
    <hyperlink r:id="rId814" ref="A548"/>
    <hyperlink r:id="rId815" ref="A549"/>
    <hyperlink r:id="rId816" ref="A550"/>
    <hyperlink r:id="rId817" ref="I550"/>
    <hyperlink r:id="rId818" ref="A551"/>
    <hyperlink r:id="rId819" ref="A552"/>
    <hyperlink r:id="rId820" ref="I552"/>
    <hyperlink r:id="rId821" ref="A553"/>
    <hyperlink r:id="rId822" ref="A554"/>
    <hyperlink r:id="rId823" ref="A555"/>
    <hyperlink r:id="rId824" ref="I555"/>
    <hyperlink r:id="rId825" ref="A556"/>
    <hyperlink r:id="rId826" ref="I556"/>
    <hyperlink r:id="rId827" ref="A557"/>
    <hyperlink r:id="rId828" ref="A558"/>
    <hyperlink r:id="rId829" ref="I558"/>
    <hyperlink r:id="rId830" ref="A559"/>
    <hyperlink r:id="rId831" ref="A560"/>
    <hyperlink r:id="rId832" ref="A561"/>
    <hyperlink r:id="rId833" ref="I561"/>
    <hyperlink r:id="rId834" ref="A562"/>
    <hyperlink r:id="rId835" ref="I562"/>
    <hyperlink r:id="rId836" ref="A563"/>
    <hyperlink r:id="rId837" ref="I563"/>
    <hyperlink r:id="rId838" ref="A564"/>
    <hyperlink r:id="rId839" ref="I564"/>
    <hyperlink r:id="rId840" ref="A565"/>
    <hyperlink r:id="rId841" ref="A566"/>
    <hyperlink r:id="rId842" ref="A567"/>
    <hyperlink r:id="rId843" ref="I567"/>
    <hyperlink r:id="rId844" ref="A568"/>
    <hyperlink r:id="rId845" ref="A569"/>
    <hyperlink r:id="rId846" ref="I569"/>
    <hyperlink r:id="rId847" ref="A570"/>
    <hyperlink r:id="rId848" ref="I570"/>
    <hyperlink r:id="rId849" ref="A571"/>
    <hyperlink r:id="rId850" ref="I571"/>
    <hyperlink r:id="rId851" ref="A572"/>
    <hyperlink r:id="rId852" ref="I572"/>
    <hyperlink r:id="rId853" ref="A573"/>
    <hyperlink r:id="rId854" ref="I573"/>
    <hyperlink r:id="rId855" ref="A574"/>
    <hyperlink r:id="rId856" ref="A575"/>
    <hyperlink r:id="rId857" ref="I575"/>
    <hyperlink r:id="rId858" ref="A576"/>
    <hyperlink r:id="rId859" ref="A577"/>
    <hyperlink r:id="rId860" ref="A578"/>
    <hyperlink r:id="rId861" ref="B578"/>
    <hyperlink r:id="rId862" ref="A579"/>
    <hyperlink r:id="rId863" ref="A580"/>
    <hyperlink r:id="rId864" ref="I580"/>
    <hyperlink r:id="rId865" ref="A581"/>
    <hyperlink r:id="rId866" ref="A582"/>
    <hyperlink r:id="rId867" ref="A583"/>
    <hyperlink r:id="rId868" ref="I583"/>
    <hyperlink r:id="rId869" ref="A584"/>
    <hyperlink r:id="rId870" ref="I584"/>
    <hyperlink r:id="rId871" ref="A585"/>
    <hyperlink r:id="rId872" ref="I585"/>
    <hyperlink r:id="rId873" ref="A586"/>
    <hyperlink r:id="rId874" ref="I586"/>
    <hyperlink r:id="rId875" ref="A587"/>
    <hyperlink r:id="rId876" ref="A588"/>
    <hyperlink r:id="rId877" ref="A589"/>
    <hyperlink r:id="rId878" ref="A590"/>
    <hyperlink r:id="rId879" ref="I590"/>
    <hyperlink r:id="rId880" ref="A591"/>
    <hyperlink r:id="rId881" ref="I591"/>
    <hyperlink r:id="rId882" ref="A592"/>
    <hyperlink r:id="rId883" ref="I592"/>
    <hyperlink r:id="rId884" ref="A593"/>
    <hyperlink r:id="rId885" ref="A594"/>
    <hyperlink r:id="rId886" ref="A595"/>
    <hyperlink r:id="rId887" ref="I595"/>
    <hyperlink r:id="rId888" ref="A596"/>
    <hyperlink r:id="rId889" ref="I596"/>
    <hyperlink r:id="rId890" ref="A597"/>
    <hyperlink r:id="rId891" ref="I597"/>
    <hyperlink r:id="rId892" ref="A598"/>
    <hyperlink r:id="rId893" ref="A599"/>
    <hyperlink r:id="rId894" ref="A600"/>
    <hyperlink r:id="rId895" location="c1095" ref="I600"/>
    <hyperlink r:id="rId896" ref="A601"/>
    <hyperlink r:id="rId897" ref="I601"/>
    <hyperlink r:id="rId898" ref="A602"/>
    <hyperlink r:id="rId899" ref="I602"/>
    <hyperlink r:id="rId900" ref="A603"/>
    <hyperlink r:id="rId901" ref="A604"/>
    <hyperlink r:id="rId902" ref="A605"/>
    <hyperlink r:id="rId903" ref="A606"/>
    <hyperlink r:id="rId904" ref="I606"/>
    <hyperlink r:id="rId905" ref="A607"/>
    <hyperlink r:id="rId906" ref="A608"/>
    <hyperlink r:id="rId907" ref="I608"/>
    <hyperlink r:id="rId908" ref="A609"/>
    <hyperlink r:id="rId909" ref="A610"/>
    <hyperlink r:id="rId910" ref="I610"/>
    <hyperlink r:id="rId911" ref="A611"/>
    <hyperlink r:id="rId912" ref="A612"/>
    <hyperlink r:id="rId913" ref="A613"/>
    <hyperlink r:id="rId914" ref="I613"/>
    <hyperlink r:id="rId915" ref="A614"/>
    <hyperlink r:id="rId916" ref="A615"/>
    <hyperlink r:id="rId917" ref="I615"/>
    <hyperlink r:id="rId918" ref="A616"/>
    <hyperlink r:id="rId919" ref="I616"/>
    <hyperlink r:id="rId920" ref="A617"/>
    <hyperlink r:id="rId921" ref="I617"/>
    <hyperlink r:id="rId922" ref="A618"/>
    <hyperlink r:id="rId923" ref="A619"/>
    <hyperlink r:id="rId924" ref="A620"/>
    <hyperlink r:id="rId925" ref="A621"/>
    <hyperlink r:id="rId926" ref="I621"/>
    <hyperlink r:id="rId927" ref="A622"/>
    <hyperlink r:id="rId928" ref="I622"/>
    <hyperlink r:id="rId929" ref="A623"/>
    <hyperlink r:id="rId930" ref="I623"/>
    <hyperlink r:id="rId931" ref="A624"/>
    <hyperlink r:id="rId932" ref="A625"/>
    <hyperlink r:id="rId933" ref="I625"/>
    <hyperlink r:id="rId934" ref="A626"/>
    <hyperlink r:id="rId935" ref="I626"/>
    <hyperlink r:id="rId936" ref="A627"/>
    <hyperlink r:id="rId937" ref="A628"/>
    <hyperlink r:id="rId938" ref="I628"/>
    <hyperlink r:id="rId939" ref="A629"/>
    <hyperlink r:id="rId940" ref="I629"/>
    <hyperlink r:id="rId941" ref="A630"/>
    <hyperlink r:id="rId942" ref="A631"/>
    <hyperlink r:id="rId943" ref="A632"/>
    <hyperlink r:id="rId944" ref="I632"/>
    <hyperlink r:id="rId945" ref="A633"/>
    <hyperlink r:id="rId946" ref="I633"/>
    <hyperlink r:id="rId947" ref="A634"/>
    <hyperlink r:id="rId948" ref="I634"/>
    <hyperlink r:id="rId949" ref="A635"/>
    <hyperlink r:id="rId950" ref="A636"/>
    <hyperlink r:id="rId951" ref="I636"/>
    <hyperlink r:id="rId952" ref="A637"/>
    <hyperlink r:id="rId953" ref="I637"/>
    <hyperlink r:id="rId954" ref="A638"/>
    <hyperlink r:id="rId955" ref="A639"/>
    <hyperlink r:id="rId956" ref="I639"/>
    <hyperlink r:id="rId957" ref="A640"/>
    <hyperlink r:id="rId958" ref="I640"/>
    <hyperlink r:id="rId959" ref="A641"/>
    <hyperlink r:id="rId960" ref="I641"/>
    <hyperlink r:id="rId961" ref="A642"/>
    <hyperlink r:id="rId962" ref="A643"/>
    <hyperlink r:id="rId963" ref="A644"/>
    <hyperlink r:id="rId964" ref="A645"/>
    <hyperlink r:id="rId965" ref="A646"/>
    <hyperlink r:id="rId966" ref="I646"/>
    <hyperlink r:id="rId967" ref="A647"/>
    <hyperlink r:id="rId968" ref="A648"/>
    <hyperlink r:id="rId969" ref="I648"/>
    <hyperlink r:id="rId970" ref="A649"/>
    <hyperlink r:id="rId971" ref="A650"/>
    <hyperlink r:id="rId972" ref="A651"/>
    <hyperlink r:id="rId973" ref="I651"/>
    <hyperlink r:id="rId974" ref="A652"/>
    <hyperlink r:id="rId975" ref="A653"/>
    <hyperlink r:id="rId976" ref="I653"/>
    <hyperlink r:id="rId977" ref="A654"/>
    <hyperlink r:id="rId978" ref="A655"/>
    <hyperlink r:id="rId979" ref="A656"/>
    <hyperlink r:id="rId980" ref="I656"/>
    <hyperlink r:id="rId981" ref="A657"/>
    <hyperlink r:id="rId982" ref="A658"/>
    <hyperlink r:id="rId983" ref="A659"/>
    <hyperlink r:id="rId984" ref="I659"/>
    <hyperlink r:id="rId985" ref="A660"/>
    <hyperlink r:id="rId986" ref="A661"/>
    <hyperlink r:id="rId987" ref="A662"/>
    <hyperlink r:id="rId988" ref="I662"/>
    <hyperlink r:id="rId989" ref="A663"/>
    <hyperlink r:id="rId990" ref="I663"/>
    <hyperlink r:id="rId991" ref="A664"/>
    <hyperlink r:id="rId992" ref="I664"/>
    <hyperlink r:id="rId993" ref="A665"/>
    <hyperlink r:id="rId994" ref="I665"/>
    <hyperlink r:id="rId995" ref="A666"/>
    <hyperlink r:id="rId996" ref="I666"/>
    <hyperlink r:id="rId997" ref="A667"/>
    <hyperlink r:id="rId998" ref="I667"/>
    <hyperlink r:id="rId999" ref="A668"/>
    <hyperlink r:id="rId1000" ref="A669"/>
    <hyperlink r:id="rId1001" ref="I669"/>
    <hyperlink r:id="rId1002" ref="A670"/>
    <hyperlink r:id="rId1003" ref="A671"/>
    <hyperlink r:id="rId1004" ref="I671"/>
    <hyperlink r:id="rId1005" ref="A672"/>
    <hyperlink r:id="rId1006" ref="A673"/>
    <hyperlink r:id="rId1007" ref="A674"/>
    <hyperlink r:id="rId1008" ref="I674"/>
    <hyperlink r:id="rId1009" ref="A675"/>
    <hyperlink r:id="rId1010" ref="I675"/>
    <hyperlink r:id="rId1011" ref="A676"/>
    <hyperlink r:id="rId1012" ref="A677"/>
    <hyperlink r:id="rId1013" ref="A678"/>
    <hyperlink r:id="rId1014" ref="I678"/>
    <hyperlink r:id="rId1015" ref="A679"/>
    <hyperlink r:id="rId1016" ref="A680"/>
    <hyperlink r:id="rId1017" ref="I680"/>
    <hyperlink r:id="rId1018" ref="A681"/>
    <hyperlink r:id="rId1019" ref="I681"/>
    <hyperlink r:id="rId1020" ref="A682"/>
    <hyperlink r:id="rId1021" ref="A683"/>
    <hyperlink r:id="rId1022" ref="I683"/>
    <hyperlink r:id="rId1023" ref="A684"/>
    <hyperlink r:id="rId1024" ref="I684"/>
    <hyperlink r:id="rId1025" ref="A685"/>
    <hyperlink r:id="rId1026" ref="I685"/>
    <hyperlink r:id="rId1027" ref="A686"/>
    <hyperlink r:id="rId1028" ref="I686"/>
    <hyperlink r:id="rId1029" ref="A687"/>
    <hyperlink r:id="rId1030" ref="I687"/>
    <hyperlink r:id="rId1031" ref="A688"/>
    <hyperlink r:id="rId1032" ref="A689"/>
    <hyperlink r:id="rId1033" ref="I689"/>
    <hyperlink r:id="rId1034" ref="A690"/>
    <hyperlink r:id="rId1035" ref="I690"/>
    <hyperlink r:id="rId1036" ref="A691"/>
    <hyperlink r:id="rId1037" ref="A692"/>
    <hyperlink r:id="rId1038" ref="I692"/>
    <hyperlink r:id="rId1039" ref="A693"/>
    <hyperlink r:id="rId1040" ref="A694"/>
    <hyperlink r:id="rId1041" ref="I694"/>
    <hyperlink r:id="rId1042" ref="A695"/>
    <hyperlink r:id="rId1043" ref="A696"/>
    <hyperlink r:id="rId1044" ref="A697"/>
    <hyperlink r:id="rId1045" ref="I697"/>
    <hyperlink r:id="rId1046" ref="A698"/>
    <hyperlink r:id="rId1047" ref="A699"/>
    <hyperlink r:id="rId1048" ref="I699"/>
    <hyperlink r:id="rId1049" ref="A700"/>
    <hyperlink r:id="rId1050" ref="A701"/>
    <hyperlink r:id="rId1051" ref="A702"/>
    <hyperlink r:id="rId1052" ref="A703"/>
    <hyperlink r:id="rId1053" ref="A704"/>
    <hyperlink r:id="rId1054" ref="A705"/>
    <hyperlink r:id="rId1055" ref="I705"/>
    <hyperlink r:id="rId1056" ref="A706"/>
    <hyperlink r:id="rId1057" ref="A707"/>
    <hyperlink r:id="rId1058" ref="I707"/>
    <hyperlink r:id="rId1059" ref="A708"/>
    <hyperlink r:id="rId1060" ref="A709"/>
    <hyperlink r:id="rId1061" ref="I709"/>
    <hyperlink r:id="rId1062" ref="A710"/>
    <hyperlink r:id="rId1063" ref="A711"/>
    <hyperlink r:id="rId1064" ref="A712"/>
    <hyperlink r:id="rId1065" ref="A713"/>
    <hyperlink r:id="rId1066" ref="I713"/>
    <hyperlink r:id="rId1067" ref="A714"/>
    <hyperlink r:id="rId1068" ref="A715"/>
    <hyperlink r:id="rId1069" ref="A716"/>
    <hyperlink r:id="rId1070" ref="A717"/>
    <hyperlink r:id="rId1071" ref="I717"/>
    <hyperlink r:id="rId1072" ref="A718"/>
    <hyperlink r:id="rId1073" ref="A719"/>
    <hyperlink r:id="rId1074" ref="A720"/>
    <hyperlink r:id="rId1075" ref="A721"/>
    <hyperlink r:id="rId1076" ref="A722"/>
    <hyperlink r:id="rId1077" ref="A723"/>
    <hyperlink r:id="rId1078" ref="I723"/>
    <hyperlink r:id="rId1079" ref="A724"/>
    <hyperlink r:id="rId1080" ref="I724"/>
    <hyperlink r:id="rId1081" ref="A725"/>
    <hyperlink r:id="rId1082" ref="A726"/>
    <hyperlink r:id="rId1083" ref="I726"/>
    <hyperlink r:id="rId1084" ref="A727"/>
    <hyperlink r:id="rId1085" ref="I727"/>
    <hyperlink r:id="rId1086" ref="A728"/>
    <hyperlink r:id="rId1087" ref="I728"/>
    <hyperlink r:id="rId1088" ref="A729"/>
    <hyperlink r:id="rId1089" ref="A730"/>
    <hyperlink r:id="rId1090" ref="A731"/>
    <hyperlink r:id="rId1091" ref="I731"/>
    <hyperlink r:id="rId1092" ref="A732"/>
    <hyperlink r:id="rId1093" ref="A733"/>
    <hyperlink r:id="rId1094" ref="A734"/>
    <hyperlink r:id="rId1095" ref="A735"/>
    <hyperlink r:id="rId1096" ref="A736"/>
    <hyperlink r:id="rId1097" ref="A737"/>
    <hyperlink r:id="rId1098" ref="A738"/>
    <hyperlink r:id="rId1099" ref="I738"/>
    <hyperlink r:id="rId1100" ref="A739"/>
    <hyperlink r:id="rId1101" ref="A740"/>
    <hyperlink r:id="rId1102" ref="I740"/>
    <hyperlink r:id="rId1103" ref="A741"/>
    <hyperlink r:id="rId1104" ref="A742"/>
    <hyperlink r:id="rId1105" ref="I742"/>
    <hyperlink r:id="rId1106" ref="A743"/>
    <hyperlink r:id="rId1107" ref="A744"/>
    <hyperlink r:id="rId1108" ref="I744"/>
    <hyperlink r:id="rId1109" ref="A745"/>
    <hyperlink r:id="rId1110" ref="I745"/>
    <hyperlink r:id="rId1111" ref="A746"/>
    <hyperlink r:id="rId1112" ref="I746"/>
    <hyperlink r:id="rId1113" ref="A747"/>
    <hyperlink r:id="rId1114" ref="I747"/>
    <hyperlink r:id="rId1115" ref="A748"/>
    <hyperlink r:id="rId1116" ref="I748"/>
    <hyperlink r:id="rId1117" ref="A749"/>
    <hyperlink r:id="rId1118" ref="A750"/>
    <hyperlink r:id="rId1119" ref="A751"/>
    <hyperlink r:id="rId1120" ref="I751"/>
    <hyperlink r:id="rId1121" ref="A752"/>
    <hyperlink r:id="rId1122" ref="A753"/>
    <hyperlink r:id="rId1123" ref="I753"/>
    <hyperlink r:id="rId1124" ref="A754"/>
    <hyperlink r:id="rId1125" ref="I754"/>
    <hyperlink r:id="rId1126" ref="A755"/>
    <hyperlink r:id="rId1127" ref="A756"/>
    <hyperlink r:id="rId1128" ref="A757"/>
    <hyperlink r:id="rId1129" ref="I757"/>
    <hyperlink r:id="rId1130" ref="A758"/>
    <hyperlink r:id="rId1131" ref="I758"/>
    <hyperlink r:id="rId1132" ref="A759"/>
    <hyperlink r:id="rId1133" ref="I759"/>
    <hyperlink r:id="rId1134" ref="A760"/>
    <hyperlink r:id="rId1135" ref="I760"/>
    <hyperlink r:id="rId1136" ref="A761"/>
    <hyperlink r:id="rId1137" ref="A762"/>
    <hyperlink r:id="rId1138" ref="A763"/>
    <hyperlink r:id="rId1139" ref="I763"/>
    <hyperlink r:id="rId1140" ref="A764"/>
    <hyperlink r:id="rId1141" ref="A765"/>
    <hyperlink r:id="rId1142" ref="A766"/>
    <hyperlink r:id="rId1143" ref="I766"/>
    <hyperlink r:id="rId1144" ref="A767"/>
    <hyperlink r:id="rId1145" ref="A768"/>
    <hyperlink r:id="rId1146" ref="A769"/>
    <hyperlink r:id="rId1147" ref="A770"/>
    <hyperlink r:id="rId1148" ref="I770"/>
    <hyperlink r:id="rId1149" ref="A771"/>
    <hyperlink r:id="rId1150" ref="A772"/>
    <hyperlink r:id="rId1151" ref="I772"/>
    <hyperlink r:id="rId1152" ref="A773"/>
    <hyperlink r:id="rId1153" ref="A774"/>
    <hyperlink r:id="rId1154" ref="A775"/>
    <hyperlink r:id="rId1155" ref="I775"/>
    <hyperlink r:id="rId1156" ref="A776"/>
    <hyperlink r:id="rId1157" ref="A777"/>
    <hyperlink r:id="rId1158" ref="I777"/>
    <hyperlink r:id="rId1159" ref="A778"/>
    <hyperlink r:id="rId1160" ref="I778"/>
    <hyperlink r:id="rId1161" ref="A779"/>
    <hyperlink r:id="rId1162" ref="I779"/>
    <hyperlink r:id="rId1163" ref="A780"/>
    <hyperlink r:id="rId1164" ref="I780"/>
    <hyperlink r:id="rId1165" ref="A781"/>
    <hyperlink r:id="rId1166" ref="I781"/>
    <hyperlink r:id="rId1167" ref="A782"/>
    <hyperlink r:id="rId1168" ref="A783"/>
    <hyperlink r:id="rId1169" ref="A784"/>
    <hyperlink r:id="rId1170" ref="I784"/>
    <hyperlink r:id="rId1171" ref="A785"/>
    <hyperlink r:id="rId1172" ref="I785"/>
    <hyperlink r:id="rId1173" ref="A786"/>
    <hyperlink r:id="rId1174" ref="I786"/>
    <hyperlink r:id="rId1175" ref="A787"/>
    <hyperlink r:id="rId1176" ref="I787"/>
    <hyperlink r:id="rId1177" ref="A788"/>
    <hyperlink r:id="rId1178" ref="A789"/>
    <hyperlink r:id="rId1179" ref="A790"/>
    <hyperlink r:id="rId1180" ref="A791"/>
    <hyperlink r:id="rId1181" ref="I791"/>
    <hyperlink r:id="rId1182" ref="A792"/>
    <hyperlink r:id="rId1183" ref="A793"/>
    <hyperlink r:id="rId1184" ref="I793"/>
    <hyperlink r:id="rId1185" ref="A794"/>
    <hyperlink r:id="rId1186" ref="A795"/>
    <hyperlink r:id="rId1187" ref="I795"/>
    <hyperlink r:id="rId1188" ref="A796"/>
    <hyperlink r:id="rId1189" ref="A797"/>
    <hyperlink r:id="rId1190" ref="A798"/>
    <hyperlink r:id="rId1191" ref="I798"/>
    <hyperlink r:id="rId1192" ref="A799"/>
    <hyperlink r:id="rId1193" ref="I799"/>
    <hyperlink r:id="rId1194" ref="A800"/>
    <hyperlink r:id="rId1195" ref="I800"/>
    <hyperlink r:id="rId1196" ref="A801"/>
    <hyperlink r:id="rId1197" ref="I801"/>
    <hyperlink r:id="rId1198" ref="A802"/>
    <hyperlink r:id="rId1199" ref="A803"/>
    <hyperlink r:id="rId1200" ref="I803"/>
    <hyperlink r:id="rId1201" ref="A804"/>
    <hyperlink r:id="rId1202" ref="A805"/>
    <hyperlink r:id="rId1203" ref="I805"/>
    <hyperlink r:id="rId1204" ref="A806"/>
    <hyperlink r:id="rId1205" ref="A807"/>
    <hyperlink r:id="rId1206" ref="A808"/>
    <hyperlink r:id="rId1207" ref="I808"/>
    <hyperlink r:id="rId1208" ref="A809"/>
    <hyperlink r:id="rId1209" ref="A810"/>
    <hyperlink r:id="rId1210" ref="A811"/>
    <hyperlink r:id="rId1211" ref="A812"/>
    <hyperlink r:id="rId1212" ref="A813"/>
    <hyperlink r:id="rId1213" ref="A814"/>
    <hyperlink r:id="rId1214" ref="I814"/>
    <hyperlink r:id="rId1215" ref="A815"/>
    <hyperlink r:id="rId1216" ref="A816"/>
    <hyperlink r:id="rId1217" ref="I816"/>
    <hyperlink r:id="rId1218" ref="A817"/>
    <hyperlink r:id="rId1219" ref="I817"/>
    <hyperlink r:id="rId1220" ref="A818"/>
    <hyperlink r:id="rId1221" ref="I818"/>
    <hyperlink r:id="rId1222" ref="A819"/>
    <hyperlink r:id="rId1223" ref="A820"/>
    <hyperlink r:id="rId1224" ref="A821"/>
    <hyperlink r:id="rId1225" ref="I821"/>
    <hyperlink r:id="rId1226" ref="A822"/>
    <hyperlink r:id="rId1227" ref="I822"/>
    <hyperlink r:id="rId1228" ref="A823"/>
    <hyperlink r:id="rId1229" ref="I823"/>
    <hyperlink r:id="rId1230" ref="A824"/>
    <hyperlink r:id="rId1231" ref="I824"/>
    <hyperlink r:id="rId1232" ref="A825"/>
    <hyperlink r:id="rId1233" ref="I825"/>
    <hyperlink r:id="rId1234" ref="A826"/>
    <hyperlink r:id="rId1235" ref="A827"/>
    <hyperlink r:id="rId1236" ref="A828"/>
    <hyperlink r:id="rId1237" ref="I828"/>
    <hyperlink r:id="rId1238" ref="A829"/>
    <hyperlink r:id="rId1239" ref="A830"/>
    <hyperlink r:id="rId1240" ref="A831"/>
    <hyperlink r:id="rId1241" ref="I831"/>
    <hyperlink r:id="rId1242" ref="A832"/>
    <hyperlink r:id="rId1243" ref="I832"/>
    <hyperlink r:id="rId1244" ref="A833"/>
    <hyperlink r:id="rId1245" ref="I833"/>
    <hyperlink r:id="rId1246" ref="A834"/>
    <hyperlink r:id="rId1247" ref="A835"/>
    <hyperlink r:id="rId1248" ref="A836"/>
    <hyperlink r:id="rId1249" ref="I836"/>
    <hyperlink r:id="rId1250" ref="A837"/>
    <hyperlink r:id="rId1251" ref="I837"/>
    <hyperlink r:id="rId1252" ref="A838"/>
    <hyperlink r:id="rId1253" ref="I838"/>
    <hyperlink r:id="rId1254" ref="A839"/>
    <hyperlink r:id="rId1255" ref="A840"/>
    <hyperlink r:id="rId1256" ref="A841"/>
    <hyperlink r:id="rId1257" ref="I841"/>
    <hyperlink r:id="rId1258" ref="A842"/>
    <hyperlink r:id="rId1259" ref="I842"/>
    <hyperlink r:id="rId1260" ref="A843"/>
    <hyperlink r:id="rId1261" ref="A844"/>
    <hyperlink r:id="rId1262" ref="I844"/>
    <hyperlink r:id="rId1263" ref="A845"/>
    <hyperlink r:id="rId1264" ref="A846"/>
    <hyperlink r:id="rId1265" ref="I846"/>
    <hyperlink r:id="rId1266" ref="A847"/>
    <hyperlink r:id="rId1267" ref="A848"/>
    <hyperlink r:id="rId1268" ref="A849"/>
    <hyperlink r:id="rId1269" ref="A850"/>
    <hyperlink r:id="rId1270" ref="I850"/>
    <hyperlink r:id="rId1271" ref="A851"/>
    <hyperlink r:id="rId1272" ref="A852"/>
    <hyperlink r:id="rId1273" ref="I852"/>
    <hyperlink r:id="rId1274" ref="A853"/>
    <hyperlink r:id="rId1275" ref="A854"/>
    <hyperlink r:id="rId1276" ref="A855"/>
    <hyperlink r:id="rId1277" ref="A856"/>
    <hyperlink r:id="rId1278" ref="A857"/>
    <hyperlink r:id="rId1279" ref="I857"/>
    <hyperlink r:id="rId1280" ref="A858"/>
    <hyperlink r:id="rId1281" ref="A859"/>
    <hyperlink r:id="rId1282" ref="I859"/>
    <hyperlink r:id="rId1283" ref="A860"/>
    <hyperlink r:id="rId1284" ref="I860"/>
    <hyperlink r:id="rId1285" ref="A861"/>
    <hyperlink r:id="rId1286" ref="I861"/>
    <hyperlink r:id="rId1287" ref="A862"/>
    <hyperlink r:id="rId1288" ref="A863"/>
    <hyperlink r:id="rId1289" ref="A864"/>
    <hyperlink r:id="rId1290" ref="A865"/>
    <hyperlink r:id="rId1291" ref="I865"/>
    <hyperlink r:id="rId1292" ref="A866"/>
    <hyperlink r:id="rId1293" ref="I866"/>
    <hyperlink r:id="rId1294" ref="A867"/>
    <hyperlink r:id="rId1295" ref="I867"/>
    <hyperlink r:id="rId1296" ref="A868"/>
    <hyperlink r:id="rId1297" ref="I868"/>
    <hyperlink r:id="rId1298" ref="A869"/>
    <hyperlink r:id="rId1299" ref="A870"/>
    <hyperlink r:id="rId1300" ref="A871"/>
    <hyperlink r:id="rId1301" ref="A872"/>
    <hyperlink r:id="rId1302" ref="I872"/>
    <hyperlink r:id="rId1303" ref="A873"/>
    <hyperlink r:id="rId1304" ref="A874"/>
    <hyperlink r:id="rId1305" ref="A875"/>
    <hyperlink r:id="rId1306" ref="A876"/>
    <hyperlink r:id="rId1307" ref="I876"/>
    <hyperlink r:id="rId1308" ref="A877"/>
    <hyperlink r:id="rId1309" ref="I877"/>
    <hyperlink r:id="rId1310" ref="A878"/>
    <hyperlink r:id="rId1311" ref="I878"/>
    <hyperlink r:id="rId1312" ref="A879"/>
    <hyperlink r:id="rId1313" ref="A880"/>
    <hyperlink r:id="rId1314" ref="I880"/>
    <hyperlink r:id="rId1315" ref="A881"/>
    <hyperlink r:id="rId1316" ref="I881"/>
    <hyperlink r:id="rId1317" ref="A882"/>
    <hyperlink r:id="rId1318" ref="A883"/>
    <hyperlink r:id="rId1319" ref="I883"/>
    <hyperlink r:id="rId1320" ref="A884"/>
    <hyperlink r:id="rId1321" ref="I884"/>
    <hyperlink r:id="rId1322" ref="A885"/>
    <hyperlink r:id="rId1323" ref="I885"/>
    <hyperlink r:id="rId1324" ref="A886"/>
    <hyperlink r:id="rId1325" ref="I886"/>
    <hyperlink r:id="rId1326" ref="A887"/>
    <hyperlink r:id="rId1327" ref="A888"/>
    <hyperlink r:id="rId1328" ref="I888"/>
    <hyperlink r:id="rId1329" ref="A889"/>
    <hyperlink r:id="rId1330" ref="A890"/>
    <hyperlink r:id="rId1331" ref="A891"/>
    <hyperlink r:id="rId1332" ref="I891"/>
    <hyperlink r:id="rId1333" ref="A892"/>
    <hyperlink r:id="rId1334" ref="I892"/>
    <hyperlink r:id="rId1335" ref="A893"/>
    <hyperlink r:id="rId1336" ref="I893"/>
    <hyperlink r:id="rId1337" ref="A894"/>
    <hyperlink r:id="rId1338" ref="A895"/>
    <hyperlink r:id="rId1339" ref="A896"/>
    <hyperlink r:id="rId1340" ref="I896"/>
    <hyperlink r:id="rId1341" ref="A897"/>
    <hyperlink r:id="rId1342" ref="A898"/>
    <hyperlink r:id="rId1343" ref="A899"/>
    <hyperlink r:id="rId1344" ref="A900"/>
    <hyperlink r:id="rId1345" ref="I900"/>
    <hyperlink r:id="rId1346" ref="A901"/>
    <hyperlink r:id="rId1347" ref="A902"/>
    <hyperlink r:id="rId1348" ref="I902"/>
    <hyperlink r:id="rId1349" ref="A903"/>
    <hyperlink r:id="rId1350" ref="A904"/>
    <hyperlink r:id="rId1351" ref="I904"/>
  </hyperlinks>
  <drawing r:id="rId135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4" max="4" width="18.88"/>
    <col customWidth="1" min="10" max="10" width="14.75"/>
  </cols>
  <sheetData>
    <row r="1">
      <c r="A1" s="2" t="s">
        <v>1</v>
      </c>
      <c r="B1" s="1" t="s">
        <v>2</v>
      </c>
      <c r="C1" s="1" t="s">
        <v>3</v>
      </c>
      <c r="D1" s="1" t="s">
        <v>4</v>
      </c>
      <c r="E1" s="1" t="s">
        <v>9573</v>
      </c>
      <c r="F1" s="1" t="s">
        <v>9574</v>
      </c>
      <c r="G1" s="1" t="s">
        <v>9590</v>
      </c>
      <c r="H1" s="1" t="s">
        <v>5</v>
      </c>
      <c r="I1" s="1" t="s">
        <v>6</v>
      </c>
      <c r="J1" s="1" t="s">
        <v>7</v>
      </c>
      <c r="K1" s="1" t="s">
        <v>8</v>
      </c>
      <c r="L1" s="3"/>
      <c r="M1" s="3"/>
    </row>
    <row r="2">
      <c r="A2" s="4" t="s">
        <v>15</v>
      </c>
      <c r="B2" s="1" t="s">
        <v>16</v>
      </c>
      <c r="C2" s="1" t="s">
        <v>17</v>
      </c>
      <c r="D2" s="1" t="s">
        <v>18</v>
      </c>
      <c r="E2" s="1" t="str">
        <f>IFERROR(__xludf.DUMMYFUNCTION("SPLIT(D2,""33"",FALSE)"),"86 Cours Victor Hugo
                                ")</f>
        <v>86 Cours Victor Hugo
                                </v>
      </c>
      <c r="F2" s="1" t="str">
        <f>IFERROR(__xludf.DUMMYFUNCTION("""COMPUTED_VALUE"""),"000 Bordeaux")</f>
        <v>000 Bordeaux</v>
      </c>
      <c r="G2" s="1" t="str">
        <f t="shared" ref="G2:G904" si="1">IF(E2="pas d'adresse","", 33&amp;LEFT(F2,3))</f>
        <v>33000</v>
      </c>
      <c r="H2" s="1" t="s">
        <v>19</v>
      </c>
      <c r="I2" s="1" t="s">
        <v>11</v>
      </c>
      <c r="J2" s="1" t="s">
        <v>11</v>
      </c>
      <c r="K2" s="1" t="s">
        <v>11</v>
      </c>
      <c r="L2" s="3"/>
      <c r="M2" s="3"/>
    </row>
    <row r="3">
      <c r="A3" s="4" t="s">
        <v>25</v>
      </c>
      <c r="B3" s="1" t="s">
        <v>26</v>
      </c>
      <c r="C3" s="1" t="s">
        <v>27</v>
      </c>
      <c r="D3" s="1" t="s">
        <v>28</v>
      </c>
      <c r="E3" s="1" t="str">
        <f>IFERROR(__xludf.DUMMYFUNCTION("SPLIT(D3,""33"",FALSE)"),"30 rue du Parlement Saint Pierre
                                ")</f>
        <v>30 rue du Parlement Saint Pierre
                                </v>
      </c>
      <c r="F3" s="1" t="str">
        <f>IFERROR(__xludf.DUMMYFUNCTION("""COMPUTED_VALUE"""),"000 Bordeaux")</f>
        <v>000 Bordeaux</v>
      </c>
      <c r="G3" s="1" t="str">
        <f t="shared" si="1"/>
        <v>33000</v>
      </c>
      <c r="H3" s="1" t="s">
        <v>29</v>
      </c>
      <c r="I3" s="1" t="s">
        <v>11</v>
      </c>
      <c r="J3" s="5" t="s">
        <v>30</v>
      </c>
      <c r="K3" s="1" t="s">
        <v>31</v>
      </c>
      <c r="L3" s="3"/>
      <c r="M3" s="3"/>
    </row>
    <row r="4">
      <c r="A4" s="4" t="s">
        <v>37</v>
      </c>
      <c r="B4" s="1" t="s">
        <v>38</v>
      </c>
      <c r="C4" s="1" t="s">
        <v>39</v>
      </c>
      <c r="D4" s="1" t="s">
        <v>40</v>
      </c>
      <c r="E4" s="1" t="str">
        <f>IFERROR(__xludf.DUMMYFUNCTION("SPLIT(D4,""33"",FALSE)"),"8 Rue de Blois   
                                 Chez M. Langella
                                ")</f>
        <v>8 Rue de Blois   
                                 Chez M. Langella
                                </v>
      </c>
      <c r="F4" s="1" t="str">
        <f>IFERROR(__xludf.DUMMYFUNCTION("""COMPUTED_VALUE"""),"600 Pessac")</f>
        <v>600 Pessac</v>
      </c>
      <c r="G4" s="1" t="str">
        <f t="shared" si="1"/>
        <v>33600</v>
      </c>
      <c r="H4" s="1" t="s">
        <v>41</v>
      </c>
      <c r="I4" s="1" t="s">
        <v>42</v>
      </c>
      <c r="J4" s="1" t="s">
        <v>11</v>
      </c>
      <c r="K4" s="1" t="s">
        <v>43</v>
      </c>
      <c r="L4" s="3"/>
      <c r="M4" s="3"/>
    </row>
    <row r="5">
      <c r="A5" s="4" t="s">
        <v>47</v>
      </c>
      <c r="B5" s="1" t="s">
        <v>48</v>
      </c>
      <c r="C5" s="1" t="s">
        <v>49</v>
      </c>
      <c r="D5" s="1" t="s">
        <v>50</v>
      </c>
      <c r="E5" s="1" t="str">
        <f>IFERROR(__xludf.DUMMYFUNCTION("SPLIT(D5,""33"",FALSE)"),"5 place, Amédée St Germain
                                ")</f>
        <v>5 place, Amédée St Germain
                                </v>
      </c>
      <c r="F5" s="1" t="str">
        <f>IFERROR(__xludf.DUMMYFUNCTION("""COMPUTED_VALUE"""),"800 Bordeaux")</f>
        <v>800 Bordeaux</v>
      </c>
      <c r="G5" s="1" t="str">
        <f t="shared" si="1"/>
        <v>33800</v>
      </c>
      <c r="H5" s="1" t="s">
        <v>51</v>
      </c>
      <c r="I5" s="1" t="s">
        <v>52</v>
      </c>
      <c r="J5" s="1" t="s">
        <v>11</v>
      </c>
      <c r="K5" s="1" t="s">
        <v>53</v>
      </c>
      <c r="L5" s="3"/>
      <c r="M5" s="3"/>
    </row>
    <row r="6">
      <c r="A6" s="4" t="s">
        <v>55</v>
      </c>
      <c r="B6" s="1" t="s">
        <v>56</v>
      </c>
      <c r="C6" s="1" t="s">
        <v>57</v>
      </c>
      <c r="D6" s="1" t="s">
        <v>58</v>
      </c>
      <c r="E6" s="1" t="str">
        <f>IFERROR(__xludf.DUMMYFUNCTION("SPLIT(D6,""33"",FALSE)"),"Place de l'Europe
                                BP 44
                                ")</f>
        <v>Place de l'Europe
                                BP 44
                                </v>
      </c>
      <c r="F6" s="1" t="str">
        <f>IFERROR(__xludf.DUMMYFUNCTION("""COMPUTED_VALUE"""),"030 Bordeaux cedex")</f>
        <v>030 Bordeaux cedex</v>
      </c>
      <c r="G6" s="1" t="str">
        <f t="shared" si="1"/>
        <v>33030</v>
      </c>
      <c r="H6" s="1" t="s">
        <v>59</v>
      </c>
      <c r="I6" s="1" t="s">
        <v>60</v>
      </c>
      <c r="J6" s="5" t="s">
        <v>61</v>
      </c>
      <c r="K6" s="1" t="s">
        <v>53</v>
      </c>
      <c r="L6" s="3"/>
      <c r="M6" s="3"/>
    </row>
    <row r="7">
      <c r="A7" s="4" t="s">
        <v>63</v>
      </c>
      <c r="B7" s="1" t="s">
        <v>64</v>
      </c>
      <c r="C7" s="1" t="s">
        <v>65</v>
      </c>
      <c r="D7" s="1" t="s">
        <v>66</v>
      </c>
      <c r="E7" s="1" t="str">
        <f>IFERROR(__xludf.DUMMYFUNCTION("SPLIT(D7,""33"",FALSE)"),"436 av de Verdun
                                ")</f>
        <v>436 av de Verdun
                                </v>
      </c>
      <c r="F7" s="1" t="str">
        <f>IFERROR(__xludf.DUMMYFUNCTION("""COMPUTED_VALUE"""),"700 Mérignac")</f>
        <v>700 Mérignac</v>
      </c>
      <c r="G7" s="1" t="str">
        <f t="shared" si="1"/>
        <v>33700</v>
      </c>
      <c r="H7" s="1" t="s">
        <v>67</v>
      </c>
      <c r="I7" s="1" t="s">
        <v>68</v>
      </c>
      <c r="J7" s="1" t="s">
        <v>11</v>
      </c>
      <c r="K7" s="1" t="s">
        <v>11</v>
      </c>
      <c r="L7" s="3"/>
      <c r="M7" s="3"/>
    </row>
    <row r="8">
      <c r="A8" s="4" t="s">
        <v>74</v>
      </c>
      <c r="B8" s="1" t="s">
        <v>75</v>
      </c>
      <c r="C8" s="1" t="s">
        <v>76</v>
      </c>
      <c r="D8" s="1" t="s">
        <v>77</v>
      </c>
      <c r="E8" s="1" t="str">
        <f>IFERROR(__xludf.DUMMYFUNCTION("SPLIT(D8,""33"",FALSE)"),"9 bis cours Edouard Vaillant
                                ")</f>
        <v>9 bis cours Edouard Vaillant
                                </v>
      </c>
      <c r="F8" s="1" t="str">
        <f>IFERROR(__xludf.DUMMYFUNCTION("""COMPUTED_VALUE"""),"300 Bordeaux")</f>
        <v>300 Bordeaux</v>
      </c>
      <c r="G8" s="1" t="str">
        <f t="shared" si="1"/>
        <v>33300</v>
      </c>
      <c r="H8" s="1" t="s">
        <v>78</v>
      </c>
      <c r="I8" s="1" t="s">
        <v>79</v>
      </c>
      <c r="J8" s="1" t="s">
        <v>11</v>
      </c>
      <c r="K8" s="1" t="s">
        <v>80</v>
      </c>
      <c r="L8" s="3"/>
      <c r="M8" s="3"/>
    </row>
    <row r="9">
      <c r="A9" s="4" t="s">
        <v>86</v>
      </c>
      <c r="B9" s="1" t="s">
        <v>87</v>
      </c>
      <c r="C9" s="1" t="s">
        <v>88</v>
      </c>
      <c r="D9" s="1" t="s">
        <v>89</v>
      </c>
      <c r="E9" s="1" t="str">
        <f>IFERROR(__xludf.DUMMYFUNCTION("SPLIT(D9,""33"",FALSE)"),"3 chemin du Grand Port
                                ")</f>
        <v>3 chemin du Grand Port
                                </v>
      </c>
      <c r="F9" s="1" t="str">
        <f>IFERROR(__xludf.DUMMYFUNCTION("""COMPUTED_VALUE"""),"880 Baurech")</f>
        <v>880 Baurech</v>
      </c>
      <c r="G9" s="1" t="str">
        <f t="shared" si="1"/>
        <v>33880</v>
      </c>
      <c r="H9" s="1" t="s">
        <v>90</v>
      </c>
      <c r="I9" s="1" t="s">
        <v>11</v>
      </c>
      <c r="J9" s="5" t="s">
        <v>91</v>
      </c>
      <c r="K9" s="1" t="s">
        <v>53</v>
      </c>
      <c r="L9" s="3"/>
      <c r="M9" s="3"/>
    </row>
    <row r="10">
      <c r="A10" s="4" t="s">
        <v>93</v>
      </c>
      <c r="B10" s="1" t="s">
        <v>94</v>
      </c>
      <c r="C10" s="1" t="s">
        <v>95</v>
      </c>
      <c r="D10" s="1" t="s">
        <v>96</v>
      </c>
      <c r="E10" s="1" t="str">
        <f>IFERROR(__xludf.DUMMYFUNCTION("SPLIT(D10,""33"",FALSE)"),"BP 24
                                BP 24
                                ")</f>
        <v>BP 24
                                BP 24
                                </v>
      </c>
      <c r="F10" s="1" t="str">
        <f>IFERROR(__xludf.DUMMYFUNCTION("""COMPUTED_VALUE"""),"034 Bordeaux cedex")</f>
        <v>034 Bordeaux cedex</v>
      </c>
      <c r="G10" s="1" t="str">
        <f t="shared" si="1"/>
        <v>33034</v>
      </c>
      <c r="H10" s="1" t="s">
        <v>97</v>
      </c>
      <c r="I10" s="1" t="s">
        <v>11</v>
      </c>
      <c r="J10" s="1" t="s">
        <v>11</v>
      </c>
      <c r="K10" s="1" t="s">
        <v>80</v>
      </c>
      <c r="L10" s="3"/>
      <c r="M10" s="3"/>
    </row>
    <row r="11">
      <c r="A11" s="4" t="s">
        <v>115</v>
      </c>
      <c r="B11" s="1" t="s">
        <v>116</v>
      </c>
      <c r="C11" s="3"/>
      <c r="D11" s="1" t="s">
        <v>9575</v>
      </c>
      <c r="E11" s="1" t="str">
        <f>IFERROR(__xludf.DUMMYFUNCTION("SPLIT(D11,""33"",FALSE)"),"pas d'adresse")</f>
        <v>pas d'adresse</v>
      </c>
      <c r="F11" s="3"/>
      <c r="G11" s="1" t="str">
        <f t="shared" si="1"/>
        <v/>
      </c>
      <c r="H11" s="3"/>
      <c r="I11" s="1" t="s">
        <v>11</v>
      </c>
      <c r="J11" s="1" t="s">
        <v>11</v>
      </c>
      <c r="K11" s="1" t="s">
        <v>11</v>
      </c>
      <c r="L11" s="3"/>
      <c r="M11" s="3"/>
    </row>
    <row r="12">
      <c r="A12" s="4" t="s">
        <v>148</v>
      </c>
      <c r="B12" s="1" t="s">
        <v>149</v>
      </c>
      <c r="C12" s="1" t="s">
        <v>150</v>
      </c>
      <c r="D12" s="1" t="s">
        <v>151</v>
      </c>
      <c r="E12" s="1" t="str">
        <f>IFERROR(__xludf.DUMMYFUNCTION("SPLIT(D12,""33"",FALSE)"),"06 Place Philippe Lebon
                                ")</f>
        <v>06 Place Philippe Lebon
                                </v>
      </c>
      <c r="F12" s="1" t="str">
        <f>IFERROR(__xludf.DUMMYFUNCTION("""COMPUTED_VALUE"""),"300 Bordeaux")</f>
        <v>300 Bordeaux</v>
      </c>
      <c r="G12" s="1" t="str">
        <f t="shared" si="1"/>
        <v>33300</v>
      </c>
      <c r="H12" s="1" t="s">
        <v>152</v>
      </c>
      <c r="I12" s="1" t="s">
        <v>153</v>
      </c>
      <c r="J12" s="3"/>
      <c r="K12" s="1" t="s">
        <v>154</v>
      </c>
      <c r="L12" s="3"/>
      <c r="M12" s="3"/>
    </row>
    <row r="13">
      <c r="A13" s="4" t="s">
        <v>162</v>
      </c>
      <c r="B13" s="1" t="s">
        <v>163</v>
      </c>
      <c r="C13" s="1" t="s">
        <v>164</v>
      </c>
      <c r="D13" s="1" t="s">
        <v>165</v>
      </c>
      <c r="E13" s="1" t="str">
        <f>IFERROR(__xludf.DUMMYFUNCTION("SPLIT(D13,""33"",FALSE)"),"10 impasse Manes
                                 Chez Mme Dubernet
                                ")</f>
        <v>10 impasse Manes
                                 Chez Mme Dubernet
                                </v>
      </c>
      <c r="F13" s="1" t="str">
        <f>IFERROR(__xludf.DUMMYFUNCTION("""COMPUTED_VALUE"""),"110 Le Bouscat")</f>
        <v>110 Le Bouscat</v>
      </c>
      <c r="G13" s="1" t="str">
        <f t="shared" si="1"/>
        <v>33110</v>
      </c>
      <c r="H13" s="1" t="s">
        <v>166</v>
      </c>
      <c r="I13" s="1" t="s">
        <v>11</v>
      </c>
      <c r="J13" s="5" t="s">
        <v>167</v>
      </c>
      <c r="K13" s="1" t="s">
        <v>80</v>
      </c>
      <c r="L13" s="3"/>
      <c r="M13" s="3"/>
    </row>
    <row r="14">
      <c r="A14" s="4" t="s">
        <v>177</v>
      </c>
      <c r="B14" s="1" t="s">
        <v>178</v>
      </c>
      <c r="C14" s="1" t="s">
        <v>179</v>
      </c>
      <c r="D14" s="1" t="s">
        <v>180</v>
      </c>
      <c r="E14" s="1" t="str">
        <f>IFERROR(__xludf.DUMMYFUNCTION("SPLIT(D14,""33"",FALSE)"),"49 rue Brizard
                                ")</f>
        <v>49 rue Brizard
                                </v>
      </c>
      <c r="F14" s="1" t="str">
        <f>IFERROR(__xludf.DUMMYFUNCTION("""COMPUTED_VALUE"""),"000 Bordeaux")</f>
        <v>000 Bordeaux</v>
      </c>
      <c r="G14" s="1" t="str">
        <f t="shared" si="1"/>
        <v>33000</v>
      </c>
      <c r="H14" s="1" t="s">
        <v>181</v>
      </c>
      <c r="I14" s="1" t="s">
        <v>11</v>
      </c>
      <c r="J14" s="5" t="s">
        <v>182</v>
      </c>
      <c r="K14" s="1" t="s">
        <v>183</v>
      </c>
      <c r="L14" s="3"/>
      <c r="M14" s="3"/>
    </row>
    <row r="15">
      <c r="A15" s="4" t="s">
        <v>191</v>
      </c>
      <c r="B15" s="1" t="s">
        <v>192</v>
      </c>
      <c r="C15" s="1" t="s">
        <v>193</v>
      </c>
      <c r="D15" s="1" t="s">
        <v>194</v>
      </c>
      <c r="E15" s="1" t="str">
        <f>IFERROR(__xludf.DUMMYFUNCTION("SPLIT(D15,""33"",FALSE)"),"Bld Alfred DANEY
                                 Quai ouest Bassin à flot n° 2
                                ")</f>
        <v>Bld Alfred DANEY
                                 Quai ouest Bassin à flot n° 2
                                </v>
      </c>
      <c r="F15" s="1" t="str">
        <f>IFERROR(__xludf.DUMMYFUNCTION("""COMPUTED_VALUE"""),"300 BORDEAUX")</f>
        <v>300 BORDEAUX</v>
      </c>
      <c r="G15" s="1" t="str">
        <f t="shared" si="1"/>
        <v>33300</v>
      </c>
      <c r="H15" s="1" t="s">
        <v>195</v>
      </c>
      <c r="I15" s="1" t="s">
        <v>11</v>
      </c>
      <c r="J15" s="5" t="s">
        <v>196</v>
      </c>
      <c r="K15" s="1" t="s">
        <v>183</v>
      </c>
      <c r="L15" s="3"/>
      <c r="M15" s="3"/>
    </row>
    <row r="16">
      <c r="A16" s="4" t="s">
        <v>206</v>
      </c>
      <c r="B16" s="1" t="s">
        <v>207</v>
      </c>
      <c r="C16" s="1" t="s">
        <v>208</v>
      </c>
      <c r="D16" s="1" t="s">
        <v>209</v>
      </c>
      <c r="E16" s="1" t="str">
        <f>IFERROR(__xludf.DUMMYFUNCTION("SPLIT(D16,""33"",FALSE)"),"11 rue du Palais Gallien, Appt A314
                                ")</f>
        <v>11 rue du Palais Gallien, Appt A314
                                </v>
      </c>
      <c r="F16" s="1" t="str">
        <f>IFERROR(__xludf.DUMMYFUNCTION("""COMPUTED_VALUE"""),"000 Bordeaux")</f>
        <v>000 Bordeaux</v>
      </c>
      <c r="G16" s="1" t="str">
        <f t="shared" si="1"/>
        <v>33000</v>
      </c>
      <c r="H16" s="1" t="s">
        <v>210</v>
      </c>
      <c r="I16" s="1" t="s">
        <v>11</v>
      </c>
      <c r="J16" s="5" t="s">
        <v>211</v>
      </c>
      <c r="K16" s="1" t="s">
        <v>154</v>
      </c>
      <c r="L16" s="3"/>
      <c r="M16" s="3"/>
    </row>
    <row r="17">
      <c r="A17" s="4" t="s">
        <v>217</v>
      </c>
      <c r="B17" s="1" t="s">
        <v>218</v>
      </c>
      <c r="C17" s="1" t="s">
        <v>219</v>
      </c>
      <c r="D17" s="1" t="s">
        <v>220</v>
      </c>
      <c r="E17" s="1" t="str">
        <f>IFERROR(__xludf.DUMMYFUNCTION("SPLIT(D17,""33"",FALSE)"),"22 rue professeur lannelongue
                                ")</f>
        <v>22 rue professeur lannelongue
                                </v>
      </c>
      <c r="F17" s="1" t="str">
        <f>IFERROR(__xludf.DUMMYFUNCTION("""COMPUTED_VALUE"""),"300 bordeaux")</f>
        <v>300 bordeaux</v>
      </c>
      <c r="G17" s="1" t="str">
        <f t="shared" si="1"/>
        <v>33300</v>
      </c>
      <c r="H17" s="1" t="s">
        <v>221</v>
      </c>
      <c r="I17" s="1" t="s">
        <v>11</v>
      </c>
      <c r="J17" s="5" t="s">
        <v>222</v>
      </c>
      <c r="K17" s="1" t="s">
        <v>53</v>
      </c>
      <c r="L17" s="3"/>
      <c r="M17" s="3"/>
    </row>
    <row r="18">
      <c r="A18" s="4" t="s">
        <v>240</v>
      </c>
      <c r="B18" s="1" t="s">
        <v>241</v>
      </c>
      <c r="C18" s="1" t="s">
        <v>242</v>
      </c>
      <c r="D18" s="1" t="s">
        <v>243</v>
      </c>
      <c r="E18" s="1" t="str">
        <f>IFERROR(__xludf.DUMMYFUNCTION("SPLIT(D18,""33"",FALSE)"),"47 rue Jean Soula
                                ")</f>
        <v>47 rue Jean Soula
                                </v>
      </c>
      <c r="F18" s="1" t="str">
        <f>IFERROR(__xludf.DUMMYFUNCTION("""COMPUTED_VALUE"""),"000 Bordeaux")</f>
        <v>000 Bordeaux</v>
      </c>
      <c r="G18" s="1" t="str">
        <f t="shared" si="1"/>
        <v>33000</v>
      </c>
      <c r="H18" s="1" t="s">
        <v>244</v>
      </c>
      <c r="I18" s="1" t="s">
        <v>11</v>
      </c>
      <c r="J18" s="5" t="s">
        <v>245</v>
      </c>
      <c r="K18" s="1" t="s">
        <v>53</v>
      </c>
      <c r="L18" s="3"/>
      <c r="M18" s="3"/>
    </row>
    <row r="19">
      <c r="A19" s="4" t="s">
        <v>263</v>
      </c>
      <c r="B19" s="1" t="s">
        <v>264</v>
      </c>
      <c r="C19" s="1" t="s">
        <v>265</v>
      </c>
      <c r="D19" s="1" t="s">
        <v>266</v>
      </c>
      <c r="E19" s="1" t="str">
        <f>IFERROR(__xludf.DUMMYFUNCTION("SPLIT(D19,""33"",FALSE)"),"10 rue Carpenteyre
                                ")</f>
        <v>10 rue Carpenteyre
                                </v>
      </c>
      <c r="F19" s="1" t="str">
        <f>IFERROR(__xludf.DUMMYFUNCTION("""COMPUTED_VALUE"""),"800 Bordeaux")</f>
        <v>800 Bordeaux</v>
      </c>
      <c r="G19" s="1" t="str">
        <f t="shared" si="1"/>
        <v>33800</v>
      </c>
      <c r="H19" s="1" t="s">
        <v>267</v>
      </c>
      <c r="I19" s="1" t="s">
        <v>11</v>
      </c>
      <c r="J19" s="5" t="s">
        <v>268</v>
      </c>
      <c r="K19" s="1" t="s">
        <v>31</v>
      </c>
      <c r="L19" s="3"/>
      <c r="M19" s="3"/>
    </row>
    <row r="20">
      <c r="A20" s="4" t="s">
        <v>270</v>
      </c>
      <c r="B20" s="1" t="s">
        <v>271</v>
      </c>
      <c r="C20" s="1" t="s">
        <v>272</v>
      </c>
      <c r="D20" s="1" t="s">
        <v>273</v>
      </c>
      <c r="E20" s="1" t="str">
        <f>IFERROR(__xludf.DUMMYFUNCTION("SPLIT(D20,""33"",FALSE)"),"176 rue Achard
                                 Zone d'activités Achard - Bât F1
                                ")</f>
        <v>176 rue Achard
                                 Zone d'activités Achard - Bât F1
                                </v>
      </c>
      <c r="F20" s="1" t="str">
        <f>IFERROR(__xludf.DUMMYFUNCTION("""COMPUTED_VALUE"""),"300 Bordeaux")</f>
        <v>300 Bordeaux</v>
      </c>
      <c r="G20" s="1" t="str">
        <f t="shared" si="1"/>
        <v>33300</v>
      </c>
      <c r="H20" s="1" t="s">
        <v>274</v>
      </c>
      <c r="I20" s="1" t="s">
        <v>11</v>
      </c>
      <c r="J20" s="1" t="s">
        <v>11</v>
      </c>
      <c r="K20" s="1" t="s">
        <v>80</v>
      </c>
      <c r="L20" s="3"/>
      <c r="M20" s="3"/>
    </row>
    <row r="21">
      <c r="A21" s="4" t="s">
        <v>278</v>
      </c>
      <c r="B21" s="1" t="s">
        <v>279</v>
      </c>
      <c r="C21" s="3"/>
      <c r="D21" s="1" t="s">
        <v>9575</v>
      </c>
      <c r="E21" s="1" t="str">
        <f>IFERROR(__xludf.DUMMYFUNCTION("SPLIT(D21,""33"",FALSE)"),"pas d'adresse")</f>
        <v>pas d'adresse</v>
      </c>
      <c r="F21" s="3"/>
      <c r="G21" s="1" t="str">
        <f t="shared" si="1"/>
        <v/>
      </c>
      <c r="H21" s="3"/>
      <c r="I21" s="1" t="s">
        <v>11</v>
      </c>
      <c r="J21" s="1" t="s">
        <v>11</v>
      </c>
      <c r="K21" s="1" t="s">
        <v>11</v>
      </c>
      <c r="L21" s="3"/>
      <c r="M21" s="3"/>
    </row>
    <row r="22">
      <c r="A22" s="4" t="s">
        <v>289</v>
      </c>
      <c r="B22" s="1" t="s">
        <v>290</v>
      </c>
      <c r="C22" s="1" t="s">
        <v>291</v>
      </c>
      <c r="D22" s="1" t="s">
        <v>292</v>
      </c>
      <c r="E22" s="1" t="str">
        <f>IFERROR(__xludf.DUMMYFUNCTION("SPLIT(D22,""33"",FALSE)"),"2 rue de Savoie
                                75006 Paris")</f>
        <v>2 rue de Savoie
                                75006 Paris</v>
      </c>
      <c r="F22" s="1"/>
      <c r="G22" s="1" t="str">
        <f t="shared" si="1"/>
        <v>33</v>
      </c>
      <c r="H22" s="1" t="s">
        <v>293</v>
      </c>
      <c r="I22" s="1" t="s">
        <v>11</v>
      </c>
      <c r="J22" s="5" t="s">
        <v>294</v>
      </c>
      <c r="K22" s="1" t="s">
        <v>31</v>
      </c>
      <c r="L22" s="3"/>
      <c r="M22" s="3"/>
    </row>
    <row r="23">
      <c r="A23" s="4" t="s">
        <v>306</v>
      </c>
      <c r="B23" s="1" t="s">
        <v>307</v>
      </c>
      <c r="C23" s="1" t="s">
        <v>308</v>
      </c>
      <c r="D23" s="1" t="s">
        <v>309</v>
      </c>
      <c r="E23" s="1" t="str">
        <f>IFERROR(__xludf.DUMMYFUNCTION("SPLIT(D23,""33"",FALSE)"),"6 rue Gaspard philippe
                                ")</f>
        <v>6 rue Gaspard philippe
                                </v>
      </c>
      <c r="F23" s="1" t="str">
        <f>IFERROR(__xludf.DUMMYFUNCTION("""COMPUTED_VALUE"""),"800 Bordeaux")</f>
        <v>800 Bordeaux</v>
      </c>
      <c r="G23" s="1" t="str">
        <f t="shared" si="1"/>
        <v>33800</v>
      </c>
      <c r="H23" s="1" t="s">
        <v>310</v>
      </c>
      <c r="I23" s="1" t="s">
        <v>11</v>
      </c>
      <c r="J23" s="5" t="s">
        <v>311</v>
      </c>
      <c r="K23" s="1" t="s">
        <v>312</v>
      </c>
      <c r="L23" s="3"/>
      <c r="M23" s="3"/>
    </row>
    <row r="24">
      <c r="A24" s="4" t="s">
        <v>316</v>
      </c>
      <c r="B24" s="1" t="s">
        <v>317</v>
      </c>
      <c r="C24" s="1" t="s">
        <v>318</v>
      </c>
      <c r="D24" s="1" t="s">
        <v>319</v>
      </c>
      <c r="E24" s="1" t="str">
        <f>IFERROR(__xludf.DUMMYFUNCTION("SPLIT(D24,""33"",FALSE)"),"Hôtel de Bordeaux métropole 
                                 Esplanade Charles de Gaulle 
                                ")</f>
        <v>Hôtel de Bordeaux métropole 
                                 Esplanade Charles de Gaulle 
                                </v>
      </c>
      <c r="F24" s="1" t="str">
        <f>IFERROR(__xludf.DUMMYFUNCTION("""COMPUTED_VALUE"""),"045 BORDEAUX")</f>
        <v>045 BORDEAUX</v>
      </c>
      <c r="G24" s="1" t="str">
        <f t="shared" si="1"/>
        <v>33045</v>
      </c>
      <c r="H24" s="1" t="s">
        <v>320</v>
      </c>
      <c r="I24" s="1" t="s">
        <v>321</v>
      </c>
      <c r="J24" s="1" t="s">
        <v>11</v>
      </c>
      <c r="K24" s="1" t="s">
        <v>43</v>
      </c>
      <c r="L24" s="3"/>
      <c r="M24" s="3"/>
    </row>
    <row r="25">
      <c r="A25" s="4" t="s">
        <v>323</v>
      </c>
      <c r="B25" s="1" t="s">
        <v>324</v>
      </c>
      <c r="C25" s="1" t="s">
        <v>325</v>
      </c>
      <c r="D25" s="1" t="s">
        <v>326</v>
      </c>
      <c r="E25" s="1" t="str">
        <f>IFERROR(__xludf.DUMMYFUNCTION("SPLIT(D25,""33"",FALSE)"),"40 rue Laffiteau
                                 Chez Astrolabe
                                ")</f>
        <v>40 rue Laffiteau
                                 Chez Astrolabe
                                </v>
      </c>
      <c r="F25" s="1" t="str">
        <f>IFERROR(__xludf.DUMMYFUNCTION("""COMPUTED_VALUE"""),"800 BORDEAUX")</f>
        <v>800 BORDEAUX</v>
      </c>
      <c r="G25" s="1" t="str">
        <f t="shared" si="1"/>
        <v>33800</v>
      </c>
      <c r="H25" s="1" t="s">
        <v>327</v>
      </c>
      <c r="I25" s="1" t="s">
        <v>11</v>
      </c>
      <c r="J25" s="5" t="s">
        <v>328</v>
      </c>
      <c r="K25" s="1" t="s">
        <v>80</v>
      </c>
      <c r="L25" s="3"/>
      <c r="M25" s="3"/>
    </row>
    <row r="26">
      <c r="A26" s="4" t="s">
        <v>336</v>
      </c>
      <c r="B26" s="1" t="s">
        <v>337</v>
      </c>
      <c r="C26" s="1" t="s">
        <v>338</v>
      </c>
      <c r="D26" s="1" t="s">
        <v>339</v>
      </c>
      <c r="E26" s="1" t="str">
        <f>IFERROR(__xludf.DUMMYFUNCTION("SPLIT(D26,""33"",FALSE)"),"Rue Claude Bonnier 
                                ")</f>
        <v>Rue Claude Bonnier 
                                </v>
      </c>
      <c r="F26" s="1" t="str">
        <f>IFERROR(__xludf.DUMMYFUNCTION("""COMPUTED_VALUE"""),"000 Bordeaux")</f>
        <v>000 Bordeaux</v>
      </c>
      <c r="G26" s="1" t="str">
        <f t="shared" si="1"/>
        <v>33000</v>
      </c>
      <c r="H26" s="1" t="s">
        <v>340</v>
      </c>
      <c r="I26" s="1" t="s">
        <v>11</v>
      </c>
      <c r="J26" s="1" t="s">
        <v>11</v>
      </c>
      <c r="K26" s="1" t="s">
        <v>312</v>
      </c>
      <c r="L26" s="3"/>
      <c r="M26" s="3"/>
    </row>
    <row r="27">
      <c r="A27" s="4" t="s">
        <v>348</v>
      </c>
      <c r="B27" s="1" t="s">
        <v>349</v>
      </c>
      <c r="C27" s="1" t="s">
        <v>350</v>
      </c>
      <c r="D27" s="1" t="s">
        <v>351</v>
      </c>
      <c r="E27" s="1" t="str">
        <f>IFERROR(__xludf.DUMMYFUNCTION("SPLIT(D27,""33"",FALSE)"),"5 rue Marengo
                                ")</f>
        <v>5 rue Marengo
                                </v>
      </c>
      <c r="F27" s="1" t="str">
        <f>IFERROR(__xludf.DUMMYFUNCTION("""COMPUTED_VALUE"""),"000 Bordeaux")</f>
        <v>000 Bordeaux</v>
      </c>
      <c r="G27" s="1" t="str">
        <f t="shared" si="1"/>
        <v>33000</v>
      </c>
      <c r="H27" s="1" t="s">
        <v>352</v>
      </c>
      <c r="I27" s="1" t="s">
        <v>353</v>
      </c>
      <c r="J27" s="5" t="s">
        <v>354</v>
      </c>
      <c r="K27" s="1" t="s">
        <v>154</v>
      </c>
      <c r="L27" s="3"/>
      <c r="M27" s="3"/>
    </row>
    <row r="28">
      <c r="A28" s="4" t="s">
        <v>356</v>
      </c>
      <c r="B28" s="1" t="s">
        <v>357</v>
      </c>
      <c r="C28" s="1" t="s">
        <v>358</v>
      </c>
      <c r="D28" s="1" t="s">
        <v>359</v>
      </c>
      <c r="E28" s="1" t="str">
        <f>IFERROR(__xludf.DUMMYFUNCTION("SPLIT(D28,""33"",FALSE)"),"71 cours Edouard Vaillant
                                ")</f>
        <v>71 cours Edouard Vaillant
                                </v>
      </c>
      <c r="F28" s="1" t="str">
        <f>IFERROR(__xludf.DUMMYFUNCTION("""COMPUTED_VALUE"""),"300 Bordeaux")</f>
        <v>300 Bordeaux</v>
      </c>
      <c r="G28" s="1" t="str">
        <f t="shared" si="1"/>
        <v>33300</v>
      </c>
      <c r="H28" s="1" t="s">
        <v>360</v>
      </c>
      <c r="I28" s="1" t="s">
        <v>361</v>
      </c>
      <c r="J28" s="5" t="s">
        <v>362</v>
      </c>
      <c r="K28" s="1" t="s">
        <v>312</v>
      </c>
      <c r="L28" s="3"/>
      <c r="M28" s="3"/>
    </row>
    <row r="29">
      <c r="A29" s="4" t="s">
        <v>366</v>
      </c>
      <c r="B29" s="1" t="s">
        <v>367</v>
      </c>
      <c r="C29" s="1" t="s">
        <v>368</v>
      </c>
      <c r="D29" s="1" t="s">
        <v>369</v>
      </c>
      <c r="E29" s="1" t="str">
        <f>IFERROR(__xludf.DUMMYFUNCTION("SPLIT(D29,""33"",FALSE)"),"10 rue de la Moulinatte
                                ")</f>
        <v>10 rue de la Moulinatte
                                </v>
      </c>
      <c r="F29" s="1" t="str">
        <f>IFERROR(__xludf.DUMMYFUNCTION("""COMPUTED_VALUE"""),"130 Bègles")</f>
        <v>130 Bègles</v>
      </c>
      <c r="G29" s="1" t="str">
        <f t="shared" si="1"/>
        <v>33130</v>
      </c>
      <c r="H29" s="1" t="s">
        <v>370</v>
      </c>
      <c r="I29" s="1" t="s">
        <v>11</v>
      </c>
      <c r="J29" s="5" t="s">
        <v>371</v>
      </c>
      <c r="K29" s="1" t="s">
        <v>154</v>
      </c>
      <c r="L29" s="3"/>
      <c r="M29" s="3"/>
    </row>
    <row r="30">
      <c r="A30" s="4" t="s">
        <v>377</v>
      </c>
      <c r="B30" s="1" t="s">
        <v>378</v>
      </c>
      <c r="C30" s="1" t="s">
        <v>379</v>
      </c>
      <c r="D30" s="1" t="s">
        <v>380</v>
      </c>
      <c r="E30" s="1" t="str">
        <f>IFERROR(__xludf.DUMMYFUNCTION("SPLIT(D30,""33"",FALSE)"),"7 rue la Motte Picquet
                                ")</f>
        <v>7 rue la Motte Picquet
                                </v>
      </c>
      <c r="F30" s="1" t="str">
        <f>IFERROR(__xludf.DUMMYFUNCTION("""COMPUTED_VALUE"""),"300 Bordeaux")</f>
        <v>300 Bordeaux</v>
      </c>
      <c r="G30" s="1" t="str">
        <f t="shared" si="1"/>
        <v>33300</v>
      </c>
      <c r="H30" s="1" t="s">
        <v>381</v>
      </c>
      <c r="I30" s="1" t="s">
        <v>11</v>
      </c>
      <c r="J30" s="1" t="s">
        <v>11</v>
      </c>
      <c r="K30" s="1" t="s">
        <v>382</v>
      </c>
      <c r="L30" s="3"/>
      <c r="M30" s="3"/>
    </row>
    <row r="31">
      <c r="A31" s="4" t="s">
        <v>384</v>
      </c>
      <c r="B31" s="1" t="s">
        <v>385</v>
      </c>
      <c r="C31" s="1" t="s">
        <v>386</v>
      </c>
      <c r="D31" s="1" t="s">
        <v>387</v>
      </c>
      <c r="E31" s="1" t="str">
        <f>IFERROR(__xludf.DUMMYFUNCTION("SPLIT(D31,""33"",FALSE)"),"2 rue Frédéric Bastiat
                                ")</f>
        <v>2 rue Frédéric Bastiat
                                </v>
      </c>
      <c r="F31" s="1" t="str">
        <f>IFERROR(__xludf.DUMMYFUNCTION("""COMPUTED_VALUE"""),"100 Bordeaux")</f>
        <v>100 Bordeaux</v>
      </c>
      <c r="G31" s="1" t="str">
        <f t="shared" si="1"/>
        <v>33100</v>
      </c>
      <c r="H31" s="1" t="s">
        <v>388</v>
      </c>
      <c r="I31" s="1" t="s">
        <v>11</v>
      </c>
      <c r="J31" s="5" t="s">
        <v>389</v>
      </c>
      <c r="K31" s="1" t="s">
        <v>80</v>
      </c>
      <c r="L31" s="3"/>
      <c r="M31" s="3"/>
    </row>
    <row r="32">
      <c r="A32" s="4" t="s">
        <v>401</v>
      </c>
      <c r="B32" s="1" t="s">
        <v>402</v>
      </c>
      <c r="C32" s="1" t="s">
        <v>403</v>
      </c>
      <c r="D32" s="1" t="s">
        <v>404</v>
      </c>
      <c r="E32" s="1" t="str">
        <f>IFERROR(__xludf.DUMMYFUNCTION("SPLIT(D32,""33"",FALSE)"),"36 allée Haussmann
                                ")</f>
        <v>36 allée Haussmann
                                </v>
      </c>
      <c r="F32" s="1" t="str">
        <f>IFERROR(__xludf.DUMMYFUNCTION("""COMPUTED_VALUE"""),"300 Bordeaux")</f>
        <v>300 Bordeaux</v>
      </c>
      <c r="G32" s="1" t="str">
        <f t="shared" si="1"/>
        <v>33300</v>
      </c>
      <c r="H32" s="1" t="s">
        <v>405</v>
      </c>
      <c r="I32" s="1" t="s">
        <v>406</v>
      </c>
      <c r="J32" s="3"/>
      <c r="K32" s="1" t="s">
        <v>53</v>
      </c>
      <c r="L32" s="3"/>
      <c r="M32" s="3"/>
    </row>
    <row r="33">
      <c r="A33" s="4" t="s">
        <v>410</v>
      </c>
      <c r="B33" s="1" t="s">
        <v>411</v>
      </c>
      <c r="C33" s="1" t="s">
        <v>412</v>
      </c>
      <c r="D33" s="1" t="s">
        <v>413</v>
      </c>
      <c r="E33" s="1" t="str">
        <f>IFERROR(__xludf.DUMMYFUNCTION("SPLIT(D33,""33"",FALSE)")," Rue Kléber
                                ")</f>
        <v> Rue Kléber
                                </v>
      </c>
      <c r="F33" s="1" t="str">
        <f>IFERROR(__xludf.DUMMYFUNCTION("""COMPUTED_VALUE"""),"800 Bordeaux")</f>
        <v>800 Bordeaux</v>
      </c>
      <c r="G33" s="1" t="str">
        <f t="shared" si="1"/>
        <v>33800</v>
      </c>
      <c r="H33" s="1" t="s">
        <v>414</v>
      </c>
      <c r="I33" s="1" t="s">
        <v>415</v>
      </c>
      <c r="J33" s="1" t="s">
        <v>11</v>
      </c>
      <c r="K33" s="1" t="s">
        <v>183</v>
      </c>
      <c r="L33" s="3"/>
      <c r="M33" s="3"/>
    </row>
    <row r="34">
      <c r="A34" s="4" t="s">
        <v>419</v>
      </c>
      <c r="B34" s="1" t="s">
        <v>420</v>
      </c>
      <c r="C34" s="1" t="s">
        <v>421</v>
      </c>
      <c r="D34" s="1" t="s">
        <v>422</v>
      </c>
      <c r="E34" s="1" t="str">
        <f>IFERROR(__xludf.DUMMYFUNCTION("SPLIT(D34,""33"",FALSE)"),"55 rue Galin
                                ")</f>
        <v>55 rue Galin
                                </v>
      </c>
      <c r="F34" s="1" t="str">
        <f>IFERROR(__xludf.DUMMYFUNCTION("""COMPUTED_VALUE"""),"100 Bordeaux")</f>
        <v>100 Bordeaux</v>
      </c>
      <c r="G34" s="1" t="str">
        <f t="shared" si="1"/>
        <v>33100</v>
      </c>
      <c r="H34" s="1" t="s">
        <v>423</v>
      </c>
      <c r="I34" s="1" t="s">
        <v>424</v>
      </c>
      <c r="J34" s="1" t="s">
        <v>11</v>
      </c>
      <c r="K34" s="1" t="s">
        <v>80</v>
      </c>
      <c r="L34" s="3"/>
      <c r="M34" s="3"/>
    </row>
    <row r="35">
      <c r="A35" s="4" t="s">
        <v>444</v>
      </c>
      <c r="B35" s="1" t="s">
        <v>445</v>
      </c>
      <c r="C35" s="1" t="s">
        <v>446</v>
      </c>
      <c r="D35" s="1" t="s">
        <v>447</v>
      </c>
      <c r="E35" s="1" t="str">
        <f>IFERROR(__xludf.DUMMYFUNCTION("SPLIT(D35,""33"",FALSE)"),"13 Rue Charles Perrault
                                ")</f>
        <v>13 Rue Charles Perrault
                                </v>
      </c>
      <c r="F35" s="1" t="str">
        <f>IFERROR(__xludf.DUMMYFUNCTION("""COMPUTED_VALUE"""),"370 Artigues-près-Bordeaux")</f>
        <v>370 Artigues-près-Bordeaux</v>
      </c>
      <c r="G35" s="1" t="str">
        <f t="shared" si="1"/>
        <v>33370</v>
      </c>
      <c r="H35" s="1" t="s">
        <v>448</v>
      </c>
      <c r="I35" s="1" t="s">
        <v>449</v>
      </c>
      <c r="J35" s="5" t="s">
        <v>450</v>
      </c>
      <c r="K35" s="1" t="s">
        <v>183</v>
      </c>
      <c r="L35" s="3"/>
      <c r="M35" s="3"/>
    </row>
    <row r="36">
      <c r="A36" s="4" t="s">
        <v>452</v>
      </c>
      <c r="B36" s="1" t="s">
        <v>453</v>
      </c>
      <c r="C36" s="1" t="s">
        <v>454</v>
      </c>
      <c r="D36" s="1" t="s">
        <v>455</v>
      </c>
      <c r="E36" s="1" t="str">
        <f>IFERROR(__xludf.DUMMYFUNCTION("SPLIT(D36,""33"",FALSE)"),"147 avenue de Labarde
                                ")</f>
        <v>147 avenue de Labarde
                                </v>
      </c>
      <c r="F36" s="1" t="str">
        <f>IFERROR(__xludf.DUMMYFUNCTION("""COMPUTED_VALUE"""),"300 Bordeaux")</f>
        <v>300 Bordeaux</v>
      </c>
      <c r="G36" s="1" t="str">
        <f t="shared" si="1"/>
        <v>33300</v>
      </c>
      <c r="H36" s="1" t="s">
        <v>456</v>
      </c>
      <c r="I36" s="1" t="s">
        <v>11</v>
      </c>
      <c r="J36" s="3"/>
      <c r="K36" s="1" t="s">
        <v>53</v>
      </c>
      <c r="L36" s="3"/>
      <c r="M36" s="3"/>
    </row>
    <row r="37">
      <c r="A37" s="4" t="s">
        <v>462</v>
      </c>
      <c r="B37" s="1" t="s">
        <v>463</v>
      </c>
      <c r="C37" s="1" t="s">
        <v>464</v>
      </c>
      <c r="D37" s="1" t="s">
        <v>465</v>
      </c>
      <c r="E37" s="1" t="str">
        <f>IFERROR(__xludf.DUMMYFUNCTION("SPLIT(D37,""33"",FALSE)"),"58, rue Schoelcher
                                ")</f>
        <v>58, rue Schoelcher
                                </v>
      </c>
      <c r="F37" s="1" t="str">
        <f>IFERROR(__xludf.DUMMYFUNCTION("""COMPUTED_VALUE"""),"300 Bordeaux")</f>
        <v>300 Bordeaux</v>
      </c>
      <c r="G37" s="1" t="str">
        <f t="shared" si="1"/>
        <v>33300</v>
      </c>
      <c r="H37" s="1" t="s">
        <v>466</v>
      </c>
      <c r="I37" s="1" t="s">
        <v>11</v>
      </c>
      <c r="J37" s="1" t="s">
        <v>11</v>
      </c>
      <c r="K37" s="1" t="s">
        <v>11</v>
      </c>
      <c r="L37" s="3"/>
      <c r="M37" s="3"/>
    </row>
    <row r="38">
      <c r="A38" s="4" t="s">
        <v>484</v>
      </c>
      <c r="B38" s="1" t="s">
        <v>485</v>
      </c>
      <c r="C38" s="1" t="s">
        <v>486</v>
      </c>
      <c r="D38" s="1" t="s">
        <v>487</v>
      </c>
      <c r="E38" s="1" t="str">
        <f>IFERROR(__xludf.DUMMYFUNCTION("SPLIT(D38,""33"",FALSE)"),"153 rue David Johnston 
                                ")</f>
        <v>153 rue David Johnston 
                                </v>
      </c>
      <c r="F38" s="1" t="str">
        <f>IFERROR(__xludf.DUMMYFUNCTION("""COMPUTED_VALUE"""),"000 Bordeaux")</f>
        <v>000 Bordeaux</v>
      </c>
      <c r="G38" s="1" t="str">
        <f t="shared" si="1"/>
        <v>33000</v>
      </c>
      <c r="H38" s="1" t="s">
        <v>488</v>
      </c>
      <c r="I38" s="1" t="s">
        <v>489</v>
      </c>
      <c r="J38" s="5" t="s">
        <v>490</v>
      </c>
      <c r="K38" s="1" t="s">
        <v>80</v>
      </c>
      <c r="L38" s="3"/>
      <c r="M38" s="3"/>
    </row>
    <row r="39">
      <c r="A39" s="4" t="s">
        <v>498</v>
      </c>
      <c r="B39" s="1" t="s">
        <v>499</v>
      </c>
      <c r="C39" s="1" t="s">
        <v>500</v>
      </c>
      <c r="D39" s="1" t="s">
        <v>501</v>
      </c>
      <c r="E39" s="1" t="str">
        <f>IFERROR(__xludf.DUMMYFUNCTION("SPLIT(D39,""33"",FALSE)"),"le pti salon 60 rue bonnefin
                                ")</f>
        <v>le pti salon 60 rue bonnefin
                                </v>
      </c>
      <c r="F39" s="1" t="str">
        <f>IFERROR(__xludf.DUMMYFUNCTION("""COMPUTED_VALUE"""),"100 BORDEAUX")</f>
        <v>100 BORDEAUX</v>
      </c>
      <c r="G39" s="1" t="str">
        <f t="shared" si="1"/>
        <v>33100</v>
      </c>
      <c r="H39" s="1" t="s">
        <v>502</v>
      </c>
      <c r="I39" s="1" t="s">
        <v>11</v>
      </c>
      <c r="J39" s="1" t="s">
        <v>503</v>
      </c>
      <c r="K39" s="1" t="s">
        <v>312</v>
      </c>
      <c r="L39" s="3"/>
      <c r="M39" s="3"/>
    </row>
    <row r="40">
      <c r="A40" s="4" t="s">
        <v>505</v>
      </c>
      <c r="B40" s="1" t="s">
        <v>506</v>
      </c>
      <c r="C40" s="1" t="s">
        <v>507</v>
      </c>
      <c r="D40" s="1" t="s">
        <v>508</v>
      </c>
      <c r="E40" s="1" t="str">
        <f>IFERROR(__xludf.DUMMYFUNCTION("SPLIT(D40,""33"",FALSE)"),"6 rue Jean Bedouret
                                ")</f>
        <v>6 rue Jean Bedouret
                                </v>
      </c>
      <c r="F40" s="1" t="str">
        <f>IFERROR(__xludf.DUMMYFUNCTION("""COMPUTED_VALUE"""),"100 Bordeaux")</f>
        <v>100 Bordeaux</v>
      </c>
      <c r="G40" s="1" t="str">
        <f t="shared" si="1"/>
        <v>33100</v>
      </c>
      <c r="H40" s="1" t="s">
        <v>509</v>
      </c>
      <c r="I40" s="1" t="s">
        <v>510</v>
      </c>
      <c r="J40" s="5" t="s">
        <v>511</v>
      </c>
      <c r="K40" s="1" t="s">
        <v>154</v>
      </c>
      <c r="L40" s="3"/>
      <c r="M40" s="3"/>
    </row>
    <row r="41">
      <c r="A41" s="4" t="s">
        <v>515</v>
      </c>
      <c r="B41" s="1" t="s">
        <v>516</v>
      </c>
      <c r="C41" s="1" t="s">
        <v>517</v>
      </c>
      <c r="D41" s="1" t="s">
        <v>518</v>
      </c>
      <c r="E41" s="1" t="str">
        <f>IFERROR(__xludf.DUMMYFUNCTION("SPLIT(D41,""33"",FALSE)"),"21 bis avenue de brivazac
                                ")</f>
        <v>21 bis avenue de brivazac
                                </v>
      </c>
      <c r="F41" s="1" t="str">
        <f>IFERROR(__xludf.DUMMYFUNCTION("""COMPUTED_VALUE"""),"600 pessac")</f>
        <v>600 pessac</v>
      </c>
      <c r="G41" s="1" t="str">
        <f t="shared" si="1"/>
        <v>33600</v>
      </c>
      <c r="H41" s="1" t="s">
        <v>519</v>
      </c>
      <c r="I41" s="1" t="s">
        <v>11</v>
      </c>
      <c r="J41" s="3"/>
      <c r="K41" s="1" t="s">
        <v>183</v>
      </c>
      <c r="L41" s="3"/>
      <c r="M41" s="3"/>
    </row>
    <row r="42">
      <c r="A42" s="4" t="s">
        <v>523</v>
      </c>
      <c r="B42" s="1" t="s">
        <v>524</v>
      </c>
      <c r="C42" s="1" t="s">
        <v>525</v>
      </c>
      <c r="D42" s="1" t="s">
        <v>526</v>
      </c>
      <c r="E42" s="1" t="str">
        <f>IFERROR(__xludf.DUMMYFUNCTION("SPLIT(D42,""33"",FALSE)"),"23 impasse Sully
                                ")</f>
        <v>23 impasse Sully
                                </v>
      </c>
      <c r="F42" s="1" t="str">
        <f>IFERROR(__xludf.DUMMYFUNCTION("""COMPUTED_VALUE"""),"000 BORDEAUX")</f>
        <v>000 BORDEAUX</v>
      </c>
      <c r="G42" s="1" t="str">
        <f t="shared" si="1"/>
        <v>33000</v>
      </c>
      <c r="H42" s="1" t="s">
        <v>527</v>
      </c>
      <c r="I42" s="1" t="s">
        <v>11</v>
      </c>
      <c r="J42" s="5" t="s">
        <v>528</v>
      </c>
      <c r="K42" s="1" t="s">
        <v>80</v>
      </c>
      <c r="L42" s="3"/>
      <c r="M42" s="3"/>
    </row>
    <row r="43">
      <c r="A43" s="4" t="s">
        <v>534</v>
      </c>
      <c r="B43" s="1" t="s">
        <v>535</v>
      </c>
      <c r="C43" s="1" t="s">
        <v>536</v>
      </c>
      <c r="D43" s="1" t="s">
        <v>537</v>
      </c>
      <c r="E43" s="1" t="str">
        <f>IFERROR(__xludf.DUMMYFUNCTION("SPLIT(D43,""33"",FALSE)"),"380 cours de la Somme
                                ")</f>
        <v>380 cours de la Somme
                                </v>
      </c>
      <c r="F43" s="1" t="str">
        <f>IFERROR(__xludf.DUMMYFUNCTION("""COMPUTED_VALUE"""),"800 Bordeaux")</f>
        <v>800 Bordeaux</v>
      </c>
      <c r="G43" s="1" t="str">
        <f t="shared" si="1"/>
        <v>33800</v>
      </c>
      <c r="H43" s="1" t="s">
        <v>538</v>
      </c>
      <c r="I43" s="1" t="s">
        <v>11</v>
      </c>
      <c r="J43" s="5" t="s">
        <v>539</v>
      </c>
      <c r="K43" s="1" t="s">
        <v>31</v>
      </c>
      <c r="L43" s="3"/>
      <c r="M43" s="3"/>
    </row>
    <row r="44">
      <c r="A44" s="4" t="s">
        <v>543</v>
      </c>
      <c r="B44" s="1" t="s">
        <v>544</v>
      </c>
      <c r="C44" s="3"/>
      <c r="D44" s="1" t="s">
        <v>9575</v>
      </c>
      <c r="E44" s="1" t="str">
        <f>IFERROR(__xludf.DUMMYFUNCTION("SPLIT(D44,""33"",FALSE)"),"pas d'adresse")</f>
        <v>pas d'adresse</v>
      </c>
      <c r="F44" s="3"/>
      <c r="G44" s="1" t="str">
        <f t="shared" si="1"/>
        <v/>
      </c>
      <c r="H44" s="3"/>
      <c r="I44" s="1" t="s">
        <v>11</v>
      </c>
      <c r="J44" s="1" t="s">
        <v>11</v>
      </c>
      <c r="K44" s="1" t="s">
        <v>11</v>
      </c>
      <c r="L44" s="3"/>
      <c r="M44" s="3"/>
    </row>
    <row r="45">
      <c r="A45" s="4" t="s">
        <v>554</v>
      </c>
      <c r="B45" s="1" t="s">
        <v>555</v>
      </c>
      <c r="C45" s="1" t="s">
        <v>556</v>
      </c>
      <c r="D45" s="1" t="s">
        <v>557</v>
      </c>
      <c r="E45" s="1" t="str">
        <f>IFERROR(__xludf.DUMMYFUNCTION("SPLIT(D45,""33"",FALSE)"),"6 rue de Ségur
                                ")</f>
        <v>6 rue de Ségur
                                </v>
      </c>
      <c r="F45" s="1" t="str">
        <f>IFERROR(__xludf.DUMMYFUNCTION("""COMPUTED_VALUE"""),"000 Bordeaux")</f>
        <v>000 Bordeaux</v>
      </c>
      <c r="G45" s="1" t="str">
        <f t="shared" si="1"/>
        <v>33000</v>
      </c>
      <c r="H45" s="1" t="s">
        <v>558</v>
      </c>
      <c r="I45" s="1" t="s">
        <v>11</v>
      </c>
      <c r="J45" s="1" t="s">
        <v>559</v>
      </c>
      <c r="K45" s="1" t="s">
        <v>11</v>
      </c>
      <c r="L45" s="3"/>
      <c r="M45" s="3"/>
    </row>
    <row r="46">
      <c r="A46" s="4" t="s">
        <v>567</v>
      </c>
      <c r="B46" s="1" t="s">
        <v>568</v>
      </c>
      <c r="C46" s="1" t="s">
        <v>569</v>
      </c>
      <c r="D46" s="1" t="s">
        <v>570</v>
      </c>
      <c r="E46" s="1" t="str">
        <f>IFERROR(__xludf.DUMMYFUNCTION("SPLIT(D46,""33"",FALSE)"),"14 rue Saint Nicolas
                                ")</f>
        <v>14 rue Saint Nicolas
                                </v>
      </c>
      <c r="F46" s="1" t="str">
        <f>IFERROR(__xludf.DUMMYFUNCTION("""COMPUTED_VALUE"""),"800 Bordeaux")</f>
        <v>800 Bordeaux</v>
      </c>
      <c r="G46" s="1" t="str">
        <f t="shared" si="1"/>
        <v>33800</v>
      </c>
      <c r="H46" s="1" t="s">
        <v>571</v>
      </c>
      <c r="I46" s="1" t="s">
        <v>572</v>
      </c>
      <c r="J46" s="3"/>
      <c r="K46" s="1" t="s">
        <v>31</v>
      </c>
      <c r="L46" s="3"/>
      <c r="M46" s="3"/>
    </row>
    <row r="47">
      <c r="A47" s="4" t="s">
        <v>578</v>
      </c>
      <c r="B47" s="1" t="s">
        <v>579</v>
      </c>
      <c r="C47" s="1" t="s">
        <v>580</v>
      </c>
      <c r="D47" s="1" t="s">
        <v>581</v>
      </c>
      <c r="E47" s="1" t="str">
        <f>IFERROR(__xludf.DUMMYFUNCTION("SPLIT(D47,""33"",FALSE)"),"17 allée Eugène Delacroix
                                 Apt 18
                                ")</f>
        <v>17 allée Eugène Delacroix
                                 Apt 18
                                </v>
      </c>
      <c r="F47" s="1" t="str">
        <f>IFERROR(__xludf.DUMMYFUNCTION("""COMPUTED_VALUE"""),"800 Bordeaux")</f>
        <v>800 Bordeaux</v>
      </c>
      <c r="G47" s="1" t="str">
        <f t="shared" si="1"/>
        <v>33800</v>
      </c>
      <c r="H47" s="1" t="s">
        <v>582</v>
      </c>
      <c r="I47" s="1" t="s">
        <v>583</v>
      </c>
      <c r="J47" s="5" t="s">
        <v>584</v>
      </c>
      <c r="K47" s="1" t="s">
        <v>80</v>
      </c>
      <c r="L47" s="3"/>
      <c r="M47" s="3"/>
    </row>
    <row r="48">
      <c r="A48" s="4" t="s">
        <v>586</v>
      </c>
      <c r="B48" s="1" t="s">
        <v>587</v>
      </c>
      <c r="C48" s="1" t="s">
        <v>588</v>
      </c>
      <c r="D48" s="1" t="s">
        <v>589</v>
      </c>
      <c r="E48" s="1" t="str">
        <f>IFERROR(__xludf.DUMMYFUNCTION("SPLIT(D48,""33"",FALSE)"),"48, rue Kléber
                                ")</f>
        <v>48, rue Kléber
                                </v>
      </c>
      <c r="F48" s="1" t="str">
        <f>IFERROR(__xludf.DUMMYFUNCTION("""COMPUTED_VALUE"""),"800 BORDEAUX")</f>
        <v>800 BORDEAUX</v>
      </c>
      <c r="G48" s="1" t="str">
        <f t="shared" si="1"/>
        <v>33800</v>
      </c>
      <c r="H48" s="1" t="s">
        <v>590</v>
      </c>
      <c r="I48" s="1" t="s">
        <v>591</v>
      </c>
      <c r="J48" s="5" t="s">
        <v>592</v>
      </c>
      <c r="K48" s="1" t="s">
        <v>31</v>
      </c>
      <c r="L48" s="3"/>
      <c r="M48" s="3"/>
    </row>
    <row r="49">
      <c r="A49" s="4" t="s">
        <v>602</v>
      </c>
      <c r="B49" s="1" t="s">
        <v>603</v>
      </c>
      <c r="C49" s="1" t="s">
        <v>604</v>
      </c>
      <c r="D49" s="1" t="s">
        <v>9575</v>
      </c>
      <c r="E49" s="1" t="str">
        <f>IFERROR(__xludf.DUMMYFUNCTION("SPLIT(D49,""33"",FALSE)"),"pas d'adresse")</f>
        <v>pas d'adresse</v>
      </c>
      <c r="F49" s="3"/>
      <c r="G49" s="1" t="str">
        <f t="shared" si="1"/>
        <v/>
      </c>
      <c r="H49" s="3"/>
      <c r="I49" s="1" t="s">
        <v>11</v>
      </c>
      <c r="J49" s="1" t="s">
        <v>11</v>
      </c>
      <c r="K49" s="1" t="s">
        <v>11</v>
      </c>
      <c r="L49" s="3"/>
      <c r="M49" s="3"/>
    </row>
    <row r="50">
      <c r="A50" s="4" t="s">
        <v>606</v>
      </c>
      <c r="B50" s="1" t="s">
        <v>607</v>
      </c>
      <c r="C50" s="1" t="s">
        <v>608</v>
      </c>
      <c r="D50" s="1" t="s">
        <v>609</v>
      </c>
      <c r="E50" s="1" t="str">
        <f>IFERROR(__xludf.DUMMYFUNCTION("SPLIT(D50,""33"",FALSE)"),"10 Esplanade des Antilles, Maison des Sciences de l'Homme
                                ")</f>
        <v>10 Esplanade des Antilles, Maison des Sciences de l'Homme
                                </v>
      </c>
      <c r="F50" s="1" t="str">
        <f>IFERROR(__xludf.DUMMYFUNCTION("""COMPUTED_VALUE"""),"607 Pessac")</f>
        <v>607 Pessac</v>
      </c>
      <c r="G50" s="1" t="str">
        <f t="shared" si="1"/>
        <v>33607</v>
      </c>
      <c r="H50" s="1" t="s">
        <v>610</v>
      </c>
      <c r="I50" s="1" t="s">
        <v>11</v>
      </c>
      <c r="J50" s="5" t="s">
        <v>611</v>
      </c>
      <c r="K50" s="1" t="s">
        <v>31</v>
      </c>
      <c r="L50" s="3"/>
      <c r="M50" s="3"/>
    </row>
    <row r="51">
      <c r="A51" s="4" t="s">
        <v>613</v>
      </c>
      <c r="B51" s="1" t="s">
        <v>614</v>
      </c>
      <c r="C51" s="3"/>
      <c r="D51" s="1" t="s">
        <v>9575</v>
      </c>
      <c r="E51" s="1" t="str">
        <f>IFERROR(__xludf.DUMMYFUNCTION("SPLIT(D51,""33"",FALSE)"),"pas d'adresse")</f>
        <v>pas d'adresse</v>
      </c>
      <c r="F51" s="3"/>
      <c r="G51" s="1" t="str">
        <f t="shared" si="1"/>
        <v/>
      </c>
      <c r="H51" s="3"/>
      <c r="I51" s="1" t="s">
        <v>11</v>
      </c>
      <c r="J51" s="1" t="s">
        <v>11</v>
      </c>
      <c r="K51" s="1" t="s">
        <v>11</v>
      </c>
      <c r="L51" s="3"/>
      <c r="M51" s="3"/>
    </row>
    <row r="52">
      <c r="A52" s="4" t="s">
        <v>626</v>
      </c>
      <c r="B52" s="1" t="s">
        <v>627</v>
      </c>
      <c r="C52" s="1" t="s">
        <v>628</v>
      </c>
      <c r="D52" s="1" t="s">
        <v>629</v>
      </c>
      <c r="E52" s="1" t="str">
        <f>IFERROR(__xludf.DUMMYFUNCTION("SPLIT(D52,""33"",FALSE)"),"26, rue Marius Olivier
                                ")</f>
        <v>26, rue Marius Olivier
                                </v>
      </c>
      <c r="F52" s="1" t="str">
        <f>IFERROR(__xludf.DUMMYFUNCTION("""COMPUTED_VALUE"""),"130 BEGLES")</f>
        <v>130 BEGLES</v>
      </c>
      <c r="G52" s="1" t="str">
        <f t="shared" si="1"/>
        <v>33130</v>
      </c>
      <c r="H52" s="1" t="s">
        <v>630</v>
      </c>
      <c r="I52" s="1" t="s">
        <v>11</v>
      </c>
      <c r="J52" s="5" t="s">
        <v>631</v>
      </c>
      <c r="K52" s="1" t="s">
        <v>80</v>
      </c>
      <c r="L52" s="3"/>
      <c r="M52" s="3"/>
    </row>
    <row r="53">
      <c r="A53" s="4" t="s">
        <v>647</v>
      </c>
      <c r="B53" s="1" t="s">
        <v>648</v>
      </c>
      <c r="C53" s="1" t="s">
        <v>649</v>
      </c>
      <c r="D53" s="1" t="s">
        <v>650</v>
      </c>
      <c r="E53" s="1" t="str">
        <f>IFERROR(__xludf.DUMMYFUNCTION("SPLIT(D53,""33"",FALSE)"),"20 Quai Lawton
                                 CS50100
                                ")</f>
        <v>20 Quai Lawton
                                 CS50100
                                </v>
      </c>
      <c r="F53" s="1" t="str">
        <f>IFERROR(__xludf.DUMMYFUNCTION("""COMPUTED_VALUE"""),"300 BORDEAUX Cedex")</f>
        <v>300 BORDEAUX Cedex</v>
      </c>
      <c r="G53" s="1" t="str">
        <f t="shared" si="1"/>
        <v>33300</v>
      </c>
      <c r="H53" s="1" t="s">
        <v>651</v>
      </c>
      <c r="I53" s="1" t="s">
        <v>652</v>
      </c>
      <c r="J53" s="5" t="s">
        <v>653</v>
      </c>
      <c r="K53" s="1" t="s">
        <v>654</v>
      </c>
      <c r="L53" s="3"/>
      <c r="M53" s="3"/>
    </row>
    <row r="54">
      <c r="A54" s="4" t="s">
        <v>656</v>
      </c>
      <c r="B54" s="1" t="s">
        <v>657</v>
      </c>
      <c r="C54" s="1" t="s">
        <v>658</v>
      </c>
      <c r="D54" s="1" t="s">
        <v>659</v>
      </c>
      <c r="E54" s="1" t="str">
        <f>IFERROR(__xludf.DUMMYFUNCTION("SPLIT(D54,""33"",FALSE)"),"40 Allées d'Orléans
                                 Immeuble Le Splendide
                                ")</f>
        <v>40 Allées d'Orléans
                                 Immeuble Le Splendide
                                </v>
      </c>
      <c r="F54" s="1" t="str">
        <f>IFERROR(__xludf.DUMMYFUNCTION("""COMPUTED_VALUE"""),"000 BORDEAUX")</f>
        <v>000 BORDEAUX</v>
      </c>
      <c r="G54" s="1" t="str">
        <f t="shared" si="1"/>
        <v>33000</v>
      </c>
      <c r="H54" s="1" t="s">
        <v>660</v>
      </c>
      <c r="I54" s="1" t="s">
        <v>11</v>
      </c>
      <c r="J54" s="3"/>
      <c r="K54" s="1" t="s">
        <v>312</v>
      </c>
      <c r="L54" s="3"/>
      <c r="M54" s="3"/>
    </row>
    <row r="55">
      <c r="A55" s="4" t="s">
        <v>662</v>
      </c>
      <c r="B55" s="1" t="s">
        <v>663</v>
      </c>
      <c r="C55" s="1" t="s">
        <v>664</v>
      </c>
      <c r="D55" s="1" t="s">
        <v>665</v>
      </c>
      <c r="E55" s="1" t="str">
        <f>IFERROR(__xludf.DUMMYFUNCTION("SPLIT(D55,""33"",FALSE)"),"148 boulevard du Président Franklin Roosevelt
                                ")</f>
        <v>148 boulevard du Président Franklin Roosevelt
                                </v>
      </c>
      <c r="F55" s="1" t="str">
        <f>IFERROR(__xludf.DUMMYFUNCTION("""COMPUTED_VALUE"""),"800 Bordeaux")</f>
        <v>800 Bordeaux</v>
      </c>
      <c r="G55" s="1" t="str">
        <f t="shared" si="1"/>
        <v>33800</v>
      </c>
      <c r="H55" s="1" t="s">
        <v>666</v>
      </c>
      <c r="I55" s="1" t="s">
        <v>11</v>
      </c>
      <c r="J55" s="5" t="s">
        <v>667</v>
      </c>
      <c r="K55" s="1" t="s">
        <v>80</v>
      </c>
      <c r="L55" s="3"/>
      <c r="M55" s="3"/>
    </row>
    <row r="56">
      <c r="A56" s="4" t="s">
        <v>671</v>
      </c>
      <c r="B56" s="1" t="s">
        <v>672</v>
      </c>
      <c r="C56" s="3"/>
      <c r="D56" s="1" t="s">
        <v>9575</v>
      </c>
      <c r="E56" s="1" t="str">
        <f>IFERROR(__xludf.DUMMYFUNCTION("SPLIT(D56,""33"",FALSE)"),"pas d'adresse")</f>
        <v>pas d'adresse</v>
      </c>
      <c r="F56" s="3"/>
      <c r="G56" s="1" t="str">
        <f t="shared" si="1"/>
        <v/>
      </c>
      <c r="H56" s="3"/>
      <c r="I56" s="1" t="s">
        <v>11</v>
      </c>
      <c r="J56" s="1" t="s">
        <v>11</v>
      </c>
      <c r="K56" s="1" t="s">
        <v>11</v>
      </c>
      <c r="L56" s="3"/>
      <c r="M56" s="3"/>
    </row>
    <row r="57">
      <c r="A57" s="4" t="s">
        <v>674</v>
      </c>
      <c r="B57" s="1" t="s">
        <v>675</v>
      </c>
      <c r="C57" s="1" t="s">
        <v>676</v>
      </c>
      <c r="D57" s="1" t="s">
        <v>677</v>
      </c>
      <c r="E57" s="1" t="str">
        <f>IFERROR(__xludf.DUMMYFUNCTION("SPLIT(D57,""33"",FALSE)"),"8 RUE DU CHASSELAS
                                ")</f>
        <v>8 RUE DU CHASSELAS
                                </v>
      </c>
      <c r="F57" s="1" t="str">
        <f>IFERROR(__xludf.DUMMYFUNCTION("""COMPUTED_VALUE"""),"370 ARTIGUES PRES BORDEAUX")</f>
        <v>370 ARTIGUES PRES BORDEAUX</v>
      </c>
      <c r="G57" s="1" t="str">
        <f t="shared" si="1"/>
        <v>33370</v>
      </c>
      <c r="H57" s="1" t="s">
        <v>678</v>
      </c>
      <c r="I57" s="1" t="s">
        <v>11</v>
      </c>
      <c r="J57" s="5" t="s">
        <v>679</v>
      </c>
      <c r="K57" s="1" t="s">
        <v>11</v>
      </c>
      <c r="L57" s="3"/>
      <c r="M57" s="3"/>
    </row>
    <row r="58">
      <c r="A58" s="4" t="s">
        <v>683</v>
      </c>
      <c r="B58" s="1" t="s">
        <v>684</v>
      </c>
      <c r="C58" s="1" t="s">
        <v>685</v>
      </c>
      <c r="D58" s="1" t="s">
        <v>686</v>
      </c>
      <c r="E58" s="1" t="str">
        <f>IFERROR(__xludf.DUMMYFUNCTION("SPLIT(D58,""33"",FALSE)"),"680 Cours de la libération 
                                 KEDGE Business School
                                ")</f>
        <v>680 Cours de la libération 
                                 KEDGE Business School
                                </v>
      </c>
      <c r="F58" s="1" t="str">
        <f>IFERROR(__xludf.DUMMYFUNCTION("""COMPUTED_VALUE"""),"405 Talence")</f>
        <v>405 Talence</v>
      </c>
      <c r="G58" s="1" t="str">
        <f t="shared" si="1"/>
        <v>33405</v>
      </c>
      <c r="H58" s="1" t="s">
        <v>687</v>
      </c>
      <c r="I58" s="1" t="s">
        <v>11</v>
      </c>
      <c r="J58" s="5" t="s">
        <v>688</v>
      </c>
      <c r="K58" s="1" t="s">
        <v>31</v>
      </c>
      <c r="L58" s="3"/>
      <c r="M58" s="3"/>
    </row>
    <row r="59">
      <c r="A59" s="4" t="s">
        <v>692</v>
      </c>
      <c r="B59" s="1" t="s">
        <v>693</v>
      </c>
      <c r="C59" s="1" t="s">
        <v>694</v>
      </c>
      <c r="D59" s="1" t="s">
        <v>695</v>
      </c>
      <c r="E59" s="1" t="str">
        <f>IFERROR(__xludf.DUMMYFUNCTION("SPLIT(D59,""33"",FALSE)"),"169, rue Palais Gallien
                                ")</f>
        <v>169, rue Palais Gallien
                                </v>
      </c>
      <c r="F59" s="1" t="str">
        <f>IFERROR(__xludf.DUMMYFUNCTION("""COMPUTED_VALUE"""),"000 Bordeaux")</f>
        <v>000 Bordeaux</v>
      </c>
      <c r="G59" s="1" t="str">
        <f t="shared" si="1"/>
        <v>33000</v>
      </c>
      <c r="H59" s="1" t="s">
        <v>696</v>
      </c>
      <c r="I59" s="1" t="s">
        <v>697</v>
      </c>
      <c r="J59" s="1" t="s">
        <v>11</v>
      </c>
      <c r="K59" s="1" t="s">
        <v>80</v>
      </c>
      <c r="L59" s="3"/>
      <c r="M59" s="3"/>
    </row>
    <row r="60">
      <c r="A60" s="4" t="s">
        <v>699</v>
      </c>
      <c r="B60" s="1" t="s">
        <v>700</v>
      </c>
      <c r="C60" s="1" t="s">
        <v>701</v>
      </c>
      <c r="D60" s="1" t="s">
        <v>702</v>
      </c>
      <c r="E60" s="1" t="str">
        <f>IFERROR(__xludf.DUMMYFUNCTION("SPLIT(D60,""33"",FALSE)"),"8 rue Maryse Bastié
                                 apt 14
                                ")</f>
        <v>8 rue Maryse Bastié
                                 apt 14
                                </v>
      </c>
      <c r="F60" s="1" t="str">
        <f>IFERROR(__xludf.DUMMYFUNCTION("""COMPUTED_VALUE"""),"300 BORDEAUX")</f>
        <v>300 BORDEAUX</v>
      </c>
      <c r="G60" s="1" t="str">
        <f t="shared" si="1"/>
        <v>33300</v>
      </c>
      <c r="H60" s="1" t="s">
        <v>703</v>
      </c>
      <c r="I60" s="1" t="s">
        <v>704</v>
      </c>
      <c r="J60" s="1" t="s">
        <v>11</v>
      </c>
      <c r="K60" s="1" t="s">
        <v>80</v>
      </c>
      <c r="L60" s="3"/>
      <c r="M60" s="3"/>
    </row>
    <row r="61">
      <c r="A61" s="4" t="s">
        <v>706</v>
      </c>
      <c r="B61" s="1" t="s">
        <v>707</v>
      </c>
      <c r="C61" s="1" t="s">
        <v>708</v>
      </c>
      <c r="D61" s="1" t="s">
        <v>709</v>
      </c>
      <c r="E61" s="1" t="str">
        <f>IFERROR(__xludf.DUMMYFUNCTION("SPLIT(D61,""33"",FALSE)"),"11 rue Erik Satie
                                ")</f>
        <v>11 rue Erik Satie
                                </v>
      </c>
      <c r="F61" s="1" t="str">
        <f>IFERROR(__xludf.DUMMYFUNCTION("""COMPUTED_VALUE"""),"200 Bordeaux")</f>
        <v>200 Bordeaux</v>
      </c>
      <c r="G61" s="1" t="str">
        <f t="shared" si="1"/>
        <v>33200</v>
      </c>
      <c r="H61" s="1" t="s">
        <v>710</v>
      </c>
      <c r="I61" s="1" t="s">
        <v>11</v>
      </c>
      <c r="J61" s="5" t="s">
        <v>711</v>
      </c>
      <c r="K61" s="1" t="s">
        <v>80</v>
      </c>
      <c r="L61" s="3"/>
      <c r="M61" s="3"/>
    </row>
    <row r="62">
      <c r="A62" s="4" t="s">
        <v>715</v>
      </c>
      <c r="B62" s="1" t="s">
        <v>716</v>
      </c>
      <c r="C62" s="1" t="s">
        <v>717</v>
      </c>
      <c r="D62" s="1" t="s">
        <v>718</v>
      </c>
      <c r="E62" s="1" t="str">
        <f>IFERROR(__xludf.DUMMYFUNCTION("SPLIT(D62,""33"",FALSE)"),"8 Rue de Barsac
                                ")</f>
        <v>8 Rue de Barsac
                                </v>
      </c>
      <c r="F62" s="1" t="str">
        <f>IFERROR(__xludf.DUMMYFUNCTION("""COMPUTED_VALUE"""),"800 bordeaux")</f>
        <v>800 bordeaux</v>
      </c>
      <c r="G62" s="1" t="str">
        <f t="shared" si="1"/>
        <v>33800</v>
      </c>
      <c r="H62" s="1" t="s">
        <v>719</v>
      </c>
      <c r="I62" s="1" t="s">
        <v>11</v>
      </c>
      <c r="J62" s="5" t="s">
        <v>720</v>
      </c>
      <c r="K62" s="1" t="s">
        <v>80</v>
      </c>
      <c r="L62" s="3"/>
      <c r="M62" s="3"/>
    </row>
    <row r="63">
      <c r="A63" s="4" t="s">
        <v>722</v>
      </c>
      <c r="B63" s="1" t="s">
        <v>723</v>
      </c>
      <c r="C63" s="3"/>
      <c r="D63" s="1" t="s">
        <v>9575</v>
      </c>
      <c r="E63" s="1" t="str">
        <f>IFERROR(__xludf.DUMMYFUNCTION("SPLIT(D63,""33"",FALSE)"),"pas d'adresse")</f>
        <v>pas d'adresse</v>
      </c>
      <c r="F63" s="3"/>
      <c r="G63" s="1" t="str">
        <f t="shared" si="1"/>
        <v/>
      </c>
      <c r="H63" s="3"/>
      <c r="I63" s="1" t="s">
        <v>11</v>
      </c>
      <c r="J63" s="1" t="s">
        <v>11</v>
      </c>
      <c r="K63" s="1" t="s">
        <v>11</v>
      </c>
      <c r="L63" s="3"/>
      <c r="M63" s="3"/>
    </row>
    <row r="64">
      <c r="A64" s="4" t="s">
        <v>729</v>
      </c>
      <c r="B64" s="1" t="s">
        <v>730</v>
      </c>
      <c r="C64" s="1" t="s">
        <v>731</v>
      </c>
      <c r="D64" s="1" t="s">
        <v>732</v>
      </c>
      <c r="E64" s="1" t="str">
        <f>IFERROR(__xludf.DUMMYFUNCTION("SPLIT(D64,""33"",FALSE)"),"184 rue fondaudège
                                ")</f>
        <v>184 rue fondaudège
                                </v>
      </c>
      <c r="F64" s="1" t="str">
        <f>IFERROR(__xludf.DUMMYFUNCTION("""COMPUTED_VALUE"""),"000 Bordeaux")</f>
        <v>000 Bordeaux</v>
      </c>
      <c r="G64" s="1" t="str">
        <f t="shared" si="1"/>
        <v>33000</v>
      </c>
      <c r="H64" s="1" t="s">
        <v>733</v>
      </c>
      <c r="I64" s="1" t="s">
        <v>11</v>
      </c>
      <c r="J64" s="5" t="s">
        <v>734</v>
      </c>
      <c r="K64" s="1" t="s">
        <v>43</v>
      </c>
      <c r="L64" s="3"/>
      <c r="M64" s="3"/>
    </row>
    <row r="65">
      <c r="A65" s="4" t="s">
        <v>770</v>
      </c>
      <c r="B65" s="1" t="s">
        <v>771</v>
      </c>
      <c r="C65" s="3"/>
      <c r="D65" s="1" t="s">
        <v>9575</v>
      </c>
      <c r="E65" s="1" t="str">
        <f>IFERROR(__xludf.DUMMYFUNCTION("SPLIT(D65,""33"",FALSE)"),"pas d'adresse")</f>
        <v>pas d'adresse</v>
      </c>
      <c r="F65" s="3"/>
      <c r="G65" s="1" t="str">
        <f t="shared" si="1"/>
        <v/>
      </c>
      <c r="H65" s="3"/>
      <c r="I65" s="1" t="s">
        <v>11</v>
      </c>
      <c r="J65" s="1" t="s">
        <v>11</v>
      </c>
      <c r="K65" s="1" t="s">
        <v>11</v>
      </c>
      <c r="L65" s="3"/>
      <c r="M65" s="3"/>
    </row>
    <row r="66">
      <c r="A66" s="4" t="s">
        <v>775</v>
      </c>
      <c r="B66" s="1" t="s">
        <v>776</v>
      </c>
      <c r="C66" s="1" t="s">
        <v>777</v>
      </c>
      <c r="D66" s="1" t="s">
        <v>778</v>
      </c>
      <c r="E66" s="1" t="str">
        <f>IFERROR(__xludf.DUMMYFUNCTION("SPLIT(D66,""33"",FALSE)"),"Impasse du grand Barrail
                                ")</f>
        <v>Impasse du grand Barrail
                                </v>
      </c>
      <c r="F66" s="1" t="str">
        <f>IFERROR(__xludf.DUMMYFUNCTION("""COMPUTED_VALUE"""),"710 PUGNAC")</f>
        <v>710 PUGNAC</v>
      </c>
      <c r="G66" s="1" t="str">
        <f t="shared" si="1"/>
        <v>33710</v>
      </c>
      <c r="H66" s="1" t="s">
        <v>779</v>
      </c>
      <c r="I66" s="1" t="s">
        <v>11</v>
      </c>
      <c r="J66" s="5" t="s">
        <v>780</v>
      </c>
      <c r="K66" s="1" t="s">
        <v>53</v>
      </c>
      <c r="L66" s="3"/>
      <c r="M66" s="3"/>
    </row>
    <row r="67">
      <c r="A67" s="4" t="s">
        <v>782</v>
      </c>
      <c r="B67" s="1" t="s">
        <v>783</v>
      </c>
      <c r="C67" s="1" t="s">
        <v>784</v>
      </c>
      <c r="D67" s="1" t="s">
        <v>785</v>
      </c>
      <c r="E67" s="1" t="str">
        <f>IFERROR(__xludf.DUMMYFUNCTION("SPLIT(D67,""33"",FALSE)"),"18 rue Auguste Merillon
                                ")</f>
        <v>18 rue Auguste Merillon
                                </v>
      </c>
      <c r="F67" s="1" t="str">
        <f>IFERROR(__xludf.DUMMYFUNCTION("""COMPUTED_VALUE"""),"000 Bordeaux")</f>
        <v>000 Bordeaux</v>
      </c>
      <c r="G67" s="1" t="str">
        <f t="shared" si="1"/>
        <v>33000</v>
      </c>
      <c r="H67" s="1" t="s">
        <v>786</v>
      </c>
      <c r="I67" s="1" t="s">
        <v>787</v>
      </c>
      <c r="J67" s="1" t="s">
        <v>11</v>
      </c>
      <c r="K67" s="1" t="s">
        <v>80</v>
      </c>
      <c r="L67" s="3"/>
      <c r="M67" s="3"/>
    </row>
    <row r="68">
      <c r="A68" s="4" t="s">
        <v>803</v>
      </c>
      <c r="B68" s="1" t="s">
        <v>804</v>
      </c>
      <c r="C68" s="1" t="s">
        <v>805</v>
      </c>
      <c r="D68" s="1" t="s">
        <v>806</v>
      </c>
      <c r="E68" s="1" t="str">
        <f>IFERROR(__xludf.DUMMYFUNCTION("SPLIT(D68,""33"",FALSE)"),"164 rue Stéhélin
                                ")</f>
        <v>164 rue Stéhélin
                                </v>
      </c>
      <c r="F68" s="1" t="str">
        <f>IFERROR(__xludf.DUMMYFUNCTION("""COMPUTED_VALUE"""),"200 bordeaux")</f>
        <v>200 bordeaux</v>
      </c>
      <c r="G68" s="1" t="str">
        <f t="shared" si="1"/>
        <v>33200</v>
      </c>
      <c r="H68" s="1" t="s">
        <v>807</v>
      </c>
      <c r="I68" s="1" t="s">
        <v>11</v>
      </c>
      <c r="J68" s="3"/>
      <c r="K68" s="1" t="s">
        <v>80</v>
      </c>
      <c r="L68" s="3"/>
      <c r="M68" s="3"/>
    </row>
    <row r="69">
      <c r="A69" s="4" t="s">
        <v>809</v>
      </c>
      <c r="B69" s="1" t="s">
        <v>810</v>
      </c>
      <c r="C69" s="1" t="s">
        <v>811</v>
      </c>
      <c r="D69" s="1" t="s">
        <v>812</v>
      </c>
      <c r="E69" s="1" t="str">
        <f>IFERROR(__xludf.DUMMYFUNCTION("SPLIT(D69,""33"",FALSE)"),".
                                ")</f>
        <v>.
                                </v>
      </c>
      <c r="F69" s="1" t="str">
        <f>IFERROR(__xludf.DUMMYFUNCTION("""COMPUTED_VALUE"""),"000 BORDEAUX")</f>
        <v>000 BORDEAUX</v>
      </c>
      <c r="G69" s="1" t="str">
        <f t="shared" si="1"/>
        <v>33000</v>
      </c>
      <c r="H69" s="1" t="s">
        <v>813</v>
      </c>
      <c r="I69" s="1" t="s">
        <v>11</v>
      </c>
      <c r="J69" s="5" t="s">
        <v>814</v>
      </c>
      <c r="K69" s="1" t="s">
        <v>31</v>
      </c>
      <c r="L69" s="3"/>
      <c r="M69" s="3"/>
    </row>
    <row r="70">
      <c r="A70" s="4" t="s">
        <v>818</v>
      </c>
      <c r="B70" s="1" t="s">
        <v>819</v>
      </c>
      <c r="C70" s="1" t="s">
        <v>820</v>
      </c>
      <c r="D70" s="1" t="s">
        <v>821</v>
      </c>
      <c r="E70" s="1" t="str">
        <f>IFERROR(__xludf.DUMMYFUNCTION("SPLIT(D70,""33"",FALSE)"),"Boulevard Jacques Chaban-Delmas
                                ")</f>
        <v>Boulevard Jacques Chaban-Delmas
                                </v>
      </c>
      <c r="F70" s="1" t="str">
        <f>IFERROR(__xludf.DUMMYFUNCTION("""COMPUTED_VALUE"""),"520 BRUGES")</f>
        <v>520 BRUGES</v>
      </c>
      <c r="G70" s="1" t="str">
        <f t="shared" si="1"/>
        <v>33520</v>
      </c>
      <c r="H70" s="1" t="s">
        <v>822</v>
      </c>
      <c r="I70" s="1" t="s">
        <v>11</v>
      </c>
      <c r="J70" s="5" t="s">
        <v>823</v>
      </c>
      <c r="K70" s="1" t="s">
        <v>183</v>
      </c>
      <c r="L70" s="3"/>
      <c r="M70" s="3"/>
    </row>
    <row r="71">
      <c r="A71" s="4" t="s">
        <v>825</v>
      </c>
      <c r="B71" s="1" t="s">
        <v>826</v>
      </c>
      <c r="C71" s="3"/>
      <c r="D71" s="1" t="s">
        <v>9575</v>
      </c>
      <c r="E71" s="1" t="str">
        <f>IFERROR(__xludf.DUMMYFUNCTION("SPLIT(D71,""33"",FALSE)"),"pas d'adresse")</f>
        <v>pas d'adresse</v>
      </c>
      <c r="F71" s="3"/>
      <c r="G71" s="1" t="str">
        <f t="shared" si="1"/>
        <v/>
      </c>
      <c r="H71" s="3"/>
      <c r="I71" s="1" t="s">
        <v>11</v>
      </c>
      <c r="J71" s="1" t="s">
        <v>11</v>
      </c>
      <c r="K71" s="1" t="s">
        <v>11</v>
      </c>
      <c r="L71" s="3"/>
      <c r="M71" s="3"/>
    </row>
    <row r="72">
      <c r="A72" s="4" t="s">
        <v>832</v>
      </c>
      <c r="B72" s="1" t="s">
        <v>833</v>
      </c>
      <c r="C72" s="1" t="s">
        <v>834</v>
      </c>
      <c r="D72" s="1" t="s">
        <v>835</v>
      </c>
      <c r="E72" s="1" t="str">
        <f>IFERROR(__xludf.DUMMYFUNCTION("SPLIT(D72,""33"",FALSE)"),"31 rue Lachassaigne chez Mme DAO DUC Sylvie 
                                ")</f>
        <v>31 rue Lachassaigne chez Mme DAO DUC Sylvie 
                                </v>
      </c>
      <c r="F72" s="1" t="str">
        <f>IFERROR(__xludf.DUMMYFUNCTION("""COMPUTED_VALUE"""),"000 BORDEAUX")</f>
        <v>000 BORDEAUX</v>
      </c>
      <c r="G72" s="1" t="str">
        <f t="shared" si="1"/>
        <v>33000</v>
      </c>
      <c r="H72" s="1" t="s">
        <v>836</v>
      </c>
      <c r="I72" s="1" t="s">
        <v>11</v>
      </c>
      <c r="J72" s="3"/>
      <c r="K72" s="1" t="s">
        <v>183</v>
      </c>
      <c r="L72" s="3"/>
      <c r="M72" s="3"/>
    </row>
    <row r="73">
      <c r="A73" s="4" t="s">
        <v>856</v>
      </c>
      <c r="B73" s="1" t="s">
        <v>857</v>
      </c>
      <c r="C73" s="1" t="s">
        <v>858</v>
      </c>
      <c r="D73" s="1" t="s">
        <v>859</v>
      </c>
      <c r="E73" s="1" t="str">
        <f>IFERROR(__xludf.DUMMYFUNCTION("SPLIT(D73,""33"",FALSE)"),"12 Avenue des 40 Journaux 
                                 appt 162
                                ")</f>
        <v>12 Avenue des 40 Journaux 
                                 appt 162
                                </v>
      </c>
      <c r="F73" s="1" t="str">
        <f>IFERROR(__xludf.DUMMYFUNCTION("""COMPUTED_VALUE"""),"300 Bordeaux")</f>
        <v>300 Bordeaux</v>
      </c>
      <c r="G73" s="1" t="str">
        <f t="shared" si="1"/>
        <v>33300</v>
      </c>
      <c r="H73" s="1" t="s">
        <v>860</v>
      </c>
      <c r="I73" s="1" t="s">
        <v>11</v>
      </c>
      <c r="J73" s="1" t="s">
        <v>11</v>
      </c>
      <c r="K73" s="1" t="s">
        <v>183</v>
      </c>
      <c r="L73" s="3"/>
      <c r="M73" s="3"/>
    </row>
    <row r="74">
      <c r="A74" s="4" t="s">
        <v>866</v>
      </c>
      <c r="B74" s="1" t="s">
        <v>867</v>
      </c>
      <c r="C74" s="1" t="s">
        <v>868</v>
      </c>
      <c r="D74" s="1" t="s">
        <v>869</v>
      </c>
      <c r="E74" s="1" t="str">
        <f>IFERROR(__xludf.DUMMYFUNCTION("SPLIT(D74,""33"",FALSE)"),"Residence de la mairie
                                 Bat 14 apt 9
                                ")</f>
        <v>Residence de la mairie
                                 Bat 14 apt 9
                                </v>
      </c>
      <c r="F74" s="1" t="str">
        <f>IFERROR(__xludf.DUMMYFUNCTION("""COMPUTED_VALUE"""),"130 BEGLES")</f>
        <v>130 BEGLES</v>
      </c>
      <c r="G74" s="1" t="str">
        <f t="shared" si="1"/>
        <v>33130</v>
      </c>
      <c r="H74" s="1" t="s">
        <v>870</v>
      </c>
      <c r="I74" s="1" t="s">
        <v>871</v>
      </c>
      <c r="J74" s="1" t="s">
        <v>11</v>
      </c>
      <c r="K74" s="1" t="s">
        <v>53</v>
      </c>
      <c r="L74" s="3"/>
      <c r="M74" s="3"/>
    </row>
    <row r="75">
      <c r="A75" s="4" t="s">
        <v>877</v>
      </c>
      <c r="B75" s="1" t="s">
        <v>878</v>
      </c>
      <c r="C75" s="1" t="s">
        <v>879</v>
      </c>
      <c r="D75" s="1" t="s">
        <v>880</v>
      </c>
      <c r="E75" s="1" t="str">
        <f>IFERROR(__xludf.DUMMYFUNCTION("SPLIT(D75,""33"",FALSE)"),"3 rue de Tauzia
                                ")</f>
        <v>3 rue de Tauzia
                                </v>
      </c>
      <c r="F75" s="1" t="str">
        <f>IFERROR(__xludf.DUMMYFUNCTION("""COMPUTED_VALUE"""),"800 Bordeaux")</f>
        <v>800 Bordeaux</v>
      </c>
      <c r="G75" s="1" t="str">
        <f t="shared" si="1"/>
        <v>33800</v>
      </c>
      <c r="H75" s="1" t="s">
        <v>881</v>
      </c>
      <c r="I75" s="1" t="s">
        <v>11</v>
      </c>
      <c r="J75" s="3"/>
      <c r="K75" s="1" t="s">
        <v>80</v>
      </c>
      <c r="L75" s="3"/>
      <c r="M75" s="3"/>
    </row>
    <row r="76">
      <c r="A76" s="4" t="s">
        <v>893</v>
      </c>
      <c r="B76" s="1" t="s">
        <v>894</v>
      </c>
      <c r="C76" s="1" t="s">
        <v>895</v>
      </c>
      <c r="D76" s="1" t="s">
        <v>896</v>
      </c>
      <c r="E76" s="1" t="str">
        <f>IFERROR(__xludf.DUMMYFUNCTION("SPLIT(D76,""33"",FALSE)"),"62bis rue paul antin
                                ")</f>
        <v>62bis rue paul antin
                                </v>
      </c>
      <c r="F76" s="1" t="str">
        <f>IFERROR(__xludf.DUMMYFUNCTION("""COMPUTED_VALUE"""),"800 BORDEAUX")</f>
        <v>800 BORDEAUX</v>
      </c>
      <c r="G76" s="1" t="str">
        <f t="shared" si="1"/>
        <v>33800</v>
      </c>
      <c r="H76" s="1" t="s">
        <v>897</v>
      </c>
      <c r="I76" s="1" t="s">
        <v>898</v>
      </c>
      <c r="J76" s="3"/>
      <c r="K76" s="1" t="s">
        <v>183</v>
      </c>
      <c r="L76" s="3"/>
      <c r="M76" s="3"/>
    </row>
    <row r="77">
      <c r="A77" s="4" t="s">
        <v>906</v>
      </c>
      <c r="B77" s="1" t="s">
        <v>907</v>
      </c>
      <c r="C77" s="1" t="s">
        <v>908</v>
      </c>
      <c r="D77" s="1" t="s">
        <v>909</v>
      </c>
      <c r="E77" s="1" t="str">
        <f>IFERROR(__xludf.DUMMYFUNCTION("SPLIT(D77,""33"",FALSE)"),"84 rue Amédée St Germain
                                 La Laiterie
                                ")</f>
        <v>84 rue Amédée St Germain
                                 La Laiterie
                                </v>
      </c>
      <c r="F77" s="1" t="str">
        <f>IFERROR(__xludf.DUMMYFUNCTION("""COMPUTED_VALUE"""),"800 Bordeaux")</f>
        <v>800 Bordeaux</v>
      </c>
      <c r="G77" s="1" t="str">
        <f t="shared" si="1"/>
        <v>33800</v>
      </c>
      <c r="H77" s="1" t="s">
        <v>910</v>
      </c>
      <c r="I77" s="1" t="s">
        <v>11</v>
      </c>
      <c r="J77" s="5" t="s">
        <v>911</v>
      </c>
      <c r="K77" s="1" t="s">
        <v>80</v>
      </c>
      <c r="L77" s="3"/>
      <c r="M77" s="3"/>
    </row>
    <row r="78">
      <c r="A78" s="4" t="s">
        <v>915</v>
      </c>
      <c r="B78" s="1" t="s">
        <v>916</v>
      </c>
      <c r="C78" s="3"/>
      <c r="D78" s="1" t="s">
        <v>9575</v>
      </c>
      <c r="E78" s="1" t="str">
        <f>IFERROR(__xludf.DUMMYFUNCTION("SPLIT(D78,""33"",FALSE)"),"pas d'adresse")</f>
        <v>pas d'adresse</v>
      </c>
      <c r="F78" s="3"/>
      <c r="G78" s="1" t="str">
        <f t="shared" si="1"/>
        <v/>
      </c>
      <c r="H78" s="3"/>
      <c r="I78" s="1" t="s">
        <v>11</v>
      </c>
      <c r="J78" s="1" t="s">
        <v>11</v>
      </c>
      <c r="K78" s="1" t="s">
        <v>11</v>
      </c>
      <c r="L78" s="3"/>
      <c r="M78" s="3"/>
    </row>
    <row r="79">
      <c r="A79" s="4" t="s">
        <v>918</v>
      </c>
      <c r="B79" s="1" t="s">
        <v>919</v>
      </c>
      <c r="C79" s="1" t="s">
        <v>920</v>
      </c>
      <c r="D79" s="1" t="s">
        <v>921</v>
      </c>
      <c r="E79" s="5" t="str">
        <f>IFERROR(__xludf.DUMMYFUNCTION("SPLIT(D79,""33"",FALSE)"),"http://www.we-job.com/
                                ")</f>
        <v>http://www.we-job.com/
                                </v>
      </c>
      <c r="F79" s="1" t="str">
        <f>IFERROR(__xludf.DUMMYFUNCTION("""COMPUTED_VALUE"""),"000 Bordeaux")</f>
        <v>000 Bordeaux</v>
      </c>
      <c r="G79" s="1" t="str">
        <f t="shared" si="1"/>
        <v>33000</v>
      </c>
      <c r="H79" s="1" t="s">
        <v>922</v>
      </c>
      <c r="I79" s="1" t="s">
        <v>11</v>
      </c>
      <c r="J79" s="5" t="s">
        <v>923</v>
      </c>
      <c r="K79" s="1" t="s">
        <v>924</v>
      </c>
      <c r="L79" s="3"/>
      <c r="M79" s="3"/>
    </row>
    <row r="80">
      <c r="A80" s="4" t="s">
        <v>926</v>
      </c>
      <c r="B80" s="1" t="s">
        <v>927</v>
      </c>
      <c r="C80" s="1" t="s">
        <v>928</v>
      </c>
      <c r="D80" s="1" t="s">
        <v>929</v>
      </c>
      <c r="E80" s="1" t="str">
        <f>IFERROR(__xludf.DUMMYFUNCTION("SPLIT(D80,""33"",FALSE)"),"17 rue Calvimont
                                 Coté Cour
                                ")</f>
        <v>17 rue Calvimont
                                 Coté Cour
                                </v>
      </c>
      <c r="F80" s="1" t="str">
        <f>IFERROR(__xludf.DUMMYFUNCTION("""COMPUTED_VALUE"""),"100 BORDEAUX")</f>
        <v>100 BORDEAUX</v>
      </c>
      <c r="G80" s="1" t="str">
        <f t="shared" si="1"/>
        <v>33100</v>
      </c>
      <c r="H80" s="1" t="s">
        <v>930</v>
      </c>
      <c r="I80" s="1" t="s">
        <v>11</v>
      </c>
      <c r="J80" s="5" t="s">
        <v>931</v>
      </c>
      <c r="K80" s="1" t="s">
        <v>183</v>
      </c>
      <c r="L80" s="3"/>
      <c r="M80" s="3"/>
    </row>
    <row r="81">
      <c r="A81" s="4" t="s">
        <v>939</v>
      </c>
      <c r="B81" s="1" t="s">
        <v>940</v>
      </c>
      <c r="C81" s="1" t="s">
        <v>941</v>
      </c>
      <c r="D81" s="1" t="s">
        <v>942</v>
      </c>
      <c r="E81" s="1" t="str">
        <f>IFERROR(__xludf.DUMMYFUNCTION("SPLIT(D81,""33"",FALSE)"),"85 rue Camille GODARD
                                ")</f>
        <v>85 rue Camille GODARD
                                </v>
      </c>
      <c r="F81" s="1" t="str">
        <f>IFERROR(__xludf.DUMMYFUNCTION("""COMPUTED_VALUE"""),"000 BORDEAUX")</f>
        <v>000 BORDEAUX</v>
      </c>
      <c r="G81" s="1" t="str">
        <f t="shared" si="1"/>
        <v>33000</v>
      </c>
      <c r="H81" s="1" t="s">
        <v>943</v>
      </c>
      <c r="I81" s="1" t="s">
        <v>944</v>
      </c>
      <c r="J81" s="1" t="s">
        <v>11</v>
      </c>
      <c r="K81" s="1" t="s">
        <v>11</v>
      </c>
      <c r="L81" s="3"/>
      <c r="M81" s="3"/>
    </row>
    <row r="82">
      <c r="A82" s="4" t="s">
        <v>950</v>
      </c>
      <c r="B82" s="1" t="s">
        <v>951</v>
      </c>
      <c r="C82" s="1" t="s">
        <v>952</v>
      </c>
      <c r="D82" s="1" t="s">
        <v>953</v>
      </c>
      <c r="E82" s="1" t="str">
        <f>IFERROR(__xludf.DUMMYFUNCTION("SPLIT(D82,""33"",FALSE)"),"40 rue Laffiteau
                                ")</f>
        <v>40 rue Laffiteau
                                </v>
      </c>
      <c r="F82" s="1" t="str">
        <f>IFERROR(__xludf.DUMMYFUNCTION("""COMPUTED_VALUE"""),"800 Bordeaux")</f>
        <v>800 Bordeaux</v>
      </c>
      <c r="G82" s="1" t="str">
        <f t="shared" si="1"/>
        <v>33800</v>
      </c>
      <c r="H82" s="1" t="s">
        <v>954</v>
      </c>
      <c r="I82" s="1" t="s">
        <v>955</v>
      </c>
      <c r="J82" s="3"/>
      <c r="K82" s="1" t="s">
        <v>154</v>
      </c>
      <c r="L82" s="3"/>
      <c r="M82" s="3"/>
    </row>
    <row r="83">
      <c r="A83" s="4" t="s">
        <v>957</v>
      </c>
      <c r="B83" s="1" t="s">
        <v>958</v>
      </c>
      <c r="C83" s="3"/>
      <c r="D83" s="1" t="s">
        <v>9575</v>
      </c>
      <c r="E83" s="1" t="str">
        <f>IFERROR(__xludf.DUMMYFUNCTION("SPLIT(D83,""33"",FALSE)"),"pas d'adresse")</f>
        <v>pas d'adresse</v>
      </c>
      <c r="F83" s="3"/>
      <c r="G83" s="1" t="str">
        <f t="shared" si="1"/>
        <v/>
      </c>
      <c r="H83" s="3"/>
      <c r="I83" s="1" t="s">
        <v>11</v>
      </c>
      <c r="J83" s="1" t="s">
        <v>11</v>
      </c>
      <c r="K83" s="1" t="s">
        <v>11</v>
      </c>
      <c r="L83" s="3"/>
      <c r="M83" s="3"/>
    </row>
    <row r="84">
      <c r="A84" s="4" t="s">
        <v>960</v>
      </c>
      <c r="B84" s="1" t="s">
        <v>961</v>
      </c>
      <c r="C84" s="1" t="s">
        <v>962</v>
      </c>
      <c r="D84" s="1" t="s">
        <v>963</v>
      </c>
      <c r="E84" s="1" t="str">
        <f>IFERROR(__xludf.DUMMYFUNCTION("SPLIT(D84,""33"",FALSE)"),"28 avenue André Reinson, Résidence Canopée, Bat F Appt 617, 4è étage
                                ")</f>
        <v>28 avenue André Reinson, Résidence Canopée, Bat F Appt 617, 4è étage
                                </v>
      </c>
      <c r="F84" s="1" t="str">
        <f>IFERROR(__xludf.DUMMYFUNCTION("""COMPUTED_VALUE"""),"300 Bordeaux")</f>
        <v>300 Bordeaux</v>
      </c>
      <c r="G84" s="1" t="str">
        <f t="shared" si="1"/>
        <v>33300</v>
      </c>
      <c r="H84" s="1" t="s">
        <v>964</v>
      </c>
      <c r="I84" s="1" t="s">
        <v>965</v>
      </c>
      <c r="J84" s="1" t="s">
        <v>11</v>
      </c>
      <c r="K84" s="1" t="s">
        <v>183</v>
      </c>
      <c r="L84" s="3"/>
      <c r="M84" s="3"/>
    </row>
    <row r="85">
      <c r="A85" s="4" t="s">
        <v>971</v>
      </c>
      <c r="B85" s="1" t="s">
        <v>972</v>
      </c>
      <c r="C85" s="1" t="s">
        <v>973</v>
      </c>
      <c r="D85" s="1" t="s">
        <v>974</v>
      </c>
      <c r="E85" s="1" t="str">
        <f>IFERROR(__xludf.DUMMYFUNCTION("SPLIT(D85,""33"",FALSE)"),"106 Rue Joseph cruchon
                                ")</f>
        <v>106 Rue Joseph cruchon
                                </v>
      </c>
      <c r="F85" s="1" t="str">
        <f>IFERROR(__xludf.DUMMYFUNCTION("""COMPUTED_VALUE"""),"380 Biganos")</f>
        <v>380 Biganos</v>
      </c>
      <c r="G85" s="1" t="str">
        <f t="shared" si="1"/>
        <v>33380</v>
      </c>
      <c r="H85" s="1" t="s">
        <v>975</v>
      </c>
      <c r="I85" s="1" t="s">
        <v>976</v>
      </c>
      <c r="J85" s="5" t="s">
        <v>977</v>
      </c>
      <c r="K85" s="1" t="s">
        <v>80</v>
      </c>
      <c r="L85" s="3"/>
      <c r="M85" s="3"/>
    </row>
    <row r="86">
      <c r="A86" s="4" t="s">
        <v>979</v>
      </c>
      <c r="B86" s="1" t="s">
        <v>980</v>
      </c>
      <c r="C86" s="1" t="s">
        <v>981</v>
      </c>
      <c r="D86" s="1" t="s">
        <v>982</v>
      </c>
      <c r="E86" s="1" t="str">
        <f>IFERROR(__xludf.DUMMYFUNCTION("SPLIT(D86,""33"",FALSE)"),"185 Cours Balguerie Stuttenberg
                                 Appartement 124
                                ")</f>
        <v>185 Cours Balguerie Stuttenberg
                                 Appartement 124
                                </v>
      </c>
      <c r="F86" s="1" t="str">
        <f>IFERROR(__xludf.DUMMYFUNCTION("""COMPUTED_VALUE"""),"300 Bordeaux")</f>
        <v>300 Bordeaux</v>
      </c>
      <c r="G86" s="1" t="str">
        <f t="shared" si="1"/>
        <v>33300</v>
      </c>
      <c r="H86" s="1" t="s">
        <v>983</v>
      </c>
      <c r="I86" s="1" t="s">
        <v>984</v>
      </c>
      <c r="J86" s="1" t="s">
        <v>11</v>
      </c>
      <c r="K86" s="1" t="s">
        <v>312</v>
      </c>
      <c r="L86" s="3"/>
      <c r="M86" s="3"/>
    </row>
    <row r="87">
      <c r="A87" s="4" t="s">
        <v>986</v>
      </c>
      <c r="B87" s="1" t="s">
        <v>987</v>
      </c>
      <c r="C87" s="1" t="s">
        <v>988</v>
      </c>
      <c r="D87" s="1" t="s">
        <v>989</v>
      </c>
      <c r="E87" s="1" t="str">
        <f>IFERROR(__xludf.DUMMYFUNCTION("SPLIT(D87,""33"",FALSE)"),"13 rue l'abbé Groult
                                75015 PARIS")</f>
        <v>13 rue l'abbé Groult
                                75015 PARIS</v>
      </c>
      <c r="F87" s="1"/>
      <c r="G87" s="1" t="str">
        <f t="shared" si="1"/>
        <v>33</v>
      </c>
      <c r="H87" s="1" t="s">
        <v>990</v>
      </c>
      <c r="I87" s="1" t="s">
        <v>11</v>
      </c>
      <c r="J87" s="5" t="s">
        <v>991</v>
      </c>
      <c r="K87" s="1" t="s">
        <v>11</v>
      </c>
      <c r="L87" s="3"/>
      <c r="M87" s="3"/>
    </row>
    <row r="88">
      <c r="A88" s="4" t="s">
        <v>1009</v>
      </c>
      <c r="B88" s="1" t="s">
        <v>1010</v>
      </c>
      <c r="C88" s="1" t="s">
        <v>1011</v>
      </c>
      <c r="D88" s="1" t="s">
        <v>1012</v>
      </c>
      <c r="E88" s="1" t="str">
        <f>IFERROR(__xludf.DUMMYFUNCTION("SPLIT(D88,""33"",FALSE)"),"406 boulevard du président Wilson
                                ")</f>
        <v>406 boulevard du président Wilson
                                </v>
      </c>
      <c r="F88" s="1" t="str">
        <f>IFERROR(__xludf.DUMMYFUNCTION("""COMPUTED_VALUE"""),"000 Bordeaux")</f>
        <v>000 Bordeaux</v>
      </c>
      <c r="G88" s="1" t="str">
        <f t="shared" si="1"/>
        <v>33000</v>
      </c>
      <c r="H88" s="1" t="s">
        <v>1013</v>
      </c>
      <c r="I88" s="1" t="s">
        <v>1014</v>
      </c>
      <c r="J88" s="3"/>
      <c r="K88" s="1" t="s">
        <v>31</v>
      </c>
      <c r="L88" s="3"/>
      <c r="M88" s="3"/>
    </row>
    <row r="89">
      <c r="A89" s="4" t="s">
        <v>1018</v>
      </c>
      <c r="B89" s="1" t="s">
        <v>1019</v>
      </c>
      <c r="C89" s="1" t="s">
        <v>1020</v>
      </c>
      <c r="D89" s="1" t="s">
        <v>1021</v>
      </c>
      <c r="E89" s="1" t="str">
        <f>IFERROR(__xludf.DUMMYFUNCTION("SPLIT(D89,""33"",FALSE)"),"412 avenue de verdun
                                ")</f>
        <v>412 avenue de verdun
                                </v>
      </c>
      <c r="F89" s="1" t="str">
        <f>IFERROR(__xludf.DUMMYFUNCTION("""COMPUTED_VALUE"""),"700 merignac")</f>
        <v>700 merignac</v>
      </c>
      <c r="G89" s="1" t="str">
        <f t="shared" si="1"/>
        <v>33700</v>
      </c>
      <c r="H89" s="1" t="s">
        <v>1022</v>
      </c>
      <c r="I89" s="1" t="s">
        <v>11</v>
      </c>
      <c r="J89" s="5" t="s">
        <v>1023</v>
      </c>
      <c r="K89" s="1" t="s">
        <v>53</v>
      </c>
      <c r="L89" s="3"/>
      <c r="M89" s="3"/>
    </row>
    <row r="90">
      <c r="A90" s="4" t="s">
        <v>1029</v>
      </c>
      <c r="B90" s="1" t="s">
        <v>1030</v>
      </c>
      <c r="C90" s="1" t="s">
        <v>1031</v>
      </c>
      <c r="D90" s="1" t="s">
        <v>1032</v>
      </c>
      <c r="E90" s="1" t="str">
        <f>IFERROR(__xludf.DUMMYFUNCTION("SPLIT(D90,""33"",FALSE)"),"96, rue de la Benauge
                                ")</f>
        <v>96, rue de la Benauge
                                </v>
      </c>
      <c r="F90" s="1" t="str">
        <f>IFERROR(__xludf.DUMMYFUNCTION("""COMPUTED_VALUE"""),"100 BORDEAUX")</f>
        <v>100 BORDEAUX</v>
      </c>
      <c r="G90" s="1" t="str">
        <f t="shared" si="1"/>
        <v>33100</v>
      </c>
      <c r="H90" s="1" t="s">
        <v>1033</v>
      </c>
      <c r="I90" s="1" t="s">
        <v>11</v>
      </c>
      <c r="J90" s="1" t="s">
        <v>11</v>
      </c>
      <c r="K90" s="1" t="s">
        <v>183</v>
      </c>
      <c r="L90" s="3"/>
      <c r="M90" s="3"/>
    </row>
    <row r="91">
      <c r="A91" s="4" t="s">
        <v>1035</v>
      </c>
      <c r="B91" s="1" t="s">
        <v>1036</v>
      </c>
      <c r="C91" s="1" t="s">
        <v>1037</v>
      </c>
      <c r="D91" s="1" t="s">
        <v>1038</v>
      </c>
      <c r="E91" s="1" t="str">
        <f>IFERROR(__xludf.DUMMYFUNCTION("SPLIT(D91,""33"",FALSE)"),"19 place des Basques
                                 Addeo-Orchestre Papageno
                                ")</f>
        <v>19 place des Basques
                                 Addeo-Orchestre Papageno
                                </v>
      </c>
      <c r="F91" s="1" t="str">
        <f>IFERROR(__xludf.DUMMYFUNCTION("""COMPUTED_VALUE"""),"000 Bordeaux")</f>
        <v>000 Bordeaux</v>
      </c>
      <c r="G91" s="1" t="str">
        <f t="shared" si="1"/>
        <v>33000</v>
      </c>
      <c r="H91" s="1" t="s">
        <v>1039</v>
      </c>
      <c r="I91" s="1" t="s">
        <v>1040</v>
      </c>
      <c r="J91" s="5" t="s">
        <v>1041</v>
      </c>
      <c r="K91" s="1" t="s">
        <v>80</v>
      </c>
      <c r="L91" s="3"/>
      <c r="M91" s="3"/>
    </row>
    <row r="92">
      <c r="A92" s="4" t="s">
        <v>1043</v>
      </c>
      <c r="B92" s="1" t="s">
        <v>1044</v>
      </c>
      <c r="C92" s="1" t="s">
        <v>1045</v>
      </c>
      <c r="D92" s="1" t="s">
        <v>1046</v>
      </c>
      <c r="E92" s="1" t="str">
        <f>IFERROR(__xludf.DUMMYFUNCTION("SPLIT(D92,""33"",FALSE)"),"fédération du secours populaire 95 quai de paludate// 6 rue Belcier
                                ")</f>
        <v>fédération du secours populaire 95 quai de paludate// 6 rue Belcier
                                </v>
      </c>
      <c r="F92" s="1" t="str">
        <f>IFERROR(__xludf.DUMMYFUNCTION("""COMPUTED_VALUE"""),"800 bordeaux")</f>
        <v>800 bordeaux</v>
      </c>
      <c r="G92" s="1" t="str">
        <f t="shared" si="1"/>
        <v>33800</v>
      </c>
      <c r="H92" s="1" t="s">
        <v>1047</v>
      </c>
      <c r="I92" s="1" t="s">
        <v>11</v>
      </c>
      <c r="J92" s="5" t="s">
        <v>1048</v>
      </c>
      <c r="K92" s="1" t="s">
        <v>31</v>
      </c>
      <c r="L92" s="3"/>
      <c r="M92" s="3"/>
    </row>
    <row r="93">
      <c r="A93" s="4" t="s">
        <v>1052</v>
      </c>
      <c r="B93" s="1" t="s">
        <v>1053</v>
      </c>
      <c r="C93" s="1" t="s">
        <v>1054</v>
      </c>
      <c r="D93" s="1" t="s">
        <v>1055</v>
      </c>
      <c r="E93" s="1" t="str">
        <f>IFERROR(__xludf.DUMMYFUNCTION("SPLIT(D93,""33"",FALSE)"),"1 avenue Brémontier
                                ")</f>
        <v>1 avenue Brémontier
                                </v>
      </c>
      <c r="F93" s="1" t="str">
        <f>IFERROR(__xludf.DUMMYFUNCTION("""COMPUTED_VALUE"""),"950 Lege Cap Ferret")</f>
        <v>950 Lege Cap Ferret</v>
      </c>
      <c r="G93" s="1" t="str">
        <f t="shared" si="1"/>
        <v>33950</v>
      </c>
      <c r="H93" s="1" t="s">
        <v>1056</v>
      </c>
      <c r="I93" s="1" t="s">
        <v>11</v>
      </c>
      <c r="J93" s="5" t="s">
        <v>1057</v>
      </c>
      <c r="K93" s="1" t="s">
        <v>183</v>
      </c>
      <c r="L93" s="3"/>
      <c r="M93" s="3"/>
    </row>
    <row r="94">
      <c r="A94" s="4" t="s">
        <v>1059</v>
      </c>
      <c r="B94" s="1" t="s">
        <v>1060</v>
      </c>
      <c r="C94" s="1" t="s">
        <v>1061</v>
      </c>
      <c r="D94" s="1" t="s">
        <v>1062</v>
      </c>
      <c r="E94" s="1" t="str">
        <f>IFERROR(__xludf.DUMMYFUNCTION("SPLIT(D94,""33"",FALSE)"),"Résidence du Lac, Apt 289, Entrée R, Avenue Laroque
                                ")</f>
        <v>Résidence du Lac, Apt 289, Entrée R, Avenue Laroque
                                </v>
      </c>
      <c r="F94" s="1" t="str">
        <f>IFERROR(__xludf.DUMMYFUNCTION("""COMPUTED_VALUE"""),"300 Bordeaux")</f>
        <v>300 Bordeaux</v>
      </c>
      <c r="G94" s="1" t="str">
        <f t="shared" si="1"/>
        <v>33300</v>
      </c>
      <c r="H94" s="1" t="s">
        <v>1063</v>
      </c>
      <c r="I94" s="1" t="s">
        <v>1064</v>
      </c>
      <c r="J94" s="5" t="s">
        <v>1065</v>
      </c>
      <c r="K94" s="1" t="s">
        <v>53</v>
      </c>
      <c r="L94" s="3"/>
      <c r="M94" s="3"/>
    </row>
    <row r="95">
      <c r="A95" s="4" t="s">
        <v>1077</v>
      </c>
      <c r="B95" s="1" t="s">
        <v>1078</v>
      </c>
      <c r="C95" s="1" t="s">
        <v>1079</v>
      </c>
      <c r="D95" s="1" t="s">
        <v>1080</v>
      </c>
      <c r="E95" s="1" t="str">
        <f>IFERROR(__xludf.DUMMYFUNCTION("SPLIT(D95,""33"",FALSE)"),"96 rue de la Benauge
                                BP 14
                                ")</f>
        <v>96 rue de la Benauge
                                BP 14
                                </v>
      </c>
      <c r="F95" s="1" t="str">
        <f>IFERROR(__xludf.DUMMYFUNCTION("""COMPUTED_VALUE"""),"100 Bordeaux")</f>
        <v>100 Bordeaux</v>
      </c>
      <c r="G95" s="1" t="str">
        <f t="shared" si="1"/>
        <v>33100</v>
      </c>
      <c r="H95" s="1" t="s">
        <v>1081</v>
      </c>
      <c r="I95" s="1" t="s">
        <v>1082</v>
      </c>
      <c r="J95" s="5" t="s">
        <v>1083</v>
      </c>
      <c r="K95" s="1" t="s">
        <v>183</v>
      </c>
      <c r="L95" s="3"/>
      <c r="M95" s="3"/>
    </row>
    <row r="96">
      <c r="A96" s="4" t="s">
        <v>1085</v>
      </c>
      <c r="B96" s="1" t="s">
        <v>1086</v>
      </c>
      <c r="C96" s="3"/>
      <c r="D96" s="1" t="s">
        <v>9575</v>
      </c>
      <c r="E96" s="1" t="str">
        <f>IFERROR(__xludf.DUMMYFUNCTION("SPLIT(D96,""33"",FALSE)"),"pas d'adresse")</f>
        <v>pas d'adresse</v>
      </c>
      <c r="F96" s="3"/>
      <c r="G96" s="1" t="str">
        <f t="shared" si="1"/>
        <v/>
      </c>
      <c r="H96" s="3"/>
      <c r="I96" s="1" t="s">
        <v>11</v>
      </c>
      <c r="J96" s="1" t="s">
        <v>11</v>
      </c>
      <c r="K96" s="1" t="s">
        <v>11</v>
      </c>
      <c r="L96" s="3"/>
      <c r="M96" s="3"/>
    </row>
    <row r="97">
      <c r="A97" s="4" t="s">
        <v>1088</v>
      </c>
      <c r="B97" s="1" t="s">
        <v>1089</v>
      </c>
      <c r="C97" s="1" t="s">
        <v>1090</v>
      </c>
      <c r="D97" s="1" t="s">
        <v>1091</v>
      </c>
      <c r="E97" s="1" t="str">
        <f>IFERROR(__xludf.DUMMYFUNCTION("SPLIT(D97,""33"",FALSE)"),"74 rue Joséphine
                                 Ecole Dupaty
                                ")</f>
        <v>74 rue Joséphine
                                 Ecole Dupaty
                                </v>
      </c>
      <c r="F97" s="1" t="str">
        <f>IFERROR(__xludf.DUMMYFUNCTION("""COMPUTED_VALUE"""),"300 Bordeaux")</f>
        <v>300 Bordeaux</v>
      </c>
      <c r="G97" s="1" t="str">
        <f t="shared" si="1"/>
        <v>33300</v>
      </c>
      <c r="H97" s="1" t="s">
        <v>1092</v>
      </c>
      <c r="I97" s="1" t="s">
        <v>11</v>
      </c>
      <c r="J97" s="1" t="s">
        <v>11</v>
      </c>
      <c r="K97" s="1" t="s">
        <v>312</v>
      </c>
      <c r="L97" s="3"/>
      <c r="M97" s="3"/>
    </row>
    <row r="98">
      <c r="A98" s="4" t="s">
        <v>1096</v>
      </c>
      <c r="B98" s="1" t="s">
        <v>1097</v>
      </c>
      <c r="C98" s="1" t="s">
        <v>1098</v>
      </c>
      <c r="D98" s="1" t="s">
        <v>1099</v>
      </c>
      <c r="E98" s="1" t="str">
        <f>IFERROR(__xludf.DUMMYFUNCTION("SPLIT(D98,""33"",FALSE)"),"72, rue Emile Fourcand
                                ")</f>
        <v>72, rue Emile Fourcand
                                </v>
      </c>
      <c r="F98" s="1" t="str">
        <f>IFERROR(__xludf.DUMMYFUNCTION("""COMPUTED_VALUE"""),"000 Bordeaux")</f>
        <v>000 Bordeaux</v>
      </c>
      <c r="G98" s="1" t="str">
        <f t="shared" si="1"/>
        <v>33000</v>
      </c>
      <c r="H98" s="1" t="s">
        <v>1100</v>
      </c>
      <c r="I98" s="1" t="s">
        <v>11</v>
      </c>
      <c r="J98" s="5" t="s">
        <v>1101</v>
      </c>
      <c r="K98" s="1" t="s">
        <v>80</v>
      </c>
      <c r="L98" s="3"/>
      <c r="M98" s="3"/>
    </row>
    <row r="99">
      <c r="A99" s="4" t="s">
        <v>1107</v>
      </c>
      <c r="B99" s="1" t="s">
        <v>1108</v>
      </c>
      <c r="C99" s="1" t="s">
        <v>1109</v>
      </c>
      <c r="D99" s="1" t="s">
        <v>1110</v>
      </c>
      <c r="E99" s="1" t="str">
        <f>IFERROR(__xludf.DUMMYFUNCTION("SPLIT(D99,""33"",FALSE)"),"15 place Renaudel
                                ")</f>
        <v>15 place Renaudel
                                </v>
      </c>
      <c r="F99" s="1" t="str">
        <f>IFERROR(__xludf.DUMMYFUNCTION("""COMPUTED_VALUE"""),"800 BORDEAUX")</f>
        <v>800 BORDEAUX</v>
      </c>
      <c r="G99" s="1" t="str">
        <f t="shared" si="1"/>
        <v>33800</v>
      </c>
      <c r="H99" s="1" t="s">
        <v>1111</v>
      </c>
      <c r="I99" s="1" t="s">
        <v>11</v>
      </c>
      <c r="J99" s="1" t="s">
        <v>11</v>
      </c>
      <c r="K99" s="1" t="s">
        <v>80</v>
      </c>
      <c r="L99" s="3"/>
      <c r="M99" s="3"/>
    </row>
    <row r="100">
      <c r="A100" s="4" t="s">
        <v>1145</v>
      </c>
      <c r="B100" s="1" t="s">
        <v>1146</v>
      </c>
      <c r="C100" s="1" t="s">
        <v>1147</v>
      </c>
      <c r="D100" s="1" t="s">
        <v>1148</v>
      </c>
      <c r="E100" s="1" t="str">
        <f>IFERROR(__xludf.DUMMYFUNCTION("SPLIT(D100,""33"",FALSE)"),"60 cours Aristide Briand
                                ")</f>
        <v>60 cours Aristide Briand
                                </v>
      </c>
      <c r="F100" s="1" t="str">
        <f>IFERROR(__xludf.DUMMYFUNCTION("""COMPUTED_VALUE"""),"000 Bordeaux")</f>
        <v>000 Bordeaux</v>
      </c>
      <c r="G100" s="1" t="str">
        <f t="shared" si="1"/>
        <v>33000</v>
      </c>
      <c r="H100" s="1" t="s">
        <v>1149</v>
      </c>
      <c r="I100" s="1" t="s">
        <v>11</v>
      </c>
      <c r="J100" s="5" t="s">
        <v>1150</v>
      </c>
      <c r="K100" s="1" t="s">
        <v>80</v>
      </c>
      <c r="L100" s="3"/>
      <c r="M100" s="3"/>
    </row>
    <row r="101">
      <c r="A101" s="4" t="s">
        <v>1156</v>
      </c>
      <c r="B101" s="1" t="s">
        <v>1157</v>
      </c>
      <c r="C101" s="1" t="s">
        <v>1158</v>
      </c>
      <c r="D101" s="1" t="s">
        <v>1159</v>
      </c>
      <c r="E101" s="1" t="str">
        <f>IFERROR(__xludf.DUMMYFUNCTION("SPLIT(D101,""33"",FALSE)"),"16 rue St James
                                ")</f>
        <v>16 rue St James
                                </v>
      </c>
      <c r="F101" s="1" t="str">
        <f>IFERROR(__xludf.DUMMYFUNCTION("""COMPUTED_VALUE"""),"000 Bordeaux")</f>
        <v>000 Bordeaux</v>
      </c>
      <c r="G101" s="1" t="str">
        <f t="shared" si="1"/>
        <v>33000</v>
      </c>
      <c r="H101" s="1" t="s">
        <v>1160</v>
      </c>
      <c r="I101" s="1" t="s">
        <v>11</v>
      </c>
      <c r="J101" s="1" t="s">
        <v>11</v>
      </c>
      <c r="K101" s="1" t="s">
        <v>80</v>
      </c>
      <c r="L101" s="3"/>
      <c r="M101" s="3"/>
    </row>
    <row r="102">
      <c r="A102" s="4" t="s">
        <v>1162</v>
      </c>
      <c r="B102" s="1" t="s">
        <v>1163</v>
      </c>
      <c r="C102" s="3"/>
      <c r="D102" s="1" t="s">
        <v>9575</v>
      </c>
      <c r="E102" s="1" t="str">
        <f>IFERROR(__xludf.DUMMYFUNCTION("SPLIT(D102,""33"",FALSE)"),"pas d'adresse")</f>
        <v>pas d'adresse</v>
      </c>
      <c r="F102" s="3"/>
      <c r="G102" s="1" t="str">
        <f t="shared" si="1"/>
        <v/>
      </c>
      <c r="H102" s="3"/>
      <c r="I102" s="1" t="s">
        <v>11</v>
      </c>
      <c r="J102" s="1" t="s">
        <v>11</v>
      </c>
      <c r="K102" s="1" t="s">
        <v>11</v>
      </c>
      <c r="L102" s="3"/>
      <c r="M102" s="3"/>
    </row>
    <row r="103">
      <c r="A103" s="4" t="s">
        <v>1165</v>
      </c>
      <c r="B103" s="1" t="s">
        <v>1166</v>
      </c>
      <c r="C103" s="1" t="s">
        <v>1167</v>
      </c>
      <c r="D103" s="1" t="s">
        <v>1168</v>
      </c>
      <c r="E103" s="1" t="str">
        <f>IFERROR(__xludf.DUMMYFUNCTION("SPLIT(D103,""33"",FALSE)"),"Bordeaux Backgammon Club
                                 91 rue Ducau chez Mr et Mme CAILLEAU Julien
                                ")</f>
        <v>Bordeaux Backgammon Club
                                 91 rue Ducau chez Mr et Mme CAILLEAU Julien
                                </v>
      </c>
      <c r="F103" s="1" t="str">
        <f>IFERROR(__xludf.DUMMYFUNCTION("""COMPUTED_VALUE"""),"000 Bordeaux")</f>
        <v>000 Bordeaux</v>
      </c>
      <c r="G103" s="1" t="str">
        <f t="shared" si="1"/>
        <v>33000</v>
      </c>
      <c r="H103" s="1" t="s">
        <v>1169</v>
      </c>
      <c r="I103" s="1" t="s">
        <v>11</v>
      </c>
      <c r="J103" s="1" t="s">
        <v>11</v>
      </c>
      <c r="K103" s="1" t="s">
        <v>43</v>
      </c>
      <c r="L103" s="3"/>
      <c r="M103" s="3"/>
    </row>
    <row r="104">
      <c r="A104" s="4" t="s">
        <v>1171</v>
      </c>
      <c r="B104" s="1" t="s">
        <v>1172</v>
      </c>
      <c r="C104" s="1" t="s">
        <v>1173</v>
      </c>
      <c r="D104" s="1" t="s">
        <v>1174</v>
      </c>
      <c r="E104" s="1" t="str">
        <f>IFERROR(__xludf.DUMMYFUNCTION("SPLIT(D104,""33"",FALSE)"),"40 rue du Sablonat
                                ")</f>
        <v>40 rue du Sablonat
                                </v>
      </c>
      <c r="F104" s="1" t="str">
        <f>IFERROR(__xludf.DUMMYFUNCTION("""COMPUTED_VALUE"""),"800 BORDEAUX")</f>
        <v>800 BORDEAUX</v>
      </c>
      <c r="G104" s="1" t="str">
        <f t="shared" si="1"/>
        <v>33800</v>
      </c>
      <c r="H104" s="1" t="s">
        <v>1175</v>
      </c>
      <c r="I104" s="1" t="s">
        <v>1176</v>
      </c>
      <c r="J104" s="1" t="s">
        <v>11</v>
      </c>
      <c r="K104" s="1" t="s">
        <v>53</v>
      </c>
      <c r="L104" s="3"/>
      <c r="M104" s="3"/>
    </row>
    <row r="105">
      <c r="A105" s="4" t="s">
        <v>1182</v>
      </c>
      <c r="B105" s="1" t="s">
        <v>1183</v>
      </c>
      <c r="C105" s="1" t="s">
        <v>1184</v>
      </c>
      <c r="D105" s="1" t="s">
        <v>1185</v>
      </c>
      <c r="E105" s="1" t="str">
        <f>IFERROR(__xludf.DUMMYFUNCTION("SPLIT(D105,""33"",FALSE)"),"38, cours des Aubiers
                                ")</f>
        <v>38, cours des Aubiers
                                </v>
      </c>
      <c r="F105" s="1" t="str">
        <f>IFERROR(__xludf.DUMMYFUNCTION("""COMPUTED_VALUE"""),"800 Bordeaux")</f>
        <v>800 Bordeaux</v>
      </c>
      <c r="G105" s="1" t="str">
        <f t="shared" si="1"/>
        <v>33800</v>
      </c>
      <c r="H105" s="1" t="s">
        <v>1186</v>
      </c>
      <c r="I105" s="1" t="s">
        <v>11</v>
      </c>
      <c r="J105" s="5" t="s">
        <v>1187</v>
      </c>
      <c r="K105" s="1" t="s">
        <v>31</v>
      </c>
      <c r="L105" s="3"/>
      <c r="M105" s="3"/>
    </row>
    <row r="106">
      <c r="A106" s="4" t="s">
        <v>1193</v>
      </c>
      <c r="B106" s="1" t="s">
        <v>1194</v>
      </c>
      <c r="C106" s="1" t="s">
        <v>1195</v>
      </c>
      <c r="D106" s="1" t="s">
        <v>1196</v>
      </c>
      <c r="E106" s="1" t="str">
        <f>IFERROR(__xludf.DUMMYFUNCTION("SPLIT(D106,""33"",FALSE)"),"12, avenue Pujade
                                ")</f>
        <v>12, avenue Pujade
                                </v>
      </c>
      <c r="F106" s="1" t="str">
        <f>IFERROR(__xludf.DUMMYFUNCTION("""COMPUTED_VALUE"""),"360 Cénac")</f>
        <v>360 Cénac</v>
      </c>
      <c r="G106" s="1" t="str">
        <f t="shared" si="1"/>
        <v>33360</v>
      </c>
      <c r="H106" s="1" t="s">
        <v>1197</v>
      </c>
      <c r="I106" s="1" t="s">
        <v>11</v>
      </c>
      <c r="J106" s="5" t="s">
        <v>1198</v>
      </c>
      <c r="K106" s="1" t="s">
        <v>1199</v>
      </c>
      <c r="L106" s="3"/>
      <c r="M106" s="3"/>
    </row>
    <row r="107">
      <c r="A107" s="4" t="s">
        <v>1207</v>
      </c>
      <c r="B107" s="1" t="s">
        <v>1208</v>
      </c>
      <c r="C107" s="1" t="s">
        <v>1209</v>
      </c>
      <c r="D107" s="1" t="s">
        <v>1210</v>
      </c>
      <c r="E107" s="1" t="str">
        <f>IFERROR(__xludf.DUMMYFUNCTION("SPLIT(D107,""33"",FALSE)"),"351 Boulevard du président Wilson
                                ")</f>
        <v>351 Boulevard du président Wilson
                                </v>
      </c>
      <c r="F107" s="1" t="str">
        <f>IFERROR(__xludf.DUMMYFUNCTION("""COMPUTED_VALUE"""),"073 Bordeaux")</f>
        <v>073 Bordeaux</v>
      </c>
      <c r="G107" s="1" t="str">
        <f t="shared" si="1"/>
        <v>33073</v>
      </c>
      <c r="H107" s="1" t="s">
        <v>1211</v>
      </c>
      <c r="I107" s="1" t="s">
        <v>11</v>
      </c>
      <c r="J107" s="5" t="s">
        <v>1212</v>
      </c>
      <c r="K107" s="1" t="s">
        <v>312</v>
      </c>
      <c r="L107" s="3"/>
      <c r="M107" s="3"/>
    </row>
    <row r="108">
      <c r="A108" s="4" t="s">
        <v>1220</v>
      </c>
      <c r="B108" s="1" t="s">
        <v>1221</v>
      </c>
      <c r="C108" s="1" t="s">
        <v>1222</v>
      </c>
      <c r="D108" s="1" t="s">
        <v>1223</v>
      </c>
      <c r="E108" s="1" t="str">
        <f>IFERROR(__xludf.DUMMYFUNCTION("SPLIT(D108,""33"",FALSE)"),"109 rue Belleville
                                ")</f>
        <v>109 rue Belleville
                                </v>
      </c>
      <c r="F108" s="1" t="str">
        <f>IFERROR(__xludf.DUMMYFUNCTION("""COMPUTED_VALUE"""),"000 Bordeaux")</f>
        <v>000 Bordeaux</v>
      </c>
      <c r="G108" s="1" t="str">
        <f t="shared" si="1"/>
        <v>33000</v>
      </c>
      <c r="H108" s="1" t="s">
        <v>1224</v>
      </c>
      <c r="I108" s="1" t="s">
        <v>1225</v>
      </c>
      <c r="J108" s="5" t="s">
        <v>1226</v>
      </c>
      <c r="K108" s="1" t="s">
        <v>154</v>
      </c>
      <c r="L108" s="3"/>
      <c r="M108" s="3"/>
    </row>
    <row r="109">
      <c r="A109" s="4" t="s">
        <v>1230</v>
      </c>
      <c r="B109" s="1" t="s">
        <v>1231</v>
      </c>
      <c r="C109" s="1" t="s">
        <v>1232</v>
      </c>
      <c r="D109" s="1" t="s">
        <v>1233</v>
      </c>
      <c r="E109" s="1" t="str">
        <f>IFERROR(__xludf.DUMMYFUNCTION("SPLIT(D109,""33"",FALSE)"),"rue des sablières
                                ")</f>
        <v>rue des sablières
                                </v>
      </c>
      <c r="F109" s="1" t="str">
        <f>IFERROR(__xludf.DUMMYFUNCTION("""COMPUTED_VALUE"""),"800 Bordeaux")</f>
        <v>800 Bordeaux</v>
      </c>
      <c r="G109" s="1" t="str">
        <f t="shared" si="1"/>
        <v>33800</v>
      </c>
      <c r="H109" s="1" t="s">
        <v>1234</v>
      </c>
      <c r="I109" s="1" t="s">
        <v>11</v>
      </c>
      <c r="J109" s="5" t="s">
        <v>1235</v>
      </c>
      <c r="K109" s="1" t="s">
        <v>312</v>
      </c>
      <c r="L109" s="3"/>
      <c r="M109" s="3"/>
    </row>
    <row r="110">
      <c r="A110" s="4" t="s">
        <v>1237</v>
      </c>
      <c r="B110" s="1" t="s">
        <v>1238</v>
      </c>
      <c r="C110" s="1" t="s">
        <v>1239</v>
      </c>
      <c r="D110" s="1" t="s">
        <v>1240</v>
      </c>
      <c r="E110" s="1" t="str">
        <f>IFERROR(__xludf.DUMMYFUNCTION("SPLIT(D110,""33"",FALSE)"),"31 rue BORIE 
                                ")</f>
        <v>31 rue BORIE 
                                </v>
      </c>
      <c r="F110" s="1" t="str">
        <f>IFERROR(__xludf.DUMMYFUNCTION("""COMPUTED_VALUE"""),"000 BORDEAUX")</f>
        <v>000 BORDEAUX</v>
      </c>
      <c r="G110" s="1" t="str">
        <f t="shared" si="1"/>
        <v>33000</v>
      </c>
      <c r="H110" s="1" t="s">
        <v>1241</v>
      </c>
      <c r="I110" s="1" t="s">
        <v>1242</v>
      </c>
      <c r="J110" s="1" t="s">
        <v>11</v>
      </c>
      <c r="K110" s="1" t="s">
        <v>80</v>
      </c>
      <c r="L110" s="3"/>
      <c r="M110" s="3"/>
    </row>
    <row r="111">
      <c r="A111" s="4" t="s">
        <v>1256</v>
      </c>
      <c r="B111" s="1" t="s">
        <v>1257</v>
      </c>
      <c r="C111" s="1" t="s">
        <v>1258</v>
      </c>
      <c r="D111" s="1" t="s">
        <v>1259</v>
      </c>
      <c r="E111" s="1" t="str">
        <f>IFERROR(__xludf.DUMMYFUNCTION("SPLIT(D111,""33"",FALSE)"),"1 place saint Christophe, Athénée Père Joseph Wresinski
                                BP 16
                                ")</f>
        <v>1 place saint Christophe, Athénée Père Joseph Wresinski
                                BP 16
                                </v>
      </c>
      <c r="F111" s="1" t="str">
        <f>IFERROR(__xludf.DUMMYFUNCTION("""COMPUTED_VALUE"""),"000 BORDEAUX")</f>
        <v>000 BORDEAUX</v>
      </c>
      <c r="G111" s="1" t="str">
        <f t="shared" si="1"/>
        <v>33000</v>
      </c>
      <c r="H111" s="1" t="s">
        <v>1260</v>
      </c>
      <c r="I111" s="1" t="s">
        <v>11</v>
      </c>
      <c r="J111" s="5" t="s">
        <v>1261</v>
      </c>
      <c r="K111" s="1" t="s">
        <v>312</v>
      </c>
      <c r="L111" s="3"/>
      <c r="M111" s="3"/>
    </row>
    <row r="112">
      <c r="A112" s="4" t="s">
        <v>1265</v>
      </c>
      <c r="B112" s="1" t="s">
        <v>1266</v>
      </c>
      <c r="C112" s="1" t="s">
        <v>1267</v>
      </c>
      <c r="D112" s="1" t="s">
        <v>1268</v>
      </c>
      <c r="E112" s="1" t="str">
        <f>IFERROR(__xludf.DUMMYFUNCTION("SPLIT(D112,""33"",FALSE)"),"66 rue abbé de l'épée
                                 La ruche
                                ")</f>
        <v>66 rue abbé de l'épée
                                 La ruche
                                </v>
      </c>
      <c r="F112" s="1" t="str">
        <f>IFERROR(__xludf.DUMMYFUNCTION("""COMPUTED_VALUE"""),"000 Bordeaux")</f>
        <v>000 Bordeaux</v>
      </c>
      <c r="G112" s="1" t="str">
        <f t="shared" si="1"/>
        <v>33000</v>
      </c>
      <c r="H112" s="1" t="s">
        <v>1269</v>
      </c>
      <c r="I112" s="1" t="s">
        <v>11</v>
      </c>
      <c r="J112" s="1" t="s">
        <v>11</v>
      </c>
      <c r="K112" s="1" t="s">
        <v>382</v>
      </c>
      <c r="L112" s="3"/>
      <c r="M112" s="3"/>
    </row>
    <row r="113">
      <c r="A113" s="4" t="s">
        <v>1279</v>
      </c>
      <c r="B113" s="1" t="s">
        <v>1280</v>
      </c>
      <c r="C113" s="1" t="s">
        <v>1281</v>
      </c>
      <c r="D113" s="1" t="s">
        <v>1282</v>
      </c>
      <c r="E113" s="1" t="str">
        <f>IFERROR(__xludf.DUMMYFUNCTION("SPLIT(D113,""33"",FALSE)"),"11 cours louis fargue
                                ")</f>
        <v>11 cours louis fargue
                                </v>
      </c>
      <c r="F113" s="1" t="str">
        <f>IFERROR(__xludf.DUMMYFUNCTION("""COMPUTED_VALUE"""),"000 Bordeaux")</f>
        <v>000 Bordeaux</v>
      </c>
      <c r="G113" s="1" t="str">
        <f t="shared" si="1"/>
        <v>33000</v>
      </c>
      <c r="H113" s="1" t="s">
        <v>1283</v>
      </c>
      <c r="I113" s="1" t="s">
        <v>11</v>
      </c>
      <c r="J113" s="3"/>
      <c r="K113" s="1" t="s">
        <v>53</v>
      </c>
      <c r="L113" s="3"/>
      <c r="M113" s="3"/>
    </row>
    <row r="114">
      <c r="A114" s="4" t="s">
        <v>1287</v>
      </c>
      <c r="B114" s="1" t="s">
        <v>1288</v>
      </c>
      <c r="C114" s="1" t="s">
        <v>1289</v>
      </c>
      <c r="D114" s="1" t="s">
        <v>1290</v>
      </c>
      <c r="E114" s="1" t="str">
        <f>IFERROR(__xludf.DUMMYFUNCTION("SPLIT(D114,""33"",FALSE)"),"22 Rue Elvina Sivan
                                ")</f>
        <v>22 Rue Elvina Sivan
                                </v>
      </c>
      <c r="F114" s="1" t="str">
        <f>IFERROR(__xludf.DUMMYFUNCTION("""COMPUTED_VALUE"""),"800 BORDEAUX")</f>
        <v>800 BORDEAUX</v>
      </c>
      <c r="G114" s="1" t="str">
        <f t="shared" si="1"/>
        <v>33800</v>
      </c>
      <c r="H114" s="1" t="s">
        <v>1291</v>
      </c>
      <c r="I114" s="1" t="s">
        <v>1292</v>
      </c>
      <c r="J114" s="1" t="s">
        <v>11</v>
      </c>
      <c r="K114" s="1" t="s">
        <v>183</v>
      </c>
      <c r="L114" s="3"/>
      <c r="M114" s="3"/>
    </row>
    <row r="115">
      <c r="A115" s="4" t="s">
        <v>1296</v>
      </c>
      <c r="B115" s="1" t="s">
        <v>1297</v>
      </c>
      <c r="C115" s="1" t="s">
        <v>1298</v>
      </c>
      <c r="D115" s="1" t="s">
        <v>1299</v>
      </c>
      <c r="E115" s="1" t="str">
        <f>IFERROR(__xludf.DUMMYFUNCTION("SPLIT(D115,""33"",FALSE)"),"11 rue joseph cugnot
                                 zi du phare
                                ")</f>
        <v>11 rue joseph cugnot
                                 zi du phare
                                </v>
      </c>
      <c r="F115" s="1" t="str">
        <f>IFERROR(__xludf.DUMMYFUNCTION("""COMPUTED_VALUE"""),"700 Mérignac")</f>
        <v>700 Mérignac</v>
      </c>
      <c r="G115" s="1" t="str">
        <f t="shared" si="1"/>
        <v>33700</v>
      </c>
      <c r="H115" s="1" t="s">
        <v>1300</v>
      </c>
      <c r="I115" s="1" t="s">
        <v>1301</v>
      </c>
      <c r="J115" s="1" t="s">
        <v>11</v>
      </c>
      <c r="K115" s="1" t="s">
        <v>31</v>
      </c>
      <c r="L115" s="3"/>
      <c r="M115" s="3"/>
    </row>
    <row r="116">
      <c r="A116" s="4" t="s">
        <v>1307</v>
      </c>
      <c r="B116" s="1" t="s">
        <v>1308</v>
      </c>
      <c r="C116" s="1" t="s">
        <v>1309</v>
      </c>
      <c r="D116" s="1" t="s">
        <v>1310</v>
      </c>
      <c r="E116" s="1" t="str">
        <f>IFERROR(__xludf.DUMMYFUNCTION("SPLIT(D116,""33"",FALSE)"),"5 RUE DUFAU  
                                ")</f>
        <v>5 RUE DUFAU  
                                </v>
      </c>
      <c r="F116" s="1" t="str">
        <f>IFERROR(__xludf.DUMMYFUNCTION("""COMPUTED_VALUE"""),"000 BORDEAUX")</f>
        <v>000 BORDEAUX</v>
      </c>
      <c r="G116" s="1" t="str">
        <f t="shared" si="1"/>
        <v>33000</v>
      </c>
      <c r="H116" s="1" t="s">
        <v>1311</v>
      </c>
      <c r="I116" s="1" t="s">
        <v>11</v>
      </c>
      <c r="J116" s="5" t="s">
        <v>1312</v>
      </c>
      <c r="K116" s="1" t="s">
        <v>312</v>
      </c>
      <c r="L116" s="3"/>
      <c r="M116" s="3"/>
    </row>
    <row r="117">
      <c r="A117" s="4" t="s">
        <v>1316</v>
      </c>
      <c r="B117" s="1" t="s">
        <v>1317</v>
      </c>
      <c r="C117" s="1" t="s">
        <v>1318</v>
      </c>
      <c r="D117" s="1" t="s">
        <v>1319</v>
      </c>
      <c r="E117" s="1" t="str">
        <f>IFERROR(__xludf.DUMMYFUNCTION("SPLIT(D117,""33"",FALSE)"),"23 rue de l'Eglise 
                                ")</f>
        <v>23 rue de l'Eglise 
                                </v>
      </c>
      <c r="F117" s="1" t="str">
        <f>IFERROR(__xludf.DUMMYFUNCTION("""COMPUTED_VALUE"""),"200 Bordeaux")</f>
        <v>200 Bordeaux</v>
      </c>
      <c r="G117" s="1" t="str">
        <f t="shared" si="1"/>
        <v>33200</v>
      </c>
      <c r="H117" s="1" t="s">
        <v>1320</v>
      </c>
      <c r="I117" s="1" t="s">
        <v>1321</v>
      </c>
      <c r="J117" s="1" t="s">
        <v>11</v>
      </c>
      <c r="K117" s="1" t="s">
        <v>382</v>
      </c>
      <c r="L117" s="3"/>
      <c r="M117" s="3"/>
    </row>
    <row r="118">
      <c r="A118" s="4" t="s">
        <v>1327</v>
      </c>
      <c r="B118" s="1" t="s">
        <v>1328</v>
      </c>
      <c r="C118" s="1" t="s">
        <v>1329</v>
      </c>
      <c r="D118" s="1" t="s">
        <v>1330</v>
      </c>
      <c r="E118" s="1" t="str">
        <f>IFERROR(__xludf.DUMMYFUNCTION("SPLIT(D118,""33"",FALSE)"),"Résidence de saltus 
                                 3 allée de saltus 
                                ")</f>
        <v>Résidence de saltus 
                                 3 allée de saltus 
                                </v>
      </c>
      <c r="F118" s="1" t="str">
        <f>IFERROR(__xludf.DUMMYFUNCTION("""COMPUTED_VALUE"""),"480 Sainte Helene")</f>
        <v>480 Sainte Helene</v>
      </c>
      <c r="G118" s="1" t="str">
        <f t="shared" si="1"/>
        <v>33480</v>
      </c>
      <c r="H118" s="1" t="s">
        <v>1331</v>
      </c>
      <c r="I118" s="1" t="s">
        <v>11</v>
      </c>
      <c r="J118" s="5" t="s">
        <v>1332</v>
      </c>
      <c r="K118" s="1" t="s">
        <v>31</v>
      </c>
      <c r="L118" s="3"/>
      <c r="M118" s="3"/>
    </row>
    <row r="119">
      <c r="A119" s="4" t="s">
        <v>1340</v>
      </c>
      <c r="B119" s="1" t="s">
        <v>1341</v>
      </c>
      <c r="C119" s="1" t="s">
        <v>1342</v>
      </c>
      <c r="D119" s="1" t="s">
        <v>1343</v>
      </c>
      <c r="E119" s="1" t="s">
        <v>9576</v>
      </c>
      <c r="F119" s="1" t="s">
        <v>9577</v>
      </c>
      <c r="G119" s="1" t="str">
        <f t="shared" si="1"/>
        <v>33035</v>
      </c>
      <c r="H119" s="1" t="s">
        <v>1344</v>
      </c>
      <c r="I119" s="1" t="s">
        <v>11</v>
      </c>
      <c r="J119" s="5" t="s">
        <v>1345</v>
      </c>
      <c r="K119" s="1" t="s">
        <v>80</v>
      </c>
      <c r="L119" s="3"/>
      <c r="M119" s="3"/>
    </row>
    <row r="120">
      <c r="A120" s="4" t="s">
        <v>1349</v>
      </c>
      <c r="B120" s="1" t="s">
        <v>1350</v>
      </c>
      <c r="C120" s="1" t="s">
        <v>1351</v>
      </c>
      <c r="D120" s="1" t="s">
        <v>1352</v>
      </c>
      <c r="E120" s="1" t="str">
        <f>IFERROR(__xludf.DUMMYFUNCTION("SPLIT(D120,""33"",FALSE)"),"37 rue Jean Claudeville
                                ")</f>
        <v>37 rue Jean Claudeville
                                </v>
      </c>
      <c r="F120" s="1" t="str">
        <f>IFERROR(__xludf.DUMMYFUNCTION("""COMPUTED_VALUE"""),"520 Bruges")</f>
        <v>520 Bruges</v>
      </c>
      <c r="G120" s="1" t="str">
        <f t="shared" si="1"/>
        <v>33520</v>
      </c>
      <c r="H120" s="1" t="s">
        <v>1353</v>
      </c>
      <c r="I120" s="1" t="s">
        <v>11</v>
      </c>
      <c r="J120" s="3"/>
      <c r="K120" s="1" t="s">
        <v>183</v>
      </c>
      <c r="L120" s="3"/>
      <c r="M120" s="3"/>
    </row>
    <row r="121">
      <c r="A121" s="4" t="s">
        <v>1373</v>
      </c>
      <c r="B121" s="1" t="s">
        <v>1374</v>
      </c>
      <c r="C121" s="1" t="s">
        <v>1375</v>
      </c>
      <c r="D121" s="1" t="s">
        <v>1376</v>
      </c>
      <c r="E121" s="1" t="str">
        <f>IFERROR(__xludf.DUMMYFUNCTION("SPLIT(D121,""33"",FALSE)"),"7 avenue Albert 1er   
                                 Résidence Bourranville Apt. 3 
                                ")</f>
        <v>7 avenue Albert 1er   
                                 Résidence Bourranville Apt. 3 
                                </v>
      </c>
      <c r="F121" s="1" t="str">
        <f>IFERROR(__xludf.DUMMYFUNCTION("""COMPUTED_VALUE"""),"700 Mérignac")</f>
        <v>700 Mérignac</v>
      </c>
      <c r="G121" s="1" t="str">
        <f t="shared" si="1"/>
        <v>33700</v>
      </c>
      <c r="H121" s="1" t="s">
        <v>1377</v>
      </c>
      <c r="I121" s="1" t="s">
        <v>1378</v>
      </c>
      <c r="J121" s="5" t="s">
        <v>1379</v>
      </c>
      <c r="K121" s="1" t="s">
        <v>80</v>
      </c>
      <c r="L121" s="3"/>
      <c r="M121" s="3"/>
    </row>
    <row r="122">
      <c r="A122" s="4" t="s">
        <v>1383</v>
      </c>
      <c r="B122" s="1" t="s">
        <v>1384</v>
      </c>
      <c r="C122" s="1" t="s">
        <v>1385</v>
      </c>
      <c r="D122" s="1" t="s">
        <v>1386</v>
      </c>
      <c r="E122" s="1" t="str">
        <f>IFERROR(__xludf.DUMMYFUNCTION("SPLIT(D122,""33"",FALSE)"),"52 rue Béranger R.D.C
                                ")</f>
        <v>52 rue Béranger R.D.C
                                </v>
      </c>
      <c r="F122" s="1" t="str">
        <f>IFERROR(__xludf.DUMMYFUNCTION("""COMPUTED_VALUE"""),"100 Bordeaux")</f>
        <v>100 Bordeaux</v>
      </c>
      <c r="G122" s="1" t="str">
        <f t="shared" si="1"/>
        <v>33100</v>
      </c>
      <c r="H122" s="1" t="s">
        <v>1387</v>
      </c>
      <c r="I122" s="1" t="s">
        <v>1388</v>
      </c>
      <c r="J122" s="5" t="s">
        <v>1389</v>
      </c>
      <c r="K122" s="1" t="s">
        <v>312</v>
      </c>
      <c r="L122" s="3"/>
      <c r="M122" s="3"/>
    </row>
    <row r="123">
      <c r="A123" s="4" t="s">
        <v>1395</v>
      </c>
      <c r="B123" s="1" t="s">
        <v>1396</v>
      </c>
      <c r="C123" s="1" t="s">
        <v>1397</v>
      </c>
      <c r="D123" s="1" t="s">
        <v>1398</v>
      </c>
      <c r="E123" s="1" t="str">
        <f>IFERROR(__xludf.DUMMYFUNCTION("SPLIT(D123,""33"",FALSE)"),"23, rue Gouffrand
                                ")</f>
        <v>23, rue Gouffrand
                                </v>
      </c>
      <c r="F123" s="1" t="str">
        <f>IFERROR(__xludf.DUMMYFUNCTION("""COMPUTED_VALUE"""),"300 BORDEAUX")</f>
        <v>300 BORDEAUX</v>
      </c>
      <c r="G123" s="1" t="str">
        <f t="shared" si="1"/>
        <v>33300</v>
      </c>
      <c r="H123" s="1" t="s">
        <v>1399</v>
      </c>
      <c r="I123" s="1" t="s">
        <v>11</v>
      </c>
      <c r="J123" s="1" t="s">
        <v>1400</v>
      </c>
      <c r="K123" s="1" t="s">
        <v>154</v>
      </c>
      <c r="L123" s="3"/>
      <c r="M123" s="3"/>
    </row>
    <row r="124">
      <c r="A124" s="4" t="s">
        <v>1402</v>
      </c>
      <c r="B124" s="1" t="s">
        <v>1403</v>
      </c>
      <c r="C124" s="1" t="s">
        <v>1404</v>
      </c>
      <c r="D124" s="1" t="s">
        <v>1405</v>
      </c>
      <c r="E124" s="1" t="str">
        <f>IFERROR(__xludf.DUMMYFUNCTION("SPLIT(D124,""33"",FALSE)"),"50 rue Cortambert
                                75016 Paris")</f>
        <v>50 rue Cortambert
                                75016 Paris</v>
      </c>
      <c r="F124" s="1"/>
      <c r="G124" s="1" t="str">
        <f t="shared" si="1"/>
        <v>33</v>
      </c>
      <c r="H124" s="1" t="s">
        <v>1406</v>
      </c>
      <c r="I124" s="1" t="s">
        <v>11</v>
      </c>
      <c r="J124" s="1" t="s">
        <v>1407</v>
      </c>
      <c r="K124" s="1" t="s">
        <v>31</v>
      </c>
      <c r="L124" s="3"/>
      <c r="M124" s="3"/>
    </row>
    <row r="125">
      <c r="A125" s="4" t="s">
        <v>1409</v>
      </c>
      <c r="B125" s="1" t="s">
        <v>1410</v>
      </c>
      <c r="C125" s="1" t="s">
        <v>1411</v>
      </c>
      <c r="D125" s="1" t="s">
        <v>1412</v>
      </c>
      <c r="E125" s="1" t="str">
        <f>IFERROR(__xludf.DUMMYFUNCTION("SPLIT(D125,""33"",FALSE)"),"10 rue brascassat
                                ")</f>
        <v>10 rue brascassat
                                </v>
      </c>
      <c r="F125" s="1" t="str">
        <f>IFERROR(__xludf.DUMMYFUNCTION("""COMPUTED_VALUE"""),"800 Bordeaux")</f>
        <v>800 Bordeaux</v>
      </c>
      <c r="G125" s="1" t="str">
        <f t="shared" si="1"/>
        <v>33800</v>
      </c>
      <c r="H125" s="1" t="s">
        <v>1413</v>
      </c>
      <c r="I125" s="1" t="s">
        <v>11</v>
      </c>
      <c r="J125" s="5" t="s">
        <v>1414</v>
      </c>
      <c r="K125" s="1" t="s">
        <v>43</v>
      </c>
      <c r="L125" s="3"/>
      <c r="M125" s="3"/>
    </row>
    <row r="126">
      <c r="A126" s="4" t="s">
        <v>1416</v>
      </c>
      <c r="B126" s="1" t="s">
        <v>1417</v>
      </c>
      <c r="C126" s="3"/>
      <c r="D126" s="1" t="s">
        <v>9575</v>
      </c>
      <c r="E126" s="1" t="str">
        <f>IFERROR(__xludf.DUMMYFUNCTION("SPLIT(D126,""33"",FALSE)"),"pas d'adresse")</f>
        <v>pas d'adresse</v>
      </c>
      <c r="F126" s="3"/>
      <c r="G126" s="1" t="str">
        <f t="shared" si="1"/>
        <v/>
      </c>
      <c r="H126" s="3"/>
      <c r="I126" s="1" t="s">
        <v>11</v>
      </c>
      <c r="J126" s="1" t="s">
        <v>11</v>
      </c>
      <c r="K126" s="1" t="s">
        <v>11</v>
      </c>
      <c r="L126" s="3"/>
      <c r="M126" s="3"/>
    </row>
    <row r="127">
      <c r="A127" s="4" t="s">
        <v>1427</v>
      </c>
      <c r="B127" s="1" t="s">
        <v>1428</v>
      </c>
      <c r="C127" s="1" t="s">
        <v>1429</v>
      </c>
      <c r="D127" s="1" t="s">
        <v>1430</v>
      </c>
      <c r="E127" s="1" t="str">
        <f>IFERROR(__xludf.DUMMYFUNCTION("SPLIT(D127,""33"",FALSE)"),"1 Rue Jacques Camille Paris
                                 appt 17
                                ")</f>
        <v>1 Rue Jacques Camille Paris
                                 appt 17
                                </v>
      </c>
      <c r="F127" s="1" t="str">
        <f>IFERROR(__xludf.DUMMYFUNCTION("""COMPUTED_VALUE"""),"300 Bordeaux")</f>
        <v>300 Bordeaux</v>
      </c>
      <c r="G127" s="1" t="str">
        <f t="shared" si="1"/>
        <v>33300</v>
      </c>
      <c r="H127" s="1" t="s">
        <v>1431</v>
      </c>
      <c r="I127" s="1" t="s">
        <v>11</v>
      </c>
      <c r="J127" s="5" t="s">
        <v>1432</v>
      </c>
      <c r="K127" s="1" t="s">
        <v>80</v>
      </c>
      <c r="L127" s="3"/>
      <c r="M127" s="3"/>
    </row>
    <row r="128">
      <c r="A128" s="4" t="s">
        <v>1434</v>
      </c>
      <c r="B128" s="1" t="s">
        <v>1435</v>
      </c>
      <c r="C128" s="1" t="s">
        <v>1436</v>
      </c>
      <c r="D128" s="1" t="s">
        <v>1437</v>
      </c>
      <c r="E128" s="1" t="str">
        <f>IFERROR(__xludf.DUMMYFUNCTION("SPLIT(D128,""33"",FALSE)"),"Place Saint Christoly
                                ")</f>
        <v>Place Saint Christoly
                                </v>
      </c>
      <c r="F128" s="1" t="str">
        <f>IFERROR(__xludf.DUMMYFUNCTION("""COMPUTED_VALUE"""),"000 Bordeaux")</f>
        <v>000 Bordeaux</v>
      </c>
      <c r="G128" s="1" t="str">
        <f t="shared" si="1"/>
        <v>33000</v>
      </c>
      <c r="H128" s="1" t="s">
        <v>1438</v>
      </c>
      <c r="I128" s="1" t="s">
        <v>11</v>
      </c>
      <c r="J128" s="5" t="s">
        <v>1439</v>
      </c>
      <c r="K128" s="1" t="s">
        <v>154</v>
      </c>
      <c r="L128" s="3"/>
      <c r="M128" s="3"/>
    </row>
    <row r="129">
      <c r="A129" s="4" t="s">
        <v>1443</v>
      </c>
      <c r="B129" s="1" t="s">
        <v>1444</v>
      </c>
      <c r="C129" s="1" t="s">
        <v>1445</v>
      </c>
      <c r="D129" s="1" t="s">
        <v>1446</v>
      </c>
      <c r="E129" s="1" t="str">
        <f>IFERROR(__xludf.DUMMYFUNCTION("SPLIT(D129,""33"",FALSE)"),"13 rue Charles Domercq
                                ")</f>
        <v>13 rue Charles Domercq
                                </v>
      </c>
      <c r="F129" s="1" t="str">
        <f>IFERROR(__xludf.DUMMYFUNCTION("""COMPUTED_VALUE"""),"800 BORDEAUX")</f>
        <v>800 BORDEAUX</v>
      </c>
      <c r="G129" s="1" t="str">
        <f t="shared" si="1"/>
        <v>33800</v>
      </c>
      <c r="H129" s="1" t="s">
        <v>1447</v>
      </c>
      <c r="I129" s="1" t="s">
        <v>11</v>
      </c>
      <c r="J129" s="1" t="s">
        <v>11</v>
      </c>
      <c r="K129" s="1" t="s">
        <v>80</v>
      </c>
      <c r="L129" s="3"/>
      <c r="M129" s="3"/>
    </row>
    <row r="130">
      <c r="A130" s="4" t="s">
        <v>1459</v>
      </c>
      <c r="B130" s="1" t="s">
        <v>1460</v>
      </c>
      <c r="C130" s="3"/>
      <c r="D130" s="1" t="s">
        <v>9575</v>
      </c>
      <c r="E130" s="1" t="str">
        <f>IFERROR(__xludf.DUMMYFUNCTION("SPLIT(D130,""33"",FALSE)"),"pas d'adresse")</f>
        <v>pas d'adresse</v>
      </c>
      <c r="F130" s="3"/>
      <c r="G130" s="1" t="str">
        <f t="shared" si="1"/>
        <v/>
      </c>
      <c r="H130" s="3"/>
      <c r="I130" s="1" t="s">
        <v>11</v>
      </c>
      <c r="J130" s="1" t="s">
        <v>11</v>
      </c>
      <c r="K130" s="1" t="s">
        <v>11</v>
      </c>
      <c r="L130" s="3"/>
      <c r="M130" s="3"/>
    </row>
    <row r="131">
      <c r="A131" s="4" t="s">
        <v>1466</v>
      </c>
      <c r="B131" s="1" t="s">
        <v>1467</v>
      </c>
      <c r="C131" s="3"/>
      <c r="D131" s="1" t="s">
        <v>9575</v>
      </c>
      <c r="E131" s="1" t="str">
        <f>IFERROR(__xludf.DUMMYFUNCTION("SPLIT(D131,""33"",FALSE)"),"pas d'adresse")</f>
        <v>pas d'adresse</v>
      </c>
      <c r="F131" s="3"/>
      <c r="G131" s="1" t="str">
        <f t="shared" si="1"/>
        <v/>
      </c>
      <c r="H131" s="3"/>
      <c r="I131" s="1" t="s">
        <v>11</v>
      </c>
      <c r="J131" s="1" t="s">
        <v>11</v>
      </c>
      <c r="K131" s="1" t="s">
        <v>11</v>
      </c>
      <c r="L131" s="3"/>
      <c r="M131" s="3"/>
    </row>
    <row r="132">
      <c r="A132" s="4" t="s">
        <v>1471</v>
      </c>
      <c r="B132" s="1" t="s">
        <v>1472</v>
      </c>
      <c r="C132" s="1" t="s">
        <v>1473</v>
      </c>
      <c r="D132" s="1" t="s">
        <v>1474</v>
      </c>
      <c r="E132" s="1" t="str">
        <f>IFERROR(__xludf.DUMMYFUNCTION("SPLIT(D132,""33"",FALSE)"),"369 QUATER AVENUE DE VERDUN 
                                 APPARTEMENT C11 
                                ")</f>
        <v>369 QUATER AVENUE DE VERDUN 
                                 APPARTEMENT C11 
                                </v>
      </c>
      <c r="F132" s="1" t="str">
        <f>IFERROR(__xludf.DUMMYFUNCTION("""COMPUTED_VALUE"""),"700 Mérignac")</f>
        <v>700 Mérignac</v>
      </c>
      <c r="G132" s="1" t="str">
        <f t="shared" si="1"/>
        <v>33700</v>
      </c>
      <c r="H132" s="1" t="s">
        <v>1475</v>
      </c>
      <c r="I132" s="1" t="s">
        <v>11</v>
      </c>
      <c r="J132" s="5" t="s">
        <v>1476</v>
      </c>
      <c r="K132" s="1" t="s">
        <v>1199</v>
      </c>
      <c r="L132" s="3"/>
      <c r="M132" s="3"/>
    </row>
    <row r="133">
      <c r="A133" s="4" t="s">
        <v>1484</v>
      </c>
      <c r="B133" s="1" t="s">
        <v>1485</v>
      </c>
      <c r="C133" s="1" t="s">
        <v>1486</v>
      </c>
      <c r="D133" s="1" t="s">
        <v>1487</v>
      </c>
      <c r="E133" s="1" t="str">
        <f>IFERROR(__xludf.DUMMYFUNCTION("SPLIT(D133,""33"",FALSE)"),"41 rue Bernard Adour
                                ")</f>
        <v>41 rue Bernard Adour
                                </v>
      </c>
      <c r="F133" s="1" t="str">
        <f>IFERROR(__xludf.DUMMYFUNCTION("""COMPUTED_VALUE"""),"200 Bordeaux")</f>
        <v>200 Bordeaux</v>
      </c>
      <c r="G133" s="1" t="str">
        <f t="shared" si="1"/>
        <v>33200</v>
      </c>
      <c r="H133" s="1" t="s">
        <v>1488</v>
      </c>
      <c r="I133" s="1" t="s">
        <v>11</v>
      </c>
      <c r="J133" s="1" t="s">
        <v>11</v>
      </c>
      <c r="K133" s="1" t="s">
        <v>154</v>
      </c>
      <c r="L133" s="3"/>
      <c r="M133" s="3"/>
    </row>
    <row r="134">
      <c r="A134" s="4" t="s">
        <v>1498</v>
      </c>
      <c r="B134" s="1" t="s">
        <v>1499</v>
      </c>
      <c r="C134" s="1" t="s">
        <v>1500</v>
      </c>
      <c r="D134" s="1" t="s">
        <v>1501</v>
      </c>
      <c r="E134" s="1" t="str">
        <f>IFERROR(__xludf.DUMMYFUNCTION("SPLIT(D134,""33"",FALSE)"),"000 Bordeaux")</f>
        <v>000 Bordeaux</v>
      </c>
      <c r="F134" s="1"/>
      <c r="G134" s="1" t="str">
        <f t="shared" si="1"/>
        <v>33</v>
      </c>
      <c r="H134" s="1" t="s">
        <v>1502</v>
      </c>
      <c r="I134" s="1" t="s">
        <v>1503</v>
      </c>
      <c r="J134" s="5" t="s">
        <v>1504</v>
      </c>
      <c r="K134" s="1" t="s">
        <v>31</v>
      </c>
      <c r="L134" s="3"/>
      <c r="M134" s="3"/>
    </row>
    <row r="135">
      <c r="A135" s="4" t="s">
        <v>1506</v>
      </c>
      <c r="B135" s="1" t="s">
        <v>1507</v>
      </c>
      <c r="C135" s="1" t="s">
        <v>1508</v>
      </c>
      <c r="D135" s="1" t="s">
        <v>1509</v>
      </c>
      <c r="E135" s="1" t="str">
        <f>IFERROR(__xludf.DUMMYFUNCTION("SPLIT(D135,""33"",FALSE)"),"25 Rue du Docteur Jacques Monod
                                ")</f>
        <v>25 Rue du Docteur Jacques Monod
                                </v>
      </c>
      <c r="F135" s="1" t="str">
        <f>IFERROR(__xludf.DUMMYFUNCTION("""COMPUTED_VALUE"""),"160 Saint Médard en Jalles")</f>
        <v>160 Saint Médard en Jalles</v>
      </c>
      <c r="G135" s="1" t="str">
        <f t="shared" si="1"/>
        <v>33160</v>
      </c>
      <c r="H135" s="1" t="s">
        <v>1510</v>
      </c>
      <c r="I135" s="1" t="s">
        <v>11</v>
      </c>
      <c r="J135" s="1" t="s">
        <v>11</v>
      </c>
      <c r="K135" s="1" t="s">
        <v>312</v>
      </c>
      <c r="L135" s="3"/>
      <c r="M135" s="3"/>
    </row>
    <row r="136">
      <c r="A136" s="4" t="s">
        <v>1518</v>
      </c>
      <c r="B136" s="1" t="s">
        <v>1519</v>
      </c>
      <c r="C136" s="1" t="s">
        <v>1520</v>
      </c>
      <c r="D136" s="1" t="s">
        <v>1521</v>
      </c>
      <c r="E136" s="1" t="str">
        <f>IFERROR(__xludf.DUMMYFUNCTION("SPLIT(D136,""33"",FALSE)"),"680 Cours de la Libération
                                ")</f>
        <v>680 Cours de la Libération
                                </v>
      </c>
      <c r="F136" s="1" t="str">
        <f>IFERROR(__xludf.DUMMYFUNCTION("""COMPUTED_VALUE"""),"405 Talence")</f>
        <v>405 Talence</v>
      </c>
      <c r="G136" s="1" t="str">
        <f t="shared" si="1"/>
        <v>33405</v>
      </c>
      <c r="H136" s="1" t="s">
        <v>1522</v>
      </c>
      <c r="I136" s="1" t="s">
        <v>1523</v>
      </c>
      <c r="J136" s="5" t="s">
        <v>1524</v>
      </c>
      <c r="K136" s="1" t="s">
        <v>924</v>
      </c>
      <c r="L136" s="3"/>
      <c r="M136" s="3"/>
    </row>
    <row r="137">
      <c r="A137" s="4" t="s">
        <v>1528</v>
      </c>
      <c r="B137" s="1" t="s">
        <v>1529</v>
      </c>
      <c r="C137" s="1" t="s">
        <v>1530</v>
      </c>
      <c r="D137" s="1" t="s">
        <v>1531</v>
      </c>
      <c r="E137" s="1" t="str">
        <f>IFERROR(__xludf.DUMMYFUNCTION("SPLIT(D137,""33"",FALSE)"),"21, avenue Félix Faure
                                ")</f>
        <v>21, avenue Félix Faure
                                </v>
      </c>
      <c r="F137" s="1" t="str">
        <f>IFERROR(__xludf.DUMMYFUNCTION("""COMPUTED_VALUE"""),"200 Bordeaux")</f>
        <v>200 Bordeaux</v>
      </c>
      <c r="G137" s="1" t="str">
        <f t="shared" si="1"/>
        <v>33200</v>
      </c>
      <c r="H137" s="1" t="s">
        <v>1532</v>
      </c>
      <c r="I137" s="1" t="s">
        <v>1533</v>
      </c>
      <c r="J137" s="5" t="s">
        <v>1534</v>
      </c>
      <c r="K137" s="1" t="s">
        <v>80</v>
      </c>
      <c r="L137" s="3"/>
      <c r="M137" s="3"/>
    </row>
    <row r="138">
      <c r="A138" s="4" t="s">
        <v>1536</v>
      </c>
      <c r="B138" s="1" t="s">
        <v>1537</v>
      </c>
      <c r="C138" s="1" t="s">
        <v>1538</v>
      </c>
      <c r="D138" s="1" t="s">
        <v>1539</v>
      </c>
      <c r="E138" s="1" t="str">
        <f>IFERROR(__xludf.DUMMYFUNCTION("SPLIT(D138,""33"",FALSE)"),"89 quai des Chartrons
                                ")</f>
        <v>89 quai des Chartrons
                                </v>
      </c>
      <c r="F138" s="1" t="str">
        <f>IFERROR(__xludf.DUMMYFUNCTION("""COMPUTED_VALUE"""),"000 Bordeaux")</f>
        <v>000 Bordeaux</v>
      </c>
      <c r="G138" s="1" t="str">
        <f t="shared" si="1"/>
        <v>33000</v>
      </c>
      <c r="H138" s="1" t="s">
        <v>1540</v>
      </c>
      <c r="I138" s="1" t="s">
        <v>11</v>
      </c>
      <c r="J138" s="1" t="s">
        <v>11</v>
      </c>
      <c r="K138" s="1" t="s">
        <v>31</v>
      </c>
      <c r="L138" s="3"/>
      <c r="M138" s="3"/>
    </row>
    <row r="139">
      <c r="A139" s="4" t="s">
        <v>1542</v>
      </c>
      <c r="B139" s="1" t="s">
        <v>1543</v>
      </c>
      <c r="C139" s="1" t="s">
        <v>1544</v>
      </c>
      <c r="D139" s="1" t="s">
        <v>1545</v>
      </c>
      <c r="E139" s="1" t="str">
        <f>IFERROR(__xludf.DUMMYFUNCTION("SPLIT(D139,""33"",FALSE)")," rue Paul Louis Lande
                                ")</f>
        <v> rue Paul Louis Lande
                                </v>
      </c>
      <c r="F139" s="1" t="str">
        <f>IFERROR(__xludf.DUMMYFUNCTION("""COMPUTED_VALUE"""),"000 Bordeaux")</f>
        <v>000 Bordeaux</v>
      </c>
      <c r="G139" s="1" t="str">
        <f t="shared" si="1"/>
        <v>33000</v>
      </c>
      <c r="H139" s="1" t="s">
        <v>1546</v>
      </c>
      <c r="I139" s="1" t="s">
        <v>1547</v>
      </c>
      <c r="J139" s="5" t="s">
        <v>1548</v>
      </c>
      <c r="K139" s="1" t="s">
        <v>154</v>
      </c>
      <c r="L139" s="3"/>
      <c r="M139" s="3"/>
    </row>
    <row r="140">
      <c r="A140" s="4" t="s">
        <v>1556</v>
      </c>
      <c r="B140" s="1" t="s">
        <v>1557</v>
      </c>
      <c r="C140" s="1" t="s">
        <v>1558</v>
      </c>
      <c r="D140" s="1" t="s">
        <v>1559</v>
      </c>
      <c r="E140" s="1" t="str">
        <f>IFERROR(__xludf.DUMMYFUNCTION("SPLIT(D140,""33"",FALSE)"),"213 rue SAINTE CATHERINE
                                ")</f>
        <v>213 rue SAINTE CATHERINE
                                </v>
      </c>
      <c r="F140" s="1" t="str">
        <f>IFERROR(__xludf.DUMMYFUNCTION("""COMPUTED_VALUE"""),"000 bordeaux")</f>
        <v>000 bordeaux</v>
      </c>
      <c r="G140" s="1" t="str">
        <f t="shared" si="1"/>
        <v>33000</v>
      </c>
      <c r="H140" s="1" t="s">
        <v>1560</v>
      </c>
      <c r="I140" s="1" t="s">
        <v>1561</v>
      </c>
      <c r="J140" s="5" t="s">
        <v>1562</v>
      </c>
      <c r="K140" s="1" t="s">
        <v>312</v>
      </c>
      <c r="L140" s="3"/>
      <c r="M140" s="3"/>
    </row>
    <row r="141">
      <c r="A141" s="4" t="s">
        <v>1566</v>
      </c>
      <c r="B141" s="1" t="s">
        <v>1567</v>
      </c>
      <c r="C141" s="1" t="s">
        <v>1568</v>
      </c>
      <c r="D141" s="1" t="s">
        <v>1569</v>
      </c>
      <c r="E141" s="1" t="str">
        <f>IFERROR(__xludf.DUMMYFUNCTION("SPLIT(D141,""33"",FALSE)"),"66 rue Abbé de l'Epée
                                ")</f>
        <v>66 rue Abbé de l'Epée
                                </v>
      </c>
      <c r="F141" s="1" t="str">
        <f>IFERROR(__xludf.DUMMYFUNCTION("""COMPUTED_VALUE"""),"000 Bordeaux")</f>
        <v>000 Bordeaux</v>
      </c>
      <c r="G141" s="1" t="str">
        <f t="shared" si="1"/>
        <v>33000</v>
      </c>
      <c r="H141" s="1" t="s">
        <v>1570</v>
      </c>
      <c r="I141" s="1" t="s">
        <v>11</v>
      </c>
      <c r="J141" s="5" t="s">
        <v>1571</v>
      </c>
      <c r="K141" s="1" t="s">
        <v>924</v>
      </c>
      <c r="L141" s="3"/>
      <c r="M141" s="3"/>
    </row>
    <row r="142">
      <c r="A142" s="4" t="s">
        <v>1577</v>
      </c>
      <c r="B142" s="1" t="s">
        <v>1578</v>
      </c>
      <c r="C142" s="1" t="s">
        <v>1579</v>
      </c>
      <c r="D142" s="1" t="s">
        <v>1580</v>
      </c>
      <c r="E142" s="1" t="str">
        <f>IFERROR(__xludf.DUMMYFUNCTION("SPLIT(D142,""33"",FALSE)"),"12 rue Charlevoix de Villers
                                ")</f>
        <v>12 rue Charlevoix de Villers
                                </v>
      </c>
      <c r="F142" s="1" t="str">
        <f>IFERROR(__xludf.DUMMYFUNCTION("""COMPUTED_VALUE"""),"300 Bordeaux")</f>
        <v>300 Bordeaux</v>
      </c>
      <c r="G142" s="1" t="str">
        <f t="shared" si="1"/>
        <v>33300</v>
      </c>
      <c r="H142" s="1" t="s">
        <v>1581</v>
      </c>
      <c r="I142" s="1" t="s">
        <v>11</v>
      </c>
      <c r="J142" s="1" t="s">
        <v>11</v>
      </c>
      <c r="K142" s="1" t="s">
        <v>31</v>
      </c>
      <c r="L142" s="3"/>
      <c r="M142" s="3"/>
    </row>
    <row r="143">
      <c r="A143" s="4" t="s">
        <v>1583</v>
      </c>
      <c r="B143" s="1" t="s">
        <v>1584</v>
      </c>
      <c r="C143" s="1" t="s">
        <v>1585</v>
      </c>
      <c r="D143" s="1" t="s">
        <v>1586</v>
      </c>
      <c r="E143" s="1" t="str">
        <f>IFERROR(__xludf.DUMMYFUNCTION("SPLIT(D143,""33"",FALSE)"),"5 place Camille Julian
                                 Cinéma Utopia
                                ")</f>
        <v>5 place Camille Julian
                                 Cinéma Utopia
                                </v>
      </c>
      <c r="F143" s="1" t="str">
        <f>IFERROR(__xludf.DUMMYFUNCTION("""COMPUTED_VALUE"""),"000 Bordeaux")</f>
        <v>000 Bordeaux</v>
      </c>
      <c r="G143" s="1" t="str">
        <f t="shared" si="1"/>
        <v>33000</v>
      </c>
      <c r="H143" s="1" t="s">
        <v>1587</v>
      </c>
      <c r="I143" s="1" t="s">
        <v>11</v>
      </c>
      <c r="J143" s="5" t="s">
        <v>1588</v>
      </c>
      <c r="K143" s="1" t="s">
        <v>382</v>
      </c>
      <c r="L143" s="3"/>
      <c r="M143" s="3"/>
    </row>
    <row r="144">
      <c r="A144" s="4" t="s">
        <v>1594</v>
      </c>
      <c r="B144" s="1" t="s">
        <v>1595</v>
      </c>
      <c r="C144" s="3"/>
      <c r="D144" s="1" t="s">
        <v>9575</v>
      </c>
      <c r="E144" s="1" t="str">
        <f>IFERROR(__xludf.DUMMYFUNCTION("SPLIT(D144,""33"",FALSE)"),"pas d'adresse")</f>
        <v>pas d'adresse</v>
      </c>
      <c r="F144" s="3"/>
      <c r="G144" s="1" t="str">
        <f t="shared" si="1"/>
        <v/>
      </c>
      <c r="H144" s="3"/>
      <c r="I144" s="1" t="s">
        <v>11</v>
      </c>
      <c r="J144" s="1" t="s">
        <v>11</v>
      </c>
      <c r="K144" s="1" t="s">
        <v>11</v>
      </c>
      <c r="L144" s="3"/>
      <c r="M144" s="3"/>
    </row>
    <row r="145">
      <c r="A145" s="4" t="s">
        <v>1603</v>
      </c>
      <c r="B145" s="1" t="s">
        <v>1604</v>
      </c>
      <c r="C145" s="1" t="s">
        <v>1605</v>
      </c>
      <c r="D145" s="1" t="s">
        <v>1606</v>
      </c>
      <c r="E145" s="1" t="str">
        <f>IFERROR(__xludf.DUMMYFUNCTION("SPLIT(D145,""33"",FALSE)"),"12 rue de Treytins rés haut hippodrome
                                 bat 12 appt 315
                                BP 315
                                ")</f>
        <v>12 rue de Treytins rés haut hippodrome
                                 bat 12 appt 315
                                BP 315
                                </v>
      </c>
      <c r="F145" s="1" t="str">
        <f>IFERROR(__xludf.DUMMYFUNCTION("""COMPUTED_VALUE"""),"320 Eysines")</f>
        <v>320 Eysines</v>
      </c>
      <c r="G145" s="1" t="str">
        <f t="shared" si="1"/>
        <v>33320</v>
      </c>
      <c r="H145" s="1" t="s">
        <v>1607</v>
      </c>
      <c r="I145" s="1" t="s">
        <v>1608</v>
      </c>
      <c r="J145" s="5" t="s">
        <v>1609</v>
      </c>
      <c r="K145" s="1" t="s">
        <v>53</v>
      </c>
      <c r="L145" s="3"/>
      <c r="M145" s="3"/>
    </row>
    <row r="146">
      <c r="A146" s="4" t="s">
        <v>1621</v>
      </c>
      <c r="B146" s="1" t="s">
        <v>1622</v>
      </c>
      <c r="C146" s="1" t="s">
        <v>1623</v>
      </c>
      <c r="D146" s="1" t="s">
        <v>1624</v>
      </c>
      <c r="E146" s="1" t="str">
        <f>IFERROR(__xludf.DUMMYFUNCTION("SPLIT(D146,""33"",FALSE)"),"83 rue Charles Martin
                                ")</f>
        <v>83 rue Charles Martin
                                </v>
      </c>
      <c r="F146" s="1" t="str">
        <f>IFERROR(__xludf.DUMMYFUNCTION("""COMPUTED_VALUE"""),"300 Bordeaux")</f>
        <v>300 Bordeaux</v>
      </c>
      <c r="G146" s="1" t="str">
        <f t="shared" si="1"/>
        <v>33300</v>
      </c>
      <c r="H146" s="1" t="s">
        <v>1625</v>
      </c>
      <c r="I146" s="1" t="s">
        <v>11</v>
      </c>
      <c r="J146" s="5" t="s">
        <v>1626</v>
      </c>
      <c r="K146" s="1" t="s">
        <v>154</v>
      </c>
      <c r="L146" s="3"/>
      <c r="M146" s="3"/>
    </row>
    <row r="147">
      <c r="A147" s="4" t="s">
        <v>1628</v>
      </c>
      <c r="B147" s="1" t="s">
        <v>1629</v>
      </c>
      <c r="C147" s="1" t="s">
        <v>1630</v>
      </c>
      <c r="D147" s="1" t="s">
        <v>1631</v>
      </c>
      <c r="E147" s="1" t="str">
        <f>IFERROR(__xludf.DUMMYFUNCTION("SPLIT(D147,""33"",FALSE)"),"84 BIS AVENUE THIERS
                                ")</f>
        <v>84 BIS AVENUE THIERS
                                </v>
      </c>
      <c r="F147" s="1" t="str">
        <f>IFERROR(__xludf.DUMMYFUNCTION("""COMPUTED_VALUE"""),"100 BORDEAUX")</f>
        <v>100 BORDEAUX</v>
      </c>
      <c r="G147" s="1" t="str">
        <f t="shared" si="1"/>
        <v>33100</v>
      </c>
      <c r="H147" s="1" t="s">
        <v>1632</v>
      </c>
      <c r="I147" s="1" t="s">
        <v>11</v>
      </c>
      <c r="J147" s="5" t="s">
        <v>1633</v>
      </c>
      <c r="K147" s="1" t="s">
        <v>53</v>
      </c>
      <c r="L147" s="3"/>
      <c r="M147" s="3"/>
    </row>
    <row r="148">
      <c r="A148" s="4" t="s">
        <v>1655</v>
      </c>
      <c r="B148" s="1" t="s">
        <v>1656</v>
      </c>
      <c r="C148" s="1" t="s">
        <v>1657</v>
      </c>
      <c r="D148" s="1" t="s">
        <v>1658</v>
      </c>
      <c r="E148" s="1" t="str">
        <f>IFERROR(__xludf.DUMMYFUNCTION("SPLIT(D148,""33"",FALSE)"),"96 rue de la Béchade
                                ")</f>
        <v>96 rue de la Béchade
                                </v>
      </c>
      <c r="F148" s="1" t="str">
        <f>IFERROR(__xludf.DUMMYFUNCTION("""COMPUTED_VALUE"""),"000 BORDEAUX")</f>
        <v>000 BORDEAUX</v>
      </c>
      <c r="G148" s="1" t="str">
        <f t="shared" si="1"/>
        <v>33000</v>
      </c>
      <c r="H148" s="1" t="s">
        <v>1659</v>
      </c>
      <c r="I148" s="1" t="s">
        <v>11</v>
      </c>
      <c r="J148" s="5" t="s">
        <v>1660</v>
      </c>
      <c r="K148" s="1" t="s">
        <v>154</v>
      </c>
      <c r="L148" s="3"/>
      <c r="M148" s="3"/>
    </row>
    <row r="149">
      <c r="A149" s="4" t="s">
        <v>1668</v>
      </c>
      <c r="B149" s="1" t="s">
        <v>1669</v>
      </c>
      <c r="C149" s="1" t="s">
        <v>1670</v>
      </c>
      <c r="D149" s="1" t="s">
        <v>1671</v>
      </c>
      <c r="E149" s="1" t="str">
        <f>IFERROR(__xludf.DUMMYFUNCTION("SPLIT(D149,""33"",FALSE)"),"92 rue de Pessac
                                ")</f>
        <v>92 rue de Pessac
                                </v>
      </c>
      <c r="F149" s="1" t="str">
        <f>IFERROR(__xludf.DUMMYFUNCTION("""COMPUTED_VALUE"""),"000 Bordeaux")</f>
        <v>000 Bordeaux</v>
      </c>
      <c r="G149" s="1" t="str">
        <f t="shared" si="1"/>
        <v>33000</v>
      </c>
      <c r="H149" s="1" t="s">
        <v>1672</v>
      </c>
      <c r="I149" s="1" t="s">
        <v>11</v>
      </c>
      <c r="J149" s="1" t="s">
        <v>11</v>
      </c>
      <c r="K149" s="1" t="s">
        <v>80</v>
      </c>
      <c r="L149" s="3"/>
      <c r="M149" s="3"/>
    </row>
    <row r="150">
      <c r="A150" s="4" t="s">
        <v>1674</v>
      </c>
      <c r="B150" s="1" t="s">
        <v>1675</v>
      </c>
      <c r="C150" s="1" t="s">
        <v>1676</v>
      </c>
      <c r="D150" s="1" t="s">
        <v>1677</v>
      </c>
      <c r="E150" s="1" t="str">
        <f>IFERROR(__xludf.DUMMYFUNCTION("SPLIT(D150,""33"",FALSE)"),"Association phénix ecoute et paroles ,10 avenue Bel-Air 
                                 1 etage
                                ")</f>
        <v>Association phénix ecoute et paroles ,10 avenue Bel-Air 
                                 1 etage
                                </v>
      </c>
      <c r="F150" s="1" t="str">
        <f>IFERROR(__xludf.DUMMYFUNCTION("""COMPUTED_VALUE"""),"200 bordeaux")</f>
        <v>200 bordeaux</v>
      </c>
      <c r="G150" s="1" t="str">
        <f t="shared" si="1"/>
        <v>33200</v>
      </c>
      <c r="H150" s="1" t="s">
        <v>1678</v>
      </c>
      <c r="I150" s="1" t="s">
        <v>11</v>
      </c>
      <c r="J150" s="5" t="s">
        <v>1679</v>
      </c>
      <c r="K150" s="1" t="s">
        <v>53</v>
      </c>
      <c r="L150" s="3"/>
      <c r="M150" s="3"/>
    </row>
    <row r="151">
      <c r="A151" s="4" t="s">
        <v>1685</v>
      </c>
      <c r="B151" s="1" t="s">
        <v>1686</v>
      </c>
      <c r="C151" s="1" t="s">
        <v>1687</v>
      </c>
      <c r="D151" s="1" t="s">
        <v>1688</v>
      </c>
      <c r="E151" s="1" t="str">
        <f>IFERROR(__xludf.DUMMYFUNCTION("SPLIT(D151,""33"",FALSE)"),"125 Bd Saint Denis
                                92400 COURBEVOIE")</f>
        <v>125 Bd Saint Denis
                                92400 COURBEVOIE</v>
      </c>
      <c r="F151" s="1"/>
      <c r="G151" s="1" t="str">
        <f t="shared" si="1"/>
        <v>33</v>
      </c>
      <c r="H151" s="1" t="s">
        <v>1689</v>
      </c>
      <c r="I151" s="1" t="s">
        <v>1690</v>
      </c>
      <c r="J151" s="5" t="s">
        <v>1691</v>
      </c>
      <c r="K151" s="1" t="s">
        <v>53</v>
      </c>
      <c r="L151" s="3"/>
      <c r="M151" s="3"/>
    </row>
    <row r="152">
      <c r="A152" s="4" t="s">
        <v>1697</v>
      </c>
      <c r="B152" s="1" t="s">
        <v>1698</v>
      </c>
      <c r="C152" s="1" t="s">
        <v>1699</v>
      </c>
      <c r="D152" s="1" t="s">
        <v>1700</v>
      </c>
      <c r="E152" s="1" t="str">
        <f>IFERROR(__xludf.DUMMYFUNCTION("SPLIT(D152,""33"",FALSE)"),"130 avenue Louis Barthou
                                 LE LABB
                                ")</f>
        <v>130 avenue Louis Barthou
                                 LE LABB
                                </v>
      </c>
      <c r="F152" s="1" t="str">
        <f>IFERROR(__xludf.DUMMYFUNCTION("""COMPUTED_VALUE"""),"200 bordeaux")</f>
        <v>200 bordeaux</v>
      </c>
      <c r="G152" s="1" t="str">
        <f t="shared" si="1"/>
        <v>33200</v>
      </c>
      <c r="H152" s="1" t="s">
        <v>1701</v>
      </c>
      <c r="I152" s="1" t="s">
        <v>11</v>
      </c>
      <c r="J152" s="1" t="s">
        <v>11</v>
      </c>
      <c r="K152" s="1" t="s">
        <v>53</v>
      </c>
      <c r="L152" s="3"/>
      <c r="M152" s="3"/>
    </row>
    <row r="153">
      <c r="A153" s="4" t="s">
        <v>1703</v>
      </c>
      <c r="B153" s="1" t="s">
        <v>1704</v>
      </c>
      <c r="C153" s="1" t="s">
        <v>1705</v>
      </c>
      <c r="D153" s="1" t="s">
        <v>1706</v>
      </c>
      <c r="E153" s="1" t="str">
        <f>IFERROR(__xludf.DUMMYFUNCTION("SPLIT(D153,""33"",FALSE)"),"34 rue de Chouiney 
                                ")</f>
        <v>34 rue de Chouiney 
                                </v>
      </c>
      <c r="F153" s="1" t="str">
        <f>IFERROR(__xludf.DUMMYFUNCTION("""COMPUTED_VALUE"""),"170 GRADIGNAN")</f>
        <v>170 GRADIGNAN</v>
      </c>
      <c r="G153" s="1" t="str">
        <f t="shared" si="1"/>
        <v>33170</v>
      </c>
      <c r="H153" s="1" t="s">
        <v>1707</v>
      </c>
      <c r="I153" s="1" t="s">
        <v>11</v>
      </c>
      <c r="J153" s="1" t="s">
        <v>11</v>
      </c>
      <c r="K153" s="1" t="s">
        <v>11</v>
      </c>
      <c r="L153" s="3"/>
      <c r="M153" s="3"/>
    </row>
    <row r="154">
      <c r="A154" s="4" t="s">
        <v>1709</v>
      </c>
      <c r="B154" s="1" t="s">
        <v>1710</v>
      </c>
      <c r="C154" s="1" t="s">
        <v>1711</v>
      </c>
      <c r="D154" s="1" t="s">
        <v>1712</v>
      </c>
      <c r="E154" s="1" t="str">
        <f>IFERROR(__xludf.DUMMYFUNCTION("SPLIT(D154,""33"",FALSE)"),"1 rue Erik Satie, Clos Montesquieu
                                ")</f>
        <v>1 rue Erik Satie, Clos Montesquieu
                                </v>
      </c>
      <c r="F154" s="1" t="str">
        <f>IFERROR(__xludf.DUMMYFUNCTION("""COMPUTED_VALUE"""),"200 Bordeaux")</f>
        <v>200 Bordeaux</v>
      </c>
      <c r="G154" s="1" t="str">
        <f t="shared" si="1"/>
        <v>33200</v>
      </c>
      <c r="H154" s="1" t="s">
        <v>1713</v>
      </c>
      <c r="I154" s="1" t="s">
        <v>11</v>
      </c>
      <c r="J154" s="1" t="s">
        <v>11</v>
      </c>
      <c r="K154" s="1" t="s">
        <v>183</v>
      </c>
      <c r="L154" s="3"/>
      <c r="M154" s="3"/>
    </row>
    <row r="155">
      <c r="A155" s="4" t="s">
        <v>1735</v>
      </c>
      <c r="B155" s="1" t="s">
        <v>1736</v>
      </c>
      <c r="C155" s="3"/>
      <c r="D155" s="1" t="s">
        <v>9575</v>
      </c>
      <c r="E155" s="1" t="str">
        <f>IFERROR(__xludf.DUMMYFUNCTION("SPLIT(D155,""33"",FALSE)"),"pas d'adresse")</f>
        <v>pas d'adresse</v>
      </c>
      <c r="F155" s="3"/>
      <c r="G155" s="1" t="str">
        <f t="shared" si="1"/>
        <v/>
      </c>
      <c r="H155" s="3"/>
      <c r="I155" s="1" t="s">
        <v>11</v>
      </c>
      <c r="J155" s="1" t="s">
        <v>11</v>
      </c>
      <c r="K155" s="1" t="s">
        <v>11</v>
      </c>
      <c r="L155" s="3"/>
      <c r="M155" s="3"/>
    </row>
    <row r="156">
      <c r="A156" s="4" t="s">
        <v>1740</v>
      </c>
      <c r="B156" s="1" t="s">
        <v>1741</v>
      </c>
      <c r="C156" s="1" t="s">
        <v>1742</v>
      </c>
      <c r="D156" s="1" t="s">
        <v>1743</v>
      </c>
      <c r="E156" s="1" t="str">
        <f>IFERROR(__xludf.DUMMYFUNCTION("SPLIT(D156,""33"",FALSE)"),"ATHÉNÉE Père Joseph Wresinski place saint christoly
                                 Boite 36
                                ")</f>
        <v>ATHÉNÉE Père Joseph Wresinski place saint christoly
                                 Boite 36
                                </v>
      </c>
      <c r="F156" s="1" t="str">
        <f>IFERROR(__xludf.DUMMYFUNCTION("""COMPUTED_VALUE"""),"000 Bordeaux")</f>
        <v>000 Bordeaux</v>
      </c>
      <c r="G156" s="1" t="str">
        <f t="shared" si="1"/>
        <v>33000</v>
      </c>
      <c r="H156" s="1" t="s">
        <v>1744</v>
      </c>
      <c r="I156" s="1" t="s">
        <v>1745</v>
      </c>
      <c r="J156" s="1" t="s">
        <v>11</v>
      </c>
      <c r="K156" s="1" t="s">
        <v>80</v>
      </c>
      <c r="L156" s="3"/>
      <c r="M156" s="3"/>
    </row>
    <row r="157">
      <c r="A157" s="4" t="s">
        <v>1747</v>
      </c>
      <c r="B157" s="1" t="s">
        <v>1748</v>
      </c>
      <c r="C157" s="1" t="s">
        <v>1749</v>
      </c>
      <c r="D157" s="1" t="s">
        <v>1750</v>
      </c>
      <c r="E157" s="1" t="str">
        <f>IFERROR(__xludf.DUMMYFUNCTION("SPLIT(D157,""33"",FALSE)"),"118 rue héron
                                ")</f>
        <v>118 rue héron
                                </v>
      </c>
      <c r="F157" s="1" t="str">
        <f>IFERROR(__xludf.DUMMYFUNCTION("""COMPUTED_VALUE"""),"000 BORDEAUX")</f>
        <v>000 BORDEAUX</v>
      </c>
      <c r="G157" s="1" t="str">
        <f t="shared" si="1"/>
        <v>33000</v>
      </c>
      <c r="H157" s="1" t="s">
        <v>1283</v>
      </c>
      <c r="I157" s="1" t="s">
        <v>11</v>
      </c>
      <c r="J157" s="5" t="s">
        <v>1751</v>
      </c>
      <c r="K157" s="1" t="s">
        <v>31</v>
      </c>
      <c r="L157" s="3"/>
      <c r="M157" s="3"/>
    </row>
    <row r="158">
      <c r="A158" s="4" t="s">
        <v>1755</v>
      </c>
      <c r="B158" s="1" t="s">
        <v>1756</v>
      </c>
      <c r="C158" s="1" t="s">
        <v>1757</v>
      </c>
      <c r="D158" s="1" t="s">
        <v>1758</v>
      </c>
      <c r="E158" s="1" t="str">
        <f>IFERROR(__xludf.DUMMYFUNCTION("SPLIT(D158,""33"",FALSE)"),"29 rue de la Paix  
                                ")</f>
        <v>29 rue de la Paix  
                                </v>
      </c>
      <c r="F158" s="1" t="str">
        <f>IFERROR(__xludf.DUMMYFUNCTION("""COMPUTED_VALUE"""),"200 Bordeaux")</f>
        <v>200 Bordeaux</v>
      </c>
      <c r="G158" s="1" t="str">
        <f t="shared" si="1"/>
        <v>33200</v>
      </c>
      <c r="H158" s="1" t="s">
        <v>1759</v>
      </c>
      <c r="I158" s="1" t="s">
        <v>11</v>
      </c>
      <c r="J158" s="5" t="s">
        <v>1760</v>
      </c>
      <c r="K158" s="1" t="s">
        <v>312</v>
      </c>
      <c r="L158" s="3"/>
      <c r="M158" s="3"/>
    </row>
    <row r="159">
      <c r="A159" s="4" t="s">
        <v>1768</v>
      </c>
      <c r="B159" s="1" t="s">
        <v>1769</v>
      </c>
      <c r="C159" s="1" t="s">
        <v>1770</v>
      </c>
      <c r="D159" s="1" t="s">
        <v>1771</v>
      </c>
      <c r="E159" s="1" t="str">
        <f>IFERROR(__xludf.DUMMYFUNCTION("SPLIT(D159,""33"",FALSE)"),"324 chemin du Bois d'Aubigney
                                ")</f>
        <v>324 chemin du Bois d'Aubigney
                                </v>
      </c>
      <c r="F159" s="1" t="str">
        <f>IFERROR(__xludf.DUMMYFUNCTION("""COMPUTED_VALUE"""),"290 Le Pian Médoc")</f>
        <v>290 Le Pian Médoc</v>
      </c>
      <c r="G159" s="1" t="str">
        <f t="shared" si="1"/>
        <v>33290</v>
      </c>
      <c r="H159" s="1" t="s">
        <v>1772</v>
      </c>
      <c r="I159" s="1" t="s">
        <v>1773</v>
      </c>
      <c r="J159" s="5" t="s">
        <v>1774</v>
      </c>
      <c r="K159" s="1" t="s">
        <v>31</v>
      </c>
      <c r="L159" s="3"/>
      <c r="M159" s="3"/>
    </row>
    <row r="160">
      <c r="A160" s="4" t="s">
        <v>1776</v>
      </c>
      <c r="B160" s="1" t="s">
        <v>1777</v>
      </c>
      <c r="C160" s="1" t="s">
        <v>1778</v>
      </c>
      <c r="D160" s="1" t="s">
        <v>1779</v>
      </c>
      <c r="E160" s="1" t="str">
        <f>IFERROR(__xludf.DUMMYFUNCTION("SPLIT(D160,""33"",FALSE)"),"134 rue de Begles. 
                                 Appt 8
                                ")</f>
        <v>134 rue de Begles. 
                                 Appt 8
                                </v>
      </c>
      <c r="F160" s="1" t="str">
        <f>IFERROR(__xludf.DUMMYFUNCTION("""COMPUTED_VALUE"""),"800 Bordeaux")</f>
        <v>800 Bordeaux</v>
      </c>
      <c r="G160" s="1" t="str">
        <f t="shared" si="1"/>
        <v>33800</v>
      </c>
      <c r="H160" s="1" t="s">
        <v>1780</v>
      </c>
      <c r="I160" s="1" t="s">
        <v>1781</v>
      </c>
      <c r="J160" s="3"/>
      <c r="K160" s="1" t="s">
        <v>80</v>
      </c>
      <c r="L160" s="3"/>
      <c r="M160" s="3"/>
    </row>
    <row r="161">
      <c r="A161" s="4" t="s">
        <v>1783</v>
      </c>
      <c r="B161" s="1" t="s">
        <v>1784</v>
      </c>
      <c r="C161" s="1" t="s">
        <v>1785</v>
      </c>
      <c r="D161" s="1" t="s">
        <v>1786</v>
      </c>
      <c r="E161" s="1" t="str">
        <f>IFERROR(__xludf.DUMMYFUNCTION("SPLIT(D161,""33"",FALSE)"),"127 avenue Emile Counord
                                 Immeuble Arc-en-Ciel
                                ")</f>
        <v>127 avenue Emile Counord
                                 Immeuble Arc-en-Ciel
                                </v>
      </c>
      <c r="F161" s="1" t="str">
        <f>IFERROR(__xludf.DUMMYFUNCTION("""COMPUTED_VALUE"""),"300 Bordeaux")</f>
        <v>300 Bordeaux</v>
      </c>
      <c r="G161" s="1" t="str">
        <f t="shared" si="1"/>
        <v>33300</v>
      </c>
      <c r="H161" s="1" t="s">
        <v>1787</v>
      </c>
      <c r="I161" s="1" t="s">
        <v>11</v>
      </c>
      <c r="J161" s="5" t="s">
        <v>1788</v>
      </c>
      <c r="K161" s="1" t="s">
        <v>924</v>
      </c>
      <c r="L161" s="3"/>
      <c r="M161" s="3"/>
    </row>
    <row r="162">
      <c r="A162" s="4" t="s">
        <v>1806</v>
      </c>
      <c r="B162" s="1" t="s">
        <v>1807</v>
      </c>
      <c r="C162" s="3"/>
      <c r="D162" s="1" t="s">
        <v>9575</v>
      </c>
      <c r="E162" s="1" t="str">
        <f>IFERROR(__xludf.DUMMYFUNCTION("SPLIT(D162,""33"",FALSE)"),"pas d'adresse")</f>
        <v>pas d'adresse</v>
      </c>
      <c r="F162" s="3"/>
      <c r="G162" s="1" t="str">
        <f t="shared" si="1"/>
        <v/>
      </c>
      <c r="H162" s="3"/>
      <c r="I162" s="1" t="s">
        <v>11</v>
      </c>
      <c r="J162" s="1" t="s">
        <v>11</v>
      </c>
      <c r="K162" s="1" t="s">
        <v>11</v>
      </c>
      <c r="L162" s="3"/>
      <c r="M162" s="3"/>
    </row>
    <row r="163">
      <c r="A163" s="4" t="s">
        <v>1815</v>
      </c>
      <c r="B163" s="1" t="s">
        <v>1816</v>
      </c>
      <c r="C163" s="3"/>
      <c r="D163" s="1" t="s">
        <v>9575</v>
      </c>
      <c r="E163" s="1" t="str">
        <f>IFERROR(__xludf.DUMMYFUNCTION("SPLIT(D163,""33"",FALSE)"),"pas d'adresse")</f>
        <v>pas d'adresse</v>
      </c>
      <c r="F163" s="3"/>
      <c r="G163" s="1" t="str">
        <f t="shared" si="1"/>
        <v/>
      </c>
      <c r="H163" s="3"/>
      <c r="I163" s="1" t="s">
        <v>11</v>
      </c>
      <c r="J163" s="1" t="s">
        <v>11</v>
      </c>
      <c r="K163" s="1" t="s">
        <v>11</v>
      </c>
      <c r="L163" s="3"/>
      <c r="M163" s="3"/>
    </row>
    <row r="164">
      <c r="A164" s="4" t="s">
        <v>1822</v>
      </c>
      <c r="B164" s="1" t="s">
        <v>1823</v>
      </c>
      <c r="C164" s="1" t="s">
        <v>1824</v>
      </c>
      <c r="D164" s="1" t="s">
        <v>1825</v>
      </c>
      <c r="E164" s="1" t="str">
        <f>IFERROR(__xludf.DUMMYFUNCTION("SPLIT(D164,""33"",FALSE)"),"8 rue Gambetta
                                ")</f>
        <v>8 rue Gambetta
                                </v>
      </c>
      <c r="F164" s="1" t="str">
        <f>IFERROR(__xludf.DUMMYFUNCTION("""COMPUTED_VALUE"""),"200 Bordeaux")</f>
        <v>200 Bordeaux</v>
      </c>
      <c r="G164" s="1" t="str">
        <f t="shared" si="1"/>
        <v>33200</v>
      </c>
      <c r="H164" s="1" t="s">
        <v>1826</v>
      </c>
      <c r="I164" s="1" t="s">
        <v>1827</v>
      </c>
      <c r="J164" s="5" t="s">
        <v>1828</v>
      </c>
      <c r="K164" s="1" t="s">
        <v>183</v>
      </c>
      <c r="L164" s="3"/>
      <c r="M164" s="3"/>
    </row>
    <row r="165">
      <c r="A165" s="4" t="s">
        <v>1830</v>
      </c>
      <c r="B165" s="1" t="s">
        <v>1831</v>
      </c>
      <c r="C165" s="1" t="s">
        <v>1832</v>
      </c>
      <c r="D165" s="1" t="s">
        <v>1833</v>
      </c>
      <c r="E165" s="1" t="str">
        <f>IFERROR(__xludf.DUMMYFUNCTION("SPLIT(D165,""33"",FALSE)"),"38 Rue Peyronnet
                                 Association Bout à Bout 
                                ")</f>
        <v>38 Rue Peyronnet
                                 Association Bout à Bout 
                                </v>
      </c>
      <c r="F165" s="1" t="str">
        <f>IFERROR(__xludf.DUMMYFUNCTION("""COMPUTED_VALUE"""),"800 Bordeaux")</f>
        <v>800 Bordeaux</v>
      </c>
      <c r="G165" s="1" t="str">
        <f t="shared" si="1"/>
        <v>33800</v>
      </c>
      <c r="H165" s="1" t="s">
        <v>1834</v>
      </c>
      <c r="I165" s="1" t="s">
        <v>11</v>
      </c>
      <c r="J165" s="3"/>
      <c r="K165" s="1" t="s">
        <v>80</v>
      </c>
      <c r="L165" s="3"/>
      <c r="M165" s="3"/>
    </row>
    <row r="166">
      <c r="A166" s="4" t="s">
        <v>1842</v>
      </c>
      <c r="B166" s="1" t="s">
        <v>1843</v>
      </c>
      <c r="C166" s="1" t="s">
        <v>1844</v>
      </c>
      <c r="D166" s="1" t="s">
        <v>1845</v>
      </c>
      <c r="E166" s="1" t="str">
        <f>IFERROR(__xludf.DUMMYFUNCTION("SPLIT(D166,""33"",FALSE)"),"39 rue Hermitage de l'hippodrome
                                ")</f>
        <v>39 rue Hermitage de l'hippodrome
                                </v>
      </c>
      <c r="F166" s="1" t="str">
        <f>IFERROR(__xludf.DUMMYFUNCTION("""COMPUTED_VALUE"""),"320 Eysines")</f>
        <v>320 Eysines</v>
      </c>
      <c r="G166" s="1" t="str">
        <f t="shared" si="1"/>
        <v>33320</v>
      </c>
      <c r="H166" s="1" t="s">
        <v>1846</v>
      </c>
      <c r="I166" s="1" t="s">
        <v>1847</v>
      </c>
      <c r="J166" s="5" t="s">
        <v>1848</v>
      </c>
      <c r="K166" s="1" t="s">
        <v>31</v>
      </c>
      <c r="L166" s="3"/>
      <c r="M166" s="3"/>
    </row>
    <row r="167">
      <c r="A167" s="4" t="s">
        <v>1852</v>
      </c>
      <c r="B167" s="1" t="s">
        <v>1853</v>
      </c>
      <c r="C167" s="1" t="s">
        <v>1854</v>
      </c>
      <c r="D167" s="1" t="s">
        <v>1855</v>
      </c>
      <c r="E167" s="1" t="str">
        <f>IFERROR(__xludf.DUMMYFUNCTION("SPLIT(D167,""33"",FALSE)"),"136 Rue Hortense
                                ")</f>
        <v>136 Rue Hortense
                                </v>
      </c>
      <c r="F167" s="1" t="str">
        <f>IFERROR(__xludf.DUMMYFUNCTION("""COMPUTED_VALUE"""),"100 BORDEAUX")</f>
        <v>100 BORDEAUX</v>
      </c>
      <c r="G167" s="1" t="str">
        <f t="shared" si="1"/>
        <v>33100</v>
      </c>
      <c r="H167" s="1" t="s">
        <v>1856</v>
      </c>
      <c r="I167" s="1" t="s">
        <v>11</v>
      </c>
      <c r="J167" s="1" t="s">
        <v>11</v>
      </c>
      <c r="K167" s="1" t="s">
        <v>154</v>
      </c>
      <c r="L167" s="3"/>
      <c r="M167" s="3"/>
    </row>
    <row r="168">
      <c r="A168" s="4" t="s">
        <v>1868</v>
      </c>
      <c r="B168" s="1" t="s">
        <v>1869</v>
      </c>
      <c r="C168" s="1" t="s">
        <v>1870</v>
      </c>
      <c r="D168" s="1" t="s">
        <v>1871</v>
      </c>
      <c r="E168" s="1" t="str">
        <f>IFERROR(__xludf.DUMMYFUNCTION("SPLIT(D168,""33"",FALSE)"),"Esplanade des Antilles 
                                 UFR STC Local F104
                                ")</f>
        <v>Esplanade des Antilles 
                                 UFR STC Local F104
                                </v>
      </c>
      <c r="F168" s="1" t="str">
        <f>IFERROR(__xludf.DUMMYFUNCTION("""COMPUTED_VALUE"""),"600 PESSAC")</f>
        <v>600 PESSAC</v>
      </c>
      <c r="G168" s="1" t="str">
        <f t="shared" si="1"/>
        <v>33600</v>
      </c>
      <c r="H168" s="1" t="s">
        <v>1872</v>
      </c>
      <c r="I168" s="1" t="s">
        <v>11</v>
      </c>
      <c r="J168" s="1" t="s">
        <v>11</v>
      </c>
      <c r="K168" s="1" t="s">
        <v>154</v>
      </c>
      <c r="L168" s="3"/>
      <c r="M168" s="3"/>
    </row>
    <row r="169">
      <c r="A169" s="4" t="s">
        <v>1878</v>
      </c>
      <c r="B169" s="1" t="s">
        <v>1879</v>
      </c>
      <c r="C169" s="3"/>
      <c r="D169" s="1" t="s">
        <v>9575</v>
      </c>
      <c r="E169" s="1" t="str">
        <f>IFERROR(__xludf.DUMMYFUNCTION("SPLIT(D169,""33"",FALSE)"),"pas d'adresse")</f>
        <v>pas d'adresse</v>
      </c>
      <c r="F169" s="3"/>
      <c r="G169" s="1" t="str">
        <f t="shared" si="1"/>
        <v/>
      </c>
      <c r="H169" s="3"/>
      <c r="I169" s="1" t="s">
        <v>11</v>
      </c>
      <c r="J169" s="1" t="s">
        <v>11</v>
      </c>
      <c r="K169" s="1" t="s">
        <v>11</v>
      </c>
      <c r="L169" s="3"/>
      <c r="M169" s="3"/>
    </row>
    <row r="170">
      <c r="A170" s="4" t="s">
        <v>1887</v>
      </c>
      <c r="B170" s="1" t="s">
        <v>1888</v>
      </c>
      <c r="C170" s="1" t="s">
        <v>1889</v>
      </c>
      <c r="D170" s="1" t="s">
        <v>1890</v>
      </c>
      <c r="E170" s="1" t="str">
        <f>IFERROR(__xludf.DUMMYFUNCTION("SPLIT(D170,""33"",FALSE)"),"7-11 rue joseph brunet
                                ")</f>
        <v>7-11 rue joseph brunet
                                </v>
      </c>
      <c r="F170" s="1" t="str">
        <f>IFERROR(__xludf.DUMMYFUNCTION("""COMPUTED_VALUE"""),"300 Bordeaux")</f>
        <v>300 Bordeaux</v>
      </c>
      <c r="G170" s="1" t="str">
        <f t="shared" si="1"/>
        <v>33300</v>
      </c>
      <c r="H170" s="1" t="s">
        <v>1891</v>
      </c>
      <c r="I170" s="1" t="s">
        <v>11</v>
      </c>
      <c r="J170" s="5" t="s">
        <v>1892</v>
      </c>
      <c r="K170" s="1" t="s">
        <v>80</v>
      </c>
      <c r="L170" s="3"/>
      <c r="M170" s="3"/>
    </row>
    <row r="171">
      <c r="A171" s="4" t="s">
        <v>1894</v>
      </c>
      <c r="B171" s="1" t="s">
        <v>1895</v>
      </c>
      <c r="C171" s="1" t="s">
        <v>1896</v>
      </c>
      <c r="D171" s="1" t="s">
        <v>1897</v>
      </c>
      <c r="E171" s="1" t="str">
        <f>IFERROR(__xludf.DUMMYFUNCTION("SPLIT(D171,""33"",FALSE)"),"ANVP Maison des associations  
                                  55 Avenue du Maréchal de Lattre de Tassigny
                                ")</f>
        <v>ANVP Maison des associations  
                                  55 Avenue du Maréchal de Lattre de Tassigny
                                </v>
      </c>
      <c r="F171" s="1" t="str">
        <f>IFERROR(__xludf.DUMMYFUNCTION("""COMPUTED_VALUE"""),"700 Mérignac")</f>
        <v>700 Mérignac</v>
      </c>
      <c r="G171" s="1" t="str">
        <f t="shared" si="1"/>
        <v>33700</v>
      </c>
      <c r="H171" s="1" t="s">
        <v>1898</v>
      </c>
      <c r="I171" s="1" t="s">
        <v>11</v>
      </c>
      <c r="J171" s="1" t="s">
        <v>11</v>
      </c>
      <c r="K171" s="1" t="s">
        <v>31</v>
      </c>
      <c r="L171" s="3"/>
      <c r="M171" s="3"/>
    </row>
    <row r="172">
      <c r="A172" s="4" t="s">
        <v>1900</v>
      </c>
      <c r="B172" s="1" t="s">
        <v>1901</v>
      </c>
      <c r="C172" s="1" t="s">
        <v>1902</v>
      </c>
      <c r="D172" s="1" t="s">
        <v>1903</v>
      </c>
      <c r="E172" s="1" t="str">
        <f>IFERROR(__xludf.DUMMYFUNCTION("SPLIT(D172,""33"",FALSE)"),"Rue Jean Sabarots 
                                ")</f>
        <v>Rue Jean Sabarots 
                                </v>
      </c>
      <c r="F172" s="1" t="str">
        <f>IFERROR(__xludf.DUMMYFUNCTION("""COMPUTED_VALUE"""),"100 Bordeaux")</f>
        <v>100 Bordeaux</v>
      </c>
      <c r="G172" s="1" t="str">
        <f t="shared" si="1"/>
        <v>33100</v>
      </c>
      <c r="H172" s="1" t="s">
        <v>1904</v>
      </c>
      <c r="I172" s="1" t="s">
        <v>11</v>
      </c>
      <c r="J172" s="5" t="s">
        <v>1905</v>
      </c>
      <c r="K172" s="1" t="s">
        <v>80</v>
      </c>
      <c r="L172" s="3"/>
      <c r="M172" s="3"/>
    </row>
    <row r="173">
      <c r="A173" s="4" t="s">
        <v>1917</v>
      </c>
      <c r="B173" s="1" t="s">
        <v>1918</v>
      </c>
      <c r="C173" s="3"/>
      <c r="D173" s="1" t="s">
        <v>9575</v>
      </c>
      <c r="E173" s="1" t="str">
        <f>IFERROR(__xludf.DUMMYFUNCTION("SPLIT(D173,""33"",FALSE)"),"pas d'adresse")</f>
        <v>pas d'adresse</v>
      </c>
      <c r="F173" s="3"/>
      <c r="G173" s="1" t="str">
        <f t="shared" si="1"/>
        <v/>
      </c>
      <c r="H173" s="3"/>
      <c r="I173" s="1" t="s">
        <v>11</v>
      </c>
      <c r="J173" s="1" t="s">
        <v>11</v>
      </c>
      <c r="K173" s="1" t="s">
        <v>11</v>
      </c>
      <c r="L173" s="3"/>
      <c r="M173" s="3"/>
    </row>
    <row r="174">
      <c r="A174" s="4" t="s">
        <v>1920</v>
      </c>
      <c r="B174" s="1" t="s">
        <v>1921</v>
      </c>
      <c r="C174" s="1" t="s">
        <v>1922</v>
      </c>
      <c r="D174" s="1" t="s">
        <v>1923</v>
      </c>
      <c r="E174" s="1" t="str">
        <f>IFERROR(__xludf.DUMMYFUNCTION("SPLIT(D174,""33"",FALSE)"),"42 cours Anatole France
                                ")</f>
        <v>42 cours Anatole France
                                </v>
      </c>
      <c r="F174" s="1" t="str">
        <f>IFERROR(__xludf.DUMMYFUNCTION("""COMPUTED_VALUE"""),"000 Bordeaux")</f>
        <v>000 Bordeaux</v>
      </c>
      <c r="G174" s="1" t="str">
        <f t="shared" si="1"/>
        <v>33000</v>
      </c>
      <c r="H174" s="1" t="s">
        <v>1924</v>
      </c>
      <c r="I174" s="1" t="s">
        <v>11</v>
      </c>
      <c r="J174" s="1" t="s">
        <v>11</v>
      </c>
      <c r="K174" s="1" t="s">
        <v>80</v>
      </c>
      <c r="L174" s="3"/>
      <c r="M174" s="3"/>
    </row>
    <row r="175">
      <c r="A175" s="4" t="s">
        <v>1952</v>
      </c>
      <c r="B175" s="1" t="s">
        <v>1953</v>
      </c>
      <c r="C175" s="1" t="s">
        <v>1954</v>
      </c>
      <c r="D175" s="1" t="s">
        <v>1955</v>
      </c>
      <c r="E175" s="1" t="str">
        <f>IFERROR(__xludf.DUMMYFUNCTION("SPLIT(D175,""33"",FALSE)"),"5 place Ravezies
                                ")</f>
        <v>5 place Ravezies
                                </v>
      </c>
      <c r="F175" s="1" t="str">
        <f>IFERROR(__xludf.DUMMYFUNCTION("""COMPUTED_VALUE"""),"300 Bordeaux")</f>
        <v>300 Bordeaux</v>
      </c>
      <c r="G175" s="1" t="str">
        <f t="shared" si="1"/>
        <v>33300</v>
      </c>
      <c r="H175" s="1" t="s">
        <v>1956</v>
      </c>
      <c r="I175" s="1" t="s">
        <v>11</v>
      </c>
      <c r="J175" s="5" t="s">
        <v>1957</v>
      </c>
      <c r="K175" s="1" t="s">
        <v>924</v>
      </c>
      <c r="L175" s="3"/>
      <c r="M175" s="3"/>
    </row>
    <row r="176">
      <c r="A176" s="4" t="s">
        <v>1971</v>
      </c>
      <c r="B176" s="1" t="s">
        <v>1972</v>
      </c>
      <c r="C176" s="1" t="s">
        <v>1973</v>
      </c>
      <c r="D176" s="1" t="s">
        <v>1974</v>
      </c>
      <c r="E176" s="1" t="str">
        <f>IFERROR(__xludf.DUMMYFUNCTION("SPLIT(D176,""33"",FALSE)"),"84 cours Aristide Briand
                                ")</f>
        <v>84 cours Aristide Briand
                                </v>
      </c>
      <c r="F176" s="1" t="str">
        <f>IFERROR(__xludf.DUMMYFUNCTION("""COMPUTED_VALUE"""),"000 Bordeaux")</f>
        <v>000 Bordeaux</v>
      </c>
      <c r="G176" s="1" t="str">
        <f t="shared" si="1"/>
        <v>33000</v>
      </c>
      <c r="H176" s="1" t="s">
        <v>1975</v>
      </c>
      <c r="I176" s="1" t="s">
        <v>11</v>
      </c>
      <c r="J176" s="5" t="s">
        <v>1976</v>
      </c>
      <c r="K176" s="1" t="s">
        <v>183</v>
      </c>
      <c r="L176" s="3"/>
      <c r="M176" s="3"/>
    </row>
    <row r="177">
      <c r="A177" s="4" t="s">
        <v>1984</v>
      </c>
      <c r="B177" s="1" t="s">
        <v>1985</v>
      </c>
      <c r="C177" s="1" t="s">
        <v>1986</v>
      </c>
      <c r="D177" s="1" t="s">
        <v>1987</v>
      </c>
      <c r="E177" s="1" t="str">
        <f>IFERROR(__xludf.DUMMYFUNCTION("SPLIT(D177,""33"",FALSE)"),"16 bis rue jean jaures
                                ")</f>
        <v>16 bis rue jean jaures
                                </v>
      </c>
      <c r="F177" s="1" t="str">
        <f>IFERROR(__xludf.DUMMYFUNCTION("""COMPUTED_VALUE"""),"320 eysines")</f>
        <v>320 eysines</v>
      </c>
      <c r="G177" s="1" t="str">
        <f t="shared" si="1"/>
        <v>33320</v>
      </c>
      <c r="H177" s="1" t="s">
        <v>1988</v>
      </c>
      <c r="I177" s="1" t="s">
        <v>11</v>
      </c>
      <c r="J177" s="5" t="s">
        <v>1989</v>
      </c>
      <c r="K177" s="1" t="s">
        <v>11</v>
      </c>
      <c r="L177" s="3"/>
      <c r="M177" s="3"/>
    </row>
    <row r="178">
      <c r="A178" s="4" t="s">
        <v>1991</v>
      </c>
      <c r="B178" s="1" t="s">
        <v>1992</v>
      </c>
      <c r="C178" s="1" t="s">
        <v>1993</v>
      </c>
      <c r="D178" s="1" t="s">
        <v>1994</v>
      </c>
      <c r="E178" s="1" t="str">
        <f>IFERROR(__xludf.DUMMYFUNCTION("SPLIT(D178,""33"",FALSE)"),"24 rue andre Hible
                                ")</f>
        <v>24 rue andre Hible
                                </v>
      </c>
      <c r="F178" s="1" t="str">
        <f>IFERROR(__xludf.DUMMYFUNCTION("""COMPUTED_VALUE"""),"800 Bordeaux")</f>
        <v>800 Bordeaux</v>
      </c>
      <c r="G178" s="1" t="str">
        <f t="shared" si="1"/>
        <v>33800</v>
      </c>
      <c r="H178" s="1" t="s">
        <v>1995</v>
      </c>
      <c r="I178" s="1" t="s">
        <v>11</v>
      </c>
      <c r="J178" s="5" t="s">
        <v>1996</v>
      </c>
      <c r="K178" s="1" t="s">
        <v>154</v>
      </c>
      <c r="L178" s="3"/>
      <c r="M178" s="3"/>
    </row>
    <row r="179">
      <c r="A179" s="4" t="s">
        <v>2000</v>
      </c>
      <c r="B179" s="1" t="s">
        <v>2001</v>
      </c>
      <c r="C179" s="1" t="s">
        <v>2002</v>
      </c>
      <c r="D179" s="1" t="s">
        <v>2003</v>
      </c>
      <c r="E179" s="1" t="str">
        <f>IFERROR(__xludf.DUMMYFUNCTION("SPLIT(D179,""33"",FALSE)"),"25 rue Permentade
                                 Centre d'animation St Michel
                                ")</f>
        <v>25 rue Permentade
                                 Centre d'animation St Michel
                                </v>
      </c>
      <c r="F179" s="1" t="str">
        <f>IFERROR(__xludf.DUMMYFUNCTION("""COMPUTED_VALUE"""),"000 Bordeaux")</f>
        <v>000 Bordeaux</v>
      </c>
      <c r="G179" s="1" t="str">
        <f t="shared" si="1"/>
        <v>33000</v>
      </c>
      <c r="H179" s="1" t="s">
        <v>2004</v>
      </c>
      <c r="I179" s="1" t="s">
        <v>2005</v>
      </c>
      <c r="J179" s="5" t="s">
        <v>2006</v>
      </c>
      <c r="K179" s="1" t="s">
        <v>80</v>
      </c>
      <c r="L179" s="3"/>
      <c r="M179" s="3"/>
    </row>
    <row r="180">
      <c r="A180" s="4" t="s">
        <v>2012</v>
      </c>
      <c r="B180" s="1" t="s">
        <v>2013</v>
      </c>
      <c r="C180" s="1" t="s">
        <v>2014</v>
      </c>
      <c r="D180" s="1" t="s">
        <v>2015</v>
      </c>
      <c r="E180" s="1" t="str">
        <f>IFERROR(__xludf.DUMMYFUNCTION("SPLIT(D180,""33"",FALSE)"),"42 rue du bocage 
                                ")</f>
        <v>42 rue du bocage 
                                </v>
      </c>
      <c r="F180" s="1" t="str">
        <f>IFERROR(__xludf.DUMMYFUNCTION("""COMPUTED_VALUE"""),"200 bordeaux")</f>
        <v>200 bordeaux</v>
      </c>
      <c r="G180" s="1" t="str">
        <f t="shared" si="1"/>
        <v>33200</v>
      </c>
      <c r="H180" s="1" t="s">
        <v>2016</v>
      </c>
      <c r="I180" s="1" t="s">
        <v>11</v>
      </c>
      <c r="J180" s="1" t="s">
        <v>11</v>
      </c>
      <c r="K180" s="1" t="s">
        <v>31</v>
      </c>
      <c r="L180" s="3"/>
      <c r="M180" s="3"/>
    </row>
    <row r="181">
      <c r="A181" s="4" t="s">
        <v>2018</v>
      </c>
      <c r="B181" s="1" t="s">
        <v>2019</v>
      </c>
      <c r="C181" s="1" t="s">
        <v>2020</v>
      </c>
      <c r="D181" s="1" t="s">
        <v>2021</v>
      </c>
      <c r="E181" s="1" t="str">
        <f>IFERROR(__xludf.DUMMYFUNCTION("SPLIT(D181,""33"",FALSE)"),"2 rue Raymond Poincaré
                                 La Calypso entrée 1
                                ")</f>
        <v>2 rue Raymond Poincaré
                                 La Calypso entrée 1
                                </v>
      </c>
      <c r="F181" s="1" t="str">
        <f>IFERROR(__xludf.DUMMYFUNCTION("""COMPUTED_VALUE"""),"110 Le Bouscat")</f>
        <v>110 Le Bouscat</v>
      </c>
      <c r="G181" s="1" t="str">
        <f t="shared" si="1"/>
        <v>33110</v>
      </c>
      <c r="H181" s="1" t="s">
        <v>2022</v>
      </c>
      <c r="I181" s="1" t="s">
        <v>2023</v>
      </c>
      <c r="J181" s="5" t="s">
        <v>2024</v>
      </c>
      <c r="K181" s="1" t="s">
        <v>53</v>
      </c>
      <c r="L181" s="3"/>
      <c r="M181" s="3"/>
    </row>
    <row r="182">
      <c r="A182" s="4" t="s">
        <v>2030</v>
      </c>
      <c r="B182" s="1" t="s">
        <v>2031</v>
      </c>
      <c r="C182" s="1" t="s">
        <v>2032</v>
      </c>
      <c r="D182" s="1" t="s">
        <v>2033</v>
      </c>
      <c r="E182" s="1" t="str">
        <f>IFERROR(__xludf.DUMMYFUNCTION("SPLIT(D182,""33"",FALSE)"),"Cours du maréchal Foch
                                ")</f>
        <v>Cours du maréchal Foch
                                </v>
      </c>
      <c r="F182" s="1" t="str">
        <f>IFERROR(__xludf.DUMMYFUNCTION("""COMPUTED_VALUE"""),"000 Bordeaux")</f>
        <v>000 Bordeaux</v>
      </c>
      <c r="G182" s="1" t="str">
        <f t="shared" si="1"/>
        <v>33000</v>
      </c>
      <c r="H182" s="1" t="s">
        <v>2034</v>
      </c>
      <c r="I182" s="1" t="s">
        <v>11</v>
      </c>
      <c r="J182" s="5" t="s">
        <v>2035</v>
      </c>
      <c r="K182" s="1" t="s">
        <v>80</v>
      </c>
      <c r="L182" s="3"/>
      <c r="M182" s="3"/>
    </row>
    <row r="183">
      <c r="A183" s="4" t="s">
        <v>2053</v>
      </c>
      <c r="B183" s="1" t="s">
        <v>2054</v>
      </c>
      <c r="C183" s="1" t="s">
        <v>2055</v>
      </c>
      <c r="D183" s="1" t="s">
        <v>2056</v>
      </c>
      <c r="E183" s="1" t="str">
        <f>IFERROR(__xludf.DUMMYFUNCTION("SPLIT(D183,""33"",FALSE)"),"76 rue de Pessac
                                ")</f>
        <v>76 rue de Pessac
                                </v>
      </c>
      <c r="F183" s="1" t="str">
        <f>IFERROR(__xludf.DUMMYFUNCTION("""COMPUTED_VALUE"""),"000 Bordeaux")</f>
        <v>000 Bordeaux</v>
      </c>
      <c r="G183" s="1" t="str">
        <f t="shared" si="1"/>
        <v>33000</v>
      </c>
      <c r="H183" s="1" t="s">
        <v>2057</v>
      </c>
      <c r="I183" s="1" t="s">
        <v>11</v>
      </c>
      <c r="J183" s="5" t="s">
        <v>2058</v>
      </c>
      <c r="K183" s="1" t="s">
        <v>43</v>
      </c>
      <c r="L183" s="3"/>
      <c r="M183" s="3"/>
    </row>
    <row r="184">
      <c r="A184" s="4" t="s">
        <v>2064</v>
      </c>
      <c r="B184" s="1" t="s">
        <v>2065</v>
      </c>
      <c r="C184" s="1" t="s">
        <v>2066</v>
      </c>
      <c r="D184" s="1" t="s">
        <v>2067</v>
      </c>
      <c r="E184" s="1" t="str">
        <f>IFERROR(__xludf.DUMMYFUNCTION("SPLIT(D184,""33"",FALSE)"),"125 cours Alsace et Lorraine
                                ")</f>
        <v>125 cours Alsace et Lorraine
                                </v>
      </c>
      <c r="F184" s="1" t="str">
        <f>IFERROR(__xludf.DUMMYFUNCTION("""COMPUTED_VALUE"""),"000 Bordeaux")</f>
        <v>000 Bordeaux</v>
      </c>
      <c r="G184" s="1" t="str">
        <f t="shared" si="1"/>
        <v>33000</v>
      </c>
      <c r="H184" s="1" t="s">
        <v>2068</v>
      </c>
      <c r="I184" s="1" t="s">
        <v>11</v>
      </c>
      <c r="J184" s="5" t="s">
        <v>2069</v>
      </c>
      <c r="K184" s="1" t="s">
        <v>312</v>
      </c>
      <c r="L184" s="3"/>
      <c r="M184" s="3"/>
    </row>
    <row r="185">
      <c r="A185" s="4" t="s">
        <v>2079</v>
      </c>
      <c r="B185" s="1" t="s">
        <v>2080</v>
      </c>
      <c r="C185" s="1" t="s">
        <v>2081</v>
      </c>
      <c r="D185" s="1" t="s">
        <v>2082</v>
      </c>
      <c r="E185" s="1" t="str">
        <f>IFERROR(__xludf.DUMMYFUNCTION("SPLIT(D185,""33"",FALSE)"),"8 rue de la Concorde
                                ")</f>
        <v>8 rue de la Concorde
                                </v>
      </c>
      <c r="F185" s="1" t="str">
        <f>IFERROR(__xludf.DUMMYFUNCTION("""COMPUTED_VALUE"""),"000 Bordeaux")</f>
        <v>000 Bordeaux</v>
      </c>
      <c r="G185" s="1" t="str">
        <f t="shared" si="1"/>
        <v>33000</v>
      </c>
      <c r="H185" s="1" t="s">
        <v>2083</v>
      </c>
      <c r="I185" s="1" t="s">
        <v>11</v>
      </c>
      <c r="J185" s="5" t="s">
        <v>2084</v>
      </c>
      <c r="K185" s="1" t="s">
        <v>43</v>
      </c>
      <c r="L185" s="3"/>
      <c r="M185" s="3"/>
    </row>
    <row r="186">
      <c r="A186" s="4" t="s">
        <v>2092</v>
      </c>
      <c r="B186" s="1" t="s">
        <v>2093</v>
      </c>
      <c r="C186" s="1" t="s">
        <v>2094</v>
      </c>
      <c r="D186" s="1" t="s">
        <v>2095</v>
      </c>
      <c r="E186" s="1" t="str">
        <f>IFERROR(__xludf.DUMMYFUNCTION("SPLIT(D186,""33"",FALSE)"),"59 rue Camille Sauvageau
                                ")</f>
        <v>59 rue Camille Sauvageau
                                </v>
      </c>
      <c r="F186" s="1" t="str">
        <f>IFERROR(__xludf.DUMMYFUNCTION("""COMPUTED_VALUE"""),"800 Bordeaux")</f>
        <v>800 Bordeaux</v>
      </c>
      <c r="G186" s="1" t="str">
        <f t="shared" si="1"/>
        <v>33800</v>
      </c>
      <c r="H186" s="1" t="s">
        <v>2096</v>
      </c>
      <c r="I186" s="1" t="s">
        <v>11</v>
      </c>
      <c r="J186" s="1" t="s">
        <v>11</v>
      </c>
      <c r="K186" s="1" t="s">
        <v>11</v>
      </c>
      <c r="L186" s="3"/>
      <c r="M186" s="3"/>
    </row>
    <row r="187">
      <c r="A187" s="4" t="s">
        <v>2100</v>
      </c>
      <c r="B187" s="1" t="s">
        <v>2101</v>
      </c>
      <c r="C187" s="1" t="s">
        <v>2102</v>
      </c>
      <c r="D187" s="1" t="s">
        <v>2103</v>
      </c>
      <c r="E187" s="1" t="str">
        <f>IFERROR(__xludf.DUMMYFUNCTION("SPLIT(D187,""33"",FALSE)"),"7 Chemin de Maransin
                                ")</f>
        <v>7 Chemin de Maransin
                                </v>
      </c>
      <c r="F187" s="1" t="str">
        <f>IFERROR(__xludf.DUMMYFUNCTION("""COMPUTED_VALUE"""),"440 Ambares")</f>
        <v>440 Ambares</v>
      </c>
      <c r="G187" s="1" t="str">
        <f t="shared" si="1"/>
        <v>33440</v>
      </c>
      <c r="H187" s="1" t="s">
        <v>2104</v>
      </c>
      <c r="I187" s="1" t="s">
        <v>2105</v>
      </c>
      <c r="J187" s="1" t="s">
        <v>11</v>
      </c>
      <c r="K187" s="1" t="s">
        <v>312</v>
      </c>
      <c r="L187" s="3"/>
      <c r="M187" s="3"/>
    </row>
    <row r="188">
      <c r="A188" s="4" t="s">
        <v>2111</v>
      </c>
      <c r="B188" s="1" t="s">
        <v>2112</v>
      </c>
      <c r="C188" s="1" t="s">
        <v>2113</v>
      </c>
      <c r="D188" s="1" t="s">
        <v>2114</v>
      </c>
      <c r="E188" s="1" t="str">
        <f>IFERROR(__xludf.DUMMYFUNCTION("SPLIT(D188,""33"",FALSE)"),"9 rue Fernand Philippart
                                ")</f>
        <v>9 rue Fernand Philippart
                                </v>
      </c>
      <c r="F188" s="1" t="str">
        <f>IFERROR(__xludf.DUMMYFUNCTION("""COMPUTED_VALUE"""),"000 BORDEAUX")</f>
        <v>000 BORDEAUX</v>
      </c>
      <c r="G188" s="1" t="str">
        <f t="shared" si="1"/>
        <v>33000</v>
      </c>
      <c r="H188" s="1" t="s">
        <v>2115</v>
      </c>
      <c r="I188" s="1" t="s">
        <v>2116</v>
      </c>
      <c r="J188" s="5" t="s">
        <v>2117</v>
      </c>
      <c r="K188" s="1" t="s">
        <v>43</v>
      </c>
      <c r="L188" s="3"/>
      <c r="M188" s="3"/>
    </row>
    <row r="189">
      <c r="A189" s="4" t="s">
        <v>2131</v>
      </c>
      <c r="B189" s="1" t="s">
        <v>2132</v>
      </c>
      <c r="C189" s="1" t="s">
        <v>2133</v>
      </c>
      <c r="D189" s="1" t="s">
        <v>2134</v>
      </c>
      <c r="E189" s="1" t="str">
        <f>IFERROR(__xludf.DUMMYFUNCTION("SPLIT(D189,""33"",FALSE)"),"144 rue Durcy
                                 Appart B34
                                ")</f>
        <v>144 rue Durcy
                                 Appart B34
                                </v>
      </c>
      <c r="F189" s="1" t="str">
        <f>IFERROR(__xludf.DUMMYFUNCTION("""COMPUTED_VALUE"""),"130 bègles")</f>
        <v>130 bègles</v>
      </c>
      <c r="G189" s="1" t="str">
        <f t="shared" si="1"/>
        <v>33130</v>
      </c>
      <c r="H189" s="1" t="s">
        <v>2135</v>
      </c>
      <c r="I189" s="1" t="s">
        <v>11</v>
      </c>
      <c r="J189" s="1" t="s">
        <v>11</v>
      </c>
      <c r="K189" s="1" t="s">
        <v>43</v>
      </c>
      <c r="L189" s="3"/>
      <c r="M189" s="3"/>
    </row>
    <row r="190">
      <c r="A190" s="4" t="s">
        <v>2137</v>
      </c>
      <c r="B190" s="1" t="s">
        <v>2138</v>
      </c>
      <c r="C190" s="1" t="s">
        <v>2139</v>
      </c>
      <c r="D190" s="1" t="s">
        <v>2140</v>
      </c>
      <c r="E190" s="1" t="str">
        <f>IFERROR(__xludf.DUMMYFUNCTION("SPLIT(D190,""33"",FALSE)"),"11 rue du Cloitre
                                ")</f>
        <v>11 rue du Cloitre
                                </v>
      </c>
      <c r="F190" s="1" t="str">
        <f>IFERROR(__xludf.DUMMYFUNCTION("""COMPUTED_VALUE"""),"000 Bordeaux")</f>
        <v>000 Bordeaux</v>
      </c>
      <c r="G190" s="1" t="str">
        <f t="shared" si="1"/>
        <v>33000</v>
      </c>
      <c r="H190" s="1" t="s">
        <v>2141</v>
      </c>
      <c r="I190" s="1" t="s">
        <v>11</v>
      </c>
      <c r="J190" s="1" t="s">
        <v>11</v>
      </c>
      <c r="K190" s="1" t="s">
        <v>31</v>
      </c>
      <c r="L190" s="3"/>
      <c r="M190" s="3"/>
    </row>
    <row r="191">
      <c r="A191" s="4" t="s">
        <v>2145</v>
      </c>
      <c r="B191" s="1" t="s">
        <v>2146</v>
      </c>
      <c r="C191" s="1" t="s">
        <v>2147</v>
      </c>
      <c r="D191" s="1" t="s">
        <v>2148</v>
      </c>
      <c r="E191" s="1" t="str">
        <f>IFERROR(__xludf.DUMMYFUNCTION("SPLIT(D191,""33"",FALSE)"),"5 place Amédée Larrieu 
                                ")</f>
        <v>5 place Amédée Larrieu 
                                </v>
      </c>
      <c r="F191" s="1" t="str">
        <f>IFERROR(__xludf.DUMMYFUNCTION("""COMPUTED_VALUE"""),"000 Bordeaux")</f>
        <v>000 Bordeaux</v>
      </c>
      <c r="G191" s="1" t="str">
        <f t="shared" si="1"/>
        <v>33000</v>
      </c>
      <c r="H191" s="1" t="s">
        <v>2149</v>
      </c>
      <c r="I191" s="1" t="s">
        <v>2150</v>
      </c>
      <c r="J191" s="1" t="s">
        <v>11</v>
      </c>
      <c r="K191" s="1" t="s">
        <v>53</v>
      </c>
      <c r="L191" s="3"/>
      <c r="M191" s="3"/>
    </row>
    <row r="192">
      <c r="A192" s="4" t="s">
        <v>2160</v>
      </c>
      <c r="B192" s="1" t="s">
        <v>2161</v>
      </c>
      <c r="C192" s="3"/>
      <c r="D192" s="1" t="s">
        <v>9575</v>
      </c>
      <c r="E192" s="1" t="str">
        <f>IFERROR(__xludf.DUMMYFUNCTION("SPLIT(D192,""33"",FALSE)"),"pas d'adresse")</f>
        <v>pas d'adresse</v>
      </c>
      <c r="F192" s="3"/>
      <c r="G192" s="1" t="str">
        <f t="shared" si="1"/>
        <v/>
      </c>
      <c r="H192" s="3"/>
      <c r="I192" s="1" t="s">
        <v>11</v>
      </c>
      <c r="J192" s="1" t="s">
        <v>11</v>
      </c>
      <c r="K192" s="1" t="s">
        <v>11</v>
      </c>
      <c r="L192" s="3"/>
      <c r="M192" s="3"/>
    </row>
    <row r="193">
      <c r="A193" s="4" t="s">
        <v>2163</v>
      </c>
      <c r="B193" s="1" t="s">
        <v>2164</v>
      </c>
      <c r="C193" s="1" t="s">
        <v>2165</v>
      </c>
      <c r="D193" s="1" t="s">
        <v>2166</v>
      </c>
      <c r="E193" s="1" t="str">
        <f>IFERROR(__xludf.DUMMYFUNCTION("SPLIT(D193,""33"",FALSE)"),"56 bis rue Amédée Saint Germain
                                ")</f>
        <v>56 bis rue Amédée Saint Germain
                                </v>
      </c>
      <c r="F193" s="1" t="str">
        <f>IFERROR(__xludf.DUMMYFUNCTION("""COMPUTED_VALUE"""),"800 Bordeaux")</f>
        <v>800 Bordeaux</v>
      </c>
      <c r="G193" s="1" t="str">
        <f t="shared" si="1"/>
        <v>33800</v>
      </c>
      <c r="H193" s="1" t="s">
        <v>2167</v>
      </c>
      <c r="I193" s="1" t="s">
        <v>11</v>
      </c>
      <c r="J193" s="5" t="s">
        <v>2168</v>
      </c>
      <c r="K193" s="1" t="s">
        <v>80</v>
      </c>
      <c r="L193" s="3"/>
      <c r="M193" s="3"/>
    </row>
    <row r="194">
      <c r="A194" s="4" t="s">
        <v>2170</v>
      </c>
      <c r="B194" s="1" t="s">
        <v>2171</v>
      </c>
      <c r="C194" s="1" t="s">
        <v>2172</v>
      </c>
      <c r="D194" s="1" t="s">
        <v>2173</v>
      </c>
      <c r="E194" s="1" t="str">
        <f>IFERROR(__xludf.DUMMYFUNCTION("SPLIT(D194,""33"",FALSE)"),"139 rue Joseph Brunet
                                ")</f>
        <v>139 rue Joseph Brunet
                                </v>
      </c>
      <c r="F194" s="1" t="str">
        <f>IFERROR(__xludf.DUMMYFUNCTION("""COMPUTED_VALUE"""),"300 Bordeaux")</f>
        <v>300 Bordeaux</v>
      </c>
      <c r="G194" s="1" t="str">
        <f t="shared" si="1"/>
        <v>33300</v>
      </c>
      <c r="H194" s="1" t="s">
        <v>2174</v>
      </c>
      <c r="I194" s="1" t="s">
        <v>2175</v>
      </c>
      <c r="J194" s="1" t="s">
        <v>11</v>
      </c>
      <c r="K194" s="1" t="s">
        <v>154</v>
      </c>
      <c r="L194" s="3"/>
      <c r="M194" s="3"/>
    </row>
    <row r="195">
      <c r="A195" s="4" t="s">
        <v>2179</v>
      </c>
      <c r="B195" s="1" t="s">
        <v>2180</v>
      </c>
      <c r="C195" s="1" t="s">
        <v>2181</v>
      </c>
      <c r="D195" s="1" t="s">
        <v>2182</v>
      </c>
      <c r="E195" s="1" t="str">
        <f>IFERROR(__xludf.DUMMYFUNCTION("SPLIT(D195,""33"",FALSE)"),"8 square Saint Estephe
                                ")</f>
        <v>8 square Saint Estephe
                                </v>
      </c>
      <c r="F195" s="1" t="str">
        <f>IFERROR(__xludf.DUMMYFUNCTION("""COMPUTED_VALUE"""),"000 Bordeaux")</f>
        <v>000 Bordeaux</v>
      </c>
      <c r="G195" s="1" t="str">
        <f t="shared" si="1"/>
        <v>33000</v>
      </c>
      <c r="H195" s="1" t="s">
        <v>2183</v>
      </c>
      <c r="I195" s="1" t="s">
        <v>2184</v>
      </c>
      <c r="J195" s="1" t="s">
        <v>11</v>
      </c>
      <c r="K195" s="1" t="s">
        <v>312</v>
      </c>
      <c r="L195" s="3"/>
      <c r="M195" s="3"/>
    </row>
    <row r="196">
      <c r="A196" s="4" t="s">
        <v>2186</v>
      </c>
      <c r="B196" s="1" t="s">
        <v>2187</v>
      </c>
      <c r="C196" s="1" t="s">
        <v>2188</v>
      </c>
      <c r="D196" s="1" t="s">
        <v>2189</v>
      </c>
      <c r="E196" s="1" t="str">
        <f>IFERROR(__xludf.DUMMYFUNCTION("SPLIT(D196,""33"",FALSE)"),"2 Terrasse du 8 Mai 1945
                                 Résident Le Ponant
                                ")</f>
        <v>2 Terrasse du 8 Mai 1945
                                 Résident Le Ponant
                                </v>
      </c>
      <c r="F196" s="1" t="str">
        <f>IFERROR(__xludf.DUMMYFUNCTION("""COMPUTED_VALUE"""),"000 Bordeaux")</f>
        <v>000 Bordeaux</v>
      </c>
      <c r="G196" s="1" t="str">
        <f t="shared" si="1"/>
        <v>33000</v>
      </c>
      <c r="H196" s="1" t="s">
        <v>2190</v>
      </c>
      <c r="I196" s="1" t="s">
        <v>11</v>
      </c>
      <c r="J196" s="1" t="s">
        <v>11</v>
      </c>
      <c r="K196" s="1" t="s">
        <v>382</v>
      </c>
      <c r="L196" s="3"/>
      <c r="M196" s="3"/>
    </row>
    <row r="197">
      <c r="A197" s="4" t="s">
        <v>2192</v>
      </c>
      <c r="B197" s="1" t="s">
        <v>2193</v>
      </c>
      <c r="C197" s="1" t="s">
        <v>2194</v>
      </c>
      <c r="D197" s="1" t="s">
        <v>2195</v>
      </c>
      <c r="E197" s="1" t="str">
        <f>IFERROR(__xludf.DUMMYFUNCTION("SPLIT(D197,""33"",FALSE)"),"24 rue du 14 juillet
                                ")</f>
        <v>24 rue du 14 juillet
                                </v>
      </c>
      <c r="F197" s="1" t="str">
        <f>IFERROR(__xludf.DUMMYFUNCTION("""COMPUTED_VALUE"""),"400 Talence")</f>
        <v>400 Talence</v>
      </c>
      <c r="G197" s="1" t="str">
        <f t="shared" si="1"/>
        <v>33400</v>
      </c>
      <c r="H197" s="1" t="s">
        <v>2196</v>
      </c>
      <c r="I197" s="1" t="s">
        <v>11</v>
      </c>
      <c r="J197" s="5" t="s">
        <v>2197</v>
      </c>
      <c r="K197" s="1" t="s">
        <v>80</v>
      </c>
      <c r="L197" s="3"/>
      <c r="M197" s="3"/>
    </row>
    <row r="198">
      <c r="A198" s="4" t="s">
        <v>2203</v>
      </c>
      <c r="B198" s="1" t="s">
        <v>2204</v>
      </c>
      <c r="C198" s="1" t="s">
        <v>2205</v>
      </c>
      <c r="D198" s="1" t="s">
        <v>2206</v>
      </c>
      <c r="E198" s="1" t="str">
        <f>IFERROR(__xludf.DUMMYFUNCTION("SPLIT(D198,""33"",FALSE)"),"fzefef
                                ")</f>
        <v>fzefef
                                </v>
      </c>
      <c r="F198" s="1" t="str">
        <f>IFERROR(__xludf.DUMMYFUNCTION("""COMPUTED_VALUE"""),"600 Pesac")</f>
        <v>600 Pesac</v>
      </c>
      <c r="G198" s="1" t="str">
        <f t="shared" si="1"/>
        <v>33600</v>
      </c>
      <c r="H198" s="1" t="s">
        <v>1283</v>
      </c>
      <c r="I198" s="1" t="s">
        <v>11</v>
      </c>
      <c r="J198" s="1" t="s">
        <v>11</v>
      </c>
      <c r="K198" s="1" t="s">
        <v>154</v>
      </c>
      <c r="L198" s="3"/>
      <c r="M198" s="3"/>
    </row>
    <row r="199">
      <c r="A199" s="4" t="s">
        <v>2216</v>
      </c>
      <c r="B199" s="1" t="s">
        <v>2217</v>
      </c>
      <c r="C199" s="1" t="s">
        <v>2218</v>
      </c>
      <c r="D199" s="1" t="s">
        <v>2219</v>
      </c>
      <c r="E199" s="1" t="str">
        <f>IFERROR(__xludf.DUMMYFUNCTION("SPLIT(D199,""33"",FALSE)"),"9 rue henri EXPERT
                                ")</f>
        <v>9 rue henri EXPERT
                                </v>
      </c>
      <c r="F199" s="1" t="str">
        <f>IFERROR(__xludf.DUMMYFUNCTION("""COMPUTED_VALUE"""),"000 BORDEAUX")</f>
        <v>000 BORDEAUX</v>
      </c>
      <c r="G199" s="1" t="str">
        <f t="shared" si="1"/>
        <v>33000</v>
      </c>
      <c r="H199" s="1" t="s">
        <v>2220</v>
      </c>
      <c r="I199" s="1" t="s">
        <v>2221</v>
      </c>
      <c r="J199" s="1" t="s">
        <v>11</v>
      </c>
      <c r="K199" s="1" t="s">
        <v>312</v>
      </c>
      <c r="L199" s="3"/>
      <c r="M199" s="3"/>
    </row>
    <row r="200">
      <c r="A200" s="4" t="s">
        <v>2225</v>
      </c>
      <c r="B200" s="1" t="s">
        <v>2226</v>
      </c>
      <c r="C200" s="1" t="s">
        <v>2227</v>
      </c>
      <c r="D200" s="1" t="s">
        <v>2228</v>
      </c>
      <c r="E200" s="1" t="str">
        <f>IFERROR(__xludf.DUMMYFUNCTION("SPLIT(D200,""33"",FALSE)"),"37 rue Borie 
                                ")</f>
        <v>37 rue Borie 
                                </v>
      </c>
      <c r="F200" s="1" t="str">
        <f>IFERROR(__xludf.DUMMYFUNCTION("""COMPUTED_VALUE"""),"000 Bordeaux")</f>
        <v>000 Bordeaux</v>
      </c>
      <c r="G200" s="1" t="str">
        <f t="shared" si="1"/>
        <v>33000</v>
      </c>
      <c r="H200" s="1" t="s">
        <v>2229</v>
      </c>
      <c r="I200" s="1" t="s">
        <v>2230</v>
      </c>
      <c r="J200" s="5" t="s">
        <v>2231</v>
      </c>
      <c r="K200" s="1" t="s">
        <v>80</v>
      </c>
      <c r="L200" s="3"/>
      <c r="M200" s="3"/>
    </row>
    <row r="201">
      <c r="A201" s="4" t="s">
        <v>2237</v>
      </c>
      <c r="B201" s="1" t="s">
        <v>2238</v>
      </c>
      <c r="C201" s="1" t="s">
        <v>2239</v>
      </c>
      <c r="D201" s="1" t="s">
        <v>2240</v>
      </c>
      <c r="E201" s="1" t="str">
        <f>IFERROR(__xludf.DUMMYFUNCTION("SPLIT(D201,""33"",FALSE)"),"1 rue de L'Estragon Apt 91
                                ")</f>
        <v>1 rue de L'Estragon Apt 91
                                </v>
      </c>
      <c r="F201" s="1" t="str">
        <f>IFERROR(__xludf.DUMMYFUNCTION("""COMPUTED_VALUE"""),"600 Pessac")</f>
        <v>600 Pessac</v>
      </c>
      <c r="G201" s="1" t="str">
        <f t="shared" si="1"/>
        <v>33600</v>
      </c>
      <c r="H201" s="1" t="s">
        <v>2241</v>
      </c>
      <c r="I201" s="1" t="s">
        <v>11</v>
      </c>
      <c r="J201" s="3"/>
      <c r="K201" s="1" t="s">
        <v>80</v>
      </c>
      <c r="L201" s="3"/>
      <c r="M201" s="3"/>
    </row>
    <row r="202">
      <c r="A202" s="4" t="s">
        <v>2245</v>
      </c>
      <c r="B202" s="1" t="s">
        <v>2246</v>
      </c>
      <c r="C202" s="1" t="s">
        <v>2247</v>
      </c>
      <c r="D202" s="1" t="s">
        <v>2248</v>
      </c>
      <c r="E202" s="1" t="str">
        <f>IFERROR(__xludf.DUMMYFUNCTION("SPLIT(D202,""33"",FALSE)"),"82 rue fondaudege
                                ")</f>
        <v>82 rue fondaudege
                                </v>
      </c>
      <c r="F202" s="1" t="str">
        <f>IFERROR(__xludf.DUMMYFUNCTION("""COMPUTED_VALUE"""),"000 Bordeaux")</f>
        <v>000 Bordeaux</v>
      </c>
      <c r="G202" s="1" t="str">
        <f t="shared" si="1"/>
        <v>33000</v>
      </c>
      <c r="H202" s="1" t="s">
        <v>2249</v>
      </c>
      <c r="I202" s="1" t="s">
        <v>11</v>
      </c>
      <c r="J202" s="5" t="s">
        <v>2250</v>
      </c>
      <c r="K202" s="1" t="s">
        <v>924</v>
      </c>
      <c r="L202" s="3"/>
      <c r="M202" s="3"/>
    </row>
    <row r="203">
      <c r="A203" s="4" t="s">
        <v>2252</v>
      </c>
      <c r="B203" s="1" t="s">
        <v>2253</v>
      </c>
      <c r="C203" s="1" t="s">
        <v>2254</v>
      </c>
      <c r="D203" s="1" t="s">
        <v>2255</v>
      </c>
      <c r="E203" s="1" t="str">
        <f>IFERROR(__xludf.DUMMYFUNCTION("SPLIT(D203,""33"",FALSE)"),"103 cours d'Albret
                                ")</f>
        <v>103 cours d'Albret
                                </v>
      </c>
      <c r="F203" s="1" t="str">
        <f>IFERROR(__xludf.DUMMYFUNCTION("""COMPUTED_VALUE"""),"000 BORDEAUX")</f>
        <v>000 BORDEAUX</v>
      </c>
      <c r="G203" s="1" t="str">
        <f t="shared" si="1"/>
        <v>33000</v>
      </c>
      <c r="H203" s="1" t="s">
        <v>2256</v>
      </c>
      <c r="I203" s="1" t="s">
        <v>11</v>
      </c>
      <c r="J203" s="1" t="s">
        <v>11</v>
      </c>
      <c r="K203" s="1" t="s">
        <v>312</v>
      </c>
      <c r="L203" s="3"/>
      <c r="M203" s="3"/>
    </row>
    <row r="204">
      <c r="A204" s="4" t="s">
        <v>2258</v>
      </c>
      <c r="B204" s="1" t="s">
        <v>2259</v>
      </c>
      <c r="C204" s="1" t="s">
        <v>2260</v>
      </c>
      <c r="D204" s="1" t="s">
        <v>2261</v>
      </c>
      <c r="E204" s="1" t="str">
        <f>IFERROR(__xludf.DUMMYFUNCTION("SPLIT(D204,""33"",FALSE)"),"25 rue BOYER
                                ")</f>
        <v>25 rue BOYER
                                </v>
      </c>
      <c r="F204" s="1" t="str">
        <f>IFERROR(__xludf.DUMMYFUNCTION("""COMPUTED_VALUE"""),"000 BORDEAUX")</f>
        <v>000 BORDEAUX</v>
      </c>
      <c r="G204" s="1" t="str">
        <f t="shared" si="1"/>
        <v>33000</v>
      </c>
      <c r="H204" s="1" t="s">
        <v>2262</v>
      </c>
      <c r="I204" s="1" t="s">
        <v>11</v>
      </c>
      <c r="J204" s="1" t="s">
        <v>11</v>
      </c>
      <c r="K204" s="1" t="s">
        <v>53</v>
      </c>
      <c r="L204" s="3"/>
      <c r="M204" s="3"/>
    </row>
    <row r="205">
      <c r="A205" s="4" t="s">
        <v>2270</v>
      </c>
      <c r="B205" s="1" t="s">
        <v>2271</v>
      </c>
      <c r="C205" s="1" t="s">
        <v>2272</v>
      </c>
      <c r="D205" s="1" t="s">
        <v>2273</v>
      </c>
      <c r="E205" s="1" t="str">
        <f>IFERROR(__xludf.DUMMYFUNCTION("SPLIT(D205,""33"",FALSE)"),"Athénées père joseph wresinski 1 place saint christoly
                                 Boites aux lettres n4
                                ")</f>
        <v>Athénées père joseph wresinski 1 place saint christoly
                                 Boites aux lettres n4
                                </v>
      </c>
      <c r="F205" s="1" t="str">
        <f>IFERROR(__xludf.DUMMYFUNCTION("""COMPUTED_VALUE"""),"000 Bordeaux")</f>
        <v>000 Bordeaux</v>
      </c>
      <c r="G205" s="1" t="str">
        <f t="shared" si="1"/>
        <v>33000</v>
      </c>
      <c r="H205" s="1" t="s">
        <v>2274</v>
      </c>
      <c r="I205" s="1" t="s">
        <v>2275</v>
      </c>
      <c r="J205" s="3"/>
      <c r="K205" s="1" t="s">
        <v>312</v>
      </c>
      <c r="L205" s="3"/>
      <c r="M205" s="3"/>
    </row>
    <row r="206">
      <c r="A206" s="4" t="s">
        <v>2293</v>
      </c>
      <c r="B206" s="1" t="s">
        <v>2294</v>
      </c>
      <c r="C206" s="1" t="s">
        <v>2295</v>
      </c>
      <c r="D206" s="1" t="s">
        <v>2296</v>
      </c>
      <c r="E206" s="1" t="str">
        <f>IFERROR(__xludf.DUMMYFUNCTION("SPLIT(D206,""33"",FALSE)"),"36 rue Robert Schuman
                                ")</f>
        <v>36 rue Robert Schuman
                                </v>
      </c>
      <c r="F206" s="1" t="str">
        <f>IFERROR(__xludf.DUMMYFUNCTION("""COMPUTED_VALUE"""),"300 Bordeaux")</f>
        <v>300 Bordeaux</v>
      </c>
      <c r="G206" s="1" t="str">
        <f t="shared" si="1"/>
        <v>33300</v>
      </c>
      <c r="H206" s="1" t="s">
        <v>2297</v>
      </c>
      <c r="I206" s="1" t="s">
        <v>2175</v>
      </c>
      <c r="J206" s="1" t="s">
        <v>11</v>
      </c>
      <c r="K206" s="1" t="s">
        <v>312</v>
      </c>
      <c r="L206" s="3"/>
      <c r="M206" s="3"/>
    </row>
    <row r="207">
      <c r="A207" s="4" t="s">
        <v>2301</v>
      </c>
      <c r="B207" s="1" t="s">
        <v>2302</v>
      </c>
      <c r="C207" s="1" t="s">
        <v>2303</v>
      </c>
      <c r="D207" s="1" t="s">
        <v>2304</v>
      </c>
      <c r="E207" s="1" t="str">
        <f>IFERROR(__xludf.DUMMYFUNCTION("SPLIT(D207,""33"",FALSE)"),"15 rue Professeur Demons
                                ")</f>
        <v>15 rue Professeur Demons
                                </v>
      </c>
      <c r="F207" s="1" t="str">
        <f>IFERROR(__xludf.DUMMYFUNCTION("""COMPUTED_VALUE"""),"000 Bordeaux")</f>
        <v>000 Bordeaux</v>
      </c>
      <c r="G207" s="1" t="str">
        <f t="shared" si="1"/>
        <v>33000</v>
      </c>
      <c r="H207" s="1" t="s">
        <v>2305</v>
      </c>
      <c r="I207" s="1" t="s">
        <v>2306</v>
      </c>
      <c r="J207" s="5" t="s">
        <v>2307</v>
      </c>
      <c r="K207" s="1" t="s">
        <v>80</v>
      </c>
      <c r="L207" s="3"/>
      <c r="M207" s="3"/>
    </row>
    <row r="208">
      <c r="A208" s="4" t="s">
        <v>2315</v>
      </c>
      <c r="B208" s="1" t="s">
        <v>2316</v>
      </c>
      <c r="C208" s="1" t="s">
        <v>2317</v>
      </c>
      <c r="D208" s="1" t="s">
        <v>2318</v>
      </c>
      <c r="E208" s="1" t="str">
        <f>IFERROR(__xludf.DUMMYFUNCTION("SPLIT(D208,""33"",FALSE)"),"2 rue du 144ème régiment infanterie
                                ")</f>
        <v>2 rue du 144ème régiment infanterie
                                </v>
      </c>
      <c r="F208" s="1" t="str">
        <f>IFERROR(__xludf.DUMMYFUNCTION("""COMPUTED_VALUE"""),"000 BORDEAUX")</f>
        <v>000 BORDEAUX</v>
      </c>
      <c r="G208" s="1" t="str">
        <f t="shared" si="1"/>
        <v>33000</v>
      </c>
      <c r="H208" s="1" t="s">
        <v>2319</v>
      </c>
      <c r="I208" s="1" t="s">
        <v>11</v>
      </c>
      <c r="J208" s="1" t="s">
        <v>11</v>
      </c>
      <c r="K208" s="1" t="s">
        <v>80</v>
      </c>
      <c r="L208" s="3"/>
      <c r="M208" s="3"/>
    </row>
    <row r="209">
      <c r="A209" s="4" t="s">
        <v>2321</v>
      </c>
      <c r="B209" s="1" t="s">
        <v>2322</v>
      </c>
      <c r="C209" s="1" t="s">
        <v>2323</v>
      </c>
      <c r="D209" s="1" t="s">
        <v>2324</v>
      </c>
      <c r="E209" s="1" t="str">
        <f>IFERROR(__xludf.DUMMYFUNCTION("SPLIT(D209,""33"",FALSE)"),"1 Rue Fernand Cazères
                                ")</f>
        <v>1 Rue Fernand Cazères
                                </v>
      </c>
      <c r="F209" s="1" t="str">
        <f>IFERROR(__xludf.DUMMYFUNCTION("""COMPUTED_VALUE"""),"200 Bordeaux")</f>
        <v>200 Bordeaux</v>
      </c>
      <c r="G209" s="1" t="str">
        <f t="shared" si="1"/>
        <v>33200</v>
      </c>
      <c r="H209" s="1" t="s">
        <v>2325</v>
      </c>
      <c r="I209" s="1" t="s">
        <v>11</v>
      </c>
      <c r="J209" s="1" t="s">
        <v>11</v>
      </c>
      <c r="K209" s="1" t="s">
        <v>80</v>
      </c>
      <c r="L209" s="3"/>
      <c r="M209" s="3"/>
    </row>
    <row r="210">
      <c r="A210" s="4" t="s">
        <v>2327</v>
      </c>
      <c r="B210" s="1" t="s">
        <v>2328</v>
      </c>
      <c r="C210" s="1" t="s">
        <v>2329</v>
      </c>
      <c r="D210" s="1" t="s">
        <v>2330</v>
      </c>
      <c r="E210" s="1" t="str">
        <f>IFERROR(__xludf.DUMMYFUNCTION("SPLIT(D210,""33"",FALSE)"),"chez Gregory Charruyer 111 cours de la sommes
                                ")</f>
        <v>chez Gregory Charruyer 111 cours de la sommes
                                </v>
      </c>
      <c r="F210" s="1" t="str">
        <f>IFERROR(__xludf.DUMMYFUNCTION("""COMPUTED_VALUE"""),"800 BORDEAUX")</f>
        <v>800 BORDEAUX</v>
      </c>
      <c r="G210" s="1" t="str">
        <f t="shared" si="1"/>
        <v>33800</v>
      </c>
      <c r="H210" s="1" t="s">
        <v>2331</v>
      </c>
      <c r="I210" s="1" t="s">
        <v>11</v>
      </c>
      <c r="J210" s="5" t="s">
        <v>2332</v>
      </c>
      <c r="K210" s="1" t="s">
        <v>80</v>
      </c>
      <c r="L210" s="3"/>
      <c r="M210" s="3"/>
    </row>
    <row r="211">
      <c r="A211" s="4" t="s">
        <v>2336</v>
      </c>
      <c r="B211" s="1" t="s">
        <v>2337</v>
      </c>
      <c r="C211" s="1" t="s">
        <v>2338</v>
      </c>
      <c r="D211" s="1" t="s">
        <v>2339</v>
      </c>
      <c r="E211" s="1" t="str">
        <f>IFERROR(__xludf.DUMMYFUNCTION("SPLIT(D211,""33"",FALSE)"),"90 cours du Medoc
                                ")</f>
        <v>90 cours du Medoc
                                </v>
      </c>
      <c r="F211" s="1" t="str">
        <f>IFERROR(__xludf.DUMMYFUNCTION("""COMPUTED_VALUE"""),"300 Bordeaux")</f>
        <v>300 Bordeaux</v>
      </c>
      <c r="G211" s="1" t="str">
        <f t="shared" si="1"/>
        <v>33300</v>
      </c>
      <c r="H211" s="1" t="s">
        <v>2340</v>
      </c>
      <c r="I211" s="1" t="s">
        <v>11</v>
      </c>
      <c r="J211" s="1" t="s">
        <v>11</v>
      </c>
      <c r="K211" s="1" t="s">
        <v>80</v>
      </c>
      <c r="L211" s="3"/>
      <c r="M211" s="3"/>
    </row>
    <row r="212">
      <c r="A212" s="4" t="s">
        <v>2348</v>
      </c>
      <c r="B212" s="1" t="s">
        <v>2349</v>
      </c>
      <c r="C212" s="1" t="s">
        <v>2350</v>
      </c>
      <c r="D212" s="1" t="s">
        <v>2351</v>
      </c>
      <c r="E212" s="1" t="str">
        <f>IFERROR(__xludf.DUMMYFUNCTION("SPLIT(D212,""33"",FALSE)"),"6-8 rue de Mérignac
                                ")</f>
        <v>6-8 rue de Mérignac
                                </v>
      </c>
      <c r="F212" s="1" t="str">
        <f>IFERROR(__xludf.DUMMYFUNCTION("""COMPUTED_VALUE"""),"000 Bordeaux")</f>
        <v>000 Bordeaux</v>
      </c>
      <c r="G212" s="1" t="str">
        <f t="shared" si="1"/>
        <v>33000</v>
      </c>
      <c r="H212" s="1" t="s">
        <v>2352</v>
      </c>
      <c r="I212" s="1" t="s">
        <v>11</v>
      </c>
      <c r="J212" s="5" t="s">
        <v>2353</v>
      </c>
      <c r="K212" s="1" t="s">
        <v>80</v>
      </c>
      <c r="L212" s="3"/>
      <c r="M212" s="3"/>
    </row>
    <row r="213">
      <c r="A213" s="4" t="s">
        <v>2357</v>
      </c>
      <c r="B213" s="1" t="s">
        <v>2358</v>
      </c>
      <c r="C213" s="1" t="s">
        <v>2359</v>
      </c>
      <c r="D213" s="1" t="s">
        <v>2360</v>
      </c>
      <c r="E213" s="1" t="str">
        <f>IFERROR(__xludf.DUMMYFUNCTION("SPLIT(D213,""33"",FALSE)"),"Le LAAB 279 cours de la Somme
                                ")</f>
        <v>Le LAAB 279 cours de la Somme
                                </v>
      </c>
      <c r="F213" s="1" t="str">
        <f>IFERROR(__xludf.DUMMYFUNCTION("""COMPUTED_VALUE"""),"800 BORDEAUX")</f>
        <v>800 BORDEAUX</v>
      </c>
      <c r="G213" s="1" t="str">
        <f t="shared" si="1"/>
        <v>33800</v>
      </c>
      <c r="H213" s="1" t="s">
        <v>2361</v>
      </c>
      <c r="I213" s="1" t="s">
        <v>11</v>
      </c>
      <c r="J213" s="1" t="s">
        <v>11</v>
      </c>
      <c r="K213" s="1" t="s">
        <v>11</v>
      </c>
      <c r="L213" s="3"/>
      <c r="M213" s="3"/>
    </row>
    <row r="214">
      <c r="A214" s="4" t="s">
        <v>2381</v>
      </c>
      <c r="B214" s="1" t="s">
        <v>2382</v>
      </c>
      <c r="C214" s="1" t="s">
        <v>2383</v>
      </c>
      <c r="D214" s="1" t="s">
        <v>2384</v>
      </c>
      <c r="E214" s="1" t="str">
        <f>IFERROR(__xludf.DUMMYFUNCTION("SPLIT(D214,""33"",FALSE)"),"2 bis rue Charles Lamoureux 
                                ")</f>
        <v>2 bis rue Charles Lamoureux 
                                </v>
      </c>
      <c r="F214" s="1" t="str">
        <f>IFERROR(__xludf.DUMMYFUNCTION("""COMPUTED_VALUE"""),"000 Bordeaux")</f>
        <v>000 Bordeaux</v>
      </c>
      <c r="G214" s="1" t="str">
        <f t="shared" si="1"/>
        <v>33000</v>
      </c>
      <c r="H214" s="1" t="s">
        <v>2385</v>
      </c>
      <c r="I214" s="1" t="s">
        <v>11</v>
      </c>
      <c r="J214" s="5" t="s">
        <v>2386</v>
      </c>
      <c r="K214" s="1" t="s">
        <v>654</v>
      </c>
      <c r="L214" s="3"/>
      <c r="M214" s="3"/>
    </row>
    <row r="215">
      <c r="A215" s="4" t="s">
        <v>2394</v>
      </c>
      <c r="B215" s="1" t="s">
        <v>2395</v>
      </c>
      <c r="C215" s="1" t="s">
        <v>2396</v>
      </c>
      <c r="D215" s="1" t="s">
        <v>2397</v>
      </c>
      <c r="E215" s="1" t="str">
        <f>IFERROR(__xludf.DUMMYFUNCTION("SPLIT(D215,""33"",FALSE)"),"41 rue Durieu de Maisonneuve
                                 GACI
                                ")</f>
        <v>41 rue Durieu de Maisonneuve
                                 GACI
                                </v>
      </c>
      <c r="F215" s="1" t="str">
        <f>IFERROR(__xludf.DUMMYFUNCTION("""COMPUTED_VALUE"""),"000 BORDEAUX")</f>
        <v>000 BORDEAUX</v>
      </c>
      <c r="G215" s="1" t="str">
        <f t="shared" si="1"/>
        <v>33000</v>
      </c>
      <c r="H215" s="1" t="s">
        <v>2398</v>
      </c>
      <c r="I215" s="1" t="s">
        <v>2399</v>
      </c>
      <c r="J215" s="5" t="s">
        <v>2400</v>
      </c>
      <c r="K215" s="1" t="s">
        <v>154</v>
      </c>
      <c r="L215" s="3"/>
      <c r="M215" s="3"/>
    </row>
    <row r="216">
      <c r="A216" s="4" t="s">
        <v>2402</v>
      </c>
      <c r="B216" s="1" t="s">
        <v>2403</v>
      </c>
      <c r="C216" s="1" t="s">
        <v>2404</v>
      </c>
      <c r="D216" s="1" t="s">
        <v>2405</v>
      </c>
      <c r="E216" s="1" t="s">
        <v>9578</v>
      </c>
      <c r="F216" s="1" t="s">
        <v>9579</v>
      </c>
      <c r="G216" s="1" t="str">
        <f t="shared" si="1"/>
        <v>33100</v>
      </c>
      <c r="H216" s="1" t="s">
        <v>2406</v>
      </c>
      <c r="I216" s="1" t="s">
        <v>2407</v>
      </c>
      <c r="J216" s="1" t="s">
        <v>11</v>
      </c>
      <c r="K216" s="1" t="s">
        <v>183</v>
      </c>
      <c r="L216" s="3"/>
      <c r="M216" s="3"/>
    </row>
    <row r="217">
      <c r="A217" s="4" t="s">
        <v>2411</v>
      </c>
      <c r="B217" s="1" t="s">
        <v>2412</v>
      </c>
      <c r="C217" s="1" t="s">
        <v>2413</v>
      </c>
      <c r="D217" s="1" t="s">
        <v>2414</v>
      </c>
      <c r="E217" s="1" t="str">
        <f>IFERROR(__xludf.DUMMYFUNCTION("SPLIT(D217,""33"",FALSE)"),"6 rue Xavier Arsène-Henry
                                ")</f>
        <v>6 rue Xavier Arsène-Henry
                                </v>
      </c>
      <c r="F217" s="1" t="str">
        <f>IFERROR(__xludf.DUMMYFUNCTION("""COMPUTED_VALUE"""),"300 BORDEAUX")</f>
        <v>300 BORDEAUX</v>
      </c>
      <c r="G217" s="1" t="str">
        <f t="shared" si="1"/>
        <v>33300</v>
      </c>
      <c r="H217" s="1" t="s">
        <v>2415</v>
      </c>
      <c r="I217" s="1" t="s">
        <v>11</v>
      </c>
      <c r="J217" s="1" t="s">
        <v>11</v>
      </c>
      <c r="K217" s="1" t="s">
        <v>80</v>
      </c>
      <c r="L217" s="3"/>
      <c r="M217" s="3"/>
    </row>
    <row r="218">
      <c r="A218" s="4" t="s">
        <v>2421</v>
      </c>
      <c r="B218" s="1" t="s">
        <v>2422</v>
      </c>
      <c r="C218" s="1" t="s">
        <v>2423</v>
      </c>
      <c r="D218" s="1" t="s">
        <v>2424</v>
      </c>
      <c r="E218" s="1" t="str">
        <f>IFERROR(__xludf.DUMMYFUNCTION("SPLIT(D218,""33"",FALSE)"),"7 rue du Palais de l'Ombrière
                                ")</f>
        <v>7 rue du Palais de l'Ombrière
                                </v>
      </c>
      <c r="F218" s="1" t="str">
        <f>IFERROR(__xludf.DUMMYFUNCTION("""COMPUTED_VALUE"""),"000 Bordeaux")</f>
        <v>000 Bordeaux</v>
      </c>
      <c r="G218" s="1" t="str">
        <f t="shared" si="1"/>
        <v>33000</v>
      </c>
      <c r="H218" s="1" t="s">
        <v>2425</v>
      </c>
      <c r="I218" s="1" t="s">
        <v>11</v>
      </c>
      <c r="J218" s="1" t="s">
        <v>11</v>
      </c>
      <c r="K218" s="1" t="s">
        <v>80</v>
      </c>
      <c r="L218" s="3"/>
      <c r="M218" s="3"/>
    </row>
    <row r="219">
      <c r="A219" s="4" t="s">
        <v>2433</v>
      </c>
      <c r="B219" s="1" t="s">
        <v>2434</v>
      </c>
      <c r="C219" s="3"/>
      <c r="D219" s="1" t="s">
        <v>9575</v>
      </c>
      <c r="E219" s="1" t="str">
        <f>IFERROR(__xludf.DUMMYFUNCTION("SPLIT(D219,""33"",FALSE)"),"pas d'adresse")</f>
        <v>pas d'adresse</v>
      </c>
      <c r="F219" s="3"/>
      <c r="G219" s="1" t="str">
        <f t="shared" si="1"/>
        <v/>
      </c>
      <c r="H219" s="3"/>
      <c r="I219" s="1" t="s">
        <v>11</v>
      </c>
      <c r="J219" s="1" t="s">
        <v>11</v>
      </c>
      <c r="K219" s="1" t="s">
        <v>11</v>
      </c>
      <c r="L219" s="3"/>
      <c r="M219" s="3"/>
    </row>
    <row r="220">
      <c r="A220" s="4" t="s">
        <v>2438</v>
      </c>
      <c r="B220" s="1" t="s">
        <v>2439</v>
      </c>
      <c r="C220" s="1" t="s">
        <v>2440</v>
      </c>
      <c r="D220" s="1" t="s">
        <v>2441</v>
      </c>
      <c r="E220" s="1" t="str">
        <f>IFERROR(__xludf.DUMMYFUNCTION("SPLIT(D220,""33"",FALSE)"),"43, rue Alberto Santos Dumont
                                 Le Moulin de Caupian
                                ")</f>
        <v>43, rue Alberto Santos Dumont
                                 Le Moulin de Caupian
                                </v>
      </c>
      <c r="F220" s="1" t="str">
        <f>IFERROR(__xludf.DUMMYFUNCTION("""COMPUTED_VALUE"""),"160 Saint Médard en Jalles")</f>
        <v>160 Saint Médard en Jalles</v>
      </c>
      <c r="G220" s="1" t="str">
        <f t="shared" si="1"/>
        <v>33160</v>
      </c>
      <c r="H220" s="1" t="s">
        <v>2442</v>
      </c>
      <c r="I220" s="1" t="s">
        <v>11</v>
      </c>
      <c r="J220" s="5" t="s">
        <v>2443</v>
      </c>
      <c r="K220" s="1" t="s">
        <v>80</v>
      </c>
      <c r="L220" s="3"/>
      <c r="M220" s="3"/>
    </row>
    <row r="221">
      <c r="A221" s="4" t="s">
        <v>2447</v>
      </c>
      <c r="B221" s="1" t="s">
        <v>2448</v>
      </c>
      <c r="C221" s="1" t="s">
        <v>2449</v>
      </c>
      <c r="D221" s="1" t="s">
        <v>2450</v>
      </c>
      <c r="E221" s="1" t="str">
        <f>IFERROR(__xludf.DUMMYFUNCTION("SPLIT(D221,""33"",FALSE)"),"7 rue Jules Perrens
                                ")</f>
        <v>7 rue Jules Perrens
                                </v>
      </c>
      <c r="F221" s="1" t="str">
        <f>IFERROR(__xludf.DUMMYFUNCTION("""COMPUTED_VALUE"""),"800 Bordeaux")</f>
        <v>800 Bordeaux</v>
      </c>
      <c r="G221" s="1" t="str">
        <f t="shared" si="1"/>
        <v>33800</v>
      </c>
      <c r="H221" s="1" t="s">
        <v>2451</v>
      </c>
      <c r="I221" s="1" t="s">
        <v>11</v>
      </c>
      <c r="J221" s="5" t="s">
        <v>2452</v>
      </c>
      <c r="K221" s="1" t="s">
        <v>53</v>
      </c>
      <c r="L221" s="3"/>
      <c r="M221" s="3"/>
    </row>
    <row r="222">
      <c r="A222" s="4" t="s">
        <v>2454</v>
      </c>
      <c r="B222" s="1" t="s">
        <v>2455</v>
      </c>
      <c r="C222" s="1" t="s">
        <v>2456</v>
      </c>
      <c r="D222" s="1" t="s">
        <v>2457</v>
      </c>
      <c r="E222" s="1" t="str">
        <f>IFERROR(__xludf.DUMMYFUNCTION("SPLIT(D222,""33"",FALSE)"),"31 rue Grateloup
                                ")</f>
        <v>31 rue Grateloup
                                </v>
      </c>
      <c r="F222" s="1" t="str">
        <f>IFERROR(__xludf.DUMMYFUNCTION("""COMPUTED_VALUE"""),"800 Bordeaux")</f>
        <v>800 Bordeaux</v>
      </c>
      <c r="G222" s="1" t="str">
        <f t="shared" si="1"/>
        <v>33800</v>
      </c>
      <c r="H222" s="1" t="s">
        <v>2458</v>
      </c>
      <c r="I222" s="1" t="s">
        <v>11</v>
      </c>
      <c r="J222" s="1" t="s">
        <v>11</v>
      </c>
      <c r="K222" s="1" t="s">
        <v>80</v>
      </c>
      <c r="L222" s="3"/>
      <c r="M222" s="3"/>
    </row>
    <row r="223">
      <c r="A223" s="4" t="s">
        <v>2464</v>
      </c>
      <c r="B223" s="1" t="s">
        <v>2465</v>
      </c>
      <c r="C223" s="1" t="s">
        <v>2466</v>
      </c>
      <c r="D223" s="1" t="s">
        <v>2467</v>
      </c>
      <c r="E223" s="1" t="str">
        <f>IFERROR(__xludf.DUMMYFUNCTION("SPLIT(D223,""33"",FALSE)"),"7 rue Henri Expert
                                 Appt 18
                                ")</f>
        <v>7 rue Henri Expert
                                 Appt 18
                                </v>
      </c>
      <c r="F223" s="1" t="str">
        <f>IFERROR(__xludf.DUMMYFUNCTION("""COMPUTED_VALUE"""),"000 Bordeaux")</f>
        <v>000 Bordeaux</v>
      </c>
      <c r="G223" s="1" t="str">
        <f t="shared" si="1"/>
        <v>33000</v>
      </c>
      <c r="H223" s="1" t="s">
        <v>2468</v>
      </c>
      <c r="I223" s="1" t="s">
        <v>2469</v>
      </c>
      <c r="J223" s="5" t="s">
        <v>2470</v>
      </c>
      <c r="K223" s="1" t="s">
        <v>80</v>
      </c>
      <c r="L223" s="3"/>
      <c r="M223" s="3"/>
    </row>
    <row r="224">
      <c r="A224" s="4" t="s">
        <v>2474</v>
      </c>
      <c r="B224" s="1" t="s">
        <v>2475</v>
      </c>
      <c r="C224" s="1" t="s">
        <v>2476</v>
      </c>
      <c r="D224" s="1" t="s">
        <v>2477</v>
      </c>
      <c r="E224" s="1" t="str">
        <f>IFERROR(__xludf.DUMMYFUNCTION("SPLIT(D224,""33"",FALSE)"),"CNMO-SI de Bordeaux - DIRISI - Caserne Xaintrailles
                                 112 boulevard du Maréchal Leclerc
                                ")</f>
        <v>CNMO-SI de Bordeaux - DIRISI - Caserne Xaintrailles
                                 112 boulevard du Maréchal Leclerc
                                </v>
      </c>
      <c r="F224" s="1" t="str">
        <f>IFERROR(__xludf.DUMMYFUNCTION("""COMPUTED_VALUE"""),"000 Bordeaux")</f>
        <v>000 Bordeaux</v>
      </c>
      <c r="G224" s="1" t="str">
        <f t="shared" si="1"/>
        <v>33000</v>
      </c>
      <c r="H224" s="1" t="s">
        <v>2478</v>
      </c>
      <c r="I224" s="1" t="s">
        <v>11</v>
      </c>
      <c r="J224" s="1" t="s">
        <v>11</v>
      </c>
      <c r="K224" s="1" t="s">
        <v>312</v>
      </c>
      <c r="L224" s="3"/>
      <c r="M224" s="3"/>
    </row>
    <row r="225">
      <c r="A225" s="4" t="s">
        <v>2484</v>
      </c>
      <c r="B225" s="1" t="s">
        <v>2485</v>
      </c>
      <c r="C225" s="1" t="s">
        <v>2486</v>
      </c>
      <c r="D225" s="1" t="s">
        <v>2487</v>
      </c>
      <c r="E225" s="1" t="str">
        <f>IFERROR(__xludf.DUMMYFUNCTION("SPLIT(D225,""33"",FALSE)"),"109 chemin Lafitte
                                ")</f>
        <v>109 chemin Lafitte
                                </v>
      </c>
      <c r="F225" s="1" t="str">
        <f>IFERROR(__xludf.DUMMYFUNCTION("""COMPUTED_VALUE"""),"300 Bordeaux")</f>
        <v>300 Bordeaux</v>
      </c>
      <c r="G225" s="1" t="str">
        <f t="shared" si="1"/>
        <v>33300</v>
      </c>
      <c r="H225" s="1" t="s">
        <v>2488</v>
      </c>
      <c r="I225" s="1" t="s">
        <v>11</v>
      </c>
      <c r="J225" s="3"/>
      <c r="K225" s="1" t="s">
        <v>312</v>
      </c>
      <c r="L225" s="3"/>
      <c r="M225" s="3"/>
    </row>
    <row r="226">
      <c r="A226" s="4" t="s">
        <v>2498</v>
      </c>
      <c r="B226" s="1" t="s">
        <v>2499</v>
      </c>
      <c r="C226" s="1" t="s">
        <v>2500</v>
      </c>
      <c r="D226" s="1" t="s">
        <v>2501</v>
      </c>
      <c r="E226" s="1" t="str">
        <f>IFERROR(__xludf.DUMMYFUNCTION("SPLIT(D226,""33"",FALSE)"),"85 Cours Victor Hugo
                                ")</f>
        <v>85 Cours Victor Hugo
                                </v>
      </c>
      <c r="F226" s="1" t="str">
        <f>IFERROR(__xludf.DUMMYFUNCTION("""COMPUTED_VALUE"""),"000 Bordeaux")</f>
        <v>000 Bordeaux</v>
      </c>
      <c r="G226" s="1" t="str">
        <f t="shared" si="1"/>
        <v>33000</v>
      </c>
      <c r="H226" s="1" t="s">
        <v>2502</v>
      </c>
      <c r="I226" s="1" t="s">
        <v>11</v>
      </c>
      <c r="J226" s="5" t="s">
        <v>2503</v>
      </c>
      <c r="K226" s="1" t="s">
        <v>80</v>
      </c>
      <c r="L226" s="3"/>
      <c r="M226" s="3"/>
    </row>
    <row r="227">
      <c r="A227" s="4" t="s">
        <v>2509</v>
      </c>
      <c r="B227" s="1" t="s">
        <v>2510</v>
      </c>
      <c r="C227" s="1" t="s">
        <v>2511</v>
      </c>
      <c r="D227" s="1" t="s">
        <v>2512</v>
      </c>
      <c r="E227" s="1" t="str">
        <f>IFERROR(__xludf.DUMMYFUNCTION("SPLIT(D227,""33"",FALSE)"),"24, rue André Caverne
                                ")</f>
        <v>24, rue André Caverne
                                </v>
      </c>
      <c r="F227" s="1" t="str">
        <f>IFERROR(__xludf.DUMMYFUNCTION("""COMPUTED_VALUE"""),"800 Bordeaux")</f>
        <v>800 Bordeaux</v>
      </c>
      <c r="G227" s="1" t="str">
        <f t="shared" si="1"/>
        <v>33800</v>
      </c>
      <c r="H227" s="1" t="s">
        <v>2513</v>
      </c>
      <c r="I227" s="1" t="s">
        <v>2514</v>
      </c>
      <c r="J227" s="1" t="s">
        <v>11</v>
      </c>
      <c r="K227" s="1" t="s">
        <v>183</v>
      </c>
      <c r="L227" s="3"/>
      <c r="M227" s="3"/>
    </row>
    <row r="228">
      <c r="A228" s="4" t="s">
        <v>2522</v>
      </c>
      <c r="B228" s="1" t="s">
        <v>2523</v>
      </c>
      <c r="C228" s="1" t="s">
        <v>2524</v>
      </c>
      <c r="D228" s="1" t="s">
        <v>2525</v>
      </c>
      <c r="E228" s="1" t="str">
        <f>IFERROR(__xludf.DUMMYFUNCTION("SPLIT(D228,""33"",FALSE)"),"11 rue erik satie
                                ")</f>
        <v>11 rue erik satie
                                </v>
      </c>
      <c r="F228" s="1" t="str">
        <f>IFERROR(__xludf.DUMMYFUNCTION("""COMPUTED_VALUE"""),"200 bordeaux")</f>
        <v>200 bordeaux</v>
      </c>
      <c r="G228" s="1" t="str">
        <f t="shared" si="1"/>
        <v>33200</v>
      </c>
      <c r="H228" s="1" t="s">
        <v>2526</v>
      </c>
      <c r="I228" s="1" t="s">
        <v>11</v>
      </c>
      <c r="J228" s="5" t="s">
        <v>2527</v>
      </c>
      <c r="K228" s="1" t="s">
        <v>43</v>
      </c>
      <c r="L228" s="3"/>
      <c r="M228" s="3"/>
    </row>
    <row r="229">
      <c r="A229" s="4" t="s">
        <v>2547</v>
      </c>
      <c r="B229" s="1" t="s">
        <v>2548</v>
      </c>
      <c r="C229" s="1" t="s">
        <v>2549</v>
      </c>
      <c r="D229" s="1" t="s">
        <v>2550</v>
      </c>
      <c r="E229" s="1" t="str">
        <f>IFERROR(__xludf.DUMMYFUNCTION("SPLIT(D229,""33"",FALSE)"),"27 Allee de la Lande
                                ")</f>
        <v>27 Allee de la Lande
                                </v>
      </c>
      <c r="F229" s="1" t="str">
        <f>IFERROR(__xludf.DUMMYFUNCTION("""COMPUTED_VALUE"""),"610 Cestas")</f>
        <v>610 Cestas</v>
      </c>
      <c r="G229" s="1" t="str">
        <f t="shared" si="1"/>
        <v>33610</v>
      </c>
      <c r="H229" s="1" t="s">
        <v>2551</v>
      </c>
      <c r="I229" s="1" t="s">
        <v>11</v>
      </c>
      <c r="J229" s="1" t="s">
        <v>11</v>
      </c>
      <c r="K229" s="1" t="s">
        <v>154</v>
      </c>
      <c r="L229" s="3"/>
      <c r="M229" s="3"/>
    </row>
    <row r="230">
      <c r="A230" s="4" t="s">
        <v>2555</v>
      </c>
      <c r="B230" s="1" t="s">
        <v>2556</v>
      </c>
      <c r="C230" s="1" t="s">
        <v>2557</v>
      </c>
      <c r="D230" s="1" t="s">
        <v>2558</v>
      </c>
      <c r="E230" s="1" t="str">
        <f>IFERROR(__xludf.DUMMYFUNCTION("SPLIT(D230,""33"",FALSE)"),"226 boulevard Albert 1er
                                ")</f>
        <v>226 boulevard Albert 1er
                                </v>
      </c>
      <c r="F230" s="1" t="str">
        <f>IFERROR(__xludf.DUMMYFUNCTION("""COMPUTED_VALUE"""),"800 BORDEAUX")</f>
        <v>800 BORDEAUX</v>
      </c>
      <c r="G230" s="1" t="str">
        <f t="shared" si="1"/>
        <v>33800</v>
      </c>
      <c r="H230" s="1" t="s">
        <v>2559</v>
      </c>
      <c r="I230" s="1" t="s">
        <v>11</v>
      </c>
      <c r="J230" s="1" t="s">
        <v>11</v>
      </c>
      <c r="K230" s="1" t="s">
        <v>80</v>
      </c>
      <c r="L230" s="3"/>
      <c r="M230" s="3"/>
    </row>
    <row r="231">
      <c r="A231" s="4" t="s">
        <v>2565</v>
      </c>
      <c r="B231" s="1" t="s">
        <v>2566</v>
      </c>
      <c r="C231" s="1" t="s">
        <v>2567</v>
      </c>
      <c r="D231" s="1" t="s">
        <v>2568</v>
      </c>
      <c r="E231" s="1" t="str">
        <f>IFERROR(__xludf.DUMMYFUNCTION("SPLIT(D231,""33"",FALSE)"),"328 rue Pasteur
                                 Résidence Brasilia
                                ")</f>
        <v>328 rue Pasteur
                                 Résidence Brasilia
                                </v>
      </c>
      <c r="F231" s="1" t="str">
        <f>IFERROR(__xludf.DUMMYFUNCTION("""COMPUTED_VALUE"""),"200 BORDEAUX")</f>
        <v>200 BORDEAUX</v>
      </c>
      <c r="G231" s="1" t="str">
        <f t="shared" si="1"/>
        <v>33200</v>
      </c>
      <c r="H231" s="1" t="s">
        <v>2569</v>
      </c>
      <c r="I231" s="1" t="s">
        <v>11</v>
      </c>
      <c r="J231" s="3"/>
      <c r="K231" s="1" t="s">
        <v>183</v>
      </c>
      <c r="L231" s="3"/>
      <c r="M231" s="3"/>
    </row>
    <row r="232">
      <c r="A232" s="4" t="s">
        <v>2571</v>
      </c>
      <c r="B232" s="1" t="s">
        <v>2572</v>
      </c>
      <c r="C232" s="1" t="s">
        <v>2573</v>
      </c>
      <c r="D232" s="1" t="s">
        <v>2574</v>
      </c>
      <c r="E232" s="1" t="str">
        <f>IFERROR(__xludf.DUMMYFUNCTION("SPLIT(D232,""33"",FALSE)"),"10 rue de taris
                                ")</f>
        <v>10 rue de taris
                                </v>
      </c>
      <c r="F232" s="1" t="str">
        <f>IFERROR(__xludf.DUMMYFUNCTION("""COMPUTED_VALUE"""),"370 ARTIGUES PRES BORDEAUX")</f>
        <v>370 ARTIGUES PRES BORDEAUX</v>
      </c>
      <c r="G232" s="1" t="str">
        <f t="shared" si="1"/>
        <v>33370</v>
      </c>
      <c r="H232" s="1" t="s">
        <v>2575</v>
      </c>
      <c r="I232" s="1" t="s">
        <v>11</v>
      </c>
      <c r="J232" s="5" t="s">
        <v>2576</v>
      </c>
      <c r="K232" s="1" t="s">
        <v>31</v>
      </c>
      <c r="L232" s="3"/>
      <c r="M232" s="3"/>
    </row>
    <row r="233">
      <c r="A233" s="4" t="s">
        <v>2584</v>
      </c>
      <c r="B233" s="1" t="s">
        <v>2585</v>
      </c>
      <c r="C233" s="1" t="s">
        <v>2586</v>
      </c>
      <c r="D233" s="1" t="s">
        <v>2587</v>
      </c>
      <c r="E233" s="1" t="str">
        <f>IFERROR(__xludf.DUMMYFUNCTION("SPLIT(D233,""33"",FALSE)"),"4 place général sarrail
                                ")</f>
        <v>4 place général sarrail
                                </v>
      </c>
      <c r="F233" s="1" t="str">
        <f>IFERROR(__xludf.DUMMYFUNCTION("""COMPUTED_VALUE"""),"000 Bordeaux")</f>
        <v>000 Bordeaux</v>
      </c>
      <c r="G233" s="1" t="str">
        <f t="shared" si="1"/>
        <v>33000</v>
      </c>
      <c r="H233" s="1" t="s">
        <v>2588</v>
      </c>
      <c r="I233" s="1" t="s">
        <v>11</v>
      </c>
      <c r="J233" s="5" t="s">
        <v>2589</v>
      </c>
      <c r="K233" s="1" t="s">
        <v>80</v>
      </c>
      <c r="L233" s="3"/>
      <c r="M233" s="3"/>
    </row>
    <row r="234">
      <c r="A234" s="4" t="s">
        <v>2603</v>
      </c>
      <c r="B234" s="1" t="s">
        <v>2604</v>
      </c>
      <c r="C234" s="1" t="s">
        <v>2605</v>
      </c>
      <c r="D234" s="1" t="s">
        <v>2606</v>
      </c>
      <c r="E234" s="1" t="str">
        <f>IFERROR(__xludf.DUMMYFUNCTION("SPLIT(D234,""33"",FALSE)"),"91, rue Solle
                                ")</f>
        <v>91, rue Solle
                                </v>
      </c>
      <c r="F234" s="1" t="str">
        <f>IFERROR(__xludf.DUMMYFUNCTION("""COMPUTED_VALUE"""),"000 BORDEAUX")</f>
        <v>000 BORDEAUX</v>
      </c>
      <c r="G234" s="1" t="str">
        <f t="shared" si="1"/>
        <v>33000</v>
      </c>
      <c r="H234" s="1" t="s">
        <v>2607</v>
      </c>
      <c r="I234" s="1" t="s">
        <v>11</v>
      </c>
      <c r="J234" s="3"/>
      <c r="K234" s="1" t="s">
        <v>11</v>
      </c>
      <c r="L234" s="3"/>
      <c r="M234" s="3"/>
    </row>
    <row r="235">
      <c r="A235" s="4" t="s">
        <v>2615</v>
      </c>
      <c r="B235" s="1" t="s">
        <v>2616</v>
      </c>
      <c r="C235" s="1" t="s">
        <v>2617</v>
      </c>
      <c r="D235" s="1" t="s">
        <v>2618</v>
      </c>
      <c r="E235" s="1" t="str">
        <f>IFERROR(__xludf.DUMMYFUNCTION("SPLIT(D235,""33"",FALSE)"),"57 rue Mouneyra
                                 Chez Signe
                                ")</f>
        <v>57 rue Mouneyra
                                 Chez Signe
                                </v>
      </c>
      <c r="F235" s="1" t="str">
        <f>IFERROR(__xludf.DUMMYFUNCTION("""COMPUTED_VALUE"""),"000 Bordeaux")</f>
        <v>000 Bordeaux</v>
      </c>
      <c r="G235" s="1" t="str">
        <f t="shared" si="1"/>
        <v>33000</v>
      </c>
      <c r="H235" s="1" t="s">
        <v>2619</v>
      </c>
      <c r="I235" s="1" t="s">
        <v>11</v>
      </c>
      <c r="J235" s="1" t="s">
        <v>11</v>
      </c>
      <c r="K235" s="1" t="s">
        <v>80</v>
      </c>
      <c r="L235" s="3"/>
      <c r="M235" s="3"/>
    </row>
    <row r="236">
      <c r="A236" s="4" t="s">
        <v>2625</v>
      </c>
      <c r="B236" s="1" t="s">
        <v>2626</v>
      </c>
      <c r="C236" s="1" t="s">
        <v>2627</v>
      </c>
      <c r="D236" s="1" t="s">
        <v>2628</v>
      </c>
      <c r="E236" s="1" t="str">
        <f>IFERROR(__xludf.DUMMYFUNCTION("SPLIT(D236,""33"",FALSE)"),"130 Cours de la Somme
                                ")</f>
        <v>130 Cours de la Somme
                                </v>
      </c>
      <c r="F236" s="1" t="str">
        <f>IFERROR(__xludf.DUMMYFUNCTION("""COMPUTED_VALUE"""),"800 BORDEAUX")</f>
        <v>800 BORDEAUX</v>
      </c>
      <c r="G236" s="1" t="str">
        <f t="shared" si="1"/>
        <v>33800</v>
      </c>
      <c r="H236" s="1" t="s">
        <v>2629</v>
      </c>
      <c r="I236" s="1" t="s">
        <v>11</v>
      </c>
      <c r="J236" s="5" t="s">
        <v>2630</v>
      </c>
      <c r="K236" s="1" t="s">
        <v>154</v>
      </c>
      <c r="L236" s="3"/>
      <c r="M236" s="3"/>
    </row>
    <row r="237">
      <c r="A237" s="4" t="s">
        <v>2638</v>
      </c>
      <c r="B237" s="1" t="s">
        <v>2639</v>
      </c>
      <c r="C237" s="1" t="s">
        <v>2640</v>
      </c>
      <c r="D237" s="1" t="s">
        <v>2641</v>
      </c>
      <c r="E237" s="1" t="str">
        <f>IFERROR(__xludf.DUMMYFUNCTION("SPLIT(D237,""33"",FALSE)"),"Université de Bordeaux - Atelier Ukulélé - Service Culture
                                 16, avenue Léon Duguit - CS 50057
                                ")</f>
        <v>Université de Bordeaux - Atelier Ukulélé - Service Culture
                                 16, avenue Léon Duguit - CS 50057
                                </v>
      </c>
      <c r="F237" s="1" t="str">
        <f>IFERROR(__xludf.DUMMYFUNCTION("""COMPUTED_VALUE"""),"608 PESSAC CEDEX")</f>
        <v>608 PESSAC CEDEX</v>
      </c>
      <c r="G237" s="1" t="str">
        <f t="shared" si="1"/>
        <v>33608</v>
      </c>
      <c r="H237" s="1" t="s">
        <v>2642</v>
      </c>
      <c r="I237" s="1" t="s">
        <v>11</v>
      </c>
      <c r="J237" s="5" t="s">
        <v>2643</v>
      </c>
      <c r="K237" s="1" t="s">
        <v>80</v>
      </c>
      <c r="L237" s="3"/>
      <c r="M237" s="3"/>
    </row>
    <row r="238">
      <c r="A238" s="4" t="s">
        <v>2647</v>
      </c>
      <c r="B238" s="1" t="s">
        <v>2648</v>
      </c>
      <c r="C238" s="1" t="s">
        <v>2649</v>
      </c>
      <c r="D238" s="1" t="s">
        <v>2650</v>
      </c>
      <c r="E238" s="1" t="str">
        <f>IFERROR(__xludf.DUMMYFUNCTION("SPLIT(D238,""33"",FALSE)"),"c/o URISA
                                 99 rue Judaïque
                                ")</f>
        <v>c/o URISA
                                 99 rue Judaïque
                                </v>
      </c>
      <c r="F238" s="1" t="str">
        <f>IFERROR(__xludf.DUMMYFUNCTION("""COMPUTED_VALUE"""),"000 Bordeaux")</f>
        <v>000 Bordeaux</v>
      </c>
      <c r="G238" s="1" t="str">
        <f t="shared" si="1"/>
        <v>33000</v>
      </c>
      <c r="H238" s="1" t="s">
        <v>2651</v>
      </c>
      <c r="I238" s="1" t="s">
        <v>11</v>
      </c>
      <c r="J238" s="1" t="s">
        <v>11</v>
      </c>
      <c r="K238" s="1" t="s">
        <v>924</v>
      </c>
      <c r="L238" s="3"/>
      <c r="M238" s="3"/>
    </row>
    <row r="239">
      <c r="A239" s="4" t="s">
        <v>2653</v>
      </c>
      <c r="B239" s="1" t="s">
        <v>2654</v>
      </c>
      <c r="C239" s="1" t="s">
        <v>2655</v>
      </c>
      <c r="D239" s="1" t="s">
        <v>2656</v>
      </c>
      <c r="E239" s="1" t="str">
        <f>IFERROR(__xludf.DUMMYFUNCTION("SPLIT(D239,""33"",FALSE)"),"40 rue Nicolas Beaujon 
                                ")</f>
        <v>40 rue Nicolas Beaujon 
                                </v>
      </c>
      <c r="F239" s="1" t="str">
        <f>IFERROR(__xludf.DUMMYFUNCTION("""COMPUTED_VALUE"""),"000 Bordeaux")</f>
        <v>000 Bordeaux</v>
      </c>
      <c r="G239" s="1" t="str">
        <f t="shared" si="1"/>
        <v>33000</v>
      </c>
      <c r="H239" s="1" t="s">
        <v>2657</v>
      </c>
      <c r="I239" s="1" t="s">
        <v>11</v>
      </c>
      <c r="J239" s="1" t="s">
        <v>11</v>
      </c>
      <c r="K239" s="1" t="s">
        <v>924</v>
      </c>
      <c r="L239" s="3"/>
      <c r="M239" s="3"/>
    </row>
    <row r="240">
      <c r="A240" s="4" t="s">
        <v>2667</v>
      </c>
      <c r="B240" s="1" t="s">
        <v>2668</v>
      </c>
      <c r="C240" s="1" t="s">
        <v>2669</v>
      </c>
      <c r="D240" s="1" t="s">
        <v>2670</v>
      </c>
      <c r="E240" s="1" t="str">
        <f>IFERROR(__xludf.DUMMYFUNCTION("SPLIT(D240,""33"",FALSE)"),"4 rue du mulet
                                ")</f>
        <v>4 rue du mulet
                                </v>
      </c>
      <c r="F240" s="1" t="str">
        <f>IFERROR(__xludf.DUMMYFUNCTION("""COMPUTED_VALUE"""),"000 Bordeaux")</f>
        <v>000 Bordeaux</v>
      </c>
      <c r="G240" s="1" t="str">
        <f t="shared" si="1"/>
        <v>33000</v>
      </c>
      <c r="H240" s="1" t="s">
        <v>2671</v>
      </c>
      <c r="I240" s="1" t="s">
        <v>2175</v>
      </c>
      <c r="J240" s="1" t="s">
        <v>11</v>
      </c>
      <c r="K240" s="1" t="s">
        <v>312</v>
      </c>
      <c r="L240" s="3"/>
      <c r="M240" s="3"/>
    </row>
    <row r="241">
      <c r="A241" s="4" t="s">
        <v>2677</v>
      </c>
      <c r="B241" s="1" t="s">
        <v>2678</v>
      </c>
      <c r="C241" s="1" t="s">
        <v>2679</v>
      </c>
      <c r="D241" s="1" t="s">
        <v>2680</v>
      </c>
      <c r="E241" s="1" t="str">
        <f>IFERROR(__xludf.DUMMYFUNCTION("SPLIT(D241,""33"",FALSE)"),"1 Place Jean Jaurès
                                ")</f>
        <v>1 Place Jean Jaurès
                                </v>
      </c>
      <c r="F241" s="1" t="str">
        <f>IFERROR(__xludf.DUMMYFUNCTION("""COMPUTED_VALUE"""),"000 BORDEAUX")</f>
        <v>000 BORDEAUX</v>
      </c>
      <c r="G241" s="1" t="str">
        <f t="shared" si="1"/>
        <v>33000</v>
      </c>
      <c r="H241" s="1" t="s">
        <v>2681</v>
      </c>
      <c r="I241" s="1" t="s">
        <v>11</v>
      </c>
      <c r="J241" s="5" t="s">
        <v>2682</v>
      </c>
      <c r="K241" s="1" t="s">
        <v>80</v>
      </c>
      <c r="L241" s="3"/>
      <c r="M241" s="3"/>
    </row>
    <row r="242">
      <c r="A242" s="4" t="s">
        <v>2684</v>
      </c>
      <c r="B242" s="1" t="s">
        <v>2685</v>
      </c>
      <c r="C242" s="1" t="s">
        <v>2686</v>
      </c>
      <c r="D242" s="1" t="s">
        <v>2687</v>
      </c>
      <c r="E242" s="1" t="str">
        <f>IFERROR(__xludf.DUMMYFUNCTION("SPLIT(D242,""33"",FALSE)"),"13 Allée Jean Giono
                                ")</f>
        <v>13 Allée Jean Giono
                                </v>
      </c>
      <c r="F242" s="1" t="str">
        <f>IFERROR(__xludf.DUMMYFUNCTION("""COMPUTED_VALUE"""),"100 Bordeaux")</f>
        <v>100 Bordeaux</v>
      </c>
      <c r="G242" s="1" t="str">
        <f t="shared" si="1"/>
        <v>33100</v>
      </c>
      <c r="H242" s="1" t="s">
        <v>2688</v>
      </c>
      <c r="I242" s="1" t="s">
        <v>2175</v>
      </c>
      <c r="J242" s="5" t="s">
        <v>2689</v>
      </c>
      <c r="K242" s="1" t="s">
        <v>80</v>
      </c>
      <c r="L242" s="3"/>
      <c r="M242" s="3"/>
    </row>
    <row r="243">
      <c r="A243" s="4" t="s">
        <v>2693</v>
      </c>
      <c r="B243" s="1" t="s">
        <v>2694</v>
      </c>
      <c r="C243" s="1" t="s">
        <v>2695</v>
      </c>
      <c r="D243" s="1" t="s">
        <v>2696</v>
      </c>
      <c r="E243" s="1" t="str">
        <f>IFERROR(__xludf.DUMMYFUNCTION("SPLIT(D243,""33"",FALSE)"),"Champlain
                                 numéro 10
                                ")</f>
        <v>Champlain
                                 numéro 10
                                </v>
      </c>
      <c r="F243" s="1" t="str">
        <f>IFERROR(__xludf.DUMMYFUNCTION("""COMPUTED_VALUE"""),"300 bordeaux")</f>
        <v>300 bordeaux</v>
      </c>
      <c r="G243" s="1" t="str">
        <f t="shared" si="1"/>
        <v>33300</v>
      </c>
      <c r="H243" s="1" t="s">
        <v>2697</v>
      </c>
      <c r="I243" s="1" t="s">
        <v>2698</v>
      </c>
      <c r="J243" s="1" t="s">
        <v>11</v>
      </c>
      <c r="K243" s="1" t="s">
        <v>80</v>
      </c>
      <c r="L243" s="3"/>
      <c r="M243" s="3"/>
    </row>
    <row r="244">
      <c r="A244" s="4" t="s">
        <v>2700</v>
      </c>
      <c r="B244" s="1" t="s">
        <v>2701</v>
      </c>
      <c r="C244" s="3"/>
      <c r="D244" s="1" t="s">
        <v>9575</v>
      </c>
      <c r="E244" s="1" t="str">
        <f>IFERROR(__xludf.DUMMYFUNCTION("SPLIT(D244,""33"",FALSE)"),"pas d'adresse")</f>
        <v>pas d'adresse</v>
      </c>
      <c r="F244" s="3"/>
      <c r="G244" s="1" t="str">
        <f t="shared" si="1"/>
        <v/>
      </c>
      <c r="H244" s="3"/>
      <c r="I244" s="1" t="s">
        <v>11</v>
      </c>
      <c r="J244" s="1" t="s">
        <v>11</v>
      </c>
      <c r="K244" s="1" t="s">
        <v>11</v>
      </c>
      <c r="L244" s="3"/>
      <c r="M244" s="3"/>
    </row>
    <row r="245">
      <c r="A245" s="4" t="s">
        <v>2707</v>
      </c>
      <c r="B245" s="1" t="s">
        <v>2708</v>
      </c>
      <c r="C245" s="1" t="s">
        <v>2709</v>
      </c>
      <c r="D245" s="1" t="s">
        <v>9575</v>
      </c>
      <c r="E245" s="1" t="str">
        <f>IFERROR(__xludf.DUMMYFUNCTION("SPLIT(D245,""33"",FALSE)"),"pas d'adresse")</f>
        <v>pas d'adresse</v>
      </c>
      <c r="F245" s="3"/>
      <c r="G245" s="1" t="str">
        <f t="shared" si="1"/>
        <v/>
      </c>
      <c r="H245" s="3"/>
      <c r="I245" s="1" t="s">
        <v>11</v>
      </c>
      <c r="J245" s="1" t="s">
        <v>11</v>
      </c>
      <c r="K245" s="1" t="s">
        <v>11</v>
      </c>
      <c r="L245" s="3"/>
      <c r="M245" s="3"/>
    </row>
    <row r="246">
      <c r="A246" s="4" t="s">
        <v>2717</v>
      </c>
      <c r="B246" s="1" t="s">
        <v>2718</v>
      </c>
      <c r="C246" s="1" t="s">
        <v>2719</v>
      </c>
      <c r="D246" s="1" t="s">
        <v>1386</v>
      </c>
      <c r="E246" s="1" t="str">
        <f>IFERROR(__xludf.DUMMYFUNCTION("SPLIT(D246,""33"",FALSE)"),"52 rue Béranger R.D.C
                                ")</f>
        <v>52 rue Béranger R.D.C
                                </v>
      </c>
      <c r="F246" s="1" t="str">
        <f>IFERROR(__xludf.DUMMYFUNCTION("""COMPUTED_VALUE"""),"100 Bordeaux")</f>
        <v>100 Bordeaux</v>
      </c>
      <c r="G246" s="1" t="str">
        <f t="shared" si="1"/>
        <v>33100</v>
      </c>
      <c r="H246" s="1" t="s">
        <v>2720</v>
      </c>
      <c r="I246" s="1" t="s">
        <v>2721</v>
      </c>
      <c r="J246" s="5" t="s">
        <v>2722</v>
      </c>
      <c r="K246" s="1" t="s">
        <v>312</v>
      </c>
      <c r="L246" s="3"/>
      <c r="M246" s="3"/>
    </row>
    <row r="247">
      <c r="A247" s="4" t="s">
        <v>2732</v>
      </c>
      <c r="B247" s="1" t="s">
        <v>2733</v>
      </c>
      <c r="C247" s="1" t="s">
        <v>2734</v>
      </c>
      <c r="D247" s="1" t="s">
        <v>2735</v>
      </c>
      <c r="E247" s="1" t="str">
        <f>IFERROR(__xludf.DUMMYFUNCTION("SPLIT(D247,""33"",FALSE)"),"34 Rue Mandron
                                ")</f>
        <v>34 Rue Mandron
                                </v>
      </c>
      <c r="F247" s="1" t="str">
        <f>IFERROR(__xludf.DUMMYFUNCTION("""COMPUTED_VALUE"""),"000 Bordeaux")</f>
        <v>000 Bordeaux</v>
      </c>
      <c r="G247" s="1" t="str">
        <f t="shared" si="1"/>
        <v>33000</v>
      </c>
      <c r="H247" s="1" t="s">
        <v>2736</v>
      </c>
      <c r="I247" s="1" t="s">
        <v>11</v>
      </c>
      <c r="J247" s="1" t="s">
        <v>11</v>
      </c>
      <c r="K247" s="1" t="s">
        <v>80</v>
      </c>
      <c r="L247" s="3"/>
      <c r="M247" s="3"/>
    </row>
    <row r="248">
      <c r="A248" s="4" t="s">
        <v>2738</v>
      </c>
      <c r="B248" s="1" t="s">
        <v>2739</v>
      </c>
      <c r="C248" s="1" t="s">
        <v>2740</v>
      </c>
      <c r="D248" s="1" t="s">
        <v>2741</v>
      </c>
      <c r="E248" s="1" t="str">
        <f>IFERROR(__xludf.DUMMYFUNCTION("SPLIT(D248,""33"",FALSE)"),"34 rue Dutour
                                ")</f>
        <v>34 rue Dutour
                                </v>
      </c>
      <c r="F248" s="1" t="str">
        <f>IFERROR(__xludf.DUMMYFUNCTION("""COMPUTED_VALUE"""),"200 Bordeaux Cauderan")</f>
        <v>200 Bordeaux Cauderan</v>
      </c>
      <c r="G248" s="1" t="str">
        <f t="shared" si="1"/>
        <v>33200</v>
      </c>
      <c r="H248" s="1" t="s">
        <v>2742</v>
      </c>
      <c r="I248" s="1" t="s">
        <v>2743</v>
      </c>
      <c r="J248" s="1" t="s">
        <v>11</v>
      </c>
      <c r="K248" s="1" t="s">
        <v>312</v>
      </c>
      <c r="L248" s="3"/>
      <c r="M248" s="3"/>
    </row>
    <row r="249">
      <c r="A249" s="4" t="s">
        <v>2745</v>
      </c>
      <c r="B249" s="1" t="s">
        <v>2746</v>
      </c>
      <c r="C249" s="3"/>
      <c r="D249" s="1" t="s">
        <v>9575</v>
      </c>
      <c r="E249" s="1" t="str">
        <f>IFERROR(__xludf.DUMMYFUNCTION("SPLIT(D249,""33"",FALSE)"),"pas d'adresse")</f>
        <v>pas d'adresse</v>
      </c>
      <c r="F249" s="3"/>
      <c r="G249" s="1" t="str">
        <f t="shared" si="1"/>
        <v/>
      </c>
      <c r="H249" s="3"/>
      <c r="I249" s="1" t="s">
        <v>11</v>
      </c>
      <c r="J249" s="1" t="s">
        <v>11</v>
      </c>
      <c r="K249" s="1" t="s">
        <v>11</v>
      </c>
      <c r="L249" s="3"/>
      <c r="M249" s="3"/>
    </row>
    <row r="250">
      <c r="A250" s="4" t="s">
        <v>2752</v>
      </c>
      <c r="B250" s="1" t="s">
        <v>2753</v>
      </c>
      <c r="C250" s="1" t="s">
        <v>2754</v>
      </c>
      <c r="D250" s="1" t="s">
        <v>2755</v>
      </c>
      <c r="E250" s="1" t="str">
        <f>IFERROR(__xludf.DUMMYFUNCTION("SPLIT(D250,""33"",FALSE)"),"24 rue Paul Claudel 
                                ")</f>
        <v>24 rue Paul Claudel 
                                </v>
      </c>
      <c r="F250" s="1" t="str">
        <f>IFERROR(__xludf.DUMMYFUNCTION("""COMPUTED_VALUE"""),"700 Mérignac")</f>
        <v>700 Mérignac</v>
      </c>
      <c r="G250" s="1" t="str">
        <f t="shared" si="1"/>
        <v>33700</v>
      </c>
      <c r="H250" s="1" t="s">
        <v>2756</v>
      </c>
      <c r="I250" s="1" t="s">
        <v>2757</v>
      </c>
      <c r="J250" s="1" t="s">
        <v>11</v>
      </c>
      <c r="K250" s="1" t="s">
        <v>80</v>
      </c>
      <c r="L250" s="3"/>
      <c r="M250" s="3"/>
    </row>
    <row r="251">
      <c r="A251" s="4" t="s">
        <v>2759</v>
      </c>
      <c r="B251" s="1" t="s">
        <v>2760</v>
      </c>
      <c r="C251" s="1" t="s">
        <v>2761</v>
      </c>
      <c r="D251" s="1" t="s">
        <v>2762</v>
      </c>
      <c r="E251" s="1" t="str">
        <f>IFERROR(__xludf.DUMMYFUNCTION("SPLIT(D251,""33"",FALSE)"),"191 RUE DE LA BENAUGE
                                ")</f>
        <v>191 RUE DE LA BENAUGE
                                </v>
      </c>
      <c r="F251" s="1" t="str">
        <f>IFERROR(__xludf.DUMMYFUNCTION("""COMPUTED_VALUE"""),"100 BORDEAUX")</f>
        <v>100 BORDEAUX</v>
      </c>
      <c r="G251" s="1" t="str">
        <f t="shared" si="1"/>
        <v>33100</v>
      </c>
      <c r="H251" s="1" t="s">
        <v>2763</v>
      </c>
      <c r="I251" s="1" t="s">
        <v>2764</v>
      </c>
      <c r="J251" s="1" t="s">
        <v>11</v>
      </c>
      <c r="K251" s="1" t="s">
        <v>183</v>
      </c>
      <c r="L251" s="3"/>
      <c r="M251" s="3"/>
    </row>
    <row r="252">
      <c r="A252" s="4" t="s">
        <v>2768</v>
      </c>
      <c r="B252" s="1" t="s">
        <v>2769</v>
      </c>
      <c r="C252" s="3"/>
      <c r="D252" s="1" t="s">
        <v>9575</v>
      </c>
      <c r="E252" s="1" t="str">
        <f>IFERROR(__xludf.DUMMYFUNCTION("SPLIT(D252,""33"",FALSE)"),"pas d'adresse")</f>
        <v>pas d'adresse</v>
      </c>
      <c r="F252" s="3"/>
      <c r="G252" s="1" t="str">
        <f t="shared" si="1"/>
        <v/>
      </c>
      <c r="H252" s="3"/>
      <c r="I252" s="1" t="s">
        <v>11</v>
      </c>
      <c r="J252" s="1" t="s">
        <v>11</v>
      </c>
      <c r="K252" s="1" t="s">
        <v>11</v>
      </c>
      <c r="L252" s="3"/>
      <c r="M252" s="3"/>
    </row>
    <row r="253">
      <c r="A253" s="4" t="s">
        <v>2771</v>
      </c>
      <c r="B253" s="1" t="s">
        <v>2772</v>
      </c>
      <c r="C253" s="1" t="s">
        <v>2773</v>
      </c>
      <c r="D253" s="1" t="s">
        <v>2774</v>
      </c>
      <c r="E253" s="1" t="str">
        <f>IFERROR(__xludf.DUMMYFUNCTION("SPLIT(D253,""33"",FALSE)"),"TECHNOCLUB 02 AVENUE DE LA POTERIE 
                                 BATIMENT B 
                                ")</f>
        <v>TECHNOCLUB 02 AVENUE DE LA POTERIE 
                                 BATIMENT B 
                                </v>
      </c>
      <c r="F253" s="1" t="str">
        <f>IFERROR(__xludf.DUMMYFUNCTION("""COMPUTED_VALUE"""),"170 GRADIGNAN")</f>
        <v>170 GRADIGNAN</v>
      </c>
      <c r="G253" s="1" t="str">
        <f t="shared" si="1"/>
        <v>33170</v>
      </c>
      <c r="H253" s="1" t="s">
        <v>2775</v>
      </c>
      <c r="I253" s="1" t="s">
        <v>2776</v>
      </c>
      <c r="J253" s="5" t="s">
        <v>2777</v>
      </c>
      <c r="K253" s="1" t="s">
        <v>53</v>
      </c>
      <c r="L253" s="3"/>
      <c r="M253" s="3"/>
    </row>
    <row r="254">
      <c r="A254" s="4" t="s">
        <v>2785</v>
      </c>
      <c r="B254" s="1" t="s">
        <v>2786</v>
      </c>
      <c r="C254" s="1" t="s">
        <v>2787</v>
      </c>
      <c r="D254" s="1" t="s">
        <v>2788</v>
      </c>
      <c r="E254" s="1" t="str">
        <f>IFERROR(__xludf.DUMMYFUNCTION("SPLIT(D254,""33"",FALSE)"),"13 rue des pêcheurs
                                 BAT A
                                ")</f>
        <v>13 rue des pêcheurs
                                 BAT A
                                </v>
      </c>
      <c r="F254" s="1" t="str">
        <f>IFERROR(__xludf.DUMMYFUNCTION("""COMPUTED_VALUE"""),"270 Floirac")</f>
        <v>270 Floirac</v>
      </c>
      <c r="G254" s="1" t="str">
        <f t="shared" si="1"/>
        <v>33270</v>
      </c>
      <c r="H254" s="1" t="s">
        <v>2789</v>
      </c>
      <c r="I254" s="1" t="s">
        <v>11</v>
      </c>
      <c r="J254" s="1" t="s">
        <v>11</v>
      </c>
      <c r="K254" s="1" t="s">
        <v>80</v>
      </c>
      <c r="L254" s="3"/>
      <c r="M254" s="3"/>
    </row>
    <row r="255">
      <c r="A255" s="4" t="s">
        <v>2795</v>
      </c>
      <c r="B255" s="1" t="s">
        <v>2796</v>
      </c>
      <c r="C255" s="1" t="s">
        <v>2797</v>
      </c>
      <c r="D255" s="1" t="s">
        <v>2798</v>
      </c>
      <c r="E255" s="1" t="str">
        <f>IFERROR(__xludf.DUMMYFUNCTION("SPLIT(D255,""33"",FALSE)"),"76 Boulevard Jules Simon
                                ")</f>
        <v>76 Boulevard Jules Simon
                                </v>
      </c>
      <c r="F255" s="1" t="str">
        <f>IFERROR(__xludf.DUMMYFUNCTION("""COMPUTED_VALUE"""),"100 Bordeaux Bastide")</f>
        <v>100 Bordeaux Bastide</v>
      </c>
      <c r="G255" s="1" t="str">
        <f t="shared" si="1"/>
        <v>33100</v>
      </c>
      <c r="H255" s="1" t="s">
        <v>2799</v>
      </c>
      <c r="I255" s="1" t="s">
        <v>11</v>
      </c>
      <c r="J255" s="1" t="s">
        <v>11</v>
      </c>
      <c r="K255" s="1" t="s">
        <v>31</v>
      </c>
      <c r="L255" s="3"/>
      <c r="M255" s="3"/>
    </row>
    <row r="256">
      <c r="A256" s="4" t="s">
        <v>2803</v>
      </c>
      <c r="B256" s="1" t="s">
        <v>2804</v>
      </c>
      <c r="C256" s="3"/>
      <c r="D256" s="1" t="s">
        <v>9575</v>
      </c>
      <c r="E256" s="1" t="str">
        <f>IFERROR(__xludf.DUMMYFUNCTION("SPLIT(D256,""33"",FALSE)"),"pas d'adresse")</f>
        <v>pas d'adresse</v>
      </c>
      <c r="F256" s="3"/>
      <c r="G256" s="1" t="str">
        <f t="shared" si="1"/>
        <v/>
      </c>
      <c r="H256" s="3"/>
      <c r="I256" s="1" t="s">
        <v>11</v>
      </c>
      <c r="J256" s="1" t="s">
        <v>11</v>
      </c>
      <c r="K256" s="1" t="s">
        <v>11</v>
      </c>
      <c r="L256" s="3"/>
      <c r="M256" s="3"/>
    </row>
    <row r="257">
      <c r="A257" s="4" t="s">
        <v>2810</v>
      </c>
      <c r="B257" s="1" t="s">
        <v>2811</v>
      </c>
      <c r="C257" s="1" t="s">
        <v>2812</v>
      </c>
      <c r="D257" s="1" t="s">
        <v>2813</v>
      </c>
      <c r="E257" s="1" t="str">
        <f>IFERROR(__xludf.DUMMYFUNCTION("SPLIT(D257,""33"",FALSE)"),"13bis cours St Louis
                                ")</f>
        <v>13bis cours St Louis
                                </v>
      </c>
      <c r="F257" s="1" t="str">
        <f>IFERROR(__xludf.DUMMYFUNCTION("""COMPUTED_VALUE"""),"300 Bordeaux")</f>
        <v>300 Bordeaux</v>
      </c>
      <c r="G257" s="1" t="str">
        <f t="shared" si="1"/>
        <v>33300</v>
      </c>
      <c r="H257" s="1" t="s">
        <v>2814</v>
      </c>
      <c r="I257" s="1" t="s">
        <v>11</v>
      </c>
      <c r="J257" s="3"/>
      <c r="K257" s="1" t="s">
        <v>183</v>
      </c>
      <c r="L257" s="3"/>
      <c r="M257" s="3"/>
    </row>
    <row r="258">
      <c r="A258" s="4" t="s">
        <v>2816</v>
      </c>
      <c r="B258" s="1" t="s">
        <v>2817</v>
      </c>
      <c r="C258" s="1" t="s">
        <v>2818</v>
      </c>
      <c r="D258" s="1" t="s">
        <v>2819</v>
      </c>
      <c r="E258" s="1" t="str">
        <f>IFERROR(__xludf.DUMMYFUNCTION("SPLIT(D258,""33"",FALSE)"),"6 quai de Paludate
                                ")</f>
        <v>6 quai de Paludate
                                </v>
      </c>
      <c r="F258" s="1" t="str">
        <f>IFERROR(__xludf.DUMMYFUNCTION("""COMPUTED_VALUE"""),"800 Bordeaux")</f>
        <v>800 Bordeaux</v>
      </c>
      <c r="G258" s="1" t="str">
        <f t="shared" si="1"/>
        <v>33800</v>
      </c>
      <c r="H258" s="1" t="s">
        <v>2820</v>
      </c>
      <c r="I258" s="1" t="s">
        <v>11</v>
      </c>
      <c r="J258" s="5" t="s">
        <v>2821</v>
      </c>
      <c r="K258" s="1" t="s">
        <v>53</v>
      </c>
      <c r="L258" s="3"/>
      <c r="M258" s="3"/>
    </row>
    <row r="259">
      <c r="A259" s="4" t="s">
        <v>2823</v>
      </c>
      <c r="B259" s="1" t="s">
        <v>2824</v>
      </c>
      <c r="C259" s="3"/>
      <c r="D259" s="1" t="s">
        <v>9575</v>
      </c>
      <c r="E259" s="1" t="str">
        <f>IFERROR(__xludf.DUMMYFUNCTION("SPLIT(D259,""33"",FALSE)"),"pas d'adresse")</f>
        <v>pas d'adresse</v>
      </c>
      <c r="F259" s="3"/>
      <c r="G259" s="1" t="str">
        <f t="shared" si="1"/>
        <v/>
      </c>
      <c r="H259" s="3"/>
      <c r="I259" s="1" t="s">
        <v>11</v>
      </c>
      <c r="J259" s="1" t="s">
        <v>11</v>
      </c>
      <c r="K259" s="1" t="s">
        <v>11</v>
      </c>
      <c r="L259" s="3"/>
      <c r="M259" s="3"/>
    </row>
    <row r="260">
      <c r="A260" s="4" t="s">
        <v>2826</v>
      </c>
      <c r="B260" s="1" t="s">
        <v>2827</v>
      </c>
      <c r="C260" s="1" t="s">
        <v>2828</v>
      </c>
      <c r="D260" s="1" t="s">
        <v>2829</v>
      </c>
      <c r="E260" s="1" t="str">
        <f>IFERROR(__xludf.DUMMYFUNCTION("SPLIT(D260,""33"",FALSE)"),"39 bis rue DURIEU DE MAISONNEUVES
                                 Délégation ECTI GIRONDE
                                ")</f>
        <v>39 bis rue DURIEU DE MAISONNEUVES
                                 Délégation ECTI GIRONDE
                                </v>
      </c>
      <c r="F260" s="1" t="str">
        <f>IFERROR(__xludf.DUMMYFUNCTION("""COMPUTED_VALUE"""),"000 BORDEAUX")</f>
        <v>000 BORDEAUX</v>
      </c>
      <c r="G260" s="1" t="str">
        <f t="shared" si="1"/>
        <v>33000</v>
      </c>
      <c r="H260" s="1" t="s">
        <v>2830</v>
      </c>
      <c r="I260" s="1" t="s">
        <v>11</v>
      </c>
      <c r="J260" s="1" t="s">
        <v>11</v>
      </c>
      <c r="K260" s="1" t="s">
        <v>11</v>
      </c>
      <c r="L260" s="3"/>
      <c r="M260" s="3"/>
    </row>
    <row r="261">
      <c r="A261" s="4" t="s">
        <v>2834</v>
      </c>
      <c r="B261" s="1" t="s">
        <v>2835</v>
      </c>
      <c r="C261" s="3"/>
      <c r="D261" s="1" t="s">
        <v>9575</v>
      </c>
      <c r="E261" s="1" t="str">
        <f>IFERROR(__xludf.DUMMYFUNCTION("SPLIT(D261,""33"",FALSE)"),"pas d'adresse")</f>
        <v>pas d'adresse</v>
      </c>
      <c r="F261" s="3"/>
      <c r="G261" s="1" t="str">
        <f t="shared" si="1"/>
        <v/>
      </c>
      <c r="H261" s="3"/>
      <c r="I261" s="1" t="s">
        <v>11</v>
      </c>
      <c r="J261" s="1" t="s">
        <v>11</v>
      </c>
      <c r="K261" s="1" t="s">
        <v>11</v>
      </c>
      <c r="L261" s="3"/>
      <c r="M261" s="3"/>
    </row>
    <row r="262">
      <c r="A262" s="4" t="s">
        <v>2839</v>
      </c>
      <c r="B262" s="1" t="s">
        <v>2840</v>
      </c>
      <c r="C262" s="1" t="s">
        <v>2841</v>
      </c>
      <c r="D262" s="1" t="s">
        <v>2842</v>
      </c>
      <c r="E262" s="1" t="str">
        <f>IFERROR(__xludf.DUMMYFUNCTION("SPLIT(D262,""33"",FALSE)"),"12 rue Vandebrande
                                ")</f>
        <v>12 rue Vandebrande
                                </v>
      </c>
      <c r="F262" s="1" t="str">
        <f>IFERROR(__xludf.DUMMYFUNCTION("""COMPUTED_VALUE"""),"300 Bordeaux")</f>
        <v>300 Bordeaux</v>
      </c>
      <c r="G262" s="1" t="str">
        <f t="shared" si="1"/>
        <v>33300</v>
      </c>
      <c r="H262" s="1" t="s">
        <v>2843</v>
      </c>
      <c r="I262" s="1" t="s">
        <v>11</v>
      </c>
      <c r="J262" s="5" t="s">
        <v>2844</v>
      </c>
      <c r="K262" s="1" t="s">
        <v>312</v>
      </c>
      <c r="L262" s="3"/>
      <c r="M262" s="3"/>
    </row>
    <row r="263">
      <c r="A263" s="4" t="s">
        <v>2848</v>
      </c>
      <c r="B263" s="1" t="s">
        <v>2849</v>
      </c>
      <c r="C263" s="1" t="s">
        <v>2850</v>
      </c>
      <c r="D263" s="1" t="s">
        <v>2851</v>
      </c>
      <c r="E263" s="1" t="str">
        <f>IFERROR(__xludf.DUMMYFUNCTION("SPLIT(D263,""33"",FALSE)"),"44 allée Haussmann
                                 Apt. 44
                                ")</f>
        <v>44 allée Haussmann
                                 Apt. 44
                                </v>
      </c>
      <c r="F263" s="1" t="str">
        <f>IFERROR(__xludf.DUMMYFUNCTION("""COMPUTED_VALUE"""),"300 Bordeaux")</f>
        <v>300 Bordeaux</v>
      </c>
      <c r="G263" s="1" t="str">
        <f t="shared" si="1"/>
        <v>33300</v>
      </c>
      <c r="H263" s="1" t="s">
        <v>2852</v>
      </c>
      <c r="I263" s="1" t="s">
        <v>2853</v>
      </c>
      <c r="J263" s="5" t="s">
        <v>2854</v>
      </c>
      <c r="K263" s="1" t="s">
        <v>80</v>
      </c>
      <c r="L263" s="3"/>
      <c r="M263" s="3"/>
    </row>
    <row r="264">
      <c r="A264" s="4" t="s">
        <v>2868</v>
      </c>
      <c r="B264" s="1" t="s">
        <v>2869</v>
      </c>
      <c r="C264" s="1" t="s">
        <v>2870</v>
      </c>
      <c r="D264" s="1" t="s">
        <v>2871</v>
      </c>
      <c r="E264" s="1" t="str">
        <f>IFERROR(__xludf.DUMMYFUNCTION("SPLIT(D264,""33"",FALSE)"),"16, rue saint James
                                ")</f>
        <v>16, rue saint James
                                </v>
      </c>
      <c r="F264" s="1" t="str">
        <f>IFERROR(__xludf.DUMMYFUNCTION("""COMPUTED_VALUE"""),"000 BORDEAUX")</f>
        <v>000 BORDEAUX</v>
      </c>
      <c r="G264" s="1" t="str">
        <f t="shared" si="1"/>
        <v>33000</v>
      </c>
      <c r="H264" s="1" t="s">
        <v>2872</v>
      </c>
      <c r="I264" s="1" t="s">
        <v>11</v>
      </c>
      <c r="J264" s="5" t="s">
        <v>2873</v>
      </c>
      <c r="K264" s="1" t="s">
        <v>80</v>
      </c>
      <c r="L264" s="3"/>
      <c r="M264" s="3"/>
    </row>
    <row r="265">
      <c r="A265" s="4" t="s">
        <v>2879</v>
      </c>
      <c r="B265" s="1" t="s">
        <v>2880</v>
      </c>
      <c r="C265" s="1" t="s">
        <v>2881</v>
      </c>
      <c r="D265" s="1" t="s">
        <v>2882</v>
      </c>
      <c r="E265" s="1" t="str">
        <f>IFERROR(__xludf.DUMMYFUNCTION("SPLIT(D265,""33"",FALSE)"),"rue Francisco Ferrer
                                ")</f>
        <v>rue Francisco Ferrer
                                </v>
      </c>
      <c r="F265" s="1" t="str">
        <f>IFERROR(__xludf.DUMMYFUNCTION("""COMPUTED_VALUE"""),"076 Bordeaux cedex")</f>
        <v>076 Bordeaux cedex</v>
      </c>
      <c r="G265" s="1" t="str">
        <f t="shared" si="1"/>
        <v>33076</v>
      </c>
      <c r="H265" s="1" t="s">
        <v>2883</v>
      </c>
      <c r="I265" s="1" t="s">
        <v>11</v>
      </c>
      <c r="J265" s="1" t="s">
        <v>11</v>
      </c>
      <c r="K265" s="1" t="s">
        <v>31</v>
      </c>
      <c r="L265" s="3"/>
      <c r="M265" s="3"/>
    </row>
    <row r="266">
      <c r="A266" s="4" t="s">
        <v>2917</v>
      </c>
      <c r="B266" s="1" t="s">
        <v>2918</v>
      </c>
      <c r="C266" s="1" t="s">
        <v>2919</v>
      </c>
      <c r="D266" s="1" t="s">
        <v>2920</v>
      </c>
      <c r="E266" s="1" t="str">
        <f>IFERROR(__xludf.DUMMYFUNCTION("SPLIT(D266,""33"",FALSE)"),"2 rue Charlevoix de Villers
                                ")</f>
        <v>2 rue Charlevoix de Villers
                                </v>
      </c>
      <c r="F266" s="1" t="str">
        <f>IFERROR(__xludf.DUMMYFUNCTION("""COMPUTED_VALUE"""),"300 BORDEAUX")</f>
        <v>300 BORDEAUX</v>
      </c>
      <c r="G266" s="1" t="str">
        <f t="shared" si="1"/>
        <v>33300</v>
      </c>
      <c r="H266" s="1" t="s">
        <v>2921</v>
      </c>
      <c r="I266" s="1" t="s">
        <v>2922</v>
      </c>
      <c r="J266" s="1" t="s">
        <v>11</v>
      </c>
      <c r="K266" s="1" t="s">
        <v>31</v>
      </c>
      <c r="L266" s="3"/>
      <c r="M266" s="3"/>
    </row>
    <row r="267">
      <c r="A267" s="4" t="s">
        <v>2926</v>
      </c>
      <c r="B267" s="1" t="s">
        <v>2927</v>
      </c>
      <c r="C267" s="1" t="s">
        <v>2928</v>
      </c>
      <c r="D267" s="1" t="s">
        <v>2929</v>
      </c>
      <c r="E267" s="1" t="str">
        <f>IFERROR(__xludf.DUMMYFUNCTION("SPLIT(D267,""33"",FALSE)"),"Cours Charles Bricaud
                                BP 19
                                22028 BORDEAUX CEDEX")</f>
        <v>Cours Charles Bricaud
                                BP 19
                                22028 BORDEAUX CEDEX</v>
      </c>
      <c r="F267" s="1"/>
      <c r="G267" s="1" t="str">
        <f t="shared" si="1"/>
        <v>33</v>
      </c>
      <c r="H267" s="1" t="s">
        <v>2930</v>
      </c>
      <c r="I267" s="1" t="s">
        <v>2931</v>
      </c>
      <c r="J267" s="1" t="s">
        <v>11</v>
      </c>
      <c r="K267" s="1" t="s">
        <v>53</v>
      </c>
      <c r="L267" s="3"/>
      <c r="M267" s="3"/>
    </row>
    <row r="268">
      <c r="A268" s="4" t="s">
        <v>2941</v>
      </c>
      <c r="B268" s="1" t="s">
        <v>2942</v>
      </c>
      <c r="C268" s="3"/>
      <c r="D268" s="1" t="s">
        <v>9575</v>
      </c>
      <c r="E268" s="1" t="str">
        <f>IFERROR(__xludf.DUMMYFUNCTION("SPLIT(D268,""33"",FALSE)"),"pas d'adresse")</f>
        <v>pas d'adresse</v>
      </c>
      <c r="F268" s="3"/>
      <c r="G268" s="1" t="str">
        <f t="shared" si="1"/>
        <v/>
      </c>
      <c r="H268" s="3"/>
      <c r="I268" s="1" t="s">
        <v>11</v>
      </c>
      <c r="J268" s="1" t="s">
        <v>11</v>
      </c>
      <c r="K268" s="1" t="s">
        <v>11</v>
      </c>
      <c r="L268" s="3"/>
      <c r="M268" s="3"/>
    </row>
    <row r="269">
      <c r="A269" s="4" t="s">
        <v>2962</v>
      </c>
      <c r="B269" s="1" t="s">
        <v>2963</v>
      </c>
      <c r="C269" s="1" t="s">
        <v>2964</v>
      </c>
      <c r="D269" s="1" t="s">
        <v>2965</v>
      </c>
      <c r="E269" s="1" t="str">
        <f>IFERROR(__xludf.DUMMYFUNCTION("SPLIT(D269,""33"",FALSE)"),"52 rue des Treuils
                                 France Alzheimer Gironde
                                ")</f>
        <v>52 rue des Treuils
                                 France Alzheimer Gironde
                                </v>
      </c>
      <c r="F269" s="1" t="str">
        <f>IFERROR(__xludf.DUMMYFUNCTION("""COMPUTED_VALUE"""),"082 Bordeaux Cedex")</f>
        <v>082 Bordeaux Cedex</v>
      </c>
      <c r="G269" s="1" t="str">
        <f t="shared" si="1"/>
        <v>33082</v>
      </c>
      <c r="H269" s="1" t="s">
        <v>2966</v>
      </c>
      <c r="I269" s="1" t="s">
        <v>11</v>
      </c>
      <c r="J269" s="1" t="s">
        <v>11</v>
      </c>
      <c r="K269" s="1" t="s">
        <v>53</v>
      </c>
      <c r="L269" s="3"/>
      <c r="M269" s="3"/>
    </row>
    <row r="270">
      <c r="A270" s="4" t="s">
        <v>2970</v>
      </c>
      <c r="B270" s="1" t="s">
        <v>2971</v>
      </c>
      <c r="C270" s="3"/>
      <c r="D270" s="1" t="s">
        <v>9575</v>
      </c>
      <c r="E270" s="1" t="str">
        <f>IFERROR(__xludf.DUMMYFUNCTION("SPLIT(D270,""33"",FALSE)"),"pas d'adresse")</f>
        <v>pas d'adresse</v>
      </c>
      <c r="F270" s="3"/>
      <c r="G270" s="1" t="str">
        <f t="shared" si="1"/>
        <v/>
      </c>
      <c r="H270" s="3"/>
      <c r="I270" s="1" t="s">
        <v>11</v>
      </c>
      <c r="J270" s="1" t="s">
        <v>11</v>
      </c>
      <c r="K270" s="1" t="s">
        <v>11</v>
      </c>
      <c r="L270" s="3"/>
      <c r="M270" s="3"/>
    </row>
    <row r="271">
      <c r="A271" s="4" t="s">
        <v>2987</v>
      </c>
      <c r="B271" s="1" t="s">
        <v>2988</v>
      </c>
      <c r="C271" s="1" t="s">
        <v>2989</v>
      </c>
      <c r="D271" s="1" t="s">
        <v>2990</v>
      </c>
      <c r="E271" s="1" t="str">
        <f>IFERROR(__xludf.DUMMYFUNCTION("SPLIT(D271,""33"",FALSE)"),"22 rue Jean Laurent
                                78110 Le Vesinet")</f>
        <v>22 rue Jean Laurent
                                78110 Le Vesinet</v>
      </c>
      <c r="F271" s="1"/>
      <c r="G271" s="1" t="str">
        <f t="shared" si="1"/>
        <v>33</v>
      </c>
      <c r="H271" s="1" t="s">
        <v>2991</v>
      </c>
      <c r="I271" s="1" t="s">
        <v>11</v>
      </c>
      <c r="J271" s="5" t="s">
        <v>2992</v>
      </c>
      <c r="K271" s="1" t="s">
        <v>154</v>
      </c>
      <c r="L271" s="3"/>
      <c r="M271" s="3"/>
    </row>
    <row r="272">
      <c r="A272" s="4" t="s">
        <v>2994</v>
      </c>
      <c r="B272" s="1" t="s">
        <v>2995</v>
      </c>
      <c r="C272" s="3"/>
      <c r="D272" s="1" t="s">
        <v>9575</v>
      </c>
      <c r="E272" s="1" t="str">
        <f>IFERROR(__xludf.DUMMYFUNCTION("SPLIT(D272,""33"",FALSE)"),"pas d'adresse")</f>
        <v>pas d'adresse</v>
      </c>
      <c r="F272" s="3"/>
      <c r="G272" s="1" t="str">
        <f t="shared" si="1"/>
        <v/>
      </c>
      <c r="H272" s="3"/>
      <c r="I272" s="1" t="s">
        <v>11</v>
      </c>
      <c r="J272" s="1" t="s">
        <v>11</v>
      </c>
      <c r="K272" s="1" t="s">
        <v>11</v>
      </c>
      <c r="L272" s="3"/>
      <c r="M272" s="3"/>
    </row>
    <row r="273">
      <c r="A273" s="4" t="s">
        <v>2997</v>
      </c>
      <c r="B273" s="1" t="s">
        <v>2998</v>
      </c>
      <c r="C273" s="1" t="s">
        <v>2999</v>
      </c>
      <c r="D273" s="1" t="s">
        <v>3000</v>
      </c>
      <c r="E273" s="1" t="str">
        <f>IFERROR(__xludf.DUMMYFUNCTION("SPLIT(D273,""33"",FALSE)"),"164, avenue Charles de Gaulle
                                ")</f>
        <v>164, avenue Charles de Gaulle
                                </v>
      </c>
      <c r="F273" s="1" t="str">
        <f>IFERROR(__xludf.DUMMYFUNCTION("""COMPUTED_VALUE"""),"200 Bordeaux")</f>
        <v>200 Bordeaux</v>
      </c>
      <c r="G273" s="1" t="str">
        <f t="shared" si="1"/>
        <v>33200</v>
      </c>
      <c r="H273" s="1" t="s">
        <v>3001</v>
      </c>
      <c r="I273" s="1" t="s">
        <v>11</v>
      </c>
      <c r="J273" s="5" t="s">
        <v>3002</v>
      </c>
      <c r="K273" s="1" t="s">
        <v>154</v>
      </c>
      <c r="L273" s="3"/>
      <c r="M273" s="3"/>
    </row>
    <row r="274">
      <c r="A274" s="4" t="s">
        <v>3006</v>
      </c>
      <c r="B274" s="1" t="s">
        <v>3007</v>
      </c>
      <c r="C274" s="1" t="s">
        <v>3008</v>
      </c>
      <c r="D274" s="1" t="s">
        <v>3009</v>
      </c>
      <c r="E274" s="1" t="str">
        <f>IFERROR(__xludf.DUMMYFUNCTION("SPLIT(D274,""33"",FALSE)"),"25 RUE PORTE DIJEAUX
                                 3 etage
                                ")</f>
        <v>25 RUE PORTE DIJEAUX
                                 3 etage
                                </v>
      </c>
      <c r="F274" s="1" t="str">
        <f>IFERROR(__xludf.DUMMYFUNCTION("""COMPUTED_VALUE"""),"000 BORDEAUX")</f>
        <v>000 BORDEAUX</v>
      </c>
      <c r="G274" s="1" t="str">
        <f t="shared" si="1"/>
        <v>33000</v>
      </c>
      <c r="H274" s="1" t="s">
        <v>3010</v>
      </c>
      <c r="I274" s="1" t="s">
        <v>11</v>
      </c>
      <c r="J274" s="5" t="s">
        <v>3011</v>
      </c>
      <c r="K274" s="1" t="s">
        <v>80</v>
      </c>
      <c r="L274" s="3"/>
      <c r="M274" s="3"/>
    </row>
    <row r="275">
      <c r="A275" s="4" t="s">
        <v>3021</v>
      </c>
      <c r="B275" s="1" t="s">
        <v>3022</v>
      </c>
      <c r="C275" s="1" t="s">
        <v>3023</v>
      </c>
      <c r="D275" s="1" t="s">
        <v>3024</v>
      </c>
      <c r="E275" s="1" t="str">
        <f>IFERROR(__xludf.DUMMYFUNCTION("SPLIT(D275,""33"",FALSE)"),"L'ateul de Gaya 
                                 13 rue Teulère
                                ")</f>
        <v>L'ateul de Gaya 
                                 13 rue Teulère
                                </v>
      </c>
      <c r="F275" s="1" t="str">
        <f>IFERROR(__xludf.DUMMYFUNCTION("""COMPUTED_VALUE"""),"000 Bordeaux")</f>
        <v>000 Bordeaux</v>
      </c>
      <c r="G275" s="1" t="str">
        <f t="shared" si="1"/>
        <v>33000</v>
      </c>
      <c r="H275" s="1" t="s">
        <v>3025</v>
      </c>
      <c r="I275" s="1" t="s">
        <v>3026</v>
      </c>
      <c r="J275" s="5" t="s">
        <v>3027</v>
      </c>
      <c r="K275" s="1" t="s">
        <v>43</v>
      </c>
      <c r="L275" s="3"/>
      <c r="M275" s="3"/>
    </row>
    <row r="276">
      <c r="A276" s="4" t="s">
        <v>3045</v>
      </c>
      <c r="B276" s="1" t="s">
        <v>3046</v>
      </c>
      <c r="C276" s="1" t="s">
        <v>3047</v>
      </c>
      <c r="D276" s="1" t="s">
        <v>3048</v>
      </c>
      <c r="E276" s="1" t="str">
        <f>IFERROR(__xludf.DUMMYFUNCTION("SPLIT(D276,""33"",FALSE)"),"97 rue malbec 
                                 97 rue malbec
                                ")</f>
        <v>97 rue malbec 
                                 97 rue malbec
                                </v>
      </c>
      <c r="F276" s="1" t="str">
        <f>IFERROR(__xludf.DUMMYFUNCTION("""COMPUTED_VALUE"""),"800 BORDEAUX")</f>
        <v>800 BORDEAUX</v>
      </c>
      <c r="G276" s="1" t="str">
        <f t="shared" si="1"/>
        <v>33800</v>
      </c>
      <c r="H276" s="1" t="s">
        <v>3049</v>
      </c>
      <c r="I276" s="1" t="s">
        <v>11</v>
      </c>
      <c r="J276" s="5" t="s">
        <v>3050</v>
      </c>
      <c r="K276" s="1" t="s">
        <v>312</v>
      </c>
      <c r="L276" s="3"/>
      <c r="M276" s="3"/>
    </row>
    <row r="277">
      <c r="A277" s="4" t="s">
        <v>3054</v>
      </c>
      <c r="B277" s="1" t="s">
        <v>3055</v>
      </c>
      <c r="C277" s="1" t="s">
        <v>3056</v>
      </c>
      <c r="D277" s="1" t="s">
        <v>3057</v>
      </c>
      <c r="E277" s="1" t="str">
        <f>IFERROR(__xludf.DUMMYFUNCTION("SPLIT(D277,""33"",FALSE)"),"Be well Boite 1 - 1 place Saint Christoly
                                 Athénée Municipal Père Joseph Wresinski 
                                ")</f>
        <v>Be well Boite 1 - 1 place Saint Christoly
                                 Athénée Municipal Père Joseph Wresinski 
                                </v>
      </c>
      <c r="F277" s="1" t="str">
        <f>IFERROR(__xludf.DUMMYFUNCTION("""COMPUTED_VALUE"""),"000 Bordeaux")</f>
        <v>000 Bordeaux</v>
      </c>
      <c r="G277" s="1" t="str">
        <f t="shared" si="1"/>
        <v>33000</v>
      </c>
      <c r="H277" s="1" t="s">
        <v>3058</v>
      </c>
      <c r="I277" s="1" t="s">
        <v>11</v>
      </c>
      <c r="J277" s="5" t="s">
        <v>3059</v>
      </c>
      <c r="K277" s="1" t="s">
        <v>183</v>
      </c>
      <c r="L277" s="3"/>
      <c r="M277" s="3"/>
    </row>
    <row r="278">
      <c r="A278" s="4" t="s">
        <v>3061</v>
      </c>
      <c r="B278" s="1" t="s">
        <v>3062</v>
      </c>
      <c r="C278" s="1" t="s">
        <v>3063</v>
      </c>
      <c r="D278" s="1" t="s">
        <v>3064</v>
      </c>
      <c r="E278" s="1" t="str">
        <f>IFERROR(__xludf.DUMMYFUNCTION("SPLIT(D278,""33"",FALSE)"),"c/o LABB - Athénée Père Joseph Wresinski - BàL 12
                                 Place Saint Christoly
                                ")</f>
        <v>c/o LABB - Athénée Père Joseph Wresinski - BàL 12
                                 Place Saint Christoly
                                </v>
      </c>
      <c r="F278" s="1" t="str">
        <f>IFERROR(__xludf.DUMMYFUNCTION("""COMPUTED_VALUE"""),"000 Bordeaux")</f>
        <v>000 Bordeaux</v>
      </c>
      <c r="G278" s="1" t="str">
        <f t="shared" si="1"/>
        <v>33000</v>
      </c>
      <c r="H278" s="1" t="s">
        <v>3065</v>
      </c>
      <c r="I278" s="1" t="s">
        <v>11</v>
      </c>
      <c r="J278" s="5" t="s">
        <v>3066</v>
      </c>
      <c r="K278" s="1" t="s">
        <v>382</v>
      </c>
      <c r="L278" s="3"/>
      <c r="M278" s="3"/>
    </row>
    <row r="279">
      <c r="A279" s="4" t="s">
        <v>3070</v>
      </c>
      <c r="B279" s="1" t="s">
        <v>3071</v>
      </c>
      <c r="C279" s="1" t="s">
        <v>3072</v>
      </c>
      <c r="D279" s="1" t="s">
        <v>3073</v>
      </c>
      <c r="E279" s="1" t="str">
        <f>IFERROR(__xludf.DUMMYFUNCTION("SPLIT(D279,""33"",FALSE)"),"3, rue de Tauzia
                                ")</f>
        <v>3, rue de Tauzia
                                </v>
      </c>
      <c r="F279" s="1" t="str">
        <f>IFERROR(__xludf.DUMMYFUNCTION("""COMPUTED_VALUE"""),"800 Bordeaux")</f>
        <v>800 Bordeaux</v>
      </c>
      <c r="G279" s="1" t="str">
        <f t="shared" si="1"/>
        <v>33800</v>
      </c>
      <c r="H279" s="1" t="s">
        <v>3074</v>
      </c>
      <c r="I279" s="1" t="s">
        <v>11</v>
      </c>
      <c r="J279" s="5" t="s">
        <v>3075</v>
      </c>
      <c r="K279" s="1" t="s">
        <v>382</v>
      </c>
      <c r="L279" s="3"/>
      <c r="M279" s="3"/>
    </row>
    <row r="280">
      <c r="A280" s="4" t="s">
        <v>3077</v>
      </c>
      <c r="B280" s="1" t="s">
        <v>3078</v>
      </c>
      <c r="C280" s="1" t="s">
        <v>3079</v>
      </c>
      <c r="D280" s="1" t="s">
        <v>3080</v>
      </c>
      <c r="E280" s="1" t="s">
        <v>9580</v>
      </c>
      <c r="F280" s="1" t="s">
        <v>9581</v>
      </c>
      <c r="G280" s="1" t="str">
        <f t="shared" si="1"/>
        <v>33133</v>
      </c>
      <c r="H280" s="1" t="s">
        <v>3081</v>
      </c>
      <c r="I280" s="1" t="s">
        <v>3082</v>
      </c>
      <c r="J280" s="1" t="s">
        <v>3083</v>
      </c>
      <c r="K280" s="1" t="s">
        <v>31</v>
      </c>
      <c r="L280" s="3"/>
      <c r="M280" s="3"/>
    </row>
    <row r="281">
      <c r="A281" s="4" t="s">
        <v>3085</v>
      </c>
      <c r="B281" s="1" t="s">
        <v>3086</v>
      </c>
      <c r="C281" s="1" t="s">
        <v>3087</v>
      </c>
      <c r="D281" s="1" t="s">
        <v>3088</v>
      </c>
      <c r="E281" s="1" t="str">
        <f>IFERROR(__xludf.DUMMYFUNCTION("SPLIT(D281,""33"",FALSE)"),"50 rue du Tauzin
                                ")</f>
        <v>50 rue du Tauzin
                                </v>
      </c>
      <c r="F281" s="1" t="str">
        <f>IFERROR(__xludf.DUMMYFUNCTION("""COMPUTED_VALUE"""),"000 BORDEAUX")</f>
        <v>000 BORDEAUX</v>
      </c>
      <c r="G281" s="1" t="str">
        <f t="shared" si="1"/>
        <v>33000</v>
      </c>
      <c r="H281" s="1" t="s">
        <v>3089</v>
      </c>
      <c r="I281" s="1" t="s">
        <v>11</v>
      </c>
      <c r="J281" s="5" t="s">
        <v>3090</v>
      </c>
      <c r="K281" s="1" t="s">
        <v>312</v>
      </c>
      <c r="L281" s="3"/>
      <c r="M281" s="3"/>
    </row>
    <row r="282">
      <c r="A282" s="4" t="s">
        <v>3102</v>
      </c>
      <c r="B282" s="1" t="s">
        <v>3103</v>
      </c>
      <c r="C282" s="1" t="s">
        <v>3104</v>
      </c>
      <c r="D282" s="1" t="s">
        <v>3105</v>
      </c>
      <c r="E282" s="1" t="str">
        <f>IFERROR(__xludf.DUMMYFUNCTION("SPLIT(D282,""33"",FALSE)"),"22 rue de Ouagadougou 
                                 Hall A  Apt. 404
                                ")</f>
        <v>22 rue de Ouagadougou 
                                 Hall A  Apt. 404
                                </v>
      </c>
      <c r="F282" s="1" t="str">
        <f>IFERROR(__xludf.DUMMYFUNCTION("""COMPUTED_VALUE"""),"300 Bordeaux")</f>
        <v>300 Bordeaux</v>
      </c>
      <c r="G282" s="1" t="str">
        <f t="shared" si="1"/>
        <v>33300</v>
      </c>
      <c r="H282" s="1" t="s">
        <v>3106</v>
      </c>
      <c r="I282" s="1" t="s">
        <v>11</v>
      </c>
      <c r="J282" s="1" t="s">
        <v>11</v>
      </c>
      <c r="K282" s="1" t="s">
        <v>31</v>
      </c>
      <c r="L282" s="3"/>
      <c r="M282" s="3"/>
    </row>
    <row r="283">
      <c r="A283" s="4" t="s">
        <v>3116</v>
      </c>
      <c r="B283" s="1" t="s">
        <v>3117</v>
      </c>
      <c r="C283" s="1" t="s">
        <v>3118</v>
      </c>
      <c r="D283" s="1" t="s">
        <v>3119</v>
      </c>
      <c r="E283" s="1" t="str">
        <f>IFERROR(__xludf.DUMMYFUNCTION("SPLIT(D283,""33"",FALSE)"),"67 Rue Goya
                                ")</f>
        <v>67 Rue Goya
                                </v>
      </c>
      <c r="F283" s="1" t="str">
        <f>IFERROR(__xludf.DUMMYFUNCTION("""COMPUTED_VALUE"""),"000 Bordeaux")</f>
        <v>000 Bordeaux</v>
      </c>
      <c r="G283" s="1" t="str">
        <f t="shared" si="1"/>
        <v>33000</v>
      </c>
      <c r="H283" s="1" t="s">
        <v>3120</v>
      </c>
      <c r="I283" s="1" t="s">
        <v>3121</v>
      </c>
      <c r="J283" s="5" t="s">
        <v>3122</v>
      </c>
      <c r="K283" s="1" t="s">
        <v>53</v>
      </c>
      <c r="L283" s="3"/>
      <c r="M283" s="3"/>
    </row>
    <row r="284">
      <c r="A284" s="4" t="s">
        <v>3126</v>
      </c>
      <c r="B284" s="1" t="s">
        <v>3127</v>
      </c>
      <c r="C284" s="1" t="s">
        <v>3128</v>
      </c>
      <c r="D284" s="1" t="s">
        <v>3129</v>
      </c>
      <c r="E284" s="1" t="str">
        <f>IFERROR(__xludf.DUMMYFUNCTION("SPLIT(D284,""33"",FALSE)"),"223 rue Achard
                                ")</f>
        <v>223 rue Achard
                                </v>
      </c>
      <c r="F284" s="1" t="str">
        <f>IFERROR(__xludf.DUMMYFUNCTION("""COMPUTED_VALUE"""),"300 Bordeaux")</f>
        <v>300 Bordeaux</v>
      </c>
      <c r="G284" s="1" t="str">
        <f t="shared" si="1"/>
        <v>33300</v>
      </c>
      <c r="H284" s="1" t="s">
        <v>3130</v>
      </c>
      <c r="I284" s="1" t="s">
        <v>3131</v>
      </c>
      <c r="J284" s="5" t="s">
        <v>3132</v>
      </c>
      <c r="K284" s="1" t="s">
        <v>31</v>
      </c>
      <c r="L284" s="3"/>
      <c r="M284" s="3"/>
    </row>
    <row r="285">
      <c r="A285" s="4" t="s">
        <v>3134</v>
      </c>
      <c r="B285" s="1" t="s">
        <v>3135</v>
      </c>
      <c r="C285" s="1" t="s">
        <v>3136</v>
      </c>
      <c r="D285" s="1" t="s">
        <v>3137</v>
      </c>
      <c r="E285" s="1" t="str">
        <f>IFERROR(__xludf.DUMMYFUNCTION("SPLIT(D285,""33"",FALSE)"),"9 rue Montmejean 
                                ")</f>
        <v>9 rue Montmejean 
                                </v>
      </c>
      <c r="F285" s="1" t="str">
        <f>IFERROR(__xludf.DUMMYFUNCTION("""COMPUTED_VALUE"""),"100 Bordeaux")</f>
        <v>100 Bordeaux</v>
      </c>
      <c r="G285" s="1" t="str">
        <f t="shared" si="1"/>
        <v>33100</v>
      </c>
      <c r="H285" s="1" t="s">
        <v>3138</v>
      </c>
      <c r="I285" s="1" t="s">
        <v>3139</v>
      </c>
      <c r="J285" s="3"/>
      <c r="K285" s="1" t="s">
        <v>80</v>
      </c>
      <c r="L285" s="3"/>
      <c r="M285" s="3"/>
    </row>
    <row r="286">
      <c r="A286" s="4" t="s">
        <v>3143</v>
      </c>
      <c r="B286" s="1" t="s">
        <v>3144</v>
      </c>
      <c r="C286" s="1" t="s">
        <v>3145</v>
      </c>
      <c r="D286" s="1" t="s">
        <v>3146</v>
      </c>
      <c r="E286" s="1" t="str">
        <f>IFERROR(__xludf.DUMMYFUNCTION("SPLIT(D286,""33"",FALSE)"),"13 RUE THIAC
                                ")</f>
        <v>13 RUE THIAC
                                </v>
      </c>
      <c r="F286" s="1" t="str">
        <f>IFERROR(__xludf.DUMMYFUNCTION("""COMPUTED_VALUE"""),"000 BORDEAUX")</f>
        <v>000 BORDEAUX</v>
      </c>
      <c r="G286" s="1" t="str">
        <f t="shared" si="1"/>
        <v>33000</v>
      </c>
      <c r="H286" s="1" t="s">
        <v>3147</v>
      </c>
      <c r="I286" s="1" t="s">
        <v>11</v>
      </c>
      <c r="J286" s="1" t="s">
        <v>11</v>
      </c>
      <c r="K286" s="1" t="s">
        <v>312</v>
      </c>
      <c r="L286" s="3"/>
      <c r="M286" s="3"/>
    </row>
    <row r="287">
      <c r="A287" s="4" t="s">
        <v>3149</v>
      </c>
      <c r="B287" s="1" t="s">
        <v>3150</v>
      </c>
      <c r="C287" s="1" t="s">
        <v>3151</v>
      </c>
      <c r="D287" s="1" t="s">
        <v>3152</v>
      </c>
      <c r="E287" s="1" t="str">
        <f>IFERROR(__xludf.DUMMYFUNCTION("SPLIT(D287,""33"",FALSE)"),"5 Rue Buffon 
                                ")</f>
        <v>5 Rue Buffon 
                                </v>
      </c>
      <c r="F287" s="1" t="str">
        <f>IFERROR(__xludf.DUMMYFUNCTION("""COMPUTED_VALUE"""),"000 Bordeaux")</f>
        <v>000 Bordeaux</v>
      </c>
      <c r="G287" s="1" t="str">
        <f t="shared" si="1"/>
        <v>33000</v>
      </c>
      <c r="H287" s="1" t="s">
        <v>3153</v>
      </c>
      <c r="I287" s="1" t="s">
        <v>11</v>
      </c>
      <c r="J287" s="5" t="s">
        <v>3154</v>
      </c>
      <c r="K287" s="1" t="s">
        <v>80</v>
      </c>
      <c r="L287" s="3"/>
      <c r="M287" s="3"/>
    </row>
    <row r="288">
      <c r="A288" s="4" t="s">
        <v>3158</v>
      </c>
      <c r="B288" s="1" t="s">
        <v>3159</v>
      </c>
      <c r="C288" s="1" t="s">
        <v>3160</v>
      </c>
      <c r="D288" s="1" t="s">
        <v>3161</v>
      </c>
      <c r="E288" s="1" t="str">
        <f>IFERROR(__xludf.DUMMYFUNCTION("SPLIT(D288,""33"",FALSE)"),"80 rue Wustenberg
                                ")</f>
        <v>80 rue Wustenberg
                                </v>
      </c>
      <c r="F288" s="1" t="str">
        <f>IFERROR(__xludf.DUMMYFUNCTION("""COMPUTED_VALUE"""),"000 Bordeaux")</f>
        <v>000 Bordeaux</v>
      </c>
      <c r="G288" s="1" t="str">
        <f t="shared" si="1"/>
        <v>33000</v>
      </c>
      <c r="H288" s="1" t="s">
        <v>3162</v>
      </c>
      <c r="I288" s="1" t="s">
        <v>11</v>
      </c>
      <c r="J288" s="1" t="s">
        <v>503</v>
      </c>
      <c r="K288" s="1" t="s">
        <v>80</v>
      </c>
      <c r="L288" s="3"/>
      <c r="M288" s="3"/>
    </row>
    <row r="289">
      <c r="A289" s="4" t="s">
        <v>3176</v>
      </c>
      <c r="B289" s="1" t="s">
        <v>3177</v>
      </c>
      <c r="C289" s="1" t="s">
        <v>3178</v>
      </c>
      <c r="D289" s="1" t="s">
        <v>3179</v>
      </c>
      <c r="E289" s="1" t="str">
        <f>IFERROR(__xludf.DUMMYFUNCTION("SPLIT(D289,""33"",FALSE)"),"10 rue du sablonat
                                ")</f>
        <v>10 rue du sablonat
                                </v>
      </c>
      <c r="F289" s="1" t="str">
        <f>IFERROR(__xludf.DUMMYFUNCTION("""COMPUTED_VALUE"""),"800 Bordeaux")</f>
        <v>800 Bordeaux</v>
      </c>
      <c r="G289" s="1" t="str">
        <f t="shared" si="1"/>
        <v>33800</v>
      </c>
      <c r="H289" s="1" t="s">
        <v>3180</v>
      </c>
      <c r="I289" s="1" t="s">
        <v>11</v>
      </c>
      <c r="J289" s="1" t="s">
        <v>11</v>
      </c>
      <c r="K289" s="1" t="s">
        <v>154</v>
      </c>
      <c r="L289" s="3"/>
      <c r="M289" s="3"/>
    </row>
    <row r="290">
      <c r="A290" s="4" t="s">
        <v>3182</v>
      </c>
      <c r="B290" s="1" t="s">
        <v>3183</v>
      </c>
      <c r="C290" s="1" t="s">
        <v>3184</v>
      </c>
      <c r="D290" s="1" t="s">
        <v>3185</v>
      </c>
      <c r="E290" s="1" t="str">
        <f>IFERROR(__xludf.DUMMYFUNCTION("SPLIT(D290,""33"",FALSE)"),"Pavillon 4, Hôpital Xavier Arnozan. Avenue du Haut-Lévèque
                                ")</f>
        <v>Pavillon 4, Hôpital Xavier Arnozan. Avenue du Haut-Lévèque
                                </v>
      </c>
      <c r="F290" s="1" t="str">
        <f>IFERROR(__xludf.DUMMYFUNCTION("""COMPUTED_VALUE"""),"600 Pessac")</f>
        <v>600 Pessac</v>
      </c>
      <c r="G290" s="1" t="str">
        <f t="shared" si="1"/>
        <v>33600</v>
      </c>
      <c r="H290" s="1" t="s">
        <v>3186</v>
      </c>
      <c r="I290" s="1" t="s">
        <v>3187</v>
      </c>
      <c r="J290" s="5" t="s">
        <v>3188</v>
      </c>
      <c r="K290" s="1" t="s">
        <v>43</v>
      </c>
      <c r="L290" s="3"/>
      <c r="M290" s="3"/>
    </row>
    <row r="291">
      <c r="A291" s="4" t="s">
        <v>3216</v>
      </c>
      <c r="B291" s="1" t="s">
        <v>3217</v>
      </c>
      <c r="C291" s="1" t="s">
        <v>3218</v>
      </c>
      <c r="D291" s="1" t="s">
        <v>3219</v>
      </c>
      <c r="E291" s="1" t="str">
        <f>IFERROR(__xludf.DUMMYFUNCTION("SPLIT(D291,""33"",FALSE)"),"127 rue du Doctur Albert Barraud
                                ")</f>
        <v>127 rue du Doctur Albert Barraud
                                </v>
      </c>
      <c r="F291" s="1" t="str">
        <f>IFERROR(__xludf.DUMMYFUNCTION("""COMPUTED_VALUE"""),"000 Bordeaux")</f>
        <v>000 Bordeaux</v>
      </c>
      <c r="G291" s="1" t="str">
        <f t="shared" si="1"/>
        <v>33000</v>
      </c>
      <c r="H291" s="1" t="s">
        <v>3220</v>
      </c>
      <c r="I291" s="1" t="s">
        <v>3221</v>
      </c>
      <c r="J291" s="1" t="s">
        <v>11</v>
      </c>
      <c r="K291" s="1" t="s">
        <v>11</v>
      </c>
      <c r="L291" s="3"/>
      <c r="M291" s="3"/>
    </row>
    <row r="292">
      <c r="A292" s="4" t="s">
        <v>3223</v>
      </c>
      <c r="B292" s="1" t="s">
        <v>3224</v>
      </c>
      <c r="C292" s="1" t="s">
        <v>3225</v>
      </c>
      <c r="D292" s="1" t="s">
        <v>3226</v>
      </c>
      <c r="E292" s="1" t="str">
        <f>IFERROR(__xludf.DUMMYFUNCTION("SPLIT(D292,""33"",FALSE)"),"C/° M de Labarre
                                 78 Cours de Luze
                                ")</f>
        <v>C/° M de Labarre
                                 78 Cours de Luze
                                </v>
      </c>
      <c r="F292" s="1" t="str">
        <f>IFERROR(__xludf.DUMMYFUNCTION("""COMPUTED_VALUE"""),"000 Bordeaux")</f>
        <v>000 Bordeaux</v>
      </c>
      <c r="G292" s="1" t="str">
        <f t="shared" si="1"/>
        <v>33000</v>
      </c>
      <c r="H292" s="1" t="s">
        <v>3227</v>
      </c>
      <c r="I292" s="1" t="s">
        <v>11</v>
      </c>
      <c r="J292" s="1" t="s">
        <v>11</v>
      </c>
      <c r="K292" s="1" t="s">
        <v>31</v>
      </c>
      <c r="L292" s="3"/>
      <c r="M292" s="3"/>
    </row>
    <row r="293">
      <c r="A293" s="4" t="s">
        <v>3231</v>
      </c>
      <c r="B293" s="1" t="s">
        <v>3232</v>
      </c>
      <c r="C293" s="1" t="s">
        <v>3233</v>
      </c>
      <c r="D293" s="1" t="s">
        <v>3234</v>
      </c>
      <c r="E293" s="1" t="str">
        <f>IFERROR(__xludf.DUMMYFUNCTION("SPLIT(D293,""33"",FALSE)"),"47 rue Gaston Lespiault
                                ")</f>
        <v>47 rue Gaston Lespiault
                                </v>
      </c>
      <c r="F293" s="1" t="str">
        <f>IFERROR(__xludf.DUMMYFUNCTION("""COMPUTED_VALUE"""),"000 BORDEAUX")</f>
        <v>000 BORDEAUX</v>
      </c>
      <c r="G293" s="1" t="str">
        <f t="shared" si="1"/>
        <v>33000</v>
      </c>
      <c r="H293" s="1" t="s">
        <v>3235</v>
      </c>
      <c r="I293" s="1" t="s">
        <v>11</v>
      </c>
      <c r="J293" s="1" t="s">
        <v>11</v>
      </c>
      <c r="K293" s="1" t="s">
        <v>53</v>
      </c>
      <c r="L293" s="3"/>
      <c r="M293" s="3"/>
    </row>
    <row r="294">
      <c r="A294" s="4" t="s">
        <v>3241</v>
      </c>
      <c r="B294" s="1" t="s">
        <v>3242</v>
      </c>
      <c r="C294" s="1" t="s">
        <v>3243</v>
      </c>
      <c r="D294" s="1" t="s">
        <v>3244</v>
      </c>
      <c r="E294" s="1" t="str">
        <f>IFERROR(__xludf.DUMMYFUNCTION("SPLIT(D294,""33"",FALSE)"),"50 Rue Eugène Leroy
                                 Apt. 153
                                ")</f>
        <v>50 Rue Eugène Leroy
                                 Apt. 153
                                </v>
      </c>
      <c r="F294" s="1" t="str">
        <f>IFERROR(__xludf.DUMMYFUNCTION("""COMPUTED_VALUE"""),"800 Bordeaux")</f>
        <v>800 Bordeaux</v>
      </c>
      <c r="G294" s="1" t="str">
        <f t="shared" si="1"/>
        <v>33800</v>
      </c>
      <c r="H294" s="1" t="s">
        <v>3245</v>
      </c>
      <c r="I294" s="1" t="s">
        <v>11</v>
      </c>
      <c r="J294" s="5" t="s">
        <v>3246</v>
      </c>
      <c r="K294" s="1" t="s">
        <v>43</v>
      </c>
      <c r="L294" s="3"/>
      <c r="M294" s="3"/>
    </row>
    <row r="295">
      <c r="A295" s="4" t="s">
        <v>3248</v>
      </c>
      <c r="B295" s="1" t="s">
        <v>3249</v>
      </c>
      <c r="C295" s="3"/>
      <c r="D295" s="1" t="s">
        <v>9575</v>
      </c>
      <c r="E295" s="1" t="str">
        <f>IFERROR(__xludf.DUMMYFUNCTION("SPLIT(D295,""33"",FALSE)"),"pas d'adresse")</f>
        <v>pas d'adresse</v>
      </c>
      <c r="F295" s="3"/>
      <c r="G295" s="1" t="str">
        <f t="shared" si="1"/>
        <v/>
      </c>
      <c r="H295" s="3"/>
      <c r="I295" s="1" t="s">
        <v>11</v>
      </c>
      <c r="J295" s="1" t="s">
        <v>11</v>
      </c>
      <c r="K295" s="1" t="s">
        <v>11</v>
      </c>
      <c r="L295" s="3"/>
      <c r="M295" s="3"/>
    </row>
    <row r="296">
      <c r="A296" s="4" t="s">
        <v>3255</v>
      </c>
      <c r="B296" s="1" t="s">
        <v>3256</v>
      </c>
      <c r="C296" s="1" t="s">
        <v>3257</v>
      </c>
      <c r="D296" s="1" t="s">
        <v>3258</v>
      </c>
      <c r="E296" s="1" t="str">
        <f>IFERROR(__xludf.DUMMYFUNCTION("SPLIT(D296,""33"",FALSE)"),"129 cours Edouard Vaillant
                                ")</f>
        <v>129 cours Edouard Vaillant
                                </v>
      </c>
      <c r="F296" s="1" t="str">
        <f>IFERROR(__xludf.DUMMYFUNCTION("""COMPUTED_VALUE"""),"300 Bordeaux")</f>
        <v>300 Bordeaux</v>
      </c>
      <c r="G296" s="1" t="str">
        <f t="shared" si="1"/>
        <v>33300</v>
      </c>
      <c r="H296" s="1" t="s">
        <v>3259</v>
      </c>
      <c r="I296" s="1" t="s">
        <v>11</v>
      </c>
      <c r="J296" s="5" t="s">
        <v>3260</v>
      </c>
      <c r="K296" s="1" t="s">
        <v>80</v>
      </c>
      <c r="L296" s="3"/>
      <c r="M296" s="3"/>
    </row>
    <row r="297">
      <c r="A297" s="4" t="s">
        <v>3268</v>
      </c>
      <c r="B297" s="1" t="s">
        <v>3269</v>
      </c>
      <c r="C297" s="1" t="s">
        <v>3270</v>
      </c>
      <c r="D297" s="1" t="s">
        <v>3271</v>
      </c>
      <c r="E297" s="1" t="str">
        <f>IFERROR(__xludf.DUMMYFUNCTION("SPLIT(D297,""33"",FALSE)"),"26 rue Condillac
                                ")</f>
        <v>26 rue Condillac
                                </v>
      </c>
      <c r="F297" s="1" t="str">
        <f>IFERROR(__xludf.DUMMYFUNCTION("""COMPUTED_VALUE"""),"000 Bordeaux")</f>
        <v>000 Bordeaux</v>
      </c>
      <c r="G297" s="1" t="str">
        <f t="shared" si="1"/>
        <v>33000</v>
      </c>
      <c r="H297" s="1" t="s">
        <v>3272</v>
      </c>
      <c r="I297" s="1" t="s">
        <v>11</v>
      </c>
      <c r="J297" s="5" t="s">
        <v>3273</v>
      </c>
      <c r="K297" s="1" t="s">
        <v>53</v>
      </c>
      <c r="L297" s="3"/>
      <c r="M297" s="3"/>
    </row>
    <row r="298">
      <c r="A298" s="4" t="s">
        <v>3279</v>
      </c>
      <c r="B298" s="1" t="s">
        <v>3280</v>
      </c>
      <c r="C298" s="1" t="s">
        <v>3281</v>
      </c>
      <c r="D298" s="1" t="s">
        <v>3282</v>
      </c>
      <c r="E298" s="1" t="str">
        <f>IFERROR(__xludf.DUMMYFUNCTION("SPLIT(D298,""33"",FALSE)"),"76 rue du Général de Castelnau
                                ")</f>
        <v>76 rue du Général de Castelnau
                                </v>
      </c>
      <c r="F298" s="1" t="str">
        <f>IFERROR(__xludf.DUMMYFUNCTION("""COMPUTED_VALUE"""),"200 BORDEAUX")</f>
        <v>200 BORDEAUX</v>
      </c>
      <c r="G298" s="1" t="str">
        <f t="shared" si="1"/>
        <v>33200</v>
      </c>
      <c r="H298" s="1" t="s">
        <v>3283</v>
      </c>
      <c r="I298" s="1" t="s">
        <v>3284</v>
      </c>
      <c r="J298" s="1" t="s">
        <v>11</v>
      </c>
      <c r="K298" s="1" t="s">
        <v>183</v>
      </c>
      <c r="L298" s="3"/>
      <c r="M298" s="3"/>
    </row>
    <row r="299">
      <c r="A299" s="4" t="s">
        <v>3292</v>
      </c>
      <c r="B299" s="1" t="s">
        <v>3293</v>
      </c>
      <c r="C299" s="1" t="s">
        <v>3294</v>
      </c>
      <c r="D299" s="1" t="s">
        <v>3295</v>
      </c>
      <c r="E299" s="1" t="str">
        <f>IFERROR(__xludf.DUMMYFUNCTION("SPLIT(D299,""33"",FALSE)"),"18 rue de Barbut
                                ")</f>
        <v>18 rue de Barbut
                                </v>
      </c>
      <c r="F299" s="1" t="str">
        <f>IFERROR(__xludf.DUMMYFUNCTION("""COMPUTED_VALUE"""),"170 Gradignan")</f>
        <v>170 Gradignan</v>
      </c>
      <c r="G299" s="1" t="str">
        <f t="shared" si="1"/>
        <v>33170</v>
      </c>
      <c r="H299" s="1" t="s">
        <v>3296</v>
      </c>
      <c r="I299" s="1" t="s">
        <v>3297</v>
      </c>
      <c r="J299" s="1" t="s">
        <v>3298</v>
      </c>
      <c r="K299" s="1" t="s">
        <v>53</v>
      </c>
      <c r="L299" s="3"/>
      <c r="M299" s="3"/>
    </row>
    <row r="300">
      <c r="A300" s="4" t="s">
        <v>3304</v>
      </c>
      <c r="B300" s="1" t="s">
        <v>3305</v>
      </c>
      <c r="C300" s="1" t="s">
        <v>3306</v>
      </c>
      <c r="D300" s="1" t="s">
        <v>3307</v>
      </c>
      <c r="E300" s="1" t="s">
        <v>9582</v>
      </c>
      <c r="F300" s="1" t="s">
        <v>9583</v>
      </c>
      <c r="G300" s="1" t="str">
        <f t="shared" si="1"/>
        <v>33200</v>
      </c>
      <c r="H300" s="1" t="s">
        <v>3308</v>
      </c>
      <c r="I300" s="1" t="s">
        <v>3309</v>
      </c>
      <c r="J300" s="1" t="s">
        <v>11</v>
      </c>
      <c r="K300" s="1" t="s">
        <v>312</v>
      </c>
      <c r="L300" s="3"/>
      <c r="M300" s="3"/>
    </row>
    <row r="301">
      <c r="A301" s="4" t="s">
        <v>3325</v>
      </c>
      <c r="B301" s="1" t="s">
        <v>3326</v>
      </c>
      <c r="C301" s="1" t="s">
        <v>3327</v>
      </c>
      <c r="D301" s="1" t="s">
        <v>3328</v>
      </c>
      <c r="E301" s="1" t="str">
        <f>IFERROR(__xludf.DUMMYFUNCTION("SPLIT(D301,""33"",FALSE)"),"356 route de Toulouse
                                 Résidence Carré de Jade
                                ")</f>
        <v>356 route de Toulouse
                                 Résidence Carré de Jade
                                </v>
      </c>
      <c r="F301" s="1" t="str">
        <f>IFERROR(__xludf.DUMMYFUNCTION("""COMPUTED_VALUE"""),"130 Bègles")</f>
        <v>130 Bègles</v>
      </c>
      <c r="G301" s="1" t="str">
        <f t="shared" si="1"/>
        <v>33130</v>
      </c>
      <c r="H301" s="1" t="s">
        <v>3329</v>
      </c>
      <c r="I301" s="1" t="s">
        <v>11</v>
      </c>
      <c r="J301" s="5" t="s">
        <v>3330</v>
      </c>
      <c r="K301" s="1" t="s">
        <v>80</v>
      </c>
      <c r="L301" s="3"/>
      <c r="M301" s="3"/>
    </row>
    <row r="302">
      <c r="A302" s="4" t="s">
        <v>3348</v>
      </c>
      <c r="B302" s="1" t="s">
        <v>3349</v>
      </c>
      <c r="C302" s="1" t="s">
        <v>3350</v>
      </c>
      <c r="D302" s="1" t="s">
        <v>3351</v>
      </c>
      <c r="E302" s="1" t="str">
        <f>IFERROR(__xludf.DUMMYFUNCTION("SPLIT(D302,""33"",FALSE)"),"13 rue Prosper
                                ")</f>
        <v>13 rue Prosper
                                </v>
      </c>
      <c r="F302" s="1" t="str">
        <f>IFERROR(__xludf.DUMMYFUNCTION("""COMPUTED_VALUE"""),"000 Bordeaux")</f>
        <v>000 Bordeaux</v>
      </c>
      <c r="G302" s="1" t="str">
        <f t="shared" si="1"/>
        <v>33000</v>
      </c>
      <c r="H302" s="1" t="s">
        <v>3352</v>
      </c>
      <c r="I302" s="1" t="s">
        <v>3353</v>
      </c>
      <c r="J302" s="5" t="s">
        <v>3354</v>
      </c>
      <c r="K302" s="1" t="s">
        <v>80</v>
      </c>
      <c r="L302" s="3"/>
      <c r="M302" s="3"/>
    </row>
    <row r="303">
      <c r="A303" s="4" t="s">
        <v>3368</v>
      </c>
      <c r="B303" s="1" t="s">
        <v>3369</v>
      </c>
      <c r="C303" s="1" t="s">
        <v>3370</v>
      </c>
      <c r="D303" s="1" t="s">
        <v>3371</v>
      </c>
      <c r="E303" s="1" t="str">
        <f>IFERROR(__xludf.DUMMYFUNCTION("SPLIT(D303,""33"",FALSE)"),"5 Rue Duffour Dubergier
                                ")</f>
        <v>5 Rue Duffour Dubergier
                                </v>
      </c>
      <c r="F303" s="1" t="str">
        <f>IFERROR(__xludf.DUMMYFUNCTION("""COMPUTED_VALUE"""),"000 BORDEAUX")</f>
        <v>000 BORDEAUX</v>
      </c>
      <c r="G303" s="1" t="str">
        <f t="shared" si="1"/>
        <v>33000</v>
      </c>
      <c r="H303" s="1" t="s">
        <v>3372</v>
      </c>
      <c r="I303" s="1" t="s">
        <v>11</v>
      </c>
      <c r="J303" s="5" t="s">
        <v>3373</v>
      </c>
      <c r="K303" s="1" t="s">
        <v>154</v>
      </c>
      <c r="L303" s="3"/>
      <c r="M303" s="3"/>
    </row>
    <row r="304">
      <c r="A304" s="4" t="s">
        <v>3377</v>
      </c>
      <c r="B304" s="1" t="s">
        <v>3378</v>
      </c>
      <c r="C304" s="1" t="s">
        <v>3379</v>
      </c>
      <c r="D304" s="1" t="s">
        <v>3380</v>
      </c>
      <c r="E304" s="1" t="str">
        <f>IFERROR(__xludf.DUMMYFUNCTION("SPLIT(D304,""33"",FALSE)"),"18 rue Nuyens
                                ")</f>
        <v>18 rue Nuyens
                                </v>
      </c>
      <c r="F304" s="1" t="str">
        <f>IFERROR(__xludf.DUMMYFUNCTION("""COMPUTED_VALUE"""),"100 Bordeaux")</f>
        <v>100 Bordeaux</v>
      </c>
      <c r="G304" s="1" t="str">
        <f t="shared" si="1"/>
        <v>33100</v>
      </c>
      <c r="H304" s="1" t="s">
        <v>3381</v>
      </c>
      <c r="I304" s="1" t="s">
        <v>11</v>
      </c>
      <c r="J304" s="1" t="s">
        <v>11</v>
      </c>
      <c r="K304" s="1" t="s">
        <v>312</v>
      </c>
      <c r="L304" s="3"/>
      <c r="M304" s="3"/>
    </row>
    <row r="305">
      <c r="A305" s="4" t="s">
        <v>3385</v>
      </c>
      <c r="B305" s="1" t="s">
        <v>3386</v>
      </c>
      <c r="C305" s="1" t="s">
        <v>3387</v>
      </c>
      <c r="D305" s="1" t="s">
        <v>3388</v>
      </c>
      <c r="E305" s="1" t="str">
        <f>IFERROR(__xludf.DUMMYFUNCTION("SPLIT(D305,""33"",FALSE)"),"7 sente des Mousses
                                 Appartement 41
                                ")</f>
        <v>7 sente des Mousses
                                 Appartement 41
                                </v>
      </c>
      <c r="F305" s="1" t="str">
        <f>IFERROR(__xludf.DUMMYFUNCTION("""COMPUTED_VALUE"""),"300 Bordeaux")</f>
        <v>300 Bordeaux</v>
      </c>
      <c r="G305" s="1" t="str">
        <f t="shared" si="1"/>
        <v>33300</v>
      </c>
      <c r="H305" s="1" t="s">
        <v>3389</v>
      </c>
      <c r="I305" s="1" t="s">
        <v>11</v>
      </c>
      <c r="J305" s="5" t="s">
        <v>3390</v>
      </c>
      <c r="K305" s="1" t="s">
        <v>43</v>
      </c>
      <c r="L305" s="3"/>
      <c r="M305" s="3"/>
    </row>
    <row r="306">
      <c r="A306" s="4" t="s">
        <v>3398</v>
      </c>
      <c r="B306" s="1" t="s">
        <v>3399</v>
      </c>
      <c r="C306" s="1" t="s">
        <v>3400</v>
      </c>
      <c r="D306" s="1" t="s">
        <v>3401</v>
      </c>
      <c r="E306" s="1" t="str">
        <f>IFERROR(__xludf.DUMMYFUNCTION("SPLIT(D306,""33"",FALSE)"),"Place St-Christoly 
                                 Boîte aux lettres n°28
                                ")</f>
        <v>Place St-Christoly 
                                 Boîte aux lettres n°28
                                </v>
      </c>
      <c r="F306" s="1" t="str">
        <f>IFERROR(__xludf.DUMMYFUNCTION("""COMPUTED_VALUE"""),"000 BORDEAUX")</f>
        <v>000 BORDEAUX</v>
      </c>
      <c r="G306" s="1" t="str">
        <f t="shared" si="1"/>
        <v>33000</v>
      </c>
      <c r="H306" s="1" t="s">
        <v>3402</v>
      </c>
      <c r="I306" s="1" t="s">
        <v>11</v>
      </c>
      <c r="J306" s="1" t="s">
        <v>11</v>
      </c>
      <c r="K306" s="1" t="s">
        <v>31</v>
      </c>
      <c r="L306" s="3"/>
      <c r="M306" s="3"/>
    </row>
    <row r="307">
      <c r="A307" s="4" t="s">
        <v>3406</v>
      </c>
      <c r="B307" s="1" t="s">
        <v>3407</v>
      </c>
      <c r="C307" s="1" t="s">
        <v>3408</v>
      </c>
      <c r="D307" s="1" t="s">
        <v>3409</v>
      </c>
      <c r="E307" s="1" t="str">
        <f>IFERROR(__xludf.DUMMYFUNCTION("SPLIT(D307,""33"",FALSE)"),"20, rue Marc Sangnier,
                                BP 20
                                ")</f>
        <v>20, rue Marc Sangnier,
                                BP 20
                                </v>
      </c>
      <c r="F307" s="1" t="str">
        <f>IFERROR(__xludf.DUMMYFUNCTION("""COMPUTED_VALUE"""),"400 Talence")</f>
        <v>400 Talence</v>
      </c>
      <c r="G307" s="1" t="str">
        <f t="shared" si="1"/>
        <v>33400</v>
      </c>
      <c r="H307" s="1" t="s">
        <v>3410</v>
      </c>
      <c r="I307" s="1" t="s">
        <v>3411</v>
      </c>
      <c r="J307" s="1" t="s">
        <v>11</v>
      </c>
      <c r="K307" s="1" t="s">
        <v>31</v>
      </c>
      <c r="L307" s="3"/>
      <c r="M307" s="3"/>
    </row>
    <row r="308">
      <c r="A308" s="4" t="s">
        <v>3417</v>
      </c>
      <c r="B308" s="1" t="s">
        <v>3418</v>
      </c>
      <c r="C308" s="1" t="s">
        <v>3419</v>
      </c>
      <c r="D308" s="1" t="s">
        <v>3420</v>
      </c>
      <c r="E308" s="1" t="str">
        <f>IFERROR(__xludf.DUMMYFUNCTION("SPLIT(D308,""33"",FALSE)"),"49 rue Pierre Trébod
                                ")</f>
        <v>49 rue Pierre Trébod
                                </v>
      </c>
      <c r="F308" s="1" t="str">
        <f>IFERROR(__xludf.DUMMYFUNCTION("""COMPUTED_VALUE"""),"300 Bordeaux")</f>
        <v>300 Bordeaux</v>
      </c>
      <c r="G308" s="1" t="str">
        <f t="shared" si="1"/>
        <v>33300</v>
      </c>
      <c r="H308" s="1" t="s">
        <v>3421</v>
      </c>
      <c r="I308" s="1" t="s">
        <v>11</v>
      </c>
      <c r="J308" s="5" t="s">
        <v>3422</v>
      </c>
      <c r="K308" s="1" t="s">
        <v>183</v>
      </c>
      <c r="L308" s="3"/>
      <c r="M308" s="3"/>
    </row>
    <row r="309">
      <c r="A309" s="4" t="s">
        <v>3426</v>
      </c>
      <c r="B309" s="1" t="s">
        <v>3427</v>
      </c>
      <c r="C309" s="1" t="s">
        <v>3428</v>
      </c>
      <c r="D309" s="1" t="s">
        <v>3429</v>
      </c>
      <c r="E309" s="1" t="str">
        <f>IFERROR(__xludf.DUMMYFUNCTION("SPLIT(D309,""33"",FALSE)"),"1 rue Abel Antoune 
                                 Résidence Godard Bât. A1 
                                ")</f>
        <v>1 rue Abel Antoune 
                                 Résidence Godard Bât. A1 
                                </v>
      </c>
      <c r="F309" s="1" t="str">
        <f>IFERROR(__xludf.DUMMYFUNCTION("""COMPUTED_VALUE"""),"110 Le Bouscat")</f>
        <v>110 Le Bouscat</v>
      </c>
      <c r="G309" s="1" t="str">
        <f t="shared" si="1"/>
        <v>33110</v>
      </c>
      <c r="H309" s="1" t="s">
        <v>3430</v>
      </c>
      <c r="I309" s="1" t="s">
        <v>11</v>
      </c>
      <c r="J309" s="1" t="s">
        <v>11</v>
      </c>
      <c r="K309" s="1" t="s">
        <v>53</v>
      </c>
      <c r="L309" s="3"/>
      <c r="M309" s="3"/>
    </row>
    <row r="310">
      <c r="A310" s="4" t="s">
        <v>3440</v>
      </c>
      <c r="B310" s="1" t="s">
        <v>3441</v>
      </c>
      <c r="C310" s="3"/>
      <c r="D310" s="1" t="s">
        <v>9575</v>
      </c>
      <c r="E310" s="1" t="str">
        <f>IFERROR(__xludf.DUMMYFUNCTION("SPLIT(D310,""33"",FALSE)"),"pas d'adresse")</f>
        <v>pas d'adresse</v>
      </c>
      <c r="F310" s="3"/>
      <c r="G310" s="1" t="str">
        <f t="shared" si="1"/>
        <v/>
      </c>
      <c r="H310" s="3"/>
      <c r="I310" s="1" t="s">
        <v>11</v>
      </c>
      <c r="J310" s="1" t="s">
        <v>11</v>
      </c>
      <c r="K310" s="1" t="s">
        <v>11</v>
      </c>
      <c r="L310" s="3"/>
      <c r="M310" s="3"/>
    </row>
    <row r="311">
      <c r="A311" s="4" t="s">
        <v>3447</v>
      </c>
      <c r="B311" s="1" t="s">
        <v>3448</v>
      </c>
      <c r="C311" s="1" t="s">
        <v>3449</v>
      </c>
      <c r="D311" s="1" t="s">
        <v>3450</v>
      </c>
      <c r="E311" s="1" t="str">
        <f>IFERROR(__xludf.DUMMYFUNCTION("SPLIT(D311,""33"",FALSE)"),"Hangar 20, Quai de Bacalan
                                ")</f>
        <v>Hangar 20, Quai de Bacalan
                                </v>
      </c>
      <c r="F311" s="1" t="str">
        <f>IFERROR(__xludf.DUMMYFUNCTION("""COMPUTED_VALUE"""),"300 BORDEAUX")</f>
        <v>300 BORDEAUX</v>
      </c>
      <c r="G311" s="1" t="str">
        <f t="shared" si="1"/>
        <v>33300</v>
      </c>
      <c r="H311" s="1" t="s">
        <v>3451</v>
      </c>
      <c r="I311" s="1" t="s">
        <v>3452</v>
      </c>
      <c r="J311" s="1" t="s">
        <v>3453</v>
      </c>
      <c r="K311" s="1" t="s">
        <v>1199</v>
      </c>
      <c r="L311" s="3"/>
      <c r="M311" s="3"/>
    </row>
    <row r="312">
      <c r="A312" s="4" t="s">
        <v>3459</v>
      </c>
      <c r="B312" s="1" t="s">
        <v>3460</v>
      </c>
      <c r="C312" s="1" t="s">
        <v>3461</v>
      </c>
      <c r="D312" s="1" t="s">
        <v>3462</v>
      </c>
      <c r="E312" s="1" t="str">
        <f>IFERROR(__xludf.DUMMYFUNCTION("SPLIT(D312,""33"",FALSE)"),"11 rue de l'hermitage
                                ")</f>
        <v>11 rue de l'hermitage
                                </v>
      </c>
      <c r="F312" s="1" t="str">
        <f>IFERROR(__xludf.DUMMYFUNCTION("""COMPUTED_VALUE"""),"200 Bordeaux")</f>
        <v>200 Bordeaux</v>
      </c>
      <c r="G312" s="1" t="str">
        <f t="shared" si="1"/>
        <v>33200</v>
      </c>
      <c r="H312" s="1" t="s">
        <v>3463</v>
      </c>
      <c r="I312" s="1" t="s">
        <v>11</v>
      </c>
      <c r="J312" s="5" t="s">
        <v>3464</v>
      </c>
      <c r="K312" s="1" t="s">
        <v>43</v>
      </c>
      <c r="L312" s="3"/>
      <c r="M312" s="3"/>
    </row>
    <row r="313">
      <c r="A313" s="4" t="s">
        <v>3470</v>
      </c>
      <c r="B313" s="1" t="s">
        <v>3471</v>
      </c>
      <c r="C313" s="1" t="s">
        <v>3472</v>
      </c>
      <c r="D313" s="1" t="s">
        <v>3473</v>
      </c>
      <c r="E313" s="1" t="str">
        <f>IFERROR(__xludf.DUMMYFUNCTION("SPLIT(D313,""33"",FALSE)"),"10 rue de la Jalle
                                ")</f>
        <v>10 rue de la Jalle
                                </v>
      </c>
      <c r="F313" s="1" t="str">
        <f>IFERROR(__xludf.DUMMYFUNCTION("""COMPUTED_VALUE"""),"000 Bordeaux")</f>
        <v>000 Bordeaux</v>
      </c>
      <c r="G313" s="1" t="str">
        <f t="shared" si="1"/>
        <v>33000</v>
      </c>
      <c r="H313" s="1" t="s">
        <v>3474</v>
      </c>
      <c r="I313" s="1" t="s">
        <v>11</v>
      </c>
      <c r="J313" s="5" t="s">
        <v>3475</v>
      </c>
      <c r="K313" s="1" t="s">
        <v>80</v>
      </c>
      <c r="L313" s="3"/>
      <c r="M313" s="3"/>
    </row>
    <row r="314">
      <c r="A314" s="4" t="s">
        <v>3479</v>
      </c>
      <c r="B314" s="1" t="s">
        <v>3480</v>
      </c>
      <c r="C314" s="1" t="s">
        <v>3481</v>
      </c>
      <c r="D314" s="1" t="s">
        <v>3482</v>
      </c>
      <c r="E314" s="1" t="str">
        <f>IFERROR(__xludf.DUMMYFUNCTION("SPLIT(D314,""33"",FALSE)"),"123 cours Journu Auber
                                ")</f>
        <v>123 cours Journu Auber
                                </v>
      </c>
      <c r="F314" s="1" t="str">
        <f>IFERROR(__xludf.DUMMYFUNCTION("""COMPUTED_VALUE"""),"000 Bordeaux")</f>
        <v>000 Bordeaux</v>
      </c>
      <c r="G314" s="1" t="str">
        <f t="shared" si="1"/>
        <v>33000</v>
      </c>
      <c r="H314" s="1" t="s">
        <v>3483</v>
      </c>
      <c r="I314" s="1" t="s">
        <v>3484</v>
      </c>
      <c r="J314" s="5" t="s">
        <v>3485</v>
      </c>
      <c r="K314" s="1" t="s">
        <v>654</v>
      </c>
      <c r="L314" s="3"/>
      <c r="M314" s="3"/>
    </row>
    <row r="315">
      <c r="A315" s="4" t="s">
        <v>3495</v>
      </c>
      <c r="B315" s="1" t="s">
        <v>3496</v>
      </c>
      <c r="C315" s="3"/>
      <c r="D315" s="1" t="s">
        <v>9575</v>
      </c>
      <c r="E315" s="1" t="str">
        <f>IFERROR(__xludf.DUMMYFUNCTION("SPLIT(D315,""33"",FALSE)"),"pas d'adresse")</f>
        <v>pas d'adresse</v>
      </c>
      <c r="F315" s="3"/>
      <c r="G315" s="1" t="str">
        <f t="shared" si="1"/>
        <v/>
      </c>
      <c r="H315" s="3"/>
      <c r="I315" s="1" t="s">
        <v>11</v>
      </c>
      <c r="J315" s="1" t="s">
        <v>11</v>
      </c>
      <c r="K315" s="1" t="s">
        <v>11</v>
      </c>
      <c r="L315" s="3"/>
      <c r="M315" s="3"/>
    </row>
    <row r="316">
      <c r="A316" s="4" t="s">
        <v>3498</v>
      </c>
      <c r="B316" s="1" t="s">
        <v>3499</v>
      </c>
      <c r="C316" s="1" t="s">
        <v>3500</v>
      </c>
      <c r="D316" s="1" t="s">
        <v>3501</v>
      </c>
      <c r="E316" s="1" t="str">
        <f>IFERROR(__xludf.DUMMYFUNCTION("SPLIT(D316,""33"",FALSE)"),"rue Elie Gintrac
                                ")</f>
        <v>rue Elie Gintrac
                                </v>
      </c>
      <c r="F316" s="1" t="str">
        <f>IFERROR(__xludf.DUMMYFUNCTION("""COMPUTED_VALUE"""),"000 Bordeaux")</f>
        <v>000 Bordeaux</v>
      </c>
      <c r="G316" s="1" t="str">
        <f t="shared" si="1"/>
        <v>33000</v>
      </c>
      <c r="H316" s="1" t="s">
        <v>3502</v>
      </c>
      <c r="I316" s="1" t="s">
        <v>11</v>
      </c>
      <c r="J316" s="1" t="s">
        <v>11</v>
      </c>
      <c r="K316" s="1" t="s">
        <v>312</v>
      </c>
      <c r="L316" s="3"/>
      <c r="M316" s="3"/>
    </row>
    <row r="317">
      <c r="A317" s="4" t="s">
        <v>3504</v>
      </c>
      <c r="B317" s="1" t="s">
        <v>3505</v>
      </c>
      <c r="C317" s="1" t="s">
        <v>3506</v>
      </c>
      <c r="D317" s="1" t="s">
        <v>3507</v>
      </c>
      <c r="E317" s="1" t="str">
        <f>IFERROR(__xludf.DUMMYFUNCTION("SPLIT(D317,""33"",FALSE)"),"7 rue des maquis 
                                ")</f>
        <v>7 rue des maquis 
                                </v>
      </c>
      <c r="F317" s="1" t="str">
        <f>IFERROR(__xludf.DUMMYFUNCTION("""COMPUTED_VALUE"""),"700 merignac")</f>
        <v>700 merignac</v>
      </c>
      <c r="G317" s="1" t="str">
        <f t="shared" si="1"/>
        <v>33700</v>
      </c>
      <c r="H317" s="1" t="s">
        <v>3508</v>
      </c>
      <c r="I317" s="1" t="s">
        <v>3509</v>
      </c>
      <c r="J317" s="5" t="s">
        <v>3510</v>
      </c>
      <c r="K317" s="1" t="s">
        <v>31</v>
      </c>
      <c r="L317" s="3"/>
      <c r="M317" s="3"/>
    </row>
    <row r="318">
      <c r="A318" s="4" t="s">
        <v>3514</v>
      </c>
      <c r="B318" s="1" t="s">
        <v>3515</v>
      </c>
      <c r="C318" s="3"/>
      <c r="D318" s="1" t="s">
        <v>9575</v>
      </c>
      <c r="E318" s="1" t="str">
        <f>IFERROR(__xludf.DUMMYFUNCTION("SPLIT(D318,""33"",FALSE)"),"pas d'adresse")</f>
        <v>pas d'adresse</v>
      </c>
      <c r="F318" s="3"/>
      <c r="G318" s="1" t="str">
        <f t="shared" si="1"/>
        <v/>
      </c>
      <c r="H318" s="3"/>
      <c r="I318" s="1" t="s">
        <v>11</v>
      </c>
      <c r="J318" s="1" t="s">
        <v>11</v>
      </c>
      <c r="K318" s="1" t="s">
        <v>11</v>
      </c>
      <c r="L318" s="3"/>
      <c r="M318" s="3"/>
    </row>
    <row r="319">
      <c r="A319" s="4" t="s">
        <v>3529</v>
      </c>
      <c r="B319" s="1" t="s">
        <v>3530</v>
      </c>
      <c r="C319" s="1" t="s">
        <v>3531</v>
      </c>
      <c r="D319" s="1" t="s">
        <v>3532</v>
      </c>
      <c r="E319" s="1" t="str">
        <f>IFERROR(__xludf.DUMMYFUNCTION("SPLIT(D319,""33"",FALSE)"),"14 rue de la Réole
                                ")</f>
        <v>14 rue de la Réole
                                </v>
      </c>
      <c r="F319" s="1" t="str">
        <f>IFERROR(__xludf.DUMMYFUNCTION("""COMPUTED_VALUE"""),"800 Bordeaux")</f>
        <v>800 Bordeaux</v>
      </c>
      <c r="G319" s="1" t="str">
        <f t="shared" si="1"/>
        <v>33800</v>
      </c>
      <c r="H319" s="1" t="s">
        <v>3533</v>
      </c>
      <c r="I319" s="1" t="s">
        <v>11</v>
      </c>
      <c r="J319" s="5" t="s">
        <v>3534</v>
      </c>
      <c r="K319" s="1" t="s">
        <v>80</v>
      </c>
      <c r="L319" s="3"/>
      <c r="M319" s="3"/>
    </row>
    <row r="320">
      <c r="A320" s="4" t="s">
        <v>3536</v>
      </c>
      <c r="B320" s="1" t="s">
        <v>3537</v>
      </c>
      <c r="C320" s="3"/>
      <c r="D320" s="1" t="s">
        <v>9575</v>
      </c>
      <c r="E320" s="1" t="str">
        <f>IFERROR(__xludf.DUMMYFUNCTION("SPLIT(D320,""33"",FALSE)"),"pas d'adresse")</f>
        <v>pas d'adresse</v>
      </c>
      <c r="F320" s="3"/>
      <c r="G320" s="1" t="str">
        <f t="shared" si="1"/>
        <v/>
      </c>
      <c r="H320" s="3"/>
      <c r="I320" s="1" t="s">
        <v>11</v>
      </c>
      <c r="J320" s="1" t="s">
        <v>11</v>
      </c>
      <c r="K320" s="1" t="s">
        <v>11</v>
      </c>
      <c r="L320" s="3"/>
      <c r="M320" s="3"/>
    </row>
    <row r="321">
      <c r="A321" s="4" t="s">
        <v>3539</v>
      </c>
      <c r="B321" s="1" t="s">
        <v>3540</v>
      </c>
      <c r="C321" s="1" t="s">
        <v>3541</v>
      </c>
      <c r="D321" s="1" t="s">
        <v>3542</v>
      </c>
      <c r="E321" s="1" t="str">
        <f>IFERROR(__xludf.DUMMYFUNCTION("SPLIT(D321,""33"",FALSE)"),"123 rue mouneyra
                                ")</f>
        <v>123 rue mouneyra
                                </v>
      </c>
      <c r="F321" s="1" t="str">
        <f>IFERROR(__xludf.DUMMYFUNCTION("""COMPUTED_VALUE"""),"000 Bordeaux")</f>
        <v>000 Bordeaux</v>
      </c>
      <c r="G321" s="1" t="str">
        <f t="shared" si="1"/>
        <v>33000</v>
      </c>
      <c r="H321" s="1" t="s">
        <v>3543</v>
      </c>
      <c r="I321" s="1" t="s">
        <v>11</v>
      </c>
      <c r="J321" s="3"/>
      <c r="K321" s="1" t="s">
        <v>43</v>
      </c>
      <c r="L321" s="3"/>
      <c r="M321" s="3"/>
    </row>
    <row r="322">
      <c r="A322" s="4" t="s">
        <v>3549</v>
      </c>
      <c r="B322" s="1" t="s">
        <v>3550</v>
      </c>
      <c r="C322" s="1" t="s">
        <v>3551</v>
      </c>
      <c r="D322" s="1" t="s">
        <v>3552</v>
      </c>
      <c r="E322" s="1" t="str">
        <f>IFERROR(__xludf.DUMMYFUNCTION("SPLIT(D322,""33"",FALSE)"),"123 rue Lagrange
                                BP 14
                                ")</f>
        <v>123 rue Lagrange
                                BP 14
                                </v>
      </c>
      <c r="F322" s="1" t="str">
        <f>IFERROR(__xludf.DUMMYFUNCTION("""COMPUTED_VALUE"""),"000 Bordeaux")</f>
        <v>000 Bordeaux</v>
      </c>
      <c r="G322" s="1" t="str">
        <f t="shared" si="1"/>
        <v>33000</v>
      </c>
      <c r="H322" s="1" t="s">
        <v>3553</v>
      </c>
      <c r="I322" s="1" t="s">
        <v>11</v>
      </c>
      <c r="J322" s="5" t="s">
        <v>3554</v>
      </c>
      <c r="K322" s="1" t="s">
        <v>80</v>
      </c>
      <c r="L322" s="3"/>
      <c r="M322" s="3"/>
    </row>
    <row r="323">
      <c r="A323" s="4" t="s">
        <v>3580</v>
      </c>
      <c r="B323" s="1" t="s">
        <v>3581</v>
      </c>
      <c r="C323" s="1" t="s">
        <v>3582</v>
      </c>
      <c r="D323" s="1" t="s">
        <v>3583</v>
      </c>
      <c r="E323" s="1" t="str">
        <f>IFERROR(__xludf.DUMMYFUNCTION("SPLIT(D323,""33"",FALSE)"),"6 RUE RABBIN COHEN
                                ")</f>
        <v>6 RUE RABBIN COHEN
                                </v>
      </c>
      <c r="F323" s="1" t="str">
        <f>IFERROR(__xludf.DUMMYFUNCTION("""COMPUTED_VALUE"""),"000 BORDEAUX")</f>
        <v>000 BORDEAUX</v>
      </c>
      <c r="G323" s="1" t="str">
        <f t="shared" si="1"/>
        <v>33000</v>
      </c>
      <c r="H323" s="1" t="s">
        <v>1560</v>
      </c>
      <c r="I323" s="1" t="s">
        <v>1561</v>
      </c>
      <c r="J323" s="1" t="s">
        <v>11</v>
      </c>
      <c r="K323" s="1" t="s">
        <v>80</v>
      </c>
      <c r="L323" s="3"/>
      <c r="M323" s="3"/>
    </row>
    <row r="324">
      <c r="A324" s="4" t="s">
        <v>3599</v>
      </c>
      <c r="B324" s="1" t="s">
        <v>3600</v>
      </c>
      <c r="C324" s="1" t="s">
        <v>3601</v>
      </c>
      <c r="D324" s="1" t="s">
        <v>3602</v>
      </c>
      <c r="E324" s="1" t="str">
        <f>IFERROR(__xludf.DUMMYFUNCTION("SPLIT(D324,""33"",FALSE)"),"32 rue Armand Leroi
                                ")</f>
        <v>32 rue Armand Leroi
                                </v>
      </c>
      <c r="F324" s="1" t="str">
        <f>IFERROR(__xludf.DUMMYFUNCTION("""COMPUTED_VALUE"""),"400 TAlence")</f>
        <v>400 TAlence</v>
      </c>
      <c r="G324" s="1" t="str">
        <f t="shared" si="1"/>
        <v>33400</v>
      </c>
      <c r="H324" s="1" t="s">
        <v>3603</v>
      </c>
      <c r="I324" s="1" t="s">
        <v>11</v>
      </c>
      <c r="J324" s="1" t="s">
        <v>11</v>
      </c>
      <c r="K324" s="1" t="s">
        <v>183</v>
      </c>
      <c r="L324" s="3"/>
      <c r="M324" s="3"/>
    </row>
    <row r="325">
      <c r="A325" s="4" t="s">
        <v>3609</v>
      </c>
      <c r="B325" s="1" t="s">
        <v>3610</v>
      </c>
      <c r="C325" s="1" t="s">
        <v>3611</v>
      </c>
      <c r="D325" s="1" t="s">
        <v>3612</v>
      </c>
      <c r="E325" s="1" t="str">
        <f>IFERROR(__xludf.DUMMYFUNCTION("SPLIT(D325,""33"",FALSE)"),"Salle Jean Dauguet rue de la Benauge
                                ")</f>
        <v>Salle Jean Dauguet rue de la Benauge
                                </v>
      </c>
      <c r="F325" s="1" t="str">
        <f>IFERROR(__xludf.DUMMYFUNCTION("""COMPUTED_VALUE"""),"100 BORDEAUX")</f>
        <v>100 BORDEAUX</v>
      </c>
      <c r="G325" s="1" t="str">
        <f t="shared" si="1"/>
        <v>33100</v>
      </c>
      <c r="H325" s="1" t="s">
        <v>3613</v>
      </c>
      <c r="I325" s="1" t="s">
        <v>11</v>
      </c>
      <c r="J325" s="5" t="s">
        <v>3614</v>
      </c>
      <c r="K325" s="1" t="s">
        <v>183</v>
      </c>
      <c r="L325" s="3"/>
      <c r="M325" s="3"/>
    </row>
    <row r="326">
      <c r="A326" s="4" t="s">
        <v>3618</v>
      </c>
      <c r="B326" s="1" t="s">
        <v>3619</v>
      </c>
      <c r="C326" s="1" t="s">
        <v>3620</v>
      </c>
      <c r="D326" s="1" t="s">
        <v>3473</v>
      </c>
      <c r="E326" s="1" t="str">
        <f>IFERROR(__xludf.DUMMYFUNCTION("SPLIT(D326,""33"",FALSE)"),"10 rue de la Jalle
                                ")</f>
        <v>10 rue de la Jalle
                                </v>
      </c>
      <c r="F326" s="1" t="str">
        <f>IFERROR(__xludf.DUMMYFUNCTION("""COMPUTED_VALUE"""),"000 Bordeaux")</f>
        <v>000 Bordeaux</v>
      </c>
      <c r="G326" s="1" t="str">
        <f t="shared" si="1"/>
        <v>33000</v>
      </c>
      <c r="H326" s="1" t="s">
        <v>3621</v>
      </c>
      <c r="I326" s="1" t="s">
        <v>11</v>
      </c>
      <c r="J326" s="1" t="s">
        <v>11</v>
      </c>
      <c r="K326" s="1" t="s">
        <v>43</v>
      </c>
      <c r="L326" s="3"/>
      <c r="M326" s="3"/>
    </row>
    <row r="327">
      <c r="A327" s="4" t="s">
        <v>3625</v>
      </c>
      <c r="B327" s="1" t="s">
        <v>3626</v>
      </c>
      <c r="C327" s="1" t="s">
        <v>3627</v>
      </c>
      <c r="D327" s="1" t="s">
        <v>3628</v>
      </c>
      <c r="E327" s="1" t="str">
        <f>IFERROR(__xludf.DUMMYFUNCTION("SPLIT(D327,""33"",FALSE)"),"BAL n°1 - LABB Bordeaux Caudéran
                                 MAIRIE DE CAUDERAN - 130 Av. Louis Barthou
                                ")</f>
        <v>BAL n°1 - LABB Bordeaux Caudéran
                                 MAIRIE DE CAUDERAN - 130 Av. Louis Barthou
                                </v>
      </c>
      <c r="F327" s="1" t="str">
        <f>IFERROR(__xludf.DUMMYFUNCTION("""COMPUTED_VALUE"""),"200 BORDEAUX")</f>
        <v>200 BORDEAUX</v>
      </c>
      <c r="G327" s="1" t="str">
        <f t="shared" si="1"/>
        <v>33200</v>
      </c>
      <c r="H327" s="1" t="s">
        <v>3629</v>
      </c>
      <c r="I327" s="1" t="s">
        <v>11</v>
      </c>
      <c r="J327" s="5" t="s">
        <v>3630</v>
      </c>
      <c r="K327" s="1" t="s">
        <v>183</v>
      </c>
      <c r="L327" s="3"/>
      <c r="M327" s="3"/>
    </row>
    <row r="328">
      <c r="A328" s="4" t="s">
        <v>3632</v>
      </c>
      <c r="B328" s="1" t="s">
        <v>3633</v>
      </c>
      <c r="C328" s="3"/>
      <c r="D328" s="1" t="s">
        <v>9575</v>
      </c>
      <c r="E328" s="1" t="str">
        <f>IFERROR(__xludf.DUMMYFUNCTION("SPLIT(D328,""33"",FALSE)"),"pas d'adresse")</f>
        <v>pas d'adresse</v>
      </c>
      <c r="F328" s="3"/>
      <c r="G328" s="1" t="str">
        <f t="shared" si="1"/>
        <v/>
      </c>
      <c r="H328" s="3"/>
      <c r="I328" s="1" t="s">
        <v>11</v>
      </c>
      <c r="J328" s="1" t="s">
        <v>11</v>
      </c>
      <c r="K328" s="1" t="s">
        <v>11</v>
      </c>
      <c r="L328" s="3"/>
      <c r="M328" s="3"/>
    </row>
    <row r="329">
      <c r="A329" s="4" t="s">
        <v>3643</v>
      </c>
      <c r="B329" s="1" t="s">
        <v>3644</v>
      </c>
      <c r="C329" s="1" t="s">
        <v>3645</v>
      </c>
      <c r="D329" s="1" t="s">
        <v>3646</v>
      </c>
      <c r="E329" s="1" t="str">
        <f>IFERROR(__xludf.DUMMYFUNCTION("SPLIT(D329,""33"",FALSE)"),"61 cours Pasteur
                                ")</f>
        <v>61 cours Pasteur
                                </v>
      </c>
      <c r="F329" s="1" t="str">
        <f>IFERROR(__xludf.DUMMYFUNCTION("""COMPUTED_VALUE"""),"000 Bordeaux")</f>
        <v>000 Bordeaux</v>
      </c>
      <c r="G329" s="1" t="str">
        <f t="shared" si="1"/>
        <v>33000</v>
      </c>
      <c r="H329" s="1" t="s">
        <v>3647</v>
      </c>
      <c r="I329" s="1" t="s">
        <v>11</v>
      </c>
      <c r="J329" s="3"/>
      <c r="K329" s="1" t="s">
        <v>1199</v>
      </c>
      <c r="L329" s="3"/>
      <c r="M329" s="3"/>
    </row>
    <row r="330">
      <c r="A330" s="4" t="s">
        <v>3649</v>
      </c>
      <c r="B330" s="1" t="s">
        <v>3650</v>
      </c>
      <c r="C330" s="1" t="s">
        <v>3651</v>
      </c>
      <c r="D330" s="1" t="s">
        <v>3652</v>
      </c>
      <c r="E330" s="1" t="str">
        <f>IFERROR(__xludf.DUMMYFUNCTION("SPLIT(D330,""33"",FALSE)"),"32 rue marcelin berthelot
                                 appt 102
                                ")</f>
        <v>32 rue marcelin berthelot
                                 appt 102
                                </v>
      </c>
      <c r="F330" s="1" t="str">
        <f>IFERROR(__xludf.DUMMYFUNCTION("""COMPUTED_VALUE"""),"200 bordeaux")</f>
        <v>200 bordeaux</v>
      </c>
      <c r="G330" s="1" t="str">
        <f t="shared" si="1"/>
        <v>33200</v>
      </c>
      <c r="H330" s="1" t="s">
        <v>3653</v>
      </c>
      <c r="I330" s="1" t="s">
        <v>11</v>
      </c>
      <c r="J330" s="1" t="s">
        <v>11</v>
      </c>
      <c r="K330" s="1" t="s">
        <v>183</v>
      </c>
      <c r="L330" s="3"/>
      <c r="M330" s="3"/>
    </row>
    <row r="331">
      <c r="A331" s="4" t="s">
        <v>3655</v>
      </c>
      <c r="B331" s="1" t="s">
        <v>3656</v>
      </c>
      <c r="C331" s="1" t="s">
        <v>3657</v>
      </c>
      <c r="D331" s="1" t="s">
        <v>3658</v>
      </c>
      <c r="E331" s="1" t="str">
        <f>IFERROR(__xludf.DUMMYFUNCTION("SPLIT(D331,""33"",FALSE)"),"10 rue Paul Doumer
                                ")</f>
        <v>10 rue Paul Doumer
                                </v>
      </c>
      <c r="F331" s="1" t="str">
        <f>IFERROR(__xludf.DUMMYFUNCTION("""COMPUTED_VALUE"""),"200 Bordeaux")</f>
        <v>200 Bordeaux</v>
      </c>
      <c r="G331" s="1" t="str">
        <f t="shared" si="1"/>
        <v>33200</v>
      </c>
      <c r="H331" s="1" t="s">
        <v>3659</v>
      </c>
      <c r="I331" s="1" t="s">
        <v>11</v>
      </c>
      <c r="J331" s="3"/>
      <c r="K331" s="1" t="s">
        <v>154</v>
      </c>
      <c r="L331" s="3"/>
      <c r="M331" s="3"/>
    </row>
    <row r="332">
      <c r="A332" s="4" t="s">
        <v>3663</v>
      </c>
      <c r="B332" s="1" t="s">
        <v>3664</v>
      </c>
      <c r="C332" s="1" t="s">
        <v>3665</v>
      </c>
      <c r="D332" s="1" t="s">
        <v>3666</v>
      </c>
      <c r="E332" s="1" t="str">
        <f>IFERROR(__xludf.DUMMYFUNCTION("SPLIT(D332,""33"",FALSE)"),"39, rue de l'Hermitage
                                ")</f>
        <v>39, rue de l'Hermitage
                                </v>
      </c>
      <c r="F332" s="1" t="str">
        <f>IFERROR(__xludf.DUMMYFUNCTION("""COMPUTED_VALUE"""),"200 Bordeaux")</f>
        <v>200 Bordeaux</v>
      </c>
      <c r="G332" s="1" t="str">
        <f t="shared" si="1"/>
        <v>33200</v>
      </c>
      <c r="H332" s="1" t="s">
        <v>3667</v>
      </c>
      <c r="I332" s="1" t="s">
        <v>3668</v>
      </c>
      <c r="J332" s="5" t="s">
        <v>3669</v>
      </c>
      <c r="K332" s="1" t="s">
        <v>80</v>
      </c>
      <c r="L332" s="3"/>
      <c r="M332" s="3"/>
    </row>
    <row r="333">
      <c r="A333" s="4" t="s">
        <v>3673</v>
      </c>
      <c r="B333" s="1" t="s">
        <v>3674</v>
      </c>
      <c r="C333" s="1" t="s">
        <v>3675</v>
      </c>
      <c r="D333" s="1" t="s">
        <v>3676</v>
      </c>
      <c r="E333" s="1" t="str">
        <f>IFERROR(__xludf.DUMMYFUNCTION("SPLIT(D333,""33"",FALSE)"),"20 rue Pasteur
                                ")</f>
        <v>20 rue Pasteur
                                </v>
      </c>
      <c r="F333" s="1" t="str">
        <f>IFERROR(__xludf.DUMMYFUNCTION("""COMPUTED_VALUE"""),"200 BORDEAUX")</f>
        <v>200 BORDEAUX</v>
      </c>
      <c r="G333" s="1" t="str">
        <f t="shared" si="1"/>
        <v>33200</v>
      </c>
      <c r="H333" s="1" t="s">
        <v>3677</v>
      </c>
      <c r="I333" s="1" t="s">
        <v>11</v>
      </c>
      <c r="J333" s="1" t="s">
        <v>11</v>
      </c>
      <c r="K333" s="1" t="s">
        <v>183</v>
      </c>
      <c r="L333" s="3"/>
      <c r="M333" s="3"/>
    </row>
    <row r="334">
      <c r="A334" s="4" t="s">
        <v>3693</v>
      </c>
      <c r="B334" s="1" t="s">
        <v>3694</v>
      </c>
      <c r="C334" s="1" t="s">
        <v>3695</v>
      </c>
      <c r="D334" s="1" t="s">
        <v>3696</v>
      </c>
      <c r="E334" s="1" t="str">
        <f>IFERROR(__xludf.DUMMYFUNCTION("SPLIT(D334,""33"",FALSE)"),"7 rue Joseph Brunet 
                                ")</f>
        <v>7 rue Joseph Brunet 
                                </v>
      </c>
      <c r="F334" s="1" t="str">
        <f>IFERROR(__xludf.DUMMYFUNCTION("""COMPUTED_VALUE"""),"300 Bordeaux")</f>
        <v>300 Bordeaux</v>
      </c>
      <c r="G334" s="1" t="str">
        <f t="shared" si="1"/>
        <v>33300</v>
      </c>
      <c r="H334" s="1" t="s">
        <v>3697</v>
      </c>
      <c r="I334" s="1" t="s">
        <v>11</v>
      </c>
      <c r="J334" s="5" t="s">
        <v>3698</v>
      </c>
      <c r="K334" s="1" t="s">
        <v>154</v>
      </c>
      <c r="L334" s="3"/>
      <c r="M334" s="3"/>
    </row>
    <row r="335">
      <c r="A335" s="4" t="s">
        <v>3702</v>
      </c>
      <c r="B335" s="1" t="s">
        <v>3703</v>
      </c>
      <c r="C335" s="1" t="s">
        <v>3704</v>
      </c>
      <c r="D335" s="1" t="s">
        <v>3705</v>
      </c>
      <c r="E335" s="1" t="str">
        <f>IFERROR(__xludf.DUMMYFUNCTION("SPLIT(D335,""33"",FALSE)"),"96 rue Abbé de l'Épée
                                ")</f>
        <v>96 rue Abbé de l'Épée
                                </v>
      </c>
      <c r="F335" s="1" t="str">
        <f>IFERROR(__xludf.DUMMYFUNCTION("""COMPUTED_VALUE"""),"000 Bordeaux")</f>
        <v>000 Bordeaux</v>
      </c>
      <c r="G335" s="1" t="str">
        <f t="shared" si="1"/>
        <v>33000</v>
      </c>
      <c r="H335" s="1" t="s">
        <v>3706</v>
      </c>
      <c r="I335" s="1" t="s">
        <v>11</v>
      </c>
      <c r="J335" s="1" t="s">
        <v>11</v>
      </c>
      <c r="K335" s="1" t="s">
        <v>80</v>
      </c>
      <c r="L335" s="3"/>
      <c r="M335" s="3"/>
    </row>
    <row r="336">
      <c r="A336" s="4" t="s">
        <v>3712</v>
      </c>
      <c r="B336" s="1" t="s">
        <v>3713</v>
      </c>
      <c r="C336" s="1" t="s">
        <v>3714</v>
      </c>
      <c r="D336" s="1" t="s">
        <v>3715</v>
      </c>
      <c r="E336" s="1" t="str">
        <f>IFERROR(__xludf.DUMMYFUNCTION("SPLIT(D336,""33"",FALSE)"),"75 rue Blanqui
                                 Appartement 5
                                ")</f>
        <v>75 rue Blanqui
                                 Appartement 5
                                </v>
      </c>
      <c r="F336" s="1" t="str">
        <f>IFERROR(__xludf.DUMMYFUNCTION("""COMPUTED_VALUE"""),"300 Bordeaux")</f>
        <v>300 Bordeaux</v>
      </c>
      <c r="G336" s="1" t="str">
        <f t="shared" si="1"/>
        <v>33300</v>
      </c>
      <c r="H336" s="1" t="s">
        <v>3716</v>
      </c>
      <c r="I336" s="1" t="s">
        <v>3717</v>
      </c>
      <c r="J336" s="1" t="s">
        <v>11</v>
      </c>
      <c r="K336" s="1" t="s">
        <v>31</v>
      </c>
      <c r="L336" s="3"/>
      <c r="M336" s="3"/>
    </row>
    <row r="337">
      <c r="A337" s="4" t="s">
        <v>3723</v>
      </c>
      <c r="B337" s="1" t="s">
        <v>3724</v>
      </c>
      <c r="C337" s="1" t="s">
        <v>3725</v>
      </c>
      <c r="D337" s="1" t="s">
        <v>3726</v>
      </c>
      <c r="E337" s="1" t="str">
        <f>IFERROR(__xludf.DUMMYFUNCTION("SPLIT(D337,""33"",FALSE)"),"30 RUE DE TOULON
                                ")</f>
        <v>30 RUE DE TOULON
                                </v>
      </c>
      <c r="F337" s="1" t="str">
        <f>IFERROR(__xludf.DUMMYFUNCTION("""COMPUTED_VALUE"""),"000 BORDEAUX")</f>
        <v>000 BORDEAUX</v>
      </c>
      <c r="G337" s="1" t="str">
        <f t="shared" si="1"/>
        <v>33000</v>
      </c>
      <c r="H337" s="1" t="s">
        <v>3727</v>
      </c>
      <c r="I337" s="1" t="s">
        <v>3728</v>
      </c>
      <c r="J337" s="5" t="s">
        <v>3729</v>
      </c>
      <c r="K337" s="1" t="s">
        <v>53</v>
      </c>
      <c r="L337" s="3"/>
      <c r="M337" s="3"/>
    </row>
    <row r="338">
      <c r="A338" s="4" t="s">
        <v>3731</v>
      </c>
      <c r="B338" s="1" t="s">
        <v>3732</v>
      </c>
      <c r="C338" s="1" t="s">
        <v>3733</v>
      </c>
      <c r="D338" s="1" t="s">
        <v>3734</v>
      </c>
      <c r="E338" s="1" t="str">
        <f>IFERROR(__xludf.DUMMYFUNCTION("SPLIT(D338,""33"",FALSE)"),"1 bis rue des Cordeliers
                                ")</f>
        <v>1 bis rue des Cordeliers
                                </v>
      </c>
      <c r="F338" s="1" t="str">
        <f>IFERROR(__xludf.DUMMYFUNCTION("""COMPUTED_VALUE"""),"000 Bordeaux")</f>
        <v>000 Bordeaux</v>
      </c>
      <c r="G338" s="1" t="str">
        <f t="shared" si="1"/>
        <v>33000</v>
      </c>
      <c r="H338" s="1" t="s">
        <v>3735</v>
      </c>
      <c r="I338" s="1" t="s">
        <v>11</v>
      </c>
      <c r="J338" s="5" t="s">
        <v>3736</v>
      </c>
      <c r="K338" s="1" t="s">
        <v>80</v>
      </c>
      <c r="L338" s="3"/>
      <c r="M338" s="3"/>
    </row>
    <row r="339">
      <c r="A339" s="4" t="s">
        <v>3754</v>
      </c>
      <c r="B339" s="1" t="s">
        <v>3755</v>
      </c>
      <c r="C339" s="1" t="s">
        <v>3756</v>
      </c>
      <c r="D339" s="1" t="s">
        <v>3757</v>
      </c>
      <c r="E339" s="1" t="str">
        <f>IFERROR(__xludf.DUMMYFUNCTION("SPLIT(D339,""33"",FALSE)"),"Place de l'Europe
                                BP 40004
                                ")</f>
        <v>Place de l'Europe
                                BP 40004
                                </v>
      </c>
      <c r="F339" s="1" t="str">
        <f>IFERROR(__xludf.DUMMYFUNCTION("""COMPUTED_VALUE"""),"300 Bordeaux")</f>
        <v>300 Bordeaux</v>
      </c>
      <c r="G339" s="1" t="str">
        <f t="shared" si="1"/>
        <v>33300</v>
      </c>
      <c r="H339" s="1" t="s">
        <v>3758</v>
      </c>
      <c r="I339" s="1" t="s">
        <v>11</v>
      </c>
      <c r="J339" s="1" t="s">
        <v>503</v>
      </c>
      <c r="K339" s="1" t="s">
        <v>53</v>
      </c>
      <c r="L339" s="3"/>
      <c r="M339" s="3"/>
    </row>
    <row r="340">
      <c r="A340" s="4" t="s">
        <v>3762</v>
      </c>
      <c r="B340" s="1" t="s">
        <v>3763</v>
      </c>
      <c r="C340" s="1" t="s">
        <v>3764</v>
      </c>
      <c r="D340" s="1" t="s">
        <v>3765</v>
      </c>
      <c r="E340" s="1" t="str">
        <f>IFERROR(__xludf.DUMMYFUNCTION("SPLIT(D340,""33"",FALSE)"),"32 rue Auguste Poirson
                                ")</f>
        <v>32 rue Auguste Poirson
                                </v>
      </c>
      <c r="F340" s="1" t="str">
        <f>IFERROR(__xludf.DUMMYFUNCTION("""COMPUTED_VALUE"""),"000 Bordeaux")</f>
        <v>000 Bordeaux</v>
      </c>
      <c r="G340" s="1" t="str">
        <f t="shared" si="1"/>
        <v>33000</v>
      </c>
      <c r="H340" s="1" t="s">
        <v>3766</v>
      </c>
      <c r="I340" s="1" t="s">
        <v>11</v>
      </c>
      <c r="J340" s="5" t="s">
        <v>3767</v>
      </c>
      <c r="K340" s="1" t="s">
        <v>53</v>
      </c>
      <c r="L340" s="3"/>
      <c r="M340" s="3"/>
    </row>
    <row r="341">
      <c r="A341" s="4" t="s">
        <v>3769</v>
      </c>
      <c r="B341" s="1" t="s">
        <v>3770</v>
      </c>
      <c r="C341" s="1" t="s">
        <v>3771</v>
      </c>
      <c r="D341" s="1" t="s">
        <v>3772</v>
      </c>
      <c r="E341" s="1" t="str">
        <f>IFERROR(__xludf.DUMMYFUNCTION("SPLIT(D341,""33"",FALSE)"),"4 impasse de la Merci
                                 Apt. 46
                                ")</f>
        <v>4 impasse de la Merci
                                 Apt. 46
                                </v>
      </c>
      <c r="F341" s="1" t="str">
        <f>IFERROR(__xludf.DUMMYFUNCTION("""COMPUTED_VALUE"""),"000 Bordeaux")</f>
        <v>000 Bordeaux</v>
      </c>
      <c r="G341" s="1" t="str">
        <f t="shared" si="1"/>
        <v>33000</v>
      </c>
      <c r="H341" s="1" t="s">
        <v>3773</v>
      </c>
      <c r="I341" s="1" t="s">
        <v>11</v>
      </c>
      <c r="J341" s="5" t="s">
        <v>3774</v>
      </c>
      <c r="K341" s="1" t="s">
        <v>154</v>
      </c>
      <c r="L341" s="3"/>
      <c r="M341" s="3"/>
    </row>
    <row r="342">
      <c r="A342" s="4" t="s">
        <v>3776</v>
      </c>
      <c r="B342" s="1" t="s">
        <v>3777</v>
      </c>
      <c r="C342" s="1" t="s">
        <v>3778</v>
      </c>
      <c r="D342" s="1" t="s">
        <v>3779</v>
      </c>
      <c r="E342" s="1" t="str">
        <f>IFERROR(__xludf.DUMMYFUNCTION("SPLIT(D342,""33"",FALSE)"),"175 rue Georges Bonnac
                                ")</f>
        <v>175 rue Georges Bonnac
                                </v>
      </c>
      <c r="F342" s="1" t="str">
        <f>IFERROR(__xludf.DUMMYFUNCTION("""COMPUTED_VALUE"""),"000 Bordeaux")</f>
        <v>000 Bordeaux</v>
      </c>
      <c r="G342" s="1" t="str">
        <f t="shared" si="1"/>
        <v>33000</v>
      </c>
      <c r="H342" s="1" t="s">
        <v>3780</v>
      </c>
      <c r="I342" s="1" t="s">
        <v>11</v>
      </c>
      <c r="J342" s="5" t="s">
        <v>3781</v>
      </c>
      <c r="K342" s="1" t="s">
        <v>80</v>
      </c>
      <c r="L342" s="3"/>
      <c r="M342" s="3"/>
    </row>
    <row r="343">
      <c r="A343" s="4" t="s">
        <v>3785</v>
      </c>
      <c r="B343" s="1" t="s">
        <v>3786</v>
      </c>
      <c r="C343" s="1" t="s">
        <v>3787</v>
      </c>
      <c r="D343" s="1" t="s">
        <v>3788</v>
      </c>
      <c r="E343" s="1" t="str">
        <f>IFERROR(__xludf.DUMMYFUNCTION("SPLIT(D343,""33"",FALSE)"),"74 rue des Menuts
                                ")</f>
        <v>74 rue des Menuts
                                </v>
      </c>
      <c r="F343" s="1" t="str">
        <f>IFERROR(__xludf.DUMMYFUNCTION("""COMPUTED_VALUE"""),"000 Bordeaux")</f>
        <v>000 Bordeaux</v>
      </c>
      <c r="G343" s="1" t="str">
        <f t="shared" si="1"/>
        <v>33000</v>
      </c>
      <c r="H343" s="1" t="s">
        <v>3789</v>
      </c>
      <c r="I343" s="1" t="s">
        <v>3790</v>
      </c>
      <c r="J343" s="5" t="s">
        <v>3791</v>
      </c>
      <c r="K343" s="1" t="s">
        <v>80</v>
      </c>
      <c r="L343" s="3"/>
      <c r="M343" s="3"/>
    </row>
    <row r="344">
      <c r="A344" s="4" t="s">
        <v>3793</v>
      </c>
      <c r="B344" s="1" t="s">
        <v>3794</v>
      </c>
      <c r="C344" s="1" t="s">
        <v>3795</v>
      </c>
      <c r="D344" s="1" t="s">
        <v>3796</v>
      </c>
      <c r="E344" s="1" t="str">
        <f>IFERROR(__xludf.DUMMYFUNCTION("SPLIT(D344,""33"",FALSE)"),"9 rue des Capérans 
                                ")</f>
        <v>9 rue des Capérans 
                                </v>
      </c>
      <c r="F344" s="1" t="str">
        <f>IFERROR(__xludf.DUMMYFUNCTION("""COMPUTED_VALUE"""),"000 Bordeaux")</f>
        <v>000 Bordeaux</v>
      </c>
      <c r="G344" s="1" t="str">
        <f t="shared" si="1"/>
        <v>33000</v>
      </c>
      <c r="H344" s="1" t="s">
        <v>3797</v>
      </c>
      <c r="I344" s="1" t="s">
        <v>11</v>
      </c>
      <c r="J344" s="1" t="s">
        <v>11</v>
      </c>
      <c r="K344" s="1" t="s">
        <v>80</v>
      </c>
      <c r="L344" s="3"/>
      <c r="M344" s="3"/>
    </row>
    <row r="345">
      <c r="A345" s="4" t="s">
        <v>3805</v>
      </c>
      <c r="B345" s="1" t="s">
        <v>3806</v>
      </c>
      <c r="C345" s="1" t="s">
        <v>3807</v>
      </c>
      <c r="D345" s="1" t="s">
        <v>3808</v>
      </c>
      <c r="E345" s="1" t="str">
        <f>IFERROR(__xludf.DUMMYFUNCTION("SPLIT(D345,""33"",FALSE)"),"34 rue Bouquiere
                                ")</f>
        <v>34 rue Bouquiere
                                </v>
      </c>
      <c r="F345" s="1" t="str">
        <f>IFERROR(__xludf.DUMMYFUNCTION("""COMPUTED_VALUE"""),"000 Bordeaux")</f>
        <v>000 Bordeaux</v>
      </c>
      <c r="G345" s="1" t="str">
        <f t="shared" si="1"/>
        <v>33000</v>
      </c>
      <c r="H345" s="1" t="s">
        <v>3809</v>
      </c>
      <c r="I345" s="1" t="s">
        <v>11</v>
      </c>
      <c r="J345" s="1" t="s">
        <v>11</v>
      </c>
      <c r="K345" s="1" t="s">
        <v>31</v>
      </c>
      <c r="L345" s="3"/>
      <c r="M345" s="3"/>
    </row>
    <row r="346">
      <c r="A346" s="4" t="s">
        <v>3829</v>
      </c>
      <c r="B346" s="1" t="s">
        <v>3830</v>
      </c>
      <c r="C346" s="1" t="s">
        <v>3831</v>
      </c>
      <c r="D346" s="1" t="s">
        <v>3832</v>
      </c>
      <c r="E346" s="1" t="str">
        <f>IFERROR(__xludf.DUMMYFUNCTION("SPLIT(D346,""33"",FALSE)"),"5 place Paul Doumer
                                ")</f>
        <v>5 place Paul Doumer
                                </v>
      </c>
      <c r="F346" s="1" t="str">
        <f>IFERROR(__xludf.DUMMYFUNCTION("""COMPUTED_VALUE"""),"720 Barsac")</f>
        <v>720 Barsac</v>
      </c>
      <c r="G346" s="1" t="str">
        <f t="shared" si="1"/>
        <v>33720</v>
      </c>
      <c r="H346" s="1" t="s">
        <v>3833</v>
      </c>
      <c r="I346" s="1" t="s">
        <v>11</v>
      </c>
      <c r="J346" s="1" t="s">
        <v>11</v>
      </c>
      <c r="K346" s="1" t="s">
        <v>183</v>
      </c>
      <c r="L346" s="3"/>
      <c r="M346" s="3"/>
    </row>
    <row r="347">
      <c r="A347" s="4" t="s">
        <v>3839</v>
      </c>
      <c r="B347" s="1" t="s">
        <v>3840</v>
      </c>
      <c r="C347" s="1" t="s">
        <v>3841</v>
      </c>
      <c r="D347" s="1" t="s">
        <v>3842</v>
      </c>
      <c r="E347" s="1" t="str">
        <f>IFERROR(__xludf.DUMMYFUNCTION("SPLIT(D347,""33"",FALSE)"),"11 cours Louis Fargue
                                ")</f>
        <v>11 cours Louis Fargue
                                </v>
      </c>
      <c r="F347" s="1" t="str">
        <f>IFERROR(__xludf.DUMMYFUNCTION("""COMPUTED_VALUE"""),"000 Bordeaux")</f>
        <v>000 Bordeaux</v>
      </c>
      <c r="G347" s="1" t="str">
        <f t="shared" si="1"/>
        <v>33000</v>
      </c>
      <c r="H347" s="1" t="s">
        <v>3843</v>
      </c>
      <c r="I347" s="1" t="s">
        <v>11</v>
      </c>
      <c r="J347" s="1" t="s">
        <v>11</v>
      </c>
      <c r="K347" s="1" t="s">
        <v>154</v>
      </c>
      <c r="L347" s="3"/>
      <c r="M347" s="3"/>
    </row>
    <row r="348">
      <c r="A348" s="4" t="s">
        <v>3851</v>
      </c>
      <c r="B348" s="1" t="s">
        <v>3852</v>
      </c>
      <c r="C348" s="1" t="s">
        <v>3853</v>
      </c>
      <c r="D348" s="1" t="s">
        <v>3854</v>
      </c>
      <c r="E348" s="1" t="str">
        <f>IFERROR(__xludf.DUMMYFUNCTION("SPLIT(D348,""33"",FALSE)"),"28 bis rue Jean-Baptiste Charcot
                                ")</f>
        <v>28 bis rue Jean-Baptiste Charcot
                                </v>
      </c>
      <c r="F348" s="1" t="str">
        <f>IFERROR(__xludf.DUMMYFUNCTION("""COMPUTED_VALUE"""),"700 Mérignac")</f>
        <v>700 Mérignac</v>
      </c>
      <c r="G348" s="1" t="str">
        <f t="shared" si="1"/>
        <v>33700</v>
      </c>
      <c r="H348" s="1" t="s">
        <v>3855</v>
      </c>
      <c r="I348" s="1" t="s">
        <v>3856</v>
      </c>
      <c r="J348" s="1" t="s">
        <v>11</v>
      </c>
      <c r="K348" s="1" t="s">
        <v>43</v>
      </c>
      <c r="L348" s="3"/>
      <c r="M348" s="3"/>
    </row>
    <row r="349">
      <c r="A349" s="4" t="s">
        <v>3860</v>
      </c>
      <c r="B349" s="1" t="s">
        <v>3861</v>
      </c>
      <c r="C349" s="1" t="s">
        <v>3862</v>
      </c>
      <c r="D349" s="1" t="s">
        <v>3863</v>
      </c>
      <c r="E349" s="1" t="str">
        <f>IFERROR(__xludf.DUMMYFUNCTION("SPLIT(D349,""33"",FALSE)")," cours de Québec
                                 Maison Polyvalente Sarah Bernhardt
                                ")</f>
        <v> cours de Québec
                                 Maison Polyvalente Sarah Bernhardt
                                </v>
      </c>
      <c r="F349" s="1" t="str">
        <f>IFERROR(__xludf.DUMMYFUNCTION("""COMPUTED_VALUE"""),"300 Bordeaux")</f>
        <v>300 Bordeaux</v>
      </c>
      <c r="G349" s="1" t="str">
        <f t="shared" si="1"/>
        <v>33300</v>
      </c>
      <c r="H349" s="1" t="s">
        <v>3864</v>
      </c>
      <c r="I349" s="1" t="s">
        <v>11</v>
      </c>
      <c r="J349" s="5" t="s">
        <v>3865</v>
      </c>
      <c r="K349" s="1" t="s">
        <v>43</v>
      </c>
      <c r="L349" s="3"/>
      <c r="M349" s="3"/>
    </row>
    <row r="350">
      <c r="A350" s="4" t="s">
        <v>3867</v>
      </c>
      <c r="B350" s="1" t="s">
        <v>3868</v>
      </c>
      <c r="C350" s="3"/>
      <c r="D350" s="1" t="s">
        <v>9575</v>
      </c>
      <c r="E350" s="1" t="str">
        <f>IFERROR(__xludf.DUMMYFUNCTION("SPLIT(D350,""33"",FALSE)"),"pas d'adresse")</f>
        <v>pas d'adresse</v>
      </c>
      <c r="F350" s="3"/>
      <c r="G350" s="1" t="str">
        <f t="shared" si="1"/>
        <v/>
      </c>
      <c r="H350" s="3"/>
      <c r="I350" s="1" t="s">
        <v>11</v>
      </c>
      <c r="J350" s="1" t="s">
        <v>11</v>
      </c>
      <c r="K350" s="1" t="s">
        <v>11</v>
      </c>
      <c r="L350" s="3"/>
      <c r="M350" s="3"/>
    </row>
    <row r="351">
      <c r="A351" s="4" t="s">
        <v>3870</v>
      </c>
      <c r="B351" s="1" t="s">
        <v>3871</v>
      </c>
      <c r="C351" s="1" t="s">
        <v>3872</v>
      </c>
      <c r="D351" s="1" t="s">
        <v>3873</v>
      </c>
      <c r="E351" s="1" t="str">
        <f>IFERROR(__xludf.DUMMYFUNCTION("SPLIT(D351,""33"",FALSE)"),"50 rue Joliot Curie
                                ")</f>
        <v>50 rue Joliot Curie
                                </v>
      </c>
      <c r="F351" s="1" t="str">
        <f>IFERROR(__xludf.DUMMYFUNCTION("""COMPUTED_VALUE"""),"185 Le Haillan")</f>
        <v>185 Le Haillan</v>
      </c>
      <c r="G351" s="1" t="str">
        <f t="shared" si="1"/>
        <v>33185</v>
      </c>
      <c r="H351" s="1" t="s">
        <v>3874</v>
      </c>
      <c r="I351" s="1" t="s">
        <v>3875</v>
      </c>
      <c r="J351" s="5" t="s">
        <v>3876</v>
      </c>
      <c r="K351" s="1" t="s">
        <v>183</v>
      </c>
      <c r="L351" s="3"/>
      <c r="M351" s="3"/>
    </row>
    <row r="352">
      <c r="A352" s="4" t="s">
        <v>3884</v>
      </c>
      <c r="B352" s="1" t="s">
        <v>3885</v>
      </c>
      <c r="C352" s="1" t="s">
        <v>3886</v>
      </c>
      <c r="D352" s="1" t="s">
        <v>3887</v>
      </c>
      <c r="E352" s="1" t="str">
        <f>IFERROR(__xludf.DUMMYFUNCTION("SPLIT(D352,""33"",FALSE)"),"2 RUE RAYMOND LAVIGNE 
                                 RIVES DE GARONNE 1 
                                ")</f>
        <v>2 RUE RAYMOND LAVIGNE 
                                 RIVES DE GARONNE 1 
                                </v>
      </c>
      <c r="F352" s="1" t="str">
        <f>IFERROR(__xludf.DUMMYFUNCTION("""COMPUTED_VALUE"""),"100 BORDEAUX")</f>
        <v>100 BORDEAUX</v>
      </c>
      <c r="G352" s="1" t="str">
        <f t="shared" si="1"/>
        <v>33100</v>
      </c>
      <c r="H352" s="1" t="s">
        <v>3888</v>
      </c>
      <c r="I352" s="1" t="s">
        <v>11</v>
      </c>
      <c r="J352" s="5" t="s">
        <v>3889</v>
      </c>
      <c r="K352" s="1" t="s">
        <v>312</v>
      </c>
      <c r="L352" s="3"/>
      <c r="M352" s="3"/>
    </row>
    <row r="353">
      <c r="A353" s="4" t="s">
        <v>3893</v>
      </c>
      <c r="B353" s="1" t="s">
        <v>3894</v>
      </c>
      <c r="C353" s="1" t="s">
        <v>3895</v>
      </c>
      <c r="D353" s="1" t="s">
        <v>3896</v>
      </c>
      <c r="E353" s="1" t="str">
        <f>IFERROR(__xludf.DUMMYFUNCTION("SPLIT(D353,""33"",FALSE)"),"121 avenue Alsace Lorraine 
                                ")</f>
        <v>121 avenue Alsace Lorraine 
                                </v>
      </c>
      <c r="F353" s="1" t="str">
        <f>IFERROR(__xludf.DUMMYFUNCTION("""COMPUTED_VALUE"""),"200 Bordeaux-Caudéran")</f>
        <v>200 Bordeaux-Caudéran</v>
      </c>
      <c r="G353" s="1" t="str">
        <f t="shared" si="1"/>
        <v>33200</v>
      </c>
      <c r="H353" s="1" t="s">
        <v>3897</v>
      </c>
      <c r="I353" s="1" t="s">
        <v>3898</v>
      </c>
      <c r="J353" s="5" t="s">
        <v>3899</v>
      </c>
      <c r="K353" s="1" t="s">
        <v>80</v>
      </c>
      <c r="L353" s="3"/>
      <c r="M353" s="3"/>
    </row>
    <row r="354">
      <c r="A354" s="4" t="s">
        <v>3907</v>
      </c>
      <c r="B354" s="1" t="s">
        <v>3908</v>
      </c>
      <c r="C354" s="1" t="s">
        <v>3909</v>
      </c>
      <c r="D354" s="1" t="s">
        <v>3910</v>
      </c>
      <c r="E354" s="1" t="str">
        <f>IFERROR(__xludf.DUMMYFUNCTION("SPLIT(D354,""33"",FALSE)"),"2 rue Sicard
                                ")</f>
        <v>2 rue Sicard
                                </v>
      </c>
      <c r="F354" s="1" t="str">
        <f>IFERROR(__xludf.DUMMYFUNCTION("""COMPUTED_VALUE"""),"000 Bordeaux")</f>
        <v>000 Bordeaux</v>
      </c>
      <c r="G354" s="1" t="str">
        <f t="shared" si="1"/>
        <v>33000</v>
      </c>
      <c r="H354" s="1" t="s">
        <v>3911</v>
      </c>
      <c r="I354" s="1" t="s">
        <v>11</v>
      </c>
      <c r="J354" s="1" t="s">
        <v>11</v>
      </c>
      <c r="K354" s="1" t="s">
        <v>924</v>
      </c>
      <c r="L354" s="3"/>
      <c r="M354" s="3"/>
    </row>
    <row r="355">
      <c r="A355" s="4" t="s">
        <v>3913</v>
      </c>
      <c r="B355" s="1" t="s">
        <v>3914</v>
      </c>
      <c r="C355" s="1" t="s">
        <v>3915</v>
      </c>
      <c r="D355" s="1" t="s">
        <v>3916</v>
      </c>
      <c r="E355" s="1" t="str">
        <f>IFERROR(__xludf.DUMMYFUNCTION("SPLIT(D355,""33"",FALSE)"),"28 rue jean descas
                                ")</f>
        <v>28 rue jean descas
                                </v>
      </c>
      <c r="F355" s="1" t="str">
        <f>IFERROR(__xludf.DUMMYFUNCTION("""COMPUTED_VALUE"""),"000 bordeaux")</f>
        <v>000 bordeaux</v>
      </c>
      <c r="G355" s="1" t="str">
        <f t="shared" si="1"/>
        <v>33000</v>
      </c>
      <c r="H355" s="1" t="s">
        <v>3917</v>
      </c>
      <c r="I355" s="1" t="s">
        <v>11</v>
      </c>
      <c r="J355" s="1" t="s">
        <v>11</v>
      </c>
      <c r="K355" s="1" t="s">
        <v>183</v>
      </c>
      <c r="L355" s="3"/>
      <c r="M355" s="3"/>
    </row>
    <row r="356">
      <c r="A356" s="4" t="s">
        <v>3923</v>
      </c>
      <c r="B356" s="1" t="s">
        <v>3924</v>
      </c>
      <c r="C356" s="1" t="s">
        <v>3925</v>
      </c>
      <c r="D356" s="1" t="s">
        <v>3926</v>
      </c>
      <c r="E356" s="1" t="str">
        <f>IFERROR(__xludf.DUMMYFUNCTION("SPLIT(D356,""33"",FALSE)"),"2 rue Farman
                                 Technoclub C
                                31700 BLAGNAC")</f>
        <v>2 rue Farman
                                 Technoclub C
                                31700 BLAGNAC</v>
      </c>
      <c r="F356" s="1"/>
      <c r="G356" s="1" t="str">
        <f t="shared" si="1"/>
        <v>33</v>
      </c>
      <c r="H356" s="1" t="s">
        <v>3927</v>
      </c>
      <c r="I356" s="1" t="s">
        <v>3928</v>
      </c>
      <c r="J356" s="1" t="s">
        <v>11</v>
      </c>
      <c r="K356" s="1" t="s">
        <v>53</v>
      </c>
      <c r="L356" s="3"/>
      <c r="M356" s="3"/>
    </row>
    <row r="357">
      <c r="A357" s="4" t="s">
        <v>3936</v>
      </c>
      <c r="B357" s="1" t="s">
        <v>3937</v>
      </c>
      <c r="C357" s="1" t="s">
        <v>3938</v>
      </c>
      <c r="D357" s="1" t="s">
        <v>3939</v>
      </c>
      <c r="E357" s="1" t="str">
        <f>IFERROR(__xludf.DUMMYFUNCTION("SPLIT(D357,""33"",FALSE)"),"OCAC Château Palmer
                                 Rue Arisitide Briand
                                ")</f>
        <v>OCAC Château Palmer
                                 Rue Arisitide Briand
                                </v>
      </c>
      <c r="F357" s="1" t="str">
        <f>IFERROR(__xludf.DUMMYFUNCTION("""COMPUTED_VALUE"""),"150 CENON")</f>
        <v>150 CENON</v>
      </c>
      <c r="G357" s="1" t="str">
        <f t="shared" si="1"/>
        <v>33150</v>
      </c>
      <c r="H357" s="1" t="s">
        <v>3940</v>
      </c>
      <c r="I357" s="1" t="s">
        <v>11</v>
      </c>
      <c r="J357" s="5" t="s">
        <v>3941</v>
      </c>
      <c r="K357" s="1" t="s">
        <v>80</v>
      </c>
      <c r="L357" s="3"/>
      <c r="M357" s="3"/>
    </row>
    <row r="358">
      <c r="A358" s="4" t="s">
        <v>3943</v>
      </c>
      <c r="B358" s="1" t="s">
        <v>3944</v>
      </c>
      <c r="C358" s="1" t="s">
        <v>3945</v>
      </c>
      <c r="D358" s="1" t="s">
        <v>3946</v>
      </c>
      <c r="E358" s="1" t="str">
        <f>IFERROR(__xludf.DUMMYFUNCTION("SPLIT(D358,""33"",FALSE)"),"86 rue joseph Faure
                                ")</f>
        <v>86 rue joseph Faure
                                </v>
      </c>
      <c r="F358" s="1" t="str">
        <f>IFERROR(__xludf.DUMMYFUNCTION("""COMPUTED_VALUE"""),"100 Bordeaux")</f>
        <v>100 Bordeaux</v>
      </c>
      <c r="G358" s="1" t="str">
        <f t="shared" si="1"/>
        <v>33100</v>
      </c>
      <c r="H358" s="1" t="s">
        <v>3947</v>
      </c>
      <c r="I358" s="1" t="s">
        <v>11</v>
      </c>
      <c r="J358" s="1" t="s">
        <v>11</v>
      </c>
      <c r="K358" s="1" t="s">
        <v>183</v>
      </c>
      <c r="L358" s="3"/>
      <c r="M358" s="3"/>
    </row>
    <row r="359">
      <c r="A359" s="4" t="s">
        <v>3959</v>
      </c>
      <c r="B359" s="1" t="s">
        <v>3960</v>
      </c>
      <c r="C359" s="1" t="s">
        <v>3961</v>
      </c>
      <c r="D359" s="1" t="s">
        <v>3962</v>
      </c>
      <c r="E359" s="1" t="str">
        <f>IFERROR(__xludf.DUMMYFUNCTION("SPLIT(D359,""33"",FALSE)"),"le Dôme
                                 221 avenue de Thouars
                                ")</f>
        <v>le Dôme
                                 221 avenue de Thouars
                                </v>
      </c>
      <c r="F359" s="1" t="str">
        <f>IFERROR(__xludf.DUMMYFUNCTION("""COMPUTED_VALUE"""),"400 Talence")</f>
        <v>400 Talence</v>
      </c>
      <c r="G359" s="1" t="str">
        <f t="shared" si="1"/>
        <v>33400</v>
      </c>
      <c r="H359" s="1" t="s">
        <v>3963</v>
      </c>
      <c r="I359" s="1" t="s">
        <v>11</v>
      </c>
      <c r="J359" s="5" t="s">
        <v>3964</v>
      </c>
      <c r="K359" s="1" t="s">
        <v>154</v>
      </c>
      <c r="L359" s="3"/>
      <c r="M359" s="3"/>
    </row>
    <row r="360">
      <c r="A360" s="4" t="s">
        <v>3974</v>
      </c>
      <c r="B360" s="1" t="s">
        <v>3975</v>
      </c>
      <c r="C360" s="1" t="s">
        <v>3976</v>
      </c>
      <c r="D360" s="1" t="s">
        <v>3977</v>
      </c>
      <c r="E360" s="1" t="str">
        <f>IFERROR(__xludf.DUMMYFUNCTION("SPLIT(D360,""33"",FALSE)"),"3 Avenue Descartes
                                ")</f>
        <v>3 Avenue Descartes
                                </v>
      </c>
      <c r="F360" s="1" t="str">
        <f>IFERROR(__xludf.DUMMYFUNCTION("""COMPUTED_VALUE"""),"700 Merignac")</f>
        <v>700 Merignac</v>
      </c>
      <c r="G360" s="1" t="str">
        <f t="shared" si="1"/>
        <v>33700</v>
      </c>
      <c r="H360" s="1" t="s">
        <v>3978</v>
      </c>
      <c r="I360" s="1" t="s">
        <v>3979</v>
      </c>
      <c r="J360" s="5" t="s">
        <v>3980</v>
      </c>
      <c r="K360" s="1" t="s">
        <v>80</v>
      </c>
      <c r="L360" s="3"/>
      <c r="M360" s="3"/>
    </row>
    <row r="361">
      <c r="A361" s="4" t="s">
        <v>3982</v>
      </c>
      <c r="B361" s="1" t="s">
        <v>3983</v>
      </c>
      <c r="C361" s="1" t="s">
        <v>3984</v>
      </c>
      <c r="D361" s="1" t="s">
        <v>3985</v>
      </c>
      <c r="E361" s="1" t="str">
        <f>IFERROR(__xludf.DUMMYFUNCTION("SPLIT(D361,""33"",FALSE)"),"29 rue Albert Pitres
                                ")</f>
        <v>29 rue Albert Pitres
                                </v>
      </c>
      <c r="F361" s="1" t="str">
        <f>IFERROR(__xludf.DUMMYFUNCTION("""COMPUTED_VALUE"""),"000 Bordeaux")</f>
        <v>000 Bordeaux</v>
      </c>
      <c r="G361" s="1" t="str">
        <f t="shared" si="1"/>
        <v>33000</v>
      </c>
      <c r="H361" s="1" t="s">
        <v>3986</v>
      </c>
      <c r="I361" s="1" t="s">
        <v>11</v>
      </c>
      <c r="J361" s="5" t="s">
        <v>3987</v>
      </c>
      <c r="K361" s="1" t="s">
        <v>53</v>
      </c>
      <c r="L361" s="3"/>
      <c r="M361" s="3"/>
    </row>
    <row r="362">
      <c r="A362" s="4" t="s">
        <v>3989</v>
      </c>
      <c r="B362" s="1" t="s">
        <v>3990</v>
      </c>
      <c r="C362" s="1" t="s">
        <v>3991</v>
      </c>
      <c r="D362" s="1" t="s">
        <v>3992</v>
      </c>
      <c r="E362" s="1" t="str">
        <f>IFERROR(__xludf.DUMMYFUNCTION("SPLIT(D362,""33"",FALSE)"),"4 bis rue des Douves
                                ")</f>
        <v>4 bis rue des Douves
                                </v>
      </c>
      <c r="F362" s="1" t="str">
        <f>IFERROR(__xludf.DUMMYFUNCTION("""COMPUTED_VALUE"""),"800 Bordeaux")</f>
        <v>800 Bordeaux</v>
      </c>
      <c r="G362" s="1" t="str">
        <f t="shared" si="1"/>
        <v>33800</v>
      </c>
      <c r="H362" s="1" t="s">
        <v>3993</v>
      </c>
      <c r="I362" s="1" t="s">
        <v>11</v>
      </c>
      <c r="J362" s="5" t="s">
        <v>3994</v>
      </c>
      <c r="K362" s="1" t="s">
        <v>312</v>
      </c>
      <c r="L362" s="3"/>
      <c r="M362" s="3"/>
    </row>
    <row r="363">
      <c r="A363" s="4" t="s">
        <v>3998</v>
      </c>
      <c r="B363" s="1" t="s">
        <v>3999</v>
      </c>
      <c r="C363" s="3"/>
      <c r="D363" s="1" t="s">
        <v>9575</v>
      </c>
      <c r="E363" s="1" t="str">
        <f>IFERROR(__xludf.DUMMYFUNCTION("SPLIT(D363,""33"",FALSE)"),"pas d'adresse")</f>
        <v>pas d'adresse</v>
      </c>
      <c r="F363" s="3"/>
      <c r="G363" s="1" t="str">
        <f t="shared" si="1"/>
        <v/>
      </c>
      <c r="H363" s="3"/>
      <c r="I363" s="1" t="s">
        <v>11</v>
      </c>
      <c r="J363" s="1" t="s">
        <v>11</v>
      </c>
      <c r="K363" s="1" t="s">
        <v>11</v>
      </c>
      <c r="L363" s="3"/>
      <c r="M363" s="3"/>
    </row>
    <row r="364">
      <c r="A364" s="4" t="s">
        <v>4007</v>
      </c>
      <c r="B364" s="1" t="s">
        <v>4008</v>
      </c>
      <c r="C364" s="1" t="s">
        <v>4009</v>
      </c>
      <c r="D364" s="1" t="s">
        <v>4010</v>
      </c>
      <c r="E364" s="1" t="str">
        <f>IFERROR(__xludf.DUMMYFUNCTION("SPLIT(D364,""33"",FALSE)"),"36 rue du Sablonat
                                ")</f>
        <v>36 rue du Sablonat
                                </v>
      </c>
      <c r="F364" s="1" t="str">
        <f>IFERROR(__xludf.DUMMYFUNCTION("""COMPUTED_VALUE"""),"000 Bordeaux")</f>
        <v>000 Bordeaux</v>
      </c>
      <c r="G364" s="1" t="str">
        <f t="shared" si="1"/>
        <v>33000</v>
      </c>
      <c r="H364" s="1" t="s">
        <v>4011</v>
      </c>
      <c r="I364" s="1" t="s">
        <v>11</v>
      </c>
      <c r="J364" s="1" t="s">
        <v>11</v>
      </c>
      <c r="K364" s="1" t="s">
        <v>154</v>
      </c>
      <c r="L364" s="3"/>
      <c r="M364" s="3"/>
    </row>
    <row r="365">
      <c r="A365" s="4" t="s">
        <v>4015</v>
      </c>
      <c r="B365" s="1" t="s">
        <v>4016</v>
      </c>
      <c r="C365" s="1" t="s">
        <v>4017</v>
      </c>
      <c r="D365" s="1" t="s">
        <v>4018</v>
      </c>
      <c r="E365" s="1" t="str">
        <f>IFERROR(__xludf.DUMMYFUNCTION("SPLIT(D365,""33"",FALSE)"),"c/o Bertrand Pons
                                 10 place Pierre-Jacques Dormoy
                                ")</f>
        <v>c/o Bertrand Pons
                                 10 place Pierre-Jacques Dormoy
                                </v>
      </c>
      <c r="F365" s="1" t="str">
        <f>IFERROR(__xludf.DUMMYFUNCTION("""COMPUTED_VALUE"""),"800 Bordeaux")</f>
        <v>800 Bordeaux</v>
      </c>
      <c r="G365" s="1" t="str">
        <f t="shared" si="1"/>
        <v>33800</v>
      </c>
      <c r="H365" s="1" t="s">
        <v>4019</v>
      </c>
      <c r="I365" s="1" t="s">
        <v>11</v>
      </c>
      <c r="J365" s="5" t="s">
        <v>4020</v>
      </c>
      <c r="K365" s="1" t="s">
        <v>183</v>
      </c>
      <c r="L365" s="3"/>
      <c r="M365" s="3"/>
    </row>
    <row r="366">
      <c r="A366" s="4" t="s">
        <v>4022</v>
      </c>
      <c r="B366" s="1" t="s">
        <v>4023</v>
      </c>
      <c r="C366" s="1" t="s">
        <v>4024</v>
      </c>
      <c r="D366" s="1" t="s">
        <v>4025</v>
      </c>
      <c r="E366" s="1" t="str">
        <f>IFERROR(__xludf.DUMMYFUNCTION("SPLIT(D366,""33"",FALSE)"),"20 quai de Bacalan
                                ")</f>
        <v>20 quai de Bacalan
                                </v>
      </c>
      <c r="F366" s="1" t="str">
        <f>IFERROR(__xludf.DUMMYFUNCTION("""COMPUTED_VALUE"""),"000 Bordeaux")</f>
        <v>000 Bordeaux</v>
      </c>
      <c r="G366" s="1" t="str">
        <f t="shared" si="1"/>
        <v>33000</v>
      </c>
      <c r="H366" s="1" t="s">
        <v>4026</v>
      </c>
      <c r="I366" s="1" t="s">
        <v>4027</v>
      </c>
      <c r="J366" s="5" t="s">
        <v>4028</v>
      </c>
      <c r="K366" s="1" t="s">
        <v>154</v>
      </c>
      <c r="L366" s="3"/>
      <c r="M366" s="3"/>
    </row>
    <row r="367">
      <c r="A367" s="4" t="s">
        <v>4030</v>
      </c>
      <c r="B367" s="1" t="s">
        <v>4031</v>
      </c>
      <c r="C367" s="1" t="s">
        <v>4032</v>
      </c>
      <c r="D367" s="1" t="s">
        <v>4033</v>
      </c>
      <c r="E367" s="1" t="str">
        <f>IFERROR(__xludf.DUMMYFUNCTION("SPLIT(D367,""33"",FALSE)"),"Parvis des Archives
                                ")</f>
        <v>Parvis des Archives
                                </v>
      </c>
      <c r="F367" s="1" t="str">
        <f>IFERROR(__xludf.DUMMYFUNCTION("""COMPUTED_VALUE"""),"100 Bordeaux")</f>
        <v>100 Bordeaux</v>
      </c>
      <c r="G367" s="1" t="str">
        <f t="shared" si="1"/>
        <v>33100</v>
      </c>
      <c r="H367" s="1" t="s">
        <v>4034</v>
      </c>
      <c r="I367" s="1" t="s">
        <v>4035</v>
      </c>
      <c r="J367" s="5" t="s">
        <v>4036</v>
      </c>
      <c r="K367" s="1" t="s">
        <v>80</v>
      </c>
      <c r="L367" s="3"/>
      <c r="M367" s="3"/>
    </row>
    <row r="368">
      <c r="A368" s="4" t="s">
        <v>4040</v>
      </c>
      <c r="B368" s="1" t="s">
        <v>4041</v>
      </c>
      <c r="C368" s="1" t="s">
        <v>4042</v>
      </c>
      <c r="D368" s="1" t="s">
        <v>4043</v>
      </c>
      <c r="E368" s="1" t="str">
        <f>IFERROR(__xludf.DUMMYFUNCTION("SPLIT(D368,""33"",FALSE)"),"MNE 3 rue Tauzia
                                ")</f>
        <v>MNE 3 rue Tauzia
                                </v>
      </c>
      <c r="F368" s="1" t="str">
        <f>IFERROR(__xludf.DUMMYFUNCTION("""COMPUTED_VALUE"""),"800 BORDEAUX")</f>
        <v>800 BORDEAUX</v>
      </c>
      <c r="G368" s="1" t="str">
        <f t="shared" si="1"/>
        <v>33800</v>
      </c>
      <c r="H368" s="1" t="s">
        <v>4044</v>
      </c>
      <c r="I368" s="1" t="s">
        <v>11</v>
      </c>
      <c r="J368" s="5" t="s">
        <v>4045</v>
      </c>
      <c r="K368" s="1" t="s">
        <v>382</v>
      </c>
      <c r="L368" s="3"/>
      <c r="M368" s="3"/>
    </row>
    <row r="369">
      <c r="A369" s="4" t="s">
        <v>4047</v>
      </c>
      <c r="B369" s="1" t="s">
        <v>4048</v>
      </c>
      <c r="C369" s="1" t="s">
        <v>4049</v>
      </c>
      <c r="D369" s="1" t="s">
        <v>4050</v>
      </c>
      <c r="E369" s="1" t="str">
        <f>IFERROR(__xludf.DUMMYFUNCTION("SPLIT(D369,""33"",FALSE)"),"6 rue Jules Guesde
                                ")</f>
        <v>6 rue Jules Guesde
                                </v>
      </c>
      <c r="F369" s="1" t="str">
        <f>IFERROR(__xludf.DUMMYFUNCTION("""COMPUTED_VALUE"""),"800 Bordeaux")</f>
        <v>800 Bordeaux</v>
      </c>
      <c r="G369" s="1" t="str">
        <f t="shared" si="1"/>
        <v>33800</v>
      </c>
      <c r="H369" s="1" t="s">
        <v>4051</v>
      </c>
      <c r="I369" s="1" t="s">
        <v>4052</v>
      </c>
      <c r="J369" s="5" t="s">
        <v>4053</v>
      </c>
      <c r="K369" s="1" t="s">
        <v>31</v>
      </c>
      <c r="L369" s="3"/>
      <c r="M369" s="3"/>
    </row>
    <row r="370">
      <c r="A370" s="4" t="s">
        <v>4063</v>
      </c>
      <c r="B370" s="1" t="s">
        <v>4064</v>
      </c>
      <c r="C370" s="1" t="s">
        <v>4065</v>
      </c>
      <c r="D370" s="1" t="s">
        <v>4066</v>
      </c>
      <c r="E370" s="1" t="str">
        <f>IFERROR(__xludf.DUMMYFUNCTION("SPLIT(D370,""33"",FALSE)"),"41 cours Le Rouzic
                                ")</f>
        <v>41 cours Le Rouzic
                                </v>
      </c>
      <c r="F370" s="1" t="str">
        <f>IFERROR(__xludf.DUMMYFUNCTION("""COMPUTED_VALUE"""),"100 Bordeaux")</f>
        <v>100 Bordeaux</v>
      </c>
      <c r="G370" s="1" t="str">
        <f t="shared" si="1"/>
        <v>33100</v>
      </c>
      <c r="H370" s="1" t="s">
        <v>4067</v>
      </c>
      <c r="I370" s="1" t="s">
        <v>11</v>
      </c>
      <c r="J370" s="3"/>
      <c r="K370" s="1" t="s">
        <v>80</v>
      </c>
      <c r="L370" s="3"/>
      <c r="M370" s="3"/>
    </row>
    <row r="371">
      <c r="A371" s="4" t="s">
        <v>4069</v>
      </c>
      <c r="B371" s="1" t="s">
        <v>4070</v>
      </c>
      <c r="C371" s="1" t="s">
        <v>4071</v>
      </c>
      <c r="D371" s="1" t="s">
        <v>4072</v>
      </c>
      <c r="E371" s="1" t="str">
        <f>IFERROR(__xludf.DUMMYFUNCTION("SPLIT(D371,""33"",FALSE)"),"87 rue de la pelouse de Douet
                                ")</f>
        <v>87 rue de la pelouse de Douet
                                </v>
      </c>
      <c r="F371" s="1" t="str">
        <f>IFERROR(__xludf.DUMMYFUNCTION("""COMPUTED_VALUE"""),"000 Bordeaux")</f>
        <v>000 Bordeaux</v>
      </c>
      <c r="G371" s="1" t="str">
        <f t="shared" si="1"/>
        <v>33000</v>
      </c>
      <c r="H371" s="1" t="s">
        <v>4073</v>
      </c>
      <c r="I371" s="1" t="s">
        <v>4074</v>
      </c>
      <c r="J371" s="1" t="s">
        <v>11</v>
      </c>
      <c r="K371" s="1" t="s">
        <v>43</v>
      </c>
      <c r="L371" s="3"/>
      <c r="M371" s="3"/>
    </row>
    <row r="372">
      <c r="A372" s="4" t="s">
        <v>4078</v>
      </c>
      <c r="B372" s="1" t="s">
        <v>4079</v>
      </c>
      <c r="C372" s="1" t="s">
        <v>4080</v>
      </c>
      <c r="D372" s="1" t="s">
        <v>4081</v>
      </c>
      <c r="E372" s="1" t="str">
        <f>IFERROR(__xludf.DUMMYFUNCTION("SPLIT(D372,""33"",FALSE)"),"20 rue Lacour
                                ")</f>
        <v>20 rue Lacour
                                </v>
      </c>
      <c r="F372" s="1" t="str">
        <f>IFERROR(__xludf.DUMMYFUNCTION("""COMPUTED_VALUE"""),"000 Bordeaux")</f>
        <v>000 Bordeaux</v>
      </c>
      <c r="G372" s="1" t="str">
        <f t="shared" si="1"/>
        <v>33000</v>
      </c>
      <c r="H372" s="1" t="s">
        <v>4082</v>
      </c>
      <c r="I372" s="1" t="s">
        <v>11</v>
      </c>
      <c r="J372" s="5" t="s">
        <v>4083</v>
      </c>
      <c r="K372" s="1" t="s">
        <v>382</v>
      </c>
      <c r="L372" s="3"/>
      <c r="M372" s="3"/>
    </row>
    <row r="373">
      <c r="A373" s="4" t="s">
        <v>4085</v>
      </c>
      <c r="B373" s="1" t="s">
        <v>4086</v>
      </c>
      <c r="C373" s="1" t="s">
        <v>4087</v>
      </c>
      <c r="D373" s="1" t="s">
        <v>4088</v>
      </c>
      <c r="E373" s="1" t="str">
        <f>IFERROR(__xludf.DUMMYFUNCTION("SPLIT(D373,""33"",FALSE)"),"14 lieu dit les chailles de bignac
                                ")</f>
        <v>14 lieu dit les chailles de bignac
                                </v>
      </c>
      <c r="F373" s="1" t="str">
        <f>IFERROR(__xludf.DUMMYFUNCTION("""COMPUTED_VALUE"""),"230 chamadelle")</f>
        <v>230 chamadelle</v>
      </c>
      <c r="G373" s="1" t="str">
        <f t="shared" si="1"/>
        <v>33230</v>
      </c>
      <c r="H373" s="1" t="s">
        <v>4089</v>
      </c>
      <c r="I373" s="1" t="s">
        <v>11</v>
      </c>
      <c r="J373" s="1" t="s">
        <v>11</v>
      </c>
      <c r="K373" s="1" t="s">
        <v>312</v>
      </c>
      <c r="L373" s="3"/>
      <c r="M373" s="3"/>
    </row>
    <row r="374">
      <c r="A374" s="4" t="s">
        <v>4095</v>
      </c>
      <c r="B374" s="1" t="s">
        <v>4096</v>
      </c>
      <c r="C374" s="1" t="s">
        <v>4097</v>
      </c>
      <c r="D374" s="1" t="s">
        <v>4098</v>
      </c>
      <c r="E374" s="1" t="str">
        <f>IFERROR(__xludf.DUMMYFUNCTION("SPLIT(D374,""33"",FALSE)"),"26 rue du Commandant Arnould
                                ")</f>
        <v>26 rue du Commandant Arnould
                                </v>
      </c>
      <c r="F374" s="1" t="str">
        <f>IFERROR(__xludf.DUMMYFUNCTION("""COMPUTED_VALUE"""),"000 BORDEAUX")</f>
        <v>000 BORDEAUX</v>
      </c>
      <c r="G374" s="1" t="str">
        <f t="shared" si="1"/>
        <v>33000</v>
      </c>
      <c r="H374" s="1" t="s">
        <v>4099</v>
      </c>
      <c r="I374" s="1" t="s">
        <v>4100</v>
      </c>
      <c r="J374" s="1" t="s">
        <v>11</v>
      </c>
      <c r="K374" s="1" t="s">
        <v>31</v>
      </c>
      <c r="L374" s="3"/>
      <c r="M374" s="3"/>
    </row>
    <row r="375">
      <c r="A375" s="4" t="s">
        <v>4102</v>
      </c>
      <c r="B375" s="1" t="s">
        <v>4103</v>
      </c>
      <c r="C375" s="1" t="s">
        <v>4104</v>
      </c>
      <c r="D375" s="1" t="s">
        <v>4105</v>
      </c>
      <c r="E375" s="1" t="str">
        <f>IFERROR(__xludf.DUMMYFUNCTION("SPLIT(D375,""33"",FALSE)"),"90 Rue Malbec
                                ")</f>
        <v>90 Rue Malbec
                                </v>
      </c>
      <c r="F375" s="1" t="str">
        <f>IFERROR(__xludf.DUMMYFUNCTION("""COMPUTED_VALUE"""),"800 Bordeaux")</f>
        <v>800 Bordeaux</v>
      </c>
      <c r="G375" s="1" t="str">
        <f t="shared" si="1"/>
        <v>33800</v>
      </c>
      <c r="H375" s="1" t="s">
        <v>4106</v>
      </c>
      <c r="I375" s="1" t="s">
        <v>11</v>
      </c>
      <c r="J375" s="5" t="s">
        <v>4107</v>
      </c>
      <c r="K375" s="1" t="s">
        <v>654</v>
      </c>
      <c r="L375" s="3"/>
      <c r="M375" s="3"/>
    </row>
    <row r="376">
      <c r="A376" s="4" t="s">
        <v>4109</v>
      </c>
      <c r="B376" s="1" t="s">
        <v>4110</v>
      </c>
      <c r="C376" s="1" t="s">
        <v>4111</v>
      </c>
      <c r="D376" s="1" t="s">
        <v>4112</v>
      </c>
      <c r="E376" s="1" t="str">
        <f>IFERROR(__xludf.DUMMYFUNCTION("SPLIT(D376,""33"",FALSE)"),"14, Pierre Noguey
                                ")</f>
        <v>14, Pierre Noguey
                                </v>
      </c>
      <c r="F376" s="1" t="str">
        <f>IFERROR(__xludf.DUMMYFUNCTION("""COMPUTED_VALUE"""),"000 Bordeaux")</f>
        <v>000 Bordeaux</v>
      </c>
      <c r="G376" s="1" t="str">
        <f t="shared" si="1"/>
        <v>33000</v>
      </c>
      <c r="H376" s="1" t="s">
        <v>4113</v>
      </c>
      <c r="I376" s="1" t="s">
        <v>11</v>
      </c>
      <c r="J376" s="5" t="s">
        <v>4114</v>
      </c>
      <c r="K376" s="1" t="s">
        <v>80</v>
      </c>
      <c r="L376" s="3"/>
      <c r="M376" s="3"/>
    </row>
    <row r="377">
      <c r="A377" s="4" t="s">
        <v>4118</v>
      </c>
      <c r="B377" s="1" t="s">
        <v>4119</v>
      </c>
      <c r="C377" s="1" t="s">
        <v>4120</v>
      </c>
      <c r="D377" s="1" t="s">
        <v>4121</v>
      </c>
      <c r="E377" s="1" t="str">
        <f>IFERROR(__xludf.DUMMYFUNCTION("SPLIT(D377,""33"",FALSE)"),"132 cours de l'yser
                                ")</f>
        <v>132 cours de l'yser
                                </v>
      </c>
      <c r="F377" s="1" t="str">
        <f>IFERROR(__xludf.DUMMYFUNCTION("""COMPUTED_VALUE"""),"800 bordeaux")</f>
        <v>800 bordeaux</v>
      </c>
      <c r="G377" s="1" t="str">
        <f t="shared" si="1"/>
        <v>33800</v>
      </c>
      <c r="H377" s="1" t="s">
        <v>4122</v>
      </c>
      <c r="I377" s="1" t="s">
        <v>4123</v>
      </c>
      <c r="J377" s="1" t="s">
        <v>11</v>
      </c>
      <c r="K377" s="1" t="s">
        <v>80</v>
      </c>
      <c r="L377" s="3"/>
      <c r="M377" s="3"/>
    </row>
    <row r="378">
      <c r="A378" s="4" t="s">
        <v>4127</v>
      </c>
      <c r="B378" s="1" t="s">
        <v>4128</v>
      </c>
      <c r="C378" s="1" t="s">
        <v>4129</v>
      </c>
      <c r="D378" s="1" t="s">
        <v>4130</v>
      </c>
      <c r="E378" s="1" t="str">
        <f>IFERROR(__xludf.DUMMYFUNCTION("SPLIT(D378,""33"",FALSE)"),"70 rue du château d'eau
                                 Ecole Anatole France
                                ")</f>
        <v>70 rue du château d'eau
                                 Ecole Anatole France
                                </v>
      </c>
      <c r="F378" s="1" t="str">
        <f>IFERROR(__xludf.DUMMYFUNCTION("""COMPUTED_VALUE"""),"000 BORDEAUX")</f>
        <v>000 BORDEAUX</v>
      </c>
      <c r="G378" s="1" t="str">
        <f t="shared" si="1"/>
        <v>33000</v>
      </c>
      <c r="H378" s="1" t="s">
        <v>4131</v>
      </c>
      <c r="I378" s="1" t="s">
        <v>11</v>
      </c>
      <c r="J378" s="5" t="s">
        <v>4132</v>
      </c>
      <c r="K378" s="1" t="s">
        <v>31</v>
      </c>
      <c r="L378" s="3"/>
      <c r="M378" s="3"/>
    </row>
    <row r="379">
      <c r="A379" s="4" t="s">
        <v>4136</v>
      </c>
      <c r="B379" s="1" t="s">
        <v>4137</v>
      </c>
      <c r="C379" s="1" t="s">
        <v>4138</v>
      </c>
      <c r="D379" s="1" t="s">
        <v>4139</v>
      </c>
      <c r="E379" s="1" t="str">
        <f>IFERROR(__xludf.DUMMYFUNCTION("SPLIT(D379,""33"",FALSE)"),"3 Ter Place de la Victoire
                                ")</f>
        <v>3 Ter Place de la Victoire
                                </v>
      </c>
      <c r="F379" s="1" t="str">
        <f>IFERROR(__xludf.DUMMYFUNCTION("""COMPUTED_VALUE"""),"000 Bordeaux")</f>
        <v>000 Bordeaux</v>
      </c>
      <c r="G379" s="1" t="str">
        <f t="shared" si="1"/>
        <v>33000</v>
      </c>
      <c r="H379" s="1" t="s">
        <v>4140</v>
      </c>
      <c r="I379" s="1" t="s">
        <v>4141</v>
      </c>
      <c r="J379" s="5" t="s">
        <v>4142</v>
      </c>
      <c r="K379" s="1" t="s">
        <v>31</v>
      </c>
      <c r="L379" s="3"/>
      <c r="M379" s="3"/>
    </row>
    <row r="380">
      <c r="A380" s="4" t="s">
        <v>4152</v>
      </c>
      <c r="B380" s="1" t="s">
        <v>4153</v>
      </c>
      <c r="C380" s="1" t="s">
        <v>4154</v>
      </c>
      <c r="D380" s="1" t="s">
        <v>4155</v>
      </c>
      <c r="E380" s="1" t="str">
        <f>IFERROR(__xludf.DUMMYFUNCTION("SPLIT(D380,""33"",FALSE)"),"5, rue de la Rousselle
                                ")</f>
        <v>5, rue de la Rousselle
                                </v>
      </c>
      <c r="F380" s="1" t="str">
        <f>IFERROR(__xludf.DUMMYFUNCTION("""COMPUTED_VALUE"""),"000 Bordeaux")</f>
        <v>000 Bordeaux</v>
      </c>
      <c r="G380" s="1" t="str">
        <f t="shared" si="1"/>
        <v>33000</v>
      </c>
      <c r="H380" s="1" t="s">
        <v>4156</v>
      </c>
      <c r="I380" s="1" t="s">
        <v>11</v>
      </c>
      <c r="J380" s="5" t="s">
        <v>4157</v>
      </c>
      <c r="K380" s="1" t="s">
        <v>382</v>
      </c>
      <c r="L380" s="3"/>
      <c r="M380" s="3"/>
    </row>
    <row r="381">
      <c r="A381" s="4" t="s">
        <v>4161</v>
      </c>
      <c r="B381" s="1" t="s">
        <v>4162</v>
      </c>
      <c r="C381" s="3"/>
      <c r="D381" s="1" t="s">
        <v>9575</v>
      </c>
      <c r="E381" s="1" t="str">
        <f>IFERROR(__xludf.DUMMYFUNCTION("SPLIT(D381,""33"",FALSE)"),"pas d'adresse")</f>
        <v>pas d'adresse</v>
      </c>
      <c r="F381" s="3"/>
      <c r="G381" s="1" t="str">
        <f t="shared" si="1"/>
        <v/>
      </c>
      <c r="H381" s="3"/>
      <c r="I381" s="1" t="s">
        <v>11</v>
      </c>
      <c r="J381" s="1" t="s">
        <v>11</v>
      </c>
      <c r="K381" s="1" t="s">
        <v>11</v>
      </c>
      <c r="L381" s="3"/>
      <c r="M381" s="3"/>
    </row>
    <row r="382">
      <c r="A382" s="4" t="s">
        <v>4164</v>
      </c>
      <c r="B382" s="1" t="s">
        <v>4165</v>
      </c>
      <c r="C382" s="3"/>
      <c r="D382" s="1" t="s">
        <v>9575</v>
      </c>
      <c r="E382" s="1" t="str">
        <f>IFERROR(__xludf.DUMMYFUNCTION("SPLIT(D382,""33"",FALSE)"),"pas d'adresse")</f>
        <v>pas d'adresse</v>
      </c>
      <c r="F382" s="3"/>
      <c r="G382" s="1" t="str">
        <f t="shared" si="1"/>
        <v/>
      </c>
      <c r="H382" s="3"/>
      <c r="I382" s="1" t="s">
        <v>11</v>
      </c>
      <c r="J382" s="1" t="s">
        <v>11</v>
      </c>
      <c r="K382" s="1" t="s">
        <v>11</v>
      </c>
      <c r="L382" s="3"/>
      <c r="M382" s="3"/>
    </row>
    <row r="383">
      <c r="A383" s="4" t="s">
        <v>4175</v>
      </c>
      <c r="B383" s="1" t="s">
        <v>4176</v>
      </c>
      <c r="C383" s="3"/>
      <c r="D383" s="1" t="s">
        <v>9575</v>
      </c>
      <c r="E383" s="1" t="str">
        <f>IFERROR(__xludf.DUMMYFUNCTION("SPLIT(D383,""33"",FALSE)"),"pas d'adresse")</f>
        <v>pas d'adresse</v>
      </c>
      <c r="F383" s="3"/>
      <c r="G383" s="1" t="str">
        <f t="shared" si="1"/>
        <v/>
      </c>
      <c r="H383" s="3"/>
      <c r="I383" s="1" t="s">
        <v>11</v>
      </c>
      <c r="J383" s="1" t="s">
        <v>11</v>
      </c>
      <c r="K383" s="1" t="s">
        <v>11</v>
      </c>
      <c r="L383" s="3"/>
      <c r="M383" s="3"/>
    </row>
    <row r="384">
      <c r="A384" s="4" t="s">
        <v>4182</v>
      </c>
      <c r="B384" s="1" t="s">
        <v>4183</v>
      </c>
      <c r="C384" s="1" t="s">
        <v>4184</v>
      </c>
      <c r="D384" s="1" t="s">
        <v>4185</v>
      </c>
      <c r="E384" s="1" t="str">
        <f>IFERROR(__xludf.DUMMYFUNCTION("SPLIT(D384,""33"",FALSE)"),"16 chemin Lalaurie
                                ")</f>
        <v>16 chemin Lalaurie
                                </v>
      </c>
      <c r="F384" s="1" t="str">
        <f>IFERROR(__xludf.DUMMYFUNCTION("""COMPUTED_VALUE"""),"140 Villenave d'Ornon")</f>
        <v>140 Villenave d'Ornon</v>
      </c>
      <c r="G384" s="1" t="str">
        <f t="shared" si="1"/>
        <v>33140</v>
      </c>
      <c r="H384" s="1" t="s">
        <v>4186</v>
      </c>
      <c r="I384" s="1" t="s">
        <v>11</v>
      </c>
      <c r="J384" s="1" t="s">
        <v>11</v>
      </c>
      <c r="K384" s="1" t="s">
        <v>80</v>
      </c>
      <c r="L384" s="3"/>
      <c r="M384" s="3"/>
    </row>
    <row r="385">
      <c r="A385" s="4" t="s">
        <v>4194</v>
      </c>
      <c r="B385" s="1" t="s">
        <v>4195</v>
      </c>
      <c r="C385" s="3"/>
      <c r="D385" s="1" t="s">
        <v>9575</v>
      </c>
      <c r="E385" s="1" t="str">
        <f>IFERROR(__xludf.DUMMYFUNCTION("SPLIT(D385,""33"",FALSE)"),"pas d'adresse")</f>
        <v>pas d'adresse</v>
      </c>
      <c r="F385" s="3"/>
      <c r="G385" s="1" t="str">
        <f t="shared" si="1"/>
        <v/>
      </c>
      <c r="H385" s="3"/>
      <c r="I385" s="1" t="s">
        <v>11</v>
      </c>
      <c r="J385" s="1" t="s">
        <v>11</v>
      </c>
      <c r="K385" s="1" t="s">
        <v>11</v>
      </c>
      <c r="L385" s="3"/>
      <c r="M385" s="3"/>
    </row>
    <row r="386">
      <c r="A386" s="4" t="s">
        <v>4199</v>
      </c>
      <c r="B386" s="1" t="s">
        <v>4200</v>
      </c>
      <c r="C386" s="1" t="s">
        <v>4201</v>
      </c>
      <c r="D386" s="1" t="s">
        <v>557</v>
      </c>
      <c r="E386" s="1" t="str">
        <f>IFERROR(__xludf.DUMMYFUNCTION("SPLIT(D386,""33"",FALSE)"),"6 rue de Ségur
                                ")</f>
        <v>6 rue de Ségur
                                </v>
      </c>
      <c r="F386" s="1" t="str">
        <f>IFERROR(__xludf.DUMMYFUNCTION("""COMPUTED_VALUE"""),"000 Bordeaux")</f>
        <v>000 Bordeaux</v>
      </c>
      <c r="G386" s="1" t="str">
        <f t="shared" si="1"/>
        <v>33000</v>
      </c>
      <c r="H386" s="1" t="s">
        <v>4202</v>
      </c>
      <c r="I386" s="1" t="s">
        <v>4203</v>
      </c>
      <c r="J386" s="1" t="s">
        <v>11</v>
      </c>
      <c r="K386" s="1" t="s">
        <v>43</v>
      </c>
      <c r="L386" s="3"/>
      <c r="M386" s="3"/>
    </row>
    <row r="387">
      <c r="A387" s="4" t="s">
        <v>4205</v>
      </c>
      <c r="B387" s="1" t="s">
        <v>4206</v>
      </c>
      <c r="C387" s="3"/>
      <c r="D387" s="1" t="s">
        <v>9575</v>
      </c>
      <c r="E387" s="1" t="str">
        <f>IFERROR(__xludf.DUMMYFUNCTION("SPLIT(D387,""33"",FALSE)"),"pas d'adresse")</f>
        <v>pas d'adresse</v>
      </c>
      <c r="F387" s="3"/>
      <c r="G387" s="1" t="str">
        <f t="shared" si="1"/>
        <v/>
      </c>
      <c r="H387" s="3"/>
      <c r="I387" s="1" t="s">
        <v>11</v>
      </c>
      <c r="J387" s="1" t="s">
        <v>11</v>
      </c>
      <c r="K387" s="1" t="s">
        <v>11</v>
      </c>
      <c r="L387" s="3"/>
      <c r="M387" s="3"/>
    </row>
    <row r="388">
      <c r="A388" s="4" t="s">
        <v>4218</v>
      </c>
      <c r="B388" s="1" t="s">
        <v>4219</v>
      </c>
      <c r="C388" s="1" t="s">
        <v>4220</v>
      </c>
      <c r="D388" s="1" t="s">
        <v>4221</v>
      </c>
      <c r="E388" s="1" t="str">
        <f>IFERROR(__xludf.DUMMYFUNCTION("SPLIT(D388,""33"",FALSE)"),"25 Cours du Général de Gaulle
                                 Bâtiment O
                                ")</f>
        <v>25 Cours du Général de Gaulle
                                 Bâtiment O
                                </v>
      </c>
      <c r="F388" s="1" t="str">
        <f>IFERROR(__xludf.DUMMYFUNCTION("""COMPUTED_VALUE"""),"170 Gradignan")</f>
        <v>170 Gradignan</v>
      </c>
      <c r="G388" s="1" t="str">
        <f t="shared" si="1"/>
        <v>33170</v>
      </c>
      <c r="H388" s="1" t="s">
        <v>4222</v>
      </c>
      <c r="I388" s="1" t="s">
        <v>11</v>
      </c>
      <c r="J388" s="5" t="s">
        <v>4223</v>
      </c>
      <c r="K388" s="1" t="s">
        <v>924</v>
      </c>
      <c r="L388" s="3"/>
      <c r="M388" s="3"/>
    </row>
    <row r="389">
      <c r="A389" s="4" t="s">
        <v>4229</v>
      </c>
      <c r="B389" s="1" t="s">
        <v>4230</v>
      </c>
      <c r="C389" s="1" t="s">
        <v>4231</v>
      </c>
      <c r="D389" s="1" t="s">
        <v>4232</v>
      </c>
      <c r="E389" s="1" t="str">
        <f>IFERROR(__xludf.DUMMYFUNCTION("SPLIT(D389,""33"",FALSE)"),"6 rue Ramonet
                                ")</f>
        <v>6 rue Ramonet
                                </v>
      </c>
      <c r="F389" s="1" t="str">
        <f>IFERROR(__xludf.DUMMYFUNCTION("""COMPUTED_VALUE"""),"000 BORDEAUX")</f>
        <v>000 BORDEAUX</v>
      </c>
      <c r="G389" s="1" t="str">
        <f t="shared" si="1"/>
        <v>33000</v>
      </c>
      <c r="H389" s="1" t="s">
        <v>4233</v>
      </c>
      <c r="I389" s="1" t="s">
        <v>4234</v>
      </c>
      <c r="J389" s="5" t="s">
        <v>4235</v>
      </c>
      <c r="K389" s="1" t="s">
        <v>80</v>
      </c>
      <c r="L389" s="3"/>
      <c r="M389" s="3"/>
    </row>
    <row r="390">
      <c r="A390" s="4" t="s">
        <v>4241</v>
      </c>
      <c r="B390" s="1" t="s">
        <v>4242</v>
      </c>
      <c r="C390" s="1" t="s">
        <v>4243</v>
      </c>
      <c r="D390" s="1" t="s">
        <v>9575</v>
      </c>
      <c r="E390" s="1" t="str">
        <f>IFERROR(__xludf.DUMMYFUNCTION("SPLIT(D390,""33"",FALSE)"),"pas d'adresse")</f>
        <v>pas d'adresse</v>
      </c>
      <c r="F390" s="3"/>
      <c r="G390" s="1" t="str">
        <f t="shared" si="1"/>
        <v/>
      </c>
      <c r="H390" s="3"/>
      <c r="I390" s="1" t="s">
        <v>11</v>
      </c>
      <c r="J390" s="1" t="s">
        <v>11</v>
      </c>
      <c r="K390" s="1" t="s">
        <v>11</v>
      </c>
      <c r="L390" s="3"/>
      <c r="M390" s="3"/>
    </row>
    <row r="391">
      <c r="A391" s="4" t="s">
        <v>4245</v>
      </c>
      <c r="B391" s="1" t="s">
        <v>4246</v>
      </c>
      <c r="C391" s="1" t="s">
        <v>4247</v>
      </c>
      <c r="D391" s="1" t="s">
        <v>4248</v>
      </c>
      <c r="E391" s="1" t="str">
        <f>IFERROR(__xludf.DUMMYFUNCTION("SPLIT(D391,""33"",FALSE)"),"3-5 rue de Tauzia
                                ")</f>
        <v>3-5 rue de Tauzia
                                </v>
      </c>
      <c r="F391" s="1" t="str">
        <f>IFERROR(__xludf.DUMMYFUNCTION("""COMPUTED_VALUE"""),"800 Bordeaux")</f>
        <v>800 Bordeaux</v>
      </c>
      <c r="G391" s="1" t="str">
        <f t="shared" si="1"/>
        <v>33800</v>
      </c>
      <c r="H391" s="1" t="s">
        <v>4249</v>
      </c>
      <c r="I391" s="1" t="s">
        <v>11</v>
      </c>
      <c r="J391" s="5" t="s">
        <v>4250</v>
      </c>
      <c r="K391" s="1" t="s">
        <v>382</v>
      </c>
      <c r="L391" s="3"/>
      <c r="M391" s="3"/>
    </row>
    <row r="392">
      <c r="A392" s="4" t="s">
        <v>4254</v>
      </c>
      <c r="B392" s="1" t="s">
        <v>4255</v>
      </c>
      <c r="C392" s="1" t="s">
        <v>4256</v>
      </c>
      <c r="D392" s="1" t="s">
        <v>4257</v>
      </c>
      <c r="E392" s="1" t="str">
        <f>IFERROR(__xludf.DUMMYFUNCTION("SPLIT(D392,""33"",FALSE)"),"ISIC-IUP Université Michel de Montaigne
                                 Domaine Universitaire
                                ")</f>
        <v>ISIC-IUP Université Michel de Montaigne
                                 Domaine Universitaire
                                </v>
      </c>
      <c r="F392" s="1" t="str">
        <f>IFERROR(__xludf.DUMMYFUNCTION("""COMPUTED_VALUE"""),"607 Pessac Cedex")</f>
        <v>607 Pessac Cedex</v>
      </c>
      <c r="G392" s="1" t="str">
        <f t="shared" si="1"/>
        <v>33607</v>
      </c>
      <c r="H392" s="1" t="s">
        <v>4258</v>
      </c>
      <c r="I392" s="1" t="s">
        <v>11</v>
      </c>
      <c r="J392" s="5" t="s">
        <v>4259</v>
      </c>
      <c r="K392" s="1" t="s">
        <v>80</v>
      </c>
      <c r="L392" s="3"/>
      <c r="M392" s="3"/>
    </row>
    <row r="393">
      <c r="A393" s="4" t="s">
        <v>4285</v>
      </c>
      <c r="B393" s="1" t="s">
        <v>4286</v>
      </c>
      <c r="C393" s="1" t="s">
        <v>4287</v>
      </c>
      <c r="D393" s="1" t="s">
        <v>4288</v>
      </c>
      <c r="E393" s="1" t="str">
        <f>IFERROR(__xludf.DUMMYFUNCTION("SPLIT(D393,""33"",FALSE)"),"23 rue Edouard Branly, N° 63
                                 Résidence de la Benauge - 
                                ")</f>
        <v>23 rue Edouard Branly, N° 63
                                 Résidence de la Benauge - 
                                </v>
      </c>
      <c r="F393" s="1" t="str">
        <f>IFERROR(__xludf.DUMMYFUNCTION("""COMPUTED_VALUE"""),"100 Bordeaux")</f>
        <v>100 Bordeaux</v>
      </c>
      <c r="G393" s="1" t="str">
        <f t="shared" si="1"/>
        <v>33100</v>
      </c>
      <c r="H393" s="1" t="s">
        <v>4289</v>
      </c>
      <c r="I393" s="1" t="s">
        <v>4290</v>
      </c>
      <c r="J393" s="1" t="s">
        <v>11</v>
      </c>
      <c r="K393" s="1" t="s">
        <v>43</v>
      </c>
      <c r="L393" s="3"/>
      <c r="M393" s="3"/>
    </row>
    <row r="394">
      <c r="A394" s="4" t="s">
        <v>4300</v>
      </c>
      <c r="B394" s="1" t="s">
        <v>4301</v>
      </c>
      <c r="C394" s="1" t="s">
        <v>4302</v>
      </c>
      <c r="D394" s="1" t="s">
        <v>4303</v>
      </c>
      <c r="E394" s="1" t="str">
        <f>IFERROR(__xludf.DUMMYFUNCTION("SPLIT(D394,""33"",FALSE)"),"10 rue Jean Jacques Rabaud
                                ")</f>
        <v>10 rue Jean Jacques Rabaud
                                </v>
      </c>
      <c r="F394" s="1" t="str">
        <f>IFERROR(__xludf.DUMMYFUNCTION("""COMPUTED_VALUE"""),"000 Bordeaux")</f>
        <v>000 Bordeaux</v>
      </c>
      <c r="G394" s="1" t="str">
        <f t="shared" si="1"/>
        <v>33000</v>
      </c>
      <c r="H394" s="1" t="s">
        <v>4304</v>
      </c>
      <c r="I394" s="1" t="s">
        <v>11</v>
      </c>
      <c r="J394" s="1" t="s">
        <v>11</v>
      </c>
      <c r="K394" s="1" t="s">
        <v>183</v>
      </c>
      <c r="L394" s="3"/>
      <c r="M394" s="3"/>
    </row>
    <row r="395">
      <c r="A395" s="4" t="s">
        <v>4308</v>
      </c>
      <c r="B395" s="1" t="s">
        <v>4309</v>
      </c>
      <c r="C395" s="1" t="s">
        <v>4310</v>
      </c>
      <c r="D395" s="1" t="s">
        <v>4311</v>
      </c>
      <c r="E395" s="1" t="str">
        <f>IFERROR(__xludf.DUMMYFUNCTION("SPLIT(D395,""33"",FALSE)"),"26 rue des caperans
                                ")</f>
        <v>26 rue des caperans
                                </v>
      </c>
      <c r="F395" s="1" t="str">
        <f>IFERROR(__xludf.DUMMYFUNCTION("""COMPUTED_VALUE"""),"000 Bordeaux")</f>
        <v>000 Bordeaux</v>
      </c>
      <c r="G395" s="1" t="str">
        <f t="shared" si="1"/>
        <v>33000</v>
      </c>
      <c r="H395" s="1" t="s">
        <v>4312</v>
      </c>
      <c r="I395" s="1" t="s">
        <v>4313</v>
      </c>
      <c r="J395" s="1" t="s">
        <v>11</v>
      </c>
      <c r="K395" s="1" t="s">
        <v>11</v>
      </c>
      <c r="L395" s="3"/>
      <c r="M395" s="3"/>
    </row>
    <row r="396">
      <c r="A396" s="4" t="s">
        <v>4315</v>
      </c>
      <c r="B396" s="1" t="s">
        <v>4316</v>
      </c>
      <c r="C396" s="1" t="s">
        <v>4317</v>
      </c>
      <c r="D396" s="1" t="s">
        <v>4318</v>
      </c>
      <c r="E396" s="1" t="str">
        <f>IFERROR(__xludf.DUMMYFUNCTION("SPLIT(D396,""33"",FALSE)"),"79 cours de la Somme
                                 Etage 1
                                ")</f>
        <v>79 cours de la Somme
                                 Etage 1
                                </v>
      </c>
      <c r="F396" s="1" t="str">
        <f>IFERROR(__xludf.DUMMYFUNCTION("""COMPUTED_VALUE"""),"800 Bordeaux")</f>
        <v>800 Bordeaux</v>
      </c>
      <c r="G396" s="1" t="str">
        <f t="shared" si="1"/>
        <v>33800</v>
      </c>
      <c r="H396" s="1" t="s">
        <v>4319</v>
      </c>
      <c r="I396" s="1" t="s">
        <v>4320</v>
      </c>
      <c r="J396" s="1" t="s">
        <v>11</v>
      </c>
      <c r="K396" s="1" t="s">
        <v>80</v>
      </c>
      <c r="L396" s="3"/>
      <c r="M396" s="3"/>
    </row>
    <row r="397">
      <c r="A397" s="4" t="s">
        <v>4324</v>
      </c>
      <c r="B397" s="1" t="s">
        <v>4325</v>
      </c>
      <c r="C397" s="1" t="s">
        <v>4326</v>
      </c>
      <c r="D397" s="1" t="s">
        <v>4327</v>
      </c>
      <c r="E397" s="1" t="str">
        <f>IFERROR(__xludf.DUMMYFUNCTION("SPLIT(D397,""33"",FALSE)"),"Hôpital Avicenne
                                 125  rue de Stalingrad
                                93000 BOBIGNY")</f>
        <v>Hôpital Avicenne
                                 125  rue de Stalingrad
                                93000 BOBIGNY</v>
      </c>
      <c r="F397" s="1"/>
      <c r="G397" s="1" t="str">
        <f t="shared" si="1"/>
        <v>33</v>
      </c>
      <c r="H397" s="1" t="s">
        <v>4328</v>
      </c>
      <c r="I397" s="1" t="s">
        <v>11</v>
      </c>
      <c r="J397" s="1" t="s">
        <v>11</v>
      </c>
      <c r="K397" s="1" t="s">
        <v>53</v>
      </c>
      <c r="L397" s="3"/>
      <c r="M397" s="3"/>
    </row>
    <row r="398">
      <c r="A398" s="4" t="s">
        <v>4330</v>
      </c>
      <c r="B398" s="1" t="s">
        <v>4331</v>
      </c>
      <c r="C398" s="1" t="s">
        <v>4332</v>
      </c>
      <c r="D398" s="1" t="s">
        <v>4333</v>
      </c>
      <c r="E398" s="1" t="str">
        <f>IFERROR(__xludf.DUMMYFUNCTION("SPLIT(D398,""33"",FALSE)"),"rue Aristide Briand - BP77,
                                 Château Palmer
                                BP 77
                                ")</f>
        <v>rue Aristide Briand - BP77,
                                 Château Palmer
                                BP 77
                                </v>
      </c>
      <c r="F398" s="1" t="str">
        <f>IFERROR(__xludf.DUMMYFUNCTION("""COMPUTED_VALUE"""),"150 Cenon")</f>
        <v>150 Cenon</v>
      </c>
      <c r="G398" s="1" t="str">
        <f t="shared" si="1"/>
        <v>33150</v>
      </c>
      <c r="H398" s="1" t="s">
        <v>4334</v>
      </c>
      <c r="I398" s="1" t="s">
        <v>11</v>
      </c>
      <c r="J398" s="5" t="s">
        <v>4335</v>
      </c>
      <c r="K398" s="1" t="s">
        <v>80</v>
      </c>
      <c r="L398" s="3"/>
      <c r="M398" s="3"/>
    </row>
    <row r="399">
      <c r="A399" s="4" t="s">
        <v>4339</v>
      </c>
      <c r="B399" s="1" t="s">
        <v>4340</v>
      </c>
      <c r="C399" s="3"/>
      <c r="D399" s="1" t="s">
        <v>9575</v>
      </c>
      <c r="E399" s="1" t="str">
        <f>IFERROR(__xludf.DUMMYFUNCTION("SPLIT(D399,""33"",FALSE)"),"pas d'adresse")</f>
        <v>pas d'adresse</v>
      </c>
      <c r="F399" s="3"/>
      <c r="G399" s="1" t="str">
        <f t="shared" si="1"/>
        <v/>
      </c>
      <c r="H399" s="3"/>
      <c r="I399" s="1" t="s">
        <v>11</v>
      </c>
      <c r="J399" s="1" t="s">
        <v>11</v>
      </c>
      <c r="K399" s="1" t="s">
        <v>11</v>
      </c>
      <c r="L399" s="3"/>
      <c r="M399" s="3"/>
    </row>
    <row r="400">
      <c r="A400" s="4" t="s">
        <v>4342</v>
      </c>
      <c r="B400" s="1" t="s">
        <v>4343</v>
      </c>
      <c r="C400" s="1" t="s">
        <v>4344</v>
      </c>
      <c r="D400" s="1" t="s">
        <v>4345</v>
      </c>
      <c r="E400" s="1" t="str">
        <f>IFERROR(__xludf.DUMMYFUNCTION("SPLIT(D400,""33"",FALSE)"),"23 Rue de Freycinet
                                ")</f>
        <v>23 Rue de Freycinet
                                </v>
      </c>
      <c r="F400" s="1" t="str">
        <f>IFERROR(__xludf.DUMMYFUNCTION("""COMPUTED_VALUE"""),"400 TALENCE")</f>
        <v>400 TALENCE</v>
      </c>
      <c r="G400" s="1" t="str">
        <f t="shared" si="1"/>
        <v>33400</v>
      </c>
      <c r="H400" s="1" t="s">
        <v>4346</v>
      </c>
      <c r="I400" s="1" t="s">
        <v>4347</v>
      </c>
      <c r="J400" s="5" t="s">
        <v>4348</v>
      </c>
      <c r="K400" s="1" t="s">
        <v>80</v>
      </c>
      <c r="L400" s="3"/>
      <c r="M400" s="3"/>
    </row>
    <row r="401">
      <c r="A401" s="4" t="s">
        <v>4356</v>
      </c>
      <c r="B401" s="1" t="s">
        <v>4357</v>
      </c>
      <c r="C401" s="1" t="s">
        <v>4358</v>
      </c>
      <c r="D401" s="1" t="s">
        <v>4359</v>
      </c>
      <c r="E401" s="1" t="str">
        <f>IFERROR(__xludf.DUMMYFUNCTION("SPLIT(D401,""33"",FALSE)"),"Centre Ville
                                ")</f>
        <v>Centre Ville
                                </v>
      </c>
      <c r="F401" s="1" t="str">
        <f>IFERROR(__xludf.DUMMYFUNCTION("""COMPUTED_VALUE"""),"000 Bordeaux")</f>
        <v>000 Bordeaux</v>
      </c>
      <c r="G401" s="1" t="str">
        <f t="shared" si="1"/>
        <v>33000</v>
      </c>
      <c r="H401" s="1" t="s">
        <v>1283</v>
      </c>
      <c r="I401" s="1" t="s">
        <v>4360</v>
      </c>
      <c r="J401" s="1" t="s">
        <v>11</v>
      </c>
      <c r="K401" s="1" t="s">
        <v>80</v>
      </c>
      <c r="L401" s="3"/>
      <c r="M401" s="3"/>
    </row>
    <row r="402">
      <c r="A402" s="4" t="s">
        <v>4366</v>
      </c>
      <c r="B402" s="1" t="s">
        <v>4367</v>
      </c>
      <c r="C402" s="1" t="s">
        <v>4368</v>
      </c>
      <c r="D402" s="1" t="s">
        <v>4369</v>
      </c>
      <c r="E402" s="1" t="str">
        <f>IFERROR(__xludf.DUMMYFUNCTION("SPLIT(D402,""33"",FALSE)"),"16 rue Saint James
                                ")</f>
        <v>16 rue Saint James
                                </v>
      </c>
      <c r="F402" s="1" t="str">
        <f>IFERROR(__xludf.DUMMYFUNCTION("""COMPUTED_VALUE"""),"000 Bordeaux")</f>
        <v>000 Bordeaux</v>
      </c>
      <c r="G402" s="1" t="str">
        <f t="shared" si="1"/>
        <v>33000</v>
      </c>
      <c r="H402" s="1" t="s">
        <v>4370</v>
      </c>
      <c r="I402" s="1" t="s">
        <v>11</v>
      </c>
      <c r="J402" s="3"/>
      <c r="K402" s="1" t="s">
        <v>80</v>
      </c>
      <c r="L402" s="3"/>
      <c r="M402" s="3"/>
    </row>
    <row r="403">
      <c r="A403" s="4" t="s">
        <v>4372</v>
      </c>
      <c r="B403" s="1" t="s">
        <v>4373</v>
      </c>
      <c r="C403" s="1" t="s">
        <v>4374</v>
      </c>
      <c r="D403" s="1" t="s">
        <v>4375</v>
      </c>
      <c r="E403" s="1" t="str">
        <f>IFERROR(__xludf.DUMMYFUNCTION("SPLIT(D403,""33"",FALSE)"),"38 rue Jean Pagès
                                ")</f>
        <v>38 rue Jean Pagès
                                </v>
      </c>
      <c r="F403" s="1" t="str">
        <f>IFERROR(__xludf.DUMMYFUNCTION("""COMPUTED_VALUE"""),"140 Villenave d'Ornon")</f>
        <v>140 Villenave d'Ornon</v>
      </c>
      <c r="G403" s="1" t="str">
        <f t="shared" si="1"/>
        <v>33140</v>
      </c>
      <c r="H403" s="1" t="s">
        <v>4376</v>
      </c>
      <c r="I403" s="1" t="s">
        <v>11</v>
      </c>
      <c r="J403" s="1" t="s">
        <v>11</v>
      </c>
      <c r="K403" s="1" t="s">
        <v>11</v>
      </c>
      <c r="L403" s="3"/>
      <c r="M403" s="3"/>
    </row>
    <row r="404">
      <c r="A404" s="4" t="s">
        <v>4378</v>
      </c>
      <c r="B404" s="1" t="s">
        <v>4379</v>
      </c>
      <c r="C404" s="3"/>
      <c r="D404" s="1" t="s">
        <v>9575</v>
      </c>
      <c r="E404" s="1" t="str">
        <f>IFERROR(__xludf.DUMMYFUNCTION("SPLIT(D404,""33"",FALSE)"),"pas d'adresse")</f>
        <v>pas d'adresse</v>
      </c>
      <c r="F404" s="3"/>
      <c r="G404" s="1" t="str">
        <f t="shared" si="1"/>
        <v/>
      </c>
      <c r="H404" s="3"/>
      <c r="I404" s="1" t="s">
        <v>11</v>
      </c>
      <c r="J404" s="1" t="s">
        <v>11</v>
      </c>
      <c r="K404" s="1" t="s">
        <v>11</v>
      </c>
      <c r="L404" s="3"/>
      <c r="M404" s="3"/>
    </row>
    <row r="405">
      <c r="A405" s="4" t="s">
        <v>4381</v>
      </c>
      <c r="B405" s="1" t="s">
        <v>4382</v>
      </c>
      <c r="C405" s="1" t="s">
        <v>4383</v>
      </c>
      <c r="D405" s="1" t="s">
        <v>4384</v>
      </c>
      <c r="E405" s="1" t="str">
        <f>IFERROR(__xludf.DUMMYFUNCTION("SPLIT(D405,""33"",FALSE)"),"50 rue du Tauzin
                                ")</f>
        <v>50 rue du Tauzin
                                </v>
      </c>
      <c r="F405" s="1" t="str">
        <f>IFERROR(__xludf.DUMMYFUNCTION("""COMPUTED_VALUE"""),"000 bordeaux")</f>
        <v>000 bordeaux</v>
      </c>
      <c r="G405" s="1" t="str">
        <f t="shared" si="1"/>
        <v>33000</v>
      </c>
      <c r="H405" s="1" t="s">
        <v>4385</v>
      </c>
      <c r="I405" s="1" t="s">
        <v>11</v>
      </c>
      <c r="J405" s="3"/>
      <c r="K405" s="1" t="s">
        <v>382</v>
      </c>
      <c r="L405" s="3"/>
      <c r="M405" s="3"/>
    </row>
    <row r="406">
      <c r="A406" s="4" t="s">
        <v>4389</v>
      </c>
      <c r="B406" s="1" t="s">
        <v>4390</v>
      </c>
      <c r="C406" s="1" t="s">
        <v>4391</v>
      </c>
      <c r="D406" s="1" t="s">
        <v>4392</v>
      </c>
      <c r="E406" s="1" t="str">
        <f>IFERROR(__xludf.DUMMYFUNCTION("SPLIT(D406,""33"",FALSE)"),"6 Les Landes 
                                 Chouraki Fabien
                                ")</f>
        <v>6 Les Landes 
                                 Chouraki Fabien
                                </v>
      </c>
      <c r="F406" s="1" t="str">
        <f>IFERROR(__xludf.DUMMYFUNCTION("""COMPUTED_VALUE"""),"620 Marcenais")</f>
        <v>620 Marcenais</v>
      </c>
      <c r="G406" s="1" t="str">
        <f t="shared" si="1"/>
        <v>33620</v>
      </c>
      <c r="H406" s="1" t="s">
        <v>4393</v>
      </c>
      <c r="I406" s="1" t="s">
        <v>4394</v>
      </c>
      <c r="J406" s="5" t="s">
        <v>4395</v>
      </c>
      <c r="K406" s="1" t="s">
        <v>80</v>
      </c>
      <c r="L406" s="3"/>
      <c r="M406" s="3"/>
    </row>
    <row r="407">
      <c r="A407" s="4" t="s">
        <v>4399</v>
      </c>
      <c r="B407" s="1" t="s">
        <v>4400</v>
      </c>
      <c r="C407" s="1" t="s">
        <v>4401</v>
      </c>
      <c r="D407" s="1" t="s">
        <v>4402</v>
      </c>
      <c r="E407" s="1" t="str">
        <f>IFERROR(__xludf.DUMMYFUNCTION("SPLIT(D407,""33"",FALSE)"),"UFOLEP-ULCR, Chateau Betailhe, 
                                 72 Avenue de l'Eglise Romane
                                ")</f>
        <v>UFOLEP-ULCR, Chateau Betailhe, 
                                 72 Avenue de l'Eglise Romane
                                </v>
      </c>
      <c r="F407" s="1" t="str">
        <f>IFERROR(__xludf.DUMMYFUNCTION("""COMPUTED_VALUE"""),"370 ARTIGUES PRES BORDEAUX")</f>
        <v>370 ARTIGUES PRES BORDEAUX</v>
      </c>
      <c r="G407" s="1" t="str">
        <f t="shared" si="1"/>
        <v>33370</v>
      </c>
      <c r="H407" s="1" t="s">
        <v>4403</v>
      </c>
      <c r="I407" s="1" t="s">
        <v>11</v>
      </c>
      <c r="J407" s="5" t="s">
        <v>4404</v>
      </c>
      <c r="K407" s="1" t="s">
        <v>183</v>
      </c>
      <c r="L407" s="3"/>
      <c r="M407" s="3"/>
    </row>
    <row r="408">
      <c r="A408" s="4" t="s">
        <v>4406</v>
      </c>
      <c r="B408" s="1" t="s">
        <v>4407</v>
      </c>
      <c r="C408" s="1" t="s">
        <v>4408</v>
      </c>
      <c r="D408" s="1" t="s">
        <v>4409</v>
      </c>
      <c r="E408" s="1" t="str">
        <f>IFERROR(__xludf.DUMMYFUNCTION("SPLIT(D408,""33"",FALSE)"),"9-11 allée des Peupliers
                                ")</f>
        <v>9-11 allée des Peupliers
                                </v>
      </c>
      <c r="F408" s="1" t="str">
        <f>IFERROR(__xludf.DUMMYFUNCTION("""COMPUTED_VALUE"""),"000 Bordeaux")</f>
        <v>000 Bordeaux</v>
      </c>
      <c r="G408" s="1" t="str">
        <f t="shared" si="1"/>
        <v>33000</v>
      </c>
      <c r="H408" s="1" t="s">
        <v>4410</v>
      </c>
      <c r="I408" s="1" t="s">
        <v>4411</v>
      </c>
      <c r="J408" s="5" t="s">
        <v>4412</v>
      </c>
      <c r="K408" s="1" t="s">
        <v>154</v>
      </c>
      <c r="L408" s="3"/>
      <c r="M408" s="3"/>
    </row>
    <row r="409">
      <c r="A409" s="4" t="s">
        <v>4422</v>
      </c>
      <c r="B409" s="1" t="s">
        <v>4423</v>
      </c>
      <c r="C409" s="1" t="s">
        <v>4424</v>
      </c>
      <c r="D409" s="1" t="s">
        <v>4425</v>
      </c>
      <c r="E409" s="1" t="str">
        <f>IFERROR(__xludf.DUMMYFUNCTION("SPLIT(D409,""33"",FALSE)"),"35 allee de peygaillard
                                ")</f>
        <v>35 allee de peygaillard
                                </v>
      </c>
      <c r="F409" s="1" t="str">
        <f>IFERROR(__xludf.DUMMYFUNCTION("""COMPUTED_VALUE"""),"370 bonnetan")</f>
        <v>370 bonnetan</v>
      </c>
      <c r="G409" s="1" t="str">
        <f t="shared" si="1"/>
        <v>33370</v>
      </c>
      <c r="H409" s="1" t="s">
        <v>4426</v>
      </c>
      <c r="I409" s="1" t="s">
        <v>4427</v>
      </c>
      <c r="J409" s="1" t="s">
        <v>11</v>
      </c>
      <c r="K409" s="1" t="s">
        <v>80</v>
      </c>
      <c r="L409" s="3"/>
      <c r="M409" s="3"/>
    </row>
    <row r="410">
      <c r="A410" s="4" t="s">
        <v>4433</v>
      </c>
      <c r="B410" s="1" t="s">
        <v>4434</v>
      </c>
      <c r="C410" s="1" t="s">
        <v>4435</v>
      </c>
      <c r="D410" s="1" t="s">
        <v>4436</v>
      </c>
      <c r="E410" s="1" t="str">
        <f>IFERROR(__xludf.DUMMYFUNCTION("SPLIT(D410,""33"",FALSE)"),"4 bis Avenue Thiers
                                ")</f>
        <v>4 bis Avenue Thiers
                                </v>
      </c>
      <c r="F410" s="1" t="str">
        <f>IFERROR(__xludf.DUMMYFUNCTION("""COMPUTED_VALUE"""),"100 Bordeaux")</f>
        <v>100 Bordeaux</v>
      </c>
      <c r="G410" s="1" t="str">
        <f t="shared" si="1"/>
        <v>33100</v>
      </c>
      <c r="H410" s="1" t="s">
        <v>4437</v>
      </c>
      <c r="I410" s="1" t="s">
        <v>11</v>
      </c>
      <c r="J410" s="5" t="s">
        <v>4438</v>
      </c>
      <c r="K410" s="1" t="s">
        <v>312</v>
      </c>
      <c r="L410" s="3"/>
      <c r="M410" s="3"/>
    </row>
    <row r="411">
      <c r="A411" s="4" t="s">
        <v>4442</v>
      </c>
      <c r="B411" s="1" t="s">
        <v>4443</v>
      </c>
      <c r="C411" s="1" t="s">
        <v>4444</v>
      </c>
      <c r="D411" s="1" t="s">
        <v>4445</v>
      </c>
      <c r="E411" s="1" t="str">
        <f>IFERROR(__xludf.DUMMYFUNCTION("SPLIT(D411,""33"",FALSE)"),"chez Louis COSSON 6, Rue Arnaud-Miqueu
                                 Villa Saint Pierre
                                ")</f>
        <v>chez Louis COSSON 6, Rue Arnaud-Miqueu
                                 Villa Saint Pierre
                                </v>
      </c>
      <c r="F411" s="1" t="str">
        <f>IFERROR(__xludf.DUMMYFUNCTION("""COMPUTED_VALUE"""),"000 Bordeaux")</f>
        <v>000 Bordeaux</v>
      </c>
      <c r="G411" s="1" t="str">
        <f t="shared" si="1"/>
        <v>33000</v>
      </c>
      <c r="H411" s="1" t="s">
        <v>4446</v>
      </c>
      <c r="I411" s="1" t="s">
        <v>4447</v>
      </c>
      <c r="J411" s="1" t="s">
        <v>11</v>
      </c>
      <c r="K411" s="1" t="s">
        <v>312</v>
      </c>
      <c r="L411" s="3"/>
      <c r="M411" s="3"/>
    </row>
    <row r="412">
      <c r="A412" s="4" t="s">
        <v>4459</v>
      </c>
      <c r="B412" s="1" t="s">
        <v>4460</v>
      </c>
      <c r="C412" s="1" t="s">
        <v>4461</v>
      </c>
      <c r="D412" s="1" t="s">
        <v>4462</v>
      </c>
      <c r="E412" s="1" t="str">
        <f>IFERROR(__xludf.DUMMYFUNCTION("SPLIT(D412,""33"",FALSE)"),"48 rue bouquiere
                                ")</f>
        <v>48 rue bouquiere
                                </v>
      </c>
      <c r="F412" s="1" t="str">
        <f>IFERROR(__xludf.DUMMYFUNCTION("""COMPUTED_VALUE"""),"000 bordeaux")</f>
        <v>000 bordeaux</v>
      </c>
      <c r="G412" s="1" t="str">
        <f t="shared" si="1"/>
        <v>33000</v>
      </c>
      <c r="H412" s="1" t="s">
        <v>4463</v>
      </c>
      <c r="I412" s="1" t="s">
        <v>4464</v>
      </c>
      <c r="J412" s="5" t="s">
        <v>4465</v>
      </c>
      <c r="K412" s="1" t="s">
        <v>80</v>
      </c>
      <c r="L412" s="3"/>
      <c r="M412" s="3"/>
    </row>
    <row r="413">
      <c r="A413" s="4" t="s">
        <v>4467</v>
      </c>
      <c r="B413" s="1" t="s">
        <v>4468</v>
      </c>
      <c r="C413" s="1" t="s">
        <v>4469</v>
      </c>
      <c r="D413" s="1" t="s">
        <v>4470</v>
      </c>
      <c r="E413" s="1" t="str">
        <f>IFERROR(__xludf.DUMMYFUNCTION("SPLIT(D413,""33"",FALSE)"),"19 rue François Mauriac
                                 Résidence Haut Vigneau bât A3 apt. 325
                                ")</f>
        <v>19 rue François Mauriac
                                 Résidence Haut Vigneau bât A3 apt. 325
                                </v>
      </c>
      <c r="F413" s="1" t="str">
        <f>IFERROR(__xludf.DUMMYFUNCTION("""COMPUTED_VALUE"""),"170 Gradignan")</f>
        <v>170 Gradignan</v>
      </c>
      <c r="G413" s="1" t="str">
        <f t="shared" si="1"/>
        <v>33170</v>
      </c>
      <c r="H413" s="1" t="s">
        <v>4471</v>
      </c>
      <c r="I413" s="1" t="s">
        <v>11</v>
      </c>
      <c r="J413" s="3"/>
      <c r="K413" s="1" t="s">
        <v>183</v>
      </c>
      <c r="L413" s="3"/>
      <c r="M413" s="3"/>
    </row>
    <row r="414">
      <c r="A414" s="4" t="s">
        <v>4487</v>
      </c>
      <c r="B414" s="1" t="s">
        <v>4488</v>
      </c>
      <c r="C414" s="1" t="s">
        <v>4489</v>
      </c>
      <c r="D414" s="1" t="s">
        <v>4490</v>
      </c>
      <c r="E414" s="1" t="str">
        <f>IFERROR(__xludf.DUMMYFUNCTION("SPLIT(D414,""33"",FALSE)"),"17 rue Baudin
                                ")</f>
        <v>17 rue Baudin
                                </v>
      </c>
      <c r="F414" s="1" t="str">
        <f>IFERROR(__xludf.DUMMYFUNCTION("""COMPUTED_VALUE"""),"110 Le Bouscat")</f>
        <v>110 Le Bouscat</v>
      </c>
      <c r="G414" s="1" t="str">
        <f t="shared" si="1"/>
        <v>33110</v>
      </c>
      <c r="H414" s="1" t="s">
        <v>4491</v>
      </c>
      <c r="I414" s="1" t="s">
        <v>11</v>
      </c>
      <c r="J414" s="5" t="s">
        <v>4492</v>
      </c>
      <c r="K414" s="1" t="s">
        <v>53</v>
      </c>
      <c r="L414" s="3"/>
      <c r="M414" s="3"/>
    </row>
    <row r="415">
      <c r="A415" s="4" t="s">
        <v>4502</v>
      </c>
      <c r="B415" s="1" t="s">
        <v>4503</v>
      </c>
      <c r="C415" s="1" t="s">
        <v>4504</v>
      </c>
      <c r="D415" s="1" t="s">
        <v>4505</v>
      </c>
      <c r="E415" s="1" t="str">
        <f>IFERROR(__xludf.DUMMYFUNCTION("SPLIT(D415,""33"",FALSE)"),"380 cours de la somme
                                ")</f>
        <v>380 cours de la somme
                                </v>
      </c>
      <c r="F415" s="1" t="str">
        <f>IFERROR(__xludf.DUMMYFUNCTION("""COMPUTED_VALUE"""),"000 Bordeaux")</f>
        <v>000 Bordeaux</v>
      </c>
      <c r="G415" s="1" t="str">
        <f t="shared" si="1"/>
        <v>33000</v>
      </c>
      <c r="H415" s="1" t="s">
        <v>4506</v>
      </c>
      <c r="I415" s="1" t="s">
        <v>11</v>
      </c>
      <c r="J415" s="5" t="s">
        <v>4507</v>
      </c>
      <c r="K415" s="1" t="s">
        <v>31</v>
      </c>
      <c r="L415" s="3"/>
      <c r="M415" s="3"/>
    </row>
    <row r="416">
      <c r="A416" s="4" t="s">
        <v>4509</v>
      </c>
      <c r="B416" s="1" t="s">
        <v>4510</v>
      </c>
      <c r="C416" s="1" t="s">
        <v>4511</v>
      </c>
      <c r="D416" s="1" t="s">
        <v>4512</v>
      </c>
      <c r="E416" s="1" t="str">
        <f>IFERROR(__xludf.DUMMYFUNCTION("SPLIT(D416,""33"",FALSE)"),"25 rue Permentade
                                ")</f>
        <v>25 rue Permentade
                                </v>
      </c>
      <c r="F416" s="1" t="str">
        <f>IFERROR(__xludf.DUMMYFUNCTION("""COMPUTED_VALUE"""),"000 Bordeaux")</f>
        <v>000 Bordeaux</v>
      </c>
      <c r="G416" s="1" t="str">
        <f t="shared" si="1"/>
        <v>33000</v>
      </c>
      <c r="H416" s="1" t="s">
        <v>4513</v>
      </c>
      <c r="I416" s="1" t="s">
        <v>2175</v>
      </c>
      <c r="J416" s="5" t="s">
        <v>2689</v>
      </c>
      <c r="K416" s="1" t="s">
        <v>312</v>
      </c>
      <c r="L416" s="3"/>
      <c r="M416" s="3"/>
    </row>
    <row r="417">
      <c r="A417" s="4" t="s">
        <v>4515</v>
      </c>
      <c r="B417" s="1" t="s">
        <v>4516</v>
      </c>
      <c r="C417" s="1" t="s">
        <v>4517</v>
      </c>
      <c r="D417" s="1" t="s">
        <v>4518</v>
      </c>
      <c r="E417" s="1" t="str">
        <f>IFERROR(__xludf.DUMMYFUNCTION("SPLIT(D417,""33"",FALSE)"),"134 cours Saint-Louis
                                 Résidence clos saint-louis bât 4 apt. 412
                                ")</f>
        <v>134 cours Saint-Louis
                                 Résidence clos saint-louis bât 4 apt. 412
                                </v>
      </c>
      <c r="F417" s="1" t="str">
        <f>IFERROR(__xludf.DUMMYFUNCTION("""COMPUTED_VALUE"""),"300 Bordeaux")</f>
        <v>300 Bordeaux</v>
      </c>
      <c r="G417" s="1" t="str">
        <f t="shared" si="1"/>
        <v>33300</v>
      </c>
      <c r="H417" s="1" t="s">
        <v>4519</v>
      </c>
      <c r="I417" s="1" t="s">
        <v>11</v>
      </c>
      <c r="J417" s="5" t="s">
        <v>4520</v>
      </c>
      <c r="K417" s="1" t="s">
        <v>183</v>
      </c>
      <c r="L417" s="3"/>
      <c r="M417" s="3"/>
    </row>
    <row r="418">
      <c r="A418" s="4" t="s">
        <v>4522</v>
      </c>
      <c r="B418" s="1" t="s">
        <v>4523</v>
      </c>
      <c r="C418" s="1" t="s">
        <v>4524</v>
      </c>
      <c r="D418" s="1" t="s">
        <v>4525</v>
      </c>
      <c r="E418" s="1" t="str">
        <f>IFERROR(__xludf.DUMMYFUNCTION("SPLIT(D418,""33"",FALSE)"),"6 Rue Des Girondins
                                ")</f>
        <v>6 Rue Des Girondins
                                </v>
      </c>
      <c r="F418" s="1" t="str">
        <f>IFERROR(__xludf.DUMMYFUNCTION("""COMPUTED_VALUE"""),"200 Bordeaux")</f>
        <v>200 Bordeaux</v>
      </c>
      <c r="G418" s="1" t="str">
        <f t="shared" si="1"/>
        <v>33200</v>
      </c>
      <c r="H418" s="1" t="s">
        <v>4526</v>
      </c>
      <c r="I418" s="1" t="s">
        <v>11</v>
      </c>
      <c r="J418" s="5" t="s">
        <v>4527</v>
      </c>
      <c r="K418" s="1" t="s">
        <v>80</v>
      </c>
      <c r="L418" s="3"/>
      <c r="M418" s="3"/>
    </row>
    <row r="419">
      <c r="A419" s="4" t="s">
        <v>4537</v>
      </c>
      <c r="B419" s="1" t="s">
        <v>4538</v>
      </c>
      <c r="C419" s="1" t="s">
        <v>4539</v>
      </c>
      <c r="D419" s="1" t="s">
        <v>4540</v>
      </c>
      <c r="E419" s="1" t="str">
        <f>IFERROR(__xludf.DUMMYFUNCTION("SPLIT(D419,""33"",FALSE)"),"224 rue du jardin public
                                 appartement 10
                                ")</f>
        <v>224 rue du jardin public
                                 appartement 10
                                </v>
      </c>
      <c r="F419" s="1" t="str">
        <f>IFERROR(__xludf.DUMMYFUNCTION("""COMPUTED_VALUE"""),"300 Bordeaux")</f>
        <v>300 Bordeaux</v>
      </c>
      <c r="G419" s="1" t="str">
        <f t="shared" si="1"/>
        <v>33300</v>
      </c>
      <c r="H419" s="1" t="s">
        <v>4541</v>
      </c>
      <c r="I419" s="1" t="s">
        <v>11</v>
      </c>
      <c r="J419" s="1" t="s">
        <v>11</v>
      </c>
      <c r="K419" s="1" t="s">
        <v>80</v>
      </c>
      <c r="L419" s="3"/>
      <c r="M419" s="3"/>
    </row>
    <row r="420">
      <c r="A420" s="4" t="s">
        <v>4549</v>
      </c>
      <c r="B420" s="1" t="s">
        <v>4550</v>
      </c>
      <c r="C420" s="1" t="s">
        <v>4551</v>
      </c>
      <c r="D420" s="1" t="s">
        <v>4552</v>
      </c>
      <c r="E420" s="1" t="str">
        <f>IFERROR(__xludf.DUMMYFUNCTION("SPLIT(D420,""33"",FALSE)"),"21 quai de bacalan
                                ")</f>
        <v>21 quai de bacalan
                                </v>
      </c>
      <c r="F420" s="1" t="str">
        <f>IFERROR(__xludf.DUMMYFUNCTION("""COMPUTED_VALUE"""),"300 Bordeaux")</f>
        <v>300 Bordeaux</v>
      </c>
      <c r="G420" s="1" t="str">
        <f t="shared" si="1"/>
        <v>33300</v>
      </c>
      <c r="H420" s="1" t="s">
        <v>4553</v>
      </c>
      <c r="I420" s="1" t="s">
        <v>11</v>
      </c>
      <c r="J420" s="5" t="s">
        <v>4554</v>
      </c>
      <c r="K420" s="1" t="s">
        <v>80</v>
      </c>
      <c r="L420" s="3"/>
      <c r="M420" s="3"/>
    </row>
    <row r="421">
      <c r="A421" s="4" t="s">
        <v>4560</v>
      </c>
      <c r="B421" s="1" t="s">
        <v>4561</v>
      </c>
      <c r="C421" s="3"/>
      <c r="D421" s="1" t="s">
        <v>9575</v>
      </c>
      <c r="E421" s="1" t="str">
        <f>IFERROR(__xludf.DUMMYFUNCTION("SPLIT(D421,""33"",FALSE)"),"pas d'adresse")</f>
        <v>pas d'adresse</v>
      </c>
      <c r="F421" s="3"/>
      <c r="G421" s="1" t="str">
        <f t="shared" si="1"/>
        <v/>
      </c>
      <c r="H421" s="3"/>
      <c r="I421" s="1" t="s">
        <v>11</v>
      </c>
      <c r="J421" s="1" t="s">
        <v>11</v>
      </c>
      <c r="K421" s="1" t="s">
        <v>11</v>
      </c>
      <c r="L421" s="3"/>
      <c r="M421" s="3"/>
    </row>
    <row r="422">
      <c r="A422" s="4" t="s">
        <v>4563</v>
      </c>
      <c r="B422" s="1" t="s">
        <v>4564</v>
      </c>
      <c r="C422" s="1" t="s">
        <v>4565</v>
      </c>
      <c r="D422" s="1" t="s">
        <v>4566</v>
      </c>
      <c r="E422" s="1" t="str">
        <f>IFERROR(__xludf.DUMMYFUNCTION("SPLIT(D422,""33"",FALSE)"),"37 rue Jules Mabit
                                ")</f>
        <v>37 rue Jules Mabit
                                </v>
      </c>
      <c r="F422" s="1" t="str">
        <f>IFERROR(__xludf.DUMMYFUNCTION("""COMPUTED_VALUE"""),"200 Bordeaux")</f>
        <v>200 Bordeaux</v>
      </c>
      <c r="G422" s="1" t="str">
        <f t="shared" si="1"/>
        <v>33200</v>
      </c>
      <c r="H422" s="1" t="s">
        <v>4567</v>
      </c>
      <c r="I422" s="1" t="s">
        <v>4568</v>
      </c>
      <c r="J422" s="1" t="s">
        <v>11</v>
      </c>
      <c r="K422" s="1" t="s">
        <v>1199</v>
      </c>
      <c r="L422" s="3"/>
      <c r="M422" s="3"/>
    </row>
    <row r="423">
      <c r="A423" s="4" t="s">
        <v>4572</v>
      </c>
      <c r="B423" s="1" t="s">
        <v>4573</v>
      </c>
      <c r="C423" s="1" t="s">
        <v>4574</v>
      </c>
      <c r="D423" s="1" t="s">
        <v>4575</v>
      </c>
      <c r="E423" s="1" t="str">
        <f>IFERROR(__xludf.DUMMYFUNCTION("SPLIT(D423,""33"",FALSE)"),"23 rue du Hâ 
                                ")</f>
        <v>23 rue du Hâ 
                                </v>
      </c>
      <c r="F423" s="1" t="str">
        <f>IFERROR(__xludf.DUMMYFUNCTION("""COMPUTED_VALUE"""),"000 Bordeaux")</f>
        <v>000 Bordeaux</v>
      </c>
      <c r="G423" s="1" t="str">
        <f t="shared" si="1"/>
        <v>33000</v>
      </c>
      <c r="H423" s="1" t="s">
        <v>4576</v>
      </c>
      <c r="I423" s="1" t="s">
        <v>4577</v>
      </c>
      <c r="J423" s="5" t="s">
        <v>4578</v>
      </c>
      <c r="K423" s="1" t="s">
        <v>80</v>
      </c>
      <c r="L423" s="3"/>
      <c r="M423" s="3"/>
    </row>
    <row r="424">
      <c r="A424" s="4" t="s">
        <v>4580</v>
      </c>
      <c r="B424" s="1" t="s">
        <v>4581</v>
      </c>
      <c r="C424" s="1" t="s">
        <v>4582</v>
      </c>
      <c r="D424" s="1" t="s">
        <v>4583</v>
      </c>
      <c r="E424" s="1" t="str">
        <f>IFERROR(__xludf.DUMMYFUNCTION("SPLIT(D424,""33"",FALSE)"),"27 rue Charlevoix de Villers
                                ")</f>
        <v>27 rue Charlevoix de Villers
                                </v>
      </c>
      <c r="F424" s="1" t="str">
        <f>IFERROR(__xludf.DUMMYFUNCTION("""COMPUTED_VALUE"""),"300 Bordeaux")</f>
        <v>300 Bordeaux</v>
      </c>
      <c r="G424" s="1" t="str">
        <f t="shared" si="1"/>
        <v>33300</v>
      </c>
      <c r="H424" s="1" t="s">
        <v>4584</v>
      </c>
      <c r="I424" s="1" t="s">
        <v>11</v>
      </c>
      <c r="J424" s="5" t="s">
        <v>4585</v>
      </c>
      <c r="K424" s="1" t="s">
        <v>80</v>
      </c>
      <c r="L424" s="3"/>
      <c r="M424" s="3"/>
    </row>
    <row r="425">
      <c r="A425" s="4" t="s">
        <v>4587</v>
      </c>
      <c r="B425" s="1" t="s">
        <v>4588</v>
      </c>
      <c r="C425" s="1" t="s">
        <v>4589</v>
      </c>
      <c r="D425" s="1" t="s">
        <v>4590</v>
      </c>
      <c r="E425" s="1" t="str">
        <f>IFERROR(__xludf.DUMMYFUNCTION("SPLIT(D425,""33"",FALSE)"),"32 rue Marcelin Berthelot
                                ")</f>
        <v>32 rue Marcelin Berthelot
                                </v>
      </c>
      <c r="F425" s="1" t="str">
        <f>IFERROR(__xludf.DUMMYFUNCTION("""COMPUTED_VALUE"""),"200 Bordeaux")</f>
        <v>200 Bordeaux</v>
      </c>
      <c r="G425" s="1" t="str">
        <f t="shared" si="1"/>
        <v>33200</v>
      </c>
      <c r="H425" s="1" t="s">
        <v>2991</v>
      </c>
      <c r="I425" s="1" t="s">
        <v>11</v>
      </c>
      <c r="J425" s="5" t="s">
        <v>4591</v>
      </c>
      <c r="K425" s="1" t="s">
        <v>382</v>
      </c>
      <c r="L425" s="3"/>
      <c r="M425" s="3"/>
    </row>
    <row r="426">
      <c r="A426" s="4" t="s">
        <v>4625</v>
      </c>
      <c r="B426" s="1" t="s">
        <v>4626</v>
      </c>
      <c r="C426" s="1" t="s">
        <v>4627</v>
      </c>
      <c r="D426" s="1" t="s">
        <v>4628</v>
      </c>
      <c r="E426" s="1" t="str">
        <f>IFERROR(__xludf.DUMMYFUNCTION("SPLIT(D426,""33"",FALSE)"),"17/19 place Jean Cayrol
                                 Boulangerie ""Secrets de pains""
                                ")</f>
        <v>17/19 place Jean Cayrol
                                 Boulangerie "Secrets de pains"
                                </v>
      </c>
      <c r="F426" s="1" t="str">
        <f>IFERROR(__xludf.DUMMYFUNCTION("""COMPUTED_VALUE"""),"300 Bordeaux")</f>
        <v>300 Bordeaux</v>
      </c>
      <c r="G426" s="1" t="str">
        <f t="shared" si="1"/>
        <v>33300</v>
      </c>
      <c r="H426" s="1" t="s">
        <v>4629</v>
      </c>
      <c r="I426" s="1" t="s">
        <v>11</v>
      </c>
      <c r="J426" s="3"/>
      <c r="K426" s="1" t="s">
        <v>312</v>
      </c>
      <c r="L426" s="3"/>
      <c r="M426" s="3"/>
    </row>
    <row r="427">
      <c r="A427" s="4" t="s">
        <v>4633</v>
      </c>
      <c r="B427" s="1" t="s">
        <v>4634</v>
      </c>
      <c r="C427" s="3"/>
      <c r="D427" s="1" t="s">
        <v>9575</v>
      </c>
      <c r="E427" s="1" t="str">
        <f>IFERROR(__xludf.DUMMYFUNCTION("SPLIT(D427,""33"",FALSE)"),"pas d'adresse")</f>
        <v>pas d'adresse</v>
      </c>
      <c r="F427" s="3"/>
      <c r="G427" s="1" t="str">
        <f t="shared" si="1"/>
        <v/>
      </c>
      <c r="H427" s="3"/>
      <c r="I427" s="1" t="s">
        <v>11</v>
      </c>
      <c r="J427" s="1" t="s">
        <v>11</v>
      </c>
      <c r="K427" s="1" t="s">
        <v>11</v>
      </c>
      <c r="L427" s="3"/>
      <c r="M427" s="3"/>
    </row>
    <row r="428">
      <c r="A428" s="4" t="s">
        <v>4636</v>
      </c>
      <c r="B428" s="1" t="s">
        <v>4637</v>
      </c>
      <c r="C428" s="1" t="s">
        <v>4638</v>
      </c>
      <c r="D428" s="1" t="s">
        <v>4639</v>
      </c>
      <c r="E428" s="1" t="str">
        <f>IFERROR(__xludf.DUMMYFUNCTION("SPLIT(D428,""33"",FALSE)"),"68 RUE EMILE COMBES
                                ")</f>
        <v>68 RUE EMILE COMBES
                                </v>
      </c>
      <c r="F428" s="1" t="str">
        <f>IFERROR(__xludf.DUMMYFUNCTION("""COMPUTED_VALUE"""),"000 BORDEAUX")</f>
        <v>000 BORDEAUX</v>
      </c>
      <c r="G428" s="1" t="str">
        <f t="shared" si="1"/>
        <v>33000</v>
      </c>
      <c r="H428" s="1" t="s">
        <v>4640</v>
      </c>
      <c r="I428" s="1" t="s">
        <v>11</v>
      </c>
      <c r="J428" s="5" t="s">
        <v>4641</v>
      </c>
      <c r="K428" s="1" t="s">
        <v>80</v>
      </c>
      <c r="L428" s="3"/>
      <c r="M428" s="3"/>
    </row>
    <row r="429">
      <c r="A429" s="4" t="s">
        <v>4647</v>
      </c>
      <c r="B429" s="1" t="s">
        <v>4648</v>
      </c>
      <c r="C429" s="1" t="s">
        <v>4649</v>
      </c>
      <c r="D429" s="1" t="s">
        <v>4650</v>
      </c>
      <c r="E429" s="1" t="str">
        <f>IFERROR(__xludf.DUMMYFUNCTION("SPLIT(D429,""33"",FALSE)"),"40 rue Joséphine
                                ")</f>
        <v>40 rue Joséphine
                                </v>
      </c>
      <c r="F429" s="1" t="str">
        <f>IFERROR(__xludf.DUMMYFUNCTION("""COMPUTED_VALUE"""),"000 Bordeaux")</f>
        <v>000 Bordeaux</v>
      </c>
      <c r="G429" s="1" t="str">
        <f t="shared" si="1"/>
        <v>33000</v>
      </c>
      <c r="H429" s="1" t="s">
        <v>4651</v>
      </c>
      <c r="I429" s="1" t="s">
        <v>4652</v>
      </c>
      <c r="J429" s="5" t="s">
        <v>4653</v>
      </c>
      <c r="K429" s="1" t="s">
        <v>80</v>
      </c>
      <c r="L429" s="3"/>
      <c r="M429" s="3"/>
    </row>
    <row r="430">
      <c r="A430" s="4" t="s">
        <v>4657</v>
      </c>
      <c r="B430" s="1" t="s">
        <v>4658</v>
      </c>
      <c r="C430" s="1" t="s">
        <v>4659</v>
      </c>
      <c r="D430" s="1" t="s">
        <v>4660</v>
      </c>
      <c r="E430" s="1" t="str">
        <f>IFERROR(__xludf.DUMMYFUNCTION("SPLIT(D430,""33"",FALSE)"),"8, rue Borie
                                ")</f>
        <v>8, rue Borie
                                </v>
      </c>
      <c r="F430" s="1" t="str">
        <f>IFERROR(__xludf.DUMMYFUNCTION("""COMPUTED_VALUE"""),"300 BORDEAUX")</f>
        <v>300 BORDEAUX</v>
      </c>
      <c r="G430" s="1" t="str">
        <f t="shared" si="1"/>
        <v>33300</v>
      </c>
      <c r="H430" s="1" t="s">
        <v>4661</v>
      </c>
      <c r="I430" s="1" t="s">
        <v>11</v>
      </c>
      <c r="J430" s="5" t="s">
        <v>4662</v>
      </c>
      <c r="K430" s="1" t="s">
        <v>53</v>
      </c>
      <c r="L430" s="3"/>
      <c r="M430" s="3"/>
    </row>
    <row r="431">
      <c r="A431" s="4" t="s">
        <v>4664</v>
      </c>
      <c r="B431" s="1" t="s">
        <v>4665</v>
      </c>
      <c r="C431" s="3"/>
      <c r="D431" s="1" t="s">
        <v>9575</v>
      </c>
      <c r="E431" s="1" t="str">
        <f>IFERROR(__xludf.DUMMYFUNCTION("SPLIT(D431,""33"",FALSE)"),"pas d'adresse")</f>
        <v>pas d'adresse</v>
      </c>
      <c r="F431" s="3"/>
      <c r="G431" s="1" t="str">
        <f t="shared" si="1"/>
        <v/>
      </c>
      <c r="H431" s="3"/>
      <c r="I431" s="1" t="s">
        <v>11</v>
      </c>
      <c r="J431" s="1" t="s">
        <v>11</v>
      </c>
      <c r="K431" s="1" t="s">
        <v>11</v>
      </c>
      <c r="L431" s="3"/>
      <c r="M431" s="3"/>
    </row>
    <row r="432">
      <c r="A432" s="4" t="s">
        <v>4667</v>
      </c>
      <c r="B432" s="1" t="s">
        <v>4668</v>
      </c>
      <c r="C432" s="1" t="s">
        <v>4669</v>
      </c>
      <c r="D432" s="1" t="s">
        <v>4670</v>
      </c>
      <c r="E432" s="1" t="str">
        <f>IFERROR(__xludf.DUMMYFUNCTION("SPLIT(D432,""33"",FALSE)"),"153 rue Georges Mandel
                                ")</f>
        <v>153 rue Georges Mandel
                                </v>
      </c>
      <c r="F432" s="1" t="str">
        <f>IFERROR(__xludf.DUMMYFUNCTION("""COMPUTED_VALUE"""),"000 Bordeaux")</f>
        <v>000 Bordeaux</v>
      </c>
      <c r="G432" s="1" t="str">
        <f t="shared" si="1"/>
        <v>33000</v>
      </c>
      <c r="H432" s="1" t="s">
        <v>4671</v>
      </c>
      <c r="I432" s="1" t="s">
        <v>4672</v>
      </c>
      <c r="J432" s="1" t="s">
        <v>11</v>
      </c>
      <c r="K432" s="1" t="s">
        <v>312</v>
      </c>
      <c r="L432" s="3"/>
      <c r="M432" s="3"/>
    </row>
    <row r="433">
      <c r="A433" s="4" t="s">
        <v>4674</v>
      </c>
      <c r="B433" s="1" t="s">
        <v>4675</v>
      </c>
      <c r="C433" s="1" t="s">
        <v>4676</v>
      </c>
      <c r="D433" s="1" t="s">
        <v>4677</v>
      </c>
      <c r="E433" s="1" t="str">
        <f>IFERROR(__xludf.DUMMYFUNCTION("SPLIT(D433,""33"",FALSE)"),"23 cours de quebec 
                                 A 319    Bat CA 
                                ")</f>
        <v>23 cours de quebec 
                                 A 319    Bat CA 
                                </v>
      </c>
      <c r="F433" s="1" t="str">
        <f>IFERROR(__xludf.DUMMYFUNCTION("""COMPUTED_VALUE"""),"300 Bordeaux")</f>
        <v>300 Bordeaux</v>
      </c>
      <c r="G433" s="1" t="str">
        <f t="shared" si="1"/>
        <v>33300</v>
      </c>
      <c r="H433" s="1" t="s">
        <v>4678</v>
      </c>
      <c r="I433" s="1" t="s">
        <v>11</v>
      </c>
      <c r="J433" s="1" t="s">
        <v>11</v>
      </c>
      <c r="K433" s="1" t="s">
        <v>924</v>
      </c>
      <c r="L433" s="3"/>
      <c r="M433" s="3"/>
    </row>
    <row r="434">
      <c r="A434" s="4" t="s">
        <v>4680</v>
      </c>
      <c r="B434" s="1" t="s">
        <v>4681</v>
      </c>
      <c r="C434" s="1" t="s">
        <v>4682</v>
      </c>
      <c r="D434" s="1" t="s">
        <v>4683</v>
      </c>
      <c r="E434" s="1" t="str">
        <f>IFERROR(__xludf.DUMMYFUNCTION("SPLIT(D434,""33"",FALSE)"),"Rue du Dr Roux
                                ")</f>
        <v>Rue du Dr Roux
                                </v>
      </c>
      <c r="F434" s="1" t="str">
        <f>IFERROR(__xludf.DUMMYFUNCTION("""COMPUTED_VALUE"""),"000 Bordeaux")</f>
        <v>000 Bordeaux</v>
      </c>
      <c r="G434" s="1" t="str">
        <f t="shared" si="1"/>
        <v>33000</v>
      </c>
      <c r="H434" s="1" t="s">
        <v>4684</v>
      </c>
      <c r="I434" s="1" t="s">
        <v>11</v>
      </c>
      <c r="J434" s="5" t="s">
        <v>4685</v>
      </c>
      <c r="K434" s="1" t="s">
        <v>31</v>
      </c>
      <c r="L434" s="3"/>
      <c r="M434" s="3"/>
    </row>
    <row r="435">
      <c r="A435" s="4" t="s">
        <v>4689</v>
      </c>
      <c r="B435" s="1" t="s">
        <v>4690</v>
      </c>
      <c r="C435" s="1" t="s">
        <v>4691</v>
      </c>
      <c r="D435" s="1" t="s">
        <v>4692</v>
      </c>
      <c r="E435" s="1" t="str">
        <f>IFERROR(__xludf.DUMMYFUNCTION("SPLIT(D435,""33"",FALSE)"),"11 allée Ausone
                                 Domaine Universitaire
                                ")</f>
        <v>11 allée Ausone
                                 Domaine Universitaire
                                </v>
      </c>
      <c r="F435" s="1" t="str">
        <f>IFERROR(__xludf.DUMMYFUNCTION("""COMPUTED_VALUE"""),"607 Pessac")</f>
        <v>607 Pessac</v>
      </c>
      <c r="G435" s="1" t="str">
        <f t="shared" si="1"/>
        <v>33607</v>
      </c>
      <c r="H435" s="1" t="s">
        <v>4693</v>
      </c>
      <c r="I435" s="1" t="s">
        <v>4694</v>
      </c>
      <c r="J435" s="5" t="s">
        <v>4695</v>
      </c>
      <c r="K435" s="1" t="s">
        <v>312</v>
      </c>
      <c r="L435" s="3"/>
      <c r="M435" s="3"/>
    </row>
    <row r="436">
      <c r="A436" s="4" t="s">
        <v>4721</v>
      </c>
      <c r="B436" s="1" t="s">
        <v>4722</v>
      </c>
      <c r="C436" s="1" t="s">
        <v>4723</v>
      </c>
      <c r="D436" s="1" t="s">
        <v>4724</v>
      </c>
      <c r="E436" s="1" t="str">
        <f>IFERROR(__xludf.DUMMYFUNCTION("SPLIT(D436,""33"",FALSE)"),"79 cours des Aubiers 
                                ")</f>
        <v>79 cours des Aubiers 
                                </v>
      </c>
      <c r="F436" s="1" t="str">
        <f>IFERROR(__xludf.DUMMYFUNCTION("""COMPUTED_VALUE"""),"300 Bordeaux")</f>
        <v>300 Bordeaux</v>
      </c>
      <c r="G436" s="1" t="str">
        <f t="shared" si="1"/>
        <v>33300</v>
      </c>
      <c r="H436" s="1" t="s">
        <v>4725</v>
      </c>
      <c r="I436" s="1" t="s">
        <v>2175</v>
      </c>
      <c r="J436" s="1" t="s">
        <v>11</v>
      </c>
      <c r="K436" s="1" t="s">
        <v>312</v>
      </c>
      <c r="L436" s="3"/>
      <c r="M436" s="3"/>
    </row>
    <row r="437">
      <c r="A437" s="4" t="s">
        <v>4737</v>
      </c>
      <c r="B437" s="1" t="s">
        <v>4738</v>
      </c>
      <c r="C437" s="1" t="s">
        <v>4739</v>
      </c>
      <c r="D437" s="1" t="s">
        <v>4740</v>
      </c>
      <c r="E437" s="1" t="str">
        <f>IFERROR(__xludf.DUMMYFUNCTION("SPLIT(D437,""33"",FALSE)"),"43 rue Saint Nicolas
                                ")</f>
        <v>43 rue Saint Nicolas
                                </v>
      </c>
      <c r="F437" s="1" t="str">
        <f>IFERROR(__xludf.DUMMYFUNCTION("""COMPUTED_VALUE"""),"800 Bordeaux")</f>
        <v>800 Bordeaux</v>
      </c>
      <c r="G437" s="1" t="str">
        <f t="shared" si="1"/>
        <v>33800</v>
      </c>
      <c r="H437" s="1" t="s">
        <v>4741</v>
      </c>
      <c r="I437" s="1" t="s">
        <v>11</v>
      </c>
      <c r="J437" s="1" t="s">
        <v>11</v>
      </c>
      <c r="K437" s="1" t="s">
        <v>31</v>
      </c>
      <c r="L437" s="3"/>
      <c r="M437" s="3"/>
    </row>
    <row r="438">
      <c r="A438" s="4" t="s">
        <v>4749</v>
      </c>
      <c r="B438" s="1" t="s">
        <v>4750</v>
      </c>
      <c r="C438" s="3"/>
      <c r="D438" s="1" t="s">
        <v>9575</v>
      </c>
      <c r="E438" s="1" t="str">
        <f>IFERROR(__xludf.DUMMYFUNCTION("SPLIT(D438,""33"",FALSE)"),"pas d'adresse")</f>
        <v>pas d'adresse</v>
      </c>
      <c r="F438" s="3"/>
      <c r="G438" s="1" t="str">
        <f t="shared" si="1"/>
        <v/>
      </c>
      <c r="H438" s="3"/>
      <c r="I438" s="1" t="s">
        <v>11</v>
      </c>
      <c r="J438" s="1" t="s">
        <v>11</v>
      </c>
      <c r="K438" s="1" t="s">
        <v>11</v>
      </c>
      <c r="L438" s="3"/>
      <c r="M438" s="3"/>
    </row>
    <row r="439">
      <c r="A439" s="4" t="s">
        <v>4760</v>
      </c>
      <c r="B439" s="1" t="s">
        <v>4761</v>
      </c>
      <c r="C439" s="1" t="s">
        <v>4762</v>
      </c>
      <c r="D439" s="1" t="s">
        <v>4763</v>
      </c>
      <c r="E439" s="1" t="str">
        <f>IFERROR(__xludf.DUMMYFUNCTION("SPLIT(D439,""33"",FALSE)"),"52 rue Eugène Le Roy
                                ")</f>
        <v>52 rue Eugène Le Roy
                                </v>
      </c>
      <c r="F439" s="1" t="str">
        <f>IFERROR(__xludf.DUMMYFUNCTION("""COMPUTED_VALUE"""),"800 Bordeaux")</f>
        <v>800 Bordeaux</v>
      </c>
      <c r="G439" s="1" t="str">
        <f t="shared" si="1"/>
        <v>33800</v>
      </c>
      <c r="H439" s="1" t="s">
        <v>4764</v>
      </c>
      <c r="I439" s="1" t="s">
        <v>4765</v>
      </c>
      <c r="J439" s="5" t="s">
        <v>4766</v>
      </c>
      <c r="K439" s="1" t="s">
        <v>53</v>
      </c>
      <c r="L439" s="3"/>
      <c r="M439" s="3"/>
    </row>
    <row r="440">
      <c r="A440" s="4" t="s">
        <v>4770</v>
      </c>
      <c r="B440" s="1" t="s">
        <v>4771</v>
      </c>
      <c r="C440" s="1" t="s">
        <v>4772</v>
      </c>
      <c r="D440" s="1" t="s">
        <v>629</v>
      </c>
      <c r="E440" s="1" t="str">
        <f>IFERROR(__xludf.DUMMYFUNCTION("SPLIT(D440,""33"",FALSE)"),"26, rue Marius Olivier
                                ")</f>
        <v>26, rue Marius Olivier
                                </v>
      </c>
      <c r="F440" s="1" t="str">
        <f>IFERROR(__xludf.DUMMYFUNCTION("""COMPUTED_VALUE"""),"130 BEGLES")</f>
        <v>130 BEGLES</v>
      </c>
      <c r="G440" s="1" t="str">
        <f t="shared" si="1"/>
        <v>33130</v>
      </c>
      <c r="H440" s="1" t="s">
        <v>630</v>
      </c>
      <c r="I440" s="1" t="s">
        <v>11</v>
      </c>
      <c r="J440" s="5" t="s">
        <v>631</v>
      </c>
      <c r="K440" s="1" t="s">
        <v>80</v>
      </c>
      <c r="L440" s="3"/>
      <c r="M440" s="3"/>
    </row>
    <row r="441">
      <c r="A441" s="4" t="s">
        <v>4780</v>
      </c>
      <c r="B441" s="1" t="s">
        <v>4781</v>
      </c>
      <c r="C441" s="1" t="s">
        <v>4782</v>
      </c>
      <c r="D441" s="1" t="s">
        <v>4783</v>
      </c>
      <c r="E441" s="1" t="str">
        <f>IFERROR(__xludf.DUMMYFUNCTION("SPLIT(D441,""33"",FALSE)"),"29 rue des sablières
                                ")</f>
        <v>29 rue des sablières
                                </v>
      </c>
      <c r="F441" s="1" t="str">
        <f>IFERROR(__xludf.DUMMYFUNCTION("""COMPUTED_VALUE"""),"800 bordeaux")</f>
        <v>800 bordeaux</v>
      </c>
      <c r="G441" s="1" t="str">
        <f t="shared" si="1"/>
        <v>33800</v>
      </c>
      <c r="H441" s="1" t="s">
        <v>4784</v>
      </c>
      <c r="I441" s="1" t="s">
        <v>11</v>
      </c>
      <c r="J441" s="1" t="s">
        <v>11</v>
      </c>
      <c r="K441" s="1" t="s">
        <v>31</v>
      </c>
      <c r="L441" s="3"/>
      <c r="M441" s="3"/>
    </row>
    <row r="442">
      <c r="A442" s="4" t="s">
        <v>4792</v>
      </c>
      <c r="B442" s="1" t="s">
        <v>4793</v>
      </c>
      <c r="C442" s="1" t="s">
        <v>4794</v>
      </c>
      <c r="D442" s="1" t="s">
        <v>4795</v>
      </c>
      <c r="E442" s="1" t="str">
        <f>IFERROR(__xludf.DUMMYFUNCTION("SPLIT(D442,""33"",FALSE)"),"36-38 rue Saint-James
                                ")</f>
        <v>36-38 rue Saint-James
                                </v>
      </c>
      <c r="F442" s="1" t="str">
        <f>IFERROR(__xludf.DUMMYFUNCTION("""COMPUTED_VALUE"""),"000 Bordeaux")</f>
        <v>000 Bordeaux</v>
      </c>
      <c r="G442" s="1" t="str">
        <f t="shared" si="1"/>
        <v>33000</v>
      </c>
      <c r="H442" s="1" t="s">
        <v>4796</v>
      </c>
      <c r="I442" s="1" t="s">
        <v>11</v>
      </c>
      <c r="J442" s="5" t="s">
        <v>4797</v>
      </c>
      <c r="K442" s="1" t="s">
        <v>53</v>
      </c>
      <c r="L442" s="3"/>
      <c r="M442" s="3"/>
    </row>
    <row r="443">
      <c r="A443" s="4" t="s">
        <v>4799</v>
      </c>
      <c r="B443" s="1" t="s">
        <v>4800</v>
      </c>
      <c r="C443" s="1" t="s">
        <v>4801</v>
      </c>
      <c r="D443" s="1" t="s">
        <v>4802</v>
      </c>
      <c r="E443" s="1" t="str">
        <f>IFERROR(__xludf.DUMMYFUNCTION("SPLIT(D443,""33"",FALSE)"),"65 rue Elie Gintrac 
                                ")</f>
        <v>65 rue Elie Gintrac 
                                </v>
      </c>
      <c r="F443" s="1" t="str">
        <f>IFERROR(__xludf.DUMMYFUNCTION("""COMPUTED_VALUE"""),"000 Bordeaux")</f>
        <v>000 Bordeaux</v>
      </c>
      <c r="G443" s="1" t="str">
        <f t="shared" si="1"/>
        <v>33000</v>
      </c>
      <c r="H443" s="1" t="s">
        <v>4803</v>
      </c>
      <c r="I443" s="1" t="s">
        <v>11</v>
      </c>
      <c r="J443" s="3"/>
      <c r="K443" s="1" t="s">
        <v>80</v>
      </c>
      <c r="L443" s="3"/>
      <c r="M443" s="3"/>
    </row>
    <row r="444">
      <c r="A444" s="4" t="s">
        <v>4821</v>
      </c>
      <c r="B444" s="1" t="s">
        <v>4822</v>
      </c>
      <c r="C444" s="1" t="s">
        <v>4823</v>
      </c>
      <c r="D444" s="1" t="s">
        <v>4824</v>
      </c>
      <c r="E444" s="1" t="str">
        <f>IFERROR(__xludf.DUMMYFUNCTION("SPLIT(D444,""33"",FALSE)"),"10 RUE JEAN CARMET
                                ")</f>
        <v>10 RUE JEAN CARMET
                                </v>
      </c>
      <c r="F444" s="3" t="str">
        <f>IFERROR(__xludf.DUMMYFUNCTION("""COMPUTED_VALUE"""),"600 Pessac")</f>
        <v>600 Pessac</v>
      </c>
      <c r="G444" s="1" t="str">
        <f t="shared" si="1"/>
        <v>33600</v>
      </c>
      <c r="H444" s="3"/>
      <c r="I444" s="1" t="s">
        <v>11</v>
      </c>
      <c r="J444" s="1" t="s">
        <v>11</v>
      </c>
      <c r="K444" s="1" t="s">
        <v>11</v>
      </c>
      <c r="L444" s="3"/>
      <c r="M444" s="3"/>
    </row>
    <row r="445">
      <c r="A445" s="4" t="s">
        <v>4828</v>
      </c>
      <c r="B445" s="1" t="s">
        <v>4829</v>
      </c>
      <c r="C445" s="3"/>
      <c r="D445" s="1" t="s">
        <v>9575</v>
      </c>
      <c r="E445" s="1" t="str">
        <f>IFERROR(__xludf.DUMMYFUNCTION("SPLIT(D445,""33"",FALSE)"),"pas d'adresse")</f>
        <v>pas d'adresse</v>
      </c>
      <c r="F445" s="3"/>
      <c r="G445" s="1" t="str">
        <f t="shared" si="1"/>
        <v/>
      </c>
      <c r="H445" s="3"/>
      <c r="I445" s="1" t="s">
        <v>11</v>
      </c>
      <c r="J445" s="1" t="s">
        <v>11</v>
      </c>
      <c r="K445" s="1" t="s">
        <v>11</v>
      </c>
      <c r="L445" s="3"/>
      <c r="M445" s="3"/>
    </row>
    <row r="446">
      <c r="A446" s="4" t="s">
        <v>4837</v>
      </c>
      <c r="B446" s="1" t="s">
        <v>4838</v>
      </c>
      <c r="C446" s="1" t="s">
        <v>4839</v>
      </c>
      <c r="D446" s="1" t="s">
        <v>4840</v>
      </c>
      <c r="E446" s="1" t="str">
        <f>IFERROR(__xludf.DUMMYFUNCTION("SPLIT(D446,""33"",FALSE)"),"Ehpad Bon Secours -  rue Sainte Marie
                                ")</f>
        <v>Ehpad Bon Secours -  rue Sainte Marie
                                </v>
      </c>
      <c r="F446" s="1" t="str">
        <f>IFERROR(__xludf.DUMMYFUNCTION("""COMPUTED_VALUE"""),"130 Bègles")</f>
        <v>130 Bègles</v>
      </c>
      <c r="G446" s="1" t="str">
        <f t="shared" si="1"/>
        <v>33130</v>
      </c>
      <c r="H446" s="1" t="s">
        <v>4841</v>
      </c>
      <c r="I446" s="1" t="s">
        <v>11</v>
      </c>
      <c r="J446" s="5" t="s">
        <v>4842</v>
      </c>
      <c r="K446" s="1" t="s">
        <v>31</v>
      </c>
      <c r="L446" s="3"/>
      <c r="M446" s="3"/>
    </row>
    <row r="447">
      <c r="A447" s="4" t="s">
        <v>4848</v>
      </c>
      <c r="B447" s="1" t="s">
        <v>4849</v>
      </c>
      <c r="C447" s="1" t="s">
        <v>4850</v>
      </c>
      <c r="D447" s="1" t="s">
        <v>4851</v>
      </c>
      <c r="E447" s="1" t="str">
        <f>IFERROR(__xludf.DUMMYFUNCTION("SPLIT(D447,""33"",FALSE)"),"120 rue Héron
                                ")</f>
        <v>120 rue Héron
                                </v>
      </c>
      <c r="F447" s="1" t="str">
        <f>IFERROR(__xludf.DUMMYFUNCTION("""COMPUTED_VALUE"""),"000 BORDEAUX")</f>
        <v>000 BORDEAUX</v>
      </c>
      <c r="G447" s="1" t="str">
        <f t="shared" si="1"/>
        <v>33000</v>
      </c>
      <c r="H447" s="1" t="s">
        <v>4852</v>
      </c>
      <c r="I447" s="1" t="s">
        <v>11</v>
      </c>
      <c r="J447" s="5" t="s">
        <v>4853</v>
      </c>
      <c r="K447" s="1" t="s">
        <v>31</v>
      </c>
      <c r="L447" s="3"/>
      <c r="M447" s="3"/>
    </row>
    <row r="448">
      <c r="A448" s="4" t="s">
        <v>4857</v>
      </c>
      <c r="B448" s="1" t="s">
        <v>4858</v>
      </c>
      <c r="C448" s="1" t="s">
        <v>4859</v>
      </c>
      <c r="D448" s="1" t="s">
        <v>4860</v>
      </c>
      <c r="E448" s="1" t="str">
        <f>IFERROR(__xludf.DUMMYFUNCTION("SPLIT(D448,""33"",FALSE)"),"10 rue des Treuils
                                 lycée François Magendie
                                ")</f>
        <v>10 rue des Treuils
                                 lycée François Magendie
                                </v>
      </c>
      <c r="F448" s="1" t="str">
        <f>IFERROR(__xludf.DUMMYFUNCTION("""COMPUTED_VALUE"""),"000 Bordeaux")</f>
        <v>000 Bordeaux</v>
      </c>
      <c r="G448" s="1" t="str">
        <f t="shared" si="1"/>
        <v>33000</v>
      </c>
      <c r="H448" s="1" t="s">
        <v>4861</v>
      </c>
      <c r="I448" s="1" t="s">
        <v>11</v>
      </c>
      <c r="J448" s="1" t="s">
        <v>11</v>
      </c>
      <c r="K448" s="1" t="s">
        <v>154</v>
      </c>
      <c r="L448" s="3"/>
      <c r="M448" s="3"/>
    </row>
    <row r="449">
      <c r="A449" s="4" t="s">
        <v>4873</v>
      </c>
      <c r="B449" s="1" t="s">
        <v>4874</v>
      </c>
      <c r="C449" s="1" t="s">
        <v>4875</v>
      </c>
      <c r="D449" s="1" t="s">
        <v>4876</v>
      </c>
      <c r="E449" s="1" t="str">
        <f>IFERROR(__xludf.DUMMYFUNCTION("SPLIT(D449,""33"",FALSE)"),"1 square Gustave Courbet
                                 Bat. A
                                ")</f>
        <v>1 square Gustave Courbet
                                 Bat. A
                                </v>
      </c>
      <c r="F449" s="1" t="str">
        <f>IFERROR(__xludf.DUMMYFUNCTION("""COMPUTED_VALUE"""),"700 Mérignac")</f>
        <v>700 Mérignac</v>
      </c>
      <c r="G449" s="1" t="str">
        <f t="shared" si="1"/>
        <v>33700</v>
      </c>
      <c r="H449" s="1" t="s">
        <v>4877</v>
      </c>
      <c r="I449" s="1" t="s">
        <v>4878</v>
      </c>
      <c r="J449" s="1" t="s">
        <v>11</v>
      </c>
      <c r="K449" s="1" t="s">
        <v>53</v>
      </c>
      <c r="L449" s="3"/>
      <c r="M449" s="3"/>
    </row>
    <row r="450">
      <c r="A450" s="4" t="s">
        <v>4894</v>
      </c>
      <c r="B450" s="1" t="s">
        <v>4895</v>
      </c>
      <c r="C450" s="1" t="s">
        <v>4896</v>
      </c>
      <c r="D450" s="1" t="s">
        <v>4897</v>
      </c>
      <c r="E450" s="1" t="str">
        <f>IFERROR(__xludf.DUMMYFUNCTION("SPLIT(D450,""33"",FALSE)"),"5 rue de Mandavit
                                ")</f>
        <v>5 rue de Mandavit
                                </v>
      </c>
      <c r="F450" s="1" t="str">
        <f>IFERROR(__xludf.DUMMYFUNCTION("""COMPUTED_VALUE"""),"170 Gradignan")</f>
        <v>170 Gradignan</v>
      </c>
      <c r="G450" s="1" t="str">
        <f t="shared" si="1"/>
        <v>33170</v>
      </c>
      <c r="H450" s="1" t="s">
        <v>4898</v>
      </c>
      <c r="I450" s="1" t="s">
        <v>11</v>
      </c>
      <c r="J450" s="5" t="s">
        <v>4899</v>
      </c>
      <c r="K450" s="1" t="s">
        <v>80</v>
      </c>
      <c r="L450" s="3"/>
      <c r="M450" s="3"/>
    </row>
    <row r="451">
      <c r="A451" s="4" t="s">
        <v>4903</v>
      </c>
      <c r="B451" s="1" t="s">
        <v>4904</v>
      </c>
      <c r="C451" s="1" t="s">
        <v>4905</v>
      </c>
      <c r="D451" s="1" t="s">
        <v>4906</v>
      </c>
      <c r="E451" s="1" t="str">
        <f>IFERROR(__xludf.DUMMYFUNCTION("SPLIT(D451,""33"",FALSE)"),"57 rue Paul courteault
                                ")</f>
        <v>57 rue Paul courteault
                                </v>
      </c>
      <c r="F451" s="1" t="str">
        <f>IFERROR(__xludf.DUMMYFUNCTION("""COMPUTED_VALUE"""),"000 Bordeaux")</f>
        <v>000 Bordeaux</v>
      </c>
      <c r="G451" s="1" t="str">
        <f t="shared" si="1"/>
        <v>33000</v>
      </c>
      <c r="H451" s="1" t="s">
        <v>4907</v>
      </c>
      <c r="I451" s="1" t="s">
        <v>11</v>
      </c>
      <c r="J451" s="1" t="s">
        <v>11</v>
      </c>
      <c r="K451" s="1" t="s">
        <v>183</v>
      </c>
      <c r="L451" s="3"/>
      <c r="M451" s="3"/>
    </row>
    <row r="452">
      <c r="A452" s="4" t="s">
        <v>4911</v>
      </c>
      <c r="B452" s="1" t="s">
        <v>4912</v>
      </c>
      <c r="C452" s="1" t="s">
        <v>4913</v>
      </c>
      <c r="D452" s="1" t="s">
        <v>4914</v>
      </c>
      <c r="E452" s="1" t="str">
        <f>IFERROR(__xludf.DUMMYFUNCTION("SPLIT(D452,""33"",FALSE)"),"17, rue Maxime Lalanne
                                ")</f>
        <v>17, rue Maxime Lalanne
                                </v>
      </c>
      <c r="F452" s="1" t="str">
        <f>IFERROR(__xludf.DUMMYFUNCTION("""COMPUTED_VALUE"""),"800 Bordeaux")</f>
        <v>800 Bordeaux</v>
      </c>
      <c r="G452" s="1" t="str">
        <f t="shared" si="1"/>
        <v>33800</v>
      </c>
      <c r="H452" s="1" t="s">
        <v>4915</v>
      </c>
      <c r="I452" s="1" t="s">
        <v>11</v>
      </c>
      <c r="J452" s="5" t="s">
        <v>4916</v>
      </c>
      <c r="K452" s="1" t="s">
        <v>80</v>
      </c>
      <c r="L452" s="3"/>
      <c r="M452" s="3"/>
    </row>
    <row r="453">
      <c r="A453" s="4" t="s">
        <v>4920</v>
      </c>
      <c r="B453" s="1" t="s">
        <v>4921</v>
      </c>
      <c r="C453" s="1" t="s">
        <v>4922</v>
      </c>
      <c r="D453" s="1" t="s">
        <v>4923</v>
      </c>
      <c r="E453" s="1" t="str">
        <f>IFERROR(__xludf.DUMMYFUNCTION("SPLIT(D453,""33"",FALSE)"),"38 rue Tillet
                                ")</f>
        <v>38 rue Tillet
                                </v>
      </c>
      <c r="F453" s="1" t="str">
        <f>IFERROR(__xludf.DUMMYFUNCTION("""COMPUTED_VALUE"""),"800 Bordeaux")</f>
        <v>800 Bordeaux</v>
      </c>
      <c r="G453" s="1" t="str">
        <f t="shared" si="1"/>
        <v>33800</v>
      </c>
      <c r="H453" s="1" t="s">
        <v>4924</v>
      </c>
      <c r="I453" s="1" t="s">
        <v>11</v>
      </c>
      <c r="J453" s="5" t="s">
        <v>4925</v>
      </c>
      <c r="K453" s="1" t="s">
        <v>924</v>
      </c>
      <c r="L453" s="3"/>
      <c r="M453" s="3"/>
    </row>
    <row r="454">
      <c r="A454" s="4" t="s">
        <v>4937</v>
      </c>
      <c r="B454" s="1" t="s">
        <v>4938</v>
      </c>
      <c r="C454" s="1" t="s">
        <v>4939</v>
      </c>
      <c r="D454" s="1" t="s">
        <v>4940</v>
      </c>
      <c r="E454" s="1" t="str">
        <f>IFERROR(__xludf.DUMMYFUNCTION("SPLIT(D454,""33"",FALSE)"),"1 place Saint-Christoly
                                ")</f>
        <v>1 place Saint-Christoly
                                </v>
      </c>
      <c r="F454" s="1" t="str">
        <f>IFERROR(__xludf.DUMMYFUNCTION("""COMPUTED_VALUE"""),"000 BORDEAUX")</f>
        <v>000 BORDEAUX</v>
      </c>
      <c r="G454" s="1" t="str">
        <f t="shared" si="1"/>
        <v>33000</v>
      </c>
      <c r="H454" s="1" t="s">
        <v>4941</v>
      </c>
      <c r="I454" s="1" t="s">
        <v>11</v>
      </c>
      <c r="J454" s="1" t="s">
        <v>11</v>
      </c>
      <c r="K454" s="1" t="s">
        <v>53</v>
      </c>
      <c r="L454" s="3"/>
      <c r="M454" s="3"/>
    </row>
    <row r="455">
      <c r="A455" s="4" t="s">
        <v>4943</v>
      </c>
      <c r="B455" s="1" t="s">
        <v>4944</v>
      </c>
      <c r="C455" s="1" t="s">
        <v>4945</v>
      </c>
      <c r="D455" s="1" t="s">
        <v>4946</v>
      </c>
      <c r="E455" s="1" t="str">
        <f>IFERROR(__xludf.DUMMYFUNCTION("SPLIT(D455,""33"",FALSE)"),"114 Avenue Thiers
                                ")</f>
        <v>114 Avenue Thiers
                                </v>
      </c>
      <c r="F455" s="1" t="str">
        <f>IFERROR(__xludf.DUMMYFUNCTION("""COMPUTED_VALUE"""),"100 Bordeaux")</f>
        <v>100 Bordeaux</v>
      </c>
      <c r="G455" s="1" t="str">
        <f t="shared" si="1"/>
        <v>33100</v>
      </c>
      <c r="H455" s="1" t="s">
        <v>4947</v>
      </c>
      <c r="I455" s="1" t="s">
        <v>11</v>
      </c>
      <c r="J455" s="5" t="s">
        <v>4948</v>
      </c>
      <c r="K455" s="1" t="s">
        <v>53</v>
      </c>
      <c r="L455" s="3"/>
      <c r="M455" s="3"/>
    </row>
    <row r="456">
      <c r="A456" s="4" t="s">
        <v>4950</v>
      </c>
      <c r="B456" s="1" t="s">
        <v>4951</v>
      </c>
      <c r="C456" s="1" t="s">
        <v>4952</v>
      </c>
      <c r="D456" s="1" t="s">
        <v>4953</v>
      </c>
      <c r="E456" s="1" t="str">
        <f>IFERROR(__xludf.DUMMYFUNCTION("SPLIT(D456,""33"",FALSE)"),"15 rue Felix Faure
                                 Maison 44, chez Christine Chanton
                                ")</f>
        <v>15 rue Felix Faure
                                 Maison 44, chez Christine Chanton
                                </v>
      </c>
      <c r="F456" s="1" t="str">
        <f>IFERROR(__xludf.DUMMYFUNCTION("""COMPUTED_VALUE"""),"600 Pessac")</f>
        <v>600 Pessac</v>
      </c>
      <c r="G456" s="1" t="str">
        <f t="shared" si="1"/>
        <v>33600</v>
      </c>
      <c r="H456" s="1" t="s">
        <v>4954</v>
      </c>
      <c r="I456" s="1" t="s">
        <v>11</v>
      </c>
      <c r="J456" s="5" t="s">
        <v>4955</v>
      </c>
      <c r="K456" s="1" t="s">
        <v>80</v>
      </c>
      <c r="L456" s="3"/>
      <c r="M456" s="3"/>
    </row>
    <row r="457">
      <c r="A457" s="4" t="s">
        <v>4957</v>
      </c>
      <c r="B457" s="1" t="s">
        <v>4958</v>
      </c>
      <c r="C457" s="1" t="s">
        <v>4959</v>
      </c>
      <c r="D457" s="1" t="s">
        <v>4960</v>
      </c>
      <c r="E457" s="1" t="str">
        <f>IFERROR(__xludf.DUMMYFUNCTION("SPLIT(D457,""33"",FALSE)"),"9 rue Clément Ader
                                ")</f>
        <v>9 rue Clément Ader
                                </v>
      </c>
      <c r="F457" s="1" t="str">
        <f>IFERROR(__xludf.DUMMYFUNCTION("""COMPUTED_VALUE"""),"560 Carbon Blanc")</f>
        <v>560 Carbon Blanc</v>
      </c>
      <c r="G457" s="1" t="str">
        <f t="shared" si="1"/>
        <v>33560</v>
      </c>
      <c r="H457" s="1" t="s">
        <v>4961</v>
      </c>
      <c r="I457" s="1" t="s">
        <v>11</v>
      </c>
      <c r="J457" s="1" t="s">
        <v>11</v>
      </c>
      <c r="K457" s="1" t="s">
        <v>183</v>
      </c>
      <c r="L457" s="3"/>
      <c r="M457" s="3"/>
    </row>
    <row r="458">
      <c r="A458" s="4" t="s">
        <v>4963</v>
      </c>
      <c r="B458" s="1" t="s">
        <v>4964</v>
      </c>
      <c r="C458" s="1" t="s">
        <v>4965</v>
      </c>
      <c r="D458" s="1" t="s">
        <v>4966</v>
      </c>
      <c r="E458" s="1" t="str">
        <f>IFERROR(__xludf.DUMMYFUNCTION("SPLIT(D458,""33"",FALSE)"),"171 rue Naujac
                                ")</f>
        <v>171 rue Naujac
                                </v>
      </c>
      <c r="F458" s="1" t="str">
        <f>IFERROR(__xludf.DUMMYFUNCTION("""COMPUTED_VALUE"""),"000 BORDEAUX")</f>
        <v>000 BORDEAUX</v>
      </c>
      <c r="G458" s="1" t="str">
        <f t="shared" si="1"/>
        <v>33000</v>
      </c>
      <c r="H458" s="1" t="s">
        <v>4967</v>
      </c>
      <c r="I458" s="1" t="s">
        <v>11</v>
      </c>
      <c r="J458" s="3"/>
      <c r="K458" s="1" t="s">
        <v>154</v>
      </c>
      <c r="L458" s="3"/>
      <c r="M458" s="3"/>
    </row>
    <row r="459">
      <c r="A459" s="4" t="s">
        <v>4971</v>
      </c>
      <c r="B459" s="1" t="s">
        <v>4972</v>
      </c>
      <c r="C459" s="1" t="s">
        <v>4973</v>
      </c>
      <c r="D459" s="1" t="s">
        <v>4974</v>
      </c>
      <c r="E459" s="1" t="str">
        <f>IFERROR(__xludf.DUMMYFUNCTION("SPLIT(D459,""33"",FALSE)"),"20 rue des Fauvettes
                                ")</f>
        <v>20 rue des Fauvettes
                                </v>
      </c>
      <c r="F459" s="1" t="str">
        <f>IFERROR(__xludf.DUMMYFUNCTION("""COMPUTED_VALUE"""),"200 Bordeaux")</f>
        <v>200 Bordeaux</v>
      </c>
      <c r="G459" s="1" t="str">
        <f t="shared" si="1"/>
        <v>33200</v>
      </c>
      <c r="H459" s="1" t="s">
        <v>4975</v>
      </c>
      <c r="I459" s="1" t="s">
        <v>11</v>
      </c>
      <c r="J459" s="1" t="s">
        <v>11</v>
      </c>
      <c r="K459" s="1" t="s">
        <v>154</v>
      </c>
      <c r="L459" s="3"/>
      <c r="M459" s="3"/>
    </row>
    <row r="460">
      <c r="A460" s="4" t="s">
        <v>4979</v>
      </c>
      <c r="B460" s="1" t="s">
        <v>4980</v>
      </c>
      <c r="C460" s="1" t="s">
        <v>4981</v>
      </c>
      <c r="D460" s="1" t="s">
        <v>4982</v>
      </c>
      <c r="E460" s="1" t="str">
        <f>IFERROR(__xludf.DUMMYFUNCTION("SPLIT(D460,""33"",FALSE)"),"1 chemin de Laroque
                                ")</f>
        <v>1 chemin de Laroque
                                </v>
      </c>
      <c r="F460" s="1" t="str">
        <f>IFERROR(__xludf.DUMMYFUNCTION("""COMPUTED_VALUE"""),"410 Beguey")</f>
        <v>410 Beguey</v>
      </c>
      <c r="G460" s="1" t="str">
        <f t="shared" si="1"/>
        <v>33410</v>
      </c>
      <c r="H460" s="1" t="s">
        <v>4983</v>
      </c>
      <c r="I460" s="1" t="s">
        <v>11</v>
      </c>
      <c r="J460" s="1" t="s">
        <v>11</v>
      </c>
      <c r="K460" s="1" t="s">
        <v>80</v>
      </c>
      <c r="L460" s="3"/>
      <c r="M460" s="3"/>
    </row>
    <row r="461">
      <c r="A461" s="4" t="s">
        <v>4985</v>
      </c>
      <c r="B461" s="1" t="s">
        <v>4986</v>
      </c>
      <c r="C461" s="1" t="s">
        <v>4987</v>
      </c>
      <c r="D461" s="1" t="s">
        <v>4988</v>
      </c>
      <c r="E461" s="1" t="str">
        <f>IFERROR(__xludf.DUMMYFUNCTION("SPLIT(D461,""33"",FALSE)"),"9 rue des Capérans 
                                BP 46
                                ")</f>
        <v>9 rue des Capérans 
                                BP 46
                                </v>
      </c>
      <c r="F461" s="1" t="str">
        <f>IFERROR(__xludf.DUMMYFUNCTION("""COMPUTED_VALUE"""),"025 Bordeaux Cedex")</f>
        <v>025 Bordeaux Cedex</v>
      </c>
      <c r="G461" s="1" t="str">
        <f t="shared" si="1"/>
        <v>33025</v>
      </c>
      <c r="H461" s="1" t="s">
        <v>4989</v>
      </c>
      <c r="I461" s="1" t="s">
        <v>11</v>
      </c>
      <c r="J461" s="5" t="s">
        <v>4990</v>
      </c>
      <c r="K461" s="1" t="s">
        <v>654</v>
      </c>
      <c r="L461" s="3"/>
      <c r="M461" s="3"/>
    </row>
    <row r="462">
      <c r="A462" s="4" t="s">
        <v>4992</v>
      </c>
      <c r="B462" s="1" t="s">
        <v>4993</v>
      </c>
      <c r="C462" s="1" t="s">
        <v>4994</v>
      </c>
      <c r="D462" s="1" t="s">
        <v>4995</v>
      </c>
      <c r="E462" s="1" t="str">
        <f>IFERROR(__xludf.DUMMYFUNCTION("SPLIT(D462,""33"",FALSE)"),"16 rue Chabrely
                                ")</f>
        <v>16 rue Chabrely
                                </v>
      </c>
      <c r="F462" s="1" t="str">
        <f>IFERROR(__xludf.DUMMYFUNCTION("""COMPUTED_VALUE"""),"100 Bordeaux")</f>
        <v>100 Bordeaux</v>
      </c>
      <c r="G462" s="1" t="str">
        <f t="shared" si="1"/>
        <v>33100</v>
      </c>
      <c r="H462" s="1" t="s">
        <v>4996</v>
      </c>
      <c r="I462" s="1" t="s">
        <v>11</v>
      </c>
      <c r="J462" s="5" t="s">
        <v>4997</v>
      </c>
      <c r="K462" s="1" t="s">
        <v>80</v>
      </c>
      <c r="L462" s="3"/>
      <c r="M462" s="3"/>
    </row>
    <row r="463">
      <c r="A463" s="4" t="s">
        <v>5003</v>
      </c>
      <c r="B463" s="1" t="s">
        <v>5004</v>
      </c>
      <c r="C463" s="1" t="s">
        <v>5005</v>
      </c>
      <c r="D463" s="1" t="s">
        <v>5006</v>
      </c>
      <c r="E463" s="1" t="str">
        <f>IFERROR(__xludf.DUMMYFUNCTION("SPLIT(D463,""33"",FALSE)"),"176-182 rue Guillaume Leblanc
                                ")</f>
        <v>176-182 rue Guillaume Leblanc
                                </v>
      </c>
      <c r="F463" s="1" t="str">
        <f>IFERROR(__xludf.DUMMYFUNCTION("""COMPUTED_VALUE"""),"000 Bordeaux")</f>
        <v>000 Bordeaux</v>
      </c>
      <c r="G463" s="1" t="str">
        <f t="shared" si="1"/>
        <v>33000</v>
      </c>
      <c r="H463" s="1" t="s">
        <v>5007</v>
      </c>
      <c r="I463" s="1" t="s">
        <v>11</v>
      </c>
      <c r="J463" s="1" t="s">
        <v>11</v>
      </c>
      <c r="K463" s="1" t="s">
        <v>924</v>
      </c>
      <c r="L463" s="3"/>
      <c r="M463" s="3"/>
    </row>
    <row r="464">
      <c r="A464" s="4" t="s">
        <v>5025</v>
      </c>
      <c r="B464" s="1" t="s">
        <v>5026</v>
      </c>
      <c r="C464" s="1" t="s">
        <v>5027</v>
      </c>
      <c r="D464" s="1" t="s">
        <v>5028</v>
      </c>
      <c r="E464" s="1" t="str">
        <f>IFERROR(__xludf.DUMMYFUNCTION("SPLIT(D464,""33"",FALSE)"),"41 rue st joseph
                                ")</f>
        <v>41 rue st joseph
                                </v>
      </c>
      <c r="F464" s="1" t="str">
        <f>IFERROR(__xludf.DUMMYFUNCTION("""COMPUTED_VALUE"""),"000 Bordeaux")</f>
        <v>000 Bordeaux</v>
      </c>
      <c r="G464" s="1" t="str">
        <f t="shared" si="1"/>
        <v>33000</v>
      </c>
      <c r="H464" s="1" t="s">
        <v>5029</v>
      </c>
      <c r="I464" s="1" t="s">
        <v>11</v>
      </c>
      <c r="J464" s="5" t="s">
        <v>5030</v>
      </c>
      <c r="K464" s="1" t="s">
        <v>924</v>
      </c>
      <c r="L464" s="3"/>
      <c r="M464" s="3"/>
    </row>
    <row r="465">
      <c r="A465" s="4" t="s">
        <v>5032</v>
      </c>
      <c r="B465" s="1" t="s">
        <v>5033</v>
      </c>
      <c r="C465" s="3"/>
      <c r="D465" s="1" t="s">
        <v>9575</v>
      </c>
      <c r="E465" s="1" t="str">
        <f>IFERROR(__xludf.DUMMYFUNCTION("SPLIT(D465,""33"",FALSE)"),"pas d'adresse")</f>
        <v>pas d'adresse</v>
      </c>
      <c r="F465" s="3"/>
      <c r="G465" s="1" t="str">
        <f t="shared" si="1"/>
        <v/>
      </c>
      <c r="H465" s="3"/>
      <c r="I465" s="1" t="s">
        <v>11</v>
      </c>
      <c r="J465" s="1" t="s">
        <v>11</v>
      </c>
      <c r="K465" s="1" t="s">
        <v>11</v>
      </c>
      <c r="L465" s="3"/>
      <c r="M465" s="3"/>
    </row>
    <row r="466">
      <c r="A466" s="4" t="s">
        <v>5035</v>
      </c>
      <c r="B466" s="1" t="s">
        <v>5036</v>
      </c>
      <c r="C466" s="1" t="s">
        <v>5037</v>
      </c>
      <c r="D466" s="1" t="s">
        <v>5038</v>
      </c>
      <c r="E466" s="1" t="str">
        <f>IFERROR(__xludf.DUMMYFUNCTION("SPLIT(D466,""33"",FALSE)"),"31 rue Lachassaigne
                                ")</f>
        <v>31 rue Lachassaigne
                                </v>
      </c>
      <c r="F466" s="1" t="str">
        <f>IFERROR(__xludf.DUMMYFUNCTION("""COMPUTED_VALUE"""),"000 Bordeaux")</f>
        <v>000 Bordeaux</v>
      </c>
      <c r="G466" s="1" t="str">
        <f t="shared" si="1"/>
        <v>33000</v>
      </c>
      <c r="H466" s="1" t="s">
        <v>5039</v>
      </c>
      <c r="I466" s="1" t="s">
        <v>11</v>
      </c>
      <c r="J466" s="3"/>
      <c r="K466" s="1" t="s">
        <v>80</v>
      </c>
      <c r="L466" s="3"/>
      <c r="M466" s="3"/>
    </row>
    <row r="467">
      <c r="A467" s="4" t="s">
        <v>5043</v>
      </c>
      <c r="B467" s="1" t="s">
        <v>5044</v>
      </c>
      <c r="C467" s="1" t="s">
        <v>5045</v>
      </c>
      <c r="D467" s="1" t="s">
        <v>5046</v>
      </c>
      <c r="E467" s="1" t="str">
        <f>IFERROR(__xludf.DUMMYFUNCTION("SPLIT(D467,""33"",FALSE)"),"319 cours du Maréchal Gallieni
                                ")</f>
        <v>319 cours du Maréchal Gallieni
                                </v>
      </c>
      <c r="F467" s="1" t="str">
        <f>IFERROR(__xludf.DUMMYFUNCTION("""COMPUTED_VALUE"""),"000 Bordeaux")</f>
        <v>000 Bordeaux</v>
      </c>
      <c r="G467" s="1" t="str">
        <f t="shared" si="1"/>
        <v>33000</v>
      </c>
      <c r="H467" s="1" t="s">
        <v>5047</v>
      </c>
      <c r="I467" s="1" t="s">
        <v>5048</v>
      </c>
      <c r="J467" s="5" t="s">
        <v>5049</v>
      </c>
      <c r="K467" s="1" t="s">
        <v>53</v>
      </c>
      <c r="L467" s="3"/>
      <c r="M467" s="3"/>
    </row>
    <row r="468">
      <c r="A468" s="4" t="s">
        <v>5053</v>
      </c>
      <c r="B468" s="1" t="s">
        <v>5054</v>
      </c>
      <c r="C468" s="1" t="s">
        <v>5055</v>
      </c>
      <c r="D468" s="1" t="s">
        <v>5056</v>
      </c>
      <c r="E468" s="1" t="str">
        <f>IFERROR(__xludf.DUMMYFUNCTION("SPLIT(D468,""33"",FALSE)"),"91 Rue Nuyens
                                ")</f>
        <v>91 Rue Nuyens
                                </v>
      </c>
      <c r="F468" s="1" t="str">
        <f>IFERROR(__xludf.DUMMYFUNCTION("""COMPUTED_VALUE"""),"100 BORDEAUX")</f>
        <v>100 BORDEAUX</v>
      </c>
      <c r="G468" s="1" t="str">
        <f t="shared" si="1"/>
        <v>33100</v>
      </c>
      <c r="H468" s="1" t="s">
        <v>5057</v>
      </c>
      <c r="I468" s="1" t="s">
        <v>11</v>
      </c>
      <c r="J468" s="5" t="s">
        <v>5058</v>
      </c>
      <c r="K468" s="1" t="s">
        <v>382</v>
      </c>
      <c r="L468" s="3"/>
      <c r="M468" s="3"/>
    </row>
    <row r="469">
      <c r="A469" s="4" t="s">
        <v>5060</v>
      </c>
      <c r="B469" s="1" t="s">
        <v>5061</v>
      </c>
      <c r="C469" s="1" t="s">
        <v>5062</v>
      </c>
      <c r="D469" s="1" t="s">
        <v>5063</v>
      </c>
      <c r="E469" s="1" t="str">
        <f>IFERROR(__xludf.DUMMYFUNCTION("SPLIT(D469,""33"",FALSE)"),"37 cours de Quebec 
                                 Apt. 707 Bât. G chez Chaumont Cédric
                                ")</f>
        <v>37 cours de Quebec 
                                 Apt. 707 Bât. G chez Chaumont Cédric
                                </v>
      </c>
      <c r="F469" s="1" t="str">
        <f>IFERROR(__xludf.DUMMYFUNCTION("""COMPUTED_VALUE"""),"300 Bordeaux")</f>
        <v>300 Bordeaux</v>
      </c>
      <c r="G469" s="1" t="str">
        <f t="shared" si="1"/>
        <v>33300</v>
      </c>
      <c r="H469" s="1" t="s">
        <v>5064</v>
      </c>
      <c r="I469" s="1" t="s">
        <v>11</v>
      </c>
      <c r="J469" s="5" t="s">
        <v>5065</v>
      </c>
      <c r="K469" s="1" t="s">
        <v>183</v>
      </c>
      <c r="L469" s="3"/>
      <c r="M469" s="3"/>
    </row>
    <row r="470">
      <c r="A470" s="4" t="s">
        <v>5073</v>
      </c>
      <c r="B470" s="1" t="s">
        <v>5074</v>
      </c>
      <c r="C470" s="1" t="s">
        <v>5075</v>
      </c>
      <c r="D470" s="1" t="s">
        <v>5076</v>
      </c>
      <c r="E470" s="1" t="str">
        <f>IFERROR(__xludf.DUMMYFUNCTION("SPLIT(D470,""33"",FALSE)"),"bordeaux
                                ")</f>
        <v>bordeaux
                                </v>
      </c>
      <c r="F470" s="1" t="str">
        <f>IFERROR(__xludf.DUMMYFUNCTION("""COMPUTED_VALUE"""),"000 Bordeaux")</f>
        <v>000 Bordeaux</v>
      </c>
      <c r="G470" s="1" t="str">
        <f t="shared" si="1"/>
        <v>33000</v>
      </c>
      <c r="H470" s="1" t="s">
        <v>5077</v>
      </c>
      <c r="I470" s="1" t="s">
        <v>11</v>
      </c>
      <c r="J470" s="1" t="s">
        <v>11</v>
      </c>
      <c r="K470" s="1" t="s">
        <v>43</v>
      </c>
      <c r="L470" s="3"/>
      <c r="M470" s="3"/>
    </row>
    <row r="471">
      <c r="A471" s="4" t="s">
        <v>5085</v>
      </c>
      <c r="B471" s="1" t="s">
        <v>5086</v>
      </c>
      <c r="C471" s="1" t="s">
        <v>5087</v>
      </c>
      <c r="D471" s="1" t="s">
        <v>5088</v>
      </c>
      <c r="E471" s="1" t="str">
        <f>IFERROR(__xludf.DUMMYFUNCTION("SPLIT(D471,""33"",FALSE)"),"127 rue Charles Tournemire
                                ")</f>
        <v>127 rue Charles Tournemire
                                </v>
      </c>
      <c r="F471" s="1" t="str">
        <f>IFERROR(__xludf.DUMMYFUNCTION("""COMPUTED_VALUE"""),"300 Bordeaux")</f>
        <v>300 Bordeaux</v>
      </c>
      <c r="G471" s="1" t="str">
        <f t="shared" si="1"/>
        <v>33300</v>
      </c>
      <c r="H471" s="1" t="s">
        <v>5089</v>
      </c>
      <c r="I471" s="1" t="s">
        <v>11</v>
      </c>
      <c r="J471" s="5" t="s">
        <v>5090</v>
      </c>
      <c r="K471" s="1" t="s">
        <v>31</v>
      </c>
      <c r="L471" s="3"/>
      <c r="M471" s="3"/>
    </row>
    <row r="472">
      <c r="A472" s="4" t="s">
        <v>5096</v>
      </c>
      <c r="B472" s="1" t="s">
        <v>5097</v>
      </c>
      <c r="C472" s="1" t="s">
        <v>5098</v>
      </c>
      <c r="D472" s="1" t="s">
        <v>5099</v>
      </c>
      <c r="E472" s="1" t="str">
        <f>IFERROR(__xludf.DUMMYFUNCTION("SPLIT(D472,""33"",FALSE)"),"62 rue Fieffé 
                                ")</f>
        <v>62 rue Fieffé 
                                </v>
      </c>
      <c r="F472" s="1" t="str">
        <f>IFERROR(__xludf.DUMMYFUNCTION("""COMPUTED_VALUE"""),"800 Bordeaux")</f>
        <v>800 Bordeaux</v>
      </c>
      <c r="G472" s="1" t="str">
        <f t="shared" si="1"/>
        <v>33800</v>
      </c>
      <c r="H472" s="1" t="s">
        <v>5100</v>
      </c>
      <c r="I472" s="1" t="s">
        <v>11</v>
      </c>
      <c r="J472" s="5" t="s">
        <v>5101</v>
      </c>
      <c r="K472" s="1" t="s">
        <v>80</v>
      </c>
      <c r="L472" s="3"/>
      <c r="M472" s="3"/>
    </row>
    <row r="473">
      <c r="A473" s="4" t="s">
        <v>5117</v>
      </c>
      <c r="B473" s="1" t="s">
        <v>5118</v>
      </c>
      <c r="C473" s="1" t="s">
        <v>5119</v>
      </c>
      <c r="D473" s="1" t="s">
        <v>5120</v>
      </c>
      <c r="E473" s="1" t="str">
        <f>IFERROR(__xludf.DUMMYFUNCTION("SPLIT(D473,""33"",FALSE)"),"7 Quai de Brienne
                                ")</f>
        <v>7 Quai de Brienne
                                </v>
      </c>
      <c r="F473" s="1" t="str">
        <f>IFERROR(__xludf.DUMMYFUNCTION("""COMPUTED_VALUE"""),"800 Bordeaux")</f>
        <v>800 Bordeaux</v>
      </c>
      <c r="G473" s="1" t="str">
        <f t="shared" si="1"/>
        <v>33800</v>
      </c>
      <c r="H473" s="1" t="s">
        <v>5121</v>
      </c>
      <c r="I473" s="1" t="s">
        <v>11</v>
      </c>
      <c r="J473" s="5" t="s">
        <v>5122</v>
      </c>
      <c r="K473" s="1" t="s">
        <v>53</v>
      </c>
      <c r="L473" s="3"/>
      <c r="M473" s="3"/>
    </row>
    <row r="474">
      <c r="A474" s="4" t="s">
        <v>5124</v>
      </c>
      <c r="B474" s="1" t="s">
        <v>5125</v>
      </c>
      <c r="C474" s="1" t="s">
        <v>5126</v>
      </c>
      <c r="D474" s="1" t="s">
        <v>5127</v>
      </c>
      <c r="E474" s="1" t="str">
        <f>IFERROR(__xludf.DUMMYFUNCTION("SPLIT(D474,""33"",FALSE)"),"39 rue Lachassaigne
                                ")</f>
        <v>39 rue Lachassaigne
                                </v>
      </c>
      <c r="F474" s="1" t="str">
        <f>IFERROR(__xludf.DUMMYFUNCTION("""COMPUTED_VALUE"""),"000 Bordeaux")</f>
        <v>000 Bordeaux</v>
      </c>
      <c r="G474" s="1" t="str">
        <f t="shared" si="1"/>
        <v>33000</v>
      </c>
      <c r="H474" s="1" t="s">
        <v>5128</v>
      </c>
      <c r="I474" s="1" t="s">
        <v>5129</v>
      </c>
      <c r="J474" s="1" t="s">
        <v>11</v>
      </c>
      <c r="K474" s="1" t="s">
        <v>312</v>
      </c>
      <c r="L474" s="3"/>
      <c r="M474" s="3"/>
    </row>
    <row r="475">
      <c r="A475" s="4" t="s">
        <v>5131</v>
      </c>
      <c r="B475" s="1" t="s">
        <v>5132</v>
      </c>
      <c r="C475" s="1" t="s">
        <v>5133</v>
      </c>
      <c r="D475" s="1" t="s">
        <v>5134</v>
      </c>
      <c r="E475" s="1" t="str">
        <f>IFERROR(__xludf.DUMMYFUNCTION("SPLIT(D475,""33"",FALSE)"),"3 rue Aristide Briand 
                                ")</f>
        <v>3 rue Aristide Briand 
                                </v>
      </c>
      <c r="F475" s="1" t="str">
        <f>IFERROR(__xludf.DUMMYFUNCTION("""COMPUTED_VALUE"""),"150 Cenon")</f>
        <v>150 Cenon</v>
      </c>
      <c r="G475" s="1" t="str">
        <f t="shared" si="1"/>
        <v>33150</v>
      </c>
      <c r="H475" s="1" t="s">
        <v>5135</v>
      </c>
      <c r="I475" s="1" t="s">
        <v>5136</v>
      </c>
      <c r="J475" s="1" t="s">
        <v>11</v>
      </c>
      <c r="K475" s="1" t="s">
        <v>53</v>
      </c>
      <c r="L475" s="3"/>
      <c r="M475" s="3"/>
    </row>
    <row r="476">
      <c r="A476" s="4" t="s">
        <v>5138</v>
      </c>
      <c r="B476" s="1" t="s">
        <v>5139</v>
      </c>
      <c r="C476" s="1" t="s">
        <v>5140</v>
      </c>
      <c r="D476" s="1" t="s">
        <v>5141</v>
      </c>
      <c r="E476" s="1" t="str">
        <f>IFERROR(__xludf.DUMMYFUNCTION("SPLIT(D476,""33"",FALSE)"),"23 rue Raymond Poincaré
                                ")</f>
        <v>23 rue Raymond Poincaré
                                </v>
      </c>
      <c r="F476" s="1" t="str">
        <f>IFERROR(__xludf.DUMMYFUNCTION("""COMPUTED_VALUE"""),"100 Bordeaux")</f>
        <v>100 Bordeaux</v>
      </c>
      <c r="G476" s="1" t="str">
        <f t="shared" si="1"/>
        <v>33100</v>
      </c>
      <c r="H476" s="1" t="s">
        <v>5142</v>
      </c>
      <c r="I476" s="1" t="s">
        <v>2175</v>
      </c>
      <c r="J476" s="5" t="s">
        <v>2689</v>
      </c>
      <c r="K476" s="1" t="s">
        <v>312</v>
      </c>
      <c r="L476" s="3"/>
      <c r="M476" s="3"/>
    </row>
    <row r="477">
      <c r="A477" s="4" t="s">
        <v>5146</v>
      </c>
      <c r="B477" s="1" t="s">
        <v>5147</v>
      </c>
      <c r="C477" s="1" t="s">
        <v>5148</v>
      </c>
      <c r="D477" s="1" t="s">
        <v>5149</v>
      </c>
      <c r="E477" s="1" t="str">
        <f>IFERROR(__xludf.DUMMYFUNCTION("SPLIT(D477,""33"",FALSE)"),"26 rue du Loret
                                ")</f>
        <v>26 rue du Loret
                                </v>
      </c>
      <c r="F477" s="1" t="str">
        <f>IFERROR(__xludf.DUMMYFUNCTION("""COMPUTED_VALUE"""),"150 Cenon")</f>
        <v>150 Cenon</v>
      </c>
      <c r="G477" s="1" t="str">
        <f t="shared" si="1"/>
        <v>33150</v>
      </c>
      <c r="H477" s="1" t="s">
        <v>5150</v>
      </c>
      <c r="I477" s="1" t="s">
        <v>11</v>
      </c>
      <c r="J477" s="5" t="s">
        <v>5151</v>
      </c>
      <c r="K477" s="1" t="s">
        <v>80</v>
      </c>
      <c r="L477" s="3"/>
      <c r="M477" s="3"/>
    </row>
    <row r="478">
      <c r="A478" s="4" t="s">
        <v>5155</v>
      </c>
      <c r="B478" s="1" t="s">
        <v>5156</v>
      </c>
      <c r="C478" s="1" t="s">
        <v>5157</v>
      </c>
      <c r="D478" s="1" t="s">
        <v>5158</v>
      </c>
      <c r="E478" s="1" t="str">
        <f>IFERROR(__xludf.DUMMYFUNCTION("SPLIT(D478,""33"",FALSE)"),"51 rue de la benauge
                                ")</f>
        <v>51 rue de la benauge
                                </v>
      </c>
      <c r="F478" s="1" t="str">
        <f>IFERROR(__xludf.DUMMYFUNCTION("""COMPUTED_VALUE"""),"100 Bordeaux")</f>
        <v>100 Bordeaux</v>
      </c>
      <c r="G478" s="1" t="str">
        <f t="shared" si="1"/>
        <v>33100</v>
      </c>
      <c r="H478" s="1" t="s">
        <v>5159</v>
      </c>
      <c r="I478" s="1" t="s">
        <v>11</v>
      </c>
      <c r="J478" s="1" t="s">
        <v>11</v>
      </c>
      <c r="K478" s="1" t="s">
        <v>183</v>
      </c>
      <c r="L478" s="3"/>
      <c r="M478" s="3"/>
    </row>
    <row r="479">
      <c r="A479" s="4" t="s">
        <v>5161</v>
      </c>
      <c r="B479" s="1" t="s">
        <v>5162</v>
      </c>
      <c r="C479" s="1" t="s">
        <v>5163</v>
      </c>
      <c r="D479" s="1" t="s">
        <v>5164</v>
      </c>
      <c r="E479" s="1" t="str">
        <f>IFERROR(__xludf.DUMMYFUNCTION("SPLIT(D479,""33"",FALSE)"),"71 cours Edouard Vaillant
                                ")</f>
        <v>71 cours Edouard Vaillant
                                </v>
      </c>
      <c r="F479" s="1" t="str">
        <f>IFERROR(__xludf.DUMMYFUNCTION("""COMPUTED_VALUE"""),"000 Bordeaux")</f>
        <v>000 Bordeaux</v>
      </c>
      <c r="G479" s="1" t="str">
        <f t="shared" si="1"/>
        <v>33000</v>
      </c>
      <c r="H479" s="1" t="s">
        <v>5165</v>
      </c>
      <c r="I479" s="1" t="s">
        <v>11</v>
      </c>
      <c r="J479" s="5" t="s">
        <v>5166</v>
      </c>
      <c r="K479" s="1" t="s">
        <v>80</v>
      </c>
      <c r="L479" s="3"/>
      <c r="M479" s="3"/>
    </row>
    <row r="480">
      <c r="A480" s="4" t="s">
        <v>5180</v>
      </c>
      <c r="B480" s="1" t="s">
        <v>5181</v>
      </c>
      <c r="C480" s="1" t="s">
        <v>5182</v>
      </c>
      <c r="D480" s="1" t="s">
        <v>5183</v>
      </c>
      <c r="E480" s="1" t="str">
        <f>IFERROR(__xludf.DUMMYFUNCTION("SPLIT(D480,""33"",FALSE)"),"42 bis cours de l'Argonne
                                ")</f>
        <v>42 bis cours de l'Argonne
                                </v>
      </c>
      <c r="F480" s="1" t="str">
        <f>IFERROR(__xludf.DUMMYFUNCTION("""COMPUTED_VALUE"""),"000 Bordeaux")</f>
        <v>000 Bordeaux</v>
      </c>
      <c r="G480" s="1" t="str">
        <f t="shared" si="1"/>
        <v>33000</v>
      </c>
      <c r="H480" s="1" t="s">
        <v>5184</v>
      </c>
      <c r="I480" s="1" t="s">
        <v>11</v>
      </c>
      <c r="J480" s="5" t="s">
        <v>5185</v>
      </c>
      <c r="K480" s="1" t="s">
        <v>80</v>
      </c>
      <c r="L480" s="3"/>
      <c r="M480" s="3"/>
    </row>
    <row r="481">
      <c r="A481" s="4" t="s">
        <v>5187</v>
      </c>
      <c r="B481" s="1" t="s">
        <v>5188</v>
      </c>
      <c r="C481" s="1" t="s">
        <v>5189</v>
      </c>
      <c r="D481" s="1" t="s">
        <v>5190</v>
      </c>
      <c r="E481" s="1" t="str">
        <f>IFERROR(__xludf.DUMMYFUNCTION("SPLIT(D481,""33"",FALSE)"),"Residence du Lac  appt 84 entree D
                                 Avenue de laroque 
                                ")</f>
        <v>Residence du Lac  appt 84 entree D
                                 Avenue de laroque 
                                </v>
      </c>
      <c r="F481" s="1" t="str">
        <f>IFERROR(__xludf.DUMMYFUNCTION("""COMPUTED_VALUE"""),"300 Bordeaux")</f>
        <v>300 Bordeaux</v>
      </c>
      <c r="G481" s="1" t="str">
        <f t="shared" si="1"/>
        <v>33300</v>
      </c>
      <c r="H481" s="1" t="s">
        <v>5191</v>
      </c>
      <c r="I481" s="1" t="s">
        <v>11</v>
      </c>
      <c r="J481" s="5" t="s">
        <v>5192</v>
      </c>
      <c r="K481" s="1" t="s">
        <v>80</v>
      </c>
      <c r="L481" s="3"/>
      <c r="M481" s="3"/>
    </row>
    <row r="482">
      <c r="A482" s="4" t="s">
        <v>5194</v>
      </c>
      <c r="B482" s="1" t="s">
        <v>5195</v>
      </c>
      <c r="C482" s="1" t="s">
        <v>5196</v>
      </c>
      <c r="D482" s="1" t="s">
        <v>5197</v>
      </c>
      <c r="E482" s="1" t="str">
        <f>IFERROR(__xludf.DUMMYFUNCTION("SPLIT(D482,""33"",FALSE)"),"rue William
                                ")</f>
        <v>rue William
                                </v>
      </c>
      <c r="F482" s="1" t="str">
        <f>IFERROR(__xludf.DUMMYFUNCTION("""COMPUTED_VALUE"""),"600 Pessac")</f>
        <v>600 Pessac</v>
      </c>
      <c r="G482" s="1" t="str">
        <f t="shared" si="1"/>
        <v>33600</v>
      </c>
      <c r="H482" s="1" t="s">
        <v>5198</v>
      </c>
      <c r="I482" s="1" t="s">
        <v>11</v>
      </c>
      <c r="J482" s="5" t="s">
        <v>5199</v>
      </c>
      <c r="K482" s="1" t="s">
        <v>80</v>
      </c>
      <c r="L482" s="3"/>
      <c r="M482" s="3"/>
    </row>
    <row r="483">
      <c r="A483" s="4" t="s">
        <v>5205</v>
      </c>
      <c r="B483" s="1" t="s">
        <v>5206</v>
      </c>
      <c r="C483" s="1" t="s">
        <v>5207</v>
      </c>
      <c r="D483" s="1" t="s">
        <v>5208</v>
      </c>
      <c r="E483" s="1" t="str">
        <f>IFERROR(__xludf.DUMMYFUNCTION("SPLIT(D483,""33"",FALSE)"),"351 Cours de la Libération
                                 Secrétariat de la formation MIAGE, Bâtiment A30 - LABRI
                                ")</f>
        <v>351 Cours de la Libération
                                 Secrétariat de la formation MIAGE, Bâtiment A30 - LABRI
                                </v>
      </c>
      <c r="F483" s="1" t="str">
        <f>IFERROR(__xludf.DUMMYFUNCTION("""COMPUTED_VALUE"""),"400 Talence")</f>
        <v>400 Talence</v>
      </c>
      <c r="G483" s="1" t="str">
        <f t="shared" si="1"/>
        <v>33400</v>
      </c>
      <c r="H483" s="1" t="s">
        <v>5209</v>
      </c>
      <c r="I483" s="1" t="s">
        <v>5210</v>
      </c>
      <c r="J483" s="3"/>
      <c r="K483" s="1" t="s">
        <v>924</v>
      </c>
      <c r="L483" s="3"/>
      <c r="M483" s="3"/>
    </row>
    <row r="484">
      <c r="A484" s="4" t="s">
        <v>5212</v>
      </c>
      <c r="B484" s="1" t="s">
        <v>5213</v>
      </c>
      <c r="C484" s="3"/>
      <c r="D484" s="1" t="s">
        <v>9575</v>
      </c>
      <c r="E484" s="1" t="str">
        <f>IFERROR(__xludf.DUMMYFUNCTION("SPLIT(D484,""33"",FALSE)"),"pas d'adresse")</f>
        <v>pas d'adresse</v>
      </c>
      <c r="F484" s="3"/>
      <c r="G484" s="1" t="str">
        <f t="shared" si="1"/>
        <v/>
      </c>
      <c r="H484" s="3"/>
      <c r="I484" s="1" t="s">
        <v>11</v>
      </c>
      <c r="J484" s="1" t="s">
        <v>11</v>
      </c>
      <c r="K484" s="1" t="s">
        <v>11</v>
      </c>
      <c r="L484" s="3"/>
      <c r="M484" s="3"/>
    </row>
    <row r="485">
      <c r="A485" s="4" t="s">
        <v>5231</v>
      </c>
      <c r="B485" s="1" t="s">
        <v>5232</v>
      </c>
      <c r="C485" s="1" t="s">
        <v>5233</v>
      </c>
      <c r="D485" s="1" t="s">
        <v>5234</v>
      </c>
      <c r="E485" s="1" t="str">
        <f>IFERROR(__xludf.DUMMYFUNCTION("SPLIT(D485,""33"",FALSE)"),"11 Rue Louison Bobet
                                ")</f>
        <v>11 Rue Louison Bobet
                                </v>
      </c>
      <c r="F485" s="1" t="str">
        <f>IFERROR(__xludf.DUMMYFUNCTION("""COMPUTED_VALUE"""),"170 GRADIGNAN")</f>
        <v>170 GRADIGNAN</v>
      </c>
      <c r="G485" s="1" t="str">
        <f t="shared" si="1"/>
        <v>33170</v>
      </c>
      <c r="H485" s="1" t="s">
        <v>5235</v>
      </c>
      <c r="I485" s="1" t="s">
        <v>11</v>
      </c>
      <c r="J485" s="1" t="s">
        <v>11</v>
      </c>
      <c r="K485" s="1" t="s">
        <v>80</v>
      </c>
      <c r="L485" s="3"/>
      <c r="M485" s="3"/>
    </row>
    <row r="486">
      <c r="A486" s="4" t="s">
        <v>5249</v>
      </c>
      <c r="B486" s="1" t="s">
        <v>5250</v>
      </c>
      <c r="C486" s="3"/>
      <c r="D486" s="1" t="s">
        <v>9575</v>
      </c>
      <c r="E486" s="1" t="str">
        <f>IFERROR(__xludf.DUMMYFUNCTION("SPLIT(D486,""33"",FALSE)"),"pas d'adresse")</f>
        <v>pas d'adresse</v>
      </c>
      <c r="F486" s="3"/>
      <c r="G486" s="1" t="str">
        <f t="shared" si="1"/>
        <v/>
      </c>
      <c r="H486" s="3"/>
      <c r="I486" s="1" t="s">
        <v>11</v>
      </c>
      <c r="J486" s="1" t="s">
        <v>11</v>
      </c>
      <c r="K486" s="1" t="s">
        <v>11</v>
      </c>
      <c r="L486" s="3"/>
      <c r="M486" s="3"/>
    </row>
    <row r="487">
      <c r="A487" s="4" t="s">
        <v>5254</v>
      </c>
      <c r="B487" s="1" t="s">
        <v>5255</v>
      </c>
      <c r="C487" s="1" t="s">
        <v>5256</v>
      </c>
      <c r="D487" s="1" t="s">
        <v>5257</v>
      </c>
      <c r="E487" s="1" t="str">
        <f>IFERROR(__xludf.DUMMYFUNCTION("SPLIT(D487,""33"",FALSE)"),"2 rue Voltaire
                                ")</f>
        <v>2 rue Voltaire
                                </v>
      </c>
      <c r="F487" s="1" t="str">
        <f>IFERROR(__xludf.DUMMYFUNCTION("""COMPUTED_VALUE"""),"000 Bordeaux")</f>
        <v>000 Bordeaux</v>
      </c>
      <c r="G487" s="1" t="str">
        <f t="shared" si="1"/>
        <v>33000</v>
      </c>
      <c r="H487" s="1" t="s">
        <v>5258</v>
      </c>
      <c r="I487" s="1" t="s">
        <v>5259</v>
      </c>
      <c r="J487" s="3"/>
      <c r="K487" s="1" t="s">
        <v>31</v>
      </c>
      <c r="L487" s="3"/>
      <c r="M487" s="3"/>
    </row>
    <row r="488">
      <c r="A488" s="4" t="s">
        <v>5265</v>
      </c>
      <c r="B488" s="1" t="s">
        <v>5266</v>
      </c>
      <c r="C488" s="1" t="s">
        <v>5267</v>
      </c>
      <c r="D488" s="1" t="s">
        <v>5268</v>
      </c>
      <c r="E488" s="1" t="str">
        <f>IFERROR(__xludf.DUMMYFUNCTION("SPLIT(D488,""33"",FALSE)"),"27, cours Alsace Lorraine
                                ")</f>
        <v>27, cours Alsace Lorraine
                                </v>
      </c>
      <c r="F488" s="1" t="str">
        <f>IFERROR(__xludf.DUMMYFUNCTION("""COMPUTED_VALUE"""),"000 Bordeaux")</f>
        <v>000 Bordeaux</v>
      </c>
      <c r="G488" s="1" t="str">
        <f t="shared" si="1"/>
        <v>33000</v>
      </c>
      <c r="H488" s="1" t="s">
        <v>5269</v>
      </c>
      <c r="I488" s="1" t="s">
        <v>11</v>
      </c>
      <c r="J488" s="5" t="s">
        <v>5270</v>
      </c>
      <c r="K488" s="1" t="s">
        <v>31</v>
      </c>
      <c r="L488" s="3"/>
      <c r="M488" s="3"/>
    </row>
    <row r="489">
      <c r="A489" s="4" t="s">
        <v>5280</v>
      </c>
      <c r="B489" s="1" t="s">
        <v>5281</v>
      </c>
      <c r="C489" s="1" t="s">
        <v>5282</v>
      </c>
      <c r="D489" s="1" t="s">
        <v>5283</v>
      </c>
      <c r="E489" s="1" t="str">
        <f>IFERROR(__xludf.DUMMYFUNCTION("SPLIT(D489,""33"",FALSE)"),"52 RUE DES BAHUTIERS
                                ")</f>
        <v>52 RUE DES BAHUTIERS
                                </v>
      </c>
      <c r="F489" s="1" t="str">
        <f>IFERROR(__xludf.DUMMYFUNCTION("""COMPUTED_VALUE"""),"000 BORDEAUX")</f>
        <v>000 BORDEAUX</v>
      </c>
      <c r="G489" s="1" t="str">
        <f t="shared" si="1"/>
        <v>33000</v>
      </c>
      <c r="H489" s="1" t="s">
        <v>5284</v>
      </c>
      <c r="I489" s="1" t="s">
        <v>5285</v>
      </c>
      <c r="J489" s="1" t="s">
        <v>11</v>
      </c>
      <c r="K489" s="1" t="s">
        <v>154</v>
      </c>
      <c r="L489" s="3"/>
      <c r="M489" s="3"/>
    </row>
    <row r="490">
      <c r="A490" s="4" t="s">
        <v>5287</v>
      </c>
      <c r="B490" s="1" t="s">
        <v>5288</v>
      </c>
      <c r="C490" s="3"/>
      <c r="D490" s="1" t="s">
        <v>9575</v>
      </c>
      <c r="E490" s="1" t="str">
        <f>IFERROR(__xludf.DUMMYFUNCTION("SPLIT(D490,""33"",FALSE)"),"pas d'adresse")</f>
        <v>pas d'adresse</v>
      </c>
      <c r="F490" s="3"/>
      <c r="G490" s="1" t="str">
        <f t="shared" si="1"/>
        <v/>
      </c>
      <c r="H490" s="3"/>
      <c r="I490" s="1" t="s">
        <v>11</v>
      </c>
      <c r="J490" s="1" t="s">
        <v>11</v>
      </c>
      <c r="K490" s="1" t="s">
        <v>11</v>
      </c>
      <c r="L490" s="3"/>
      <c r="M490" s="3"/>
    </row>
    <row r="491">
      <c r="A491" s="4" t="s">
        <v>5294</v>
      </c>
      <c r="B491" s="1" t="s">
        <v>5295</v>
      </c>
      <c r="C491" s="1" t="s">
        <v>5296</v>
      </c>
      <c r="D491" s="1" t="s">
        <v>5297</v>
      </c>
      <c r="E491" s="1" t="str">
        <f>IFERROR(__xludf.DUMMYFUNCTION("SPLIT(D491,""33"",FALSE)"),"30 rue desse
                                ")</f>
        <v>30 rue desse
                                </v>
      </c>
      <c r="F491" s="1" t="str">
        <f>IFERROR(__xludf.DUMMYFUNCTION("""COMPUTED_VALUE"""),"000 Bordeaux")</f>
        <v>000 Bordeaux</v>
      </c>
      <c r="G491" s="1" t="str">
        <f t="shared" si="1"/>
        <v>33000</v>
      </c>
      <c r="H491" s="1" t="s">
        <v>5298</v>
      </c>
      <c r="I491" s="1" t="s">
        <v>11</v>
      </c>
      <c r="J491" s="5" t="s">
        <v>5299</v>
      </c>
      <c r="K491" s="1" t="s">
        <v>31</v>
      </c>
      <c r="L491" s="3"/>
      <c r="M491" s="3"/>
    </row>
    <row r="492">
      <c r="A492" s="4" t="s">
        <v>5305</v>
      </c>
      <c r="B492" s="1" t="s">
        <v>5306</v>
      </c>
      <c r="C492" s="1" t="s">
        <v>5307</v>
      </c>
      <c r="D492" s="1" t="s">
        <v>5308</v>
      </c>
      <c r="E492" s="1" t="str">
        <f>IFERROR(__xludf.DUMMYFUNCTION("SPLIT(D492,""33"",FALSE)"),"22 rue de Sète
                                ")</f>
        <v>22 rue de Sète
                                </v>
      </c>
      <c r="F492" s="1" t="str">
        <f>IFERROR(__xludf.DUMMYFUNCTION("""COMPUTED_VALUE"""),"800 Bordeaux")</f>
        <v>800 Bordeaux</v>
      </c>
      <c r="G492" s="1" t="str">
        <f t="shared" si="1"/>
        <v>33800</v>
      </c>
      <c r="H492" s="1" t="s">
        <v>5309</v>
      </c>
      <c r="I492" s="1" t="s">
        <v>11</v>
      </c>
      <c r="J492" s="1" t="s">
        <v>11</v>
      </c>
      <c r="K492" s="1" t="s">
        <v>80</v>
      </c>
      <c r="L492" s="3"/>
      <c r="M492" s="3"/>
    </row>
    <row r="493">
      <c r="A493" s="4" t="s">
        <v>5311</v>
      </c>
      <c r="B493" s="1" t="s">
        <v>5312</v>
      </c>
      <c r="C493" s="1" t="s">
        <v>5313</v>
      </c>
      <c r="D493" s="1" t="s">
        <v>5314</v>
      </c>
      <c r="E493" s="1" t="str">
        <f>IFERROR(__xludf.DUMMYFUNCTION("SPLIT(D493,""33"",FALSE)"),"2 esplanade des antilles appt B002 Résidence François Mauriac
                                ")</f>
        <v>2 esplanade des antilles appt B002 Résidence François Mauriac
                                </v>
      </c>
      <c r="F493" s="1" t="str">
        <f>IFERROR(__xludf.DUMMYFUNCTION("""COMPUTED_VALUE"""),"600 Pessac")</f>
        <v>600 Pessac</v>
      </c>
      <c r="G493" s="1" t="str">
        <f t="shared" si="1"/>
        <v>33600</v>
      </c>
      <c r="H493" s="1" t="s">
        <v>5315</v>
      </c>
      <c r="I493" s="1" t="s">
        <v>11</v>
      </c>
      <c r="J493" s="3"/>
      <c r="K493" s="1" t="s">
        <v>31</v>
      </c>
      <c r="L493" s="3"/>
      <c r="M493" s="3"/>
    </row>
    <row r="494">
      <c r="A494" s="4" t="s">
        <v>5319</v>
      </c>
      <c r="B494" s="1" t="s">
        <v>5320</v>
      </c>
      <c r="C494" s="1" t="s">
        <v>5321</v>
      </c>
      <c r="D494" s="1" t="s">
        <v>5322</v>
      </c>
      <c r="E494" s="1" t="str">
        <f>IFERROR(__xludf.DUMMYFUNCTION("SPLIT(D494,""33"",FALSE)"),"249 bis Rue Lecocq
                                ")</f>
        <v>249 bis Rue Lecocq
                                </v>
      </c>
      <c r="F494" s="1" t="str">
        <f>IFERROR(__xludf.DUMMYFUNCTION("""COMPUTED_VALUE"""),"000 BORDEAUX")</f>
        <v>000 BORDEAUX</v>
      </c>
      <c r="G494" s="1" t="str">
        <f t="shared" si="1"/>
        <v>33000</v>
      </c>
      <c r="H494" s="1" t="s">
        <v>5323</v>
      </c>
      <c r="I494" s="1" t="s">
        <v>11</v>
      </c>
      <c r="J494" s="5" t="s">
        <v>5324</v>
      </c>
      <c r="K494" s="1" t="s">
        <v>80</v>
      </c>
      <c r="L494" s="3"/>
      <c r="M494" s="3"/>
    </row>
    <row r="495">
      <c r="A495" s="4" t="s">
        <v>5326</v>
      </c>
      <c r="B495" s="1" t="s">
        <v>5327</v>
      </c>
      <c r="C495" s="1" t="s">
        <v>5328</v>
      </c>
      <c r="D495" s="1" t="s">
        <v>5329</v>
      </c>
      <c r="E495" s="1" t="str">
        <f>IFERROR(__xludf.DUMMYFUNCTION("SPLIT(D495,""33"",FALSE)"),"12 rue Cenac 
                                ")</f>
        <v>12 rue Cenac 
                                </v>
      </c>
      <c r="F495" s="1" t="str">
        <f>IFERROR(__xludf.DUMMYFUNCTION("""COMPUTED_VALUE"""),"100 Bordeaux")</f>
        <v>100 Bordeaux</v>
      </c>
      <c r="G495" s="1" t="str">
        <f t="shared" si="1"/>
        <v>33100</v>
      </c>
      <c r="H495" s="1" t="s">
        <v>5330</v>
      </c>
      <c r="I495" s="1" t="s">
        <v>11</v>
      </c>
      <c r="J495" s="1" t="s">
        <v>11</v>
      </c>
      <c r="K495" s="1" t="s">
        <v>53</v>
      </c>
      <c r="L495" s="3"/>
      <c r="M495" s="3"/>
    </row>
    <row r="496">
      <c r="A496" s="4" t="s">
        <v>5334</v>
      </c>
      <c r="B496" s="1" t="s">
        <v>5335</v>
      </c>
      <c r="C496" s="1" t="s">
        <v>5336</v>
      </c>
      <c r="D496" s="1" t="s">
        <v>5337</v>
      </c>
      <c r="E496" s="1" t="str">
        <f>IFERROR(__xludf.DUMMYFUNCTION("SPLIT(D496,""33"",FALSE)"),"Siège 32 rue de Cambrai
                                75019 Paris")</f>
        <v>Siège 32 rue de Cambrai
                                75019 Paris</v>
      </c>
      <c r="F496" s="1"/>
      <c r="G496" s="1" t="str">
        <f t="shared" si="1"/>
        <v>33</v>
      </c>
      <c r="H496" s="1" t="s">
        <v>5338</v>
      </c>
      <c r="I496" s="1" t="s">
        <v>5339</v>
      </c>
      <c r="J496" s="5" t="s">
        <v>5340</v>
      </c>
      <c r="K496" s="1" t="s">
        <v>53</v>
      </c>
      <c r="L496" s="3"/>
      <c r="M496" s="3"/>
    </row>
    <row r="497">
      <c r="A497" s="4" t="s">
        <v>5342</v>
      </c>
      <c r="B497" s="1" t="s">
        <v>5343</v>
      </c>
      <c r="C497" s="1" t="s">
        <v>5344</v>
      </c>
      <c r="D497" s="1" t="s">
        <v>9575</v>
      </c>
      <c r="E497" s="1" t="str">
        <f>IFERROR(__xludf.DUMMYFUNCTION("SPLIT(D497,""33"",FALSE)"),"pas d'adresse")</f>
        <v>pas d'adresse</v>
      </c>
      <c r="F497" s="3"/>
      <c r="G497" s="1" t="str">
        <f t="shared" si="1"/>
        <v/>
      </c>
      <c r="H497" s="3"/>
      <c r="I497" s="1" t="s">
        <v>5345</v>
      </c>
      <c r="J497" s="1" t="s">
        <v>11</v>
      </c>
      <c r="K497" s="1" t="s">
        <v>11</v>
      </c>
      <c r="L497" s="3"/>
      <c r="M497" s="3"/>
    </row>
    <row r="498">
      <c r="A498" s="4" t="s">
        <v>5349</v>
      </c>
      <c r="B498" s="1" t="s">
        <v>5350</v>
      </c>
      <c r="C498" s="1" t="s">
        <v>5351</v>
      </c>
      <c r="D498" s="1" t="s">
        <v>5352</v>
      </c>
      <c r="E498" s="1" t="str">
        <f>IFERROR(__xludf.DUMMYFUNCTION("SPLIT(D498,""33"",FALSE)"),"121 rue de la Béchade
                                 CS 81285
                                ")</f>
        <v>121 rue de la Béchade
                                 CS 81285
                                </v>
      </c>
      <c r="F498" s="1" t="str">
        <f>IFERROR(__xludf.DUMMYFUNCTION("""COMPUTED_VALUE"""),"076 BODEAUX CEDEX")</f>
        <v>076 BODEAUX CEDEX</v>
      </c>
      <c r="G498" s="1" t="str">
        <f t="shared" si="1"/>
        <v>33076</v>
      </c>
      <c r="H498" s="1" t="s">
        <v>5353</v>
      </c>
      <c r="I498" s="1" t="s">
        <v>5354</v>
      </c>
      <c r="J498" s="5" t="s">
        <v>5355</v>
      </c>
      <c r="K498" s="1" t="s">
        <v>31</v>
      </c>
      <c r="L498" s="3"/>
      <c r="M498" s="3"/>
    </row>
    <row r="499">
      <c r="A499" s="4" t="s">
        <v>5369</v>
      </c>
      <c r="B499" s="1" t="s">
        <v>5370</v>
      </c>
      <c r="C499" s="1" t="s">
        <v>5371</v>
      </c>
      <c r="D499" s="1" t="s">
        <v>5372</v>
      </c>
      <c r="E499" s="1" t="str">
        <f>IFERROR(__xludf.DUMMYFUNCTION("SPLIT(D499,""33"",FALSE)"),"12 rue de Lescure
                                ")</f>
        <v>12 rue de Lescure
                                </v>
      </c>
      <c r="F499" s="1" t="str">
        <f>IFERROR(__xludf.DUMMYFUNCTION("""COMPUTED_VALUE"""),"000 Bordeaux")</f>
        <v>000 Bordeaux</v>
      </c>
      <c r="G499" s="1" t="str">
        <f t="shared" si="1"/>
        <v>33000</v>
      </c>
      <c r="H499" s="1" t="s">
        <v>5373</v>
      </c>
      <c r="I499" s="1" t="s">
        <v>11</v>
      </c>
      <c r="J499" s="5" t="s">
        <v>5374</v>
      </c>
      <c r="K499" s="1" t="s">
        <v>80</v>
      </c>
      <c r="L499" s="3"/>
      <c r="M499" s="3"/>
    </row>
    <row r="500">
      <c r="A500" s="4" t="s">
        <v>5378</v>
      </c>
      <c r="B500" s="1" t="s">
        <v>5379</v>
      </c>
      <c r="C500" s="1" t="s">
        <v>5380</v>
      </c>
      <c r="D500" s="1" t="s">
        <v>5381</v>
      </c>
      <c r="E500" s="1" t="str">
        <f>IFERROR(__xludf.DUMMYFUNCTION("SPLIT(D500,""33"",FALSE)"),"36 rue lafaurie de monbadon
                                ")</f>
        <v>36 rue lafaurie de monbadon
                                </v>
      </c>
      <c r="F500" s="1" t="str">
        <f>IFERROR(__xludf.DUMMYFUNCTION("""COMPUTED_VALUE"""),"000 Bordeaux")</f>
        <v>000 Bordeaux</v>
      </c>
      <c r="G500" s="1" t="str">
        <f t="shared" si="1"/>
        <v>33000</v>
      </c>
      <c r="H500" s="1" t="s">
        <v>5382</v>
      </c>
      <c r="I500" s="1" t="s">
        <v>11</v>
      </c>
      <c r="J500" s="5" t="s">
        <v>5383</v>
      </c>
      <c r="K500" s="1" t="s">
        <v>80</v>
      </c>
      <c r="L500" s="3"/>
      <c r="M500" s="3"/>
    </row>
    <row r="501">
      <c r="A501" s="4" t="s">
        <v>5387</v>
      </c>
      <c r="B501" s="1" t="s">
        <v>5388</v>
      </c>
      <c r="C501" s="3"/>
      <c r="D501" s="1" t="s">
        <v>9575</v>
      </c>
      <c r="E501" s="1" t="str">
        <f>IFERROR(__xludf.DUMMYFUNCTION("SPLIT(D501,""33"",FALSE)"),"pas d'adresse")</f>
        <v>pas d'adresse</v>
      </c>
      <c r="F501" s="3"/>
      <c r="G501" s="1" t="str">
        <f t="shared" si="1"/>
        <v/>
      </c>
      <c r="H501" s="3"/>
      <c r="I501" s="1" t="s">
        <v>11</v>
      </c>
      <c r="J501" s="1" t="s">
        <v>11</v>
      </c>
      <c r="K501" s="1" t="s">
        <v>11</v>
      </c>
      <c r="L501" s="3"/>
      <c r="M501" s="3"/>
    </row>
    <row r="502">
      <c r="A502" s="4" t="s">
        <v>5406</v>
      </c>
      <c r="B502" s="1" t="s">
        <v>5407</v>
      </c>
      <c r="C502" s="1" t="s">
        <v>5408</v>
      </c>
      <c r="D502" s="1" t="s">
        <v>5409</v>
      </c>
      <c r="E502" s="1" t="str">
        <f>IFERROR(__xludf.DUMMYFUNCTION("SPLIT(D502,""33"",FALSE)"),"39 rue robert caumont 
                                 Bureaux du lac II  Bât.R
                                ")</f>
        <v>39 rue robert caumont 
                                 Bureaux du lac II  Bât.R
                                </v>
      </c>
      <c r="F502" s="1" t="str">
        <f>IFERROR(__xludf.DUMMYFUNCTION("""COMPUTED_VALUE"""),"049 Bordeaux Cedex")</f>
        <v>049 Bordeaux Cedex</v>
      </c>
      <c r="G502" s="1" t="str">
        <f t="shared" si="1"/>
        <v>33049</v>
      </c>
      <c r="H502" s="1" t="s">
        <v>5410</v>
      </c>
      <c r="I502" s="1" t="s">
        <v>11</v>
      </c>
      <c r="J502" s="5" t="s">
        <v>5411</v>
      </c>
      <c r="K502" s="1" t="s">
        <v>53</v>
      </c>
      <c r="L502" s="3"/>
      <c r="M502" s="3"/>
    </row>
    <row r="503">
      <c r="A503" s="4" t="s">
        <v>5427</v>
      </c>
      <c r="B503" s="1" t="s">
        <v>5428</v>
      </c>
      <c r="C503" s="1" t="s">
        <v>5429</v>
      </c>
      <c r="D503" s="1" t="s">
        <v>5430</v>
      </c>
      <c r="E503" s="1" t="str">
        <f>IFERROR(__xludf.DUMMYFUNCTION("SPLIT(D503,""33"",FALSE)"),"14 rue Corvisart
                                75013 Paris")</f>
        <v>14 rue Corvisart
                                75013 Paris</v>
      </c>
      <c r="F503" s="1"/>
      <c r="G503" s="1" t="str">
        <f t="shared" si="1"/>
        <v>33</v>
      </c>
      <c r="H503" s="1" t="s">
        <v>5431</v>
      </c>
      <c r="I503" s="1" t="s">
        <v>11</v>
      </c>
      <c r="J503" s="1" t="s">
        <v>11</v>
      </c>
      <c r="K503" s="1" t="s">
        <v>53</v>
      </c>
      <c r="L503" s="3"/>
      <c r="M503" s="3"/>
    </row>
    <row r="504">
      <c r="A504" s="4" t="s">
        <v>5439</v>
      </c>
      <c r="B504" s="1" t="s">
        <v>5440</v>
      </c>
      <c r="C504" s="1" t="s">
        <v>5441</v>
      </c>
      <c r="D504" s="1" t="s">
        <v>5442</v>
      </c>
      <c r="E504" s="1" t="str">
        <f>IFERROR(__xludf.DUMMYFUNCTION("SPLIT(D504,""33"",FALSE)"),"18 allées de Tourny
                                ")</f>
        <v>18 allées de Tourny
                                </v>
      </c>
      <c r="F504" s="1" t="str">
        <f>IFERROR(__xludf.DUMMYFUNCTION("""COMPUTED_VALUE"""),"000 Bordeaux")</f>
        <v>000 Bordeaux</v>
      </c>
      <c r="G504" s="1" t="str">
        <f t="shared" si="1"/>
        <v>33000</v>
      </c>
      <c r="H504" s="1" t="s">
        <v>5443</v>
      </c>
      <c r="I504" s="1" t="s">
        <v>11</v>
      </c>
      <c r="J504" s="5" t="s">
        <v>5444</v>
      </c>
      <c r="K504" s="1" t="s">
        <v>654</v>
      </c>
      <c r="L504" s="3"/>
      <c r="M504" s="3"/>
    </row>
    <row r="505">
      <c r="A505" s="4" t="s">
        <v>5446</v>
      </c>
      <c r="B505" s="1" t="s">
        <v>5447</v>
      </c>
      <c r="C505" s="1" t="s">
        <v>5448</v>
      </c>
      <c r="D505" s="1" t="s">
        <v>5449</v>
      </c>
      <c r="E505" s="1" t="str">
        <f>IFERROR(__xludf.DUMMYFUNCTION("SPLIT(D505,""33"",FALSE)"),"Athénée municipal 1 place Joseph Wresinski
                                 Boîte aux lettres n°18
                                ")</f>
        <v>Athénée municipal 1 place Joseph Wresinski
                                 Boîte aux lettres n°18
                                </v>
      </c>
      <c r="F505" s="1" t="str">
        <f>IFERROR(__xludf.DUMMYFUNCTION("""COMPUTED_VALUE"""),"000 Bordeaux")</f>
        <v>000 Bordeaux</v>
      </c>
      <c r="G505" s="1" t="str">
        <f t="shared" si="1"/>
        <v>33000</v>
      </c>
      <c r="H505" s="1" t="s">
        <v>5450</v>
      </c>
      <c r="I505" s="1" t="s">
        <v>11</v>
      </c>
      <c r="J505" s="5" t="s">
        <v>5451</v>
      </c>
      <c r="K505" s="1" t="s">
        <v>80</v>
      </c>
      <c r="L505" s="3"/>
      <c r="M505" s="3"/>
    </row>
    <row r="506">
      <c r="A506" s="4" t="s">
        <v>5457</v>
      </c>
      <c r="B506" s="1" t="s">
        <v>5458</v>
      </c>
      <c r="C506" s="1" t="s">
        <v>5459</v>
      </c>
      <c r="D506" s="1" t="s">
        <v>5460</v>
      </c>
      <c r="E506" s="1" t="str">
        <f>IFERROR(__xludf.DUMMYFUNCTION("SPLIT(D506,""33"",FALSE)"),"8 place des Quinconces
                                 chez l'ACSO
                                ")</f>
        <v>8 place des Quinconces
                                 chez l'ACSO
                                </v>
      </c>
      <c r="F506" s="1" t="str">
        <f>IFERROR(__xludf.DUMMYFUNCTION("""COMPUTED_VALUE"""),"000 Bordeaux")</f>
        <v>000 Bordeaux</v>
      </c>
      <c r="G506" s="1" t="str">
        <f t="shared" si="1"/>
        <v>33000</v>
      </c>
      <c r="H506" s="1" t="s">
        <v>5461</v>
      </c>
      <c r="I506" s="1" t="s">
        <v>5462</v>
      </c>
      <c r="J506" s="5" t="s">
        <v>5463</v>
      </c>
      <c r="K506" s="1" t="s">
        <v>43</v>
      </c>
      <c r="L506" s="3"/>
      <c r="M506" s="3"/>
    </row>
    <row r="507">
      <c r="A507" s="4" t="s">
        <v>5465</v>
      </c>
      <c r="B507" s="1" t="s">
        <v>5466</v>
      </c>
      <c r="C507" s="3"/>
      <c r="D507" s="1" t="s">
        <v>9575</v>
      </c>
      <c r="E507" s="1" t="str">
        <f>IFERROR(__xludf.DUMMYFUNCTION("SPLIT(D507,""33"",FALSE)"),"pas d'adresse")</f>
        <v>pas d'adresse</v>
      </c>
      <c r="F507" s="3"/>
      <c r="G507" s="1" t="str">
        <f t="shared" si="1"/>
        <v/>
      </c>
      <c r="H507" s="3"/>
      <c r="I507" s="1" t="s">
        <v>11</v>
      </c>
      <c r="J507" s="1" t="s">
        <v>11</v>
      </c>
      <c r="K507" s="1" t="s">
        <v>11</v>
      </c>
      <c r="L507" s="3"/>
      <c r="M507" s="3"/>
    </row>
    <row r="508">
      <c r="A508" s="4" t="s">
        <v>5468</v>
      </c>
      <c r="B508" s="1" t="s">
        <v>5469</v>
      </c>
      <c r="C508" s="1" t="s">
        <v>5470</v>
      </c>
      <c r="D508" s="1" t="s">
        <v>5471</v>
      </c>
      <c r="E508" s="1" t="str">
        <f>IFERROR(__xludf.DUMMYFUNCTION("SPLIT(D508,""33"",FALSE)"),"11 rue saige
                                ")</f>
        <v>11 rue saige
                                </v>
      </c>
      <c r="F508" s="1" t="str">
        <f>IFERROR(__xludf.DUMMYFUNCTION("""COMPUTED_VALUE"""),"000 Bordeaux")</f>
        <v>000 Bordeaux</v>
      </c>
      <c r="G508" s="1" t="str">
        <f t="shared" si="1"/>
        <v>33000</v>
      </c>
      <c r="H508" s="1" t="s">
        <v>5472</v>
      </c>
      <c r="I508" s="1" t="s">
        <v>5473</v>
      </c>
      <c r="J508" s="5" t="s">
        <v>5474</v>
      </c>
      <c r="K508" s="1" t="s">
        <v>80</v>
      </c>
      <c r="L508" s="3"/>
      <c r="M508" s="3"/>
    </row>
    <row r="509">
      <c r="A509" s="4" t="s">
        <v>5484</v>
      </c>
      <c r="B509" s="1" t="s">
        <v>5485</v>
      </c>
      <c r="C509" s="1" t="s">
        <v>5486</v>
      </c>
      <c r="D509" s="1" t="s">
        <v>5487</v>
      </c>
      <c r="E509" s="1" t="s">
        <v>9584</v>
      </c>
      <c r="F509" s="1" t="s">
        <v>9585</v>
      </c>
      <c r="G509" s="1" t="str">
        <f t="shared" si="1"/>
        <v>33170</v>
      </c>
      <c r="H509" s="1" t="s">
        <v>5488</v>
      </c>
      <c r="I509" s="1" t="s">
        <v>11</v>
      </c>
      <c r="J509" s="5" t="s">
        <v>5489</v>
      </c>
      <c r="K509" s="1" t="s">
        <v>80</v>
      </c>
      <c r="L509" s="3"/>
      <c r="M509" s="3"/>
    </row>
    <row r="510">
      <c r="A510" s="4" t="s">
        <v>5491</v>
      </c>
      <c r="B510" s="1" t="s">
        <v>5492</v>
      </c>
      <c r="C510" s="1" t="s">
        <v>5493</v>
      </c>
      <c r="D510" s="1" t="s">
        <v>5494</v>
      </c>
      <c r="E510" s="1" t="str">
        <f>IFERROR(__xludf.DUMMYFUNCTION("SPLIT(D510,""33"",FALSE)"),"244 rue Pasteur
                                ")</f>
        <v>244 rue Pasteur
                                </v>
      </c>
      <c r="F510" s="1" t="str">
        <f>IFERROR(__xludf.DUMMYFUNCTION("""COMPUTED_VALUE"""),"200 Bordeaux")</f>
        <v>200 Bordeaux</v>
      </c>
      <c r="G510" s="1" t="str">
        <f t="shared" si="1"/>
        <v>33200</v>
      </c>
      <c r="H510" s="1" t="s">
        <v>5495</v>
      </c>
      <c r="I510" s="1" t="s">
        <v>11</v>
      </c>
      <c r="J510" s="5" t="s">
        <v>5496</v>
      </c>
      <c r="K510" s="1" t="s">
        <v>53</v>
      </c>
      <c r="L510" s="3"/>
      <c r="M510" s="3"/>
    </row>
    <row r="511">
      <c r="A511" s="4" t="s">
        <v>5508</v>
      </c>
      <c r="B511" s="1" t="s">
        <v>5509</v>
      </c>
      <c r="C511" s="1" t="s">
        <v>5510</v>
      </c>
      <c r="D511" s="1" t="s">
        <v>5511</v>
      </c>
      <c r="E511" s="1" t="str">
        <f>IFERROR(__xludf.DUMMYFUNCTION("SPLIT(D511,""33"",FALSE)"),"4 place Longchamps
                                 Lycée Montesquieu
                                ")</f>
        <v>4 place Longchamps
                                 Lycée Montesquieu
                                </v>
      </c>
      <c r="F511" s="1" t="str">
        <f>IFERROR(__xludf.DUMMYFUNCTION("""COMPUTED_VALUE"""),"000 Bordeaux")</f>
        <v>000 Bordeaux</v>
      </c>
      <c r="G511" s="1" t="str">
        <f t="shared" si="1"/>
        <v>33000</v>
      </c>
      <c r="H511" s="1" t="s">
        <v>5512</v>
      </c>
      <c r="I511" s="1" t="s">
        <v>5513</v>
      </c>
      <c r="J511" s="5" t="s">
        <v>5514</v>
      </c>
      <c r="K511" s="1" t="s">
        <v>183</v>
      </c>
      <c r="L511" s="3"/>
      <c r="M511" s="3"/>
    </row>
    <row r="512">
      <c r="A512" s="4" t="s">
        <v>5518</v>
      </c>
      <c r="B512" s="1" t="s">
        <v>5519</v>
      </c>
      <c r="C512" s="1" t="s">
        <v>5520</v>
      </c>
      <c r="D512" s="1" t="s">
        <v>5521</v>
      </c>
      <c r="E512" s="1" t="str">
        <f>IFERROR(__xludf.DUMMYFUNCTION("SPLIT(D512,""33"",FALSE)"),"286 boulevard Alfred Daney
                                ")</f>
        <v>286 boulevard Alfred Daney
                                </v>
      </c>
      <c r="F512" s="1" t="str">
        <f>IFERROR(__xludf.DUMMYFUNCTION("""COMPUTED_VALUE"""),"300 Bordeaux")</f>
        <v>300 Bordeaux</v>
      </c>
      <c r="G512" s="1" t="str">
        <f t="shared" si="1"/>
        <v>33300</v>
      </c>
      <c r="H512" s="1" t="s">
        <v>5522</v>
      </c>
      <c r="I512" s="1" t="s">
        <v>11</v>
      </c>
      <c r="J512" s="5" t="s">
        <v>5523</v>
      </c>
      <c r="K512" s="1" t="s">
        <v>80</v>
      </c>
      <c r="L512" s="3"/>
      <c r="M512" s="3"/>
    </row>
    <row r="513">
      <c r="A513" s="4" t="s">
        <v>5527</v>
      </c>
      <c r="B513" s="1" t="s">
        <v>5528</v>
      </c>
      <c r="C513" s="1" t="s">
        <v>5529</v>
      </c>
      <c r="D513" s="1" t="s">
        <v>5530</v>
      </c>
      <c r="E513" s="1" t="str">
        <f>IFERROR(__xludf.DUMMYFUNCTION("SPLIT(D513,""33"",FALSE)"),"5, rue de l'Observance
                                ")</f>
        <v>5, rue de l'Observance
                                </v>
      </c>
      <c r="F513" s="1" t="str">
        <f>IFERROR(__xludf.DUMMYFUNCTION("""COMPUTED_VALUE"""),"000 Bordeaux")</f>
        <v>000 Bordeaux</v>
      </c>
      <c r="G513" s="1" t="str">
        <f t="shared" si="1"/>
        <v>33000</v>
      </c>
      <c r="H513" s="1" t="s">
        <v>5531</v>
      </c>
      <c r="I513" s="1" t="s">
        <v>11</v>
      </c>
      <c r="J513" s="5" t="s">
        <v>5532</v>
      </c>
      <c r="K513" s="1" t="s">
        <v>80</v>
      </c>
      <c r="L513" s="3"/>
      <c r="M513" s="3"/>
    </row>
    <row r="514">
      <c r="A514" s="4" t="s">
        <v>5534</v>
      </c>
      <c r="B514" s="1" t="s">
        <v>5535</v>
      </c>
      <c r="C514" s="1" t="s">
        <v>5536</v>
      </c>
      <c r="D514" s="1" t="s">
        <v>5537</v>
      </c>
      <c r="E514" s="1" t="str">
        <f>IFERROR(__xludf.DUMMYFUNCTION("SPLIT(D514,""33"",FALSE)"),"5 rue Henri Collet, 
                                 Résidence le Pertuis
                                ")</f>
        <v>5 rue Henri Collet, 
                                 Résidence le Pertuis
                                </v>
      </c>
      <c r="F514" s="1" t="str">
        <f>IFERROR(__xludf.DUMMYFUNCTION("""COMPUTED_VALUE"""),"300 Bordeaux")</f>
        <v>300 Bordeaux</v>
      </c>
      <c r="G514" s="1" t="str">
        <f t="shared" si="1"/>
        <v>33300</v>
      </c>
      <c r="H514" s="1" t="s">
        <v>5538</v>
      </c>
      <c r="I514" s="1" t="s">
        <v>5539</v>
      </c>
      <c r="J514" s="1" t="s">
        <v>11</v>
      </c>
      <c r="K514" s="1" t="s">
        <v>312</v>
      </c>
      <c r="L514" s="3"/>
      <c r="M514" s="3"/>
    </row>
    <row r="515">
      <c r="A515" s="4" t="s">
        <v>5543</v>
      </c>
      <c r="B515" s="1" t="s">
        <v>5544</v>
      </c>
      <c r="C515" s="1" t="s">
        <v>5545</v>
      </c>
      <c r="D515" s="1" t="s">
        <v>5546</v>
      </c>
      <c r="E515" s="1" t="str">
        <f>IFERROR(__xludf.DUMMYFUNCTION("SPLIT(D515,""33"",FALSE)"),"16 rue Coli
                                ")</f>
        <v>16 rue Coli
                                </v>
      </c>
      <c r="F515" s="1" t="str">
        <f>IFERROR(__xludf.DUMMYFUNCTION("""COMPUTED_VALUE"""),"130 Bègles")</f>
        <v>130 Bègles</v>
      </c>
      <c r="G515" s="1" t="str">
        <f t="shared" si="1"/>
        <v>33130</v>
      </c>
      <c r="H515" s="1" t="s">
        <v>5547</v>
      </c>
      <c r="I515" s="1" t="s">
        <v>5548</v>
      </c>
      <c r="J515" s="5" t="s">
        <v>5549</v>
      </c>
      <c r="K515" s="1" t="s">
        <v>154</v>
      </c>
      <c r="L515" s="3"/>
      <c r="M515" s="3"/>
    </row>
    <row r="516">
      <c r="A516" s="4" t="s">
        <v>5551</v>
      </c>
      <c r="B516" s="1" t="s">
        <v>5552</v>
      </c>
      <c r="C516" s="1" t="s">
        <v>5553</v>
      </c>
      <c r="D516" s="1" t="s">
        <v>5554</v>
      </c>
      <c r="E516" s="1" t="str">
        <f>IFERROR(__xludf.DUMMYFUNCTION("SPLIT(D516,""33"",FALSE)"),"85 cours du Maréchal Juin 
                                 CS51247
                                ")</f>
        <v>85 cours du Maréchal Juin 
                                 CS51247
                                </v>
      </c>
      <c r="F516" s="1" t="str">
        <f>IFERROR(__xludf.DUMMYFUNCTION("""COMPUTED_VALUE"""),"000 Bordeaux")</f>
        <v>000 Bordeaux</v>
      </c>
      <c r="G516" s="1" t="str">
        <f t="shared" si="1"/>
        <v>33000</v>
      </c>
      <c r="H516" s="1" t="s">
        <v>5555</v>
      </c>
      <c r="I516" s="1" t="s">
        <v>5556</v>
      </c>
      <c r="J516" s="5" t="s">
        <v>5557</v>
      </c>
      <c r="K516" s="1" t="s">
        <v>80</v>
      </c>
      <c r="L516" s="3"/>
      <c r="M516" s="3"/>
    </row>
    <row r="517">
      <c r="A517" s="4" t="s">
        <v>5567</v>
      </c>
      <c r="B517" s="1" t="s">
        <v>5568</v>
      </c>
      <c r="C517" s="1" t="s">
        <v>5569</v>
      </c>
      <c r="D517" s="1" t="s">
        <v>5570</v>
      </c>
      <c r="E517" s="1" t="str">
        <f>IFERROR(__xludf.DUMMYFUNCTION("SPLIT(D517,""33"",FALSE)"),"60, rue du Hâ
                                ")</f>
        <v>60, rue du Hâ
                                </v>
      </c>
      <c r="F517" s="1" t="str">
        <f>IFERROR(__xludf.DUMMYFUNCTION("""COMPUTED_VALUE"""),"000 Bordeaux")</f>
        <v>000 Bordeaux</v>
      </c>
      <c r="G517" s="1" t="str">
        <f t="shared" si="1"/>
        <v>33000</v>
      </c>
      <c r="H517" s="1" t="s">
        <v>5571</v>
      </c>
      <c r="I517" s="1" t="s">
        <v>11</v>
      </c>
      <c r="J517" s="5" t="s">
        <v>5572</v>
      </c>
      <c r="K517" s="1" t="s">
        <v>154</v>
      </c>
      <c r="L517" s="3"/>
      <c r="M517" s="3"/>
    </row>
    <row r="518">
      <c r="A518" s="4" t="s">
        <v>5576</v>
      </c>
      <c r="B518" s="1" t="s">
        <v>5577</v>
      </c>
      <c r="C518" s="1" t="s">
        <v>5578</v>
      </c>
      <c r="D518" s="1" t="s">
        <v>5579</v>
      </c>
      <c r="E518" s="1" t="str">
        <f>IFERROR(__xludf.DUMMYFUNCTION("SPLIT(D518,""33"",FALSE)"),"C/O Le Girofard Centre LGBT Bordeaux Nouvelle-Aquitaine
                                 34 rue Bouquiere
                                ")</f>
        <v>C/O Le Girofard Centre LGBT Bordeaux Nouvelle-Aquitaine
                                 34 rue Bouquiere
                                </v>
      </c>
      <c r="F518" s="1" t="str">
        <f>IFERROR(__xludf.DUMMYFUNCTION("""COMPUTED_VALUE"""),"000 Bordeaux")</f>
        <v>000 Bordeaux</v>
      </c>
      <c r="G518" s="1" t="str">
        <f t="shared" si="1"/>
        <v>33000</v>
      </c>
      <c r="H518" s="1" t="s">
        <v>5580</v>
      </c>
      <c r="I518" s="1" t="s">
        <v>11</v>
      </c>
      <c r="J518" s="5" t="s">
        <v>5581</v>
      </c>
      <c r="K518" s="1" t="s">
        <v>80</v>
      </c>
      <c r="L518" s="3"/>
      <c r="M518" s="3"/>
    </row>
    <row r="519">
      <c r="A519" s="4" t="s">
        <v>5583</v>
      </c>
      <c r="B519" s="1" t="s">
        <v>5584</v>
      </c>
      <c r="C519" s="1" t="s">
        <v>5585</v>
      </c>
      <c r="D519" s="1" t="s">
        <v>5586</v>
      </c>
      <c r="E519" s="1" t="str">
        <f>IFERROR(__xludf.DUMMYFUNCTION("SPLIT(D519,""33"",FALSE)"),"9, allée des camélias
                                ")</f>
        <v>9, allée des camélias
                                </v>
      </c>
      <c r="F519" s="1" t="str">
        <f>IFERROR(__xludf.DUMMYFUNCTION("""COMPUTED_VALUE"""),"700 Mérignac")</f>
        <v>700 Mérignac</v>
      </c>
      <c r="G519" s="1" t="str">
        <f t="shared" si="1"/>
        <v>33700</v>
      </c>
      <c r="H519" s="1" t="s">
        <v>5587</v>
      </c>
      <c r="I519" s="1" t="s">
        <v>11</v>
      </c>
      <c r="J519" s="1" t="s">
        <v>11</v>
      </c>
      <c r="K519" s="1" t="s">
        <v>382</v>
      </c>
      <c r="L519" s="3"/>
      <c r="M519" s="3"/>
    </row>
    <row r="520">
      <c r="A520" s="4" t="s">
        <v>5599</v>
      </c>
      <c r="B520" s="1" t="s">
        <v>5600</v>
      </c>
      <c r="C520" s="1" t="s">
        <v>5601</v>
      </c>
      <c r="D520" s="1" t="s">
        <v>5602</v>
      </c>
      <c r="E520" s="1" t="str">
        <f>IFERROR(__xludf.DUMMYFUNCTION("SPLIT(D520,""33"",FALSE)"),"10 rue Castéja
                                 résidence Palais Gallien
                                ")</f>
        <v>10 rue Castéja
                                 résidence Palais Gallien
                                </v>
      </c>
      <c r="F520" s="1" t="str">
        <f>IFERROR(__xludf.DUMMYFUNCTION("""COMPUTED_VALUE"""),"000 BORDEAUX")</f>
        <v>000 BORDEAUX</v>
      </c>
      <c r="G520" s="1" t="str">
        <f t="shared" si="1"/>
        <v>33000</v>
      </c>
      <c r="H520" s="1" t="s">
        <v>5603</v>
      </c>
      <c r="I520" s="1" t="s">
        <v>11</v>
      </c>
      <c r="J520" s="5" t="s">
        <v>5604</v>
      </c>
      <c r="K520" s="1" t="s">
        <v>31</v>
      </c>
      <c r="L520" s="3"/>
      <c r="M520" s="3"/>
    </row>
    <row r="521">
      <c r="A521" s="4" t="s">
        <v>5608</v>
      </c>
      <c r="B521" s="1" t="s">
        <v>5609</v>
      </c>
      <c r="C521" s="1" t="s">
        <v>5610</v>
      </c>
      <c r="D521" s="1" t="s">
        <v>5611</v>
      </c>
      <c r="E521" s="1" t="str">
        <f>IFERROR(__xludf.DUMMYFUNCTION("SPLIT(D521,""33"",FALSE)"),"29 rue Tombe l'Oly
                                ")</f>
        <v>29 rue Tombe l'Oly
                                </v>
      </c>
      <c r="F521" s="1" t="str">
        <f>IFERROR(__xludf.DUMMYFUNCTION("""COMPUTED_VALUE"""),"000 Bordeaux")</f>
        <v>000 Bordeaux</v>
      </c>
      <c r="G521" s="1" t="str">
        <f t="shared" si="1"/>
        <v>33000</v>
      </c>
      <c r="H521" s="1" t="s">
        <v>5612</v>
      </c>
      <c r="I521" s="1" t="s">
        <v>11</v>
      </c>
      <c r="J521" s="5" t="s">
        <v>5613</v>
      </c>
      <c r="K521" s="1" t="s">
        <v>924</v>
      </c>
      <c r="L521" s="3"/>
      <c r="M521" s="3"/>
    </row>
    <row r="522">
      <c r="A522" s="4" t="s">
        <v>5617</v>
      </c>
      <c r="B522" s="1" t="s">
        <v>5618</v>
      </c>
      <c r="C522" s="1" t="s">
        <v>5619</v>
      </c>
      <c r="D522" s="1" t="s">
        <v>5620</v>
      </c>
      <c r="E522" s="1" t="str">
        <f>IFERROR(__xludf.DUMMYFUNCTION("SPLIT(D522,""33"",FALSE)"),"Bassin à Flot n°2
                                 Quai Ouest
                                ")</f>
        <v>Bassin à Flot n°2
                                 Quai Ouest
                                </v>
      </c>
      <c r="F522" s="1" t="str">
        <f>IFERROR(__xludf.DUMMYFUNCTION("""COMPUTED_VALUE"""),"300 BORDEAUX")</f>
        <v>300 BORDEAUX</v>
      </c>
      <c r="G522" s="1" t="str">
        <f t="shared" si="1"/>
        <v>33300</v>
      </c>
      <c r="H522" s="1" t="s">
        <v>5621</v>
      </c>
      <c r="I522" s="1" t="s">
        <v>11</v>
      </c>
      <c r="J522" s="3"/>
      <c r="K522" s="1" t="s">
        <v>183</v>
      </c>
      <c r="L522" s="3"/>
      <c r="M522" s="3"/>
    </row>
    <row r="523">
      <c r="A523" s="4" t="s">
        <v>5625</v>
      </c>
      <c r="B523" s="1" t="s">
        <v>5626</v>
      </c>
      <c r="C523" s="1" t="s">
        <v>5627</v>
      </c>
      <c r="D523" s="1" t="s">
        <v>5628</v>
      </c>
      <c r="E523" s="1" t="str">
        <f>IFERROR(__xludf.DUMMYFUNCTION("SPLIT(D523,""33"",FALSE)"),"103 cours de la somme
                                ")</f>
        <v>103 cours de la somme
                                </v>
      </c>
      <c r="F523" s="1" t="str">
        <f>IFERROR(__xludf.DUMMYFUNCTION("""COMPUTED_VALUE"""),"800 Bordeaux")</f>
        <v>800 Bordeaux</v>
      </c>
      <c r="G523" s="1" t="str">
        <f t="shared" si="1"/>
        <v>33800</v>
      </c>
      <c r="H523" s="1" t="s">
        <v>5629</v>
      </c>
      <c r="I523" s="1" t="s">
        <v>11</v>
      </c>
      <c r="J523" s="1" t="s">
        <v>11</v>
      </c>
      <c r="K523" s="1" t="s">
        <v>80</v>
      </c>
      <c r="L523" s="3"/>
      <c r="M523" s="3"/>
    </row>
    <row r="524">
      <c r="A524" s="4" t="s">
        <v>5635</v>
      </c>
      <c r="B524" s="1" t="s">
        <v>5636</v>
      </c>
      <c r="C524" s="1" t="s">
        <v>5637</v>
      </c>
      <c r="D524" s="1" t="s">
        <v>5638</v>
      </c>
      <c r="E524" s="1" t="str">
        <f>IFERROR(__xludf.DUMMYFUNCTION("SPLIT(D524,""33"",FALSE)"),"27-29 quai Richelieu
                                ")</f>
        <v>27-29 quai Richelieu
                                </v>
      </c>
      <c r="F524" s="1" t="str">
        <f>IFERROR(__xludf.DUMMYFUNCTION("""COMPUTED_VALUE"""),"000 Bordeaux")</f>
        <v>000 Bordeaux</v>
      </c>
      <c r="G524" s="1" t="str">
        <f t="shared" si="1"/>
        <v>33000</v>
      </c>
      <c r="H524" s="1" t="s">
        <v>5639</v>
      </c>
      <c r="I524" s="1" t="s">
        <v>11</v>
      </c>
      <c r="J524" s="5" t="s">
        <v>5640</v>
      </c>
      <c r="K524" s="1" t="s">
        <v>312</v>
      </c>
      <c r="L524" s="3"/>
      <c r="M524" s="3"/>
    </row>
    <row r="525">
      <c r="A525" s="4" t="s">
        <v>5642</v>
      </c>
      <c r="B525" s="1" t="s">
        <v>5643</v>
      </c>
      <c r="C525" s="1" t="s">
        <v>5644</v>
      </c>
      <c r="D525" s="1" t="s">
        <v>5645</v>
      </c>
      <c r="E525" s="1" t="str">
        <f>IFERROR(__xludf.DUMMYFUNCTION("SPLIT(D525,""33"",FALSE)"),"Parc d’activité Descartes Bâtiment H - 3 avenue Descartes 
                                ")</f>
        <v>Parc d’activité Descartes Bâtiment H - 3 avenue Descartes 
                                </v>
      </c>
      <c r="F525" s="1" t="str">
        <f>IFERROR(__xludf.DUMMYFUNCTION("""COMPUTED_VALUE"""),"370 Artigues-près-Bordeaux")</f>
        <v>370 Artigues-près-Bordeaux</v>
      </c>
      <c r="G525" s="1" t="str">
        <f t="shared" si="1"/>
        <v>33370</v>
      </c>
      <c r="H525" s="1" t="s">
        <v>5646</v>
      </c>
      <c r="I525" s="1" t="s">
        <v>5647</v>
      </c>
      <c r="J525" s="1" t="s">
        <v>11</v>
      </c>
      <c r="K525" s="1" t="s">
        <v>11</v>
      </c>
      <c r="L525" s="3"/>
      <c r="M525" s="3"/>
    </row>
    <row r="526">
      <c r="A526" s="4" t="s">
        <v>5651</v>
      </c>
      <c r="B526" s="1" t="s">
        <v>5652</v>
      </c>
      <c r="C526" s="1" t="s">
        <v>5653</v>
      </c>
      <c r="D526" s="1" t="s">
        <v>5654</v>
      </c>
      <c r="E526" s="1" t="str">
        <f>IFERROR(__xludf.DUMMYFUNCTION("SPLIT(D526,""33"",FALSE)"),"63 rue Saint-Martin
                                95300 PONTOISE")</f>
        <v>63 rue Saint-Martin
                                95300 PONTOISE</v>
      </c>
      <c r="F526" s="1"/>
      <c r="G526" s="1" t="str">
        <f t="shared" si="1"/>
        <v>33</v>
      </c>
      <c r="H526" s="1" t="s">
        <v>5655</v>
      </c>
      <c r="I526" s="1" t="s">
        <v>11</v>
      </c>
      <c r="J526" s="1" t="s">
        <v>11</v>
      </c>
      <c r="K526" s="1" t="s">
        <v>43</v>
      </c>
      <c r="L526" s="3"/>
      <c r="M526" s="3"/>
    </row>
    <row r="527">
      <c r="A527" s="4" t="s">
        <v>5657</v>
      </c>
      <c r="B527" s="1" t="s">
        <v>5658</v>
      </c>
      <c r="C527" s="1" t="s">
        <v>5659</v>
      </c>
      <c r="D527" s="1" t="s">
        <v>5660</v>
      </c>
      <c r="E527" s="1" t="str">
        <f>IFERROR(__xludf.DUMMYFUNCTION("SPLIT(D527,""33"",FALSE)"),"6 rue Ferrere 
                                 chez Nicolas Nocart
                                ")</f>
        <v>6 rue Ferrere 
                                 chez Nicolas Nocart
                                </v>
      </c>
      <c r="F527" s="1" t="str">
        <f>IFERROR(__xludf.DUMMYFUNCTION("""COMPUTED_VALUE"""),"000 Bordeaux")</f>
        <v>000 Bordeaux</v>
      </c>
      <c r="G527" s="1" t="str">
        <f t="shared" si="1"/>
        <v>33000</v>
      </c>
      <c r="H527" s="1" t="s">
        <v>5661</v>
      </c>
      <c r="I527" s="1" t="s">
        <v>11</v>
      </c>
      <c r="J527" s="5" t="s">
        <v>5662</v>
      </c>
      <c r="K527" s="1" t="s">
        <v>382</v>
      </c>
      <c r="L527" s="3"/>
      <c r="M527" s="3"/>
    </row>
    <row r="528">
      <c r="A528" s="4" t="s">
        <v>5666</v>
      </c>
      <c r="B528" s="1" t="s">
        <v>5667</v>
      </c>
      <c r="C528" s="1" t="s">
        <v>5668</v>
      </c>
      <c r="D528" s="1" t="s">
        <v>5669</v>
      </c>
      <c r="E528" s="1" t="str">
        <f>IFERROR(__xludf.DUMMYFUNCTION("SPLIT(D528,""33"",FALSE)"),"66 rue de l'école Normale
                                ")</f>
        <v>66 rue de l'école Normale
                                </v>
      </c>
      <c r="F528" s="1" t="str">
        <f>IFERROR(__xludf.DUMMYFUNCTION("""COMPUTED_VALUE"""),"200 BORDEAUX")</f>
        <v>200 BORDEAUX</v>
      </c>
      <c r="G528" s="1" t="str">
        <f t="shared" si="1"/>
        <v>33200</v>
      </c>
      <c r="H528" s="1" t="s">
        <v>5670</v>
      </c>
      <c r="I528" s="1" t="s">
        <v>11</v>
      </c>
      <c r="J528" s="5" t="s">
        <v>5671</v>
      </c>
      <c r="K528" s="1" t="s">
        <v>80</v>
      </c>
      <c r="L528" s="3"/>
      <c r="M528" s="3"/>
    </row>
    <row r="529">
      <c r="A529" s="4" t="s">
        <v>5673</v>
      </c>
      <c r="B529" s="1" t="s">
        <v>5674</v>
      </c>
      <c r="C529" s="1" t="s">
        <v>5675</v>
      </c>
      <c r="D529" s="1" t="s">
        <v>5676</v>
      </c>
      <c r="E529" s="1" t="str">
        <f>IFERROR(__xludf.DUMMYFUNCTION("SPLIT(D529,""33"",FALSE)"),"Domaine universtaire
                                 Université Michel de Montaigne
                                ")</f>
        <v>Domaine universtaire
                                 Université Michel de Montaigne
                                </v>
      </c>
      <c r="F529" s="1" t="str">
        <f>IFERROR(__xludf.DUMMYFUNCTION("""COMPUTED_VALUE"""),"607 Pessac")</f>
        <v>607 Pessac</v>
      </c>
      <c r="G529" s="1" t="str">
        <f t="shared" si="1"/>
        <v>33607</v>
      </c>
      <c r="H529" s="1" t="s">
        <v>5677</v>
      </c>
      <c r="I529" s="1" t="s">
        <v>11</v>
      </c>
      <c r="J529" s="3"/>
      <c r="K529" s="1" t="s">
        <v>80</v>
      </c>
      <c r="L529" s="3"/>
      <c r="M529" s="3"/>
    </row>
    <row r="530">
      <c r="A530" s="4" t="s">
        <v>5681</v>
      </c>
      <c r="B530" s="1" t="s">
        <v>5682</v>
      </c>
      <c r="C530" s="1" t="s">
        <v>5683</v>
      </c>
      <c r="D530" s="1" t="s">
        <v>5684</v>
      </c>
      <c r="E530" s="1" t="str">
        <f>IFERROR(__xludf.DUMMYFUNCTION("SPLIT(D530,""33"",FALSE)"),"1 Rue de Chartrèze
                                 Prieuré de Cayac 
                                ")</f>
        <v>1 Rue de Chartrèze
                                 Prieuré de Cayac 
                                </v>
      </c>
      <c r="F530" s="1" t="str">
        <f>IFERROR(__xludf.DUMMYFUNCTION("""COMPUTED_VALUE"""),"170 Gradignan")</f>
        <v>170 Gradignan</v>
      </c>
      <c r="G530" s="1" t="str">
        <f t="shared" si="1"/>
        <v>33170</v>
      </c>
      <c r="H530" s="1" t="s">
        <v>5685</v>
      </c>
      <c r="I530" s="1" t="s">
        <v>11</v>
      </c>
      <c r="J530" s="5" t="s">
        <v>5686</v>
      </c>
      <c r="K530" s="1" t="s">
        <v>80</v>
      </c>
      <c r="L530" s="3"/>
      <c r="M530" s="3"/>
    </row>
    <row r="531">
      <c r="A531" s="4" t="s">
        <v>5692</v>
      </c>
      <c r="B531" s="1" t="s">
        <v>5693</v>
      </c>
      <c r="C531" s="1" t="s">
        <v>5694</v>
      </c>
      <c r="D531" s="1" t="s">
        <v>5695</v>
      </c>
      <c r="E531" s="1" t="str">
        <f>IFERROR(__xludf.DUMMYFUNCTION("SPLIT(D531,""33"",FALSE)"),"17 RUE DE LA FAIENCERIE
                                ")</f>
        <v>17 RUE DE LA FAIENCERIE
                                </v>
      </c>
      <c r="F531" s="1" t="str">
        <f>IFERROR(__xludf.DUMMYFUNCTION("""COMPUTED_VALUE"""),"300 BORDEAUX")</f>
        <v>300 BORDEAUX</v>
      </c>
      <c r="G531" s="1" t="str">
        <f t="shared" si="1"/>
        <v>33300</v>
      </c>
      <c r="H531" s="1" t="s">
        <v>5696</v>
      </c>
      <c r="I531" s="1" t="s">
        <v>5697</v>
      </c>
      <c r="J531" s="3"/>
      <c r="K531" s="1" t="s">
        <v>43</v>
      </c>
      <c r="L531" s="3"/>
      <c r="M531" s="3"/>
    </row>
    <row r="532">
      <c r="A532" s="4" t="s">
        <v>5699</v>
      </c>
      <c r="B532" s="1" t="s">
        <v>5700</v>
      </c>
      <c r="C532" s="1" t="s">
        <v>5701</v>
      </c>
      <c r="D532" s="1" t="s">
        <v>5702</v>
      </c>
      <c r="E532" s="1" t="str">
        <f>IFERROR(__xludf.DUMMYFUNCTION("SPLIT(D532,""33"",FALSE)"),"66 Allée des peupliers
                                ")</f>
        <v>66 Allée des peupliers
                                </v>
      </c>
      <c r="F532" s="1" t="str">
        <f>IFERROR(__xludf.DUMMYFUNCTION("""COMPUTED_VALUE"""),"000 Bordeaux")</f>
        <v>000 Bordeaux</v>
      </c>
      <c r="G532" s="1" t="str">
        <f t="shared" si="1"/>
        <v>33000</v>
      </c>
      <c r="H532" s="1" t="s">
        <v>5703</v>
      </c>
      <c r="I532" s="1" t="s">
        <v>11</v>
      </c>
      <c r="J532" s="5" t="s">
        <v>5704</v>
      </c>
      <c r="K532" s="1" t="s">
        <v>312</v>
      </c>
      <c r="L532" s="3"/>
      <c r="M532" s="3"/>
    </row>
    <row r="533">
      <c r="A533" s="4" t="s">
        <v>5724</v>
      </c>
      <c r="B533" s="1" t="s">
        <v>5725</v>
      </c>
      <c r="C533" s="1" t="s">
        <v>5726</v>
      </c>
      <c r="D533" s="1" t="s">
        <v>5727</v>
      </c>
      <c r="E533" s="1" t="str">
        <f>IFERROR(__xludf.DUMMYFUNCTION("SPLIT(D533,""33"",FALSE)"),"Permanences AMATHSO - Hôpital du Haut Lévêque
                                 Magellan - Espace associations
                                ")</f>
        <v>Permanences AMATHSO - Hôpital du Haut Lévêque
                                 Magellan - Espace associations
                                </v>
      </c>
      <c r="F533" s="1" t="str">
        <f>IFERROR(__xludf.DUMMYFUNCTION("""COMPUTED_VALUE"""),"604 PESSAC")</f>
        <v>604 PESSAC</v>
      </c>
      <c r="G533" s="1" t="str">
        <f t="shared" si="1"/>
        <v>33604</v>
      </c>
      <c r="H533" s="1" t="s">
        <v>5728</v>
      </c>
      <c r="I533" s="1" t="s">
        <v>11</v>
      </c>
      <c r="J533" s="5" t="s">
        <v>5729</v>
      </c>
      <c r="K533" s="1" t="s">
        <v>53</v>
      </c>
      <c r="L533" s="3"/>
      <c r="M533" s="3"/>
    </row>
    <row r="534">
      <c r="A534" s="4" t="s">
        <v>5733</v>
      </c>
      <c r="B534" s="1" t="s">
        <v>5734</v>
      </c>
      <c r="C534" s="1" t="s">
        <v>5735</v>
      </c>
      <c r="D534" s="1" t="s">
        <v>9575</v>
      </c>
      <c r="E534" s="1" t="str">
        <f>IFERROR(__xludf.DUMMYFUNCTION("SPLIT(D534,""33"",FALSE)"),"pas d'adresse")</f>
        <v>pas d'adresse</v>
      </c>
      <c r="F534" s="3"/>
      <c r="G534" s="1" t="str">
        <f t="shared" si="1"/>
        <v/>
      </c>
      <c r="H534" s="3"/>
      <c r="I534" s="1" t="s">
        <v>5736</v>
      </c>
      <c r="J534" s="1" t="s">
        <v>11</v>
      </c>
      <c r="K534" s="1" t="s">
        <v>154</v>
      </c>
      <c r="L534" s="3"/>
      <c r="M534" s="3"/>
    </row>
    <row r="535">
      <c r="A535" s="4" t="s">
        <v>5738</v>
      </c>
      <c r="B535" s="1" t="s">
        <v>5739</v>
      </c>
      <c r="C535" s="1" t="s">
        <v>5740</v>
      </c>
      <c r="D535" s="1" t="s">
        <v>5741</v>
      </c>
      <c r="E535" s="1" t="str">
        <f>IFERROR(__xludf.DUMMYFUNCTION("SPLIT(D535,""33"",FALSE)"),"52 rue des Treuils 
                                 La Villa Pia
                                ")</f>
        <v>52 rue des Treuils 
                                 La Villa Pia
                                </v>
      </c>
      <c r="F535" s="1" t="str">
        <f>IFERROR(__xludf.DUMMYFUNCTION("""COMPUTED_VALUE"""),"000 Bordeaux")</f>
        <v>000 Bordeaux</v>
      </c>
      <c r="G535" s="1" t="str">
        <f t="shared" si="1"/>
        <v>33000</v>
      </c>
      <c r="H535" s="1" t="s">
        <v>5742</v>
      </c>
      <c r="I535" s="1" t="s">
        <v>5743</v>
      </c>
      <c r="J535" s="5" t="s">
        <v>5744</v>
      </c>
      <c r="K535" s="1" t="s">
        <v>80</v>
      </c>
      <c r="L535" s="3"/>
      <c r="M535" s="3"/>
    </row>
    <row r="536">
      <c r="A536" s="4" t="s">
        <v>5750</v>
      </c>
      <c r="B536" s="1" t="s">
        <v>5751</v>
      </c>
      <c r="C536" s="1" t="s">
        <v>5752</v>
      </c>
      <c r="D536" s="1" t="s">
        <v>5753</v>
      </c>
      <c r="E536" s="1" t="str">
        <f>IFERROR(__xludf.DUMMYFUNCTION("SPLIT(D536,""33"",FALSE)"),"2 rue Sicard
                                ")</f>
        <v>2 rue Sicard
                                </v>
      </c>
      <c r="F536" s="1" t="str">
        <f>IFERROR(__xludf.DUMMYFUNCTION("""COMPUTED_VALUE"""),"000 BORDEAUX")</f>
        <v>000 BORDEAUX</v>
      </c>
      <c r="G536" s="1" t="str">
        <f t="shared" si="1"/>
        <v>33000</v>
      </c>
      <c r="H536" s="1" t="s">
        <v>5754</v>
      </c>
      <c r="I536" s="1" t="s">
        <v>11</v>
      </c>
      <c r="J536" s="5" t="s">
        <v>5755</v>
      </c>
      <c r="K536" s="1" t="s">
        <v>154</v>
      </c>
      <c r="L536" s="3"/>
      <c r="M536" s="3"/>
    </row>
    <row r="537">
      <c r="A537" s="4" t="s">
        <v>5761</v>
      </c>
      <c r="B537" s="1" t="s">
        <v>5762</v>
      </c>
      <c r="C537" s="1" t="s">
        <v>5763</v>
      </c>
      <c r="D537" s="1" t="s">
        <v>5764</v>
      </c>
      <c r="E537" s="1" t="str">
        <f>IFERROR(__xludf.DUMMYFUNCTION("SPLIT(D537,""33"",FALSE)"),"34 rue Balard
                                 BP 70039 75721 Paris Cedex 15
                                BP 70039
                                75721 Paris")</f>
        <v>34 rue Balard
                                 BP 70039 75721 Paris Cedex 15
                                BP 70039
                                75721 Paris</v>
      </c>
      <c r="F537" s="1"/>
      <c r="G537" s="1" t="str">
        <f t="shared" si="1"/>
        <v>33</v>
      </c>
      <c r="H537" s="1" t="s">
        <v>5765</v>
      </c>
      <c r="I537" s="1" t="s">
        <v>11</v>
      </c>
      <c r="J537" s="3"/>
      <c r="K537" s="1" t="s">
        <v>31</v>
      </c>
      <c r="L537" s="3"/>
      <c r="M537" s="3"/>
    </row>
    <row r="538">
      <c r="A538" s="4" t="s">
        <v>5773</v>
      </c>
      <c r="B538" s="1" t="s">
        <v>5774</v>
      </c>
      <c r="C538" s="1" t="s">
        <v>5775</v>
      </c>
      <c r="D538" s="1" t="s">
        <v>5776</v>
      </c>
      <c r="E538" s="1" t="str">
        <f>IFERROR(__xludf.DUMMYFUNCTION("SPLIT(D538,""33"",FALSE)"),"83 RUE DE LA COURSE
                                ")</f>
        <v>83 RUE DE LA COURSE
                                </v>
      </c>
      <c r="F538" s="1" t="str">
        <f>IFERROR(__xludf.DUMMYFUNCTION("""COMPUTED_VALUE"""),"000 BORDEAUX")</f>
        <v>000 BORDEAUX</v>
      </c>
      <c r="G538" s="1" t="str">
        <f t="shared" si="1"/>
        <v>33000</v>
      </c>
      <c r="H538" s="1" t="s">
        <v>5777</v>
      </c>
      <c r="I538" s="1" t="s">
        <v>11</v>
      </c>
      <c r="J538" s="5" t="s">
        <v>5778</v>
      </c>
      <c r="K538" s="1" t="s">
        <v>53</v>
      </c>
      <c r="L538" s="3"/>
      <c r="M538" s="3"/>
    </row>
    <row r="539">
      <c r="A539" s="4" t="s">
        <v>5806</v>
      </c>
      <c r="B539" s="1" t="s">
        <v>5807</v>
      </c>
      <c r="C539" s="1" t="s">
        <v>5808</v>
      </c>
      <c r="D539" s="1" t="s">
        <v>5809</v>
      </c>
      <c r="E539" s="1" t="str">
        <f>IFERROR(__xludf.DUMMYFUNCTION("SPLIT(D539,""33"",FALSE)"),"30 rue de Delacroix
                                ")</f>
        <v>30 rue de Delacroix
                                </v>
      </c>
      <c r="F539" s="1" t="str">
        <f>IFERROR(__xludf.DUMMYFUNCTION("""COMPUTED_VALUE"""),"200 BORDEAUX")</f>
        <v>200 BORDEAUX</v>
      </c>
      <c r="G539" s="1" t="str">
        <f t="shared" si="1"/>
        <v>33200</v>
      </c>
      <c r="H539" s="1" t="s">
        <v>5810</v>
      </c>
      <c r="I539" s="1" t="s">
        <v>11</v>
      </c>
      <c r="J539" s="5" t="s">
        <v>5811</v>
      </c>
      <c r="K539" s="1" t="s">
        <v>31</v>
      </c>
      <c r="L539" s="3"/>
      <c r="M539" s="3"/>
    </row>
    <row r="540">
      <c r="A540" s="4" t="s">
        <v>5815</v>
      </c>
      <c r="B540" s="1" t="s">
        <v>5816</v>
      </c>
      <c r="C540" s="3"/>
      <c r="D540" s="1" t="s">
        <v>9575</v>
      </c>
      <c r="E540" s="1" t="str">
        <f>IFERROR(__xludf.DUMMYFUNCTION("SPLIT(D540,""33"",FALSE)"),"pas d'adresse")</f>
        <v>pas d'adresse</v>
      </c>
      <c r="F540" s="3"/>
      <c r="G540" s="1" t="str">
        <f t="shared" si="1"/>
        <v/>
      </c>
      <c r="H540" s="3"/>
      <c r="I540" s="1" t="s">
        <v>11</v>
      </c>
      <c r="J540" s="1" t="s">
        <v>11</v>
      </c>
      <c r="K540" s="1" t="s">
        <v>11</v>
      </c>
      <c r="L540" s="3"/>
      <c r="M540" s="3"/>
    </row>
    <row r="541">
      <c r="A541" s="4" t="s">
        <v>5818</v>
      </c>
      <c r="B541" s="1" t="s">
        <v>5819</v>
      </c>
      <c r="C541" s="1" t="s">
        <v>5820</v>
      </c>
      <c r="D541" s="1" t="s">
        <v>5821</v>
      </c>
      <c r="E541" s="1" t="str">
        <f>IFERROR(__xludf.DUMMYFUNCTION("SPLIT(D541,""33"",FALSE)"),"16 rue du pas saint georges
                                ")</f>
        <v>16 rue du pas saint georges
                                </v>
      </c>
      <c r="F541" s="1" t="str">
        <f>IFERROR(__xludf.DUMMYFUNCTION("""COMPUTED_VALUE"""),"000 Bordeaux")</f>
        <v>000 Bordeaux</v>
      </c>
      <c r="G541" s="1" t="str">
        <f t="shared" si="1"/>
        <v>33000</v>
      </c>
      <c r="H541" s="1" t="s">
        <v>5822</v>
      </c>
      <c r="I541" s="1" t="s">
        <v>5823</v>
      </c>
      <c r="J541" s="5" t="s">
        <v>5824</v>
      </c>
      <c r="K541" s="1" t="s">
        <v>183</v>
      </c>
      <c r="L541" s="3"/>
      <c r="M541" s="3"/>
    </row>
    <row r="542">
      <c r="A542" s="4" t="s">
        <v>5830</v>
      </c>
      <c r="B542" s="1" t="s">
        <v>5831</v>
      </c>
      <c r="C542" s="1" t="s">
        <v>5832</v>
      </c>
      <c r="D542" s="1" t="s">
        <v>5833</v>
      </c>
      <c r="E542" s="1" t="str">
        <f>IFERROR(__xludf.DUMMYFUNCTION("SPLIT(D542,""33"",FALSE)"),"29 rue du Mirail 
                                ")</f>
        <v>29 rue du Mirail 
                                </v>
      </c>
      <c r="F542" s="1" t="str">
        <f>IFERROR(__xludf.DUMMYFUNCTION("""COMPUTED_VALUE"""),"000 Bordeaux")</f>
        <v>000 Bordeaux</v>
      </c>
      <c r="G542" s="1" t="str">
        <f t="shared" si="1"/>
        <v>33000</v>
      </c>
      <c r="H542" s="1" t="s">
        <v>5834</v>
      </c>
      <c r="I542" s="1" t="s">
        <v>11</v>
      </c>
      <c r="J542" s="5" t="s">
        <v>5835</v>
      </c>
      <c r="K542" s="1" t="s">
        <v>924</v>
      </c>
      <c r="L542" s="3"/>
      <c r="M542" s="3"/>
    </row>
    <row r="543">
      <c r="A543" s="4" t="s">
        <v>5837</v>
      </c>
      <c r="B543" s="1" t="s">
        <v>5838</v>
      </c>
      <c r="C543" s="1" t="s">
        <v>5839</v>
      </c>
      <c r="D543" s="1" t="s">
        <v>5840</v>
      </c>
      <c r="E543" s="1" t="str">
        <f>IFERROR(__xludf.DUMMYFUNCTION("SPLIT(D543,""33"",FALSE)"),"147  rue Judaique
                                ")</f>
        <v>147  rue Judaique
                                </v>
      </c>
      <c r="F543" s="1" t="str">
        <f>IFERROR(__xludf.DUMMYFUNCTION("""COMPUTED_VALUE"""),"000 BORDEAUX")</f>
        <v>000 BORDEAUX</v>
      </c>
      <c r="G543" s="1" t="str">
        <f t="shared" si="1"/>
        <v>33000</v>
      </c>
      <c r="H543" s="1" t="s">
        <v>5841</v>
      </c>
      <c r="I543" s="1" t="s">
        <v>5842</v>
      </c>
      <c r="J543" s="5" t="s">
        <v>5843</v>
      </c>
      <c r="K543" s="1" t="s">
        <v>53</v>
      </c>
      <c r="L543" s="3"/>
      <c r="M543" s="3"/>
    </row>
    <row r="544">
      <c r="A544" s="4" t="s">
        <v>5845</v>
      </c>
      <c r="B544" s="1" t="s">
        <v>5846</v>
      </c>
      <c r="C544" s="1" t="s">
        <v>5847</v>
      </c>
      <c r="D544" s="1" t="s">
        <v>5848</v>
      </c>
      <c r="E544" s="1" t="str">
        <f>IFERROR(__xludf.DUMMYFUNCTION("SPLIT(D544,""33"",FALSE)"),"80, rue de Lacanau
                                 La Chêneraie - Bt B
                                ")</f>
        <v>80, rue de Lacanau
                                 La Chêneraie - Bt B
                                </v>
      </c>
      <c r="F544" s="1" t="str">
        <f>IFERROR(__xludf.DUMMYFUNCTION("""COMPUTED_VALUE"""),"200 BORDEAUX")</f>
        <v>200 BORDEAUX</v>
      </c>
      <c r="G544" s="1" t="str">
        <f t="shared" si="1"/>
        <v>33200</v>
      </c>
      <c r="H544" s="1" t="s">
        <v>5849</v>
      </c>
      <c r="I544" s="1" t="s">
        <v>11</v>
      </c>
      <c r="J544" s="1" t="s">
        <v>11</v>
      </c>
      <c r="K544" s="1" t="s">
        <v>183</v>
      </c>
      <c r="L544" s="3"/>
      <c r="M544" s="3"/>
    </row>
    <row r="545">
      <c r="A545" s="4" t="s">
        <v>5851</v>
      </c>
      <c r="B545" s="1" t="s">
        <v>5852</v>
      </c>
      <c r="C545" s="1" t="s">
        <v>5853</v>
      </c>
      <c r="D545" s="1" t="s">
        <v>5854</v>
      </c>
      <c r="E545" s="1" t="str">
        <f>IFERROR(__xludf.DUMMYFUNCTION("SPLIT(D545,""33"",FALSE)"),"30 rue François Mauriac
                                ")</f>
        <v>30 rue François Mauriac
                                </v>
      </c>
      <c r="F545" s="1" t="str">
        <f>IFERROR(__xludf.DUMMYFUNCTION("""COMPUTED_VALUE"""),"200 Bordeaux")</f>
        <v>200 Bordeaux</v>
      </c>
      <c r="G545" s="1" t="str">
        <f t="shared" si="1"/>
        <v>33200</v>
      </c>
      <c r="H545" s="1" t="s">
        <v>5855</v>
      </c>
      <c r="I545" s="1" t="s">
        <v>11</v>
      </c>
      <c r="J545" s="5" t="s">
        <v>5856</v>
      </c>
      <c r="K545" s="1" t="s">
        <v>312</v>
      </c>
      <c r="L545" s="3"/>
      <c r="M545" s="3"/>
    </row>
    <row r="546">
      <c r="A546" s="4" t="s">
        <v>5862</v>
      </c>
      <c r="B546" s="1" t="s">
        <v>5863</v>
      </c>
      <c r="C546" s="1" t="s">
        <v>5864</v>
      </c>
      <c r="D546" s="1" t="s">
        <v>5865</v>
      </c>
      <c r="E546" s="1" t="str">
        <f>IFERROR(__xludf.DUMMYFUNCTION("SPLIT(D546,""33"",FALSE)"),"60 rue de Pessac 
                                ")</f>
        <v>60 rue de Pessac 
                                </v>
      </c>
      <c r="F546" s="1" t="str">
        <f>IFERROR(__xludf.DUMMYFUNCTION("""COMPUTED_VALUE"""),"000 BORDEAUX")</f>
        <v>000 BORDEAUX</v>
      </c>
      <c r="G546" s="1" t="str">
        <f t="shared" si="1"/>
        <v>33000</v>
      </c>
      <c r="H546" s="1" t="s">
        <v>5866</v>
      </c>
      <c r="I546" s="1" t="s">
        <v>11</v>
      </c>
      <c r="J546" s="5" t="s">
        <v>5867</v>
      </c>
      <c r="K546" s="1" t="s">
        <v>154</v>
      </c>
      <c r="L546" s="3"/>
      <c r="M546" s="3"/>
    </row>
    <row r="547">
      <c r="A547" s="4" t="s">
        <v>5869</v>
      </c>
      <c r="B547" s="1" t="s">
        <v>5870</v>
      </c>
      <c r="C547" s="1" t="s">
        <v>5871</v>
      </c>
      <c r="D547" s="1" t="s">
        <v>9575</v>
      </c>
      <c r="E547" s="1" t="str">
        <f>IFERROR(__xludf.DUMMYFUNCTION("SPLIT(D547,""33"",FALSE)"),"pas d'adresse")</f>
        <v>pas d'adresse</v>
      </c>
      <c r="F547" s="3"/>
      <c r="G547" s="1" t="str">
        <f t="shared" si="1"/>
        <v/>
      </c>
      <c r="H547" s="3"/>
      <c r="I547" s="1" t="s">
        <v>11</v>
      </c>
      <c r="J547" s="1" t="s">
        <v>11</v>
      </c>
      <c r="K547" s="1" t="s">
        <v>31</v>
      </c>
      <c r="L547" s="3"/>
      <c r="M547" s="3"/>
    </row>
    <row r="548">
      <c r="A548" s="4" t="s">
        <v>5875</v>
      </c>
      <c r="B548" s="1" t="s">
        <v>5876</v>
      </c>
      <c r="C548" s="3"/>
      <c r="D548" s="1" t="s">
        <v>9575</v>
      </c>
      <c r="E548" s="1" t="str">
        <f>IFERROR(__xludf.DUMMYFUNCTION("SPLIT(D548,""33"",FALSE)"),"pas d'adresse")</f>
        <v>pas d'adresse</v>
      </c>
      <c r="F548" s="3"/>
      <c r="G548" s="1" t="str">
        <f t="shared" si="1"/>
        <v/>
      </c>
      <c r="H548" s="3"/>
      <c r="I548" s="1" t="s">
        <v>11</v>
      </c>
      <c r="J548" s="1" t="s">
        <v>11</v>
      </c>
      <c r="K548" s="1" t="s">
        <v>11</v>
      </c>
      <c r="L548" s="3"/>
      <c r="M548" s="3"/>
    </row>
    <row r="549">
      <c r="A549" s="4" t="s">
        <v>5888</v>
      </c>
      <c r="B549" s="1" t="s">
        <v>5889</v>
      </c>
      <c r="C549" s="1" t="s">
        <v>5890</v>
      </c>
      <c r="D549" s="1" t="s">
        <v>5891</v>
      </c>
      <c r="E549" s="1" t="str">
        <f>IFERROR(__xludf.DUMMYFUNCTION("SPLIT(D549,""33"",FALSE)"),"47 Rue des Menuts
                                 Association ""Les Menuts des Arts""
                                ")</f>
        <v>47 Rue des Menuts
                                 Association "Les Menuts des Arts"
                                </v>
      </c>
      <c r="F549" s="1" t="str">
        <f>IFERROR(__xludf.DUMMYFUNCTION("""COMPUTED_VALUE"""),"000 Bordeaux")</f>
        <v>000 Bordeaux</v>
      </c>
      <c r="G549" s="1" t="str">
        <f t="shared" si="1"/>
        <v>33000</v>
      </c>
      <c r="H549" s="1" t="s">
        <v>5892</v>
      </c>
      <c r="I549" s="1" t="s">
        <v>5893</v>
      </c>
      <c r="J549" s="1" t="s">
        <v>11</v>
      </c>
      <c r="K549" s="1" t="s">
        <v>80</v>
      </c>
      <c r="L549" s="3"/>
      <c r="M549" s="3"/>
    </row>
    <row r="550">
      <c r="A550" s="4" t="s">
        <v>5897</v>
      </c>
      <c r="B550" s="1" t="s">
        <v>5898</v>
      </c>
      <c r="C550" s="1" t="s">
        <v>5899</v>
      </c>
      <c r="D550" s="1" t="s">
        <v>5900</v>
      </c>
      <c r="E550" s="1" t="str">
        <f>IFERROR(__xludf.DUMMYFUNCTION("SPLIT(D550,""33"",FALSE)"),"27 rue de Preignac
                                ")</f>
        <v>27 rue de Preignac
                                </v>
      </c>
      <c r="F550" s="1" t="str">
        <f>IFERROR(__xludf.DUMMYFUNCTION("""COMPUTED_VALUE"""),"800 Bordeaux")</f>
        <v>800 Bordeaux</v>
      </c>
      <c r="G550" s="1" t="str">
        <f t="shared" si="1"/>
        <v>33800</v>
      </c>
      <c r="H550" s="1" t="s">
        <v>5901</v>
      </c>
      <c r="I550" s="1" t="s">
        <v>11</v>
      </c>
      <c r="J550" s="5" t="s">
        <v>5902</v>
      </c>
      <c r="K550" s="1" t="s">
        <v>80</v>
      </c>
      <c r="L550" s="3"/>
      <c r="M550" s="3"/>
    </row>
    <row r="551">
      <c r="A551" s="4" t="s">
        <v>5906</v>
      </c>
      <c r="B551" s="1" t="s">
        <v>5907</v>
      </c>
      <c r="C551" s="3"/>
      <c r="D551" s="1" t="s">
        <v>9575</v>
      </c>
      <c r="E551" s="1" t="str">
        <f>IFERROR(__xludf.DUMMYFUNCTION("SPLIT(D551,""33"",FALSE)"),"pas d'adresse")</f>
        <v>pas d'adresse</v>
      </c>
      <c r="F551" s="3"/>
      <c r="G551" s="1" t="str">
        <f t="shared" si="1"/>
        <v/>
      </c>
      <c r="H551" s="3"/>
      <c r="I551" s="1" t="s">
        <v>11</v>
      </c>
      <c r="J551" s="1" t="s">
        <v>11</v>
      </c>
      <c r="K551" s="1" t="s">
        <v>11</v>
      </c>
      <c r="L551" s="3"/>
      <c r="M551" s="3"/>
    </row>
    <row r="552">
      <c r="A552" s="4" t="s">
        <v>5909</v>
      </c>
      <c r="B552" s="1" t="s">
        <v>5910</v>
      </c>
      <c r="C552" s="1" t="s">
        <v>5911</v>
      </c>
      <c r="D552" s="1" t="s">
        <v>5912</v>
      </c>
      <c r="E552" s="1" t="str">
        <f>IFERROR(__xludf.DUMMYFUNCTION("SPLIT(D552,""33"",FALSE)"),"19 rue d’Austerlitz 
                                ")</f>
        <v>19 rue d’Austerlitz 
                                </v>
      </c>
      <c r="F552" s="1" t="str">
        <f>IFERROR(__xludf.DUMMYFUNCTION("""COMPUTED_VALUE"""),"200 Bordeaux")</f>
        <v>200 Bordeaux</v>
      </c>
      <c r="G552" s="1" t="str">
        <f t="shared" si="1"/>
        <v>33200</v>
      </c>
      <c r="H552" s="1" t="s">
        <v>1924</v>
      </c>
      <c r="I552" s="1" t="s">
        <v>5913</v>
      </c>
      <c r="J552" s="5" t="s">
        <v>5914</v>
      </c>
      <c r="K552" s="1" t="s">
        <v>53</v>
      </c>
      <c r="L552" s="3"/>
      <c r="M552" s="3"/>
    </row>
    <row r="553">
      <c r="A553" s="4" t="s">
        <v>5922</v>
      </c>
      <c r="B553" s="1" t="s">
        <v>5923</v>
      </c>
      <c r="C553" s="3"/>
      <c r="D553" s="1" t="s">
        <v>9575</v>
      </c>
      <c r="E553" s="1" t="str">
        <f>IFERROR(__xludf.DUMMYFUNCTION("SPLIT(D553,""33"",FALSE)"),"pas d'adresse")</f>
        <v>pas d'adresse</v>
      </c>
      <c r="F553" s="3"/>
      <c r="G553" s="1" t="str">
        <f t="shared" si="1"/>
        <v/>
      </c>
      <c r="H553" s="3"/>
      <c r="I553" s="1" t="s">
        <v>11</v>
      </c>
      <c r="J553" s="1" t="s">
        <v>11</v>
      </c>
      <c r="K553" s="1" t="s">
        <v>11</v>
      </c>
      <c r="L553" s="3"/>
      <c r="M553" s="3"/>
    </row>
    <row r="554">
      <c r="A554" s="4" t="s">
        <v>5925</v>
      </c>
      <c r="B554" s="1" t="s">
        <v>5926</v>
      </c>
      <c r="C554" s="1" t="s">
        <v>5927</v>
      </c>
      <c r="D554" s="1" t="s">
        <v>5928</v>
      </c>
      <c r="E554" s="1" t="str">
        <f>IFERROR(__xludf.DUMMYFUNCTION("SPLIT(D554,""33"",FALSE)"),"Pole Citoyenneté
                                 Chemin des Iris
                                ")</f>
        <v>Pole Citoyenneté
                                 Chemin des Iris
                                </v>
      </c>
      <c r="F554" s="1" t="str">
        <f>IFERROR(__xludf.DUMMYFUNCTION("""COMPUTED_VALUE"""),"310 LORMONT")</f>
        <v>310 LORMONT</v>
      </c>
      <c r="G554" s="1" t="str">
        <f t="shared" si="1"/>
        <v>33310</v>
      </c>
      <c r="H554" s="1" t="s">
        <v>5929</v>
      </c>
      <c r="I554" s="1" t="s">
        <v>11</v>
      </c>
      <c r="J554" s="1" t="s">
        <v>11</v>
      </c>
      <c r="K554" s="1" t="s">
        <v>80</v>
      </c>
      <c r="L554" s="3"/>
      <c r="M554" s="3"/>
    </row>
    <row r="555">
      <c r="A555" s="4" t="s">
        <v>5937</v>
      </c>
      <c r="B555" s="1" t="s">
        <v>5938</v>
      </c>
      <c r="C555" s="1" t="s">
        <v>5939</v>
      </c>
      <c r="D555" s="1" t="s">
        <v>5940</v>
      </c>
      <c r="E555" s="1" t="str">
        <f>IFERROR(__xludf.DUMMYFUNCTION("SPLIT(D555,""33"",FALSE)"),"11 rue Flèche 
                                ")</f>
        <v>11 rue Flèche 
                                </v>
      </c>
      <c r="F555" s="1" t="str">
        <f>IFERROR(__xludf.DUMMYFUNCTION("""COMPUTED_VALUE"""),"300 Bordeaux")</f>
        <v>300 Bordeaux</v>
      </c>
      <c r="G555" s="1" t="str">
        <f t="shared" si="1"/>
        <v>33300</v>
      </c>
      <c r="H555" s="1" t="s">
        <v>5941</v>
      </c>
      <c r="I555" s="1" t="s">
        <v>11</v>
      </c>
      <c r="J555" s="5" t="s">
        <v>5942</v>
      </c>
      <c r="K555" s="1" t="s">
        <v>80</v>
      </c>
      <c r="L555" s="3"/>
      <c r="M555" s="3"/>
    </row>
    <row r="556">
      <c r="A556" s="4" t="s">
        <v>5944</v>
      </c>
      <c r="B556" s="1" t="s">
        <v>5945</v>
      </c>
      <c r="C556" s="1" t="s">
        <v>5946</v>
      </c>
      <c r="D556" s="1" t="s">
        <v>5947</v>
      </c>
      <c r="E556" s="1" t="str">
        <f>IFERROR(__xludf.DUMMYFUNCTION("SPLIT(D556,""33"",FALSE)"),"92 cours le Rouzic
                                ")</f>
        <v>92 cours le Rouzic
                                </v>
      </c>
      <c r="F556" s="1" t="str">
        <f>IFERROR(__xludf.DUMMYFUNCTION("""COMPUTED_VALUE"""),"100 Bordeaux")</f>
        <v>100 Bordeaux</v>
      </c>
      <c r="G556" s="1" t="str">
        <f t="shared" si="1"/>
        <v>33100</v>
      </c>
      <c r="H556" s="1" t="s">
        <v>5948</v>
      </c>
      <c r="I556" s="1" t="s">
        <v>5949</v>
      </c>
      <c r="J556" s="5" t="s">
        <v>5950</v>
      </c>
      <c r="K556" s="1" t="s">
        <v>183</v>
      </c>
      <c r="L556" s="3"/>
      <c r="M556" s="3"/>
    </row>
    <row r="557">
      <c r="A557" s="4" t="s">
        <v>5954</v>
      </c>
      <c r="B557" s="1" t="s">
        <v>5955</v>
      </c>
      <c r="C557" s="1" t="s">
        <v>5956</v>
      </c>
      <c r="D557" s="1" t="s">
        <v>5957</v>
      </c>
      <c r="E557" s="1" t="str">
        <f>IFERROR(__xludf.DUMMYFUNCTION("SPLIT(D557,""33"",FALSE)"),"5 Rue René Roy de Clotte
                                ")</f>
        <v>5 Rue René Roy de Clotte
                                </v>
      </c>
      <c r="F557" s="1" t="str">
        <f>IFERROR(__xludf.DUMMYFUNCTION("""COMPUTED_VALUE"""),"000 Bordeaux")</f>
        <v>000 Bordeaux</v>
      </c>
      <c r="G557" s="1" t="str">
        <f t="shared" si="1"/>
        <v>33000</v>
      </c>
      <c r="H557" s="1" t="s">
        <v>5958</v>
      </c>
      <c r="I557" s="1" t="s">
        <v>11</v>
      </c>
      <c r="J557" s="3"/>
      <c r="K557" s="1" t="s">
        <v>53</v>
      </c>
      <c r="L557" s="3"/>
      <c r="M557" s="3"/>
    </row>
    <row r="558">
      <c r="A558" s="4" t="s">
        <v>5960</v>
      </c>
      <c r="B558" s="1" t="s">
        <v>5961</v>
      </c>
      <c r="C558" s="1" t="s">
        <v>5962</v>
      </c>
      <c r="D558" s="1" t="s">
        <v>5963</v>
      </c>
      <c r="E558" s="1" t="str">
        <f>IFERROR(__xludf.DUMMYFUNCTION("SPLIT(D558,""33"",FALSE)"),"30 rue Marcelin Berthelot
                                 Rés Le Flore, appt 15
                                ")</f>
        <v>30 rue Marcelin Berthelot
                                 Rés Le Flore, appt 15
                                </v>
      </c>
      <c r="F558" s="1" t="str">
        <f>IFERROR(__xludf.DUMMYFUNCTION("""COMPUTED_VALUE"""),"200 Bordeaux")</f>
        <v>200 Bordeaux</v>
      </c>
      <c r="G558" s="1" t="str">
        <f t="shared" si="1"/>
        <v>33200</v>
      </c>
      <c r="H558" s="1" t="s">
        <v>5964</v>
      </c>
      <c r="I558" s="1" t="s">
        <v>5965</v>
      </c>
      <c r="J558" s="5" t="s">
        <v>5966</v>
      </c>
      <c r="K558" s="1" t="s">
        <v>924</v>
      </c>
      <c r="L558" s="3"/>
      <c r="M558" s="3"/>
    </row>
    <row r="559">
      <c r="A559" s="4" t="s">
        <v>5988</v>
      </c>
      <c r="B559" s="1" t="s">
        <v>5989</v>
      </c>
      <c r="C559" s="1" t="s">
        <v>5990</v>
      </c>
      <c r="D559" s="1" t="s">
        <v>5991</v>
      </c>
      <c r="E559" s="1" t="str">
        <f>IFERROR(__xludf.DUMMYFUNCTION("SPLIT(D559,""33"",FALSE)"),"99 Boulevard Albert 1er 
                                 Residence Liotard BT C
                                ")</f>
        <v>99 Boulevard Albert 1er 
                                 Residence Liotard BT C
                                </v>
      </c>
      <c r="F559" s="1" t="str">
        <f>IFERROR(__xludf.DUMMYFUNCTION("""COMPUTED_VALUE"""),"800 BORDEAUX")</f>
        <v>800 BORDEAUX</v>
      </c>
      <c r="G559" s="1" t="str">
        <f t="shared" si="1"/>
        <v>33800</v>
      </c>
      <c r="H559" s="1" t="s">
        <v>5992</v>
      </c>
      <c r="I559" s="1" t="s">
        <v>11</v>
      </c>
      <c r="J559" s="1" t="s">
        <v>11</v>
      </c>
      <c r="K559" s="1" t="s">
        <v>154</v>
      </c>
      <c r="L559" s="3"/>
      <c r="M559" s="3"/>
    </row>
    <row r="560">
      <c r="A560" s="4" t="s">
        <v>5994</v>
      </c>
      <c r="B560" s="1" t="s">
        <v>5995</v>
      </c>
      <c r="C560" s="1" t="s">
        <v>5996</v>
      </c>
      <c r="D560" s="1" t="s">
        <v>5997</v>
      </c>
      <c r="E560" s="1" t="str">
        <f>IFERROR(__xludf.DUMMYFUNCTION("SPLIT(D560,""33"",FALSE)"),"35 RUE DUBPURDIEU
                                ")</f>
        <v>35 RUE DUBPURDIEU
                                </v>
      </c>
      <c r="F560" s="1" t="str">
        <f>IFERROR(__xludf.DUMMYFUNCTION("""COMPUTED_VALUE"""),"800 BORDEAUX")</f>
        <v>800 BORDEAUX</v>
      </c>
      <c r="G560" s="1" t="str">
        <f t="shared" si="1"/>
        <v>33800</v>
      </c>
      <c r="H560" s="1" t="s">
        <v>5998</v>
      </c>
      <c r="I560" s="1" t="s">
        <v>5999</v>
      </c>
      <c r="J560" s="1" t="s">
        <v>11</v>
      </c>
      <c r="K560" s="1" t="s">
        <v>80</v>
      </c>
      <c r="L560" s="3"/>
      <c r="M560" s="3"/>
    </row>
    <row r="561">
      <c r="A561" s="4" t="s">
        <v>6011</v>
      </c>
      <c r="B561" s="1" t="s">
        <v>6012</v>
      </c>
      <c r="C561" s="1" t="s">
        <v>6013</v>
      </c>
      <c r="D561" s="1" t="s">
        <v>6014</v>
      </c>
      <c r="E561" s="1" t="str">
        <f>IFERROR(__xludf.DUMMYFUNCTION("SPLIT(D561,""33"",FALSE)"),"79, allée Jean Giono
                                 Rsd Carré Rive Droite, Apt B26
                                ")</f>
        <v>79, allée Jean Giono
                                 Rsd Carré Rive Droite, Apt B26
                                </v>
      </c>
      <c r="F561" s="1" t="str">
        <f>IFERROR(__xludf.DUMMYFUNCTION("""COMPUTED_VALUE"""),"100 Bordeaux")</f>
        <v>100 Bordeaux</v>
      </c>
      <c r="G561" s="1" t="str">
        <f t="shared" si="1"/>
        <v>33100</v>
      </c>
      <c r="H561" s="1" t="s">
        <v>6015</v>
      </c>
      <c r="I561" s="1" t="s">
        <v>6016</v>
      </c>
      <c r="J561" s="5" t="s">
        <v>6017</v>
      </c>
      <c r="K561" s="1" t="s">
        <v>80</v>
      </c>
      <c r="L561" s="3"/>
      <c r="M561" s="3"/>
    </row>
    <row r="562">
      <c r="A562" s="4" t="s">
        <v>6021</v>
      </c>
      <c r="B562" s="1" t="s">
        <v>6022</v>
      </c>
      <c r="C562" s="1" t="s">
        <v>6023</v>
      </c>
      <c r="D562" s="1" t="s">
        <v>6024</v>
      </c>
      <c r="E562" s="1" t="str">
        <f>IFERROR(__xludf.DUMMYFUNCTION("SPLIT(D562,""33"",FALSE)"),"34 rue Castéja
                                ")</f>
        <v>34 rue Castéja
                                </v>
      </c>
      <c r="F562" s="1" t="str">
        <f>IFERROR(__xludf.DUMMYFUNCTION("""COMPUTED_VALUE"""),"000 BORDEAUX")</f>
        <v>000 BORDEAUX</v>
      </c>
      <c r="G562" s="1" t="str">
        <f t="shared" si="1"/>
        <v>33000</v>
      </c>
      <c r="H562" s="1" t="s">
        <v>6025</v>
      </c>
      <c r="I562" s="1" t="s">
        <v>11</v>
      </c>
      <c r="J562" s="5" t="s">
        <v>6026</v>
      </c>
      <c r="K562" s="1" t="s">
        <v>80</v>
      </c>
      <c r="L562" s="3"/>
      <c r="M562" s="3"/>
    </row>
    <row r="563">
      <c r="A563" s="4" t="s">
        <v>6032</v>
      </c>
      <c r="B563" s="1" t="s">
        <v>6033</v>
      </c>
      <c r="C563" s="1" t="s">
        <v>6034</v>
      </c>
      <c r="D563" s="1" t="s">
        <v>6035</v>
      </c>
      <c r="E563" s="1" t="str">
        <f>IFERROR(__xludf.DUMMYFUNCTION("SPLIT(D563,""33"",FALSE)"),"35BIS rue de Marmande
                                ")</f>
        <v>35BIS rue de Marmande
                                </v>
      </c>
      <c r="F563" s="1" t="str">
        <f>IFERROR(__xludf.DUMMYFUNCTION("""COMPUTED_VALUE"""),"800 Bordeaux")</f>
        <v>800 Bordeaux</v>
      </c>
      <c r="G563" s="1" t="str">
        <f t="shared" si="1"/>
        <v>33800</v>
      </c>
      <c r="H563" s="1" t="s">
        <v>6036</v>
      </c>
      <c r="I563" s="1" t="s">
        <v>11</v>
      </c>
      <c r="J563" s="5" t="s">
        <v>6037</v>
      </c>
      <c r="K563" s="1" t="s">
        <v>80</v>
      </c>
      <c r="L563" s="3"/>
      <c r="M563" s="3"/>
    </row>
    <row r="564">
      <c r="A564" s="4" t="s">
        <v>6039</v>
      </c>
      <c r="B564" s="1" t="s">
        <v>6040</v>
      </c>
      <c r="C564" s="1" t="s">
        <v>6041</v>
      </c>
      <c r="D564" s="1" t="s">
        <v>6042</v>
      </c>
      <c r="E564" s="1" t="str">
        <f>IFERROR(__xludf.DUMMYFUNCTION("SPLIT(D564,""33"",FALSE)"),"14 rue Saint Vincent de Paul
                                ")</f>
        <v>14 rue Saint Vincent de Paul
                                </v>
      </c>
      <c r="F564" s="1" t="str">
        <f>IFERROR(__xludf.DUMMYFUNCTION("""COMPUTED_VALUE"""),"800 Bordeaux")</f>
        <v>800 Bordeaux</v>
      </c>
      <c r="G564" s="1" t="str">
        <f t="shared" si="1"/>
        <v>33800</v>
      </c>
      <c r="H564" s="1" t="s">
        <v>6043</v>
      </c>
      <c r="I564" s="1" t="s">
        <v>11</v>
      </c>
      <c r="J564" s="5" t="s">
        <v>6044</v>
      </c>
      <c r="K564" s="1" t="s">
        <v>312</v>
      </c>
      <c r="L564" s="3"/>
      <c r="M564" s="3"/>
    </row>
    <row r="565">
      <c r="A565" s="4" t="s">
        <v>6048</v>
      </c>
      <c r="B565" s="1" t="s">
        <v>6049</v>
      </c>
      <c r="C565" s="3"/>
      <c r="D565" s="1" t="s">
        <v>9575</v>
      </c>
      <c r="E565" s="1" t="str">
        <f>IFERROR(__xludf.DUMMYFUNCTION("SPLIT(D565,""33"",FALSE)"),"pas d'adresse")</f>
        <v>pas d'adresse</v>
      </c>
      <c r="F565" s="3"/>
      <c r="G565" s="1" t="str">
        <f t="shared" si="1"/>
        <v/>
      </c>
      <c r="H565" s="3"/>
      <c r="I565" s="1" t="s">
        <v>11</v>
      </c>
      <c r="J565" s="1" t="s">
        <v>11</v>
      </c>
      <c r="K565" s="1" t="s">
        <v>11</v>
      </c>
      <c r="L565" s="3"/>
      <c r="M565" s="3"/>
    </row>
    <row r="566">
      <c r="A566" s="4" t="s">
        <v>6053</v>
      </c>
      <c r="B566" s="1" t="s">
        <v>6054</v>
      </c>
      <c r="C566" s="1" t="s">
        <v>6055</v>
      </c>
      <c r="D566" s="1" t="s">
        <v>6056</v>
      </c>
      <c r="E566" s="1" t="str">
        <f>IFERROR(__xludf.DUMMYFUNCTION("SPLIT(D566,""33"",FALSE)"),"14 place Saint Martial
                                 Maison de Marie
                                ")</f>
        <v>14 place Saint Martial
                                 Maison de Marie
                                </v>
      </c>
      <c r="F566" s="1" t="str">
        <f>IFERROR(__xludf.DUMMYFUNCTION("""COMPUTED_VALUE"""),"300 Bordeaux")</f>
        <v>300 Bordeaux</v>
      </c>
      <c r="G566" s="1" t="str">
        <f t="shared" si="1"/>
        <v>33300</v>
      </c>
      <c r="H566" s="1" t="s">
        <v>6057</v>
      </c>
      <c r="I566" s="1" t="s">
        <v>11</v>
      </c>
      <c r="J566" s="1" t="s">
        <v>11</v>
      </c>
      <c r="K566" s="1" t="s">
        <v>31</v>
      </c>
      <c r="L566" s="3"/>
      <c r="M566" s="3"/>
    </row>
    <row r="567">
      <c r="A567" s="4" t="s">
        <v>6059</v>
      </c>
      <c r="B567" s="1" t="s">
        <v>6060</v>
      </c>
      <c r="C567" s="1" t="s">
        <v>6061</v>
      </c>
      <c r="D567" s="1" t="s">
        <v>6062</v>
      </c>
      <c r="E567" s="1" t="str">
        <f>IFERROR(__xludf.DUMMYFUNCTION("SPLIT(D567,""33"",FALSE)"),"6 rue Jules Guesde
                                ")</f>
        <v>6 rue Jules Guesde
                                </v>
      </c>
      <c r="F567" s="1" t="str">
        <f>IFERROR(__xludf.DUMMYFUNCTION("""COMPUTED_VALUE"""),"800 bordeaux")</f>
        <v>800 bordeaux</v>
      </c>
      <c r="G567" s="1" t="str">
        <f t="shared" si="1"/>
        <v>33800</v>
      </c>
      <c r="H567" s="1" t="s">
        <v>6063</v>
      </c>
      <c r="I567" s="1" t="s">
        <v>6064</v>
      </c>
      <c r="J567" s="5" t="s">
        <v>6065</v>
      </c>
      <c r="K567" s="1" t="s">
        <v>31</v>
      </c>
      <c r="L567" s="3"/>
      <c r="M567" s="3"/>
    </row>
    <row r="568">
      <c r="A568" s="4" t="s">
        <v>6069</v>
      </c>
      <c r="B568" s="1" t="s">
        <v>6070</v>
      </c>
      <c r="C568" s="1" t="s">
        <v>6071</v>
      </c>
      <c r="D568" s="1" t="s">
        <v>6072</v>
      </c>
      <c r="E568" s="1" t="str">
        <f>IFERROR(__xludf.DUMMYFUNCTION("SPLIT(D568,""33"",FALSE)"),"51 rue de Nuits
                                ")</f>
        <v>51 rue de Nuits
                                </v>
      </c>
      <c r="F568" s="1" t="str">
        <f>IFERROR(__xludf.DUMMYFUNCTION("""COMPUTED_VALUE"""),"100 Bordeaux")</f>
        <v>100 Bordeaux</v>
      </c>
      <c r="G568" s="1" t="str">
        <f t="shared" si="1"/>
        <v>33100</v>
      </c>
      <c r="H568" s="1" t="s">
        <v>6073</v>
      </c>
      <c r="I568" s="1" t="s">
        <v>11</v>
      </c>
      <c r="J568" s="1" t="s">
        <v>6074</v>
      </c>
      <c r="K568" s="1" t="s">
        <v>154</v>
      </c>
      <c r="L568" s="3"/>
      <c r="M568" s="3"/>
    </row>
    <row r="569">
      <c r="A569" s="4" t="s">
        <v>6086</v>
      </c>
      <c r="B569" s="1" t="s">
        <v>6087</v>
      </c>
      <c r="C569" s="1" t="s">
        <v>6088</v>
      </c>
      <c r="D569" s="1" t="s">
        <v>6089</v>
      </c>
      <c r="E569" s="1" t="str">
        <f>IFERROR(__xludf.DUMMYFUNCTION("SPLIT(D569,""33"",FALSE)"),"35 rue des bahutiers
                                ")</f>
        <v>35 rue des bahutiers
                                </v>
      </c>
      <c r="F569" s="1" t="str">
        <f>IFERROR(__xludf.DUMMYFUNCTION("""COMPUTED_VALUE"""),"000 Bordeaux")</f>
        <v>000 Bordeaux</v>
      </c>
      <c r="G569" s="1" t="str">
        <f t="shared" si="1"/>
        <v>33000</v>
      </c>
      <c r="H569" s="1" t="s">
        <v>6090</v>
      </c>
      <c r="I569" s="1" t="s">
        <v>11</v>
      </c>
      <c r="J569" s="5" t="s">
        <v>6091</v>
      </c>
      <c r="K569" s="1" t="s">
        <v>312</v>
      </c>
      <c r="L569" s="3"/>
      <c r="M569" s="3"/>
    </row>
    <row r="570">
      <c r="A570" s="4" t="s">
        <v>6095</v>
      </c>
      <c r="B570" s="1" t="s">
        <v>6096</v>
      </c>
      <c r="C570" s="1" t="s">
        <v>6097</v>
      </c>
      <c r="D570" s="1" t="s">
        <v>6098</v>
      </c>
      <c r="E570" s="1" t="str">
        <f>IFERROR(__xludf.DUMMYFUNCTION("SPLIT(D570,""33"",FALSE)"),"37, rue Genesta
                                ")</f>
        <v>37, rue Genesta
                                </v>
      </c>
      <c r="F570" s="1" t="str">
        <f>IFERROR(__xludf.DUMMYFUNCTION("""COMPUTED_VALUE"""),"200 BORDEAUX")</f>
        <v>200 BORDEAUX</v>
      </c>
      <c r="G570" s="1" t="str">
        <f t="shared" si="1"/>
        <v>33200</v>
      </c>
      <c r="H570" s="1" t="s">
        <v>6099</v>
      </c>
      <c r="I570" s="1" t="s">
        <v>6100</v>
      </c>
      <c r="J570" s="5" t="s">
        <v>6101</v>
      </c>
      <c r="K570" s="1" t="s">
        <v>183</v>
      </c>
      <c r="L570" s="3"/>
      <c r="M570" s="3"/>
    </row>
    <row r="571">
      <c r="A571" s="4" t="s">
        <v>6105</v>
      </c>
      <c r="B571" s="1" t="s">
        <v>6106</v>
      </c>
      <c r="C571" s="1" t="s">
        <v>6107</v>
      </c>
      <c r="D571" s="1" t="s">
        <v>6108</v>
      </c>
      <c r="E571" s="1" t="str">
        <f>IFERROR(__xludf.DUMMYFUNCTION("SPLIT(D571,""33"",FALSE)"),"11 rue des puits descazeaux
                                ")</f>
        <v>11 rue des puits descazeaux
                                </v>
      </c>
      <c r="F571" s="1" t="str">
        <f>IFERROR(__xludf.DUMMYFUNCTION("""COMPUTED_VALUE"""),"000 Bordeaux")</f>
        <v>000 Bordeaux</v>
      </c>
      <c r="G571" s="1" t="str">
        <f t="shared" si="1"/>
        <v>33000</v>
      </c>
      <c r="H571" s="1" t="s">
        <v>6109</v>
      </c>
      <c r="I571" s="1" t="s">
        <v>11</v>
      </c>
      <c r="J571" s="5" t="s">
        <v>6110</v>
      </c>
      <c r="K571" s="1" t="s">
        <v>382</v>
      </c>
      <c r="L571" s="3"/>
      <c r="M571" s="3"/>
    </row>
    <row r="572">
      <c r="A572" s="4" t="s">
        <v>6112</v>
      </c>
      <c r="B572" s="1" t="s">
        <v>6113</v>
      </c>
      <c r="C572" s="1" t="s">
        <v>6114</v>
      </c>
      <c r="D572" s="1" t="s">
        <v>6115</v>
      </c>
      <c r="E572" s="1" t="str">
        <f>IFERROR(__xludf.DUMMYFUNCTION("SPLIT(D572,""33"",FALSE)"),"31 bis rue Barillet Deschamps
                                ")</f>
        <v>31 bis rue Barillet Deschamps
                                </v>
      </c>
      <c r="F572" s="1" t="str">
        <f>IFERROR(__xludf.DUMMYFUNCTION("""COMPUTED_VALUE"""),"300 Bordeaux")</f>
        <v>300 Bordeaux</v>
      </c>
      <c r="G572" s="1" t="str">
        <f t="shared" si="1"/>
        <v>33300</v>
      </c>
      <c r="H572" s="1" t="s">
        <v>6116</v>
      </c>
      <c r="I572" s="1" t="s">
        <v>11</v>
      </c>
      <c r="J572" s="5" t="s">
        <v>6117</v>
      </c>
      <c r="K572" s="1" t="s">
        <v>382</v>
      </c>
      <c r="L572" s="3"/>
      <c r="M572" s="3"/>
    </row>
    <row r="573">
      <c r="A573" s="4" t="s">
        <v>6119</v>
      </c>
      <c r="B573" s="1" t="s">
        <v>6120</v>
      </c>
      <c r="C573" s="1" t="s">
        <v>6121</v>
      </c>
      <c r="D573" s="1" t="s">
        <v>6122</v>
      </c>
      <c r="E573" s="1" t="str">
        <f>IFERROR(__xludf.DUMMYFUNCTION("SPLIT(D573,""33"",FALSE)"),"30 rue Kléber
                                ")</f>
        <v>30 rue Kléber
                                </v>
      </c>
      <c r="F573" s="1" t="str">
        <f>IFERROR(__xludf.DUMMYFUNCTION("""COMPUTED_VALUE"""),"200 BORDEAUX")</f>
        <v>200 BORDEAUX</v>
      </c>
      <c r="G573" s="1" t="str">
        <f t="shared" si="1"/>
        <v>33200</v>
      </c>
      <c r="H573" s="1" t="s">
        <v>6123</v>
      </c>
      <c r="I573" s="1" t="s">
        <v>11</v>
      </c>
      <c r="J573" s="5" t="s">
        <v>6124</v>
      </c>
      <c r="K573" s="1" t="s">
        <v>31</v>
      </c>
      <c r="L573" s="3"/>
      <c r="M573" s="3"/>
    </row>
    <row r="574">
      <c r="A574" s="4" t="s">
        <v>6128</v>
      </c>
      <c r="B574" s="1" t="s">
        <v>6129</v>
      </c>
      <c r="C574" s="1" t="s">
        <v>6130</v>
      </c>
      <c r="D574" s="1" t="s">
        <v>6131</v>
      </c>
      <c r="E574" s="1" t="str">
        <f>IFERROR(__xludf.DUMMYFUNCTION("SPLIT(D574,""33"",FALSE)"),"213 avenue Léon Blum
                                 C/O M. Serge Rous
                                ")</f>
        <v>213 avenue Léon Blum
                                 C/O M. Serge Rous
                                </v>
      </c>
      <c r="F574" s="1" t="str">
        <f>IFERROR(__xludf.DUMMYFUNCTION("""COMPUTED_VALUE"""),"200 Bordeaux")</f>
        <v>200 Bordeaux</v>
      </c>
      <c r="G574" s="1" t="str">
        <f t="shared" si="1"/>
        <v>33200</v>
      </c>
      <c r="H574" s="1" t="s">
        <v>6132</v>
      </c>
      <c r="I574" s="1" t="s">
        <v>11</v>
      </c>
      <c r="J574" s="1" t="s">
        <v>11</v>
      </c>
      <c r="K574" s="1" t="s">
        <v>183</v>
      </c>
      <c r="L574" s="3"/>
      <c r="M574" s="3"/>
    </row>
    <row r="575">
      <c r="A575" s="4" t="s">
        <v>6134</v>
      </c>
      <c r="B575" s="1" t="s">
        <v>6135</v>
      </c>
      <c r="C575" s="1" t="s">
        <v>6136</v>
      </c>
      <c r="D575" s="1" t="s">
        <v>6137</v>
      </c>
      <c r="E575" s="1" t="str">
        <f>IFERROR(__xludf.DUMMYFUNCTION("SPLIT(D575,""33"",FALSE)"),"146 avenue du Taillan-Médoc
                                ")</f>
        <v>146 avenue du Taillan-Médoc
                                </v>
      </c>
      <c r="F575" s="1" t="str">
        <f>IFERROR(__xludf.DUMMYFUNCTION("""COMPUTED_VALUE"""),"320 Eysines")</f>
        <v>320 Eysines</v>
      </c>
      <c r="G575" s="1" t="str">
        <f t="shared" si="1"/>
        <v>33320</v>
      </c>
      <c r="H575" s="1" t="s">
        <v>6138</v>
      </c>
      <c r="I575" s="1" t="s">
        <v>11</v>
      </c>
      <c r="J575" s="5" t="s">
        <v>6139</v>
      </c>
      <c r="K575" s="1" t="s">
        <v>183</v>
      </c>
      <c r="L575" s="3"/>
      <c r="M575" s="3"/>
    </row>
    <row r="576">
      <c r="A576" s="4" t="s">
        <v>6141</v>
      </c>
      <c r="B576" s="1" t="s">
        <v>6142</v>
      </c>
      <c r="C576" s="1" t="s">
        <v>6143</v>
      </c>
      <c r="D576" s="1" t="s">
        <v>6144</v>
      </c>
      <c r="E576" s="1" t="str">
        <f>IFERROR(__xludf.DUMMYFUNCTION("SPLIT(D576,""33"",FALSE)"),"SARAH C23 8 rue Charles Durand
                                ")</f>
        <v>SARAH C23 8 rue Charles Durand
                                </v>
      </c>
      <c r="F576" s="1" t="str">
        <f>IFERROR(__xludf.DUMMYFUNCTION("""COMPUTED_VALUE"""),"300 Bordeaux")</f>
        <v>300 Bordeaux</v>
      </c>
      <c r="G576" s="1" t="str">
        <f t="shared" si="1"/>
        <v>33300</v>
      </c>
      <c r="H576" s="1" t="s">
        <v>6145</v>
      </c>
      <c r="I576" s="1" t="s">
        <v>6146</v>
      </c>
      <c r="J576" s="1" t="s">
        <v>11</v>
      </c>
      <c r="K576" s="1" t="s">
        <v>382</v>
      </c>
      <c r="L576" s="3"/>
      <c r="M576" s="3"/>
    </row>
    <row r="577">
      <c r="A577" s="4" t="s">
        <v>6160</v>
      </c>
      <c r="B577" s="1" t="s">
        <v>6161</v>
      </c>
      <c r="C577" s="1" t="s">
        <v>6162</v>
      </c>
      <c r="D577" s="1" t="s">
        <v>6163</v>
      </c>
      <c r="E577" s="1" t="str">
        <f>IFERROR(__xludf.DUMMYFUNCTION("SPLIT(D577,""33"",FALSE)"),"7 RUE JOSEPH BRUNET 
                                ")</f>
        <v>7 RUE JOSEPH BRUNET 
                                </v>
      </c>
      <c r="F577" s="1" t="str">
        <f>IFERROR(__xludf.DUMMYFUNCTION("""COMPUTED_VALUE"""),"300 BORDEAUX")</f>
        <v>300 BORDEAUX</v>
      </c>
      <c r="G577" s="1" t="str">
        <f t="shared" si="1"/>
        <v>33300</v>
      </c>
      <c r="H577" s="1" t="s">
        <v>6164</v>
      </c>
      <c r="I577" s="1" t="s">
        <v>11</v>
      </c>
      <c r="J577" s="1" t="s">
        <v>11</v>
      </c>
      <c r="K577" s="1" t="s">
        <v>53</v>
      </c>
      <c r="L577" s="3"/>
      <c r="M577" s="3"/>
    </row>
    <row r="578">
      <c r="A578" s="4" t="s">
        <v>6174</v>
      </c>
      <c r="B578" s="5" t="s">
        <v>6175</v>
      </c>
      <c r="C578" s="3"/>
      <c r="D578" s="1" t="s">
        <v>9575</v>
      </c>
      <c r="E578" s="1" t="str">
        <f>IFERROR(__xludf.DUMMYFUNCTION("SPLIT(D578,""33"",FALSE)"),"pas d'adresse")</f>
        <v>pas d'adresse</v>
      </c>
      <c r="F578" s="3"/>
      <c r="G578" s="1" t="str">
        <f t="shared" si="1"/>
        <v/>
      </c>
      <c r="H578" s="3"/>
      <c r="I578" s="1" t="s">
        <v>11</v>
      </c>
      <c r="J578" s="1" t="s">
        <v>11</v>
      </c>
      <c r="K578" s="1" t="s">
        <v>11</v>
      </c>
      <c r="L578" s="3"/>
      <c r="M578" s="3"/>
    </row>
    <row r="579">
      <c r="A579" s="4" t="s">
        <v>6179</v>
      </c>
      <c r="B579" s="1" t="s">
        <v>6180</v>
      </c>
      <c r="C579" s="1" t="s">
        <v>6181</v>
      </c>
      <c r="D579" s="1" t="s">
        <v>6182</v>
      </c>
      <c r="E579" s="1" t="str">
        <f>IFERROR(__xludf.DUMMYFUNCTION("SPLIT(D579,""33"",FALSE)"),"52 rue Surson
                                 appt 26
                                ")</f>
        <v>52 rue Surson
                                 appt 26
                                </v>
      </c>
      <c r="F579" s="1" t="str">
        <f>IFERROR(__xludf.DUMMYFUNCTION("""COMPUTED_VALUE"""),"300 Bordeaux")</f>
        <v>300 Bordeaux</v>
      </c>
      <c r="G579" s="1" t="str">
        <f t="shared" si="1"/>
        <v>33300</v>
      </c>
      <c r="H579" s="1" t="s">
        <v>6183</v>
      </c>
      <c r="I579" s="1" t="s">
        <v>11</v>
      </c>
      <c r="J579" s="3"/>
      <c r="K579" s="1" t="s">
        <v>80</v>
      </c>
      <c r="L579" s="3"/>
      <c r="M579" s="3"/>
    </row>
    <row r="580">
      <c r="A580" s="4" t="s">
        <v>6187</v>
      </c>
      <c r="B580" s="1" t="s">
        <v>6188</v>
      </c>
      <c r="C580" s="1" t="s">
        <v>6189</v>
      </c>
      <c r="D580" s="1" t="s">
        <v>6190</v>
      </c>
      <c r="E580" s="1" t="str">
        <f>IFERROR(__xludf.DUMMYFUNCTION("SPLIT(D580,""33"",FALSE)"),"64 rue Magendie
                                ")</f>
        <v>64 rue Magendie
                                </v>
      </c>
      <c r="F580" s="1" t="str">
        <f>IFERROR(__xludf.DUMMYFUNCTION("""COMPUTED_VALUE"""),"000 Bordeaux")</f>
        <v>000 Bordeaux</v>
      </c>
      <c r="G580" s="1" t="str">
        <f t="shared" si="1"/>
        <v>33000</v>
      </c>
      <c r="H580" s="1" t="s">
        <v>6191</v>
      </c>
      <c r="I580" s="1" t="s">
        <v>11</v>
      </c>
      <c r="J580" s="5" t="s">
        <v>6192</v>
      </c>
      <c r="K580" s="1" t="s">
        <v>154</v>
      </c>
      <c r="L580" s="3"/>
      <c r="M580" s="3"/>
    </row>
    <row r="581">
      <c r="A581" s="4" t="s">
        <v>6194</v>
      </c>
      <c r="B581" s="1" t="s">
        <v>6195</v>
      </c>
      <c r="C581" s="3"/>
      <c r="D581" s="1" t="s">
        <v>9575</v>
      </c>
      <c r="E581" s="1" t="str">
        <f>IFERROR(__xludf.DUMMYFUNCTION("SPLIT(D581,""33"",FALSE)"),"pas d'adresse")</f>
        <v>pas d'adresse</v>
      </c>
      <c r="F581" s="3"/>
      <c r="G581" s="1" t="str">
        <f t="shared" si="1"/>
        <v/>
      </c>
      <c r="H581" s="3"/>
      <c r="I581" s="1" t="s">
        <v>11</v>
      </c>
      <c r="J581" s="1" t="s">
        <v>11</v>
      </c>
      <c r="K581" s="1" t="s">
        <v>11</v>
      </c>
      <c r="L581" s="3"/>
      <c r="M581" s="3"/>
    </row>
    <row r="582">
      <c r="A582" s="4" t="s">
        <v>6201</v>
      </c>
      <c r="B582" s="1" t="s">
        <v>6202</v>
      </c>
      <c r="C582" s="1" t="s">
        <v>6203</v>
      </c>
      <c r="D582" s="1" t="s">
        <v>6204</v>
      </c>
      <c r="E582" s="1" t="str">
        <f>IFERROR(__xludf.DUMMYFUNCTION("SPLIT(D582,""33"",FALSE)"),"188 Rue Pasteur 
                                 Residence le Darvin 
                                ")</f>
        <v>188 Rue Pasteur 
                                 Residence le Darvin 
                                </v>
      </c>
      <c r="F582" s="1" t="str">
        <f>IFERROR(__xludf.DUMMYFUNCTION("""COMPUTED_VALUE"""),"200 Bordeaux Cauderan")</f>
        <v>200 Bordeaux Cauderan</v>
      </c>
      <c r="G582" s="1" t="str">
        <f t="shared" si="1"/>
        <v>33200</v>
      </c>
      <c r="H582" s="1" t="s">
        <v>6205</v>
      </c>
      <c r="I582" s="1" t="s">
        <v>6206</v>
      </c>
      <c r="J582" s="1" t="s">
        <v>11</v>
      </c>
      <c r="K582" s="1" t="s">
        <v>183</v>
      </c>
      <c r="L582" s="3"/>
      <c r="M582" s="3"/>
    </row>
    <row r="583">
      <c r="A583" s="4" t="s">
        <v>6208</v>
      </c>
      <c r="B583" s="1" t="s">
        <v>6209</v>
      </c>
      <c r="C583" s="1" t="s">
        <v>6210</v>
      </c>
      <c r="D583" s="1" t="s">
        <v>6211</v>
      </c>
      <c r="E583" s="1" t="str">
        <f>IFERROR(__xludf.DUMMYFUNCTION("SPLIT(D583,""33"",FALSE)"),"quai de queyries
                                ")</f>
        <v>quai de queyries
                                </v>
      </c>
      <c r="F583" s="1" t="str">
        <f>IFERROR(__xludf.DUMMYFUNCTION("""COMPUTED_VALUE"""),"300 BORDEAUX")</f>
        <v>300 BORDEAUX</v>
      </c>
      <c r="G583" s="1" t="str">
        <f t="shared" si="1"/>
        <v>33300</v>
      </c>
      <c r="H583" s="1" t="s">
        <v>6212</v>
      </c>
      <c r="I583" s="1" t="s">
        <v>6213</v>
      </c>
      <c r="J583" s="5" t="s">
        <v>6214</v>
      </c>
      <c r="K583" s="1" t="s">
        <v>31</v>
      </c>
      <c r="L583" s="3"/>
      <c r="M583" s="3"/>
    </row>
    <row r="584">
      <c r="A584" s="4" t="s">
        <v>6216</v>
      </c>
      <c r="B584" s="1" t="s">
        <v>6217</v>
      </c>
      <c r="C584" s="1" t="s">
        <v>6218</v>
      </c>
      <c r="D584" s="1" t="s">
        <v>6219</v>
      </c>
      <c r="E584" s="1" t="str">
        <f>IFERROR(__xludf.DUMMYFUNCTION("SPLIT(D584,""33"",FALSE)"),"MNE 3 rue de Tauzia 
                                ")</f>
        <v>MNE 3 rue de Tauzia 
                                </v>
      </c>
      <c r="F584" s="1" t="str">
        <f>IFERROR(__xludf.DUMMYFUNCTION("""COMPUTED_VALUE"""),"800 Bordeaux")</f>
        <v>800 Bordeaux</v>
      </c>
      <c r="G584" s="1" t="str">
        <f t="shared" si="1"/>
        <v>33800</v>
      </c>
      <c r="H584" s="1" t="s">
        <v>6220</v>
      </c>
      <c r="I584" s="1" t="s">
        <v>11</v>
      </c>
      <c r="J584" s="5" t="s">
        <v>6221</v>
      </c>
      <c r="K584" s="1" t="s">
        <v>382</v>
      </c>
      <c r="L584" s="3"/>
      <c r="M584" s="3"/>
    </row>
    <row r="585">
      <c r="A585" s="4" t="s">
        <v>6223</v>
      </c>
      <c r="B585" s="1" t="s">
        <v>6224</v>
      </c>
      <c r="C585" s="1" t="s">
        <v>6225</v>
      </c>
      <c r="D585" s="1" t="s">
        <v>6226</v>
      </c>
      <c r="E585" s="1" t="str">
        <f>IFERROR(__xludf.DUMMYFUNCTION("SPLIT(D585,""33"",FALSE)"),"16 rue André Darbon
                                 Apt. 144
                                ")</f>
        <v>16 rue André Darbon
                                 Apt. 144
                                </v>
      </c>
      <c r="F585" s="1" t="str">
        <f>IFERROR(__xludf.DUMMYFUNCTION("""COMPUTED_VALUE"""),"300 Bordeaux")</f>
        <v>300 Bordeaux</v>
      </c>
      <c r="G585" s="1" t="str">
        <f t="shared" si="1"/>
        <v>33300</v>
      </c>
      <c r="H585" s="1" t="s">
        <v>6227</v>
      </c>
      <c r="I585" s="1" t="s">
        <v>11</v>
      </c>
      <c r="J585" s="5" t="s">
        <v>6228</v>
      </c>
      <c r="K585" s="1" t="s">
        <v>1199</v>
      </c>
      <c r="L585" s="3"/>
      <c r="M585" s="3"/>
    </row>
    <row r="586">
      <c r="A586" s="4" t="s">
        <v>6230</v>
      </c>
      <c r="B586" s="1" t="s">
        <v>6231</v>
      </c>
      <c r="C586" s="1" t="s">
        <v>6232</v>
      </c>
      <c r="D586" s="1" t="s">
        <v>6233</v>
      </c>
      <c r="E586" s="1" t="str">
        <f>IFERROR(__xludf.DUMMYFUNCTION("SPLIT(D586,""33"",FALSE)"),"13 rue de Cenon
                                ")</f>
        <v>13 rue de Cenon
                                </v>
      </c>
      <c r="F586" s="1" t="str">
        <f>IFERROR(__xludf.DUMMYFUNCTION("""COMPUTED_VALUE"""),"100 Bordeaux")</f>
        <v>100 Bordeaux</v>
      </c>
      <c r="G586" s="1" t="str">
        <f t="shared" si="1"/>
        <v>33100</v>
      </c>
      <c r="H586" s="1" t="s">
        <v>6234</v>
      </c>
      <c r="I586" s="1" t="s">
        <v>11</v>
      </c>
      <c r="J586" s="5" t="s">
        <v>6235</v>
      </c>
      <c r="K586" s="1" t="s">
        <v>80</v>
      </c>
      <c r="L586" s="3"/>
      <c r="M586" s="3"/>
    </row>
    <row r="587">
      <c r="A587" s="4" t="s">
        <v>6241</v>
      </c>
      <c r="B587" s="1" t="s">
        <v>6242</v>
      </c>
      <c r="C587" s="1" t="s">
        <v>6243</v>
      </c>
      <c r="D587" s="1" t="s">
        <v>6244</v>
      </c>
      <c r="E587" s="1" t="str">
        <f>IFERROR(__xludf.DUMMYFUNCTION("SPLIT(D587,""33"",FALSE)"),"40 avenue d'Eysines
                                ")</f>
        <v>40 avenue d'Eysines
                                </v>
      </c>
      <c r="F587" s="1" t="str">
        <f>IFERROR(__xludf.DUMMYFUNCTION("""COMPUTED_VALUE"""),"200 Bordeaux")</f>
        <v>200 Bordeaux</v>
      </c>
      <c r="G587" s="1" t="str">
        <f t="shared" si="1"/>
        <v>33200</v>
      </c>
      <c r="H587" s="1" t="s">
        <v>6245</v>
      </c>
      <c r="I587" s="1" t="s">
        <v>6246</v>
      </c>
      <c r="J587" s="1" t="s">
        <v>11</v>
      </c>
      <c r="K587" s="1" t="s">
        <v>154</v>
      </c>
      <c r="L587" s="3"/>
      <c r="M587" s="3"/>
    </row>
    <row r="588">
      <c r="A588" s="4" t="s">
        <v>6248</v>
      </c>
      <c r="B588" s="1" t="s">
        <v>6249</v>
      </c>
      <c r="C588" s="1" t="s">
        <v>6250</v>
      </c>
      <c r="D588" s="1" t="s">
        <v>6251</v>
      </c>
      <c r="E588" s="1" t="str">
        <f>IFERROR(__xludf.DUMMYFUNCTION("SPLIT(D588,""33"",FALSE)"),"22 rue soldat moncourrier 
                                ")</f>
        <v>22 rue soldat moncourrier 
                                </v>
      </c>
      <c r="F588" s="1" t="str">
        <f>IFERROR(__xludf.DUMMYFUNCTION("""COMPUTED_VALUE"""),"000 Bordeaux")</f>
        <v>000 Bordeaux</v>
      </c>
      <c r="G588" s="1" t="str">
        <f t="shared" si="1"/>
        <v>33000</v>
      </c>
      <c r="H588" s="1" t="s">
        <v>6252</v>
      </c>
      <c r="I588" s="1" t="s">
        <v>11</v>
      </c>
      <c r="J588" s="1" t="s">
        <v>11</v>
      </c>
      <c r="K588" s="1" t="s">
        <v>80</v>
      </c>
      <c r="L588" s="3"/>
      <c r="M588" s="3"/>
    </row>
    <row r="589">
      <c r="A589" s="4" t="s">
        <v>6258</v>
      </c>
      <c r="B589" s="1" t="s">
        <v>6259</v>
      </c>
      <c r="C589" s="1" t="s">
        <v>6260</v>
      </c>
      <c r="D589" s="1" t="s">
        <v>6261</v>
      </c>
      <c r="E589" s="1" t="str">
        <f>IFERROR(__xludf.DUMMYFUNCTION("SPLIT(D589,""33"",FALSE)"),"99 rue Judaïque
                                ")</f>
        <v>99 rue Judaïque
                                </v>
      </c>
      <c r="F589" s="1" t="str">
        <f>IFERROR(__xludf.DUMMYFUNCTION("""COMPUTED_VALUE"""),"000 Bordeaux")</f>
        <v>000 Bordeaux</v>
      </c>
      <c r="G589" s="1" t="str">
        <f t="shared" si="1"/>
        <v>33000</v>
      </c>
      <c r="H589" s="1" t="s">
        <v>6262</v>
      </c>
      <c r="I589" s="1" t="s">
        <v>11</v>
      </c>
      <c r="J589" s="1" t="s">
        <v>11</v>
      </c>
      <c r="K589" s="1" t="s">
        <v>924</v>
      </c>
      <c r="L589" s="3"/>
      <c r="M589" s="3"/>
    </row>
    <row r="590">
      <c r="A590" s="4" t="s">
        <v>6270</v>
      </c>
      <c r="B590" s="1" t="s">
        <v>6271</v>
      </c>
      <c r="C590" s="1" t="s">
        <v>6272</v>
      </c>
      <c r="D590" s="1" t="s">
        <v>6273</v>
      </c>
      <c r="E590" s="1" t="str">
        <f>IFERROR(__xludf.DUMMYFUNCTION("SPLIT(D590,""33"",FALSE)"),"153 rue François Roganeau
                                BP 20031
                                ")</f>
        <v>153 rue François Roganeau
                                BP 20031
                                </v>
      </c>
      <c r="F590" s="1" t="str">
        <f>IFERROR(__xludf.DUMMYFUNCTION("""COMPUTED_VALUE"""),"028 Bordeaux Cedex")</f>
        <v>028 Bordeaux Cedex</v>
      </c>
      <c r="G590" s="1" t="str">
        <f t="shared" si="1"/>
        <v>33028</v>
      </c>
      <c r="H590" s="1" t="s">
        <v>6274</v>
      </c>
      <c r="I590" s="1" t="s">
        <v>11</v>
      </c>
      <c r="J590" s="5" t="s">
        <v>6275</v>
      </c>
      <c r="K590" s="1" t="s">
        <v>312</v>
      </c>
      <c r="L590" s="3"/>
      <c r="M590" s="3"/>
    </row>
    <row r="591">
      <c r="A591" s="4" t="s">
        <v>6277</v>
      </c>
      <c r="B591" s="1" t="s">
        <v>6278</v>
      </c>
      <c r="C591" s="1" t="s">
        <v>6279</v>
      </c>
      <c r="D591" s="1" t="s">
        <v>6280</v>
      </c>
      <c r="E591" s="1" t="str">
        <f>IFERROR(__xludf.DUMMYFUNCTION("SPLIT(D591,""33"",FALSE)"),"97 rue de Bègles
                                ")</f>
        <v>97 rue de Bègles
                                </v>
      </c>
      <c r="F591" s="1" t="str">
        <f>IFERROR(__xludf.DUMMYFUNCTION("""COMPUTED_VALUE"""),"800 Bordeaux")</f>
        <v>800 Bordeaux</v>
      </c>
      <c r="G591" s="1" t="str">
        <f t="shared" si="1"/>
        <v>33800</v>
      </c>
      <c r="H591" s="1" t="s">
        <v>6281</v>
      </c>
      <c r="I591" s="1" t="s">
        <v>11</v>
      </c>
      <c r="J591" s="5" t="s">
        <v>6282</v>
      </c>
      <c r="K591" s="1" t="s">
        <v>11</v>
      </c>
      <c r="L591" s="3"/>
      <c r="M591" s="3"/>
    </row>
    <row r="592">
      <c r="A592" s="4" t="s">
        <v>6284</v>
      </c>
      <c r="B592" s="1" t="s">
        <v>6285</v>
      </c>
      <c r="C592" s="1" t="s">
        <v>6286</v>
      </c>
      <c r="D592" s="1" t="s">
        <v>6287</v>
      </c>
      <c r="E592" s="1" t="str">
        <f>IFERROR(__xludf.DUMMYFUNCTION("SPLIT(D592,""33"",FALSE)"),"3 rue Tauzia
                                ")</f>
        <v>3 rue Tauzia
                                </v>
      </c>
      <c r="F592" s="1" t="str">
        <f>IFERROR(__xludf.DUMMYFUNCTION("""COMPUTED_VALUE"""),"800 Bordeaux")</f>
        <v>800 Bordeaux</v>
      </c>
      <c r="G592" s="1" t="str">
        <f t="shared" si="1"/>
        <v>33800</v>
      </c>
      <c r="H592" s="1" t="s">
        <v>6288</v>
      </c>
      <c r="I592" s="1" t="s">
        <v>6289</v>
      </c>
      <c r="J592" s="5" t="s">
        <v>6290</v>
      </c>
      <c r="K592" s="1" t="s">
        <v>31</v>
      </c>
      <c r="L592" s="3"/>
      <c r="M592" s="3"/>
    </row>
    <row r="593">
      <c r="A593" s="4" t="s">
        <v>6292</v>
      </c>
      <c r="B593" s="1" t="s">
        <v>6293</v>
      </c>
      <c r="C593" s="1" t="s">
        <v>6294</v>
      </c>
      <c r="D593" s="1" t="s">
        <v>6295</v>
      </c>
      <c r="E593" s="1" t="str">
        <f>IFERROR(__xludf.DUMMYFUNCTION("SPLIT(D593,""33"",FALSE)"),"Chez M. Christian Sauvaitre, 42 Rue de Cauderès
                                ")</f>
        <v>Chez M. Christian Sauvaitre, 42 Rue de Cauderès
                                </v>
      </c>
      <c r="F593" s="1" t="str">
        <f>IFERROR(__xludf.DUMMYFUNCTION("""COMPUTED_VALUE"""),"800 BORDEAUX")</f>
        <v>800 BORDEAUX</v>
      </c>
      <c r="G593" s="1" t="str">
        <f t="shared" si="1"/>
        <v>33800</v>
      </c>
      <c r="H593" s="1" t="s">
        <v>6296</v>
      </c>
      <c r="I593" s="1" t="s">
        <v>11</v>
      </c>
      <c r="J593" s="1" t="s">
        <v>11</v>
      </c>
      <c r="K593" s="1" t="s">
        <v>154</v>
      </c>
      <c r="L593" s="3"/>
      <c r="M593" s="3"/>
    </row>
    <row r="594">
      <c r="A594" s="4" t="s">
        <v>6300</v>
      </c>
      <c r="B594" s="1" t="s">
        <v>6301</v>
      </c>
      <c r="C594" s="1" t="s">
        <v>6302</v>
      </c>
      <c r="D594" s="1" t="s">
        <v>6303</v>
      </c>
      <c r="E594" s="1" t="str">
        <f>IFERROR(__xludf.DUMMYFUNCTION("SPLIT(D594,""33"",FALSE)"),"30 rue La Mothe
                                ")</f>
        <v>30 rue La Mothe
                                </v>
      </c>
      <c r="F594" s="1" t="str">
        <f>IFERROR(__xludf.DUMMYFUNCTION("""COMPUTED_VALUE"""),"800 Bordeaux")</f>
        <v>800 Bordeaux</v>
      </c>
      <c r="G594" s="1" t="str">
        <f t="shared" si="1"/>
        <v>33800</v>
      </c>
      <c r="H594" s="1" t="s">
        <v>6304</v>
      </c>
      <c r="I594" s="1" t="s">
        <v>6305</v>
      </c>
      <c r="J594" s="1" t="s">
        <v>11</v>
      </c>
      <c r="K594" s="1" t="s">
        <v>31</v>
      </c>
      <c r="L594" s="3"/>
      <c r="M594" s="3"/>
    </row>
    <row r="595">
      <c r="A595" s="4" t="s">
        <v>6313</v>
      </c>
      <c r="B595" s="1" t="s">
        <v>6314</v>
      </c>
      <c r="C595" s="1" t="s">
        <v>6315</v>
      </c>
      <c r="D595" s="1" t="s">
        <v>6316</v>
      </c>
      <c r="E595" s="1" t="str">
        <f>IFERROR(__xludf.DUMMYFUNCTION("SPLIT(D595,""33"",FALSE)"),"3 rue Lafayette
                                ")</f>
        <v>3 rue Lafayette
                                </v>
      </c>
      <c r="F595" s="1" t="str">
        <f>IFERROR(__xludf.DUMMYFUNCTION("""COMPUTED_VALUE"""),"000 Bordeaux")</f>
        <v>000 Bordeaux</v>
      </c>
      <c r="G595" s="1" t="str">
        <f t="shared" si="1"/>
        <v>33000</v>
      </c>
      <c r="H595" s="1" t="s">
        <v>6317</v>
      </c>
      <c r="I595" s="1" t="s">
        <v>11</v>
      </c>
      <c r="J595" s="5" t="s">
        <v>6318</v>
      </c>
      <c r="K595" s="1" t="s">
        <v>80</v>
      </c>
      <c r="L595" s="3"/>
      <c r="M595" s="3"/>
    </row>
    <row r="596">
      <c r="A596" s="4" t="s">
        <v>6326</v>
      </c>
      <c r="B596" s="1" t="s">
        <v>6327</v>
      </c>
      <c r="C596" s="1" t="s">
        <v>6328</v>
      </c>
      <c r="D596" s="1" t="s">
        <v>6329</v>
      </c>
      <c r="E596" s="1" t="str">
        <f>IFERROR(__xludf.DUMMYFUNCTION("SPLIT(D596,""33"",FALSE)"),"102 rue Sainte Catherine
                                ")</f>
        <v>102 rue Sainte Catherine
                                </v>
      </c>
      <c r="F596" s="1" t="str">
        <f>IFERROR(__xludf.DUMMYFUNCTION("""COMPUTED_VALUE"""),"000 Bordeaux")</f>
        <v>000 Bordeaux</v>
      </c>
      <c r="G596" s="1" t="str">
        <f t="shared" si="1"/>
        <v>33000</v>
      </c>
      <c r="H596" s="1" t="s">
        <v>6330</v>
      </c>
      <c r="I596" s="1" t="s">
        <v>11</v>
      </c>
      <c r="J596" s="5" t="s">
        <v>6331</v>
      </c>
      <c r="K596" s="1" t="s">
        <v>654</v>
      </c>
      <c r="L596" s="3"/>
      <c r="M596" s="3"/>
    </row>
    <row r="597">
      <c r="A597" s="4" t="s">
        <v>6335</v>
      </c>
      <c r="B597" s="1" t="s">
        <v>6336</v>
      </c>
      <c r="C597" s="1" t="s">
        <v>6337</v>
      </c>
      <c r="D597" s="1" t="s">
        <v>6338</v>
      </c>
      <c r="E597" s="1" t="str">
        <f>IFERROR(__xludf.DUMMYFUNCTION("SPLIT(D597,""33"",FALSE)"),"38 cours Maréchal Foch
                                ")</f>
        <v>38 cours Maréchal Foch
                                </v>
      </c>
      <c r="F597" s="1" t="str">
        <f>IFERROR(__xludf.DUMMYFUNCTION("""COMPUTED_VALUE"""),"000 Bordeaux")</f>
        <v>000 Bordeaux</v>
      </c>
      <c r="G597" s="1" t="str">
        <f t="shared" si="1"/>
        <v>33000</v>
      </c>
      <c r="H597" s="1" t="s">
        <v>6339</v>
      </c>
      <c r="I597" s="1" t="s">
        <v>11</v>
      </c>
      <c r="J597" s="5" t="s">
        <v>6340</v>
      </c>
      <c r="K597" s="1" t="s">
        <v>80</v>
      </c>
      <c r="L597" s="3"/>
      <c r="M597" s="3"/>
    </row>
    <row r="598">
      <c r="A598" s="4" t="s">
        <v>6356</v>
      </c>
      <c r="B598" s="1" t="s">
        <v>6357</v>
      </c>
      <c r="C598" s="1" t="s">
        <v>6358</v>
      </c>
      <c r="D598" s="1" t="s">
        <v>6359</v>
      </c>
      <c r="E598" s="1" t="str">
        <f>IFERROR(__xludf.DUMMYFUNCTION("SPLIT(D598,""33"",FALSE)"),"1 rue du docteur bert
                                ")</f>
        <v>1 rue du docteur bert
                                </v>
      </c>
      <c r="F598" s="1" t="str">
        <f>IFERROR(__xludf.DUMMYFUNCTION("""COMPUTED_VALUE"""),"200 bordeaux")</f>
        <v>200 bordeaux</v>
      </c>
      <c r="G598" s="1" t="str">
        <f t="shared" si="1"/>
        <v>33200</v>
      </c>
      <c r="H598" s="1" t="s">
        <v>6360</v>
      </c>
      <c r="I598" s="1" t="s">
        <v>11</v>
      </c>
      <c r="J598" s="1" t="s">
        <v>11</v>
      </c>
      <c r="K598" s="1" t="s">
        <v>80</v>
      </c>
      <c r="L598" s="3"/>
      <c r="M598" s="3"/>
    </row>
    <row r="599">
      <c r="A599" s="4" t="s">
        <v>6370</v>
      </c>
      <c r="B599" s="1" t="s">
        <v>6371</v>
      </c>
      <c r="C599" s="3"/>
      <c r="D599" s="1" t="s">
        <v>9575</v>
      </c>
      <c r="E599" s="1" t="str">
        <f>IFERROR(__xludf.DUMMYFUNCTION("SPLIT(D599,""33"",FALSE)"),"pas d'adresse")</f>
        <v>pas d'adresse</v>
      </c>
      <c r="F599" s="3"/>
      <c r="G599" s="1" t="str">
        <f t="shared" si="1"/>
        <v/>
      </c>
      <c r="H599" s="3"/>
      <c r="I599" s="1" t="s">
        <v>11</v>
      </c>
      <c r="J599" s="1" t="s">
        <v>11</v>
      </c>
      <c r="K599" s="1" t="s">
        <v>11</v>
      </c>
      <c r="L599" s="3"/>
      <c r="M599" s="3"/>
    </row>
    <row r="600">
      <c r="A600" s="4" t="s">
        <v>6373</v>
      </c>
      <c r="B600" s="1" t="s">
        <v>6374</v>
      </c>
      <c r="C600" s="1" t="s">
        <v>6375</v>
      </c>
      <c r="D600" s="1" t="s">
        <v>6376</v>
      </c>
      <c r="E600" s="1" t="str">
        <f>IFERROR(__xludf.DUMMYFUNCTION("SPLIT(D600,""33"",FALSE)"),"11/13 rue de Gironde
                                 Immeuble la Fabrique
                                ")</f>
        <v>11/13 rue de Gironde
                                 Immeuble la Fabrique
                                </v>
      </c>
      <c r="F600" s="1" t="str">
        <f>IFERROR(__xludf.DUMMYFUNCTION("""COMPUTED_VALUE"""),"300 BORDEAUX")</f>
        <v>300 BORDEAUX</v>
      </c>
      <c r="G600" s="1" t="str">
        <f t="shared" si="1"/>
        <v>33300</v>
      </c>
      <c r="H600" s="1" t="s">
        <v>6377</v>
      </c>
      <c r="I600" s="1" t="s">
        <v>6378</v>
      </c>
      <c r="J600" s="5" t="s">
        <v>6379</v>
      </c>
      <c r="K600" s="1" t="s">
        <v>924</v>
      </c>
      <c r="L600" s="3"/>
      <c r="M600" s="3"/>
    </row>
    <row r="601">
      <c r="A601" s="4" t="s">
        <v>6393</v>
      </c>
      <c r="B601" s="1" t="s">
        <v>6394</v>
      </c>
      <c r="C601" s="1" t="s">
        <v>6395</v>
      </c>
      <c r="D601" s="1" t="s">
        <v>6396</v>
      </c>
      <c r="E601" s="1" t="str">
        <f>IFERROR(__xludf.DUMMYFUNCTION("SPLIT(D601,""33"",FALSE)"),"Place Saint Christoly
                                 Athénée Père Joseph Wrésinski,  Boîte n°10
                                ")</f>
        <v>Place Saint Christoly
                                 Athénée Père Joseph Wrésinski,  Boîte n°10
                                </v>
      </c>
      <c r="F601" s="1" t="str">
        <f>IFERROR(__xludf.DUMMYFUNCTION("""COMPUTED_VALUE"""),"000 Bordeaux")</f>
        <v>000 Bordeaux</v>
      </c>
      <c r="G601" s="1" t="str">
        <f t="shared" si="1"/>
        <v>33000</v>
      </c>
      <c r="H601" s="1" t="s">
        <v>6397</v>
      </c>
      <c r="I601" s="1" t="s">
        <v>6398</v>
      </c>
      <c r="J601" s="5" t="s">
        <v>6399</v>
      </c>
      <c r="K601" s="1" t="s">
        <v>924</v>
      </c>
      <c r="L601" s="3"/>
      <c r="M601" s="3"/>
    </row>
    <row r="602">
      <c r="A602" s="4" t="s">
        <v>6403</v>
      </c>
      <c r="B602" s="1" t="s">
        <v>6404</v>
      </c>
      <c r="C602" s="1" t="s">
        <v>6405</v>
      </c>
      <c r="D602" s="1" t="s">
        <v>6406</v>
      </c>
      <c r="E602" s="1" t="str">
        <f>IFERROR(__xludf.DUMMYFUNCTION("SPLIT(D602,""33"",FALSE)"),"198 ROUTE DE TOULOUSE 
                                ")</f>
        <v>198 ROUTE DE TOULOUSE 
                                </v>
      </c>
      <c r="F602" s="1" t="str">
        <f>IFERROR(__xludf.DUMMYFUNCTION("""COMPUTED_VALUE"""),"130 BEGLES")</f>
        <v>130 BEGLES</v>
      </c>
      <c r="G602" s="1" t="str">
        <f t="shared" si="1"/>
        <v>33130</v>
      </c>
      <c r="H602" s="1" t="s">
        <v>6407</v>
      </c>
      <c r="I602" s="1" t="s">
        <v>11</v>
      </c>
      <c r="J602" s="5" t="s">
        <v>6408</v>
      </c>
      <c r="K602" s="1" t="s">
        <v>31</v>
      </c>
      <c r="L602" s="3"/>
      <c r="M602" s="3"/>
    </row>
    <row r="603">
      <c r="A603" s="4" t="s">
        <v>6418</v>
      </c>
      <c r="B603" s="1" t="s">
        <v>6419</v>
      </c>
      <c r="C603" s="1" t="s">
        <v>6420</v>
      </c>
      <c r="D603" s="1" t="s">
        <v>6421</v>
      </c>
      <c r="E603" s="1" t="str">
        <f>IFERROR(__xludf.DUMMYFUNCTION("SPLIT(D603,""33"",FALSE)"),"48 avenue Jean Macé
                                ")</f>
        <v>48 avenue Jean Macé
                                </v>
      </c>
      <c r="F603" s="1" t="str">
        <f>IFERROR(__xludf.DUMMYFUNCTION("""COMPUTED_VALUE"""),"700 Merignac")</f>
        <v>700 Merignac</v>
      </c>
      <c r="G603" s="1" t="str">
        <f t="shared" si="1"/>
        <v>33700</v>
      </c>
      <c r="H603" s="1" t="s">
        <v>6422</v>
      </c>
      <c r="I603" s="1" t="s">
        <v>11</v>
      </c>
      <c r="J603" s="1" t="s">
        <v>11</v>
      </c>
      <c r="K603" s="1" t="s">
        <v>80</v>
      </c>
      <c r="L603" s="3"/>
      <c r="M603" s="3"/>
    </row>
    <row r="604">
      <c r="A604" s="4" t="s">
        <v>6424</v>
      </c>
      <c r="B604" s="1" t="s">
        <v>6425</v>
      </c>
      <c r="C604" s="1" t="s">
        <v>6426</v>
      </c>
      <c r="D604" s="1" t="s">
        <v>6427</v>
      </c>
      <c r="E604" s="1" t="str">
        <f>IFERROR(__xludf.DUMMYFUNCTION("SPLIT(D604,""33"",FALSE)"),"36 RUE DUPATY
                                ")</f>
        <v>36 RUE DUPATY
                                </v>
      </c>
      <c r="F604" s="1" t="str">
        <f>IFERROR(__xludf.DUMMYFUNCTION("""COMPUTED_VALUE"""),"300 BORDEAUX")</f>
        <v>300 BORDEAUX</v>
      </c>
      <c r="G604" s="1" t="str">
        <f t="shared" si="1"/>
        <v>33300</v>
      </c>
      <c r="H604" s="1" t="s">
        <v>6428</v>
      </c>
      <c r="I604" s="1" t="s">
        <v>11</v>
      </c>
      <c r="J604" s="1" t="s">
        <v>11</v>
      </c>
      <c r="K604" s="1" t="s">
        <v>80</v>
      </c>
      <c r="L604" s="3"/>
      <c r="M604" s="3"/>
    </row>
    <row r="605">
      <c r="A605" s="4" t="s">
        <v>6430</v>
      </c>
      <c r="B605" s="1" t="s">
        <v>6431</v>
      </c>
      <c r="C605" s="1" t="s">
        <v>6432</v>
      </c>
      <c r="D605" s="1" t="s">
        <v>6433</v>
      </c>
      <c r="E605" s="1" t="str">
        <f>IFERROR(__xludf.DUMMYFUNCTION("SPLIT(D605,""33"",FALSE)"),"9 rue de Condé 
                                ")</f>
        <v>9 rue de Condé 
                                </v>
      </c>
      <c r="F605" s="1" t="str">
        <f>IFERROR(__xludf.DUMMYFUNCTION("""COMPUTED_VALUE"""),"000 Bordeaux")</f>
        <v>000 Bordeaux</v>
      </c>
      <c r="G605" s="1" t="str">
        <f t="shared" si="1"/>
        <v>33000</v>
      </c>
      <c r="H605" s="1" t="s">
        <v>6434</v>
      </c>
      <c r="I605" s="1" t="s">
        <v>11</v>
      </c>
      <c r="J605" s="1" t="s">
        <v>11</v>
      </c>
      <c r="K605" s="1" t="s">
        <v>53</v>
      </c>
      <c r="L605" s="3"/>
      <c r="M605" s="3"/>
    </row>
    <row r="606">
      <c r="A606" s="4" t="s">
        <v>6440</v>
      </c>
      <c r="B606" s="1" t="s">
        <v>6441</v>
      </c>
      <c r="C606" s="1" t="s">
        <v>6442</v>
      </c>
      <c r="D606" s="1" t="s">
        <v>6443</v>
      </c>
      <c r="E606" s="1" t="str">
        <f>IFERROR(__xludf.DUMMYFUNCTION("SPLIT(D606,""33"",FALSE)"),"31 rue Minvielle
                                ")</f>
        <v>31 rue Minvielle
                                </v>
      </c>
      <c r="F606" s="1" t="str">
        <f>IFERROR(__xludf.DUMMYFUNCTION("""COMPUTED_VALUE"""),"000 Bordeaux")</f>
        <v>000 Bordeaux</v>
      </c>
      <c r="G606" s="1" t="str">
        <f t="shared" si="1"/>
        <v>33000</v>
      </c>
      <c r="H606" s="1" t="s">
        <v>6444</v>
      </c>
      <c r="I606" s="1" t="s">
        <v>11</v>
      </c>
      <c r="J606" s="5" t="s">
        <v>6445</v>
      </c>
      <c r="K606" s="1" t="s">
        <v>80</v>
      </c>
      <c r="L606" s="3"/>
      <c r="M606" s="3"/>
    </row>
    <row r="607">
      <c r="A607" s="4" t="s">
        <v>6449</v>
      </c>
      <c r="B607" s="1" t="s">
        <v>6450</v>
      </c>
      <c r="C607" s="3"/>
      <c r="D607" s="1" t="s">
        <v>9575</v>
      </c>
      <c r="E607" s="1" t="str">
        <f>IFERROR(__xludf.DUMMYFUNCTION("SPLIT(D607,""33"",FALSE)"),"pas d'adresse")</f>
        <v>pas d'adresse</v>
      </c>
      <c r="F607" s="3"/>
      <c r="G607" s="1" t="str">
        <f t="shared" si="1"/>
        <v/>
      </c>
      <c r="H607" s="3"/>
      <c r="I607" s="1" t="s">
        <v>11</v>
      </c>
      <c r="J607" s="1" t="s">
        <v>11</v>
      </c>
      <c r="K607" s="1" t="s">
        <v>11</v>
      </c>
      <c r="L607" s="3"/>
      <c r="M607" s="3"/>
    </row>
    <row r="608">
      <c r="A608" s="4" t="s">
        <v>6458</v>
      </c>
      <c r="B608" s="1" t="s">
        <v>6459</v>
      </c>
      <c r="C608" s="1" t="s">
        <v>6460</v>
      </c>
      <c r="D608" s="1" t="s">
        <v>6461</v>
      </c>
      <c r="E608" s="1" t="str">
        <f>IFERROR(__xludf.DUMMYFUNCTION("SPLIT(D608,""33"",FALSE)"),"8 rue de l'Abbé Gaillard
                                ")</f>
        <v>8 rue de l'Abbé Gaillard
                                </v>
      </c>
      <c r="F608" s="1" t="str">
        <f>IFERROR(__xludf.DUMMYFUNCTION("""COMPUTED_VALUE"""),"830 Belin Beliet")</f>
        <v>830 Belin Beliet</v>
      </c>
      <c r="G608" s="1" t="str">
        <f t="shared" si="1"/>
        <v>33830</v>
      </c>
      <c r="H608" s="1" t="s">
        <v>6462</v>
      </c>
      <c r="I608" s="1" t="s">
        <v>11</v>
      </c>
      <c r="J608" s="5" t="s">
        <v>6463</v>
      </c>
      <c r="K608" s="1" t="s">
        <v>154</v>
      </c>
      <c r="L608" s="3"/>
      <c r="M608" s="3"/>
    </row>
    <row r="609">
      <c r="A609" s="4" t="s">
        <v>6469</v>
      </c>
      <c r="B609" s="1" t="s">
        <v>6470</v>
      </c>
      <c r="C609" s="1" t="s">
        <v>6471</v>
      </c>
      <c r="D609" s="1" t="s">
        <v>6472</v>
      </c>
      <c r="E609" s="1" t="str">
        <f>IFERROR(__xludf.DUMMYFUNCTION("SPLIT(D609,""33"",FALSE)"),"Palais de Justice 
                                 Place de la République 
                                ")</f>
        <v>Palais de Justice 
                                 Place de la République 
                                </v>
      </c>
      <c r="F609" s="1" t="str">
        <f>IFERROR(__xludf.DUMMYFUNCTION("""COMPUTED_VALUE"""),"000 Bordeaux")</f>
        <v>000 Bordeaux</v>
      </c>
      <c r="G609" s="1" t="str">
        <f t="shared" si="1"/>
        <v>33000</v>
      </c>
      <c r="H609" s="1" t="s">
        <v>6473</v>
      </c>
      <c r="I609" s="1" t="s">
        <v>6474</v>
      </c>
      <c r="J609" s="1" t="s">
        <v>11</v>
      </c>
      <c r="K609" s="1" t="s">
        <v>312</v>
      </c>
      <c r="L609" s="3"/>
      <c r="M609" s="3"/>
    </row>
    <row r="610">
      <c r="A610" s="4" t="s">
        <v>6478</v>
      </c>
      <c r="B610" s="1" t="s">
        <v>6479</v>
      </c>
      <c r="C610" s="1" t="s">
        <v>6480</v>
      </c>
      <c r="D610" s="1" t="s">
        <v>6481</v>
      </c>
      <c r="E610" s="1" t="str">
        <f>IFERROR(__xludf.DUMMYFUNCTION("SPLIT(D610,""33"",FALSE)"),"19, rue du cloître
                                ")</f>
        <v>19, rue du cloître
                                </v>
      </c>
      <c r="F610" s="1" t="str">
        <f>IFERROR(__xludf.DUMMYFUNCTION("""COMPUTED_VALUE"""),"800 BORDEAUX")</f>
        <v>800 BORDEAUX</v>
      </c>
      <c r="G610" s="1" t="str">
        <f t="shared" si="1"/>
        <v>33800</v>
      </c>
      <c r="H610" s="1" t="s">
        <v>6482</v>
      </c>
      <c r="I610" s="1" t="s">
        <v>11</v>
      </c>
      <c r="J610" s="5" t="s">
        <v>6483</v>
      </c>
      <c r="K610" s="1" t="s">
        <v>80</v>
      </c>
      <c r="L610" s="3"/>
      <c r="M610" s="3"/>
    </row>
    <row r="611">
      <c r="A611" s="4" t="s">
        <v>6485</v>
      </c>
      <c r="B611" s="1" t="s">
        <v>6486</v>
      </c>
      <c r="C611" s="3"/>
      <c r="D611" s="1" t="s">
        <v>9575</v>
      </c>
      <c r="E611" s="1" t="str">
        <f>IFERROR(__xludf.DUMMYFUNCTION("SPLIT(D611,""33"",FALSE)"),"pas d'adresse")</f>
        <v>pas d'adresse</v>
      </c>
      <c r="F611" s="3"/>
      <c r="G611" s="1" t="str">
        <f t="shared" si="1"/>
        <v/>
      </c>
      <c r="H611" s="3"/>
      <c r="I611" s="1" t="s">
        <v>11</v>
      </c>
      <c r="J611" s="1" t="s">
        <v>11</v>
      </c>
      <c r="K611" s="1" t="s">
        <v>11</v>
      </c>
      <c r="L611" s="3"/>
      <c r="M611" s="3"/>
    </row>
    <row r="612">
      <c r="A612" s="4" t="s">
        <v>6498</v>
      </c>
      <c r="B612" s="1" t="s">
        <v>6499</v>
      </c>
      <c r="C612" s="1" t="s">
        <v>6500</v>
      </c>
      <c r="D612" s="1" t="s">
        <v>6501</v>
      </c>
      <c r="E612" s="1" t="str">
        <f>IFERROR(__xludf.DUMMYFUNCTION("SPLIT(D612,""33"",FALSE)"),"36 RUE BARREYRE
                                ")</f>
        <v>36 RUE BARREYRE
                                </v>
      </c>
      <c r="F612" s="1" t="str">
        <f>IFERROR(__xludf.DUMMYFUNCTION("""COMPUTED_VALUE"""),"300 BORDEAUX")</f>
        <v>300 BORDEAUX</v>
      </c>
      <c r="G612" s="1" t="str">
        <f t="shared" si="1"/>
        <v>33300</v>
      </c>
      <c r="H612" s="1" t="s">
        <v>6502</v>
      </c>
      <c r="I612" s="1" t="s">
        <v>6503</v>
      </c>
      <c r="J612" s="3"/>
      <c r="K612" s="1" t="s">
        <v>382</v>
      </c>
      <c r="L612" s="3"/>
      <c r="M612" s="3"/>
    </row>
    <row r="613">
      <c r="A613" s="4" t="s">
        <v>6507</v>
      </c>
      <c r="B613" s="1" t="s">
        <v>6508</v>
      </c>
      <c r="C613" s="1" t="s">
        <v>6509</v>
      </c>
      <c r="D613" s="1" t="s">
        <v>6510</v>
      </c>
      <c r="E613" s="1" t="str">
        <f>IFERROR(__xludf.DUMMYFUNCTION("SPLIT(D613,""33"",FALSE)"),"1 rue de la Benauge
                                 Centre de secours de la Benauge
                                ")</f>
        <v>1 rue de la Benauge
                                 Centre de secours de la Benauge
                                </v>
      </c>
      <c r="F613" s="1" t="str">
        <f>IFERROR(__xludf.DUMMYFUNCTION("""COMPUTED_VALUE"""),"100 BORDEAUX")</f>
        <v>100 BORDEAUX</v>
      </c>
      <c r="G613" s="1" t="str">
        <f t="shared" si="1"/>
        <v>33100</v>
      </c>
      <c r="H613" s="1" t="s">
        <v>6511</v>
      </c>
      <c r="I613" s="1" t="s">
        <v>11</v>
      </c>
      <c r="J613" s="5" t="s">
        <v>6512</v>
      </c>
      <c r="K613" s="1" t="s">
        <v>154</v>
      </c>
      <c r="L613" s="3"/>
      <c r="M613" s="3"/>
    </row>
    <row r="614">
      <c r="A614" s="4" t="s">
        <v>6516</v>
      </c>
      <c r="B614" s="1" t="s">
        <v>6517</v>
      </c>
      <c r="C614" s="1" t="s">
        <v>6518</v>
      </c>
      <c r="D614" s="1" t="s">
        <v>6519</v>
      </c>
      <c r="E614" s="1" t="str">
        <f>IFERROR(__xludf.DUMMYFUNCTION("SPLIT(D614,""33"",FALSE)"),"2 Impasse Peruchet
                                ")</f>
        <v>2 Impasse Peruchet
                                </v>
      </c>
      <c r="F614" s="1" t="str">
        <f>IFERROR(__xludf.DUMMYFUNCTION("""COMPUTED_VALUE"""),"670 La Sauve")</f>
        <v>670 La Sauve</v>
      </c>
      <c r="G614" s="1" t="str">
        <f t="shared" si="1"/>
        <v>33670</v>
      </c>
      <c r="H614" s="1" t="s">
        <v>6520</v>
      </c>
      <c r="I614" s="1" t="s">
        <v>11</v>
      </c>
      <c r="J614" s="3"/>
      <c r="K614" s="1" t="s">
        <v>80</v>
      </c>
      <c r="L614" s="3"/>
      <c r="M614" s="3"/>
    </row>
    <row r="615">
      <c r="A615" s="4" t="s">
        <v>6524</v>
      </c>
      <c r="B615" s="1" t="s">
        <v>6525</v>
      </c>
      <c r="C615" s="1" t="s">
        <v>6526</v>
      </c>
      <c r="D615" s="1" t="s">
        <v>6527</v>
      </c>
      <c r="E615" s="1" t="str">
        <f>IFERROR(__xludf.DUMMYFUNCTION("SPLIT(D615,""33"",FALSE)"),"Rue PAUL COURTEAULT
                                BP 10702
                                ")</f>
        <v>Rue PAUL COURTEAULT
                                BP 10702
                                </v>
      </c>
      <c r="F615" s="1" t="str">
        <f>IFERROR(__xludf.DUMMYFUNCTION("""COMPUTED_VALUE"""),"006 Bordeaux Cedex")</f>
        <v>006 Bordeaux Cedex</v>
      </c>
      <c r="G615" s="1" t="str">
        <f t="shared" si="1"/>
        <v>33006</v>
      </c>
      <c r="H615" s="1" t="s">
        <v>6528</v>
      </c>
      <c r="I615" s="1" t="s">
        <v>11</v>
      </c>
      <c r="J615" s="5" t="s">
        <v>6529</v>
      </c>
      <c r="K615" s="1" t="s">
        <v>312</v>
      </c>
      <c r="L615" s="3"/>
      <c r="M615" s="3"/>
    </row>
    <row r="616">
      <c r="A616" s="4" t="s">
        <v>6533</v>
      </c>
      <c r="B616" s="1" t="s">
        <v>6534</v>
      </c>
      <c r="C616" s="1" t="s">
        <v>6535</v>
      </c>
      <c r="D616" s="1" t="s">
        <v>6536</v>
      </c>
      <c r="E616" s="1" t="str">
        <f>IFERROR(__xludf.DUMMYFUNCTION("SPLIT(D616,""33"",FALSE)"),"153 Rue David Johnston
                                 Maison des Sports et de la Vie Associative
                                ")</f>
        <v>153 Rue David Johnston
                                 Maison des Sports et de la Vie Associative
                                </v>
      </c>
      <c r="F616" s="1" t="str">
        <f>IFERROR(__xludf.DUMMYFUNCTION("""COMPUTED_VALUE"""),"000 BORDEAUX")</f>
        <v>000 BORDEAUX</v>
      </c>
      <c r="G616" s="1" t="str">
        <f t="shared" si="1"/>
        <v>33000</v>
      </c>
      <c r="H616" s="1" t="s">
        <v>6537</v>
      </c>
      <c r="I616" s="1" t="s">
        <v>6538</v>
      </c>
      <c r="J616" s="5" t="s">
        <v>6539</v>
      </c>
      <c r="K616" s="1" t="s">
        <v>312</v>
      </c>
      <c r="L616" s="3"/>
      <c r="M616" s="3"/>
    </row>
    <row r="617">
      <c r="A617" s="4" t="s">
        <v>6551</v>
      </c>
      <c r="B617" s="1" t="s">
        <v>6552</v>
      </c>
      <c r="C617" s="1" t="s">
        <v>6553</v>
      </c>
      <c r="D617" s="1" t="s">
        <v>6554</v>
      </c>
      <c r="E617" s="1" t="str">
        <f>IFERROR(__xludf.DUMMYFUNCTION("SPLIT(D617,""33"",FALSE)"),"11 rue Segalier 
                                 Résidence le Pradeau
                                ")</f>
        <v>11 rue Segalier 
                                 Résidence le Pradeau
                                </v>
      </c>
      <c r="F617" s="1" t="str">
        <f>IFERROR(__xludf.DUMMYFUNCTION("""COMPUTED_VALUE"""),"000 Bordeaux")</f>
        <v>000 Bordeaux</v>
      </c>
      <c r="G617" s="1" t="str">
        <f t="shared" si="1"/>
        <v>33000</v>
      </c>
      <c r="H617" s="1" t="s">
        <v>6555</v>
      </c>
      <c r="I617" s="1" t="s">
        <v>6556</v>
      </c>
      <c r="J617" s="5" t="s">
        <v>6557</v>
      </c>
      <c r="K617" s="1" t="s">
        <v>80</v>
      </c>
      <c r="L617" s="3"/>
      <c r="M617" s="3"/>
    </row>
    <row r="618">
      <c r="A618" s="4" t="s">
        <v>6563</v>
      </c>
      <c r="B618" s="1" t="s">
        <v>6564</v>
      </c>
      <c r="C618" s="1" t="s">
        <v>6565</v>
      </c>
      <c r="D618" s="1" t="s">
        <v>6566</v>
      </c>
      <c r="E618" s="1" t="str">
        <f>IFERROR(__xludf.DUMMYFUNCTION("SPLIT(D618,""33"",FALSE)"),"9, Rue francois Rabelais
                                ")</f>
        <v>9, Rue francois Rabelais
                                </v>
      </c>
      <c r="F618" s="1" t="str">
        <f>IFERROR(__xludf.DUMMYFUNCTION("""COMPUTED_VALUE"""),"310 Lormont")</f>
        <v>310 Lormont</v>
      </c>
      <c r="G618" s="1" t="str">
        <f t="shared" si="1"/>
        <v>33310</v>
      </c>
      <c r="H618" s="1" t="s">
        <v>6567</v>
      </c>
      <c r="I618" s="1" t="s">
        <v>6568</v>
      </c>
      <c r="J618" s="1" t="s">
        <v>11</v>
      </c>
      <c r="K618" s="1" t="s">
        <v>31</v>
      </c>
      <c r="L618" s="3"/>
      <c r="M618" s="3"/>
    </row>
    <row r="619">
      <c r="A619" s="4" t="s">
        <v>6570</v>
      </c>
      <c r="B619" s="1" t="s">
        <v>6571</v>
      </c>
      <c r="C619" s="1" t="s">
        <v>6572</v>
      </c>
      <c r="D619" s="1" t="s">
        <v>6573</v>
      </c>
      <c r="E619" s="1" t="str">
        <f>IFERROR(__xludf.DUMMYFUNCTION("SPLIT(D619,""33"",FALSE)"),"16 rue Ausone
                                ")</f>
        <v>16 rue Ausone
                                </v>
      </c>
      <c r="F619" s="1" t="str">
        <f>IFERROR(__xludf.DUMMYFUNCTION("""COMPUTED_VALUE"""),"000 Bordeaux")</f>
        <v>000 Bordeaux</v>
      </c>
      <c r="G619" s="1" t="str">
        <f t="shared" si="1"/>
        <v>33000</v>
      </c>
      <c r="H619" s="1" t="s">
        <v>6574</v>
      </c>
      <c r="I619" s="1" t="s">
        <v>6575</v>
      </c>
      <c r="J619" s="1" t="s">
        <v>11</v>
      </c>
      <c r="K619" s="1" t="s">
        <v>382</v>
      </c>
      <c r="L619" s="3"/>
      <c r="M619" s="3"/>
    </row>
    <row r="620">
      <c r="A620" s="4" t="s">
        <v>6577</v>
      </c>
      <c r="B620" s="1" t="s">
        <v>6578</v>
      </c>
      <c r="C620" s="1" t="s">
        <v>6579</v>
      </c>
      <c r="D620" s="1" t="s">
        <v>6580</v>
      </c>
      <c r="E620" s="1" t="str">
        <f>IFERROR(__xludf.DUMMYFUNCTION("SPLIT(D620,""33"",FALSE)"),"16 rue Professeur André Lambinet
                                 Chez M. N'SOSSOLO DANY Tour 1, Appart. 1, Résidence La Benauge
                                ")</f>
        <v>16 rue Professeur André Lambinet
                                 Chez M. N'SOSSOLO DANY Tour 1, Appart. 1, Résidence La Benauge
                                </v>
      </c>
      <c r="F620" s="1" t="str">
        <f>IFERROR(__xludf.DUMMYFUNCTION("""COMPUTED_VALUE"""),"100 Bordeaux")</f>
        <v>100 Bordeaux</v>
      </c>
      <c r="G620" s="1" t="str">
        <f t="shared" si="1"/>
        <v>33100</v>
      </c>
      <c r="H620" s="1" t="s">
        <v>6581</v>
      </c>
      <c r="I620" s="1" t="s">
        <v>6582</v>
      </c>
      <c r="J620" s="1" t="s">
        <v>11</v>
      </c>
      <c r="K620" s="1" t="s">
        <v>80</v>
      </c>
      <c r="L620" s="3"/>
      <c r="M620" s="3"/>
    </row>
    <row r="621">
      <c r="A621" s="4" t="s">
        <v>6584</v>
      </c>
      <c r="B621" s="1" t="s">
        <v>6585</v>
      </c>
      <c r="C621" s="1" t="s">
        <v>6586</v>
      </c>
      <c r="D621" s="1" t="s">
        <v>6587</v>
      </c>
      <c r="E621" s="1" t="str">
        <f>IFERROR(__xludf.DUMMYFUNCTION("SPLIT(D621,""33"",FALSE)"),"87 Quai des Queyries
                                ")</f>
        <v>87 Quai des Queyries
                                </v>
      </c>
      <c r="F621" s="1" t="str">
        <f>IFERROR(__xludf.DUMMYFUNCTION("""COMPUTED_VALUE"""),"000 BORDEAUX")</f>
        <v>000 BORDEAUX</v>
      </c>
      <c r="G621" s="1" t="str">
        <f t="shared" si="1"/>
        <v>33000</v>
      </c>
      <c r="H621" s="1" t="s">
        <v>6588</v>
      </c>
      <c r="I621" s="1" t="s">
        <v>11</v>
      </c>
      <c r="J621" s="5" t="s">
        <v>6589</v>
      </c>
      <c r="K621" s="1" t="s">
        <v>924</v>
      </c>
      <c r="L621" s="3"/>
      <c r="M621" s="3"/>
    </row>
    <row r="622">
      <c r="A622" s="4" t="s">
        <v>6591</v>
      </c>
      <c r="B622" s="1" t="s">
        <v>6592</v>
      </c>
      <c r="C622" s="1" t="s">
        <v>6593</v>
      </c>
      <c r="D622" s="1" t="s">
        <v>6594</v>
      </c>
      <c r="E622" s="1" t="str">
        <f>IFERROR(__xludf.DUMMYFUNCTION("SPLIT(D622,""33"",FALSE)"),"20 rue de Grassi
                                ")</f>
        <v>20 rue de Grassi
                                </v>
      </c>
      <c r="F622" s="1" t="str">
        <f>IFERROR(__xludf.DUMMYFUNCTION("""COMPUTED_VALUE"""),"000 Bordeaux")</f>
        <v>000 Bordeaux</v>
      </c>
      <c r="G622" s="1" t="str">
        <f t="shared" si="1"/>
        <v>33000</v>
      </c>
      <c r="H622" s="1" t="s">
        <v>6595</v>
      </c>
      <c r="I622" s="1" t="s">
        <v>6596</v>
      </c>
      <c r="J622" s="5" t="s">
        <v>6597</v>
      </c>
      <c r="K622" s="1" t="s">
        <v>924</v>
      </c>
      <c r="L622" s="3"/>
      <c r="M622" s="3"/>
    </row>
    <row r="623">
      <c r="A623" s="4" t="s">
        <v>6599</v>
      </c>
      <c r="B623" s="1" t="s">
        <v>6600</v>
      </c>
      <c r="C623" s="1" t="s">
        <v>6601</v>
      </c>
      <c r="D623" s="1" t="s">
        <v>6602</v>
      </c>
      <c r="E623" s="1" t="str">
        <f>IFERROR(__xludf.DUMMYFUNCTION("SPLIT(D623,""33"",FALSE)"),"296 avenue Pasteur
                                ")</f>
        <v>296 avenue Pasteur
                                </v>
      </c>
      <c r="F623" s="1" t="str">
        <f>IFERROR(__xludf.DUMMYFUNCTION("""COMPUTED_VALUE"""),"185 Le Haillan")</f>
        <v>185 Le Haillan</v>
      </c>
      <c r="G623" s="1" t="str">
        <f t="shared" si="1"/>
        <v>33185</v>
      </c>
      <c r="H623" s="1" t="s">
        <v>6603</v>
      </c>
      <c r="I623" s="1" t="s">
        <v>11</v>
      </c>
      <c r="J623" s="5" t="s">
        <v>6604</v>
      </c>
      <c r="K623" s="1" t="s">
        <v>154</v>
      </c>
      <c r="L623" s="3"/>
      <c r="M623" s="3"/>
    </row>
    <row r="624">
      <c r="A624" s="4" t="s">
        <v>6610</v>
      </c>
      <c r="B624" s="1" t="s">
        <v>6611</v>
      </c>
      <c r="C624" s="3"/>
      <c r="D624" s="1" t="s">
        <v>9575</v>
      </c>
      <c r="E624" s="1" t="str">
        <f>IFERROR(__xludf.DUMMYFUNCTION("SPLIT(D624,""33"",FALSE)"),"pas d'adresse")</f>
        <v>pas d'adresse</v>
      </c>
      <c r="F624" s="3"/>
      <c r="G624" s="1" t="str">
        <f t="shared" si="1"/>
        <v/>
      </c>
      <c r="H624" s="3"/>
      <c r="I624" s="1" t="s">
        <v>11</v>
      </c>
      <c r="J624" s="1" t="s">
        <v>11</v>
      </c>
      <c r="K624" s="1" t="s">
        <v>11</v>
      </c>
      <c r="L624" s="3"/>
      <c r="M624" s="3"/>
    </row>
    <row r="625">
      <c r="A625" s="4" t="s">
        <v>6615</v>
      </c>
      <c r="B625" s="1" t="s">
        <v>6616</v>
      </c>
      <c r="C625" s="1" t="s">
        <v>6617</v>
      </c>
      <c r="D625" s="1" t="s">
        <v>6618</v>
      </c>
      <c r="E625" s="1" t="str">
        <f>IFERROR(__xludf.DUMMYFUNCTION("SPLIT(D625,""33"",FALSE)"),"1 Place Bardineau
                                ")</f>
        <v>1 Place Bardineau
                                </v>
      </c>
      <c r="F625" s="1" t="str">
        <f>IFERROR(__xludf.DUMMYFUNCTION("""COMPUTED_VALUE"""),"000 Bordeaux")</f>
        <v>000 Bordeaux</v>
      </c>
      <c r="G625" s="1" t="str">
        <f t="shared" si="1"/>
        <v>33000</v>
      </c>
      <c r="H625" s="1" t="s">
        <v>6619</v>
      </c>
      <c r="I625" s="1" t="s">
        <v>6620</v>
      </c>
      <c r="J625" s="5" t="s">
        <v>6621</v>
      </c>
      <c r="K625" s="1" t="s">
        <v>80</v>
      </c>
      <c r="L625" s="3"/>
      <c r="M625" s="3"/>
    </row>
    <row r="626">
      <c r="A626" s="4" t="s">
        <v>6623</v>
      </c>
      <c r="B626" s="1" t="s">
        <v>6624</v>
      </c>
      <c r="C626" s="1" t="s">
        <v>6625</v>
      </c>
      <c r="D626" s="1" t="s">
        <v>6626</v>
      </c>
      <c r="E626" s="1" t="str">
        <f>IFERROR(__xludf.DUMMYFUNCTION("SPLIT(D626,""33"",FALSE)"),"36 rue du Sablonat
                                ")</f>
        <v>36 rue du Sablonat
                                </v>
      </c>
      <c r="F626" s="1" t="str">
        <f>IFERROR(__xludf.DUMMYFUNCTION("""COMPUTED_VALUE"""),"200 Bordeaux")</f>
        <v>200 Bordeaux</v>
      </c>
      <c r="G626" s="1" t="str">
        <f t="shared" si="1"/>
        <v>33200</v>
      </c>
      <c r="H626" s="1" t="s">
        <v>6627</v>
      </c>
      <c r="I626" s="1" t="s">
        <v>11</v>
      </c>
      <c r="J626" s="5" t="s">
        <v>6628</v>
      </c>
      <c r="K626" s="1" t="s">
        <v>31</v>
      </c>
      <c r="L626" s="3"/>
      <c r="M626" s="3"/>
    </row>
    <row r="627">
      <c r="A627" s="4" t="s">
        <v>6630</v>
      </c>
      <c r="B627" s="1" t="s">
        <v>6631</v>
      </c>
      <c r="C627" s="1" t="s">
        <v>6632</v>
      </c>
      <c r="D627" s="1" t="s">
        <v>6633</v>
      </c>
      <c r="E627" s="1" t="str">
        <f>IFERROR(__xludf.DUMMYFUNCTION("SPLIT(D627,""33"",FALSE)"),"31 rue Bergeret
                                ")</f>
        <v>31 rue Bergeret
                                </v>
      </c>
      <c r="F627" s="1" t="str">
        <f>IFERROR(__xludf.DUMMYFUNCTION("""COMPUTED_VALUE"""),"000 Bordeaux")</f>
        <v>000 Bordeaux</v>
      </c>
      <c r="G627" s="1" t="str">
        <f t="shared" si="1"/>
        <v>33000</v>
      </c>
      <c r="H627" s="1" t="s">
        <v>2991</v>
      </c>
      <c r="I627" s="1" t="s">
        <v>11</v>
      </c>
      <c r="J627" s="1" t="s">
        <v>11</v>
      </c>
      <c r="K627" s="1" t="s">
        <v>80</v>
      </c>
      <c r="L627" s="3"/>
      <c r="M627" s="3"/>
    </row>
    <row r="628">
      <c r="A628" s="4" t="s">
        <v>6635</v>
      </c>
      <c r="B628" s="1" t="s">
        <v>6636</v>
      </c>
      <c r="C628" s="1" t="s">
        <v>6637</v>
      </c>
      <c r="D628" s="1" t="s">
        <v>6638</v>
      </c>
      <c r="E628" s="1" t="str">
        <f>IFERROR(__xludf.DUMMYFUNCTION("SPLIT(D628,""33"",FALSE)"),"41 A rue Blanchard-Latour
                                ")</f>
        <v>41 A rue Blanchard-Latour
                                </v>
      </c>
      <c r="F628" s="1" t="str">
        <f>IFERROR(__xludf.DUMMYFUNCTION("""COMPUTED_VALUE"""),"000 Bordeaux")</f>
        <v>000 Bordeaux</v>
      </c>
      <c r="G628" s="1" t="str">
        <f t="shared" si="1"/>
        <v>33000</v>
      </c>
      <c r="H628" s="1" t="s">
        <v>6639</v>
      </c>
      <c r="I628" s="1" t="s">
        <v>6640</v>
      </c>
      <c r="J628" s="5" t="s">
        <v>6641</v>
      </c>
      <c r="K628" s="1" t="s">
        <v>53</v>
      </c>
      <c r="L628" s="3"/>
      <c r="M628" s="3"/>
    </row>
    <row r="629">
      <c r="A629" s="4" t="s">
        <v>6647</v>
      </c>
      <c r="B629" s="1" t="s">
        <v>6648</v>
      </c>
      <c r="C629" s="1" t="s">
        <v>6649</v>
      </c>
      <c r="D629" s="1" t="s">
        <v>6650</v>
      </c>
      <c r="E629" s="1" t="str">
        <f>IFERROR(__xludf.DUMMYFUNCTION("SPLIT(D629,""33"",FALSE)"),"50 rue du Tauzin
                                ")</f>
        <v>50 rue du Tauzin
                                </v>
      </c>
      <c r="F629" s="1" t="str">
        <f>IFERROR(__xludf.DUMMYFUNCTION("""COMPUTED_VALUE"""),"000 Bordeaux")</f>
        <v>000 Bordeaux</v>
      </c>
      <c r="G629" s="1" t="str">
        <f t="shared" si="1"/>
        <v>33000</v>
      </c>
      <c r="H629" s="1" t="s">
        <v>6651</v>
      </c>
      <c r="I629" s="1" t="s">
        <v>11</v>
      </c>
      <c r="J629" s="5" t="s">
        <v>6652</v>
      </c>
      <c r="K629" s="1" t="s">
        <v>312</v>
      </c>
      <c r="L629" s="3"/>
      <c r="M629" s="3"/>
    </row>
    <row r="630">
      <c r="A630" s="4" t="s">
        <v>6654</v>
      </c>
      <c r="B630" s="1" t="s">
        <v>6655</v>
      </c>
      <c r="C630" s="1" t="s">
        <v>6656</v>
      </c>
      <c r="D630" s="1" t="s">
        <v>6657</v>
      </c>
      <c r="E630" s="1" t="str">
        <f>IFERROR(__xludf.DUMMYFUNCTION("SPLIT(D630,""33"",FALSE)"),"LES BLOUSES ROSES - HOPITAL DES ENFANTS - ACCUEIL DES FRATRIES
                                 PLACE AMELIE RABA LEON
                                ")</f>
        <v>LES BLOUSES ROSES - HOPITAL DES ENFANTS - ACCUEIL DES FRATRIES
                                 PLACE AMELIE RABA LEON
                                </v>
      </c>
      <c r="F630" s="1" t="str">
        <f>IFERROR(__xludf.DUMMYFUNCTION("""COMPUTED_VALUE"""),"076 BORDEAUX CEDEX")</f>
        <v>076 BORDEAUX CEDEX</v>
      </c>
      <c r="G630" s="1" t="str">
        <f t="shared" si="1"/>
        <v>33076</v>
      </c>
      <c r="H630" s="1" t="s">
        <v>6658</v>
      </c>
      <c r="I630" s="1" t="s">
        <v>6659</v>
      </c>
      <c r="J630" s="1" t="s">
        <v>11</v>
      </c>
      <c r="K630" s="1" t="s">
        <v>31</v>
      </c>
      <c r="L630" s="3"/>
      <c r="M630" s="3"/>
    </row>
    <row r="631">
      <c r="A631" s="4" t="s">
        <v>6663</v>
      </c>
      <c r="B631" s="1" t="s">
        <v>6664</v>
      </c>
      <c r="C631" s="1" t="s">
        <v>6665</v>
      </c>
      <c r="D631" s="1" t="s">
        <v>6666</v>
      </c>
      <c r="E631" s="1" t="str">
        <f>IFERROR(__xludf.DUMMYFUNCTION("SPLIT(D631,""33"",FALSE)"),"14 rue Ségalier
                                ")</f>
        <v>14 rue Ségalier
                                </v>
      </c>
      <c r="F631" s="1" t="str">
        <f>IFERROR(__xludf.DUMMYFUNCTION("""COMPUTED_VALUE"""),"000 Bordeaux")</f>
        <v>000 Bordeaux</v>
      </c>
      <c r="G631" s="1" t="str">
        <f t="shared" si="1"/>
        <v>33000</v>
      </c>
      <c r="H631" s="1" t="s">
        <v>6667</v>
      </c>
      <c r="I631" s="1" t="s">
        <v>11</v>
      </c>
      <c r="J631" s="1" t="s">
        <v>11</v>
      </c>
      <c r="K631" s="1" t="s">
        <v>31</v>
      </c>
      <c r="L631" s="3"/>
      <c r="M631" s="3"/>
    </row>
    <row r="632">
      <c r="A632" s="4" t="s">
        <v>6671</v>
      </c>
      <c r="B632" s="1" t="s">
        <v>6672</v>
      </c>
      <c r="C632" s="1" t="s">
        <v>6673</v>
      </c>
      <c r="D632" s="1" t="s">
        <v>6674</v>
      </c>
      <c r="E632" s="1" t="str">
        <f>IFERROR(__xludf.DUMMYFUNCTION("SPLIT(D632,""33"",FALSE)"),"3 rue Beyssac
                                ")</f>
        <v>3 rue Beyssac
                                </v>
      </c>
      <c r="F632" s="1" t="str">
        <f>IFERROR(__xludf.DUMMYFUNCTION("""COMPUTED_VALUE"""),"800 Bordeaux")</f>
        <v>800 Bordeaux</v>
      </c>
      <c r="G632" s="1" t="str">
        <f t="shared" si="1"/>
        <v>33800</v>
      </c>
      <c r="H632" s="1" t="s">
        <v>6675</v>
      </c>
      <c r="I632" s="1" t="s">
        <v>6676</v>
      </c>
      <c r="J632" s="5" t="s">
        <v>6677</v>
      </c>
      <c r="K632" s="1" t="s">
        <v>80</v>
      </c>
      <c r="L632" s="3"/>
      <c r="M632" s="3"/>
    </row>
    <row r="633">
      <c r="A633" s="4" t="s">
        <v>6681</v>
      </c>
      <c r="B633" s="1" t="s">
        <v>6682</v>
      </c>
      <c r="C633" s="1" t="s">
        <v>6683</v>
      </c>
      <c r="D633" s="1" t="s">
        <v>6684</v>
      </c>
      <c r="E633" s="1" t="str">
        <f>IFERROR(__xludf.DUMMYFUNCTION("SPLIT(D633,""33"",FALSE)"),"ANR Gironde 2 rue Serge Mallet 
                                 Résidence Grand Caillou Bat 13
                                ")</f>
        <v>ANR Gironde 2 rue Serge Mallet 
                                 Résidence Grand Caillou Bat 13
                                </v>
      </c>
      <c r="F633" s="1" t="str">
        <f>IFERROR(__xludf.DUMMYFUNCTION("""COMPUTED_VALUE"""),"320 EYSINES")</f>
        <v>320 EYSINES</v>
      </c>
      <c r="G633" s="1" t="str">
        <f t="shared" si="1"/>
        <v>33320</v>
      </c>
      <c r="H633" s="1" t="s">
        <v>6685</v>
      </c>
      <c r="I633" s="1" t="s">
        <v>6686</v>
      </c>
      <c r="J633" s="5" t="s">
        <v>6687</v>
      </c>
      <c r="K633" s="1" t="s">
        <v>31</v>
      </c>
      <c r="L633" s="3"/>
      <c r="M633" s="3"/>
    </row>
    <row r="634">
      <c r="A634" s="4" t="s">
        <v>6689</v>
      </c>
      <c r="B634" s="1" t="s">
        <v>6690</v>
      </c>
      <c r="C634" s="1" t="s">
        <v>6691</v>
      </c>
      <c r="D634" s="1" t="s">
        <v>6692</v>
      </c>
      <c r="E634" s="1" t="str">
        <f>IFERROR(__xludf.DUMMYFUNCTION("SPLIT(D634,""33"",FALSE)"),"26 rue du Maréchal Gallieni
                                ")</f>
        <v>26 rue du Maréchal Gallieni
                                </v>
      </c>
      <c r="F634" s="1" t="str">
        <f>IFERROR(__xludf.DUMMYFUNCTION("""COMPUTED_VALUE"""),"150 CENON")</f>
        <v>150 CENON</v>
      </c>
      <c r="G634" s="1" t="str">
        <f t="shared" si="1"/>
        <v>33150</v>
      </c>
      <c r="H634" s="1" t="s">
        <v>6693</v>
      </c>
      <c r="I634" s="1" t="s">
        <v>6694</v>
      </c>
      <c r="J634" s="5" t="s">
        <v>6695</v>
      </c>
      <c r="K634" s="1" t="s">
        <v>80</v>
      </c>
      <c r="L634" s="3"/>
      <c r="M634" s="3"/>
    </row>
    <row r="635">
      <c r="A635" s="4" t="s">
        <v>6697</v>
      </c>
      <c r="B635" s="1" t="s">
        <v>6698</v>
      </c>
      <c r="C635" s="3"/>
      <c r="D635" s="1" t="s">
        <v>9575</v>
      </c>
      <c r="E635" s="1" t="str">
        <f>IFERROR(__xludf.DUMMYFUNCTION("SPLIT(D635,""33"",FALSE)"),"pas d'adresse")</f>
        <v>pas d'adresse</v>
      </c>
      <c r="F635" s="3"/>
      <c r="G635" s="1" t="str">
        <f t="shared" si="1"/>
        <v/>
      </c>
      <c r="H635" s="3"/>
      <c r="I635" s="1" t="s">
        <v>11</v>
      </c>
      <c r="J635" s="1" t="s">
        <v>11</v>
      </c>
      <c r="K635" s="1" t="s">
        <v>11</v>
      </c>
      <c r="L635" s="3"/>
      <c r="M635" s="3"/>
    </row>
    <row r="636">
      <c r="A636" s="4" t="s">
        <v>6700</v>
      </c>
      <c r="B636" s="1" t="s">
        <v>6701</v>
      </c>
      <c r="C636" s="1" t="s">
        <v>6702</v>
      </c>
      <c r="D636" s="1" t="s">
        <v>6703</v>
      </c>
      <c r="E636" s="1" t="str">
        <f>IFERROR(__xludf.DUMMYFUNCTION("SPLIT(D636,""33"",FALSE)"),"46 rue de New York
                                ")</f>
        <v>46 rue de New York
                                </v>
      </c>
      <c r="F636" s="1" t="str">
        <f>IFERROR(__xludf.DUMMYFUNCTION("""COMPUTED_VALUE"""),"300 BORDEAUX")</f>
        <v>300 BORDEAUX</v>
      </c>
      <c r="G636" s="1" t="str">
        <f t="shared" si="1"/>
        <v>33300</v>
      </c>
      <c r="H636" s="1" t="s">
        <v>6704</v>
      </c>
      <c r="I636" s="1" t="s">
        <v>11</v>
      </c>
      <c r="J636" s="5" t="s">
        <v>6705</v>
      </c>
      <c r="K636" s="1" t="s">
        <v>11</v>
      </c>
      <c r="L636" s="3"/>
      <c r="M636" s="3"/>
    </row>
    <row r="637">
      <c r="A637" s="4" t="s">
        <v>6711</v>
      </c>
      <c r="B637" s="1" t="s">
        <v>6712</v>
      </c>
      <c r="C637" s="1" t="s">
        <v>6713</v>
      </c>
      <c r="D637" s="1" t="s">
        <v>6714</v>
      </c>
      <c r="E637" s="1" t="str">
        <f>IFERROR(__xludf.DUMMYFUNCTION("SPLIT(D637,""33"",FALSE)"),"Maison Départementale des Sports et de la Vie Associative
                                 153 rue david johnston
                                ")</f>
        <v>Maison Départementale des Sports et de la Vie Associative
                                 153 rue david johnston
                                </v>
      </c>
      <c r="F637" s="1" t="str">
        <f>IFERROR(__xludf.DUMMYFUNCTION("""COMPUTED_VALUE"""),"000 Bordeaux")</f>
        <v>000 Bordeaux</v>
      </c>
      <c r="G637" s="1" t="str">
        <f t="shared" si="1"/>
        <v>33000</v>
      </c>
      <c r="H637" s="1" t="s">
        <v>6715</v>
      </c>
      <c r="I637" s="1" t="s">
        <v>11</v>
      </c>
      <c r="J637" s="5" t="s">
        <v>6716</v>
      </c>
      <c r="K637" s="1" t="s">
        <v>11</v>
      </c>
      <c r="L637" s="3"/>
      <c r="M637" s="3"/>
    </row>
    <row r="638">
      <c r="A638" s="4" t="s">
        <v>6720</v>
      </c>
      <c r="B638" s="1" t="s">
        <v>6721</v>
      </c>
      <c r="C638" s="1" t="s">
        <v>6722</v>
      </c>
      <c r="D638" s="1" t="s">
        <v>6723</v>
      </c>
      <c r="E638" s="1" t="str">
        <f>IFERROR(__xludf.DUMMYFUNCTION("SPLIT(D638,""33"",FALSE)"),"12 impasse ducouvent
                                ")</f>
        <v>12 impasse ducouvent
                                </v>
      </c>
      <c r="F638" s="1" t="str">
        <f>IFERROR(__xludf.DUMMYFUNCTION("""COMPUTED_VALUE"""),"000 BORDEAUX")</f>
        <v>000 BORDEAUX</v>
      </c>
      <c r="G638" s="1" t="str">
        <f t="shared" si="1"/>
        <v>33000</v>
      </c>
      <c r="H638" s="1" t="s">
        <v>6724</v>
      </c>
      <c r="I638" s="1" t="s">
        <v>11</v>
      </c>
      <c r="J638" s="1" t="s">
        <v>11</v>
      </c>
      <c r="K638" s="1" t="s">
        <v>80</v>
      </c>
      <c r="L638" s="3"/>
      <c r="M638" s="3"/>
    </row>
    <row r="639">
      <c r="A639" s="4" t="s">
        <v>6726</v>
      </c>
      <c r="B639" s="1" t="s">
        <v>6727</v>
      </c>
      <c r="C639" s="1" t="s">
        <v>6728</v>
      </c>
      <c r="D639" s="1" t="s">
        <v>3992</v>
      </c>
      <c r="E639" s="1" t="str">
        <f>IFERROR(__xludf.DUMMYFUNCTION("SPLIT(D639,""33"",FALSE)"),"4 bis rue des Douves
                                ")</f>
        <v>4 bis rue des Douves
                                </v>
      </c>
      <c r="F639" s="1" t="str">
        <f>IFERROR(__xludf.DUMMYFUNCTION("""COMPUTED_VALUE"""),"800 Bordeaux")</f>
        <v>800 Bordeaux</v>
      </c>
      <c r="G639" s="1" t="str">
        <f t="shared" si="1"/>
        <v>33800</v>
      </c>
      <c r="H639" s="1" t="s">
        <v>6729</v>
      </c>
      <c r="I639" s="1" t="s">
        <v>11</v>
      </c>
      <c r="J639" s="5" t="s">
        <v>6730</v>
      </c>
      <c r="K639" s="1" t="s">
        <v>183</v>
      </c>
      <c r="L639" s="3"/>
      <c r="M639" s="3"/>
    </row>
    <row r="640">
      <c r="A640" s="4" t="s">
        <v>6732</v>
      </c>
      <c r="B640" s="1" t="s">
        <v>6733</v>
      </c>
      <c r="C640" s="1" t="s">
        <v>6734</v>
      </c>
      <c r="D640" s="1" t="s">
        <v>6735</v>
      </c>
      <c r="E640" s="1" t="str">
        <f>IFERROR(__xludf.DUMMYFUNCTION("SPLIT(D640,""33"",FALSE)"),"53 rue Pauline Kergomard
                                ")</f>
        <v>53 rue Pauline Kergomard
                                </v>
      </c>
      <c r="F640" s="1" t="str">
        <f>IFERROR(__xludf.DUMMYFUNCTION("""COMPUTED_VALUE"""),"800 Bordeaux")</f>
        <v>800 Bordeaux</v>
      </c>
      <c r="G640" s="1" t="str">
        <f t="shared" si="1"/>
        <v>33800</v>
      </c>
      <c r="H640" s="1" t="s">
        <v>6736</v>
      </c>
      <c r="I640" s="1" t="s">
        <v>11</v>
      </c>
      <c r="J640" s="5" t="s">
        <v>6737</v>
      </c>
      <c r="K640" s="1" t="s">
        <v>183</v>
      </c>
      <c r="L640" s="3"/>
      <c r="M640" s="3"/>
    </row>
    <row r="641">
      <c r="A641" s="4" t="s">
        <v>6751</v>
      </c>
      <c r="B641" s="1" t="s">
        <v>6752</v>
      </c>
      <c r="C641" s="1" t="s">
        <v>6753</v>
      </c>
      <c r="D641" s="1" t="s">
        <v>6754</v>
      </c>
      <c r="E641" s="1" t="str">
        <f>IFERROR(__xludf.DUMMYFUNCTION("SPLIT(D641,""33"",FALSE)"),"EY - Hangar 16 - Entrée 1 quai de Bacalan
                                 CS 20052
                                ")</f>
        <v>EY - Hangar 16 - Entrée 1 quai de Bacalan
                                 CS 20052
                                </v>
      </c>
      <c r="F641" s="1" t="str">
        <f>IFERROR(__xludf.DUMMYFUNCTION("""COMPUTED_VALUE"""),"070 Bordeaux Cedex")</f>
        <v>070 Bordeaux Cedex</v>
      </c>
      <c r="G641" s="1" t="str">
        <f t="shared" si="1"/>
        <v>33070</v>
      </c>
      <c r="H641" s="1" t="s">
        <v>6755</v>
      </c>
      <c r="I641" s="1" t="s">
        <v>11</v>
      </c>
      <c r="J641" s="5" t="s">
        <v>6756</v>
      </c>
      <c r="K641" s="1" t="s">
        <v>924</v>
      </c>
      <c r="L641" s="3"/>
      <c r="M641" s="3"/>
    </row>
    <row r="642">
      <c r="A642" s="4" t="s">
        <v>6760</v>
      </c>
      <c r="B642" s="1" t="s">
        <v>6761</v>
      </c>
      <c r="C642" s="1" t="s">
        <v>6762</v>
      </c>
      <c r="D642" s="1" t="s">
        <v>6763</v>
      </c>
      <c r="E642" s="1" t="str">
        <f>IFERROR(__xludf.DUMMYFUNCTION("SPLIT(D642,""33"",FALSE)"),"12, rue GENSAN
                                ")</f>
        <v>12, rue GENSAN
                                </v>
      </c>
      <c r="F642" s="1" t="str">
        <f>IFERROR(__xludf.DUMMYFUNCTION("""COMPUTED_VALUE"""),"000 Bordeaux")</f>
        <v>000 Bordeaux</v>
      </c>
      <c r="G642" s="1" t="str">
        <f t="shared" si="1"/>
        <v>33000</v>
      </c>
      <c r="H642" s="1" t="s">
        <v>6764</v>
      </c>
      <c r="I642" s="1" t="s">
        <v>11</v>
      </c>
      <c r="J642" s="3"/>
      <c r="K642" s="1" t="s">
        <v>183</v>
      </c>
      <c r="L642" s="3"/>
      <c r="M642" s="3"/>
    </row>
    <row r="643">
      <c r="A643" s="4" t="s">
        <v>6768</v>
      </c>
      <c r="B643" s="1" t="s">
        <v>6769</v>
      </c>
      <c r="C643" s="1" t="s">
        <v>6770</v>
      </c>
      <c r="D643" s="1" t="s">
        <v>6771</v>
      </c>
      <c r="E643" s="1" t="str">
        <f>IFERROR(__xludf.DUMMYFUNCTION("SPLIT(D643,""33"",FALSE)"),"43 rue Paul Berthelot
                                 Bât C1 Apt. 502
                                ")</f>
        <v>43 rue Paul Berthelot
                                 Bât C1 Apt. 502
                                </v>
      </c>
      <c r="F643" s="1" t="str">
        <f>IFERROR(__xludf.DUMMYFUNCTION("""COMPUTED_VALUE"""),"300 Bordeaux")</f>
        <v>300 Bordeaux</v>
      </c>
      <c r="G643" s="1" t="str">
        <f t="shared" si="1"/>
        <v>33300</v>
      </c>
      <c r="H643" s="1" t="s">
        <v>6772</v>
      </c>
      <c r="I643" s="1" t="s">
        <v>6773</v>
      </c>
      <c r="J643" s="1" t="s">
        <v>11</v>
      </c>
      <c r="K643" s="1" t="s">
        <v>312</v>
      </c>
      <c r="L643" s="3"/>
      <c r="M643" s="3"/>
    </row>
    <row r="644">
      <c r="A644" s="4" t="s">
        <v>6779</v>
      </c>
      <c r="B644" s="1" t="s">
        <v>6780</v>
      </c>
      <c r="C644" s="1" t="s">
        <v>6781</v>
      </c>
      <c r="D644" s="1" t="s">
        <v>6782</v>
      </c>
      <c r="E644" s="7" t="s">
        <v>9586</v>
      </c>
      <c r="F644" s="1" t="s">
        <v>9587</v>
      </c>
      <c r="G644" s="1" t="str">
        <f t="shared" si="1"/>
        <v>33000</v>
      </c>
      <c r="H644" s="1" t="s">
        <v>6783</v>
      </c>
      <c r="I644" s="1" t="s">
        <v>11</v>
      </c>
      <c r="J644" s="1" t="s">
        <v>11</v>
      </c>
      <c r="K644" s="1" t="s">
        <v>80</v>
      </c>
      <c r="L644" s="3"/>
      <c r="M644" s="3"/>
    </row>
    <row r="645">
      <c r="A645" s="4" t="s">
        <v>6785</v>
      </c>
      <c r="B645" s="1" t="s">
        <v>6786</v>
      </c>
      <c r="C645" s="3"/>
      <c r="D645" s="1" t="s">
        <v>9575</v>
      </c>
      <c r="E645" s="1" t="str">
        <f>IFERROR(__xludf.DUMMYFUNCTION("SPLIT(D645,""33"",FALSE)"),"pas d'adresse")</f>
        <v>pas d'adresse</v>
      </c>
      <c r="F645" s="3"/>
      <c r="G645" s="1" t="str">
        <f t="shared" si="1"/>
        <v/>
      </c>
      <c r="H645" s="3"/>
      <c r="I645" s="1" t="s">
        <v>11</v>
      </c>
      <c r="J645" s="1" t="s">
        <v>11</v>
      </c>
      <c r="K645" s="1" t="s">
        <v>11</v>
      </c>
      <c r="L645" s="3"/>
      <c r="M645" s="3"/>
    </row>
    <row r="646">
      <c r="A646" s="4" t="s">
        <v>6788</v>
      </c>
      <c r="B646" s="1" t="s">
        <v>6789</v>
      </c>
      <c r="C646" s="1" t="s">
        <v>6790</v>
      </c>
      <c r="D646" s="1" t="s">
        <v>6791</v>
      </c>
      <c r="E646" s="1" t="str">
        <f>IFERROR(__xludf.DUMMYFUNCTION("SPLIT(D646,""33"",FALSE)"),"3 rue Duchefdelaville
                                75013 PARIS")</f>
        <v>3 rue Duchefdelaville
                                75013 PARIS</v>
      </c>
      <c r="F646" s="1"/>
      <c r="G646" s="1" t="str">
        <f t="shared" si="1"/>
        <v>33</v>
      </c>
      <c r="H646" s="1" t="s">
        <v>6792</v>
      </c>
      <c r="I646" s="1" t="s">
        <v>11</v>
      </c>
      <c r="J646" s="5" t="s">
        <v>6793</v>
      </c>
      <c r="K646" s="1" t="s">
        <v>31</v>
      </c>
      <c r="L646" s="3"/>
      <c r="M646" s="3"/>
    </row>
    <row r="647">
      <c r="A647" s="4" t="s">
        <v>6805</v>
      </c>
      <c r="B647" s="1" t="s">
        <v>6806</v>
      </c>
      <c r="C647" s="3"/>
      <c r="D647" s="1" t="s">
        <v>9575</v>
      </c>
      <c r="E647" s="1" t="str">
        <f>IFERROR(__xludf.DUMMYFUNCTION("SPLIT(D647,""33"",FALSE)"),"pas d'adresse")</f>
        <v>pas d'adresse</v>
      </c>
      <c r="F647" s="3"/>
      <c r="G647" s="1" t="str">
        <f t="shared" si="1"/>
        <v/>
      </c>
      <c r="H647" s="3"/>
      <c r="I647" s="1" t="s">
        <v>11</v>
      </c>
      <c r="J647" s="1" t="s">
        <v>11</v>
      </c>
      <c r="K647" s="1" t="s">
        <v>11</v>
      </c>
      <c r="L647" s="3"/>
      <c r="M647" s="3"/>
    </row>
    <row r="648">
      <c r="A648" s="4" t="s">
        <v>6808</v>
      </c>
      <c r="B648" s="1" t="s">
        <v>6809</v>
      </c>
      <c r="C648" s="1" t="s">
        <v>6810</v>
      </c>
      <c r="D648" s="1" t="s">
        <v>6811</v>
      </c>
      <c r="E648" s="1" t="str">
        <f>IFERROR(__xludf.DUMMYFUNCTION("SPLIT(D648,""33"",FALSE)"),"7 rue André Maginot
                                ")</f>
        <v>7 rue André Maginot
                                </v>
      </c>
      <c r="F648" s="1" t="str">
        <f>IFERROR(__xludf.DUMMYFUNCTION("""COMPUTED_VALUE"""),"200 Bordeaux")</f>
        <v>200 Bordeaux</v>
      </c>
      <c r="G648" s="1" t="str">
        <f t="shared" si="1"/>
        <v>33200</v>
      </c>
      <c r="H648" s="1" t="s">
        <v>6812</v>
      </c>
      <c r="I648" s="1" t="s">
        <v>11</v>
      </c>
      <c r="J648" s="5" t="s">
        <v>6813</v>
      </c>
      <c r="K648" s="1" t="s">
        <v>183</v>
      </c>
      <c r="L648" s="3"/>
      <c r="M648" s="3"/>
    </row>
    <row r="649">
      <c r="A649" s="4" t="s">
        <v>6825</v>
      </c>
      <c r="B649" s="1" t="s">
        <v>6826</v>
      </c>
      <c r="C649" s="1" t="s">
        <v>6827</v>
      </c>
      <c r="D649" s="1" t="s">
        <v>6828</v>
      </c>
      <c r="E649" s="1" t="str">
        <f>IFERROR(__xludf.DUMMYFUNCTION("SPLIT(D649,""33"",FALSE)"),"10 Place du Palais
                                ")</f>
        <v>10 Place du Palais
                                </v>
      </c>
      <c r="F649" s="1" t="str">
        <f>IFERROR(__xludf.DUMMYFUNCTION("""COMPUTED_VALUE"""),"000 Bordeaux")</f>
        <v>000 Bordeaux</v>
      </c>
      <c r="G649" s="1" t="str">
        <f t="shared" si="1"/>
        <v>33000</v>
      </c>
      <c r="H649" s="1" t="s">
        <v>6829</v>
      </c>
      <c r="I649" s="1" t="s">
        <v>6830</v>
      </c>
      <c r="J649" s="1" t="s">
        <v>11</v>
      </c>
      <c r="K649" s="1" t="s">
        <v>80</v>
      </c>
      <c r="L649" s="3"/>
      <c r="M649" s="3"/>
    </row>
    <row r="650">
      <c r="A650" s="4" t="s">
        <v>6832</v>
      </c>
      <c r="B650" s="1" t="s">
        <v>6833</v>
      </c>
      <c r="C650" s="3"/>
      <c r="D650" s="1" t="s">
        <v>9575</v>
      </c>
      <c r="E650" s="1" t="str">
        <f>IFERROR(__xludf.DUMMYFUNCTION("SPLIT(D650,""33"",FALSE)"),"pas d'adresse")</f>
        <v>pas d'adresse</v>
      </c>
      <c r="F650" s="3"/>
      <c r="G650" s="1" t="str">
        <f t="shared" si="1"/>
        <v/>
      </c>
      <c r="H650" s="3"/>
      <c r="I650" s="1" t="s">
        <v>11</v>
      </c>
      <c r="J650" s="1" t="s">
        <v>11</v>
      </c>
      <c r="K650" s="1" t="s">
        <v>11</v>
      </c>
      <c r="L650" s="3"/>
      <c r="M650" s="3"/>
    </row>
    <row r="651">
      <c r="A651" s="4" t="s">
        <v>6835</v>
      </c>
      <c r="B651" s="1" t="s">
        <v>6836</v>
      </c>
      <c r="C651" s="1" t="s">
        <v>6837</v>
      </c>
      <c r="D651" s="1" t="s">
        <v>6838</v>
      </c>
      <c r="E651" s="1" t="str">
        <f>IFERROR(__xludf.DUMMYFUNCTION("SPLIT(D651,""33"",FALSE)"),"40, rue du Sablonat
                                ")</f>
        <v>40, rue du Sablonat
                                </v>
      </c>
      <c r="F651" s="1" t="str">
        <f>IFERROR(__xludf.DUMMYFUNCTION("""COMPUTED_VALUE"""),"800 BORDEAUX")</f>
        <v>800 BORDEAUX</v>
      </c>
      <c r="G651" s="1" t="str">
        <f t="shared" si="1"/>
        <v>33800</v>
      </c>
      <c r="H651" s="1" t="s">
        <v>6839</v>
      </c>
      <c r="I651" s="1" t="s">
        <v>6840</v>
      </c>
      <c r="J651" s="5" t="s">
        <v>6841</v>
      </c>
      <c r="K651" s="1" t="s">
        <v>382</v>
      </c>
      <c r="L651" s="3"/>
      <c r="M651" s="3"/>
    </row>
    <row r="652">
      <c r="A652" s="4" t="s">
        <v>6845</v>
      </c>
      <c r="B652" s="1" t="s">
        <v>6846</v>
      </c>
      <c r="C652" s="1" t="s">
        <v>6847</v>
      </c>
      <c r="D652" s="1" t="s">
        <v>6848</v>
      </c>
      <c r="E652" s="1" t="str">
        <f>IFERROR(__xludf.DUMMYFUNCTION("SPLIT(D652,""33"",FALSE)"),"Henri Dunant i
                                 résidence l’Odyssée - bât A2 - app 138, 28, rue Henri Dunant,
                                ")</f>
        <v>Henri Dunant i
                                 résidence l’Odyssée - bât A2 - app 138, 28, rue Henri Dunant,
                                </v>
      </c>
      <c r="F652" s="1" t="str">
        <f>IFERROR(__xludf.DUMMYFUNCTION("""COMPUTED_VALUE"""),"100 Bordeaux")</f>
        <v>100 Bordeaux</v>
      </c>
      <c r="G652" s="1" t="str">
        <f t="shared" si="1"/>
        <v>33100</v>
      </c>
      <c r="H652" s="1" t="s">
        <v>6849</v>
      </c>
      <c r="I652" s="1" t="s">
        <v>6850</v>
      </c>
      <c r="J652" s="3"/>
      <c r="K652" s="1" t="s">
        <v>80</v>
      </c>
      <c r="L652" s="3"/>
      <c r="M652" s="3"/>
    </row>
    <row r="653">
      <c r="A653" s="4" t="s">
        <v>6852</v>
      </c>
      <c r="B653" s="1" t="s">
        <v>6853</v>
      </c>
      <c r="C653" s="1" t="s">
        <v>6854</v>
      </c>
      <c r="D653" s="1" t="s">
        <v>6855</v>
      </c>
      <c r="E653" s="1" t="str">
        <f>IFERROR(__xludf.DUMMYFUNCTION("SPLIT(D653,""33"",FALSE)"),"38 Allée d'Orléans
                                ")</f>
        <v>38 Allée d'Orléans
                                </v>
      </c>
      <c r="F653" s="1" t="str">
        <f>IFERROR(__xludf.DUMMYFUNCTION("""COMPUTED_VALUE"""),"000 BORDEAUX")</f>
        <v>000 BORDEAUX</v>
      </c>
      <c r="G653" s="1" t="str">
        <f t="shared" si="1"/>
        <v>33000</v>
      </c>
      <c r="H653" s="1" t="s">
        <v>6856</v>
      </c>
      <c r="I653" s="1" t="s">
        <v>11</v>
      </c>
      <c r="J653" s="5" t="s">
        <v>6857</v>
      </c>
      <c r="K653" s="1" t="s">
        <v>43</v>
      </c>
      <c r="L653" s="3"/>
      <c r="M653" s="3"/>
    </row>
    <row r="654">
      <c r="A654" s="4" t="s">
        <v>6861</v>
      </c>
      <c r="B654" s="1" t="s">
        <v>6862</v>
      </c>
      <c r="C654" s="3"/>
      <c r="D654" s="1" t="s">
        <v>9575</v>
      </c>
      <c r="E654" s="1" t="str">
        <f>IFERROR(__xludf.DUMMYFUNCTION("SPLIT(D654,""33"",FALSE)"),"pas d'adresse")</f>
        <v>pas d'adresse</v>
      </c>
      <c r="F654" s="3"/>
      <c r="G654" s="1" t="str">
        <f t="shared" si="1"/>
        <v/>
      </c>
      <c r="H654" s="3"/>
      <c r="I654" s="1" t="s">
        <v>11</v>
      </c>
      <c r="J654" s="1" t="s">
        <v>11</v>
      </c>
      <c r="K654" s="1" t="s">
        <v>11</v>
      </c>
      <c r="L654" s="3"/>
      <c r="M654" s="3"/>
    </row>
    <row r="655">
      <c r="A655" s="4" t="s">
        <v>6866</v>
      </c>
      <c r="B655" s="1" t="s">
        <v>6867</v>
      </c>
      <c r="C655" s="1" t="s">
        <v>6868</v>
      </c>
      <c r="D655" s="1" t="s">
        <v>3088</v>
      </c>
      <c r="E655" s="1" t="str">
        <f>IFERROR(__xludf.DUMMYFUNCTION("SPLIT(D655,""33"",FALSE)"),"50 rue du Tauzin
                                ")</f>
        <v>50 rue du Tauzin
                                </v>
      </c>
      <c r="F655" s="1" t="str">
        <f>IFERROR(__xludf.DUMMYFUNCTION("""COMPUTED_VALUE"""),"000 BORDEAUX")</f>
        <v>000 BORDEAUX</v>
      </c>
      <c r="G655" s="1" t="str">
        <f t="shared" si="1"/>
        <v>33000</v>
      </c>
      <c r="H655" s="1" t="s">
        <v>6869</v>
      </c>
      <c r="I655" s="1" t="s">
        <v>11</v>
      </c>
      <c r="J655" s="1" t="s">
        <v>11</v>
      </c>
      <c r="K655" s="1" t="s">
        <v>183</v>
      </c>
      <c r="L655" s="3"/>
      <c r="M655" s="3"/>
    </row>
    <row r="656">
      <c r="A656" s="4" t="s">
        <v>6887</v>
      </c>
      <c r="B656" s="1" t="s">
        <v>6888</v>
      </c>
      <c r="C656" s="1" t="s">
        <v>6889</v>
      </c>
      <c r="D656" s="1" t="s">
        <v>6890</v>
      </c>
      <c r="E656" s="1" t="str">
        <f>IFERROR(__xludf.DUMMYFUNCTION("SPLIT(D656,""33"",FALSE)"),"9 rue Vieillard
                                 Chez Mme Françoise HARF
                                ")</f>
        <v>9 rue Vieillard
                                 Chez Mme Françoise HARF
                                </v>
      </c>
      <c r="F656" s="1" t="str">
        <f>IFERROR(__xludf.DUMMYFUNCTION("""COMPUTED_VALUE"""),"300 Bordeaux")</f>
        <v>300 Bordeaux</v>
      </c>
      <c r="G656" s="1" t="str">
        <f t="shared" si="1"/>
        <v>33300</v>
      </c>
      <c r="H656" s="1" t="s">
        <v>6891</v>
      </c>
      <c r="I656" s="1" t="s">
        <v>11</v>
      </c>
      <c r="J656" s="5" t="s">
        <v>6892</v>
      </c>
      <c r="K656" s="1" t="s">
        <v>382</v>
      </c>
      <c r="L656" s="3"/>
      <c r="M656" s="3"/>
    </row>
    <row r="657">
      <c r="A657" s="4" t="s">
        <v>6908</v>
      </c>
      <c r="B657" s="1" t="s">
        <v>6909</v>
      </c>
      <c r="C657" s="1" t="s">
        <v>6910</v>
      </c>
      <c r="D657" s="1" t="s">
        <v>6911</v>
      </c>
      <c r="E657" s="1" t="str">
        <f>IFERROR(__xludf.DUMMYFUNCTION("SPLIT(D657,""33"",FALSE)"),"14 bis rue Marie
                                ")</f>
        <v>14 bis rue Marie
                                </v>
      </c>
      <c r="F657" s="1" t="str">
        <f>IFERROR(__xludf.DUMMYFUNCTION("""COMPUTED_VALUE"""),"400 Talence")</f>
        <v>400 Talence</v>
      </c>
      <c r="G657" s="1" t="str">
        <f t="shared" si="1"/>
        <v>33400</v>
      </c>
      <c r="H657" s="1" t="s">
        <v>6912</v>
      </c>
      <c r="I657" s="1" t="s">
        <v>6913</v>
      </c>
      <c r="J657" s="1" t="s">
        <v>11</v>
      </c>
      <c r="K657" s="1" t="s">
        <v>80</v>
      </c>
      <c r="L657" s="3"/>
      <c r="M657" s="3"/>
    </row>
    <row r="658">
      <c r="A658" s="4" t="s">
        <v>6929</v>
      </c>
      <c r="B658" s="1" t="s">
        <v>6930</v>
      </c>
      <c r="C658" s="1" t="s">
        <v>6931</v>
      </c>
      <c r="D658" s="1" t="s">
        <v>6932</v>
      </c>
      <c r="E658" s="1" t="str">
        <f>IFERROR(__xludf.DUMMYFUNCTION("SPLIT(D658,""33"",FALSE)"),"27 rue Tanesse 
                                ")</f>
        <v>27 rue Tanesse 
                                </v>
      </c>
      <c r="F658" s="1" t="str">
        <f>IFERROR(__xludf.DUMMYFUNCTION("""COMPUTED_VALUE"""),"000 Bordeaux")</f>
        <v>000 Bordeaux</v>
      </c>
      <c r="G658" s="1" t="str">
        <f t="shared" si="1"/>
        <v>33000</v>
      </c>
      <c r="H658" s="1" t="s">
        <v>6933</v>
      </c>
      <c r="I658" s="1" t="s">
        <v>6934</v>
      </c>
      <c r="J658" s="1" t="s">
        <v>11</v>
      </c>
      <c r="K658" s="1" t="s">
        <v>80</v>
      </c>
      <c r="L658" s="3"/>
      <c r="M658" s="3"/>
    </row>
    <row r="659">
      <c r="A659" s="4" t="s">
        <v>6936</v>
      </c>
      <c r="B659" s="1" t="s">
        <v>6937</v>
      </c>
      <c r="C659" s="1" t="s">
        <v>6938</v>
      </c>
      <c r="D659" s="1" t="s">
        <v>6939</v>
      </c>
      <c r="E659" s="1" t="str">
        <f>IFERROR(__xludf.DUMMYFUNCTION("SPLIT(D659,""33"",FALSE)"),"87 Quai des Queyries
                                ")</f>
        <v>87 Quai des Queyries
                                </v>
      </c>
      <c r="F659" s="1" t="str">
        <f>IFERROR(__xludf.DUMMYFUNCTION("""COMPUTED_VALUE"""),"100 Bordeaux")</f>
        <v>100 Bordeaux</v>
      </c>
      <c r="G659" s="1" t="str">
        <f t="shared" si="1"/>
        <v>33100</v>
      </c>
      <c r="H659" s="1" t="s">
        <v>6940</v>
      </c>
      <c r="I659" s="1" t="s">
        <v>11</v>
      </c>
      <c r="J659" s="5" t="s">
        <v>6941</v>
      </c>
      <c r="K659" s="1" t="s">
        <v>183</v>
      </c>
      <c r="L659" s="3"/>
      <c r="M659" s="3"/>
    </row>
    <row r="660">
      <c r="A660" s="4" t="s">
        <v>6945</v>
      </c>
      <c r="B660" s="1" t="s">
        <v>6946</v>
      </c>
      <c r="C660" s="1" t="s">
        <v>6947</v>
      </c>
      <c r="D660" s="1" t="s">
        <v>6948</v>
      </c>
      <c r="E660" s="1" t="str">
        <f>IFERROR(__xludf.DUMMYFUNCTION("SPLIT(D660,""33"",FALSE)"),"1 bis rue Lhérisson
                                ")</f>
        <v>1 bis rue Lhérisson
                                </v>
      </c>
      <c r="F660" s="1" t="str">
        <f>IFERROR(__xludf.DUMMYFUNCTION("""COMPUTED_VALUE"""),"000 Bordeaux")</f>
        <v>000 Bordeaux</v>
      </c>
      <c r="G660" s="1" t="str">
        <f t="shared" si="1"/>
        <v>33000</v>
      </c>
      <c r="H660" s="1" t="s">
        <v>6949</v>
      </c>
      <c r="I660" s="1" t="s">
        <v>2175</v>
      </c>
      <c r="J660" s="1" t="s">
        <v>11</v>
      </c>
      <c r="K660" s="1" t="s">
        <v>312</v>
      </c>
      <c r="L660" s="3"/>
      <c r="M660" s="3"/>
    </row>
    <row r="661">
      <c r="A661" s="4" t="s">
        <v>6953</v>
      </c>
      <c r="B661" s="1" t="s">
        <v>6954</v>
      </c>
      <c r="C661" s="3"/>
      <c r="D661" s="1" t="s">
        <v>9575</v>
      </c>
      <c r="E661" s="1" t="str">
        <f>IFERROR(__xludf.DUMMYFUNCTION("SPLIT(D661,""33"",FALSE)"),"pas d'adresse")</f>
        <v>pas d'adresse</v>
      </c>
      <c r="F661" s="3"/>
      <c r="G661" s="1" t="str">
        <f t="shared" si="1"/>
        <v/>
      </c>
      <c r="H661" s="3"/>
      <c r="I661" s="1" t="s">
        <v>11</v>
      </c>
      <c r="J661" s="1" t="s">
        <v>11</v>
      </c>
      <c r="K661" s="1" t="s">
        <v>11</v>
      </c>
      <c r="L661" s="3"/>
      <c r="M661" s="3"/>
    </row>
    <row r="662">
      <c r="A662" s="4" t="s">
        <v>6964</v>
      </c>
      <c r="B662" s="1" t="s">
        <v>6965</v>
      </c>
      <c r="C662" s="1" t="s">
        <v>6966</v>
      </c>
      <c r="D662" s="1" t="s">
        <v>6967</v>
      </c>
      <c r="E662" s="1" t="str">
        <f>IFERROR(__xludf.DUMMYFUNCTION("SPLIT(D662,""33"",FALSE)"),"62 rue Fieffé
                                ")</f>
        <v>62 rue Fieffé
                                </v>
      </c>
      <c r="F662" s="1" t="str">
        <f>IFERROR(__xludf.DUMMYFUNCTION("""COMPUTED_VALUE"""),"000 Bordeaux")</f>
        <v>000 Bordeaux</v>
      </c>
      <c r="G662" s="1" t="str">
        <f t="shared" si="1"/>
        <v>33000</v>
      </c>
      <c r="H662" s="1" t="s">
        <v>6968</v>
      </c>
      <c r="I662" s="1" t="s">
        <v>11</v>
      </c>
      <c r="J662" s="5" t="s">
        <v>6969</v>
      </c>
      <c r="K662" s="1" t="s">
        <v>80</v>
      </c>
      <c r="L662" s="3"/>
      <c r="M662" s="3"/>
    </row>
    <row r="663">
      <c r="A663" s="4" t="s">
        <v>6971</v>
      </c>
      <c r="B663" s="1" t="s">
        <v>6972</v>
      </c>
      <c r="C663" s="1" t="s">
        <v>6973</v>
      </c>
      <c r="D663" s="1" t="s">
        <v>6974</v>
      </c>
      <c r="E663" s="1" t="str">
        <f>IFERROR(__xludf.DUMMYFUNCTION("SPLIT(D663,""33"",FALSE)"),"5 impasse Charlie Parker
                                 Résidence Clos des Musiciens
                                ")</f>
        <v>5 impasse Charlie Parker
                                 Résidence Clos des Musiciens
                                </v>
      </c>
      <c r="F663" s="1" t="str">
        <f>IFERROR(__xludf.DUMMYFUNCTION("""COMPUTED_VALUE"""),"700 Mérignac")</f>
        <v>700 Mérignac</v>
      </c>
      <c r="G663" s="1" t="str">
        <f t="shared" si="1"/>
        <v>33700</v>
      </c>
      <c r="H663" s="1" t="s">
        <v>6975</v>
      </c>
      <c r="I663" s="1" t="s">
        <v>6976</v>
      </c>
      <c r="J663" s="5" t="s">
        <v>6977</v>
      </c>
      <c r="K663" s="1" t="s">
        <v>154</v>
      </c>
      <c r="L663" s="3"/>
      <c r="M663" s="3"/>
    </row>
    <row r="664">
      <c r="A664" s="4" t="s">
        <v>6987</v>
      </c>
      <c r="B664" s="1" t="s">
        <v>6988</v>
      </c>
      <c r="C664" s="1" t="s">
        <v>6989</v>
      </c>
      <c r="D664" s="1" t="s">
        <v>6990</v>
      </c>
      <c r="E664" s="1" t="str">
        <f>IFERROR(__xludf.DUMMYFUNCTION("SPLIT(D664,""33"",FALSE)"),"89 rue des sablières
                                ")</f>
        <v>89 rue des sablières
                                </v>
      </c>
      <c r="F664" s="1" t="str">
        <f>IFERROR(__xludf.DUMMYFUNCTION("""COMPUTED_VALUE"""),"077 Bordeaux cedex")</f>
        <v>077 Bordeaux cedex</v>
      </c>
      <c r="G664" s="1" t="str">
        <f t="shared" si="1"/>
        <v>33077</v>
      </c>
      <c r="H664" s="1" t="s">
        <v>6991</v>
      </c>
      <c r="I664" s="1" t="s">
        <v>6992</v>
      </c>
      <c r="J664" s="5" t="s">
        <v>6993</v>
      </c>
      <c r="K664" s="1" t="s">
        <v>154</v>
      </c>
      <c r="L664" s="3"/>
      <c r="M664" s="3"/>
    </row>
    <row r="665">
      <c r="A665" s="4" t="s">
        <v>6999</v>
      </c>
      <c r="B665" s="1" t="s">
        <v>7000</v>
      </c>
      <c r="C665" s="1" t="s">
        <v>7001</v>
      </c>
      <c r="D665" s="1" t="s">
        <v>7002</v>
      </c>
      <c r="E665" s="1" t="str">
        <f>IFERROR(__xludf.DUMMYFUNCTION("SPLIT(D665,""33"",FALSE)"),"43 rue Judaique
                                ")</f>
        <v>43 rue Judaique
                                </v>
      </c>
      <c r="F665" s="1" t="str">
        <f>IFERROR(__xludf.DUMMYFUNCTION("""COMPUTED_VALUE"""),"000 Bordeaux")</f>
        <v>000 Bordeaux</v>
      </c>
      <c r="G665" s="1" t="str">
        <f t="shared" si="1"/>
        <v>33000</v>
      </c>
      <c r="H665" s="1" t="s">
        <v>7003</v>
      </c>
      <c r="I665" s="1" t="s">
        <v>11</v>
      </c>
      <c r="J665" s="5" t="s">
        <v>7004</v>
      </c>
      <c r="K665" s="1" t="s">
        <v>53</v>
      </c>
      <c r="L665" s="3"/>
      <c r="M665" s="3"/>
    </row>
    <row r="666">
      <c r="A666" s="4" t="s">
        <v>7006</v>
      </c>
      <c r="B666" s="1" t="s">
        <v>7007</v>
      </c>
      <c r="C666" s="1" t="s">
        <v>7008</v>
      </c>
      <c r="D666" s="1" t="s">
        <v>7009</v>
      </c>
      <c r="E666" s="1" t="str">
        <f>IFERROR(__xludf.DUMMYFUNCTION("SPLIT(D666,""33"",FALSE)"),"42, rue Jacques Duclos
                                ")</f>
        <v>42, rue Jacques Duclos
                                </v>
      </c>
      <c r="F666" s="1" t="str">
        <f>IFERROR(__xludf.DUMMYFUNCTION("""COMPUTED_VALUE"""),"270 Floirac")</f>
        <v>270 Floirac</v>
      </c>
      <c r="G666" s="1" t="str">
        <f t="shared" si="1"/>
        <v>33270</v>
      </c>
      <c r="H666" s="1" t="s">
        <v>7010</v>
      </c>
      <c r="I666" s="1" t="s">
        <v>7011</v>
      </c>
      <c r="J666" s="5" t="s">
        <v>7012</v>
      </c>
      <c r="K666" s="1" t="s">
        <v>53</v>
      </c>
      <c r="L666" s="3"/>
      <c r="M666" s="3"/>
    </row>
    <row r="667">
      <c r="A667" s="4" t="s">
        <v>7016</v>
      </c>
      <c r="B667" s="1" t="s">
        <v>7017</v>
      </c>
      <c r="C667" s="1" t="s">
        <v>7018</v>
      </c>
      <c r="D667" s="1" t="s">
        <v>7019</v>
      </c>
      <c r="E667" s="1" t="str">
        <f>IFERROR(__xludf.DUMMYFUNCTION("SPLIT(D667,""33"",FALSE)"),"13 rue Paul Valery
                                 Résidence les Caudéranaises
                                ")</f>
        <v>13 rue Paul Valery
                                 Résidence les Caudéranaises
                                </v>
      </c>
      <c r="F667" s="1" t="str">
        <f>IFERROR(__xludf.DUMMYFUNCTION("""COMPUTED_VALUE"""),"200 Bordeaux")</f>
        <v>200 Bordeaux</v>
      </c>
      <c r="G667" s="1" t="str">
        <f t="shared" si="1"/>
        <v>33200</v>
      </c>
      <c r="H667" s="1" t="s">
        <v>7020</v>
      </c>
      <c r="I667" s="1" t="s">
        <v>7021</v>
      </c>
      <c r="J667" s="5" t="s">
        <v>7022</v>
      </c>
      <c r="K667" s="1" t="s">
        <v>53</v>
      </c>
      <c r="L667" s="3"/>
      <c r="M667" s="3"/>
    </row>
    <row r="668">
      <c r="A668" s="4" t="s">
        <v>7030</v>
      </c>
      <c r="B668" s="1" t="s">
        <v>7031</v>
      </c>
      <c r="C668" s="1" t="s">
        <v>7032</v>
      </c>
      <c r="D668" s="1" t="s">
        <v>7033</v>
      </c>
      <c r="E668" s="1" t="str">
        <f>IFERROR(__xludf.DUMMYFUNCTION("SPLIT(D668,""33"",FALSE)"),"190 Rue Lecocq 
                                ")</f>
        <v>190 Rue Lecocq 
                                </v>
      </c>
      <c r="F668" s="1" t="str">
        <f>IFERROR(__xludf.DUMMYFUNCTION("""COMPUTED_VALUE"""),"000 Bordeaux")</f>
        <v>000 Bordeaux</v>
      </c>
      <c r="G668" s="1" t="str">
        <f t="shared" si="1"/>
        <v>33000</v>
      </c>
      <c r="H668" s="1" t="s">
        <v>7034</v>
      </c>
      <c r="I668" s="1" t="s">
        <v>11</v>
      </c>
      <c r="J668" s="1" t="s">
        <v>11</v>
      </c>
      <c r="K668" s="1" t="s">
        <v>154</v>
      </c>
      <c r="L668" s="3"/>
      <c r="M668" s="3"/>
    </row>
    <row r="669">
      <c r="A669" s="4" t="s">
        <v>7042</v>
      </c>
      <c r="B669" s="1" t="s">
        <v>7043</v>
      </c>
      <c r="C669" s="1" t="s">
        <v>7044</v>
      </c>
      <c r="D669" s="1" t="s">
        <v>7045</v>
      </c>
      <c r="E669" s="1" t="str">
        <f>IFERROR(__xludf.DUMMYFUNCTION("SPLIT(D669,""33"",FALSE)"),"4 avenue de la République
                                ")</f>
        <v>4 avenue de la République
                                </v>
      </c>
      <c r="F669" s="1" t="str">
        <f>IFERROR(__xludf.DUMMYFUNCTION("""COMPUTED_VALUE"""),"200 Bordeaux")</f>
        <v>200 Bordeaux</v>
      </c>
      <c r="G669" s="1" t="str">
        <f t="shared" si="1"/>
        <v>33200</v>
      </c>
      <c r="H669" s="1" t="s">
        <v>7046</v>
      </c>
      <c r="I669" s="1" t="s">
        <v>11</v>
      </c>
      <c r="J669" s="5" t="s">
        <v>7047</v>
      </c>
      <c r="K669" s="1" t="s">
        <v>312</v>
      </c>
      <c r="L669" s="3"/>
      <c r="M669" s="3"/>
    </row>
    <row r="670">
      <c r="A670" s="4" t="s">
        <v>7055</v>
      </c>
      <c r="B670" s="1" t="s">
        <v>7056</v>
      </c>
      <c r="C670" s="3"/>
      <c r="D670" s="1" t="s">
        <v>9575</v>
      </c>
      <c r="E670" s="1" t="str">
        <f>IFERROR(__xludf.DUMMYFUNCTION("SPLIT(D670,""33"",FALSE)"),"pas d'adresse")</f>
        <v>pas d'adresse</v>
      </c>
      <c r="F670" s="3"/>
      <c r="G670" s="1" t="str">
        <f t="shared" si="1"/>
        <v/>
      </c>
      <c r="H670" s="3"/>
      <c r="I670" s="1" t="s">
        <v>11</v>
      </c>
      <c r="J670" s="1" t="s">
        <v>11</v>
      </c>
      <c r="K670" s="1" t="s">
        <v>11</v>
      </c>
      <c r="L670" s="3"/>
      <c r="M670" s="3"/>
    </row>
    <row r="671">
      <c r="A671" s="4" t="s">
        <v>7064</v>
      </c>
      <c r="B671" s="1" t="s">
        <v>7065</v>
      </c>
      <c r="C671" s="1" t="s">
        <v>7066</v>
      </c>
      <c r="D671" s="1" t="s">
        <v>7067</v>
      </c>
      <c r="E671" s="1" t="str">
        <f>IFERROR(__xludf.DUMMYFUNCTION("SPLIT(D671,""33"",FALSE)"),"96 Cours de la Martinique
                                ")</f>
        <v>96 Cours de la Martinique
                                </v>
      </c>
      <c r="F671" s="1" t="str">
        <f>IFERROR(__xludf.DUMMYFUNCTION("""COMPUTED_VALUE"""),"000 Bordeaux")</f>
        <v>000 Bordeaux</v>
      </c>
      <c r="G671" s="1" t="str">
        <f t="shared" si="1"/>
        <v>33000</v>
      </c>
      <c r="H671" s="1" t="s">
        <v>7068</v>
      </c>
      <c r="I671" s="1" t="s">
        <v>11</v>
      </c>
      <c r="J671" s="5" t="s">
        <v>7069</v>
      </c>
      <c r="K671" s="1" t="s">
        <v>183</v>
      </c>
      <c r="L671" s="3"/>
      <c r="M671" s="3"/>
    </row>
    <row r="672">
      <c r="A672" s="4" t="s">
        <v>7071</v>
      </c>
      <c r="B672" s="1" t="s">
        <v>7072</v>
      </c>
      <c r="C672" s="1" t="s">
        <v>7073</v>
      </c>
      <c r="D672" s="1" t="s">
        <v>7074</v>
      </c>
      <c r="E672" s="1" t="str">
        <f>IFERROR(__xludf.DUMMYFUNCTION("SPLIT(D672,""33"",FALSE)"),"35 Avenue Abadie
                                ")</f>
        <v>35 Avenue Abadie
                                </v>
      </c>
      <c r="F672" s="1" t="str">
        <f>IFERROR(__xludf.DUMMYFUNCTION("""COMPUTED_VALUE"""),"300 Bordeaux")</f>
        <v>300 Bordeaux</v>
      </c>
      <c r="G672" s="1" t="str">
        <f t="shared" si="1"/>
        <v>33300</v>
      </c>
      <c r="H672" s="1" t="s">
        <v>7075</v>
      </c>
      <c r="I672" s="1" t="s">
        <v>11</v>
      </c>
      <c r="J672" s="3"/>
      <c r="K672" s="1" t="s">
        <v>154</v>
      </c>
      <c r="L672" s="3"/>
      <c r="M672" s="3"/>
    </row>
    <row r="673">
      <c r="A673" s="4" t="s">
        <v>7079</v>
      </c>
      <c r="B673" s="1" t="s">
        <v>7080</v>
      </c>
      <c r="C673" s="1" t="s">
        <v>7081</v>
      </c>
      <c r="D673" s="1" t="s">
        <v>7082</v>
      </c>
      <c r="E673" s="1" t="str">
        <f>IFERROR(__xludf.DUMMYFUNCTION("SPLIT(D673,""33"",FALSE)"),"17 Cours Balguerie Stuttenberg
                                ")</f>
        <v>17 Cours Balguerie Stuttenberg
                                </v>
      </c>
      <c r="F673" s="1" t="str">
        <f>IFERROR(__xludf.DUMMYFUNCTION("""COMPUTED_VALUE"""),"000 BORDEAUX")</f>
        <v>000 BORDEAUX</v>
      </c>
      <c r="G673" s="1" t="str">
        <f t="shared" si="1"/>
        <v>33000</v>
      </c>
      <c r="H673" s="1" t="s">
        <v>7083</v>
      </c>
      <c r="I673" s="1" t="s">
        <v>11</v>
      </c>
      <c r="J673" s="1" t="s">
        <v>11</v>
      </c>
      <c r="K673" s="1" t="s">
        <v>312</v>
      </c>
      <c r="L673" s="3"/>
      <c r="M673" s="3"/>
    </row>
    <row r="674">
      <c r="A674" s="4" t="s">
        <v>7085</v>
      </c>
      <c r="B674" s="1" t="s">
        <v>7086</v>
      </c>
      <c r="C674" s="1" t="s">
        <v>7087</v>
      </c>
      <c r="D674" s="1" t="s">
        <v>7088</v>
      </c>
      <c r="E674" s="1" t="str">
        <f>IFERROR(__xludf.DUMMYFUNCTION("SPLIT(D674,""33"",FALSE)"),"29 rue Camille Sauvageau
                                ")</f>
        <v>29 rue Camille Sauvageau
                                </v>
      </c>
      <c r="F674" s="1" t="str">
        <f>IFERROR(__xludf.DUMMYFUNCTION("""COMPUTED_VALUE"""),"800 Bordeaux")</f>
        <v>800 Bordeaux</v>
      </c>
      <c r="G674" s="1" t="str">
        <f t="shared" si="1"/>
        <v>33800</v>
      </c>
      <c r="H674" s="1" t="s">
        <v>7089</v>
      </c>
      <c r="I674" s="1" t="s">
        <v>7090</v>
      </c>
      <c r="J674" s="5" t="s">
        <v>7091</v>
      </c>
      <c r="K674" s="1" t="s">
        <v>53</v>
      </c>
      <c r="L674" s="3"/>
      <c r="M674" s="3"/>
    </row>
    <row r="675">
      <c r="A675" s="4" t="s">
        <v>7097</v>
      </c>
      <c r="B675" s="1" t="s">
        <v>7098</v>
      </c>
      <c r="C675" s="1" t="s">
        <v>7099</v>
      </c>
      <c r="D675" s="1" t="s">
        <v>7100</v>
      </c>
      <c r="E675" s="1" t="str">
        <f>IFERROR(__xludf.DUMMYFUNCTION("SPLIT(D675,""33"",FALSE)"),"7 Cours de Gourgue
                                ")</f>
        <v>7 Cours de Gourgue
                                </v>
      </c>
      <c r="F675" s="1" t="str">
        <f>IFERROR(__xludf.DUMMYFUNCTION("""COMPUTED_VALUE"""),"000 Bordeaux")</f>
        <v>000 Bordeaux</v>
      </c>
      <c r="G675" s="1" t="str">
        <f t="shared" si="1"/>
        <v>33000</v>
      </c>
      <c r="H675" s="1" t="s">
        <v>7101</v>
      </c>
      <c r="I675" s="1" t="s">
        <v>7102</v>
      </c>
      <c r="J675" s="5" t="s">
        <v>7103</v>
      </c>
      <c r="K675" s="1" t="s">
        <v>654</v>
      </c>
      <c r="L675" s="3"/>
      <c r="M675" s="3"/>
    </row>
    <row r="676">
      <c r="A676" s="4" t="s">
        <v>7105</v>
      </c>
      <c r="B676" s="1" t="s">
        <v>7106</v>
      </c>
      <c r="C676" s="1" t="s">
        <v>7107</v>
      </c>
      <c r="D676" s="1" t="s">
        <v>7108</v>
      </c>
      <c r="E676" s="1" t="str">
        <f>IFERROR(__xludf.DUMMYFUNCTION("SPLIT(D676,""33"",FALSE)"),"24 Rue Stéhélin
                                 Bâtiment A
                                ")</f>
        <v>24 Rue Stéhélin
                                 Bâtiment A
                                </v>
      </c>
      <c r="F676" s="1" t="str">
        <f>IFERROR(__xludf.DUMMYFUNCTION("""COMPUTED_VALUE"""),"200 Bordeaux")</f>
        <v>200 Bordeaux</v>
      </c>
      <c r="G676" s="1" t="str">
        <f t="shared" si="1"/>
        <v>33200</v>
      </c>
      <c r="H676" s="1" t="s">
        <v>7109</v>
      </c>
      <c r="I676" s="1" t="s">
        <v>7110</v>
      </c>
      <c r="J676" s="1" t="s">
        <v>11</v>
      </c>
      <c r="K676" s="1" t="s">
        <v>80</v>
      </c>
      <c r="L676" s="3"/>
      <c r="M676" s="3"/>
    </row>
    <row r="677">
      <c r="A677" s="4" t="s">
        <v>7112</v>
      </c>
      <c r="B677" s="1" t="s">
        <v>7113</v>
      </c>
      <c r="C677" s="3"/>
      <c r="D677" s="1" t="s">
        <v>9575</v>
      </c>
      <c r="E677" s="1" t="str">
        <f>IFERROR(__xludf.DUMMYFUNCTION("SPLIT(D677,""33"",FALSE)"),"pas d'adresse")</f>
        <v>pas d'adresse</v>
      </c>
      <c r="F677" s="3"/>
      <c r="G677" s="1" t="str">
        <f t="shared" si="1"/>
        <v/>
      </c>
      <c r="H677" s="3"/>
      <c r="I677" s="1" t="s">
        <v>11</v>
      </c>
      <c r="J677" s="1" t="s">
        <v>11</v>
      </c>
      <c r="K677" s="1" t="s">
        <v>11</v>
      </c>
      <c r="L677" s="3"/>
      <c r="M677" s="3"/>
    </row>
    <row r="678">
      <c r="A678" s="4" t="s">
        <v>7117</v>
      </c>
      <c r="B678" s="1" t="s">
        <v>7118</v>
      </c>
      <c r="C678" s="1" t="s">
        <v>7119</v>
      </c>
      <c r="D678" s="1" t="s">
        <v>7120</v>
      </c>
      <c r="E678" s="1" t="str">
        <f>IFERROR(__xludf.DUMMYFUNCTION("SPLIT(D678,""33"",FALSE)"),"5 rue marcel Bensac
                                ")</f>
        <v>5 rue marcel Bensac
                                </v>
      </c>
      <c r="F678" s="1" t="str">
        <f>IFERROR(__xludf.DUMMYFUNCTION("""COMPUTED_VALUE"""),"290 parempuyre")</f>
        <v>290 parempuyre</v>
      </c>
      <c r="G678" s="1" t="str">
        <f t="shared" si="1"/>
        <v>33290</v>
      </c>
      <c r="H678" s="1" t="s">
        <v>7121</v>
      </c>
      <c r="I678" s="1" t="s">
        <v>7122</v>
      </c>
      <c r="J678" s="5" t="s">
        <v>7123</v>
      </c>
      <c r="K678" s="1" t="s">
        <v>31</v>
      </c>
      <c r="L678" s="3"/>
      <c r="M678" s="3"/>
    </row>
    <row r="679">
      <c r="A679" s="4" t="s">
        <v>7127</v>
      </c>
      <c r="B679" s="1" t="s">
        <v>7128</v>
      </c>
      <c r="C679" s="1" t="s">
        <v>7129</v>
      </c>
      <c r="D679" s="1" t="s">
        <v>7130</v>
      </c>
      <c r="E679" s="1" t="str">
        <f>IFERROR(__xludf.DUMMYFUNCTION("SPLIT(D679,""33"",FALSE)"),"3, rue Antoine Monier
                                ")</f>
        <v>3, rue Antoine Monier
                                </v>
      </c>
      <c r="F679" s="1" t="str">
        <f>IFERROR(__xludf.DUMMYFUNCTION("""COMPUTED_VALUE"""),"000 Bordeaux")</f>
        <v>000 Bordeaux</v>
      </c>
      <c r="G679" s="1" t="str">
        <f t="shared" si="1"/>
        <v>33000</v>
      </c>
      <c r="H679" s="1" t="s">
        <v>7131</v>
      </c>
      <c r="I679" s="1" t="s">
        <v>11</v>
      </c>
      <c r="J679" s="3"/>
      <c r="K679" s="1" t="s">
        <v>80</v>
      </c>
      <c r="L679" s="3"/>
      <c r="M679" s="3"/>
    </row>
    <row r="680">
      <c r="A680" s="4" t="s">
        <v>7139</v>
      </c>
      <c r="B680" s="1" t="s">
        <v>7140</v>
      </c>
      <c r="C680" s="1" t="s">
        <v>7141</v>
      </c>
      <c r="D680" s="1" t="s">
        <v>7142</v>
      </c>
      <c r="E680" s="1" t="str">
        <f>IFERROR(__xludf.DUMMYFUNCTION("SPLIT(D680,""33"",FALSE)"),"81 quais des chartrons
                                ")</f>
        <v>81 quais des chartrons
                                </v>
      </c>
      <c r="F680" s="1" t="str">
        <f>IFERROR(__xludf.DUMMYFUNCTION("""COMPUTED_VALUE"""),"300 Bordeaux")</f>
        <v>300 Bordeaux</v>
      </c>
      <c r="G680" s="1" t="str">
        <f t="shared" si="1"/>
        <v>33300</v>
      </c>
      <c r="H680" s="1" t="s">
        <v>7143</v>
      </c>
      <c r="I680" s="1" t="s">
        <v>7144</v>
      </c>
      <c r="J680" s="5" t="s">
        <v>7145</v>
      </c>
      <c r="K680" s="1" t="s">
        <v>183</v>
      </c>
      <c r="L680" s="3"/>
      <c r="M680" s="3"/>
    </row>
    <row r="681">
      <c r="A681" s="4" t="s">
        <v>7147</v>
      </c>
      <c r="B681" s="1" t="s">
        <v>7148</v>
      </c>
      <c r="C681" s="1" t="s">
        <v>7149</v>
      </c>
      <c r="D681" s="1" t="s">
        <v>7150</v>
      </c>
      <c r="E681" s="1" t="str">
        <f>IFERROR(__xludf.DUMMYFUNCTION("SPLIT(D681,""33"",FALSE)"),"Tripode Groupe Pellegrin place Amélie Raba Léon
                                ")</f>
        <v>Tripode Groupe Pellegrin place Amélie Raba Léon
                                </v>
      </c>
      <c r="F681" s="1" t="str">
        <f>IFERROR(__xludf.DUMMYFUNCTION("""COMPUTED_VALUE"""),"076 Bordeaux")</f>
        <v>076 Bordeaux</v>
      </c>
      <c r="G681" s="1" t="str">
        <f t="shared" si="1"/>
        <v>33076</v>
      </c>
      <c r="H681" s="1" t="s">
        <v>7151</v>
      </c>
      <c r="I681" s="1" t="s">
        <v>7152</v>
      </c>
      <c r="J681" s="5" t="s">
        <v>7153</v>
      </c>
      <c r="K681" s="1" t="s">
        <v>80</v>
      </c>
      <c r="L681" s="3"/>
      <c r="M681" s="3"/>
    </row>
    <row r="682">
      <c r="A682" s="4" t="s">
        <v>7159</v>
      </c>
      <c r="B682" s="1" t="s">
        <v>7160</v>
      </c>
      <c r="C682" s="1" t="s">
        <v>7161</v>
      </c>
      <c r="D682" s="1" t="s">
        <v>7162</v>
      </c>
      <c r="E682" s="1" t="str">
        <f>IFERROR(__xludf.DUMMYFUNCTION("SPLIT(D682,""33"",FALSE)"),"47 Rue Charles Tournemire
                                 Cité des Aubiers
                                ")</f>
        <v>47 Rue Charles Tournemire
                                 Cité des Aubiers
                                </v>
      </c>
      <c r="F682" s="1" t="str">
        <f>IFERROR(__xludf.DUMMYFUNCTION("""COMPUTED_VALUE"""),"300 Bordeaux")</f>
        <v>300 Bordeaux</v>
      </c>
      <c r="G682" s="1" t="str">
        <f t="shared" si="1"/>
        <v>33300</v>
      </c>
      <c r="H682" s="1" t="s">
        <v>7163</v>
      </c>
      <c r="I682" s="1" t="s">
        <v>11</v>
      </c>
      <c r="J682" s="1" t="s">
        <v>11</v>
      </c>
      <c r="K682" s="1" t="s">
        <v>31</v>
      </c>
      <c r="L682" s="3"/>
      <c r="M682" s="3"/>
    </row>
    <row r="683">
      <c r="A683" s="4" t="s">
        <v>7165</v>
      </c>
      <c r="B683" s="1" t="s">
        <v>7166</v>
      </c>
      <c r="C683" s="1" t="s">
        <v>7167</v>
      </c>
      <c r="D683" s="1" t="s">
        <v>7168</v>
      </c>
      <c r="E683" s="1" t="str">
        <f>IFERROR(__xludf.DUMMYFUNCTION("SPLIT(D683,""33"",FALSE)"),"18 avenue André Reinson
                                ")</f>
        <v>18 avenue André Reinson
                                </v>
      </c>
      <c r="F683" s="1" t="str">
        <f>IFERROR(__xludf.DUMMYFUNCTION("""COMPUTED_VALUE"""),"300 Bordeaux")</f>
        <v>300 Bordeaux</v>
      </c>
      <c r="G683" s="1" t="str">
        <f t="shared" si="1"/>
        <v>33300</v>
      </c>
      <c r="H683" s="1" t="s">
        <v>7169</v>
      </c>
      <c r="I683" s="1" t="s">
        <v>11</v>
      </c>
      <c r="J683" s="5" t="s">
        <v>7170</v>
      </c>
      <c r="K683" s="1" t="s">
        <v>183</v>
      </c>
      <c r="L683" s="3"/>
      <c r="M683" s="3"/>
    </row>
    <row r="684">
      <c r="A684" s="4" t="s">
        <v>7172</v>
      </c>
      <c r="B684" s="1" t="s">
        <v>7173</v>
      </c>
      <c r="C684" s="1" t="s">
        <v>7174</v>
      </c>
      <c r="D684" s="1" t="s">
        <v>7175</v>
      </c>
      <c r="E684" s="1" t="str">
        <f>IFERROR(__xludf.DUMMYFUNCTION("SPLIT(D684,""33"",FALSE)"),"rue d'Alzon
                                ")</f>
        <v>rue d'Alzon
                                </v>
      </c>
      <c r="F684" s="1" t="str">
        <f>IFERROR(__xludf.DUMMYFUNCTION("""COMPUTED_VALUE"""),"000 Bordeaux")</f>
        <v>000 Bordeaux</v>
      </c>
      <c r="G684" s="1" t="str">
        <f t="shared" si="1"/>
        <v>33000</v>
      </c>
      <c r="H684" s="1" t="s">
        <v>7176</v>
      </c>
      <c r="I684" s="1" t="s">
        <v>11</v>
      </c>
      <c r="J684" s="5" t="s">
        <v>7177</v>
      </c>
      <c r="K684" s="1" t="s">
        <v>312</v>
      </c>
      <c r="L684" s="3"/>
      <c r="M684" s="3"/>
    </row>
    <row r="685">
      <c r="A685" s="4" t="s">
        <v>7179</v>
      </c>
      <c r="B685" s="1" t="s">
        <v>7180</v>
      </c>
      <c r="C685" s="1" t="s">
        <v>7181</v>
      </c>
      <c r="D685" s="1" t="s">
        <v>7182</v>
      </c>
      <c r="E685" s="1" t="str">
        <f>IFERROR(__xludf.DUMMYFUNCTION("SPLIT(D685,""33"",FALSE)"),"8 rue cité Conrad 
                                ")</f>
        <v>8 rue cité Conrad 
                                </v>
      </c>
      <c r="F685" s="1" t="str">
        <f>IFERROR(__xludf.DUMMYFUNCTION("""COMPUTED_VALUE"""),"300 Bordeaux")</f>
        <v>300 Bordeaux</v>
      </c>
      <c r="G685" s="1" t="str">
        <f t="shared" si="1"/>
        <v>33300</v>
      </c>
      <c r="H685" s="1" t="s">
        <v>7183</v>
      </c>
      <c r="I685" s="1" t="s">
        <v>7184</v>
      </c>
      <c r="J685" s="5" t="s">
        <v>7185</v>
      </c>
      <c r="K685" s="1" t="s">
        <v>654</v>
      </c>
      <c r="L685" s="3"/>
      <c r="M685" s="3"/>
    </row>
    <row r="686">
      <c r="A686" s="4" t="s">
        <v>7187</v>
      </c>
      <c r="B686" s="1" t="s">
        <v>7188</v>
      </c>
      <c r="C686" s="1" t="s">
        <v>7189</v>
      </c>
      <c r="D686" s="1" t="s">
        <v>7190</v>
      </c>
      <c r="E686" s="1" t="str">
        <f>IFERROR(__xludf.DUMMYFUNCTION("SPLIT(D686,""33"",FALSE)"),"Rue Rochambeau
                                ")</f>
        <v>Rue Rochambeau
                                </v>
      </c>
      <c r="F686" s="1" t="str">
        <f>IFERROR(__xludf.DUMMYFUNCTION("""COMPUTED_VALUE"""),"000 BORDEAUX")</f>
        <v>000 BORDEAUX</v>
      </c>
      <c r="G686" s="1" t="str">
        <f t="shared" si="1"/>
        <v>33000</v>
      </c>
      <c r="H686" s="1" t="s">
        <v>7191</v>
      </c>
      <c r="I686" s="1" t="s">
        <v>11</v>
      </c>
      <c r="J686" s="5" t="s">
        <v>7192</v>
      </c>
      <c r="K686" s="1" t="s">
        <v>312</v>
      </c>
      <c r="L686" s="3"/>
      <c r="M686" s="3"/>
    </row>
    <row r="687">
      <c r="A687" s="4" t="s">
        <v>7194</v>
      </c>
      <c r="B687" s="1" t="s">
        <v>7195</v>
      </c>
      <c r="C687" s="1" t="s">
        <v>7196</v>
      </c>
      <c r="D687" s="1" t="s">
        <v>7197</v>
      </c>
      <c r="E687" s="1" t="str">
        <f>IFERROR(__xludf.DUMMYFUNCTION("SPLIT(D687,""33"",FALSE)"),"38 cours du maréchal Foch
                                ")</f>
        <v>38 cours du maréchal Foch
                                </v>
      </c>
      <c r="F687" s="1" t="str">
        <f>IFERROR(__xludf.DUMMYFUNCTION("""COMPUTED_VALUE"""),"000 Bordeaux")</f>
        <v>000 Bordeaux</v>
      </c>
      <c r="G687" s="1" t="str">
        <f t="shared" si="1"/>
        <v>33000</v>
      </c>
      <c r="H687" s="1" t="s">
        <v>7198</v>
      </c>
      <c r="I687" s="1" t="s">
        <v>11</v>
      </c>
      <c r="J687" s="5" t="s">
        <v>7199</v>
      </c>
      <c r="K687" s="1" t="s">
        <v>312</v>
      </c>
      <c r="L687" s="3"/>
      <c r="M687" s="3"/>
    </row>
    <row r="688">
      <c r="A688" s="4" t="s">
        <v>7207</v>
      </c>
      <c r="B688" s="1" t="s">
        <v>7208</v>
      </c>
      <c r="C688" s="1" t="s">
        <v>7209</v>
      </c>
      <c r="D688" s="1" t="s">
        <v>7210</v>
      </c>
      <c r="E688" s="1" t="str">
        <f>IFERROR(__xludf.DUMMYFUNCTION("SPLIT(D688,""33"",FALSE)"),"50 rue Lombard
                                ")</f>
        <v>50 rue Lombard
                                </v>
      </c>
      <c r="F688" s="1" t="str">
        <f>IFERROR(__xludf.DUMMYFUNCTION("""COMPUTED_VALUE"""),"300 bordeaux")</f>
        <v>300 bordeaux</v>
      </c>
      <c r="G688" s="1" t="str">
        <f t="shared" si="1"/>
        <v>33300</v>
      </c>
      <c r="H688" s="1" t="s">
        <v>7211</v>
      </c>
      <c r="I688" s="1" t="s">
        <v>11</v>
      </c>
      <c r="J688" s="1" t="s">
        <v>11</v>
      </c>
      <c r="K688" s="1" t="s">
        <v>80</v>
      </c>
      <c r="L688" s="3"/>
      <c r="M688" s="3"/>
    </row>
    <row r="689">
      <c r="A689" s="4" t="s">
        <v>7219</v>
      </c>
      <c r="B689" s="1" t="s">
        <v>7220</v>
      </c>
      <c r="C689" s="1" t="s">
        <v>7221</v>
      </c>
      <c r="D689" s="1" t="s">
        <v>7222</v>
      </c>
      <c r="E689" s="1" t="str">
        <f>IFERROR(__xludf.DUMMYFUNCTION("SPLIT(D689,""33"",FALSE)"),"57 rue de La Rousselle
                                ")</f>
        <v>57 rue de La Rousselle
                                </v>
      </c>
      <c r="F689" s="1" t="str">
        <f>IFERROR(__xludf.DUMMYFUNCTION("""COMPUTED_VALUE"""),"000 BORDEAUX")</f>
        <v>000 BORDEAUX</v>
      </c>
      <c r="G689" s="1" t="str">
        <f t="shared" si="1"/>
        <v>33000</v>
      </c>
      <c r="H689" s="1" t="s">
        <v>7223</v>
      </c>
      <c r="I689" s="1" t="s">
        <v>11</v>
      </c>
      <c r="J689" s="5" t="s">
        <v>7224</v>
      </c>
      <c r="K689" s="1" t="s">
        <v>80</v>
      </c>
      <c r="L689" s="3"/>
      <c r="M689" s="3"/>
    </row>
    <row r="690">
      <c r="A690" s="4" t="s">
        <v>7232</v>
      </c>
      <c r="B690" s="1" t="s">
        <v>7233</v>
      </c>
      <c r="C690" s="1" t="s">
        <v>7234</v>
      </c>
      <c r="D690" s="1" t="s">
        <v>7235</v>
      </c>
      <c r="E690" s="1" t="str">
        <f>IFERROR(__xludf.DUMMYFUNCTION("SPLIT(D690,""33"",FALSE)"),"2 rue Duquesne
                                ")</f>
        <v>2 rue Duquesne
                                </v>
      </c>
      <c r="F690" s="1" t="str">
        <f>IFERROR(__xludf.DUMMYFUNCTION("""COMPUTED_VALUE"""),"300 Bordeaux")</f>
        <v>300 Bordeaux</v>
      </c>
      <c r="G690" s="1" t="str">
        <f t="shared" si="1"/>
        <v>33300</v>
      </c>
      <c r="H690" s="1" t="s">
        <v>7236</v>
      </c>
      <c r="I690" s="1" t="s">
        <v>11</v>
      </c>
      <c r="J690" s="5" t="s">
        <v>7237</v>
      </c>
      <c r="K690" s="1" t="s">
        <v>11</v>
      </c>
      <c r="L690" s="3"/>
      <c r="M690" s="3"/>
    </row>
    <row r="691">
      <c r="A691" s="4" t="s">
        <v>7239</v>
      </c>
      <c r="B691" s="1" t="s">
        <v>7240</v>
      </c>
      <c r="C691" s="1" t="s">
        <v>7241</v>
      </c>
      <c r="D691" s="1" t="s">
        <v>7242</v>
      </c>
      <c r="E691" s="1" t="str">
        <f>IFERROR(__xludf.DUMMYFUNCTION("SPLIT(D691,""33"",FALSE)"),"26 Rue Mazagran
                                ")</f>
        <v>26 Rue Mazagran
                                </v>
      </c>
      <c r="F691" s="1" t="str">
        <f>IFERROR(__xludf.DUMMYFUNCTION("""COMPUTED_VALUE"""),"800 BORDEAUX")</f>
        <v>800 BORDEAUX</v>
      </c>
      <c r="G691" s="1" t="str">
        <f t="shared" si="1"/>
        <v>33800</v>
      </c>
      <c r="H691" s="1" t="s">
        <v>7243</v>
      </c>
      <c r="I691" s="1" t="s">
        <v>7244</v>
      </c>
      <c r="J691" s="1" t="s">
        <v>11</v>
      </c>
      <c r="K691" s="1" t="s">
        <v>11</v>
      </c>
      <c r="L691" s="3"/>
      <c r="M691" s="3"/>
    </row>
    <row r="692">
      <c r="A692" s="4" t="s">
        <v>7248</v>
      </c>
      <c r="B692" s="1" t="s">
        <v>7249</v>
      </c>
      <c r="C692" s="1" t="s">
        <v>7250</v>
      </c>
      <c r="D692" s="1" t="s">
        <v>5120</v>
      </c>
      <c r="E692" s="1" t="str">
        <f>IFERROR(__xludf.DUMMYFUNCTION("SPLIT(D692,""33"",FALSE)"),"7 Quai de Brienne
                                ")</f>
        <v>7 Quai de Brienne
                                </v>
      </c>
      <c r="F692" s="1" t="str">
        <f>IFERROR(__xludf.DUMMYFUNCTION("""COMPUTED_VALUE"""),"800 Bordeaux")</f>
        <v>800 Bordeaux</v>
      </c>
      <c r="G692" s="1" t="str">
        <f t="shared" si="1"/>
        <v>33800</v>
      </c>
      <c r="H692" s="1" t="s">
        <v>7251</v>
      </c>
      <c r="I692" s="1" t="s">
        <v>11</v>
      </c>
      <c r="J692" s="5" t="s">
        <v>7252</v>
      </c>
      <c r="K692" s="1" t="s">
        <v>80</v>
      </c>
      <c r="L692" s="3"/>
      <c r="M692" s="3"/>
    </row>
    <row r="693">
      <c r="A693" s="4" t="s">
        <v>7262</v>
      </c>
      <c r="B693" s="1" t="s">
        <v>7263</v>
      </c>
      <c r="C693" s="1" t="s">
        <v>7264</v>
      </c>
      <c r="D693" s="1" t="s">
        <v>7265</v>
      </c>
      <c r="E693" s="1" t="str">
        <f>IFERROR(__xludf.DUMMYFUNCTION("SPLIT(D693,""33"",FALSE)"),"125 cours d'Alsace et Lorraine
                                 Centre d'informations - Europe Direct
                                ")</f>
        <v>125 cours d'Alsace et Lorraine
                                 Centre d'informations - Europe Direct
                                </v>
      </c>
      <c r="F693" s="1" t="str">
        <f>IFERROR(__xludf.DUMMYFUNCTION("""COMPUTED_VALUE"""),"000 Bordeaux")</f>
        <v>000 Bordeaux</v>
      </c>
      <c r="G693" s="1" t="str">
        <f t="shared" si="1"/>
        <v>33000</v>
      </c>
      <c r="H693" s="1" t="s">
        <v>7266</v>
      </c>
      <c r="I693" s="1" t="s">
        <v>11</v>
      </c>
      <c r="J693" s="3"/>
      <c r="K693" s="1" t="s">
        <v>312</v>
      </c>
      <c r="L693" s="3"/>
      <c r="M693" s="3"/>
    </row>
    <row r="694">
      <c r="A694" s="4" t="s">
        <v>7280</v>
      </c>
      <c r="B694" s="1" t="s">
        <v>7281</v>
      </c>
      <c r="C694" s="1" t="s">
        <v>7282</v>
      </c>
      <c r="D694" s="1" t="s">
        <v>7283</v>
      </c>
      <c r="E694" s="1" t="str">
        <f>IFERROR(__xludf.DUMMYFUNCTION("SPLIT(D694,""33"",FALSE)"),"25 rue Francis Martin
                                 CS 11243
                                ")</f>
        <v>25 rue Francis Martin
                                 CS 11243
                                </v>
      </c>
      <c r="F694" s="1" t="str">
        <f>IFERROR(__xludf.DUMMYFUNCTION("""COMPUTED_VALUE"""),"075 Bordeaux Cedex")</f>
        <v>075 Bordeaux Cedex</v>
      </c>
      <c r="G694" s="1" t="str">
        <f t="shared" si="1"/>
        <v>33075</v>
      </c>
      <c r="H694" s="1" t="s">
        <v>7284</v>
      </c>
      <c r="I694" s="1" t="s">
        <v>11</v>
      </c>
      <c r="J694" s="5" t="s">
        <v>7285</v>
      </c>
      <c r="K694" s="1" t="s">
        <v>312</v>
      </c>
      <c r="L694" s="3"/>
      <c r="M694" s="3"/>
    </row>
    <row r="695">
      <c r="A695" s="4" t="s">
        <v>7289</v>
      </c>
      <c r="B695" s="1" t="s">
        <v>7290</v>
      </c>
      <c r="C695" s="1" t="s">
        <v>7291</v>
      </c>
      <c r="D695" s="1" t="s">
        <v>7292</v>
      </c>
      <c r="E695" s="1" t="str">
        <f>IFERROR(__xludf.DUMMYFUNCTION("SPLIT(D695,""33"",FALSE)"),"23 quai des Chartrons
                                ")</f>
        <v>23 quai des Chartrons
                                </v>
      </c>
      <c r="F695" s="1" t="str">
        <f>IFERROR(__xludf.DUMMYFUNCTION("""COMPUTED_VALUE"""),"000 BORDEAUX")</f>
        <v>000 BORDEAUX</v>
      </c>
      <c r="G695" s="1" t="str">
        <f t="shared" si="1"/>
        <v>33000</v>
      </c>
      <c r="H695" s="1" t="s">
        <v>7293</v>
      </c>
      <c r="I695" s="1" t="s">
        <v>7294</v>
      </c>
      <c r="J695" s="1" t="s">
        <v>11</v>
      </c>
      <c r="K695" s="1" t="s">
        <v>80</v>
      </c>
      <c r="L695" s="3"/>
      <c r="M695" s="3"/>
    </row>
    <row r="696">
      <c r="A696" s="4" t="s">
        <v>7304</v>
      </c>
      <c r="B696" s="1" t="s">
        <v>7305</v>
      </c>
      <c r="C696" s="1" t="s">
        <v>7306</v>
      </c>
      <c r="D696" s="1" t="s">
        <v>7307</v>
      </c>
      <c r="E696" s="1" t="str">
        <f>IFERROR(__xludf.DUMMYFUNCTION("SPLIT(D696,""33"",FALSE)"),"8 parvis des chartrons
                                ")</f>
        <v>8 parvis des chartrons
                                </v>
      </c>
      <c r="F696" s="1" t="str">
        <f>IFERROR(__xludf.DUMMYFUNCTION("""COMPUTED_VALUE"""),"000 Bordeaux")</f>
        <v>000 Bordeaux</v>
      </c>
      <c r="G696" s="1" t="str">
        <f t="shared" si="1"/>
        <v>33000</v>
      </c>
      <c r="H696" s="1" t="s">
        <v>7308</v>
      </c>
      <c r="I696" s="1" t="s">
        <v>11</v>
      </c>
      <c r="J696" s="1" t="s">
        <v>11</v>
      </c>
      <c r="K696" s="1" t="s">
        <v>154</v>
      </c>
      <c r="L696" s="3"/>
      <c r="M696" s="3"/>
    </row>
    <row r="697">
      <c r="A697" s="4" t="s">
        <v>7316</v>
      </c>
      <c r="B697" s="1" t="s">
        <v>7317</v>
      </c>
      <c r="C697" s="1" t="s">
        <v>7318</v>
      </c>
      <c r="D697" s="1" t="s">
        <v>7319</v>
      </c>
      <c r="E697" s="1" t="str">
        <f>IFERROR(__xludf.DUMMYFUNCTION("SPLIT(D697,""33"",FALSE)"),"1 place Avisseau
                                ")</f>
        <v>1 place Avisseau
                                </v>
      </c>
      <c r="F697" s="1" t="str">
        <f>IFERROR(__xludf.DUMMYFUNCTION("""COMPUTED_VALUE"""),"300 BORDEAUX")</f>
        <v>300 BORDEAUX</v>
      </c>
      <c r="G697" s="1" t="str">
        <f t="shared" si="1"/>
        <v>33300</v>
      </c>
      <c r="H697" s="1" t="s">
        <v>7320</v>
      </c>
      <c r="I697" s="1" t="s">
        <v>11</v>
      </c>
      <c r="J697" s="5" t="s">
        <v>7321</v>
      </c>
      <c r="K697" s="1" t="s">
        <v>80</v>
      </c>
      <c r="L697" s="3"/>
      <c r="M697" s="3"/>
    </row>
    <row r="698">
      <c r="A698" s="4" t="s">
        <v>7323</v>
      </c>
      <c r="B698" s="1" t="s">
        <v>7324</v>
      </c>
      <c r="C698" s="1" t="s">
        <v>7325</v>
      </c>
      <c r="D698" s="1" t="s">
        <v>7326</v>
      </c>
      <c r="E698" s="1" t="str">
        <f>IFERROR(__xludf.DUMMYFUNCTION("SPLIT(D698,""33"",FALSE)"),"85 rue Laroche
                                ")</f>
        <v>85 rue Laroche
                                </v>
      </c>
      <c r="F698" s="1" t="str">
        <f>IFERROR(__xludf.DUMMYFUNCTION("""COMPUTED_VALUE"""),"000 Bordeaux")</f>
        <v>000 Bordeaux</v>
      </c>
      <c r="G698" s="1" t="str">
        <f t="shared" si="1"/>
        <v>33000</v>
      </c>
      <c r="H698" s="1" t="s">
        <v>7327</v>
      </c>
      <c r="I698" s="1" t="s">
        <v>11</v>
      </c>
      <c r="J698" s="1" t="s">
        <v>11</v>
      </c>
      <c r="K698" s="1" t="s">
        <v>154</v>
      </c>
      <c r="L698" s="3"/>
      <c r="M698" s="3"/>
    </row>
    <row r="699">
      <c r="A699" s="4" t="s">
        <v>7333</v>
      </c>
      <c r="B699" s="1" t="s">
        <v>7334</v>
      </c>
      <c r="C699" s="1" t="s">
        <v>7335</v>
      </c>
      <c r="D699" s="1" t="s">
        <v>880</v>
      </c>
      <c r="E699" s="1" t="str">
        <f>IFERROR(__xludf.DUMMYFUNCTION("SPLIT(D699,""33"",FALSE)"),"3 rue de Tauzia
                                ")</f>
        <v>3 rue de Tauzia
                                </v>
      </c>
      <c r="F699" s="1" t="str">
        <f>IFERROR(__xludf.DUMMYFUNCTION("""COMPUTED_VALUE"""),"800 Bordeaux")</f>
        <v>800 Bordeaux</v>
      </c>
      <c r="G699" s="1" t="str">
        <f t="shared" si="1"/>
        <v>33800</v>
      </c>
      <c r="H699" s="1" t="s">
        <v>7336</v>
      </c>
      <c r="I699" s="1" t="s">
        <v>11</v>
      </c>
      <c r="J699" s="5" t="s">
        <v>7337</v>
      </c>
      <c r="K699" s="1" t="s">
        <v>80</v>
      </c>
      <c r="L699" s="3"/>
      <c r="M699" s="3"/>
    </row>
    <row r="700">
      <c r="A700" s="4" t="s">
        <v>7341</v>
      </c>
      <c r="B700" s="1" t="s">
        <v>7342</v>
      </c>
      <c r="C700" s="1" t="s">
        <v>7343</v>
      </c>
      <c r="D700" s="1" t="s">
        <v>7344</v>
      </c>
      <c r="E700" s="1" t="str">
        <f>IFERROR(__xludf.DUMMYFUNCTION("SPLIT(D700,""33"",FALSE)"),"27 rue Veyssière
                                ")</f>
        <v>27 rue Veyssière
                                </v>
      </c>
      <c r="F700" s="1" t="str">
        <f>IFERROR(__xludf.DUMMYFUNCTION("""COMPUTED_VALUE"""),"800 BORDEAUX")</f>
        <v>800 BORDEAUX</v>
      </c>
      <c r="G700" s="1" t="str">
        <f t="shared" si="1"/>
        <v>33800</v>
      </c>
      <c r="H700" s="1" t="s">
        <v>7345</v>
      </c>
      <c r="I700" s="1" t="s">
        <v>7346</v>
      </c>
      <c r="J700" s="1" t="s">
        <v>11</v>
      </c>
      <c r="K700" s="1" t="s">
        <v>312</v>
      </c>
      <c r="L700" s="3"/>
      <c r="M700" s="3"/>
    </row>
    <row r="701">
      <c r="A701" s="4" t="s">
        <v>7356</v>
      </c>
      <c r="B701" s="1" t="s">
        <v>7357</v>
      </c>
      <c r="C701" s="1" t="s">
        <v>7358</v>
      </c>
      <c r="D701" s="1" t="s">
        <v>7359</v>
      </c>
      <c r="E701" s="1" t="str">
        <f>IFERROR(__xludf.DUMMYFUNCTION("SPLIT(D701,""33"",FALSE)"),"38, rue raymond poincaré
                                 appt: 20
                                ")</f>
        <v>38, rue raymond poincaré
                                 appt: 20
                                </v>
      </c>
      <c r="F701" s="1" t="str">
        <f>IFERROR(__xludf.DUMMYFUNCTION("""COMPUTED_VALUE"""),"100 Bordeaux")</f>
        <v>100 Bordeaux</v>
      </c>
      <c r="G701" s="1" t="str">
        <f t="shared" si="1"/>
        <v>33100</v>
      </c>
      <c r="H701" s="1" t="s">
        <v>7360</v>
      </c>
      <c r="I701" s="1" t="s">
        <v>7361</v>
      </c>
      <c r="J701" s="1" t="s">
        <v>11</v>
      </c>
      <c r="K701" s="1" t="s">
        <v>80</v>
      </c>
      <c r="L701" s="3"/>
      <c r="M701" s="3"/>
    </row>
    <row r="702">
      <c r="A702" s="4" t="s">
        <v>7365</v>
      </c>
      <c r="B702" s="1" t="s">
        <v>7366</v>
      </c>
      <c r="C702" s="1" t="s">
        <v>7367</v>
      </c>
      <c r="D702" s="1" t="s">
        <v>7368</v>
      </c>
      <c r="E702" s="1" t="str">
        <f>IFERROR(__xludf.DUMMYFUNCTION("SPLIT(D702,""33"",FALSE)"),"15 rue claude taffanel
                                ")</f>
        <v>15 rue claude taffanel
                                </v>
      </c>
      <c r="F702" s="1" t="str">
        <f>IFERROR(__xludf.DUMMYFUNCTION("""COMPUTED_VALUE"""),"800 Bordeaux")</f>
        <v>800 Bordeaux</v>
      </c>
      <c r="G702" s="1" t="str">
        <f t="shared" si="1"/>
        <v>33800</v>
      </c>
      <c r="H702" s="1" t="s">
        <v>7369</v>
      </c>
      <c r="I702" s="1" t="s">
        <v>7370</v>
      </c>
      <c r="J702" s="1" t="s">
        <v>11</v>
      </c>
      <c r="K702" s="1" t="s">
        <v>382</v>
      </c>
      <c r="L702" s="3"/>
      <c r="M702" s="3"/>
    </row>
    <row r="703">
      <c r="A703" s="4" t="s">
        <v>7376</v>
      </c>
      <c r="B703" s="1" t="s">
        <v>7377</v>
      </c>
      <c r="C703" s="1" t="s">
        <v>7378</v>
      </c>
      <c r="D703" s="1" t="s">
        <v>7379</v>
      </c>
      <c r="E703" s="1" t="str">
        <f>IFERROR(__xludf.DUMMYFUNCTION("SPLIT(D703,""33"",FALSE)"),"19, rue Gabriel Léglise
                                ")</f>
        <v>19, rue Gabriel Léglise
                                </v>
      </c>
      <c r="F703" s="1" t="str">
        <f>IFERROR(__xludf.DUMMYFUNCTION("""COMPUTED_VALUE"""),"200 BORDEAUX")</f>
        <v>200 BORDEAUX</v>
      </c>
      <c r="G703" s="1" t="str">
        <f t="shared" si="1"/>
        <v>33200</v>
      </c>
      <c r="H703" s="1" t="s">
        <v>7380</v>
      </c>
      <c r="I703" s="1" t="s">
        <v>7381</v>
      </c>
      <c r="J703" s="1" t="s">
        <v>7382</v>
      </c>
      <c r="K703" s="1" t="s">
        <v>654</v>
      </c>
      <c r="L703" s="3"/>
      <c r="M703" s="3"/>
    </row>
    <row r="704">
      <c r="A704" s="4" t="s">
        <v>7392</v>
      </c>
      <c r="B704" s="1" t="s">
        <v>7393</v>
      </c>
      <c r="C704" s="3"/>
      <c r="D704" s="1" t="s">
        <v>9575</v>
      </c>
      <c r="E704" s="1" t="str">
        <f>IFERROR(__xludf.DUMMYFUNCTION("SPLIT(D704,""33"",FALSE)"),"pas d'adresse")</f>
        <v>pas d'adresse</v>
      </c>
      <c r="F704" s="3"/>
      <c r="G704" s="1" t="str">
        <f t="shared" si="1"/>
        <v/>
      </c>
      <c r="H704" s="3"/>
      <c r="I704" s="1" t="s">
        <v>11</v>
      </c>
      <c r="J704" s="1" t="s">
        <v>11</v>
      </c>
      <c r="K704" s="1" t="s">
        <v>11</v>
      </c>
      <c r="L704" s="3"/>
      <c r="M704" s="3"/>
    </row>
    <row r="705">
      <c r="A705" s="4" t="s">
        <v>7395</v>
      </c>
      <c r="B705" s="1" t="s">
        <v>7396</v>
      </c>
      <c r="C705" s="1" t="s">
        <v>7397</v>
      </c>
      <c r="D705" s="1" t="s">
        <v>7398</v>
      </c>
      <c r="E705" s="1" t="str">
        <f>IFERROR(__xludf.DUMMYFUNCTION("SPLIT(D705,""33"",FALSE)"),"13 rue du Professeur Devaux
                                ")</f>
        <v>13 rue du Professeur Devaux
                                </v>
      </c>
      <c r="F705" s="1" t="str">
        <f>IFERROR(__xludf.DUMMYFUNCTION("""COMPUTED_VALUE"""),"800 BORDEAUX")</f>
        <v>800 BORDEAUX</v>
      </c>
      <c r="G705" s="1" t="str">
        <f t="shared" si="1"/>
        <v>33800</v>
      </c>
      <c r="H705" s="1" t="s">
        <v>7399</v>
      </c>
      <c r="I705" s="1" t="s">
        <v>2175</v>
      </c>
      <c r="J705" s="5" t="s">
        <v>2689</v>
      </c>
      <c r="K705" s="1" t="s">
        <v>312</v>
      </c>
      <c r="L705" s="3"/>
      <c r="M705" s="3"/>
    </row>
    <row r="706">
      <c r="A706" s="4" t="s">
        <v>7403</v>
      </c>
      <c r="B706" s="1" t="s">
        <v>7404</v>
      </c>
      <c r="C706" s="1" t="s">
        <v>7405</v>
      </c>
      <c r="D706" s="1" t="s">
        <v>7406</v>
      </c>
      <c r="E706" s="1" t="str">
        <f>IFERROR(__xludf.DUMMYFUNCTION("SPLIT(D706,""33"",FALSE)"),"Chemin de Suzon
                                ")</f>
        <v>Chemin de Suzon
                                </v>
      </c>
      <c r="F706" s="1" t="str">
        <f>IFERROR(__xludf.DUMMYFUNCTION("""COMPUTED_VALUE"""),"400 TALENCE")</f>
        <v>400 TALENCE</v>
      </c>
      <c r="G706" s="1" t="str">
        <f t="shared" si="1"/>
        <v>33400</v>
      </c>
      <c r="H706" s="1" t="s">
        <v>7407</v>
      </c>
      <c r="I706" s="1" t="s">
        <v>7408</v>
      </c>
      <c r="J706" s="1" t="s">
        <v>11</v>
      </c>
      <c r="K706" s="1" t="s">
        <v>183</v>
      </c>
      <c r="L706" s="3"/>
      <c r="M706" s="3"/>
    </row>
    <row r="707">
      <c r="A707" s="4" t="s">
        <v>7418</v>
      </c>
      <c r="B707" s="1" t="s">
        <v>7419</v>
      </c>
      <c r="C707" s="1" t="s">
        <v>7420</v>
      </c>
      <c r="D707" s="1" t="s">
        <v>7421</v>
      </c>
      <c r="E707" s="1" t="str">
        <f>IFERROR(__xludf.DUMMYFUNCTION("SPLIT(D707,""33"",FALSE)"),"4 rue des Terres de Borde
                                ")</f>
        <v>4 rue des Terres de Borde
                                </v>
      </c>
      <c r="F707" s="1" t="str">
        <f>IFERROR(__xludf.DUMMYFUNCTION("""COMPUTED_VALUE"""),"800 Bordeaux")</f>
        <v>800 Bordeaux</v>
      </c>
      <c r="G707" s="1" t="str">
        <f t="shared" si="1"/>
        <v>33800</v>
      </c>
      <c r="H707" s="1" t="s">
        <v>7422</v>
      </c>
      <c r="I707" s="1" t="s">
        <v>11</v>
      </c>
      <c r="J707" s="5" t="s">
        <v>7423</v>
      </c>
      <c r="K707" s="1" t="s">
        <v>382</v>
      </c>
      <c r="L707" s="3"/>
      <c r="M707" s="3"/>
    </row>
    <row r="708">
      <c r="A708" s="4" t="s">
        <v>7437</v>
      </c>
      <c r="B708" s="1" t="s">
        <v>7438</v>
      </c>
      <c r="C708" s="1" t="s">
        <v>7439</v>
      </c>
      <c r="D708" s="1" t="s">
        <v>7440</v>
      </c>
      <c r="E708" s="1" t="str">
        <f>IFERROR(__xludf.DUMMYFUNCTION("SPLIT(D708,""33"",FALSE)"),"Hôpital Haut Lévêque 
                                 Avenue de Magellan
                                ")</f>
        <v>Hôpital Haut Lévêque 
                                 Avenue de Magellan
                                </v>
      </c>
      <c r="F708" s="1" t="str">
        <f>IFERROR(__xludf.DUMMYFUNCTION("""COMPUTED_VALUE"""),"600 Pessac")</f>
        <v>600 Pessac</v>
      </c>
      <c r="G708" s="1" t="str">
        <f t="shared" si="1"/>
        <v>33600</v>
      </c>
      <c r="H708" s="1" t="s">
        <v>7441</v>
      </c>
      <c r="I708" s="1" t="s">
        <v>7442</v>
      </c>
      <c r="J708" s="1" t="s">
        <v>11</v>
      </c>
      <c r="K708" s="1" t="s">
        <v>53</v>
      </c>
      <c r="L708" s="3"/>
      <c r="M708" s="3"/>
    </row>
    <row r="709">
      <c r="A709" s="4" t="s">
        <v>7446</v>
      </c>
      <c r="B709" s="1" t="s">
        <v>7447</v>
      </c>
      <c r="C709" s="1" t="s">
        <v>7448</v>
      </c>
      <c r="D709" s="1" t="s">
        <v>7449</v>
      </c>
      <c r="E709" s="1" t="str">
        <f>IFERROR(__xludf.DUMMYFUNCTION("SPLIT(D709,""33"",FALSE)"),"Mr Barateau
                                 BP 50 052
                                ")</f>
        <v>Mr Barateau
                                 BP 50 052
                                </v>
      </c>
      <c r="F709" s="1" t="str">
        <f>IFERROR(__xludf.DUMMYFUNCTION("""COMPUTED_VALUE"""),"703 Mérignac Cedex")</f>
        <v>703 Mérignac Cedex</v>
      </c>
      <c r="G709" s="1" t="str">
        <f t="shared" si="1"/>
        <v>33703</v>
      </c>
      <c r="H709" s="1" t="s">
        <v>7450</v>
      </c>
      <c r="I709" s="1" t="s">
        <v>7451</v>
      </c>
      <c r="J709" s="5" t="s">
        <v>7452</v>
      </c>
      <c r="K709" s="1" t="s">
        <v>31</v>
      </c>
      <c r="L709" s="3"/>
      <c r="M709" s="3"/>
    </row>
    <row r="710">
      <c r="A710" s="4" t="s">
        <v>7454</v>
      </c>
      <c r="B710" s="1" t="s">
        <v>7455</v>
      </c>
      <c r="C710" s="3"/>
      <c r="D710" s="1" t="s">
        <v>9575</v>
      </c>
      <c r="E710" s="1" t="str">
        <f>IFERROR(__xludf.DUMMYFUNCTION("SPLIT(D710,""33"",FALSE)"),"pas d'adresse")</f>
        <v>pas d'adresse</v>
      </c>
      <c r="F710" s="3"/>
      <c r="G710" s="1" t="str">
        <f t="shared" si="1"/>
        <v/>
      </c>
      <c r="H710" s="3"/>
      <c r="I710" s="1" t="s">
        <v>11</v>
      </c>
      <c r="J710" s="1" t="s">
        <v>11</v>
      </c>
      <c r="K710" s="1" t="s">
        <v>11</v>
      </c>
      <c r="L710" s="3"/>
      <c r="M710" s="3"/>
    </row>
    <row r="711">
      <c r="A711" s="4" t="s">
        <v>7463</v>
      </c>
      <c r="B711" s="1" t="s">
        <v>7464</v>
      </c>
      <c r="C711" s="3"/>
      <c r="D711" s="1" t="s">
        <v>9575</v>
      </c>
      <c r="E711" s="1" t="str">
        <f>IFERROR(__xludf.DUMMYFUNCTION("SPLIT(D711,""33"",FALSE)"),"pas d'adresse")</f>
        <v>pas d'adresse</v>
      </c>
      <c r="F711" s="3"/>
      <c r="G711" s="1" t="str">
        <f t="shared" si="1"/>
        <v/>
      </c>
      <c r="H711" s="3"/>
      <c r="I711" s="1" t="s">
        <v>11</v>
      </c>
      <c r="J711" s="1" t="s">
        <v>11</v>
      </c>
      <c r="K711" s="1" t="s">
        <v>11</v>
      </c>
      <c r="L711" s="3"/>
      <c r="M711" s="3"/>
    </row>
    <row r="712">
      <c r="A712" s="4" t="s">
        <v>7472</v>
      </c>
      <c r="B712" s="1" t="s">
        <v>7473</v>
      </c>
      <c r="C712" s="1" t="s">
        <v>7474</v>
      </c>
      <c r="D712" s="1" t="s">
        <v>7475</v>
      </c>
      <c r="E712" s="1" t="str">
        <f>IFERROR(__xludf.DUMMYFUNCTION("SPLIT(D712,""33"",FALSE)"),"108 rue prunier
                                ")</f>
        <v>108 rue prunier
                                </v>
      </c>
      <c r="F712" s="1" t="str">
        <f>IFERROR(__xludf.DUMMYFUNCTION("""COMPUTED_VALUE"""),"300 Bordeaux")</f>
        <v>300 Bordeaux</v>
      </c>
      <c r="G712" s="1" t="str">
        <f t="shared" si="1"/>
        <v>33300</v>
      </c>
      <c r="H712" s="1" t="s">
        <v>7476</v>
      </c>
      <c r="I712" s="1" t="s">
        <v>11</v>
      </c>
      <c r="J712" s="3"/>
      <c r="K712" s="1" t="s">
        <v>80</v>
      </c>
      <c r="L712" s="3"/>
      <c r="M712" s="3"/>
    </row>
    <row r="713">
      <c r="A713" s="4" t="s">
        <v>7478</v>
      </c>
      <c r="B713" s="1" t="s">
        <v>7479</v>
      </c>
      <c r="C713" s="1" t="s">
        <v>7480</v>
      </c>
      <c r="D713" s="1" t="s">
        <v>7481</v>
      </c>
      <c r="E713" s="1" t="str">
        <f>IFERROR(__xludf.DUMMYFUNCTION("SPLIT(D713,""33"",FALSE)"),"37 rue Gaston Lespiault
                                ")</f>
        <v>37 rue Gaston Lespiault
                                </v>
      </c>
      <c r="F713" s="1" t="str">
        <f>IFERROR(__xludf.DUMMYFUNCTION("""COMPUTED_VALUE"""),"000 Bordeaux")</f>
        <v>000 Bordeaux</v>
      </c>
      <c r="G713" s="1" t="str">
        <f t="shared" si="1"/>
        <v>33000</v>
      </c>
      <c r="H713" s="1" t="s">
        <v>7482</v>
      </c>
      <c r="I713" s="1" t="s">
        <v>11</v>
      </c>
      <c r="J713" s="5" t="s">
        <v>7483</v>
      </c>
      <c r="K713" s="1" t="s">
        <v>80</v>
      </c>
      <c r="L713" s="3"/>
      <c r="M713" s="3"/>
    </row>
    <row r="714">
      <c r="A714" s="4" t="s">
        <v>7485</v>
      </c>
      <c r="B714" s="1" t="s">
        <v>7486</v>
      </c>
      <c r="C714" s="1" t="s">
        <v>7487</v>
      </c>
      <c r="D714" s="1" t="s">
        <v>7488</v>
      </c>
      <c r="E714" s="1" t="str">
        <f>IFERROR(__xludf.DUMMYFUNCTION("SPLIT(D714,""33"",FALSE)"),"68 rue des Pins Francs
                                ")</f>
        <v>68 rue des Pins Francs
                                </v>
      </c>
      <c r="F714" s="1" t="str">
        <f>IFERROR(__xludf.DUMMYFUNCTION("""COMPUTED_VALUE"""),"200 BORDEAUX")</f>
        <v>200 BORDEAUX</v>
      </c>
      <c r="G714" s="1" t="str">
        <f t="shared" si="1"/>
        <v>33200</v>
      </c>
      <c r="H714" s="1" t="s">
        <v>7489</v>
      </c>
      <c r="I714" s="1" t="s">
        <v>11</v>
      </c>
      <c r="J714" s="1" t="s">
        <v>11</v>
      </c>
      <c r="K714" s="1" t="s">
        <v>53</v>
      </c>
      <c r="L714" s="3"/>
      <c r="M714" s="3"/>
    </row>
    <row r="715">
      <c r="A715" s="4" t="s">
        <v>7491</v>
      </c>
      <c r="B715" s="1" t="s">
        <v>7492</v>
      </c>
      <c r="C715" s="1" t="s">
        <v>7493</v>
      </c>
      <c r="D715" s="1" t="s">
        <v>7494</v>
      </c>
      <c r="E715" s="1" t="str">
        <f>IFERROR(__xludf.DUMMYFUNCTION("SPLIT(D715,""33"",FALSE)"),"27, rue de Belgique
                                ")</f>
        <v>27, rue de Belgique
                                </v>
      </c>
      <c r="F715" s="1" t="str">
        <f>IFERROR(__xludf.DUMMYFUNCTION("""COMPUTED_VALUE"""),"800 BORDEAUX")</f>
        <v>800 BORDEAUX</v>
      </c>
      <c r="G715" s="1" t="str">
        <f t="shared" si="1"/>
        <v>33800</v>
      </c>
      <c r="H715" s="1" t="s">
        <v>7495</v>
      </c>
      <c r="I715" s="1" t="s">
        <v>11</v>
      </c>
      <c r="J715" s="1" t="s">
        <v>11</v>
      </c>
      <c r="K715" s="1" t="s">
        <v>31</v>
      </c>
      <c r="L715" s="3"/>
      <c r="M715" s="3"/>
    </row>
    <row r="716">
      <c r="A716" s="4" t="s">
        <v>7499</v>
      </c>
      <c r="B716" s="1" t="s">
        <v>7500</v>
      </c>
      <c r="C716" s="1" t="s">
        <v>7501</v>
      </c>
      <c r="D716" s="1" t="s">
        <v>7502</v>
      </c>
      <c r="E716" s="1" t="str">
        <f>IFERROR(__xludf.DUMMYFUNCTION("SPLIT(D716,""33"",FALSE)"),"Université de Bordeaux - 16 avenue Léon Duguit
                                 bureau A17
                                ")</f>
        <v>Université de Bordeaux - 16 avenue Léon Duguit
                                 bureau A17
                                </v>
      </c>
      <c r="F716" s="1" t="str">
        <f>IFERROR(__xludf.DUMMYFUNCTION("""COMPUTED_VALUE"""),"608 Bordeaux")</f>
        <v>608 Bordeaux</v>
      </c>
      <c r="G716" s="1" t="str">
        <f t="shared" si="1"/>
        <v>33608</v>
      </c>
      <c r="H716" s="1" t="s">
        <v>7503</v>
      </c>
      <c r="I716" s="1" t="s">
        <v>7504</v>
      </c>
      <c r="J716" s="1" t="s">
        <v>11</v>
      </c>
      <c r="K716" s="1" t="s">
        <v>80</v>
      </c>
      <c r="L716" s="3"/>
      <c r="M716" s="3"/>
    </row>
    <row r="717">
      <c r="A717" s="4" t="s">
        <v>7512</v>
      </c>
      <c r="B717" s="1" t="s">
        <v>7513</v>
      </c>
      <c r="C717" s="1" t="s">
        <v>7514</v>
      </c>
      <c r="D717" s="1" t="s">
        <v>7515</v>
      </c>
      <c r="E717" s="1" t="str">
        <f>IFERROR(__xludf.DUMMYFUNCTION("SPLIT(D717,""33"",FALSE)"),"40 rue Joséphine
                                ")</f>
        <v>40 rue Joséphine
                                </v>
      </c>
      <c r="F717" s="1" t="str">
        <f>IFERROR(__xludf.DUMMYFUNCTION("""COMPUTED_VALUE"""),"300 BORDEAUX")</f>
        <v>300 BORDEAUX</v>
      </c>
      <c r="G717" s="1" t="str">
        <f t="shared" si="1"/>
        <v>33300</v>
      </c>
      <c r="H717" s="1" t="s">
        <v>7516</v>
      </c>
      <c r="I717" s="1" t="s">
        <v>11</v>
      </c>
      <c r="J717" s="5" t="s">
        <v>7517</v>
      </c>
      <c r="K717" s="1" t="s">
        <v>80</v>
      </c>
      <c r="L717" s="3"/>
      <c r="M717" s="3"/>
    </row>
    <row r="718">
      <c r="A718" s="4" t="s">
        <v>7541</v>
      </c>
      <c r="B718" s="1" t="s">
        <v>7542</v>
      </c>
      <c r="C718" s="1" t="s">
        <v>7543</v>
      </c>
      <c r="D718" s="1" t="s">
        <v>7544</v>
      </c>
      <c r="E718" s="1" t="str">
        <f>IFERROR(__xludf.DUMMYFUNCTION("SPLIT(D718,""33"",FALSE)"),"34 rue du Cloître
                                ")</f>
        <v>34 rue du Cloître
                                </v>
      </c>
      <c r="F718" s="1" t="str">
        <f>IFERROR(__xludf.DUMMYFUNCTION("""COMPUTED_VALUE"""),"000 Bordeaux")</f>
        <v>000 Bordeaux</v>
      </c>
      <c r="G718" s="1" t="str">
        <f t="shared" si="1"/>
        <v>33000</v>
      </c>
      <c r="H718" s="1" t="s">
        <v>7545</v>
      </c>
      <c r="I718" s="1" t="s">
        <v>11</v>
      </c>
      <c r="J718" s="1" t="s">
        <v>11</v>
      </c>
      <c r="K718" s="1" t="s">
        <v>80</v>
      </c>
      <c r="L718" s="3"/>
      <c r="M718" s="3"/>
    </row>
    <row r="719">
      <c r="A719" s="4" t="s">
        <v>7553</v>
      </c>
      <c r="B719" s="1" t="s">
        <v>7554</v>
      </c>
      <c r="C719" s="1" t="s">
        <v>7555</v>
      </c>
      <c r="D719" s="1" t="s">
        <v>5372</v>
      </c>
      <c r="E719" s="1" t="str">
        <f>IFERROR(__xludf.DUMMYFUNCTION("SPLIT(D719,""33"",FALSE)"),"12 rue de Lescure
                                ")</f>
        <v>12 rue de Lescure
                                </v>
      </c>
      <c r="F719" s="1" t="str">
        <f>IFERROR(__xludf.DUMMYFUNCTION("""COMPUTED_VALUE"""),"000 Bordeaux")</f>
        <v>000 Bordeaux</v>
      </c>
      <c r="G719" s="1" t="str">
        <f t="shared" si="1"/>
        <v>33000</v>
      </c>
      <c r="H719" s="1" t="s">
        <v>5373</v>
      </c>
      <c r="I719" s="1" t="s">
        <v>11</v>
      </c>
      <c r="J719" s="1" t="s">
        <v>11</v>
      </c>
      <c r="K719" s="1" t="s">
        <v>312</v>
      </c>
      <c r="L719" s="3"/>
      <c r="M719" s="3"/>
    </row>
    <row r="720">
      <c r="A720" s="4" t="s">
        <v>7563</v>
      </c>
      <c r="B720" s="1" t="s">
        <v>7564</v>
      </c>
      <c r="C720" s="1" t="s">
        <v>7565</v>
      </c>
      <c r="D720" s="1" t="s">
        <v>7566</v>
      </c>
      <c r="E720" s="1" t="str">
        <f>IFERROR(__xludf.DUMMYFUNCTION("SPLIT(D720,""33"",FALSE)"),"5 Rue Etienne Huyard 
                                 Centre Commercial Counord 
                                ")</f>
        <v>5 Rue Etienne Huyard 
                                 Centre Commercial Counord 
                                </v>
      </c>
      <c r="F720" s="1" t="str">
        <f>IFERROR(__xludf.DUMMYFUNCTION("""COMPUTED_VALUE"""),"300 Bordeaux")</f>
        <v>300 Bordeaux</v>
      </c>
      <c r="G720" s="1" t="str">
        <f t="shared" si="1"/>
        <v>33300</v>
      </c>
      <c r="H720" s="1" t="s">
        <v>3758</v>
      </c>
      <c r="I720" s="1" t="s">
        <v>11</v>
      </c>
      <c r="J720" s="3"/>
      <c r="K720" s="1" t="s">
        <v>31</v>
      </c>
      <c r="L720" s="3"/>
      <c r="M720" s="3"/>
    </row>
    <row r="721">
      <c r="A721" s="4" t="s">
        <v>7574</v>
      </c>
      <c r="B721" s="1" t="s">
        <v>7575</v>
      </c>
      <c r="C721" s="1" t="s">
        <v>7576</v>
      </c>
      <c r="D721" s="1" t="s">
        <v>7577</v>
      </c>
      <c r="E721" s="1" t="str">
        <f>IFERROR(__xludf.DUMMYFUNCTION("SPLIT(D721,""33"",FALSE)"),"255, Rue Mandron
                                 Appt. 75
                                ")</f>
        <v>255, Rue Mandron
                                 Appt. 75
                                </v>
      </c>
      <c r="F721" s="1" t="str">
        <f>IFERROR(__xludf.DUMMYFUNCTION("""COMPUTED_VALUE"""),"000 Bordeaux")</f>
        <v>000 Bordeaux</v>
      </c>
      <c r="G721" s="1" t="str">
        <f t="shared" si="1"/>
        <v>33000</v>
      </c>
      <c r="H721" s="1" t="s">
        <v>7578</v>
      </c>
      <c r="I721" s="1" t="s">
        <v>7579</v>
      </c>
      <c r="J721" s="3"/>
      <c r="K721" s="1" t="s">
        <v>80</v>
      </c>
      <c r="L721" s="3"/>
      <c r="M721" s="3"/>
    </row>
    <row r="722">
      <c r="A722" s="4" t="s">
        <v>7583</v>
      </c>
      <c r="B722" s="1" t="s">
        <v>7584</v>
      </c>
      <c r="C722" s="1" t="s">
        <v>7585</v>
      </c>
      <c r="D722" s="1" t="s">
        <v>7586</v>
      </c>
      <c r="E722" s="1" t="str">
        <f>IFERROR(__xludf.DUMMYFUNCTION("SPLIT(D722,""33"",FALSE)"),"67, avenue du Général de Gaule
                                47230 LAVARDAC")</f>
        <v>67, avenue du Général de Gaule
                                47230 LAVARDAC</v>
      </c>
      <c r="F722" s="1"/>
      <c r="G722" s="1" t="str">
        <f t="shared" si="1"/>
        <v>33</v>
      </c>
      <c r="H722" s="1" t="s">
        <v>7587</v>
      </c>
      <c r="I722" s="1" t="s">
        <v>7588</v>
      </c>
      <c r="J722" s="1" t="s">
        <v>11</v>
      </c>
      <c r="K722" s="1" t="s">
        <v>312</v>
      </c>
      <c r="L722" s="3"/>
      <c r="M722" s="3"/>
    </row>
    <row r="723">
      <c r="A723" s="4" t="s">
        <v>7592</v>
      </c>
      <c r="B723" s="1" t="s">
        <v>7593</v>
      </c>
      <c r="C723" s="1" t="s">
        <v>7594</v>
      </c>
      <c r="D723" s="1" t="s">
        <v>7595</v>
      </c>
      <c r="E723" s="1" t="str">
        <f>IFERROR(__xludf.DUMMYFUNCTION("SPLIT(D723,""33"",FALSE)"),"4 bis Avenue du Professeur Vincent 
                                BP 30034
                                ")</f>
        <v>4 bis Avenue du Professeur Vincent 
                                BP 30034
                                </v>
      </c>
      <c r="F723" s="1" t="str">
        <f>IFERROR(__xludf.DUMMYFUNCTION("""COMPUTED_VALUE"""),"305 Lormont Cedex")</f>
        <v>305 Lormont Cedex</v>
      </c>
      <c r="G723" s="1" t="str">
        <f t="shared" si="1"/>
        <v>33305</v>
      </c>
      <c r="H723" s="1" t="s">
        <v>7596</v>
      </c>
      <c r="I723" s="1" t="s">
        <v>11</v>
      </c>
      <c r="J723" s="5" t="s">
        <v>7597</v>
      </c>
      <c r="K723" s="1" t="s">
        <v>80</v>
      </c>
      <c r="L723" s="3"/>
      <c r="M723" s="3"/>
    </row>
    <row r="724">
      <c r="A724" s="4" t="s">
        <v>7599</v>
      </c>
      <c r="B724" s="1" t="s">
        <v>7600</v>
      </c>
      <c r="C724" s="1" t="s">
        <v>7601</v>
      </c>
      <c r="D724" s="1" t="s">
        <v>7602</v>
      </c>
      <c r="E724" s="1" t="str">
        <f>IFERROR(__xludf.DUMMYFUNCTION("SPLIT(D724,""33"",FALSE)"),"1  place Bardineau
                                 Hotel des Sociétés Savantes
                                ")</f>
        <v>1  place Bardineau
                                 Hotel des Sociétés Savantes
                                </v>
      </c>
      <c r="F724" s="1" t="str">
        <f>IFERROR(__xludf.DUMMYFUNCTION("""COMPUTED_VALUE"""),"000 Bordeaux")</f>
        <v>000 Bordeaux</v>
      </c>
      <c r="G724" s="1" t="str">
        <f t="shared" si="1"/>
        <v>33000</v>
      </c>
      <c r="H724" s="1" t="s">
        <v>7603</v>
      </c>
      <c r="I724" s="1" t="s">
        <v>11</v>
      </c>
      <c r="J724" s="5" t="s">
        <v>7604</v>
      </c>
      <c r="K724" s="1" t="s">
        <v>80</v>
      </c>
      <c r="L724" s="3"/>
      <c r="M724" s="3"/>
    </row>
    <row r="725">
      <c r="A725" s="4" t="s">
        <v>7612</v>
      </c>
      <c r="B725" s="1" t="s">
        <v>7613</v>
      </c>
      <c r="C725" s="1" t="s">
        <v>7614</v>
      </c>
      <c r="D725" s="1" t="s">
        <v>6573</v>
      </c>
      <c r="E725" s="1" t="str">
        <f>IFERROR(__xludf.DUMMYFUNCTION("SPLIT(D725,""33"",FALSE)"),"16 rue Ausone
                                ")</f>
        <v>16 rue Ausone
                                </v>
      </c>
      <c r="F725" s="1" t="str">
        <f>IFERROR(__xludf.DUMMYFUNCTION("""COMPUTED_VALUE"""),"000 Bordeaux")</f>
        <v>000 Bordeaux</v>
      </c>
      <c r="G725" s="1" t="str">
        <f t="shared" si="1"/>
        <v>33000</v>
      </c>
      <c r="H725" s="1" t="s">
        <v>7615</v>
      </c>
      <c r="I725" s="1" t="s">
        <v>11</v>
      </c>
      <c r="J725" s="1" t="s">
        <v>11</v>
      </c>
      <c r="K725" s="1" t="s">
        <v>31</v>
      </c>
      <c r="L725" s="3"/>
      <c r="M725" s="3"/>
    </row>
    <row r="726">
      <c r="A726" s="4" t="s">
        <v>7619</v>
      </c>
      <c r="B726" s="1" t="s">
        <v>7620</v>
      </c>
      <c r="C726" s="1" t="s">
        <v>7621</v>
      </c>
      <c r="D726" s="1" t="s">
        <v>7622</v>
      </c>
      <c r="E726" s="1" t="str">
        <f>IFERROR(__xludf.DUMMYFUNCTION("SPLIT(D726,""33"",FALSE)"),"64 rue roland garros
                                ")</f>
        <v>64 rue roland garros
                                </v>
      </c>
      <c r="F726" s="1" t="str">
        <f>IFERROR(__xludf.DUMMYFUNCTION("""COMPUTED_VALUE"""),"160 Saint Médard en Jalles")</f>
        <v>160 Saint Médard en Jalles</v>
      </c>
      <c r="G726" s="1" t="str">
        <f t="shared" si="1"/>
        <v>33160</v>
      </c>
      <c r="H726" s="1" t="s">
        <v>7623</v>
      </c>
      <c r="I726" s="1" t="s">
        <v>7624</v>
      </c>
      <c r="J726" s="5" t="s">
        <v>7625</v>
      </c>
      <c r="K726" s="1" t="s">
        <v>80</v>
      </c>
      <c r="L726" s="3"/>
      <c r="M726" s="3"/>
    </row>
    <row r="727">
      <c r="A727" s="4" t="s">
        <v>7633</v>
      </c>
      <c r="B727" s="1" t="s">
        <v>7634</v>
      </c>
      <c r="C727" s="1" t="s">
        <v>7635</v>
      </c>
      <c r="D727" s="1" t="s">
        <v>7636</v>
      </c>
      <c r="E727" s="1" t="str">
        <f>IFERROR(__xludf.DUMMYFUNCTION("SPLIT(D727,""33"",FALSE)"),"10 place lafargue 
                                ")</f>
        <v>10 place lafargue 
                                </v>
      </c>
      <c r="F727" s="1" t="str">
        <f>IFERROR(__xludf.DUMMYFUNCTION("""COMPUTED_VALUE"""),"000 Bordeaux")</f>
        <v>000 Bordeaux</v>
      </c>
      <c r="G727" s="1" t="str">
        <f t="shared" si="1"/>
        <v>33000</v>
      </c>
      <c r="H727" s="1" t="s">
        <v>7637</v>
      </c>
      <c r="I727" s="1" t="s">
        <v>11</v>
      </c>
      <c r="J727" s="5" t="s">
        <v>7638</v>
      </c>
      <c r="K727" s="1" t="s">
        <v>382</v>
      </c>
      <c r="L727" s="3"/>
      <c r="M727" s="3"/>
    </row>
    <row r="728">
      <c r="A728" s="4" t="s">
        <v>7652</v>
      </c>
      <c r="B728" s="1" t="s">
        <v>7653</v>
      </c>
      <c r="C728" s="1" t="s">
        <v>7654</v>
      </c>
      <c r="D728" s="1" t="s">
        <v>7655</v>
      </c>
      <c r="E728" s="1" t="str">
        <f>IFERROR(__xludf.DUMMYFUNCTION("SPLIT(D728,""33"",FALSE)"),"17 Bis cours Edouard Vaillant
                                ")</f>
        <v>17 Bis cours Edouard Vaillant
                                </v>
      </c>
      <c r="F728" s="1" t="str">
        <f>IFERROR(__xludf.DUMMYFUNCTION("""COMPUTED_VALUE"""),"300 BORDEAUX")</f>
        <v>300 BORDEAUX</v>
      </c>
      <c r="G728" s="1" t="str">
        <f t="shared" si="1"/>
        <v>33300</v>
      </c>
      <c r="H728" s="1" t="s">
        <v>7656</v>
      </c>
      <c r="I728" s="1" t="s">
        <v>11</v>
      </c>
      <c r="J728" s="5" t="s">
        <v>7657</v>
      </c>
      <c r="K728" s="1" t="s">
        <v>80</v>
      </c>
      <c r="L728" s="3"/>
      <c r="M728" s="3"/>
    </row>
    <row r="729">
      <c r="A729" s="4" t="s">
        <v>7663</v>
      </c>
      <c r="B729" s="1" t="s">
        <v>7664</v>
      </c>
      <c r="C729" s="1" t="s">
        <v>7665</v>
      </c>
      <c r="D729" s="1" t="s">
        <v>7666</v>
      </c>
      <c r="E729" s="1" t="str">
        <f>IFERROR(__xludf.DUMMYFUNCTION("SPLIT(D729,""33"",FALSE)"),"17 rue des Remparts
                                ")</f>
        <v>17 rue des Remparts
                                </v>
      </c>
      <c r="F729" s="1" t="str">
        <f>IFERROR(__xludf.DUMMYFUNCTION("""COMPUTED_VALUE"""),"000 Bordeaux")</f>
        <v>000 Bordeaux</v>
      </c>
      <c r="G729" s="1" t="str">
        <f t="shared" si="1"/>
        <v>33000</v>
      </c>
      <c r="H729" s="1" t="s">
        <v>7667</v>
      </c>
      <c r="I729" s="1" t="s">
        <v>7668</v>
      </c>
      <c r="J729" s="1" t="s">
        <v>11</v>
      </c>
      <c r="K729" s="1" t="s">
        <v>80</v>
      </c>
      <c r="L729" s="3"/>
      <c r="M729" s="3"/>
    </row>
    <row r="730">
      <c r="A730" s="4" t="s">
        <v>7696</v>
      </c>
      <c r="B730" s="1" t="s">
        <v>7697</v>
      </c>
      <c r="C730" s="1" t="s">
        <v>7698</v>
      </c>
      <c r="D730" s="1" t="s">
        <v>7699</v>
      </c>
      <c r="E730" s="1" t="str">
        <f>IFERROR(__xludf.DUMMYFUNCTION("SPLIT(D730,""33"",FALSE)"),"10 rue Jean Carmet
                                ")</f>
        <v>10 rue Jean Carmet
                                </v>
      </c>
      <c r="F730" s="1" t="str">
        <f>IFERROR(__xludf.DUMMYFUNCTION("""COMPUTED_VALUE"""),"600 Pessac")</f>
        <v>600 Pessac</v>
      </c>
      <c r="G730" s="1" t="str">
        <f t="shared" si="1"/>
        <v>33600</v>
      </c>
      <c r="H730" s="1" t="s">
        <v>7700</v>
      </c>
      <c r="I730" s="1" t="s">
        <v>11</v>
      </c>
      <c r="J730" s="1" t="s">
        <v>11</v>
      </c>
      <c r="K730" s="1" t="s">
        <v>43</v>
      </c>
      <c r="L730" s="3"/>
      <c r="M730" s="3"/>
    </row>
    <row r="731">
      <c r="A731" s="4" t="s">
        <v>7708</v>
      </c>
      <c r="B731" s="1" t="s">
        <v>7709</v>
      </c>
      <c r="C731" s="1" t="s">
        <v>7710</v>
      </c>
      <c r="D731" s="1" t="s">
        <v>7711</v>
      </c>
      <c r="E731" s="1" t="str">
        <f>IFERROR(__xludf.DUMMYFUNCTION("SPLIT(D731,""33"",FALSE)"),"14 cours evrard de fayolle
                                ")</f>
        <v>14 cours evrard de fayolle
                                </v>
      </c>
      <c r="F731" s="1" t="str">
        <f>IFERROR(__xludf.DUMMYFUNCTION("""COMPUTED_VALUE"""),"000 Bordeaux")</f>
        <v>000 Bordeaux</v>
      </c>
      <c r="G731" s="1" t="str">
        <f t="shared" si="1"/>
        <v>33000</v>
      </c>
      <c r="H731" s="1" t="s">
        <v>7712</v>
      </c>
      <c r="I731" s="1" t="s">
        <v>11</v>
      </c>
      <c r="J731" s="5" t="s">
        <v>7713</v>
      </c>
      <c r="K731" s="1" t="s">
        <v>80</v>
      </c>
      <c r="L731" s="3"/>
      <c r="M731" s="3"/>
    </row>
    <row r="732">
      <c r="A732" s="4" t="s">
        <v>7715</v>
      </c>
      <c r="B732" s="1" t="s">
        <v>7716</v>
      </c>
      <c r="C732" s="1" t="s">
        <v>7717</v>
      </c>
      <c r="D732" s="1" t="s">
        <v>7718</v>
      </c>
      <c r="E732" s="1" t="str">
        <f>IFERROR(__xludf.DUMMYFUNCTION("SPLIT(D732,""33"",FALSE)"),"107 - 109 rue Kleber
                                ")</f>
        <v>107 - 109 rue Kleber
                                </v>
      </c>
      <c r="F732" s="1" t="str">
        <f>IFERROR(__xludf.DUMMYFUNCTION("""COMPUTED_VALUE"""),"800 Bordeaux")</f>
        <v>800 Bordeaux</v>
      </c>
      <c r="G732" s="1" t="str">
        <f t="shared" si="1"/>
        <v>33800</v>
      </c>
      <c r="H732" s="1" t="s">
        <v>7719</v>
      </c>
      <c r="I732" s="1" t="s">
        <v>11</v>
      </c>
      <c r="J732" s="1" t="s">
        <v>11</v>
      </c>
      <c r="K732" s="1" t="s">
        <v>312</v>
      </c>
      <c r="L732" s="3"/>
      <c r="M732" s="3"/>
    </row>
    <row r="733">
      <c r="A733" s="4" t="s">
        <v>7721</v>
      </c>
      <c r="B733" s="1" t="s">
        <v>7722</v>
      </c>
      <c r="C733" s="1" t="s">
        <v>7723</v>
      </c>
      <c r="D733" s="1" t="s">
        <v>7724</v>
      </c>
      <c r="E733" s="1" t="str">
        <f>IFERROR(__xludf.DUMMYFUNCTION("SPLIT(D733,""33"",FALSE)"),"13, rue Edouard Colonne
                                ")</f>
        <v>13, rue Edouard Colonne
                                </v>
      </c>
      <c r="F733" s="1" t="str">
        <f>IFERROR(__xludf.DUMMYFUNCTION("""COMPUTED_VALUE"""),"300 Bordeaux")</f>
        <v>300 Bordeaux</v>
      </c>
      <c r="G733" s="1" t="str">
        <f t="shared" si="1"/>
        <v>33300</v>
      </c>
      <c r="H733" s="1" t="s">
        <v>7725</v>
      </c>
      <c r="I733" s="1" t="s">
        <v>11</v>
      </c>
      <c r="J733" s="1" t="s">
        <v>11</v>
      </c>
      <c r="K733" s="1" t="s">
        <v>31</v>
      </c>
      <c r="L733" s="3"/>
      <c r="M733" s="3"/>
    </row>
    <row r="734">
      <c r="A734" s="4" t="s">
        <v>7733</v>
      </c>
      <c r="B734" s="1" t="s">
        <v>7734</v>
      </c>
      <c r="C734" s="3"/>
      <c r="D734" s="1" t="s">
        <v>9575</v>
      </c>
      <c r="E734" s="1" t="str">
        <f>IFERROR(__xludf.DUMMYFUNCTION("SPLIT(D734,""33"",FALSE)"),"pas d'adresse")</f>
        <v>pas d'adresse</v>
      </c>
      <c r="F734" s="3"/>
      <c r="G734" s="1" t="str">
        <f t="shared" si="1"/>
        <v/>
      </c>
      <c r="H734" s="3"/>
      <c r="I734" s="1" t="s">
        <v>11</v>
      </c>
      <c r="J734" s="1" t="s">
        <v>11</v>
      </c>
      <c r="K734" s="1" t="s">
        <v>11</v>
      </c>
      <c r="L734" s="3"/>
      <c r="M734" s="3"/>
    </row>
    <row r="735">
      <c r="A735" s="4" t="s">
        <v>7740</v>
      </c>
      <c r="B735" s="1" t="s">
        <v>7741</v>
      </c>
      <c r="C735" s="3"/>
      <c r="D735" s="1" t="s">
        <v>9575</v>
      </c>
      <c r="E735" s="1" t="str">
        <f>IFERROR(__xludf.DUMMYFUNCTION("SPLIT(D735,""33"",FALSE)"),"pas d'adresse")</f>
        <v>pas d'adresse</v>
      </c>
      <c r="F735" s="3"/>
      <c r="G735" s="1" t="str">
        <f t="shared" si="1"/>
        <v/>
      </c>
      <c r="H735" s="3"/>
      <c r="I735" s="1" t="s">
        <v>11</v>
      </c>
      <c r="J735" s="1" t="s">
        <v>11</v>
      </c>
      <c r="K735" s="1" t="s">
        <v>11</v>
      </c>
      <c r="L735" s="3"/>
      <c r="M735" s="3"/>
    </row>
    <row r="736">
      <c r="A736" s="4" t="s">
        <v>7749</v>
      </c>
      <c r="B736" s="1" t="s">
        <v>7750</v>
      </c>
      <c r="C736" s="1" t="s">
        <v>7751</v>
      </c>
      <c r="D736" s="1" t="s">
        <v>7752</v>
      </c>
      <c r="E736" s="1" t="str">
        <f>IFERROR(__xludf.DUMMYFUNCTION("SPLIT(D736,""33"",FALSE)"),"59 RUE DE BRACH
                                ")</f>
        <v>59 RUE DE BRACH
                                </v>
      </c>
      <c r="F736" s="1" t="str">
        <f>IFERROR(__xludf.DUMMYFUNCTION("""COMPUTED_VALUE"""),"000 BORDEAUX")</f>
        <v>000 BORDEAUX</v>
      </c>
      <c r="G736" s="1" t="str">
        <f t="shared" si="1"/>
        <v>33000</v>
      </c>
      <c r="H736" s="1" t="s">
        <v>7753</v>
      </c>
      <c r="I736" s="1" t="s">
        <v>7754</v>
      </c>
      <c r="J736" s="1" t="s">
        <v>11</v>
      </c>
      <c r="K736" s="1" t="s">
        <v>183</v>
      </c>
      <c r="L736" s="3"/>
      <c r="M736" s="3"/>
    </row>
    <row r="737">
      <c r="A737" s="4" t="s">
        <v>7758</v>
      </c>
      <c r="B737" s="1" t="s">
        <v>7759</v>
      </c>
      <c r="C737" s="1" t="s">
        <v>7760</v>
      </c>
      <c r="D737" s="1" t="s">
        <v>7761</v>
      </c>
      <c r="E737" s="1" t="str">
        <f>IFERROR(__xludf.DUMMYFUNCTION("SPLIT(D737,""33"",FALSE)"),"12 rue de Bègles
                                 Appartement 5
                                ")</f>
        <v>12 rue de Bègles
                                 Appartement 5
                                </v>
      </c>
      <c r="F737" s="1" t="str">
        <f>IFERROR(__xludf.DUMMYFUNCTION("""COMPUTED_VALUE"""),"800 Bordeaux")</f>
        <v>800 Bordeaux</v>
      </c>
      <c r="G737" s="1" t="str">
        <f t="shared" si="1"/>
        <v>33800</v>
      </c>
      <c r="H737" s="1" t="s">
        <v>7762</v>
      </c>
      <c r="I737" s="1" t="s">
        <v>7763</v>
      </c>
      <c r="J737" s="1" t="s">
        <v>11</v>
      </c>
      <c r="K737" s="1" t="s">
        <v>183</v>
      </c>
      <c r="L737" s="3"/>
      <c r="M737" s="3"/>
    </row>
    <row r="738">
      <c r="A738" s="4" t="s">
        <v>7769</v>
      </c>
      <c r="B738" s="1" t="s">
        <v>7770</v>
      </c>
      <c r="C738" s="1" t="s">
        <v>7771</v>
      </c>
      <c r="D738" s="1" t="s">
        <v>7772</v>
      </c>
      <c r="E738" s="1" t="str">
        <f>IFERROR(__xludf.DUMMYFUNCTION("SPLIT(D738,""33"",FALSE)"),"129 cours du Médoc
                                 Résidence Saint Estèphe Appt 11- Bâtiment A
                                ")</f>
        <v>129 cours du Médoc
                                 Résidence Saint Estèphe Appt 11- Bâtiment A
                                </v>
      </c>
      <c r="F738" s="1" t="str">
        <f>IFERROR(__xludf.DUMMYFUNCTION("""COMPUTED_VALUE"""),"300 BORDEAUX")</f>
        <v>300 BORDEAUX</v>
      </c>
      <c r="G738" s="1" t="str">
        <f t="shared" si="1"/>
        <v>33300</v>
      </c>
      <c r="H738" s="1" t="s">
        <v>7773</v>
      </c>
      <c r="I738" s="1" t="s">
        <v>7774</v>
      </c>
      <c r="J738" s="5" t="s">
        <v>7775</v>
      </c>
      <c r="K738" s="1" t="s">
        <v>80</v>
      </c>
      <c r="L738" s="3"/>
      <c r="M738" s="3"/>
    </row>
    <row r="739">
      <c r="A739" s="4" t="s">
        <v>7779</v>
      </c>
      <c r="B739" s="1" t="s">
        <v>7780</v>
      </c>
      <c r="C739" s="1" t="s">
        <v>7781</v>
      </c>
      <c r="D739" s="1" t="s">
        <v>7782</v>
      </c>
      <c r="E739" s="1" t="str">
        <f>IFERROR(__xludf.DUMMYFUNCTION("SPLIT(D739,""33"",FALSE)"),"28 rue Rabot
                                ")</f>
        <v>28 rue Rabot
                                </v>
      </c>
      <c r="F739" s="1" t="str">
        <f>IFERROR(__xludf.DUMMYFUNCTION("""COMPUTED_VALUE"""),"200 Bordeaux")</f>
        <v>200 Bordeaux</v>
      </c>
      <c r="G739" s="1" t="str">
        <f t="shared" si="1"/>
        <v>33200</v>
      </c>
      <c r="H739" s="1" t="s">
        <v>1320</v>
      </c>
      <c r="I739" s="1" t="s">
        <v>1321</v>
      </c>
      <c r="J739" s="1" t="s">
        <v>11</v>
      </c>
      <c r="K739" s="1" t="s">
        <v>312</v>
      </c>
      <c r="L739" s="3"/>
      <c r="M739" s="3"/>
    </row>
    <row r="740">
      <c r="A740" s="4" t="s">
        <v>7788</v>
      </c>
      <c r="B740" s="1" t="s">
        <v>7789</v>
      </c>
      <c r="C740" s="1" t="s">
        <v>7790</v>
      </c>
      <c r="D740" s="1" t="s">
        <v>7791</v>
      </c>
      <c r="E740" s="1" t="str">
        <f>IFERROR(__xludf.DUMMYFUNCTION("SPLIT(D740,""33"",FALSE)"),"23 cours de Québec
                                 Porte 316
                                ")</f>
        <v>23 cours de Québec
                                 Porte 316
                                </v>
      </c>
      <c r="F740" s="1" t="str">
        <f>IFERROR(__xludf.DUMMYFUNCTION("""COMPUTED_VALUE"""),"300 BORDEAUX")</f>
        <v>300 BORDEAUX</v>
      </c>
      <c r="G740" s="1" t="str">
        <f t="shared" si="1"/>
        <v>33300</v>
      </c>
      <c r="H740" s="1" t="s">
        <v>7792</v>
      </c>
      <c r="I740" s="1" t="s">
        <v>7793</v>
      </c>
      <c r="J740" s="5" t="s">
        <v>7794</v>
      </c>
      <c r="K740" s="1" t="s">
        <v>31</v>
      </c>
      <c r="L740" s="3"/>
      <c r="M740" s="3"/>
    </row>
    <row r="741">
      <c r="A741" s="4" t="s">
        <v>7796</v>
      </c>
      <c r="B741" s="1" t="s">
        <v>7797</v>
      </c>
      <c r="C741" s="1" t="s">
        <v>7798</v>
      </c>
      <c r="D741" s="1" t="s">
        <v>7799</v>
      </c>
      <c r="E741" s="1" t="str">
        <f>IFERROR(__xludf.DUMMYFUNCTION("SPLIT(D741,""33"",FALSE)"),"49 rue Eugène ténot
                                ")</f>
        <v>49 rue Eugène ténot
                                </v>
      </c>
      <c r="F741" s="1" t="str">
        <f>IFERROR(__xludf.DUMMYFUNCTION("""COMPUTED_VALUE"""),"800 Bordeaux")</f>
        <v>800 Bordeaux</v>
      </c>
      <c r="G741" s="1" t="str">
        <f t="shared" si="1"/>
        <v>33800</v>
      </c>
      <c r="H741" s="1" t="s">
        <v>7800</v>
      </c>
      <c r="I741" s="1" t="s">
        <v>11</v>
      </c>
      <c r="J741" s="3"/>
      <c r="K741" s="1" t="s">
        <v>80</v>
      </c>
      <c r="L741" s="3"/>
      <c r="M741" s="3"/>
    </row>
    <row r="742">
      <c r="A742" s="4" t="s">
        <v>7802</v>
      </c>
      <c r="B742" s="1" t="s">
        <v>7803</v>
      </c>
      <c r="C742" s="1" t="s">
        <v>7804</v>
      </c>
      <c r="D742" s="1" t="s">
        <v>7805</v>
      </c>
      <c r="E742" s="1" t="str">
        <f>IFERROR(__xludf.DUMMYFUNCTION("SPLIT(D742,""33"",FALSE)"),"55 ave du Maréchal de Lattre de Tassigny
                                ")</f>
        <v>55 ave du Maréchal de Lattre de Tassigny
                                </v>
      </c>
      <c r="F742" s="1" t="str">
        <f>IFERROR(__xludf.DUMMYFUNCTION("""COMPUTED_VALUE"""),"700 BORDEAUX")</f>
        <v>700 BORDEAUX</v>
      </c>
      <c r="G742" s="1" t="str">
        <f t="shared" si="1"/>
        <v>33700</v>
      </c>
      <c r="H742" s="1" t="s">
        <v>7806</v>
      </c>
      <c r="I742" s="1" t="s">
        <v>7807</v>
      </c>
      <c r="J742" s="5" t="s">
        <v>7808</v>
      </c>
      <c r="K742" s="1" t="s">
        <v>53</v>
      </c>
      <c r="L742" s="3"/>
      <c r="M742" s="3"/>
    </row>
    <row r="743">
      <c r="A743" s="4" t="s">
        <v>7812</v>
      </c>
      <c r="B743" s="1" t="s">
        <v>7813</v>
      </c>
      <c r="C743" s="1" t="s">
        <v>7814</v>
      </c>
      <c r="D743" s="1" t="s">
        <v>9575</v>
      </c>
      <c r="E743" s="1" t="str">
        <f>IFERROR(__xludf.DUMMYFUNCTION("SPLIT(D743,""33"",FALSE)"),"pas d'adresse")</f>
        <v>pas d'adresse</v>
      </c>
      <c r="F743" s="3"/>
      <c r="G743" s="1" t="str">
        <f t="shared" si="1"/>
        <v/>
      </c>
      <c r="H743" s="3"/>
      <c r="I743" s="1" t="s">
        <v>11</v>
      </c>
      <c r="J743" s="1" t="s">
        <v>11</v>
      </c>
      <c r="K743" s="1" t="s">
        <v>11</v>
      </c>
      <c r="L743" s="3"/>
      <c r="M743" s="3"/>
    </row>
    <row r="744">
      <c r="A744" s="4" t="s">
        <v>7818</v>
      </c>
      <c r="B744" s="1" t="s">
        <v>7819</v>
      </c>
      <c r="C744" s="1" t="s">
        <v>7820</v>
      </c>
      <c r="D744" s="1" t="s">
        <v>7821</v>
      </c>
      <c r="E744" s="1" t="str">
        <f>IFERROR(__xludf.DUMMYFUNCTION("SPLIT(D744,""33"",FALSE)"),"8 rue de Port
                                ")</f>
        <v>8 rue de Port
                                </v>
      </c>
      <c r="F744" s="1" t="str">
        <f>IFERROR(__xludf.DUMMYFUNCTION("""COMPUTED_VALUE"""),"800 Bordeaux")</f>
        <v>800 Bordeaux</v>
      </c>
      <c r="G744" s="1" t="str">
        <f t="shared" si="1"/>
        <v>33800</v>
      </c>
      <c r="H744" s="1" t="s">
        <v>7822</v>
      </c>
      <c r="I744" s="1" t="s">
        <v>11</v>
      </c>
      <c r="J744" s="5" t="s">
        <v>7823</v>
      </c>
      <c r="K744" s="1" t="s">
        <v>53</v>
      </c>
      <c r="L744" s="3"/>
      <c r="M744" s="3"/>
    </row>
    <row r="745">
      <c r="A745" s="4" t="s">
        <v>7827</v>
      </c>
      <c r="B745" s="1" t="s">
        <v>7828</v>
      </c>
      <c r="C745" s="1" t="s">
        <v>7829</v>
      </c>
      <c r="D745" s="1" t="s">
        <v>7830</v>
      </c>
      <c r="E745" s="1" t="str">
        <f>IFERROR(__xludf.DUMMYFUNCTION("SPLIT(D745,""33"",FALSE)"),"3rue de la Rosière 
                                 Appt 09 / Bat C
                                ")</f>
        <v>3rue de la Rosière 
                                 Appt 09 / Bat C
                                </v>
      </c>
      <c r="F745" s="1" t="str">
        <f>IFERROR(__xludf.DUMMYFUNCTION("""COMPUTED_VALUE"""),"320 Eysines / Bordeaux")</f>
        <v>320 Eysines / Bordeaux</v>
      </c>
      <c r="G745" s="1" t="str">
        <f t="shared" si="1"/>
        <v>33320</v>
      </c>
      <c r="H745" s="1" t="s">
        <v>7831</v>
      </c>
      <c r="I745" s="1" t="s">
        <v>7832</v>
      </c>
      <c r="J745" s="5" t="s">
        <v>7833</v>
      </c>
      <c r="K745" s="1" t="s">
        <v>31</v>
      </c>
      <c r="L745" s="3"/>
      <c r="M745" s="3"/>
    </row>
    <row r="746">
      <c r="A746" s="4" t="s">
        <v>7837</v>
      </c>
      <c r="B746" s="1" t="s">
        <v>7838</v>
      </c>
      <c r="C746" s="1" t="s">
        <v>7839</v>
      </c>
      <c r="D746" s="1" t="s">
        <v>7840</v>
      </c>
      <c r="E746" s="1" t="str">
        <f>IFERROR(__xludf.DUMMYFUNCTION("SPLIT(D746,""33"",FALSE)"),"10 rue Carbonneau
                                ")</f>
        <v>10 rue Carbonneau
                                </v>
      </c>
      <c r="F746" s="1" t="str">
        <f>IFERROR(__xludf.DUMMYFUNCTION("""COMPUTED_VALUE"""),"800 BORDEAUX")</f>
        <v>800 BORDEAUX</v>
      </c>
      <c r="G746" s="1" t="str">
        <f t="shared" si="1"/>
        <v>33800</v>
      </c>
      <c r="H746" s="1" t="s">
        <v>7841</v>
      </c>
      <c r="I746" s="1" t="s">
        <v>11</v>
      </c>
      <c r="J746" s="5" t="s">
        <v>7842</v>
      </c>
      <c r="K746" s="1" t="s">
        <v>312</v>
      </c>
      <c r="L746" s="3"/>
      <c r="M746" s="3"/>
    </row>
    <row r="747">
      <c r="A747" s="4" t="s">
        <v>7848</v>
      </c>
      <c r="B747" s="1" t="s">
        <v>7849</v>
      </c>
      <c r="C747" s="1" t="s">
        <v>7850</v>
      </c>
      <c r="D747" s="1" t="s">
        <v>7851</v>
      </c>
      <c r="E747" s="1" t="str">
        <f>IFERROR(__xludf.DUMMYFUNCTION("SPLIT(D747,""33"",FALSE)"),"72 bis, rue des menuts
                                ")</f>
        <v>72 bis, rue des menuts
                                </v>
      </c>
      <c r="F747" s="1" t="str">
        <f>IFERROR(__xludf.DUMMYFUNCTION("""COMPUTED_VALUE"""),"800 bordeaux")</f>
        <v>800 bordeaux</v>
      </c>
      <c r="G747" s="1" t="str">
        <f t="shared" si="1"/>
        <v>33800</v>
      </c>
      <c r="H747" s="1" t="s">
        <v>7852</v>
      </c>
      <c r="I747" s="1" t="s">
        <v>11</v>
      </c>
      <c r="J747" s="5" t="s">
        <v>7853</v>
      </c>
      <c r="K747" s="1" t="s">
        <v>80</v>
      </c>
      <c r="L747" s="3"/>
      <c r="M747" s="3"/>
    </row>
    <row r="748">
      <c r="A748" s="4" t="s">
        <v>7855</v>
      </c>
      <c r="B748" s="1" t="s">
        <v>7856</v>
      </c>
      <c r="C748" s="1" t="s">
        <v>7857</v>
      </c>
      <c r="D748" s="1" t="s">
        <v>7858</v>
      </c>
      <c r="E748" s="1" t="str">
        <f>IFERROR(__xludf.DUMMYFUNCTION("SPLIT(D748,""33"",FALSE)"),"11 rue Thiac
                                ")</f>
        <v>11 rue Thiac
                                </v>
      </c>
      <c r="F748" s="1" t="str">
        <f>IFERROR(__xludf.DUMMYFUNCTION("""COMPUTED_VALUE"""),"000 BORDEAUX")</f>
        <v>000 BORDEAUX</v>
      </c>
      <c r="G748" s="1" t="str">
        <f t="shared" si="1"/>
        <v>33000</v>
      </c>
      <c r="H748" s="1" t="s">
        <v>7859</v>
      </c>
      <c r="I748" s="1" t="s">
        <v>11</v>
      </c>
      <c r="J748" s="5" t="s">
        <v>7860</v>
      </c>
      <c r="K748" s="1" t="s">
        <v>80</v>
      </c>
      <c r="L748" s="3"/>
      <c r="M748" s="3"/>
    </row>
    <row r="749">
      <c r="A749" s="4" t="s">
        <v>7862</v>
      </c>
      <c r="B749" s="1" t="s">
        <v>7863</v>
      </c>
      <c r="C749" s="3"/>
      <c r="D749" s="1" t="s">
        <v>9575</v>
      </c>
      <c r="E749" s="1" t="str">
        <f>IFERROR(__xludf.DUMMYFUNCTION("SPLIT(D749,""33"",FALSE)"),"pas d'adresse")</f>
        <v>pas d'adresse</v>
      </c>
      <c r="F749" s="3"/>
      <c r="G749" s="1" t="str">
        <f t="shared" si="1"/>
        <v/>
      </c>
      <c r="H749" s="3"/>
      <c r="I749" s="1" t="s">
        <v>11</v>
      </c>
      <c r="J749" s="1" t="s">
        <v>11</v>
      </c>
      <c r="K749" s="1" t="s">
        <v>11</v>
      </c>
      <c r="L749" s="3"/>
      <c r="M749" s="3"/>
    </row>
    <row r="750">
      <c r="A750" s="4" t="s">
        <v>7865</v>
      </c>
      <c r="B750" s="1" t="s">
        <v>7866</v>
      </c>
      <c r="C750" s="1" t="s">
        <v>7867</v>
      </c>
      <c r="D750" s="1" t="s">
        <v>7868</v>
      </c>
      <c r="E750" s="1" t="str">
        <f>IFERROR(__xludf.DUMMYFUNCTION("SPLIT(D750,""33"",FALSE)"),"16 Cours Gambetta
                                ")</f>
        <v>16 Cours Gambetta
                                </v>
      </c>
      <c r="F750" s="1" t="str">
        <f>IFERROR(__xludf.DUMMYFUNCTION("""COMPUTED_VALUE"""),"150 CENON")</f>
        <v>150 CENON</v>
      </c>
      <c r="G750" s="1" t="str">
        <f t="shared" si="1"/>
        <v>33150</v>
      </c>
      <c r="H750" s="1" t="s">
        <v>7869</v>
      </c>
      <c r="I750" s="1" t="s">
        <v>11</v>
      </c>
      <c r="J750" s="1" t="s">
        <v>7870</v>
      </c>
      <c r="K750" s="1" t="s">
        <v>53</v>
      </c>
      <c r="L750" s="3"/>
      <c r="M750" s="3"/>
    </row>
    <row r="751">
      <c r="A751" s="4" t="s">
        <v>7876</v>
      </c>
      <c r="B751" s="1" t="s">
        <v>7877</v>
      </c>
      <c r="C751" s="1" t="s">
        <v>7878</v>
      </c>
      <c r="D751" s="1" t="s">
        <v>7879</v>
      </c>
      <c r="E751" s="1" t="str">
        <f>IFERROR(__xludf.DUMMYFUNCTION("SPLIT(D751,""33"",FALSE)"),"6 rue Ramonet
                                ")</f>
        <v>6 rue Ramonet
                                </v>
      </c>
      <c r="F751" s="1" t="str">
        <f>IFERROR(__xludf.DUMMYFUNCTION("""COMPUTED_VALUE"""),"000 Bordeaux")</f>
        <v>000 Bordeaux</v>
      </c>
      <c r="G751" s="1" t="str">
        <f t="shared" si="1"/>
        <v>33000</v>
      </c>
      <c r="H751" s="1" t="s">
        <v>7880</v>
      </c>
      <c r="I751" s="1" t="s">
        <v>11</v>
      </c>
      <c r="J751" s="5" t="s">
        <v>7881</v>
      </c>
      <c r="K751" s="1" t="s">
        <v>80</v>
      </c>
      <c r="L751" s="3"/>
      <c r="M751" s="3"/>
    </row>
    <row r="752">
      <c r="A752" s="4" t="s">
        <v>7891</v>
      </c>
      <c r="B752" s="1" t="s">
        <v>7892</v>
      </c>
      <c r="C752" s="1" t="s">
        <v>7893</v>
      </c>
      <c r="D752" s="1" t="s">
        <v>7894</v>
      </c>
      <c r="E752" s="1" t="str">
        <f>IFERROR(__xludf.DUMMYFUNCTION("SPLIT(D752,""33"",FALSE)"),"59 Cours de la Martinique
                                ")</f>
        <v>59 Cours de la Martinique
                                </v>
      </c>
      <c r="F752" s="1" t="str">
        <f>IFERROR(__xludf.DUMMYFUNCTION("""COMPUTED_VALUE"""),"000 Bordeaux")</f>
        <v>000 Bordeaux</v>
      </c>
      <c r="G752" s="1" t="str">
        <f t="shared" si="1"/>
        <v>33000</v>
      </c>
      <c r="H752" s="1" t="s">
        <v>7895</v>
      </c>
      <c r="I752" s="1" t="s">
        <v>7896</v>
      </c>
      <c r="J752" s="1" t="s">
        <v>11</v>
      </c>
      <c r="K752" s="1" t="s">
        <v>80</v>
      </c>
      <c r="L752" s="3"/>
      <c r="M752" s="3"/>
    </row>
    <row r="753">
      <c r="A753" s="4" t="s">
        <v>7900</v>
      </c>
      <c r="B753" s="1" t="s">
        <v>7901</v>
      </c>
      <c r="C753" s="1" t="s">
        <v>7902</v>
      </c>
      <c r="D753" s="1" t="s">
        <v>7903</v>
      </c>
      <c r="E753" s="1" t="str">
        <f>IFERROR(__xludf.DUMMYFUNCTION("SPLIT(D753,""33"",FALSE)"),"29, rue Famatina
                                ")</f>
        <v>29, rue Famatina
                                </v>
      </c>
      <c r="F753" s="1" t="str">
        <f>IFERROR(__xludf.DUMMYFUNCTION("""COMPUTED_VALUE"""),"200 Bordeaux")</f>
        <v>200 Bordeaux</v>
      </c>
      <c r="G753" s="1" t="str">
        <f t="shared" si="1"/>
        <v>33200</v>
      </c>
      <c r="H753" s="1" t="s">
        <v>7904</v>
      </c>
      <c r="I753" s="1" t="s">
        <v>11</v>
      </c>
      <c r="J753" s="5" t="s">
        <v>7905</v>
      </c>
      <c r="K753" s="1" t="s">
        <v>80</v>
      </c>
      <c r="L753" s="3"/>
      <c r="M753" s="3"/>
    </row>
    <row r="754">
      <c r="A754" s="4" t="s">
        <v>7909</v>
      </c>
      <c r="B754" s="1" t="s">
        <v>7910</v>
      </c>
      <c r="C754" s="1" t="s">
        <v>7911</v>
      </c>
      <c r="D754" s="1" t="s">
        <v>7912</v>
      </c>
      <c r="E754" s="1" t="str">
        <f>IFERROR(__xludf.DUMMYFUNCTION("SPLIT(D754,""33"",FALSE)")," rue Bouthier
                                 Tania SAINT-LEGER Présidente
                                ")</f>
        <v> rue Bouthier
                                 Tania SAINT-LEGER Présidente
                                </v>
      </c>
      <c r="F754" s="1" t="str">
        <f>IFERROR(__xludf.DUMMYFUNCTION("""COMPUTED_VALUE"""),"100 BORDEAUX")</f>
        <v>100 BORDEAUX</v>
      </c>
      <c r="G754" s="1" t="str">
        <f t="shared" si="1"/>
        <v>33100</v>
      </c>
      <c r="H754" s="1" t="s">
        <v>7913</v>
      </c>
      <c r="I754" s="1" t="s">
        <v>7914</v>
      </c>
      <c r="J754" s="5" t="s">
        <v>7915</v>
      </c>
      <c r="K754" s="1" t="s">
        <v>80</v>
      </c>
      <c r="L754" s="3"/>
      <c r="M754" s="3"/>
    </row>
    <row r="755">
      <c r="A755" s="4" t="s">
        <v>7925</v>
      </c>
      <c r="B755" s="1" t="s">
        <v>7926</v>
      </c>
      <c r="C755" s="1" t="s">
        <v>7927</v>
      </c>
      <c r="D755" s="1" t="s">
        <v>7928</v>
      </c>
      <c r="E755" s="1" t="str">
        <f>IFERROR(__xludf.DUMMYFUNCTION("SPLIT(D755,""33"",FALSE)"),"112 rue Mac Carthy
                                 Résidence Poincare Appt 103
                                ")</f>
        <v>112 rue Mac Carthy
                                 Résidence Poincare Appt 103
                                </v>
      </c>
      <c r="F755" s="1" t="str">
        <f>IFERROR(__xludf.DUMMYFUNCTION("""COMPUTED_VALUE"""),"200 Bordeaux")</f>
        <v>200 Bordeaux</v>
      </c>
      <c r="G755" s="1" t="str">
        <f t="shared" si="1"/>
        <v>33200</v>
      </c>
      <c r="H755" s="1" t="s">
        <v>7929</v>
      </c>
      <c r="I755" s="1" t="s">
        <v>7930</v>
      </c>
      <c r="J755" s="1" t="s">
        <v>11</v>
      </c>
      <c r="K755" s="1" t="s">
        <v>43</v>
      </c>
      <c r="L755" s="3"/>
      <c r="M755" s="3"/>
    </row>
    <row r="756">
      <c r="A756" s="4" t="s">
        <v>7934</v>
      </c>
      <c r="B756" s="1" t="s">
        <v>7935</v>
      </c>
      <c r="C756" s="1" t="s">
        <v>7936</v>
      </c>
      <c r="D756" s="1" t="s">
        <v>7937</v>
      </c>
      <c r="E756" s="1" t="str">
        <f>IFERROR(__xludf.DUMMYFUNCTION("SPLIT(D756,""33"",FALSE)"),"35 RUE DES MENUTS
                                ")</f>
        <v>35 RUE DES MENUTS
                                </v>
      </c>
      <c r="F756" s="1" t="str">
        <f>IFERROR(__xludf.DUMMYFUNCTION("""COMPUTED_VALUE"""),"000 BORDEAUX")</f>
        <v>000 BORDEAUX</v>
      </c>
      <c r="G756" s="1" t="str">
        <f t="shared" si="1"/>
        <v>33000</v>
      </c>
      <c r="H756" s="1" t="s">
        <v>7938</v>
      </c>
      <c r="I756" s="1" t="s">
        <v>7939</v>
      </c>
      <c r="J756" s="1" t="s">
        <v>11</v>
      </c>
      <c r="K756" s="1" t="s">
        <v>31</v>
      </c>
      <c r="L756" s="3"/>
      <c r="M756" s="3"/>
    </row>
    <row r="757">
      <c r="A757" s="4" t="s">
        <v>7941</v>
      </c>
      <c r="B757" s="1" t="s">
        <v>7942</v>
      </c>
      <c r="C757" s="1" t="s">
        <v>7943</v>
      </c>
      <c r="D757" s="1" t="s">
        <v>7944</v>
      </c>
      <c r="E757" s="1" t="str">
        <f>IFERROR(__xludf.DUMMYFUNCTION("SPLIT(D757,""33"",FALSE)"),"17 rue Edouard Faure
                                ")</f>
        <v>17 rue Edouard Faure
                                </v>
      </c>
      <c r="F757" s="1" t="str">
        <f>IFERROR(__xludf.DUMMYFUNCTION("""COMPUTED_VALUE"""),"000 Bordeaux")</f>
        <v>000 Bordeaux</v>
      </c>
      <c r="G757" s="1" t="str">
        <f t="shared" si="1"/>
        <v>33000</v>
      </c>
      <c r="H757" s="1" t="s">
        <v>7945</v>
      </c>
      <c r="I757" s="1" t="s">
        <v>7946</v>
      </c>
      <c r="J757" s="5" t="s">
        <v>7947</v>
      </c>
      <c r="K757" s="1" t="s">
        <v>312</v>
      </c>
      <c r="L757" s="3"/>
      <c r="M757" s="3"/>
    </row>
    <row r="758">
      <c r="A758" s="4" t="s">
        <v>7955</v>
      </c>
      <c r="B758" s="1" t="s">
        <v>7956</v>
      </c>
      <c r="C758" s="1" t="s">
        <v>7957</v>
      </c>
      <c r="D758" s="1" t="s">
        <v>7958</v>
      </c>
      <c r="E758" s="1" t="str">
        <f>IFERROR(__xludf.DUMMYFUNCTION("SPLIT(D758,""33"",FALSE)"),"5 rue Lucien FAURE
                                 Maison de Quartier
                                ")</f>
        <v>5 rue Lucien FAURE
                                 Maison de Quartier
                                </v>
      </c>
      <c r="F758" s="1" t="str">
        <f>IFERROR(__xludf.DUMMYFUNCTION("""COMPUTED_VALUE"""),"300 BORDEAUX")</f>
        <v>300 BORDEAUX</v>
      </c>
      <c r="G758" s="1" t="str">
        <f t="shared" si="1"/>
        <v>33300</v>
      </c>
      <c r="H758" s="1" t="s">
        <v>7959</v>
      </c>
      <c r="I758" s="1" t="s">
        <v>7960</v>
      </c>
      <c r="J758" s="5" t="s">
        <v>7961</v>
      </c>
      <c r="K758" s="1" t="s">
        <v>183</v>
      </c>
      <c r="L758" s="3"/>
      <c r="M758" s="3"/>
    </row>
    <row r="759">
      <c r="A759" s="4" t="s">
        <v>7965</v>
      </c>
      <c r="B759" s="1" t="s">
        <v>7966</v>
      </c>
      <c r="C759" s="1" t="s">
        <v>7967</v>
      </c>
      <c r="D759" s="1" t="s">
        <v>7968</v>
      </c>
      <c r="E759" s="1" t="str">
        <f>IFERROR(__xludf.DUMMYFUNCTION("SPLIT(D759,""33"",FALSE)"),"26 rue Condillac
                                 chez wigi
                                ")</f>
        <v>26 rue Condillac
                                 chez wigi
                                </v>
      </c>
      <c r="F759" s="1" t="str">
        <f>IFERROR(__xludf.DUMMYFUNCTION("""COMPUTED_VALUE"""),"000 BORDEAUX")</f>
        <v>000 BORDEAUX</v>
      </c>
      <c r="G759" s="1" t="str">
        <f t="shared" si="1"/>
        <v>33000</v>
      </c>
      <c r="H759" s="1" t="s">
        <v>7969</v>
      </c>
      <c r="I759" s="1" t="s">
        <v>11</v>
      </c>
      <c r="J759" s="5" t="s">
        <v>7970</v>
      </c>
      <c r="K759" s="1" t="s">
        <v>53</v>
      </c>
      <c r="L759" s="3"/>
      <c r="M759" s="3"/>
    </row>
    <row r="760">
      <c r="A760" s="4" t="s">
        <v>7974</v>
      </c>
      <c r="B760" s="1" t="s">
        <v>7975</v>
      </c>
      <c r="C760" s="1" t="s">
        <v>7976</v>
      </c>
      <c r="D760" s="1" t="s">
        <v>880</v>
      </c>
      <c r="E760" s="1" t="str">
        <f>IFERROR(__xludf.DUMMYFUNCTION("SPLIT(D760,""33"",FALSE)"),"3 rue de Tauzia
                                ")</f>
        <v>3 rue de Tauzia
                                </v>
      </c>
      <c r="F760" s="1" t="str">
        <f>IFERROR(__xludf.DUMMYFUNCTION("""COMPUTED_VALUE"""),"800 Bordeaux")</f>
        <v>800 Bordeaux</v>
      </c>
      <c r="G760" s="1" t="str">
        <f t="shared" si="1"/>
        <v>33800</v>
      </c>
      <c r="H760" s="1" t="s">
        <v>7977</v>
      </c>
      <c r="I760" s="1" t="s">
        <v>11</v>
      </c>
      <c r="J760" s="5" t="s">
        <v>7978</v>
      </c>
      <c r="K760" s="1" t="s">
        <v>154</v>
      </c>
      <c r="L760" s="3"/>
      <c r="M760" s="3"/>
    </row>
    <row r="761">
      <c r="A761" s="4" t="s">
        <v>7984</v>
      </c>
      <c r="B761" s="1" t="s">
        <v>7985</v>
      </c>
      <c r="C761" s="1" t="s">
        <v>7986</v>
      </c>
      <c r="D761" s="1" t="s">
        <v>7987</v>
      </c>
      <c r="E761" s="1" t="str">
        <f>IFERROR(__xludf.DUMMYFUNCTION("SPLIT(D761,""33"",FALSE)"),"28 RUE CEREY
                                ")</f>
        <v>28 RUE CEREY
                                </v>
      </c>
      <c r="F761" s="1" t="str">
        <f>IFERROR(__xludf.DUMMYFUNCTION("""COMPUTED_VALUE"""),"200 BORDEAUX")</f>
        <v>200 BORDEAUX</v>
      </c>
      <c r="G761" s="1" t="str">
        <f t="shared" si="1"/>
        <v>33200</v>
      </c>
      <c r="H761" s="1" t="s">
        <v>7988</v>
      </c>
      <c r="I761" s="1" t="s">
        <v>7989</v>
      </c>
      <c r="J761" s="1" t="s">
        <v>11</v>
      </c>
      <c r="K761" s="1" t="s">
        <v>654</v>
      </c>
      <c r="L761" s="3"/>
      <c r="M761" s="3"/>
    </row>
    <row r="762">
      <c r="A762" s="4" t="s">
        <v>7993</v>
      </c>
      <c r="B762" s="1" t="s">
        <v>7994</v>
      </c>
      <c r="C762" s="1" t="s">
        <v>7995</v>
      </c>
      <c r="D762" s="1" t="s">
        <v>7996</v>
      </c>
      <c r="E762" s="1" t="str">
        <f>IFERROR(__xludf.DUMMYFUNCTION("SPLIT(D762,""33"",FALSE)"),"18 avenue Louis Barthou
                                ")</f>
        <v>18 avenue Louis Barthou
                                </v>
      </c>
      <c r="F762" s="1" t="str">
        <f>IFERROR(__xludf.DUMMYFUNCTION("""COMPUTED_VALUE"""),"200 Bordeaux")</f>
        <v>200 Bordeaux</v>
      </c>
      <c r="G762" s="1" t="str">
        <f t="shared" si="1"/>
        <v>33200</v>
      </c>
      <c r="H762" s="1" t="s">
        <v>7997</v>
      </c>
      <c r="I762" s="1" t="s">
        <v>11</v>
      </c>
      <c r="J762" s="1" t="s">
        <v>11</v>
      </c>
      <c r="K762" s="1" t="s">
        <v>924</v>
      </c>
      <c r="L762" s="3"/>
      <c r="M762" s="3"/>
    </row>
    <row r="763">
      <c r="A763" s="4" t="s">
        <v>8003</v>
      </c>
      <c r="B763" s="1" t="s">
        <v>8004</v>
      </c>
      <c r="C763" s="1" t="s">
        <v>8005</v>
      </c>
      <c r="D763" s="1" t="s">
        <v>8006</v>
      </c>
      <c r="E763" s="1" t="str">
        <f>IFERROR(__xludf.DUMMYFUNCTION("SPLIT(D763,""33"",FALSE)"),"245 boulevard Godard
                                ")</f>
        <v>245 boulevard Godard
                                </v>
      </c>
      <c r="F763" s="1" t="str">
        <f>IFERROR(__xludf.DUMMYFUNCTION("""COMPUTED_VALUE"""),"110 Le Bouscat")</f>
        <v>110 Le Bouscat</v>
      </c>
      <c r="G763" s="1" t="str">
        <f t="shared" si="1"/>
        <v>33110</v>
      </c>
      <c r="H763" s="1" t="s">
        <v>8007</v>
      </c>
      <c r="I763" s="1" t="s">
        <v>11</v>
      </c>
      <c r="J763" s="5" t="s">
        <v>8008</v>
      </c>
      <c r="K763" s="1" t="s">
        <v>80</v>
      </c>
      <c r="L763" s="3"/>
      <c r="M763" s="3"/>
    </row>
    <row r="764">
      <c r="A764" s="4" t="s">
        <v>8010</v>
      </c>
      <c r="B764" s="1" t="s">
        <v>8011</v>
      </c>
      <c r="C764" s="1" t="s">
        <v>8012</v>
      </c>
      <c r="D764" s="1" t="s">
        <v>8013</v>
      </c>
      <c r="E764" s="1" t="str">
        <f>IFERROR(__xludf.DUMMYFUNCTION("SPLIT(D764,""33"",FALSE)"),"4 passage Sarget
                                ")</f>
        <v>4 passage Sarget
                                </v>
      </c>
      <c r="F764" s="1" t="str">
        <f>IFERROR(__xludf.DUMMYFUNCTION("""COMPUTED_VALUE"""),"000 Bordeaux")</f>
        <v>000 Bordeaux</v>
      </c>
      <c r="G764" s="1" t="str">
        <f t="shared" si="1"/>
        <v>33000</v>
      </c>
      <c r="H764" s="1" t="s">
        <v>8014</v>
      </c>
      <c r="I764" s="1" t="s">
        <v>8015</v>
      </c>
      <c r="J764" s="1" t="s">
        <v>11</v>
      </c>
      <c r="K764" s="1" t="s">
        <v>53</v>
      </c>
      <c r="L764" s="3"/>
      <c r="M764" s="3"/>
    </row>
    <row r="765">
      <c r="A765" s="4" t="s">
        <v>8019</v>
      </c>
      <c r="B765" s="1" t="s">
        <v>8020</v>
      </c>
      <c r="C765" s="1" t="s">
        <v>8021</v>
      </c>
      <c r="D765" s="1" t="s">
        <v>8022</v>
      </c>
      <c r="E765" s="1" t="str">
        <f>IFERROR(__xludf.DUMMYFUNCTION("SPLIT(D765,""33"",FALSE)"),"Résidence Tivoli
                                 Entrée D - App 259 - 179 rue Camille Godard
                                ")</f>
        <v>Résidence Tivoli
                                 Entrée D - App 259 - 179 rue Camille Godard
                                </v>
      </c>
      <c r="F765" s="1" t="str">
        <f>IFERROR(__xludf.DUMMYFUNCTION("""COMPUTED_VALUE"""),"000 BORDEAUX")</f>
        <v>000 BORDEAUX</v>
      </c>
      <c r="G765" s="1" t="str">
        <f t="shared" si="1"/>
        <v>33000</v>
      </c>
      <c r="H765" s="1" t="s">
        <v>8023</v>
      </c>
      <c r="I765" s="1" t="s">
        <v>11</v>
      </c>
      <c r="J765" s="1" t="s">
        <v>11</v>
      </c>
      <c r="K765" s="1" t="s">
        <v>11</v>
      </c>
      <c r="L765" s="3"/>
      <c r="M765" s="3"/>
    </row>
    <row r="766">
      <c r="A766" s="4" t="s">
        <v>8029</v>
      </c>
      <c r="B766" s="1" t="s">
        <v>8030</v>
      </c>
      <c r="C766" s="1" t="s">
        <v>8031</v>
      </c>
      <c r="D766" s="1" t="s">
        <v>8032</v>
      </c>
      <c r="E766" s="1" t="str">
        <f>IFERROR(__xludf.DUMMYFUNCTION("SPLIT(D766,""33"",FALSE)"),"Cours de l'intendance
                                BP 14
                                ")</f>
        <v>Cours de l'intendance
                                BP 14
                                </v>
      </c>
      <c r="F766" s="1" t="str">
        <f>IFERROR(__xludf.DUMMYFUNCTION("""COMPUTED_VALUE"""),"000 Bordeaux")</f>
        <v>000 Bordeaux</v>
      </c>
      <c r="G766" s="1" t="str">
        <f t="shared" si="1"/>
        <v>33000</v>
      </c>
      <c r="H766" s="1" t="s">
        <v>8033</v>
      </c>
      <c r="I766" s="1" t="s">
        <v>11</v>
      </c>
      <c r="J766" s="5" t="s">
        <v>8034</v>
      </c>
      <c r="K766" s="1" t="s">
        <v>31</v>
      </c>
      <c r="L766" s="3"/>
      <c r="M766" s="3"/>
    </row>
    <row r="767">
      <c r="A767" s="4" t="s">
        <v>8036</v>
      </c>
      <c r="B767" s="1" t="s">
        <v>8037</v>
      </c>
      <c r="C767" s="3"/>
      <c r="D767" s="1" t="s">
        <v>9575</v>
      </c>
      <c r="E767" s="1" t="str">
        <f>IFERROR(__xludf.DUMMYFUNCTION("SPLIT(D767,""33"",FALSE)"),"pas d'adresse")</f>
        <v>pas d'adresse</v>
      </c>
      <c r="F767" s="3"/>
      <c r="G767" s="1" t="str">
        <f t="shared" si="1"/>
        <v/>
      </c>
      <c r="H767" s="3"/>
      <c r="I767" s="1" t="s">
        <v>11</v>
      </c>
      <c r="J767" s="1" t="s">
        <v>11</v>
      </c>
      <c r="K767" s="1" t="s">
        <v>11</v>
      </c>
      <c r="L767" s="3"/>
      <c r="M767" s="3"/>
    </row>
    <row r="768">
      <c r="A768" s="4" t="s">
        <v>8045</v>
      </c>
      <c r="B768" s="1" t="s">
        <v>8046</v>
      </c>
      <c r="C768" s="1" t="s">
        <v>8047</v>
      </c>
      <c r="D768" s="1" t="s">
        <v>8048</v>
      </c>
      <c r="E768" s="1" t="str">
        <f>IFERROR(__xludf.DUMMYFUNCTION("SPLIT(D768,""33"",FALSE)"),"25 rue Gaspard Philippe
                                 Chez Madame SINE
                                ")</f>
        <v>25 rue Gaspard Philippe
                                 Chez Madame SINE
                                </v>
      </c>
      <c r="F768" s="1" t="str">
        <f>IFERROR(__xludf.DUMMYFUNCTION("""COMPUTED_VALUE"""),"800 BORDEAUX")</f>
        <v>800 BORDEAUX</v>
      </c>
      <c r="G768" s="1" t="str">
        <f t="shared" si="1"/>
        <v>33800</v>
      </c>
      <c r="H768" s="1" t="s">
        <v>8049</v>
      </c>
      <c r="I768" s="1" t="s">
        <v>11</v>
      </c>
      <c r="J768" s="3"/>
      <c r="K768" s="1" t="s">
        <v>53</v>
      </c>
      <c r="L768" s="3"/>
      <c r="M768" s="3"/>
    </row>
    <row r="769">
      <c r="A769" s="4" t="s">
        <v>8061</v>
      </c>
      <c r="B769" s="1" t="s">
        <v>8062</v>
      </c>
      <c r="C769" s="1" t="s">
        <v>8063</v>
      </c>
      <c r="D769" s="1" t="s">
        <v>8064</v>
      </c>
      <c r="E769" s="1" t="str">
        <f>IFERROR(__xludf.DUMMYFUNCTION("SPLIT(D769,""33"",FALSE)"),"6 rue Vauban
                                 Chez Bauer
                                ")</f>
        <v>6 rue Vauban
                                 Chez Bauer
                                </v>
      </c>
      <c r="F769" s="1" t="str">
        <f>IFERROR(__xludf.DUMMYFUNCTION("""COMPUTED_VALUE"""),"000 Bordeaux")</f>
        <v>000 Bordeaux</v>
      </c>
      <c r="G769" s="1" t="str">
        <f t="shared" si="1"/>
        <v>33000</v>
      </c>
      <c r="H769" s="1" t="s">
        <v>8065</v>
      </c>
      <c r="I769" s="1" t="s">
        <v>8066</v>
      </c>
      <c r="J769" s="3"/>
      <c r="K769" s="1" t="s">
        <v>80</v>
      </c>
      <c r="L769" s="3"/>
      <c r="M769" s="3"/>
    </row>
    <row r="770">
      <c r="A770" s="4" t="s">
        <v>8074</v>
      </c>
      <c r="B770" s="1" t="s">
        <v>8075</v>
      </c>
      <c r="C770" s="1" t="s">
        <v>8076</v>
      </c>
      <c r="D770" s="1" t="s">
        <v>8077</v>
      </c>
      <c r="E770" s="1" t="str">
        <f>IFERROR(__xludf.DUMMYFUNCTION("SPLIT(D770,""33"",FALSE)"),"50 Place des Martyrs de la Résistance
                                ")</f>
        <v>50 Place des Martyrs de la Résistance
                                </v>
      </c>
      <c r="F770" s="1" t="str">
        <f>IFERROR(__xludf.DUMMYFUNCTION("""COMPUTED_VALUE"""),"000  Bordeaux")</f>
        <v>000  Bordeaux</v>
      </c>
      <c r="G770" s="1" t="str">
        <f t="shared" si="1"/>
        <v>33000</v>
      </c>
      <c r="H770" s="1" t="s">
        <v>8078</v>
      </c>
      <c r="I770" s="1" t="s">
        <v>11</v>
      </c>
      <c r="J770" s="5" t="s">
        <v>8079</v>
      </c>
      <c r="K770" s="1" t="s">
        <v>80</v>
      </c>
      <c r="L770" s="3"/>
      <c r="M770" s="3"/>
    </row>
    <row r="771">
      <c r="A771" s="4" t="s">
        <v>8083</v>
      </c>
      <c r="B771" s="1" t="s">
        <v>8084</v>
      </c>
      <c r="C771" s="1" t="s">
        <v>8085</v>
      </c>
      <c r="D771" s="1" t="s">
        <v>8086</v>
      </c>
      <c r="E771" s="1" t="str">
        <f>IFERROR(__xludf.DUMMYFUNCTION("SPLIT(D771,""33"",FALSE)"),"6 rue Pierre de Coubertin
                                ")</f>
        <v>6 rue Pierre de Coubertin
                                </v>
      </c>
      <c r="F771" s="1" t="str">
        <f>IFERROR(__xludf.DUMMYFUNCTION("""COMPUTED_VALUE"""),"000 Bordeaux")</f>
        <v>000 Bordeaux</v>
      </c>
      <c r="G771" s="1" t="str">
        <f t="shared" si="1"/>
        <v>33000</v>
      </c>
      <c r="H771" s="1" t="s">
        <v>8087</v>
      </c>
      <c r="I771" s="1" t="s">
        <v>11</v>
      </c>
      <c r="J771" s="3"/>
      <c r="K771" s="1" t="s">
        <v>80</v>
      </c>
      <c r="L771" s="3"/>
      <c r="M771" s="3"/>
    </row>
    <row r="772">
      <c r="A772" s="4" t="s">
        <v>8089</v>
      </c>
      <c r="B772" s="1" t="s">
        <v>8090</v>
      </c>
      <c r="C772" s="1" t="s">
        <v>8091</v>
      </c>
      <c r="D772" s="1" t="s">
        <v>8092</v>
      </c>
      <c r="E772" s="1" t="str">
        <f>IFERROR(__xludf.DUMMYFUNCTION("SPLIT(D772,""33"",FALSE)"),"3-5, rue Tauzia
                                ")</f>
        <v>3-5, rue Tauzia
                                </v>
      </c>
      <c r="F772" s="1" t="str">
        <f>IFERROR(__xludf.DUMMYFUNCTION("""COMPUTED_VALUE"""),"800 BORDEAUX")</f>
        <v>800 BORDEAUX</v>
      </c>
      <c r="G772" s="1" t="str">
        <f t="shared" si="1"/>
        <v>33800</v>
      </c>
      <c r="H772" s="1" t="s">
        <v>8093</v>
      </c>
      <c r="I772" s="1" t="s">
        <v>11</v>
      </c>
      <c r="J772" s="5" t="s">
        <v>8094</v>
      </c>
      <c r="K772" s="1" t="s">
        <v>382</v>
      </c>
      <c r="L772" s="3"/>
      <c r="M772" s="3"/>
    </row>
    <row r="773">
      <c r="A773" s="4" t="s">
        <v>8096</v>
      </c>
      <c r="B773" s="1" t="s">
        <v>8097</v>
      </c>
      <c r="C773" s="1" t="s">
        <v>8098</v>
      </c>
      <c r="D773" s="1" t="s">
        <v>8099</v>
      </c>
      <c r="E773" s="1" t="str">
        <f>IFERROR(__xludf.DUMMYFUNCTION("SPLIT(D773,""33"",FALSE)"),"19 Rue du Chai des Farines
                                 19 rue Chai des Farines
                                ")</f>
        <v>19 Rue du Chai des Farines
                                 19 rue Chai des Farines
                                </v>
      </c>
      <c r="F773" s="1" t="str">
        <f>IFERROR(__xludf.DUMMYFUNCTION("""COMPUTED_VALUE"""),"000 Bordeaux")</f>
        <v>000 Bordeaux</v>
      </c>
      <c r="G773" s="1" t="str">
        <f t="shared" si="1"/>
        <v>33000</v>
      </c>
      <c r="H773" s="1" t="s">
        <v>8100</v>
      </c>
      <c r="I773" s="1" t="s">
        <v>8101</v>
      </c>
      <c r="J773" s="1" t="s">
        <v>11</v>
      </c>
      <c r="K773" s="1" t="s">
        <v>924</v>
      </c>
      <c r="L773" s="3"/>
      <c r="M773" s="3"/>
    </row>
    <row r="774">
      <c r="A774" s="4" t="s">
        <v>8107</v>
      </c>
      <c r="B774" s="1" t="s">
        <v>8108</v>
      </c>
      <c r="C774" s="1" t="s">
        <v>8109</v>
      </c>
      <c r="D774" s="1" t="s">
        <v>8110</v>
      </c>
      <c r="E774" s="1" t="str">
        <f>IFERROR(__xludf.DUMMYFUNCTION("SPLIT(D774,""33"",FALSE)"),"82 bis cour du médoc
                                ")</f>
        <v>82 bis cour du médoc
                                </v>
      </c>
      <c r="F774" s="1" t="str">
        <f>IFERROR(__xludf.DUMMYFUNCTION("""COMPUTED_VALUE"""),"300 BORDEAUX")</f>
        <v>300 BORDEAUX</v>
      </c>
      <c r="G774" s="1" t="str">
        <f t="shared" si="1"/>
        <v>33300</v>
      </c>
      <c r="H774" s="1" t="s">
        <v>8111</v>
      </c>
      <c r="I774" s="1" t="s">
        <v>11</v>
      </c>
      <c r="J774" s="1" t="s">
        <v>11</v>
      </c>
      <c r="K774" s="1" t="s">
        <v>183</v>
      </c>
      <c r="L774" s="3"/>
      <c r="M774" s="3"/>
    </row>
    <row r="775">
      <c r="A775" s="4" t="s">
        <v>8115</v>
      </c>
      <c r="B775" s="1" t="s">
        <v>8116</v>
      </c>
      <c r="C775" s="1" t="s">
        <v>8117</v>
      </c>
      <c r="D775" s="1" t="s">
        <v>8118</v>
      </c>
      <c r="E775" s="1" t="str">
        <f>IFERROR(__xludf.DUMMYFUNCTION("SPLIT(D775,""33"",FALSE)"),"17 rue de Metz
                                 les Horizons clairs (B-10) - 17 rue de Metz
                                ")</f>
        <v>17 rue de Metz
                                 les Horizons clairs (B-10) - 17 rue de Metz
                                </v>
      </c>
      <c r="F775" s="1" t="str">
        <f>IFERROR(__xludf.DUMMYFUNCTION("""COMPUTED_VALUE"""),"000 BORDEAUX")</f>
        <v>000 BORDEAUX</v>
      </c>
      <c r="G775" s="1" t="str">
        <f t="shared" si="1"/>
        <v>33000</v>
      </c>
      <c r="H775" s="1" t="s">
        <v>8119</v>
      </c>
      <c r="I775" s="1" t="s">
        <v>8120</v>
      </c>
      <c r="J775" s="5" t="s">
        <v>8121</v>
      </c>
      <c r="K775" s="1" t="s">
        <v>53</v>
      </c>
      <c r="L775" s="3"/>
      <c r="M775" s="3"/>
    </row>
    <row r="776">
      <c r="A776" s="4" t="s">
        <v>8123</v>
      </c>
      <c r="B776" s="1" t="s">
        <v>8124</v>
      </c>
      <c r="C776" s="1" t="s">
        <v>8125</v>
      </c>
      <c r="D776" s="1" t="s">
        <v>8126</v>
      </c>
      <c r="E776" s="1" t="str">
        <f>IFERROR(__xludf.DUMMYFUNCTION("SPLIT(D776,""33"",FALSE)"),"36 bis Rue Cadroin
                                ")</f>
        <v>36 bis Rue Cadroin
                                </v>
      </c>
      <c r="F776" s="1" t="str">
        <f>IFERROR(__xludf.DUMMYFUNCTION("""COMPUTED_VALUE"""),"000 Bordeaux")</f>
        <v>000 Bordeaux</v>
      </c>
      <c r="G776" s="1" t="str">
        <f t="shared" si="1"/>
        <v>33000</v>
      </c>
      <c r="H776" s="1" t="s">
        <v>8127</v>
      </c>
      <c r="I776" s="1" t="s">
        <v>11</v>
      </c>
      <c r="J776" s="3"/>
      <c r="K776" s="1" t="s">
        <v>312</v>
      </c>
      <c r="L776" s="3"/>
      <c r="M776" s="3"/>
    </row>
    <row r="777">
      <c r="A777" s="4" t="s">
        <v>8135</v>
      </c>
      <c r="B777" s="1" t="s">
        <v>8136</v>
      </c>
      <c r="C777" s="1" t="s">
        <v>8137</v>
      </c>
      <c r="D777" s="1" t="s">
        <v>6287</v>
      </c>
      <c r="E777" s="1" t="str">
        <f>IFERROR(__xludf.DUMMYFUNCTION("SPLIT(D777,""33"",FALSE)"),"3 rue Tauzia
                                ")</f>
        <v>3 rue Tauzia
                                </v>
      </c>
      <c r="F777" s="1" t="str">
        <f>IFERROR(__xludf.DUMMYFUNCTION("""COMPUTED_VALUE"""),"800 Bordeaux")</f>
        <v>800 Bordeaux</v>
      </c>
      <c r="G777" s="1" t="str">
        <f t="shared" si="1"/>
        <v>33800</v>
      </c>
      <c r="H777" s="1" t="s">
        <v>3074</v>
      </c>
      <c r="I777" s="1" t="s">
        <v>11</v>
      </c>
      <c r="J777" s="5" t="s">
        <v>8138</v>
      </c>
      <c r="K777" s="1" t="s">
        <v>382</v>
      </c>
      <c r="L777" s="3"/>
      <c r="M777" s="3"/>
    </row>
    <row r="778">
      <c r="A778" s="4" t="s">
        <v>8140</v>
      </c>
      <c r="B778" s="1" t="s">
        <v>8141</v>
      </c>
      <c r="C778" s="1" t="s">
        <v>8142</v>
      </c>
      <c r="D778" s="1" t="s">
        <v>8143</v>
      </c>
      <c r="E778" s="1" t="str">
        <f>IFERROR(__xludf.DUMMYFUNCTION("SPLIT(D778,""33"",FALSE)"),"3 rue du Cerf-Volant
                                ")</f>
        <v>3 rue du Cerf-Volant
                                </v>
      </c>
      <c r="F778" s="1" t="str">
        <f>IFERROR(__xludf.DUMMYFUNCTION("""COMPUTED_VALUE"""),"000 Bordeaux")</f>
        <v>000 Bordeaux</v>
      </c>
      <c r="G778" s="1" t="str">
        <f t="shared" si="1"/>
        <v>33000</v>
      </c>
      <c r="H778" s="1" t="s">
        <v>8144</v>
      </c>
      <c r="I778" s="1" t="s">
        <v>11</v>
      </c>
      <c r="J778" s="5" t="s">
        <v>8145</v>
      </c>
      <c r="K778" s="1" t="s">
        <v>53</v>
      </c>
      <c r="L778" s="3"/>
      <c r="M778" s="3"/>
    </row>
    <row r="779">
      <c r="A779" s="4" t="s">
        <v>8147</v>
      </c>
      <c r="B779" s="1" t="s">
        <v>8148</v>
      </c>
      <c r="C779" s="1" t="s">
        <v>8149</v>
      </c>
      <c r="D779" s="1" t="s">
        <v>8150</v>
      </c>
      <c r="E779" s="1" t="str">
        <f>IFERROR(__xludf.DUMMYFUNCTION("SPLIT(D779,""33"",FALSE)"),"LA RUCHE
                                 66 RUE ABBÉ DE L'ÉPÉE
                                ")</f>
        <v>LA RUCHE
                                 66 RUE ABBÉ DE L'ÉPÉE
                                </v>
      </c>
      <c r="F779" s="1" t="str">
        <f>IFERROR(__xludf.DUMMYFUNCTION("""COMPUTED_VALUE"""),"000 BORDEAUX")</f>
        <v>000 BORDEAUX</v>
      </c>
      <c r="G779" s="1" t="str">
        <f t="shared" si="1"/>
        <v>33000</v>
      </c>
      <c r="H779" s="1" t="s">
        <v>8151</v>
      </c>
      <c r="I779" s="1" t="s">
        <v>11</v>
      </c>
      <c r="J779" s="5" t="s">
        <v>8152</v>
      </c>
      <c r="K779" s="1" t="s">
        <v>312</v>
      </c>
      <c r="L779" s="3"/>
      <c r="M779" s="3"/>
    </row>
    <row r="780">
      <c r="A780" s="4" t="s">
        <v>8158</v>
      </c>
      <c r="B780" s="1" t="s">
        <v>8159</v>
      </c>
      <c r="C780" s="1" t="s">
        <v>8160</v>
      </c>
      <c r="D780" s="1" t="s">
        <v>8161</v>
      </c>
      <c r="E780" s="1" t="str">
        <f>IFERROR(__xludf.DUMMYFUNCTION("SPLIT(D780,""33"",FALSE)"),"5 rue Tauzia
                                ")</f>
        <v>5 rue Tauzia
                                </v>
      </c>
      <c r="F780" s="1" t="str">
        <f>IFERROR(__xludf.DUMMYFUNCTION("""COMPUTED_VALUE"""),"800 Bordeaux")</f>
        <v>800 Bordeaux</v>
      </c>
      <c r="G780" s="1" t="str">
        <f t="shared" si="1"/>
        <v>33800</v>
      </c>
      <c r="H780" s="1" t="s">
        <v>8162</v>
      </c>
      <c r="I780" s="1" t="s">
        <v>8163</v>
      </c>
      <c r="J780" s="5" t="s">
        <v>8164</v>
      </c>
      <c r="K780" s="1" t="s">
        <v>382</v>
      </c>
      <c r="L780" s="3"/>
      <c r="M780" s="3"/>
    </row>
    <row r="781">
      <c r="A781" s="4" t="s">
        <v>8168</v>
      </c>
      <c r="B781" s="1" t="s">
        <v>8169</v>
      </c>
      <c r="C781" s="1" t="s">
        <v>8170</v>
      </c>
      <c r="D781" s="1" t="s">
        <v>8171</v>
      </c>
      <c r="E781" s="1" t="str">
        <f>IFERROR(__xludf.DUMMYFUNCTION("SPLIT(D781,""33"",FALSE)"),"17 cours de Québec
                                 Appt 107
                                ")</f>
        <v>17 cours de Québec
                                 Appt 107
                                </v>
      </c>
      <c r="F781" s="1" t="str">
        <f>IFERROR(__xludf.DUMMYFUNCTION("""COMPUTED_VALUE"""),"300 BORDEAUX")</f>
        <v>300 BORDEAUX</v>
      </c>
      <c r="G781" s="1" t="str">
        <f t="shared" si="1"/>
        <v>33300</v>
      </c>
      <c r="H781" s="1" t="s">
        <v>8172</v>
      </c>
      <c r="I781" s="1" t="s">
        <v>8173</v>
      </c>
      <c r="J781" s="5" t="s">
        <v>8174</v>
      </c>
      <c r="K781" s="1" t="s">
        <v>312</v>
      </c>
      <c r="L781" s="3"/>
      <c r="M781" s="3"/>
    </row>
    <row r="782">
      <c r="A782" s="4" t="s">
        <v>8192</v>
      </c>
      <c r="B782" s="1" t="s">
        <v>8193</v>
      </c>
      <c r="C782" s="3"/>
      <c r="D782" s="1" t="s">
        <v>9575</v>
      </c>
      <c r="E782" s="1" t="str">
        <f>IFERROR(__xludf.DUMMYFUNCTION("SPLIT(D782,""33"",FALSE)"),"pas d'adresse")</f>
        <v>pas d'adresse</v>
      </c>
      <c r="F782" s="3"/>
      <c r="G782" s="1" t="str">
        <f t="shared" si="1"/>
        <v/>
      </c>
      <c r="H782" s="3"/>
      <c r="I782" s="1" t="s">
        <v>11</v>
      </c>
      <c r="J782" s="1" t="s">
        <v>11</v>
      </c>
      <c r="K782" s="1" t="s">
        <v>11</v>
      </c>
      <c r="L782" s="3"/>
      <c r="M782" s="3"/>
    </row>
    <row r="783">
      <c r="A783" s="4" t="s">
        <v>8195</v>
      </c>
      <c r="B783" s="1" t="s">
        <v>8196</v>
      </c>
      <c r="C783" s="1" t="s">
        <v>8197</v>
      </c>
      <c r="D783" s="1" t="s">
        <v>8198</v>
      </c>
      <c r="E783" s="1" t="str">
        <f>IFERROR(__xludf.DUMMYFUNCTION("SPLIT(D783,""33"",FALSE)"),"93 rue des Carmes
                                ")</f>
        <v>93 rue des Carmes
                                </v>
      </c>
      <c r="F783" s="1" t="str">
        <f>IFERROR(__xludf.DUMMYFUNCTION("""COMPUTED_VALUE"""),"000 BORDEAUX")</f>
        <v>000 BORDEAUX</v>
      </c>
      <c r="G783" s="1" t="str">
        <f t="shared" si="1"/>
        <v>33000</v>
      </c>
      <c r="H783" s="1" t="s">
        <v>8199</v>
      </c>
      <c r="I783" s="1" t="s">
        <v>11</v>
      </c>
      <c r="J783" s="1" t="s">
        <v>11</v>
      </c>
      <c r="K783" s="1" t="s">
        <v>312</v>
      </c>
      <c r="L783" s="3"/>
      <c r="M783" s="3"/>
    </row>
    <row r="784">
      <c r="A784" s="4" t="s">
        <v>8201</v>
      </c>
      <c r="B784" s="1" t="s">
        <v>8202</v>
      </c>
      <c r="C784" s="1" t="s">
        <v>8203</v>
      </c>
      <c r="D784" s="1" t="s">
        <v>8204</v>
      </c>
      <c r="E784" s="1" t="str">
        <f>IFERROR(__xludf.DUMMYFUNCTION("SPLIT(D784,""33"",FALSE)"),"25 cours Pasteur
                                ")</f>
        <v>25 cours Pasteur
                                </v>
      </c>
      <c r="F784" s="1" t="str">
        <f>IFERROR(__xludf.DUMMYFUNCTION("""COMPUTED_VALUE"""),"000 Bordeaux")</f>
        <v>000 Bordeaux</v>
      </c>
      <c r="G784" s="1" t="str">
        <f t="shared" si="1"/>
        <v>33000</v>
      </c>
      <c r="H784" s="1" t="s">
        <v>8205</v>
      </c>
      <c r="I784" s="1" t="s">
        <v>8206</v>
      </c>
      <c r="J784" s="5" t="s">
        <v>8207</v>
      </c>
      <c r="K784" s="1" t="s">
        <v>312</v>
      </c>
      <c r="L784" s="3"/>
      <c r="M784" s="3"/>
    </row>
    <row r="785">
      <c r="A785" s="4" t="s">
        <v>8209</v>
      </c>
      <c r="B785" s="1" t="s">
        <v>8210</v>
      </c>
      <c r="C785" s="1" t="s">
        <v>8211</v>
      </c>
      <c r="D785" s="1" t="s">
        <v>8212</v>
      </c>
      <c r="E785" s="1" t="str">
        <f>IFERROR(__xludf.DUMMYFUNCTION("SPLIT(D785,""33"",FALSE)"),"20 passage de la villa
                                ")</f>
        <v>20 passage de la villa
                                </v>
      </c>
      <c r="F785" s="1" t="str">
        <f>IFERROR(__xludf.DUMMYFUNCTION("""COMPUTED_VALUE"""),"000 Bordeaux")</f>
        <v>000 Bordeaux</v>
      </c>
      <c r="G785" s="1" t="str">
        <f t="shared" si="1"/>
        <v>33000</v>
      </c>
      <c r="H785" s="1" t="s">
        <v>8213</v>
      </c>
      <c r="I785" s="1" t="s">
        <v>11</v>
      </c>
      <c r="J785" s="5" t="s">
        <v>8214</v>
      </c>
      <c r="K785" s="1" t="s">
        <v>80</v>
      </c>
      <c r="L785" s="3"/>
      <c r="M785" s="3"/>
    </row>
    <row r="786">
      <c r="A786" s="4" t="s">
        <v>8218</v>
      </c>
      <c r="B786" s="1" t="s">
        <v>8219</v>
      </c>
      <c r="C786" s="1" t="s">
        <v>8220</v>
      </c>
      <c r="D786" s="1" t="s">
        <v>8221</v>
      </c>
      <c r="E786" s="1" t="str">
        <f>IFERROR(__xludf.DUMMYFUNCTION("SPLIT(D786,""33"",FALSE)"),"362 cours de la somme
                                ")</f>
        <v>362 cours de la somme
                                </v>
      </c>
      <c r="F786" s="1" t="str">
        <f>IFERROR(__xludf.DUMMYFUNCTION("""COMPUTED_VALUE"""),"800 Bordeaux")</f>
        <v>800 Bordeaux</v>
      </c>
      <c r="G786" s="1" t="str">
        <f t="shared" si="1"/>
        <v>33800</v>
      </c>
      <c r="H786" s="1" t="s">
        <v>8222</v>
      </c>
      <c r="I786" s="1" t="s">
        <v>8223</v>
      </c>
      <c r="J786" s="5" t="s">
        <v>8224</v>
      </c>
      <c r="K786" s="1" t="s">
        <v>31</v>
      </c>
      <c r="L786" s="3"/>
      <c r="M786" s="3"/>
    </row>
    <row r="787">
      <c r="A787" s="4" t="s">
        <v>8230</v>
      </c>
      <c r="B787" s="1" t="s">
        <v>8231</v>
      </c>
      <c r="C787" s="1" t="s">
        <v>8232</v>
      </c>
      <c r="D787" s="1" t="s">
        <v>8233</v>
      </c>
      <c r="E787" s="1" t="str">
        <f>IFERROR(__xludf.DUMMYFUNCTION("SPLIT(D787,""33"",FALSE)"),"37 RUE DE SOLFERINO
                                ")</f>
        <v>37 RUE DE SOLFERINO
                                </v>
      </c>
      <c r="F787" s="1" t="str">
        <f>IFERROR(__xludf.DUMMYFUNCTION("""COMPUTED_VALUE"""),"000 BORDEAUX")</f>
        <v>000 BORDEAUX</v>
      </c>
      <c r="G787" s="1" t="str">
        <f t="shared" si="1"/>
        <v>33000</v>
      </c>
      <c r="H787" s="1" t="s">
        <v>8234</v>
      </c>
      <c r="I787" s="1" t="s">
        <v>8235</v>
      </c>
      <c r="J787" s="5" t="s">
        <v>8236</v>
      </c>
      <c r="K787" s="1" t="s">
        <v>312</v>
      </c>
      <c r="L787" s="3"/>
      <c r="M787" s="3"/>
    </row>
    <row r="788">
      <c r="A788" s="4" t="s">
        <v>8246</v>
      </c>
      <c r="B788" s="1" t="s">
        <v>8247</v>
      </c>
      <c r="C788" s="1" t="s">
        <v>8248</v>
      </c>
      <c r="D788" s="1" t="s">
        <v>8249</v>
      </c>
      <c r="E788" s="1" t="str">
        <f>IFERROR(__xludf.DUMMYFUNCTION("SPLIT(D788,""33"",FALSE)"),"6 Rue Paul Verlaine
                                ")</f>
        <v>6 Rue Paul Verlaine
                                </v>
      </c>
      <c r="F788" s="1" t="str">
        <f>IFERROR(__xludf.DUMMYFUNCTION("""COMPUTED_VALUE"""),"000 BORDEAUX")</f>
        <v>000 BORDEAUX</v>
      </c>
      <c r="G788" s="1" t="str">
        <f t="shared" si="1"/>
        <v>33000</v>
      </c>
      <c r="H788" s="1" t="s">
        <v>8250</v>
      </c>
      <c r="I788" s="1" t="s">
        <v>11</v>
      </c>
      <c r="J788" s="3"/>
      <c r="K788" s="1" t="s">
        <v>31</v>
      </c>
      <c r="L788" s="3"/>
      <c r="M788" s="3"/>
    </row>
    <row r="789">
      <c r="A789" s="4" t="s">
        <v>8268</v>
      </c>
      <c r="B789" s="1" t="s">
        <v>8269</v>
      </c>
      <c r="C789" s="1" t="s">
        <v>8270</v>
      </c>
      <c r="D789" s="1" t="s">
        <v>8271</v>
      </c>
      <c r="E789" s="1" t="s">
        <v>9588</v>
      </c>
      <c r="F789" s="1" t="s">
        <v>9589</v>
      </c>
      <c r="G789" s="1" t="str">
        <f t="shared" si="1"/>
        <v>33310</v>
      </c>
      <c r="H789" s="1" t="s">
        <v>8272</v>
      </c>
      <c r="I789" s="1" t="s">
        <v>8273</v>
      </c>
      <c r="J789" s="1" t="s">
        <v>11</v>
      </c>
      <c r="K789" s="1" t="s">
        <v>53</v>
      </c>
      <c r="L789" s="3"/>
      <c r="M789" s="3"/>
    </row>
    <row r="790">
      <c r="A790" s="4" t="s">
        <v>8285</v>
      </c>
      <c r="B790" s="1" t="s">
        <v>8286</v>
      </c>
      <c r="C790" s="1" t="s">
        <v>8287</v>
      </c>
      <c r="D790" s="1" t="s">
        <v>8288</v>
      </c>
      <c r="E790" s="1" t="str">
        <f>IFERROR(__xludf.DUMMYFUNCTION("SPLIT(D790,""33"",FALSE)"),"207 rue Pelleport
                                ")</f>
        <v>207 rue Pelleport
                                </v>
      </c>
      <c r="F790" s="1" t="str">
        <f>IFERROR(__xludf.DUMMYFUNCTION("""COMPUTED_VALUE"""),"800 Bordeaux")</f>
        <v>800 Bordeaux</v>
      </c>
      <c r="G790" s="1" t="str">
        <f t="shared" si="1"/>
        <v>33800</v>
      </c>
      <c r="H790" s="1" t="s">
        <v>8289</v>
      </c>
      <c r="I790" s="1" t="s">
        <v>8290</v>
      </c>
      <c r="J790" s="1" t="s">
        <v>11</v>
      </c>
      <c r="K790" s="1" t="s">
        <v>80</v>
      </c>
      <c r="L790" s="3"/>
      <c r="M790" s="3"/>
    </row>
    <row r="791">
      <c r="A791" s="4" t="s">
        <v>8294</v>
      </c>
      <c r="B791" s="1" t="s">
        <v>8295</v>
      </c>
      <c r="C791" s="1" t="s">
        <v>8296</v>
      </c>
      <c r="D791" s="1" t="s">
        <v>8297</v>
      </c>
      <c r="E791" s="1" t="str">
        <f>IFERROR(__xludf.DUMMYFUNCTION("SPLIT(D791,""33"",FALSE)"),"250, rue de Bègles
                                ")</f>
        <v>250, rue de Bègles
                                </v>
      </c>
      <c r="F791" s="1" t="str">
        <f>IFERROR(__xludf.DUMMYFUNCTION("""COMPUTED_VALUE"""),"800 Bordeaux")</f>
        <v>800 Bordeaux</v>
      </c>
      <c r="G791" s="1" t="str">
        <f t="shared" si="1"/>
        <v>33800</v>
      </c>
      <c r="H791" s="1" t="s">
        <v>8298</v>
      </c>
      <c r="I791" s="1" t="s">
        <v>8299</v>
      </c>
      <c r="J791" s="5" t="s">
        <v>8300</v>
      </c>
      <c r="K791" s="1" t="s">
        <v>31</v>
      </c>
      <c r="L791" s="3"/>
      <c r="M791" s="3"/>
    </row>
    <row r="792">
      <c r="A792" s="4" t="s">
        <v>8306</v>
      </c>
      <c r="B792" s="1" t="s">
        <v>8307</v>
      </c>
      <c r="C792" s="1" t="s">
        <v>8308</v>
      </c>
      <c r="D792" s="1" t="s">
        <v>8309</v>
      </c>
      <c r="E792" s="1" t="str">
        <f>IFERROR(__xludf.DUMMYFUNCTION("SPLIT(D792,""33"",FALSE)"),"268 bis rue d'Ornano
                                ")</f>
        <v>268 bis rue d'Ornano
                                </v>
      </c>
      <c r="F792" s="1" t="str">
        <f>IFERROR(__xludf.DUMMYFUNCTION("""COMPUTED_VALUE"""),"000 BORDEAUX")</f>
        <v>000 BORDEAUX</v>
      </c>
      <c r="G792" s="1" t="str">
        <f t="shared" si="1"/>
        <v>33000</v>
      </c>
      <c r="H792" s="1" t="s">
        <v>8310</v>
      </c>
      <c r="I792" s="1" t="s">
        <v>8311</v>
      </c>
      <c r="J792" s="1" t="s">
        <v>11</v>
      </c>
      <c r="K792" s="1" t="s">
        <v>312</v>
      </c>
      <c r="L792" s="3"/>
      <c r="M792" s="3"/>
    </row>
    <row r="793">
      <c r="A793" s="4" t="s">
        <v>8313</v>
      </c>
      <c r="B793" s="1" t="s">
        <v>8314</v>
      </c>
      <c r="C793" s="1" t="s">
        <v>8315</v>
      </c>
      <c r="D793" s="1" t="s">
        <v>8316</v>
      </c>
      <c r="E793" s="1" t="str">
        <f>IFERROR(__xludf.DUMMYFUNCTION("SPLIT(D793,""33"",FALSE)"),"114 rue Georges Bonnac
                                 Tour Paul Victor de Sèze
                                ")</f>
        <v>114 rue Georges Bonnac
                                 Tour Paul Victor de Sèze
                                </v>
      </c>
      <c r="F793" s="1" t="str">
        <f>IFERROR(__xludf.DUMMYFUNCTION("""COMPUTED_VALUE"""),"000 Bordeaux")</f>
        <v>000 Bordeaux</v>
      </c>
      <c r="G793" s="1" t="str">
        <f t="shared" si="1"/>
        <v>33000</v>
      </c>
      <c r="H793" s="1" t="s">
        <v>8317</v>
      </c>
      <c r="I793" s="1" t="s">
        <v>11</v>
      </c>
      <c r="J793" s="5" t="s">
        <v>8318</v>
      </c>
      <c r="K793" s="1" t="s">
        <v>924</v>
      </c>
      <c r="L793" s="3"/>
      <c r="M793" s="3"/>
    </row>
    <row r="794">
      <c r="A794" s="4" t="s">
        <v>8322</v>
      </c>
      <c r="B794" s="1" t="s">
        <v>8323</v>
      </c>
      <c r="C794" s="1" t="s">
        <v>8324</v>
      </c>
      <c r="D794" s="1" t="s">
        <v>8325</v>
      </c>
      <c r="E794" s="1" t="str">
        <f>IFERROR(__xludf.DUMMYFUNCTION("SPLIT(D794,""33"",FALSE)"),"145, rue St Genès
                                ")</f>
        <v>145, rue St Genès
                                </v>
      </c>
      <c r="F794" s="1" t="str">
        <f>IFERROR(__xludf.DUMMYFUNCTION("""COMPUTED_VALUE"""),"000 BORDEAUX")</f>
        <v>000 BORDEAUX</v>
      </c>
      <c r="G794" s="1" t="str">
        <f t="shared" si="1"/>
        <v>33000</v>
      </c>
      <c r="H794" s="1" t="s">
        <v>8326</v>
      </c>
      <c r="I794" s="1" t="s">
        <v>8327</v>
      </c>
      <c r="J794" s="1" t="s">
        <v>11</v>
      </c>
      <c r="K794" s="1" t="s">
        <v>31</v>
      </c>
      <c r="L794" s="3"/>
      <c r="M794" s="3"/>
    </row>
    <row r="795">
      <c r="A795" s="4" t="s">
        <v>8335</v>
      </c>
      <c r="B795" s="1" t="s">
        <v>8336</v>
      </c>
      <c r="C795" s="1" t="s">
        <v>8337</v>
      </c>
      <c r="D795" s="1" t="s">
        <v>8338</v>
      </c>
      <c r="E795" s="1" t="str">
        <f>IFERROR(__xludf.DUMMYFUNCTION("SPLIT(D795,""33"",FALSE)"),"177 rue de Pessac
                                ")</f>
        <v>177 rue de Pessac
                                </v>
      </c>
      <c r="F795" s="1" t="str">
        <f>IFERROR(__xludf.DUMMYFUNCTION("""COMPUTED_VALUE"""),"000 BORDEAUX")</f>
        <v>000 BORDEAUX</v>
      </c>
      <c r="G795" s="1" t="str">
        <f t="shared" si="1"/>
        <v>33000</v>
      </c>
      <c r="H795" s="1" t="s">
        <v>8339</v>
      </c>
      <c r="I795" s="1" t="s">
        <v>11</v>
      </c>
      <c r="J795" s="5" t="s">
        <v>8340</v>
      </c>
      <c r="K795" s="1" t="s">
        <v>154</v>
      </c>
      <c r="L795" s="3"/>
      <c r="M795" s="3"/>
    </row>
    <row r="796">
      <c r="A796" s="4" t="s">
        <v>8350</v>
      </c>
      <c r="B796" s="1" t="s">
        <v>8351</v>
      </c>
      <c r="C796" s="1" t="s">
        <v>8352</v>
      </c>
      <c r="D796" s="1" t="s">
        <v>8353</v>
      </c>
      <c r="E796" s="1" t="str">
        <f>IFERROR(__xludf.DUMMYFUNCTION("SPLIT(D796,""33"",FALSE)"),"UFR STC Université Bordeaux Montaigne
                                 19 esplanade des Antilles
                                ")</f>
        <v>UFR STC Université Bordeaux Montaigne
                                 19 esplanade des Antilles
                                </v>
      </c>
      <c r="F796" s="1" t="str">
        <f>IFERROR(__xludf.DUMMYFUNCTION("""COMPUTED_VALUE"""),"600 Pessac")</f>
        <v>600 Pessac</v>
      </c>
      <c r="G796" s="1" t="str">
        <f t="shared" si="1"/>
        <v>33600</v>
      </c>
      <c r="H796" s="1" t="s">
        <v>8354</v>
      </c>
      <c r="I796" s="1" t="s">
        <v>8355</v>
      </c>
      <c r="J796" s="1" t="s">
        <v>11</v>
      </c>
      <c r="K796" s="1" t="s">
        <v>1199</v>
      </c>
      <c r="L796" s="3"/>
      <c r="M796" s="3"/>
    </row>
    <row r="797">
      <c r="A797" s="4" t="s">
        <v>8359</v>
      </c>
      <c r="B797" s="1" t="s">
        <v>8360</v>
      </c>
      <c r="C797" s="3"/>
      <c r="D797" s="1" t="s">
        <v>9575</v>
      </c>
      <c r="E797" s="1" t="str">
        <f>IFERROR(__xludf.DUMMYFUNCTION("SPLIT(D797,""33"",FALSE)"),"pas d'adresse")</f>
        <v>pas d'adresse</v>
      </c>
      <c r="F797" s="3"/>
      <c r="G797" s="1" t="str">
        <f t="shared" si="1"/>
        <v/>
      </c>
      <c r="H797" s="3"/>
      <c r="I797" s="1" t="s">
        <v>11</v>
      </c>
      <c r="J797" s="1" t="s">
        <v>11</v>
      </c>
      <c r="K797" s="1" t="s">
        <v>11</v>
      </c>
      <c r="L797" s="3"/>
      <c r="M797" s="3"/>
    </row>
    <row r="798">
      <c r="A798" s="4" t="s">
        <v>8362</v>
      </c>
      <c r="B798" s="1" t="s">
        <v>8363</v>
      </c>
      <c r="C798" s="1" t="s">
        <v>8364</v>
      </c>
      <c r="D798" s="1" t="s">
        <v>8365</v>
      </c>
      <c r="E798" s="1" t="str">
        <f>IFERROR(__xludf.DUMMYFUNCTION("SPLIT(D798,""33"",FALSE)"),"127 avenue Emile Counord Apt 5 Résidence ARC-EN-CIEL
                                ")</f>
        <v>127 avenue Emile Counord Apt 5 Résidence ARC-EN-CIEL
                                </v>
      </c>
      <c r="F798" s="1" t="str">
        <f>IFERROR(__xludf.DUMMYFUNCTION("""COMPUTED_VALUE"""),"300 Bordeaux")</f>
        <v>300 Bordeaux</v>
      </c>
      <c r="G798" s="1" t="str">
        <f t="shared" si="1"/>
        <v>33300</v>
      </c>
      <c r="H798" s="1" t="s">
        <v>8366</v>
      </c>
      <c r="I798" s="1" t="s">
        <v>11</v>
      </c>
      <c r="J798" s="5" t="s">
        <v>8367</v>
      </c>
      <c r="K798" s="1" t="s">
        <v>11</v>
      </c>
      <c r="L798" s="3"/>
      <c r="M798" s="3"/>
    </row>
    <row r="799">
      <c r="A799" s="4" t="s">
        <v>8369</v>
      </c>
      <c r="B799" s="1" t="s">
        <v>8370</v>
      </c>
      <c r="C799" s="1" t="s">
        <v>8371</v>
      </c>
      <c r="D799" s="1" t="s">
        <v>8372</v>
      </c>
      <c r="E799" s="1" t="str">
        <f>IFERROR(__xludf.DUMMYFUNCTION("SPLIT(D799,""33"",FALSE)"),"4 rue François Daunes
                                ")</f>
        <v>4 rue François Daunes
                                </v>
      </c>
      <c r="F799" s="1" t="str">
        <f>IFERROR(__xludf.DUMMYFUNCTION("""COMPUTED_VALUE"""),"000 Bordeaux")</f>
        <v>000 Bordeaux</v>
      </c>
      <c r="G799" s="1" t="str">
        <f t="shared" si="1"/>
        <v>33000</v>
      </c>
      <c r="H799" s="1" t="s">
        <v>8373</v>
      </c>
      <c r="I799" s="1" t="s">
        <v>11</v>
      </c>
      <c r="J799" s="5" t="s">
        <v>8374</v>
      </c>
      <c r="K799" s="1" t="s">
        <v>154</v>
      </c>
      <c r="L799" s="3"/>
      <c r="M799" s="3"/>
    </row>
    <row r="800">
      <c r="A800" s="4" t="s">
        <v>8376</v>
      </c>
      <c r="B800" s="1" t="s">
        <v>8377</v>
      </c>
      <c r="C800" s="1" t="s">
        <v>8378</v>
      </c>
      <c r="D800" s="1" t="s">
        <v>8379</v>
      </c>
      <c r="E800" s="1" t="str">
        <f>IFERROR(__xludf.DUMMYFUNCTION("SPLIT(D800,""33"",FALSE)"),"96, rue de la Liberté
                                ")</f>
        <v>96, rue de la Liberté
                                </v>
      </c>
      <c r="F800" s="1" t="str">
        <f>IFERROR(__xludf.DUMMYFUNCTION("""COMPUTED_VALUE"""),"200 Bordeaux")</f>
        <v>200 Bordeaux</v>
      </c>
      <c r="G800" s="1" t="str">
        <f t="shared" si="1"/>
        <v>33200</v>
      </c>
      <c r="H800" s="1" t="s">
        <v>8380</v>
      </c>
      <c r="I800" s="1" t="s">
        <v>11</v>
      </c>
      <c r="J800" s="5" t="s">
        <v>8381</v>
      </c>
      <c r="K800" s="1" t="s">
        <v>924</v>
      </c>
      <c r="L800" s="3"/>
      <c r="M800" s="3"/>
    </row>
    <row r="801">
      <c r="A801" s="4" t="s">
        <v>8383</v>
      </c>
      <c r="B801" s="1" t="s">
        <v>8384</v>
      </c>
      <c r="C801" s="1" t="s">
        <v>8385</v>
      </c>
      <c r="D801" s="1" t="s">
        <v>8386</v>
      </c>
      <c r="E801" s="1" t="str">
        <f>IFERROR(__xludf.DUMMYFUNCTION("SPLIT(D801,""33"",FALSE)"),"35 Avenue Abadie
                                 IAE - association L'ère H
                                ")</f>
        <v>35 Avenue Abadie
                                 IAE - association L'ère H
                                </v>
      </c>
      <c r="F801" s="1" t="str">
        <f>IFERROR(__xludf.DUMMYFUNCTION("""COMPUTED_VALUE"""),"000 Bordeaux")</f>
        <v>000 Bordeaux</v>
      </c>
      <c r="G801" s="1" t="str">
        <f t="shared" si="1"/>
        <v>33000</v>
      </c>
      <c r="H801" s="1" t="s">
        <v>8387</v>
      </c>
      <c r="I801" s="1" t="s">
        <v>8388</v>
      </c>
      <c r="J801" s="5" t="s">
        <v>8389</v>
      </c>
      <c r="K801" s="1" t="s">
        <v>924</v>
      </c>
      <c r="L801" s="3"/>
      <c r="M801" s="3"/>
    </row>
    <row r="802">
      <c r="A802" s="4" t="s">
        <v>8393</v>
      </c>
      <c r="B802" s="1" t="s">
        <v>8394</v>
      </c>
      <c r="C802" s="1" t="s">
        <v>8395</v>
      </c>
      <c r="D802" s="1" t="s">
        <v>8396</v>
      </c>
      <c r="E802" s="1" t="str">
        <f>IFERROR(__xludf.DUMMYFUNCTION("SPLIT(D802,""33"",FALSE)"),"145 rue de Capeyron
                                ")</f>
        <v>145 rue de Capeyron
                                </v>
      </c>
      <c r="F802" s="1" t="str">
        <f>IFERROR(__xludf.DUMMYFUNCTION("""COMPUTED_VALUE"""),"200 Bordeaux")</f>
        <v>200 Bordeaux</v>
      </c>
      <c r="G802" s="1" t="str">
        <f t="shared" si="1"/>
        <v>33200</v>
      </c>
      <c r="H802" s="1" t="s">
        <v>8397</v>
      </c>
      <c r="I802" s="1" t="s">
        <v>8398</v>
      </c>
      <c r="J802" s="1" t="s">
        <v>503</v>
      </c>
      <c r="K802" s="1" t="s">
        <v>53</v>
      </c>
      <c r="L802" s="3"/>
      <c r="M802" s="3"/>
    </row>
    <row r="803">
      <c r="A803" s="4" t="s">
        <v>8414</v>
      </c>
      <c r="B803" s="1" t="s">
        <v>8415</v>
      </c>
      <c r="C803" s="1" t="s">
        <v>8416</v>
      </c>
      <c r="D803" s="1" t="s">
        <v>8417</v>
      </c>
      <c r="E803" s="1" t="str">
        <f>IFERROR(__xludf.DUMMYFUNCTION("SPLIT(D803,""33"",FALSE)"),"67 RUE CHEVALIER
                                 1 ETAGE
                                ")</f>
        <v>67 RUE CHEVALIER
                                 1 ETAGE
                                </v>
      </c>
      <c r="F803" s="1" t="str">
        <f>IFERROR(__xludf.DUMMYFUNCTION("""COMPUTED_VALUE"""),"000 BORDEAUX")</f>
        <v>000 BORDEAUX</v>
      </c>
      <c r="G803" s="1" t="str">
        <f t="shared" si="1"/>
        <v>33000</v>
      </c>
      <c r="H803" s="1" t="s">
        <v>8418</v>
      </c>
      <c r="I803" s="1" t="s">
        <v>11</v>
      </c>
      <c r="J803" s="5" t="s">
        <v>8419</v>
      </c>
      <c r="K803" s="1" t="s">
        <v>53</v>
      </c>
      <c r="L803" s="3"/>
      <c r="M803" s="3"/>
    </row>
    <row r="804">
      <c r="A804" s="4" t="s">
        <v>8425</v>
      </c>
      <c r="B804" s="1" t="s">
        <v>8426</v>
      </c>
      <c r="C804" s="1" t="s">
        <v>8427</v>
      </c>
      <c r="D804" s="1" t="s">
        <v>8428</v>
      </c>
      <c r="E804" s="1" t="str">
        <f>IFERROR(__xludf.DUMMYFUNCTION("SPLIT(D804,""33"",FALSE)"),"21 rue bauducheu
                                ")</f>
        <v>21 rue bauducheu
                                </v>
      </c>
      <c r="F804" s="1" t="str">
        <f>IFERROR(__xludf.DUMMYFUNCTION("""COMPUTED_VALUE"""),"800 Bordeaux")</f>
        <v>800 Bordeaux</v>
      </c>
      <c r="G804" s="1" t="str">
        <f t="shared" si="1"/>
        <v>33800</v>
      </c>
      <c r="H804" s="1" t="s">
        <v>8429</v>
      </c>
      <c r="I804" s="1" t="s">
        <v>11</v>
      </c>
      <c r="J804" s="1" t="s">
        <v>11</v>
      </c>
      <c r="K804" s="1" t="s">
        <v>80</v>
      </c>
      <c r="L804" s="3"/>
      <c r="M804" s="3"/>
    </row>
    <row r="805">
      <c r="A805" s="4" t="s">
        <v>8431</v>
      </c>
      <c r="B805" s="1" t="s">
        <v>8432</v>
      </c>
      <c r="C805" s="1" t="s">
        <v>8433</v>
      </c>
      <c r="D805" s="1" t="s">
        <v>8434</v>
      </c>
      <c r="E805" s="1" t="str">
        <f>IFERROR(__xludf.DUMMYFUNCTION("SPLIT(D805,""33"",FALSE)"),"66 rue abbé de l'épée
                                 La Ruche
                                ")</f>
        <v>66 rue abbé de l'épée
                                 La Ruche
                                </v>
      </c>
      <c r="F805" s="1" t="str">
        <f>IFERROR(__xludf.DUMMYFUNCTION("""COMPUTED_VALUE"""),"000 Bordeaux")</f>
        <v>000 Bordeaux</v>
      </c>
      <c r="G805" s="1" t="str">
        <f t="shared" si="1"/>
        <v>33000</v>
      </c>
      <c r="H805" s="1" t="s">
        <v>8435</v>
      </c>
      <c r="I805" s="1" t="s">
        <v>11</v>
      </c>
      <c r="J805" s="5" t="s">
        <v>8436</v>
      </c>
      <c r="K805" s="1" t="s">
        <v>154</v>
      </c>
      <c r="L805" s="3"/>
      <c r="M805" s="3"/>
    </row>
    <row r="806">
      <c r="A806" s="4" t="s">
        <v>8446</v>
      </c>
      <c r="B806" s="1" t="s">
        <v>8447</v>
      </c>
      <c r="C806" s="1" t="s">
        <v>8448</v>
      </c>
      <c r="D806" s="1" t="s">
        <v>8449</v>
      </c>
      <c r="E806" s="1" t="str">
        <f>IFERROR(__xludf.DUMMYFUNCTION("SPLIT(D806,""33"",FALSE)")," cours du Québec
                                ")</f>
        <v> cours du Québec
                                </v>
      </c>
      <c r="F806" s="1" t="str">
        <f>IFERROR(__xludf.DUMMYFUNCTION("""COMPUTED_VALUE"""),"300 Bordeaux")</f>
        <v>300 Bordeaux</v>
      </c>
      <c r="G806" s="1" t="str">
        <f t="shared" si="1"/>
        <v>33300</v>
      </c>
      <c r="H806" s="1" t="s">
        <v>8450</v>
      </c>
      <c r="I806" s="1" t="s">
        <v>2175</v>
      </c>
      <c r="J806" s="1" t="s">
        <v>11</v>
      </c>
      <c r="K806" s="1" t="s">
        <v>312</v>
      </c>
      <c r="L806" s="3"/>
      <c r="M806" s="3"/>
    </row>
    <row r="807">
      <c r="A807" s="4" t="s">
        <v>8454</v>
      </c>
      <c r="B807" s="1" t="s">
        <v>8455</v>
      </c>
      <c r="C807" s="1" t="s">
        <v>8456</v>
      </c>
      <c r="D807" s="1" t="s">
        <v>8457</v>
      </c>
      <c r="E807" s="1" t="str">
        <f>IFERROR(__xludf.DUMMYFUNCTION("SPLIT(D807,""33"",FALSE)"),"65 passage des graves
                                ")</f>
        <v>65 passage des graves
                                </v>
      </c>
      <c r="F807" s="1" t="str">
        <f>IFERROR(__xludf.DUMMYFUNCTION("""COMPUTED_VALUE"""),"000 bordeaux")</f>
        <v>000 bordeaux</v>
      </c>
      <c r="G807" s="1" t="str">
        <f t="shared" si="1"/>
        <v>33000</v>
      </c>
      <c r="H807" s="1" t="s">
        <v>8458</v>
      </c>
      <c r="I807" s="1" t="s">
        <v>11</v>
      </c>
      <c r="J807" s="1" t="s">
        <v>11</v>
      </c>
      <c r="K807" s="1" t="s">
        <v>80</v>
      </c>
      <c r="L807" s="3"/>
      <c r="M807" s="3"/>
    </row>
    <row r="808">
      <c r="A808" s="4" t="s">
        <v>8462</v>
      </c>
      <c r="B808" s="1" t="s">
        <v>8463</v>
      </c>
      <c r="C808" s="1" t="s">
        <v>8464</v>
      </c>
      <c r="D808" s="1" t="s">
        <v>8465</v>
      </c>
      <c r="E808" s="1" t="str">
        <f>IFERROR(__xludf.DUMMYFUNCTION("SPLIT(D808,""33"",FALSE)"),"12 rue des faussets
                                ")</f>
        <v>12 rue des faussets
                                </v>
      </c>
      <c r="F808" s="1" t="str">
        <f>IFERROR(__xludf.DUMMYFUNCTION("""COMPUTED_VALUE"""),"000 Bordeaux")</f>
        <v>000 Bordeaux</v>
      </c>
      <c r="G808" s="1" t="str">
        <f t="shared" si="1"/>
        <v>33000</v>
      </c>
      <c r="H808" s="1" t="s">
        <v>8466</v>
      </c>
      <c r="I808" s="1" t="s">
        <v>8467</v>
      </c>
      <c r="J808" s="5" t="s">
        <v>8468</v>
      </c>
      <c r="K808" s="1" t="s">
        <v>654</v>
      </c>
      <c r="L808" s="3"/>
      <c r="M808" s="3"/>
    </row>
    <row r="809">
      <c r="A809" s="4" t="s">
        <v>8470</v>
      </c>
      <c r="B809" s="1" t="s">
        <v>8471</v>
      </c>
      <c r="C809" s="1" t="s">
        <v>8472</v>
      </c>
      <c r="D809" s="1" t="s">
        <v>8473</v>
      </c>
      <c r="E809" s="1" t="str">
        <f>IFERROR(__xludf.DUMMYFUNCTION("SPLIT(D809,""33"",FALSE)"),"95 rue Ernest Renan
                                 Maison de Retraite Terre Nègre
                                ")</f>
        <v>95 rue Ernest Renan
                                 Maison de Retraite Terre Nègre
                                </v>
      </c>
      <c r="F809" s="1" t="str">
        <f>IFERROR(__xludf.DUMMYFUNCTION("""COMPUTED_VALUE"""),"081 Bordeaux")</f>
        <v>081 Bordeaux</v>
      </c>
      <c r="G809" s="1" t="str">
        <f t="shared" si="1"/>
        <v>33081</v>
      </c>
      <c r="H809" s="1" t="s">
        <v>8474</v>
      </c>
      <c r="I809" s="1" t="s">
        <v>11</v>
      </c>
      <c r="J809" s="1" t="s">
        <v>11</v>
      </c>
      <c r="K809" s="1" t="s">
        <v>53</v>
      </c>
      <c r="L809" s="3"/>
      <c r="M809" s="3"/>
    </row>
    <row r="810">
      <c r="A810" s="4" t="s">
        <v>8480</v>
      </c>
      <c r="B810" s="1" t="s">
        <v>8481</v>
      </c>
      <c r="C810" s="1" t="s">
        <v>8482</v>
      </c>
      <c r="D810" s="1" t="s">
        <v>8483</v>
      </c>
      <c r="E810" s="1" t="str">
        <f>IFERROR(__xludf.DUMMYFUNCTION("SPLIT(D810,""33"",FALSE)"),"11 place Fernand Lafargue
                                ")</f>
        <v>11 place Fernand Lafargue
                                </v>
      </c>
      <c r="F810" s="1" t="str">
        <f>IFERROR(__xludf.DUMMYFUNCTION("""COMPUTED_VALUE"""),"000 BORDEAUX")</f>
        <v>000 BORDEAUX</v>
      </c>
      <c r="G810" s="1" t="str">
        <f t="shared" si="1"/>
        <v>33000</v>
      </c>
      <c r="H810" s="1" t="s">
        <v>8484</v>
      </c>
      <c r="I810" s="1" t="s">
        <v>11</v>
      </c>
      <c r="J810" s="1" t="s">
        <v>8485</v>
      </c>
      <c r="K810" s="1" t="s">
        <v>80</v>
      </c>
      <c r="L810" s="3"/>
      <c r="M810" s="3"/>
    </row>
    <row r="811">
      <c r="A811" s="4" t="s">
        <v>8489</v>
      </c>
      <c r="B811" s="1" t="s">
        <v>8490</v>
      </c>
      <c r="C811" s="1" t="s">
        <v>8491</v>
      </c>
      <c r="D811" s="1" t="s">
        <v>8492</v>
      </c>
      <c r="E811" s="1" t="str">
        <f>IFERROR(__xludf.DUMMYFUNCTION("SPLIT(D811,""33"",FALSE)"),"207 COURS BALGUERIE
                                ")</f>
        <v>207 COURS BALGUERIE
                                </v>
      </c>
      <c r="F811" s="1" t="str">
        <f>IFERROR(__xludf.DUMMYFUNCTION("""COMPUTED_VALUE"""),"300 BORDEAUX")</f>
        <v>300 BORDEAUX</v>
      </c>
      <c r="G811" s="1" t="str">
        <f t="shared" si="1"/>
        <v>33300</v>
      </c>
      <c r="H811" s="1" t="s">
        <v>8493</v>
      </c>
      <c r="I811" s="1" t="s">
        <v>8494</v>
      </c>
      <c r="J811" s="1" t="s">
        <v>11</v>
      </c>
      <c r="K811" s="1" t="s">
        <v>31</v>
      </c>
      <c r="L811" s="3"/>
      <c r="M811" s="3"/>
    </row>
    <row r="812">
      <c r="A812" s="4" t="s">
        <v>8500</v>
      </c>
      <c r="B812" s="1" t="s">
        <v>8501</v>
      </c>
      <c r="C812" s="1" t="s">
        <v>8502</v>
      </c>
      <c r="D812" s="1" t="s">
        <v>8503</v>
      </c>
      <c r="E812" s="1" t="str">
        <f>IFERROR(__xludf.DUMMYFUNCTION("SPLIT(D812,""33"",FALSE)"),"208 rue Carle-Vernet
                                ")</f>
        <v>208 rue Carle-Vernet
                                </v>
      </c>
      <c r="F812" s="1" t="str">
        <f>IFERROR(__xludf.DUMMYFUNCTION("""COMPUTED_VALUE"""),"800 Bordeaux")</f>
        <v>800 Bordeaux</v>
      </c>
      <c r="G812" s="1" t="str">
        <f t="shared" si="1"/>
        <v>33800</v>
      </c>
      <c r="H812" s="1" t="s">
        <v>8504</v>
      </c>
      <c r="I812" s="1" t="s">
        <v>8505</v>
      </c>
      <c r="J812" s="1" t="s">
        <v>11</v>
      </c>
      <c r="K812" s="1" t="s">
        <v>154</v>
      </c>
      <c r="L812" s="3"/>
      <c r="M812" s="3"/>
    </row>
    <row r="813">
      <c r="A813" s="4" t="s">
        <v>8509</v>
      </c>
      <c r="B813" s="1" t="s">
        <v>8510</v>
      </c>
      <c r="C813" s="1" t="s">
        <v>8511</v>
      </c>
      <c r="D813" s="1" t="s">
        <v>8512</v>
      </c>
      <c r="E813" s="1" t="str">
        <f>IFERROR(__xludf.DUMMYFUNCTION("SPLIT(D813,""33"",FALSE)"),"59 rue Monsarrat
                                ")</f>
        <v>59 rue Monsarrat
                                </v>
      </c>
      <c r="F813" s="1" t="str">
        <f>IFERROR(__xludf.DUMMYFUNCTION("""COMPUTED_VALUE"""),"800 BORDEAUX")</f>
        <v>800 BORDEAUX</v>
      </c>
      <c r="G813" s="1" t="str">
        <f t="shared" si="1"/>
        <v>33800</v>
      </c>
      <c r="H813" s="1" t="s">
        <v>8513</v>
      </c>
      <c r="I813" s="1" t="s">
        <v>11</v>
      </c>
      <c r="J813" s="1" t="s">
        <v>11</v>
      </c>
      <c r="K813" s="1" t="s">
        <v>11</v>
      </c>
      <c r="L813" s="3"/>
      <c r="M813" s="3"/>
    </row>
    <row r="814">
      <c r="A814" s="4" t="s">
        <v>8515</v>
      </c>
      <c r="B814" s="1" t="s">
        <v>8516</v>
      </c>
      <c r="C814" s="1" t="s">
        <v>8517</v>
      </c>
      <c r="D814" s="1" t="s">
        <v>6287</v>
      </c>
      <c r="E814" s="1" t="str">
        <f>IFERROR(__xludf.DUMMYFUNCTION("SPLIT(D814,""33"",FALSE)"),"3 rue Tauzia
                                ")</f>
        <v>3 rue Tauzia
                                </v>
      </c>
      <c r="F814" s="1" t="str">
        <f>IFERROR(__xludf.DUMMYFUNCTION("""COMPUTED_VALUE"""),"800 Bordeaux")</f>
        <v>800 Bordeaux</v>
      </c>
      <c r="G814" s="1" t="str">
        <f t="shared" si="1"/>
        <v>33800</v>
      </c>
      <c r="H814" s="1" t="s">
        <v>8518</v>
      </c>
      <c r="I814" s="1" t="s">
        <v>11</v>
      </c>
      <c r="J814" s="5" t="s">
        <v>8519</v>
      </c>
      <c r="K814" s="1" t="s">
        <v>382</v>
      </c>
      <c r="L814" s="3"/>
      <c r="M814" s="3"/>
    </row>
    <row r="815">
      <c r="A815" s="4" t="s">
        <v>8521</v>
      </c>
      <c r="B815" s="1" t="s">
        <v>8522</v>
      </c>
      <c r="C815" s="1" t="s">
        <v>8523</v>
      </c>
      <c r="D815" s="1" t="s">
        <v>8524</v>
      </c>
      <c r="E815" s="1" t="str">
        <f>IFERROR(__xludf.DUMMYFUNCTION("SPLIT(D815,""33"",FALSE)"),"Maison des Droits de l'Homme et du Citoyen, Le Dôme Avenue de Thouars
                                ")</f>
        <v>Maison des Droits de l'Homme et du Citoyen, Le Dôme Avenue de Thouars
                                </v>
      </c>
      <c r="F815" s="1" t="str">
        <f>IFERROR(__xludf.DUMMYFUNCTION("""COMPUTED_VALUE"""),"400 TALENCE")</f>
        <v>400 TALENCE</v>
      </c>
      <c r="G815" s="1" t="str">
        <f t="shared" si="1"/>
        <v>33400</v>
      </c>
      <c r="H815" s="1" t="s">
        <v>8525</v>
      </c>
      <c r="I815" s="1" t="s">
        <v>11</v>
      </c>
      <c r="J815" s="3"/>
      <c r="K815" s="1" t="s">
        <v>183</v>
      </c>
      <c r="L815" s="3"/>
      <c r="M815" s="3"/>
    </row>
    <row r="816">
      <c r="A816" s="4" t="s">
        <v>8531</v>
      </c>
      <c r="B816" s="1" t="s">
        <v>8532</v>
      </c>
      <c r="C816" s="1" t="s">
        <v>8533</v>
      </c>
      <c r="D816" s="1" t="s">
        <v>8534</v>
      </c>
      <c r="E816" s="1" t="str">
        <f>IFERROR(__xludf.DUMMYFUNCTION("SPLIT(D816,""33"",FALSE)"),"261 avenue Thiers
                                BP 60003
                                ")</f>
        <v>261 avenue Thiers
                                BP 60003
                                </v>
      </c>
      <c r="F816" s="1" t="str">
        <f>IFERROR(__xludf.DUMMYFUNCTION("""COMPUTED_VALUE"""),"015 BORDEAUX CEDEX")</f>
        <v>015 BORDEAUX CEDEX</v>
      </c>
      <c r="G816" s="1" t="str">
        <f t="shared" si="1"/>
        <v>33015</v>
      </c>
      <c r="H816" s="1" t="s">
        <v>8535</v>
      </c>
      <c r="I816" s="1" t="s">
        <v>8536</v>
      </c>
      <c r="J816" s="5" t="s">
        <v>8537</v>
      </c>
      <c r="K816" s="1" t="s">
        <v>31</v>
      </c>
      <c r="L816" s="3"/>
      <c r="M816" s="3"/>
    </row>
    <row r="817">
      <c r="A817" s="4" t="s">
        <v>8541</v>
      </c>
      <c r="B817" s="1" t="s">
        <v>8542</v>
      </c>
      <c r="C817" s="1" t="s">
        <v>8543</v>
      </c>
      <c r="D817" s="1" t="s">
        <v>8544</v>
      </c>
      <c r="E817" s="1" t="str">
        <f>IFERROR(__xludf.DUMMYFUNCTION("SPLIT(D817,""33"",FALSE)"),"3 rue de Tauzia
                                 Maison de la Nature et de l'Environnement de Bordeaux-Aquitaine
                                ")</f>
        <v>3 rue de Tauzia
                                 Maison de la Nature et de l'Environnement de Bordeaux-Aquitaine
                                </v>
      </c>
      <c r="F817" s="1" t="str">
        <f>IFERROR(__xludf.DUMMYFUNCTION("""COMPUTED_VALUE"""),"800 BORDEAUX")</f>
        <v>800 BORDEAUX</v>
      </c>
      <c r="G817" s="1" t="str">
        <f t="shared" si="1"/>
        <v>33800</v>
      </c>
      <c r="H817" s="1" t="s">
        <v>8545</v>
      </c>
      <c r="I817" s="1" t="s">
        <v>11</v>
      </c>
      <c r="J817" s="5" t="s">
        <v>8546</v>
      </c>
      <c r="K817" s="1" t="s">
        <v>382</v>
      </c>
      <c r="L817" s="3"/>
      <c r="M817" s="3"/>
    </row>
    <row r="818">
      <c r="A818" s="4" t="s">
        <v>8550</v>
      </c>
      <c r="B818" s="1" t="s">
        <v>8551</v>
      </c>
      <c r="C818" s="1" t="s">
        <v>8552</v>
      </c>
      <c r="D818" s="1" t="s">
        <v>8553</v>
      </c>
      <c r="E818" s="1" t="str">
        <f>IFERROR(__xludf.DUMMYFUNCTION("SPLIT(D818,""33"",FALSE)"),"17 rue Yves du Manoir
                                ")</f>
        <v>17 rue Yves du Manoir
                                </v>
      </c>
      <c r="F818" s="1" t="str">
        <f>IFERROR(__xludf.DUMMYFUNCTION("""COMPUTED_VALUE"""),"160 Saint Médard en Jalles")</f>
        <v>160 Saint Médard en Jalles</v>
      </c>
      <c r="G818" s="1" t="str">
        <f t="shared" si="1"/>
        <v>33160</v>
      </c>
      <c r="H818" s="1" t="s">
        <v>8554</v>
      </c>
      <c r="I818" s="1" t="s">
        <v>11</v>
      </c>
      <c r="J818" s="5" t="s">
        <v>8555</v>
      </c>
      <c r="K818" s="1" t="s">
        <v>312</v>
      </c>
      <c r="L818" s="3"/>
      <c r="M818" s="3"/>
    </row>
    <row r="819">
      <c r="A819" s="4" t="s">
        <v>8557</v>
      </c>
      <c r="B819" s="1" t="s">
        <v>8558</v>
      </c>
      <c r="C819" s="1" t="s">
        <v>8559</v>
      </c>
      <c r="D819" s="1" t="s">
        <v>8560</v>
      </c>
      <c r="E819" s="1" t="str">
        <f>IFERROR(__xludf.DUMMYFUNCTION("SPLIT(D819,""33"",FALSE)"),"13 RUE LAFFITEAU
                                ")</f>
        <v>13 RUE LAFFITEAU
                                </v>
      </c>
      <c r="F819" s="1" t="str">
        <f>IFERROR(__xludf.DUMMYFUNCTION("""COMPUTED_VALUE"""),"800 BORDEAUX")</f>
        <v>800 BORDEAUX</v>
      </c>
      <c r="G819" s="1" t="str">
        <f t="shared" si="1"/>
        <v>33800</v>
      </c>
      <c r="H819" s="1" t="s">
        <v>8561</v>
      </c>
      <c r="I819" s="1" t="s">
        <v>11</v>
      </c>
      <c r="J819" s="1" t="s">
        <v>11</v>
      </c>
      <c r="K819" s="1" t="s">
        <v>154</v>
      </c>
      <c r="L819" s="3"/>
      <c r="M819" s="3"/>
    </row>
    <row r="820">
      <c r="A820" s="4" t="s">
        <v>8563</v>
      </c>
      <c r="B820" s="1" t="s">
        <v>8564</v>
      </c>
      <c r="C820" s="3"/>
      <c r="D820" s="1" t="s">
        <v>9575</v>
      </c>
      <c r="E820" s="1" t="str">
        <f>IFERROR(__xludf.DUMMYFUNCTION("SPLIT(D820,""33"",FALSE)"),"pas d'adresse")</f>
        <v>pas d'adresse</v>
      </c>
      <c r="F820" s="3"/>
      <c r="G820" s="1" t="str">
        <f t="shared" si="1"/>
        <v/>
      </c>
      <c r="H820" s="3"/>
      <c r="I820" s="1" t="s">
        <v>11</v>
      </c>
      <c r="J820" s="1" t="s">
        <v>11</v>
      </c>
      <c r="K820" s="1" t="s">
        <v>11</v>
      </c>
      <c r="L820" s="3"/>
      <c r="M820" s="3"/>
    </row>
    <row r="821">
      <c r="A821" s="4" t="s">
        <v>8566</v>
      </c>
      <c r="B821" s="1" t="s">
        <v>8567</v>
      </c>
      <c r="C821" s="1" t="s">
        <v>8568</v>
      </c>
      <c r="D821" s="1" t="s">
        <v>8569</v>
      </c>
      <c r="E821" s="1" t="str">
        <f>IFERROR(__xludf.DUMMYFUNCTION("SPLIT(D821,""33"",FALSE)"),"Place Amélie Raba Léon 
                                 Groupe Hospitalier Pellegrin 
                                ")</f>
        <v>Place Amélie Raba Léon 
                                 Groupe Hospitalier Pellegrin 
                                </v>
      </c>
      <c r="F821" s="1" t="str">
        <f>IFERROR(__xludf.DUMMYFUNCTION("""COMPUTED_VALUE"""),"000 Bordeaux")</f>
        <v>000 Bordeaux</v>
      </c>
      <c r="G821" s="1" t="str">
        <f t="shared" si="1"/>
        <v>33000</v>
      </c>
      <c r="H821" s="1" t="s">
        <v>8570</v>
      </c>
      <c r="I821" s="1" t="s">
        <v>8571</v>
      </c>
      <c r="J821" s="5" t="s">
        <v>8572</v>
      </c>
      <c r="K821" s="1" t="s">
        <v>31</v>
      </c>
      <c r="L821" s="3"/>
      <c r="M821" s="3"/>
    </row>
    <row r="822">
      <c r="A822" s="4" t="s">
        <v>8586</v>
      </c>
      <c r="B822" s="1" t="s">
        <v>8587</v>
      </c>
      <c r="C822" s="1" t="s">
        <v>8588</v>
      </c>
      <c r="D822" s="1" t="s">
        <v>8589</v>
      </c>
      <c r="E822" s="1" t="str">
        <f>IFERROR(__xludf.DUMMYFUNCTION("SPLIT(D822,""33"",FALSE)"),"49 rue du Mirail
                                ")</f>
        <v>49 rue du Mirail
                                </v>
      </c>
      <c r="F822" s="1" t="str">
        <f>IFERROR(__xludf.DUMMYFUNCTION("""COMPUTED_VALUE"""),"000 Bordeaux")</f>
        <v>000 Bordeaux</v>
      </c>
      <c r="G822" s="1" t="str">
        <f t="shared" si="1"/>
        <v>33000</v>
      </c>
      <c r="H822" s="1" t="s">
        <v>8590</v>
      </c>
      <c r="I822" s="1" t="s">
        <v>11</v>
      </c>
      <c r="J822" s="5" t="s">
        <v>8591</v>
      </c>
      <c r="K822" s="1" t="s">
        <v>80</v>
      </c>
      <c r="L822" s="3"/>
      <c r="M822" s="3"/>
    </row>
    <row r="823">
      <c r="A823" s="4" t="s">
        <v>8621</v>
      </c>
      <c r="B823" s="1" t="s">
        <v>8622</v>
      </c>
      <c r="C823" s="1" t="s">
        <v>8623</v>
      </c>
      <c r="D823" s="1" t="s">
        <v>8624</v>
      </c>
      <c r="E823" s="1" t="str">
        <f>IFERROR(__xludf.DUMMYFUNCTION("SPLIT(D823,""33"",FALSE)"),"Amis de Saint Jacques de Compostelle en Aquitaine, 4 rue blanqui
                                ")</f>
        <v>Amis de Saint Jacques de Compostelle en Aquitaine, 4 rue blanqui
                                </v>
      </c>
      <c r="F823" s="1" t="str">
        <f>IFERROR(__xludf.DUMMYFUNCTION("""COMPUTED_VALUE"""),"110 le bouscat")</f>
        <v>110 le bouscat</v>
      </c>
      <c r="G823" s="1" t="str">
        <f t="shared" si="1"/>
        <v>33110</v>
      </c>
      <c r="H823" s="1" t="s">
        <v>8625</v>
      </c>
      <c r="I823" s="1" t="s">
        <v>11</v>
      </c>
      <c r="J823" s="5" t="s">
        <v>8626</v>
      </c>
      <c r="K823" s="1" t="s">
        <v>80</v>
      </c>
      <c r="L823" s="3"/>
      <c r="M823" s="3"/>
    </row>
    <row r="824">
      <c r="A824" s="4" t="s">
        <v>8630</v>
      </c>
      <c r="B824" s="1" t="s">
        <v>8631</v>
      </c>
      <c r="C824" s="1" t="s">
        <v>8632</v>
      </c>
      <c r="D824" s="1" t="s">
        <v>8633</v>
      </c>
      <c r="E824" s="1" t="str">
        <f>IFERROR(__xludf.DUMMYFUNCTION("SPLIT(D824,""33"",FALSE)"),"15, rue Bougainville
                                ")</f>
        <v>15, rue Bougainville
                                </v>
      </c>
      <c r="F824" s="1" t="str">
        <f>IFERROR(__xludf.DUMMYFUNCTION("""COMPUTED_VALUE"""),"000 Bordeaux")</f>
        <v>000 Bordeaux</v>
      </c>
      <c r="G824" s="1" t="str">
        <f t="shared" si="1"/>
        <v>33000</v>
      </c>
      <c r="H824" s="1" t="s">
        <v>8634</v>
      </c>
      <c r="I824" s="1" t="s">
        <v>8635</v>
      </c>
      <c r="J824" s="5" t="s">
        <v>8636</v>
      </c>
      <c r="K824" s="1" t="s">
        <v>31</v>
      </c>
      <c r="L824" s="3"/>
      <c r="M824" s="3"/>
    </row>
    <row r="825">
      <c r="A825" s="4" t="s">
        <v>8640</v>
      </c>
      <c r="B825" s="1" t="s">
        <v>8641</v>
      </c>
      <c r="C825" s="1" t="s">
        <v>8642</v>
      </c>
      <c r="D825" s="1" t="s">
        <v>8643</v>
      </c>
      <c r="E825" s="1" t="str">
        <f>IFERROR(__xludf.DUMMYFUNCTION("SPLIT(D825,""33"",FALSE)"),"2 IMPASSE SAINTE-ELISABETH
                                ")</f>
        <v>2 IMPASSE SAINTE-ELISABETH
                                </v>
      </c>
      <c r="F825" s="1" t="str">
        <f>IFERROR(__xludf.DUMMYFUNCTION("""COMPUTED_VALUE"""),"000 BORDEAUX")</f>
        <v>000 BORDEAUX</v>
      </c>
      <c r="G825" s="1" t="str">
        <f t="shared" si="1"/>
        <v>33000</v>
      </c>
      <c r="H825" s="1" t="s">
        <v>8644</v>
      </c>
      <c r="I825" s="1" t="s">
        <v>11</v>
      </c>
      <c r="J825" s="5" t="s">
        <v>8645</v>
      </c>
      <c r="K825" s="1" t="s">
        <v>183</v>
      </c>
      <c r="L825" s="3"/>
      <c r="M825" s="3"/>
    </row>
    <row r="826">
      <c r="A826" s="4" t="s">
        <v>8651</v>
      </c>
      <c r="B826" s="1" t="s">
        <v>8652</v>
      </c>
      <c r="C826" s="1" t="s">
        <v>8653</v>
      </c>
      <c r="D826" s="1" t="s">
        <v>8654</v>
      </c>
      <c r="E826" s="1" t="str">
        <f>IFERROR(__xludf.DUMMYFUNCTION("SPLIT(D826,""33"",FALSE)"),"6 rue de Balaclava
                                ")</f>
        <v>6 rue de Balaclava
                                </v>
      </c>
      <c r="F826" s="1" t="str">
        <f>IFERROR(__xludf.DUMMYFUNCTION("""COMPUTED_VALUE"""),"800 Bordeaux")</f>
        <v>800 Bordeaux</v>
      </c>
      <c r="G826" s="1" t="str">
        <f t="shared" si="1"/>
        <v>33800</v>
      </c>
      <c r="H826" s="1" t="s">
        <v>8655</v>
      </c>
      <c r="I826" s="1" t="s">
        <v>11</v>
      </c>
      <c r="J826" s="1" t="s">
        <v>11</v>
      </c>
      <c r="K826" s="1" t="s">
        <v>53</v>
      </c>
      <c r="L826" s="3"/>
      <c r="M826" s="3"/>
    </row>
    <row r="827">
      <c r="A827" s="4" t="s">
        <v>8657</v>
      </c>
      <c r="B827" s="1" t="s">
        <v>8658</v>
      </c>
      <c r="C827" s="3"/>
      <c r="D827" s="1" t="s">
        <v>9575</v>
      </c>
      <c r="E827" s="1" t="str">
        <f>IFERROR(__xludf.DUMMYFUNCTION("SPLIT(D827,""33"",FALSE)"),"pas d'adresse")</f>
        <v>pas d'adresse</v>
      </c>
      <c r="F827" s="3"/>
      <c r="G827" s="1" t="str">
        <f t="shared" si="1"/>
        <v/>
      </c>
      <c r="H827" s="3"/>
      <c r="I827" s="1" t="s">
        <v>11</v>
      </c>
      <c r="J827" s="1" t="s">
        <v>11</v>
      </c>
      <c r="K827" s="1" t="s">
        <v>11</v>
      </c>
      <c r="L827" s="3"/>
      <c r="M827" s="3"/>
    </row>
    <row r="828">
      <c r="A828" s="4" t="s">
        <v>8676</v>
      </c>
      <c r="B828" s="1" t="s">
        <v>8677</v>
      </c>
      <c r="C828" s="1" t="s">
        <v>8678</v>
      </c>
      <c r="D828" s="1" t="s">
        <v>8679</v>
      </c>
      <c r="E828" s="1" t="str">
        <f>IFERROR(__xludf.DUMMYFUNCTION("SPLIT(D828,""33"",FALSE)"),"153, Rue David Jonhston
                                ")</f>
        <v>153, Rue David Jonhston
                                </v>
      </c>
      <c r="F828" s="1" t="str">
        <f>IFERROR(__xludf.DUMMYFUNCTION("""COMPUTED_VALUE"""),"000 BORDEAUX")</f>
        <v>000 BORDEAUX</v>
      </c>
      <c r="G828" s="1" t="str">
        <f t="shared" si="1"/>
        <v>33000</v>
      </c>
      <c r="H828" s="1" t="s">
        <v>8680</v>
      </c>
      <c r="I828" s="1" t="s">
        <v>11</v>
      </c>
      <c r="J828" s="5" t="s">
        <v>8681</v>
      </c>
      <c r="K828" s="1" t="s">
        <v>11</v>
      </c>
      <c r="L828" s="3"/>
      <c r="M828" s="3"/>
    </row>
    <row r="829">
      <c r="A829" s="4" t="s">
        <v>8685</v>
      </c>
      <c r="B829" s="1" t="s">
        <v>8686</v>
      </c>
      <c r="C829" s="1" t="s">
        <v>8687</v>
      </c>
      <c r="D829" s="1" t="s">
        <v>8688</v>
      </c>
      <c r="E829" s="1" t="str">
        <f>IFERROR(__xludf.DUMMYFUNCTION("SPLIT(D829,""33"",FALSE)"),"6 rue Charles Durand
                                 Résidence La Factory Apt. B14
                                ")</f>
        <v>6 rue Charles Durand
                                 Résidence La Factory Apt. B14
                                </v>
      </c>
      <c r="F829" s="1" t="str">
        <f>IFERROR(__xludf.DUMMYFUNCTION("""COMPUTED_VALUE"""),"300 Bordeaux")</f>
        <v>300 Bordeaux</v>
      </c>
      <c r="G829" s="1" t="str">
        <f t="shared" si="1"/>
        <v>33300</v>
      </c>
      <c r="H829" s="1" t="s">
        <v>8689</v>
      </c>
      <c r="I829" s="1" t="s">
        <v>11</v>
      </c>
      <c r="J829" s="3"/>
      <c r="K829" s="1" t="s">
        <v>312</v>
      </c>
      <c r="L829" s="3"/>
      <c r="M829" s="3"/>
    </row>
    <row r="830">
      <c r="A830" s="4" t="s">
        <v>8693</v>
      </c>
      <c r="B830" s="1" t="s">
        <v>8694</v>
      </c>
      <c r="C830" s="3"/>
      <c r="D830" s="1" t="s">
        <v>9575</v>
      </c>
      <c r="E830" s="1" t="str">
        <f>IFERROR(__xludf.DUMMYFUNCTION("SPLIT(D830,""33"",FALSE)"),"pas d'adresse")</f>
        <v>pas d'adresse</v>
      </c>
      <c r="F830" s="3"/>
      <c r="G830" s="1" t="str">
        <f t="shared" si="1"/>
        <v/>
      </c>
      <c r="H830" s="3"/>
      <c r="I830" s="1" t="s">
        <v>11</v>
      </c>
      <c r="J830" s="1" t="s">
        <v>11</v>
      </c>
      <c r="K830" s="1" t="s">
        <v>11</v>
      </c>
      <c r="L830" s="3"/>
      <c r="M830" s="3"/>
    </row>
    <row r="831">
      <c r="A831" s="4" t="s">
        <v>8696</v>
      </c>
      <c r="B831" s="1" t="s">
        <v>8697</v>
      </c>
      <c r="C831" s="1" t="s">
        <v>8698</v>
      </c>
      <c r="D831" s="1" t="s">
        <v>8699</v>
      </c>
      <c r="E831" s="1" t="str">
        <f>IFERROR(__xludf.DUMMYFUNCTION("SPLIT(D831,""33"",FALSE)"),"30 rue du Commerce
                                ")</f>
        <v>30 rue du Commerce
                                </v>
      </c>
      <c r="F831" s="1" t="str">
        <f>IFERROR(__xludf.DUMMYFUNCTION("""COMPUTED_VALUE"""),"800 Bordeaux")</f>
        <v>800 Bordeaux</v>
      </c>
      <c r="G831" s="1" t="str">
        <f t="shared" si="1"/>
        <v>33800</v>
      </c>
      <c r="H831" s="1" t="s">
        <v>8700</v>
      </c>
      <c r="I831" s="1" t="s">
        <v>8701</v>
      </c>
      <c r="J831" s="5" t="s">
        <v>8702</v>
      </c>
      <c r="K831" s="1" t="s">
        <v>382</v>
      </c>
      <c r="L831" s="3"/>
      <c r="M831" s="3"/>
    </row>
    <row r="832">
      <c r="A832" s="4" t="s">
        <v>8722</v>
      </c>
      <c r="B832" s="1" t="s">
        <v>8723</v>
      </c>
      <c r="C832" s="1" t="s">
        <v>8724</v>
      </c>
      <c r="D832" s="1" t="s">
        <v>8725</v>
      </c>
      <c r="E832" s="1" t="str">
        <f>IFERROR(__xludf.DUMMYFUNCTION("SPLIT(D832,""33"",FALSE)"),"43 rue Gouffrand
                                ")</f>
        <v>43 rue Gouffrand
                                </v>
      </c>
      <c r="F832" s="1" t="str">
        <f>IFERROR(__xludf.DUMMYFUNCTION("""COMPUTED_VALUE"""),"300 Bordeaux")</f>
        <v>300 Bordeaux</v>
      </c>
      <c r="G832" s="1" t="str">
        <f t="shared" si="1"/>
        <v>33300</v>
      </c>
      <c r="H832" s="1" t="s">
        <v>8726</v>
      </c>
      <c r="I832" s="1" t="s">
        <v>11</v>
      </c>
      <c r="J832" s="5" t="s">
        <v>8727</v>
      </c>
      <c r="K832" s="1" t="s">
        <v>80</v>
      </c>
      <c r="L832" s="3"/>
      <c r="M832" s="3"/>
    </row>
    <row r="833">
      <c r="A833" s="4" t="s">
        <v>8731</v>
      </c>
      <c r="B833" s="1" t="s">
        <v>8732</v>
      </c>
      <c r="C833" s="1" t="s">
        <v>8733</v>
      </c>
      <c r="D833" s="1" t="s">
        <v>8734</v>
      </c>
      <c r="E833" s="1" t="str">
        <f>IFERROR(__xludf.DUMMYFUNCTION("SPLIT(D833,""33"",FALSE)"),"Chez Université de Bordeaux
                                 3 Ter Place de la Victoire
                                ")</f>
        <v>Chez Université de Bordeaux
                                 3 Ter Place de la Victoire
                                </v>
      </c>
      <c r="F833" s="1" t="str">
        <f>IFERROR(__xludf.DUMMYFUNCTION("""COMPUTED_VALUE"""),"076 BORDEAUX")</f>
        <v>076 BORDEAUX</v>
      </c>
      <c r="G833" s="1" t="str">
        <f t="shared" si="1"/>
        <v>33076</v>
      </c>
      <c r="H833" s="1" t="s">
        <v>8735</v>
      </c>
      <c r="I833" s="1" t="s">
        <v>11</v>
      </c>
      <c r="J833" s="5" t="s">
        <v>8736</v>
      </c>
      <c r="K833" s="1" t="s">
        <v>31</v>
      </c>
      <c r="L833" s="3"/>
      <c r="M833" s="3"/>
    </row>
    <row r="834">
      <c r="A834" s="4" t="s">
        <v>8738</v>
      </c>
      <c r="B834" s="1" t="s">
        <v>8739</v>
      </c>
      <c r="C834" s="1" t="s">
        <v>8740</v>
      </c>
      <c r="D834" s="1" t="s">
        <v>8741</v>
      </c>
      <c r="E834" s="1" t="str">
        <f>IFERROR(__xludf.DUMMYFUNCTION("SPLIT(D834,""33"",FALSE)"),"rue de Pessac
                                ")</f>
        <v>rue de Pessac
                                </v>
      </c>
      <c r="F834" s="1" t="str">
        <f>IFERROR(__xludf.DUMMYFUNCTION("""COMPUTED_VALUE"""),"000 Bordeaux")</f>
        <v>000 Bordeaux</v>
      </c>
      <c r="G834" s="1" t="str">
        <f t="shared" si="1"/>
        <v>33000</v>
      </c>
      <c r="H834" s="1" t="s">
        <v>8742</v>
      </c>
      <c r="I834" s="1" t="s">
        <v>11</v>
      </c>
      <c r="J834" s="1" t="s">
        <v>11</v>
      </c>
      <c r="K834" s="1" t="s">
        <v>183</v>
      </c>
      <c r="L834" s="3"/>
      <c r="M834" s="3"/>
    </row>
    <row r="835">
      <c r="A835" s="4" t="s">
        <v>8748</v>
      </c>
      <c r="B835" s="1" t="s">
        <v>8749</v>
      </c>
      <c r="C835" s="1" t="s">
        <v>8750</v>
      </c>
      <c r="D835" s="1" t="s">
        <v>8751</v>
      </c>
      <c r="E835" s="1" t="str">
        <f>IFERROR(__xludf.DUMMYFUNCTION("SPLIT(D835,""33"",FALSE)"),"298 rue d'Ornano
                                ")</f>
        <v>298 rue d'Ornano
                                </v>
      </c>
      <c r="F835" s="1" t="str">
        <f>IFERROR(__xludf.DUMMYFUNCTION("""COMPUTED_VALUE"""),"000 Bordeaux")</f>
        <v>000 Bordeaux</v>
      </c>
      <c r="G835" s="1" t="str">
        <f t="shared" si="1"/>
        <v>33000</v>
      </c>
      <c r="H835" s="1" t="s">
        <v>8752</v>
      </c>
      <c r="I835" s="1" t="s">
        <v>8753</v>
      </c>
      <c r="J835" s="1" t="s">
        <v>11</v>
      </c>
      <c r="K835" s="1" t="s">
        <v>312</v>
      </c>
      <c r="L835" s="3"/>
      <c r="M835" s="3"/>
    </row>
    <row r="836">
      <c r="A836" s="4" t="s">
        <v>8757</v>
      </c>
      <c r="B836" s="1" t="s">
        <v>8758</v>
      </c>
      <c r="C836" s="1" t="s">
        <v>8759</v>
      </c>
      <c r="D836" s="1" t="s">
        <v>8760</v>
      </c>
      <c r="E836" s="1" t="str">
        <f>IFERROR(__xludf.DUMMYFUNCTION("SPLIT(D836,""33"",FALSE)"),"135 rue Saint Catherine
                                ")</f>
        <v>135 rue Saint Catherine
                                </v>
      </c>
      <c r="F836" s="1" t="str">
        <f>IFERROR(__xludf.DUMMYFUNCTION("""COMPUTED_VALUE"""),"000 Bordeaux")</f>
        <v>000 Bordeaux</v>
      </c>
      <c r="G836" s="1" t="str">
        <f t="shared" si="1"/>
        <v>33000</v>
      </c>
      <c r="H836" s="1" t="s">
        <v>8761</v>
      </c>
      <c r="I836" s="1" t="s">
        <v>8762</v>
      </c>
      <c r="J836" s="5" t="s">
        <v>8763</v>
      </c>
      <c r="K836" s="1" t="s">
        <v>80</v>
      </c>
      <c r="L836" s="3"/>
      <c r="M836" s="3"/>
    </row>
    <row r="837">
      <c r="A837" s="4" t="s">
        <v>8787</v>
      </c>
      <c r="B837" s="1" t="s">
        <v>8788</v>
      </c>
      <c r="C837" s="1" t="s">
        <v>8789</v>
      </c>
      <c r="D837" s="1" t="s">
        <v>8790</v>
      </c>
      <c r="E837" s="1" t="str">
        <f>IFERROR(__xludf.DUMMYFUNCTION("SPLIT(D837,""33"",FALSE)"),"43 rue Bertrand de Goth
                                ")</f>
        <v>43 rue Bertrand de Goth
                                </v>
      </c>
      <c r="F837" s="1" t="str">
        <f>IFERROR(__xludf.DUMMYFUNCTION("""COMPUTED_VALUE"""),"800 Bordeaux")</f>
        <v>800 Bordeaux</v>
      </c>
      <c r="G837" s="1" t="str">
        <f t="shared" si="1"/>
        <v>33800</v>
      </c>
      <c r="H837" s="1" t="s">
        <v>8791</v>
      </c>
      <c r="I837" s="1" t="s">
        <v>11</v>
      </c>
      <c r="J837" s="5" t="s">
        <v>8792</v>
      </c>
      <c r="K837" s="1" t="s">
        <v>31</v>
      </c>
      <c r="L837" s="3"/>
      <c r="M837" s="3"/>
    </row>
    <row r="838">
      <c r="A838" s="4" t="s">
        <v>8794</v>
      </c>
      <c r="B838" s="1" t="s">
        <v>8795</v>
      </c>
      <c r="C838" s="1" t="s">
        <v>8796</v>
      </c>
      <c r="D838" s="1" t="s">
        <v>8797</v>
      </c>
      <c r="E838" s="1" t="str">
        <f>IFERROR(__xludf.DUMMYFUNCTION("SPLIT(D838,""33"",FALSE)"),"14 rue chantecrit 
                                 Apt 21
                                ")</f>
        <v>14 rue chantecrit 
                                 Apt 21
                                </v>
      </c>
      <c r="F838" s="1" t="str">
        <f>IFERROR(__xludf.DUMMYFUNCTION("""COMPUTED_VALUE"""),"300 Bordeaux")</f>
        <v>300 Bordeaux</v>
      </c>
      <c r="G838" s="1" t="str">
        <f t="shared" si="1"/>
        <v>33300</v>
      </c>
      <c r="H838" s="1" t="s">
        <v>8798</v>
      </c>
      <c r="I838" s="1" t="s">
        <v>8799</v>
      </c>
      <c r="J838" s="5" t="s">
        <v>8800</v>
      </c>
      <c r="K838" s="1" t="s">
        <v>80</v>
      </c>
      <c r="L838" s="3"/>
      <c r="M838" s="3"/>
    </row>
    <row r="839">
      <c r="A839" s="4" t="s">
        <v>8812</v>
      </c>
      <c r="B839" s="1" t="s">
        <v>8813</v>
      </c>
      <c r="C839" s="1" t="s">
        <v>8814</v>
      </c>
      <c r="D839" s="1" t="s">
        <v>8815</v>
      </c>
      <c r="E839" s="1" t="str">
        <f>IFERROR(__xludf.DUMMYFUNCTION("SPLIT(D839,""33"",FALSE)"),"9, rue Teulère
                                ")</f>
        <v>9, rue Teulère
                                </v>
      </c>
      <c r="F839" s="1" t="str">
        <f>IFERROR(__xludf.DUMMYFUNCTION("""COMPUTED_VALUE"""),"000 BORDEAUX")</f>
        <v>000 BORDEAUX</v>
      </c>
      <c r="G839" s="1" t="str">
        <f t="shared" si="1"/>
        <v>33000</v>
      </c>
      <c r="H839" s="1" t="s">
        <v>8816</v>
      </c>
      <c r="I839" s="1" t="s">
        <v>11</v>
      </c>
      <c r="J839" s="3"/>
      <c r="K839" s="1" t="s">
        <v>80</v>
      </c>
      <c r="L839" s="3"/>
      <c r="M839" s="3"/>
    </row>
    <row r="840">
      <c r="A840" s="4" t="s">
        <v>8822</v>
      </c>
      <c r="B840" s="1" t="s">
        <v>8823</v>
      </c>
      <c r="C840" s="1" t="s">
        <v>8824</v>
      </c>
      <c r="D840" s="1" t="s">
        <v>8825</v>
      </c>
      <c r="E840" s="1" t="str">
        <f>IFERROR(__xludf.DUMMYFUNCTION("SPLIT(D840,""33"",FALSE)"),"14 Rue Des Freres Portmann 
                                 Residence H3 14 eme Etage Appart 1407 
                                ")</f>
        <v>14 Rue Des Freres Portmann 
                                 Residence H3 14 eme Etage Appart 1407 
                                </v>
      </c>
      <c r="F840" s="1" t="str">
        <f>IFERROR(__xludf.DUMMYFUNCTION("""COMPUTED_VALUE"""),"300 Bordeaux")</f>
        <v>300 Bordeaux</v>
      </c>
      <c r="G840" s="1" t="str">
        <f t="shared" si="1"/>
        <v>33300</v>
      </c>
      <c r="H840" s="1" t="s">
        <v>8826</v>
      </c>
      <c r="I840" s="1" t="s">
        <v>8827</v>
      </c>
      <c r="J840" s="1" t="s">
        <v>11</v>
      </c>
      <c r="K840" s="1" t="s">
        <v>312</v>
      </c>
      <c r="L840" s="3"/>
      <c r="M840" s="3"/>
    </row>
    <row r="841">
      <c r="A841" s="4" t="s">
        <v>8829</v>
      </c>
      <c r="B841" s="1" t="s">
        <v>8830</v>
      </c>
      <c r="C841" s="1" t="s">
        <v>8831</v>
      </c>
      <c r="D841" s="1" t="s">
        <v>8832</v>
      </c>
      <c r="E841" s="1" t="str">
        <f>IFERROR(__xludf.DUMMYFUNCTION("SPLIT(D841,""33"",FALSE)"),"8 rue Périnot Le Vinci A
                                ")</f>
        <v>8 rue Périnot Le Vinci A
                                </v>
      </c>
      <c r="F841" s="1" t="str">
        <f>IFERROR(__xludf.DUMMYFUNCTION("""COMPUTED_VALUE"""),"200 Bordeaux")</f>
        <v>200 Bordeaux</v>
      </c>
      <c r="G841" s="1" t="str">
        <f t="shared" si="1"/>
        <v>33200</v>
      </c>
      <c r="H841" s="1" t="s">
        <v>8833</v>
      </c>
      <c r="I841" s="1" t="s">
        <v>8834</v>
      </c>
      <c r="J841" s="5" t="s">
        <v>8835</v>
      </c>
      <c r="K841" s="1" t="s">
        <v>53</v>
      </c>
      <c r="L841" s="3"/>
      <c r="M841" s="3"/>
    </row>
    <row r="842">
      <c r="A842" s="4" t="s">
        <v>8837</v>
      </c>
      <c r="B842" s="1" t="s">
        <v>8838</v>
      </c>
      <c r="C842" s="1" t="s">
        <v>8839</v>
      </c>
      <c r="D842" s="1" t="s">
        <v>8840</v>
      </c>
      <c r="E842" s="1" t="str">
        <f>IFERROR(__xludf.DUMMYFUNCTION("SPLIT(D842,""33"",FALSE)"),"31 rue  des chênes lièges
                                ")</f>
        <v>31 rue  des chênes lièges
                                </v>
      </c>
      <c r="F842" s="1" t="str">
        <f>IFERROR(__xludf.DUMMYFUNCTION("""COMPUTED_VALUE"""),"000 Bordeaux")</f>
        <v>000 Bordeaux</v>
      </c>
      <c r="G842" s="1" t="str">
        <f t="shared" si="1"/>
        <v>33000</v>
      </c>
      <c r="H842" s="1" t="s">
        <v>8841</v>
      </c>
      <c r="I842" s="1" t="s">
        <v>11</v>
      </c>
      <c r="J842" s="5" t="s">
        <v>8842</v>
      </c>
      <c r="K842" s="1" t="s">
        <v>80</v>
      </c>
      <c r="L842" s="3"/>
      <c r="M842" s="3"/>
    </row>
    <row r="843">
      <c r="A843" s="4" t="s">
        <v>8846</v>
      </c>
      <c r="B843" s="1" t="s">
        <v>8847</v>
      </c>
      <c r="C843" s="1" t="s">
        <v>8848</v>
      </c>
      <c r="D843" s="1" t="s">
        <v>8849</v>
      </c>
      <c r="E843" s="1" t="str">
        <f>IFERROR(__xludf.DUMMYFUNCTION("SPLIT(D843,""33"",FALSE)"),"16 cours Saint Louis
                                 Apt 58
                                ")</f>
        <v>16 cours Saint Louis
                                 Apt 58
                                </v>
      </c>
      <c r="F843" s="1" t="str">
        <f>IFERROR(__xludf.DUMMYFUNCTION("""COMPUTED_VALUE"""),"300 Bordeaux")</f>
        <v>300 Bordeaux</v>
      </c>
      <c r="G843" s="1" t="str">
        <f t="shared" si="1"/>
        <v>33300</v>
      </c>
      <c r="H843" s="1" t="s">
        <v>8850</v>
      </c>
      <c r="I843" s="1" t="s">
        <v>11</v>
      </c>
      <c r="J843" s="3"/>
      <c r="K843" s="1" t="s">
        <v>80</v>
      </c>
      <c r="L843" s="3"/>
      <c r="M843" s="3"/>
    </row>
    <row r="844">
      <c r="A844" s="4" t="s">
        <v>8852</v>
      </c>
      <c r="B844" s="1" t="s">
        <v>8853</v>
      </c>
      <c r="C844" s="1" t="s">
        <v>8854</v>
      </c>
      <c r="D844" s="1" t="s">
        <v>8855</v>
      </c>
      <c r="E844" s="1" t="str">
        <f>IFERROR(__xludf.DUMMYFUNCTION("SPLIT(D844,""33"",FALSE)"),"10 ZA du Lapin
                                ")</f>
        <v>10 ZA du Lapin
                                </v>
      </c>
      <c r="F844" s="1" t="str">
        <f>IFERROR(__xludf.DUMMYFUNCTION("""COMPUTED_VALUE"""),"750 BEYCHAC ET CAILLAU")</f>
        <v>750 BEYCHAC ET CAILLAU</v>
      </c>
      <c r="G844" s="1" t="str">
        <f t="shared" si="1"/>
        <v>33750</v>
      </c>
      <c r="H844" s="1" t="s">
        <v>8856</v>
      </c>
      <c r="I844" s="1" t="s">
        <v>8857</v>
      </c>
      <c r="J844" s="5" t="s">
        <v>8858</v>
      </c>
      <c r="K844" s="1" t="s">
        <v>382</v>
      </c>
      <c r="L844" s="3"/>
      <c r="M844" s="3"/>
    </row>
    <row r="845">
      <c r="A845" s="4" t="s">
        <v>8866</v>
      </c>
      <c r="B845" s="1" t="s">
        <v>8867</v>
      </c>
      <c r="C845" s="1" t="s">
        <v>8868</v>
      </c>
      <c r="D845" s="1" t="s">
        <v>8869</v>
      </c>
      <c r="E845" s="1" t="str">
        <f>IFERROR(__xludf.DUMMYFUNCTION("SPLIT(D845,""33"",FALSE)"),"95 rue de bégles
                                ")</f>
        <v>95 rue de bégles
                                </v>
      </c>
      <c r="F845" s="1" t="str">
        <f>IFERROR(__xludf.DUMMYFUNCTION("""COMPUTED_VALUE"""),"800 Bordeaux")</f>
        <v>800 Bordeaux</v>
      </c>
      <c r="G845" s="1" t="str">
        <f t="shared" si="1"/>
        <v>33800</v>
      </c>
      <c r="H845" s="1" t="s">
        <v>8870</v>
      </c>
      <c r="I845" s="1" t="s">
        <v>11</v>
      </c>
      <c r="J845" s="1" t="s">
        <v>11</v>
      </c>
      <c r="K845" s="1" t="s">
        <v>31</v>
      </c>
      <c r="L845" s="3"/>
      <c r="M845" s="3"/>
    </row>
    <row r="846">
      <c r="A846" s="4" t="s">
        <v>8874</v>
      </c>
      <c r="B846" s="1" t="s">
        <v>8875</v>
      </c>
      <c r="C846" s="1" t="s">
        <v>8876</v>
      </c>
      <c r="D846" s="1" t="s">
        <v>8877</v>
      </c>
      <c r="E846" s="1" t="str">
        <f>IFERROR(__xludf.DUMMYFUNCTION("SPLIT(D846,""33"",FALSE)"),"176 rue Achard
                                 ZA Achard- Bâtiment D1
                                ")</f>
        <v>176 rue Achard
                                 ZA Achard- Bâtiment D1
                                </v>
      </c>
      <c r="F846" s="1" t="str">
        <f>IFERROR(__xludf.DUMMYFUNCTION("""COMPUTED_VALUE"""),"300 Bordeaux")</f>
        <v>300 Bordeaux</v>
      </c>
      <c r="G846" s="1" t="str">
        <f t="shared" si="1"/>
        <v>33300</v>
      </c>
      <c r="H846" s="1" t="s">
        <v>8878</v>
      </c>
      <c r="I846" s="1" t="s">
        <v>8879</v>
      </c>
      <c r="J846" s="5" t="s">
        <v>8880</v>
      </c>
      <c r="K846" s="1" t="s">
        <v>924</v>
      </c>
      <c r="L846" s="3"/>
      <c r="M846" s="3"/>
    </row>
    <row r="847">
      <c r="A847" s="4" t="s">
        <v>8886</v>
      </c>
      <c r="B847" s="1" t="s">
        <v>8887</v>
      </c>
      <c r="C847" s="3"/>
      <c r="D847" s="1" t="s">
        <v>9575</v>
      </c>
      <c r="E847" s="1" t="str">
        <f>IFERROR(__xludf.DUMMYFUNCTION("SPLIT(D847,""33"",FALSE)"),"pas d'adresse")</f>
        <v>pas d'adresse</v>
      </c>
      <c r="F847" s="3"/>
      <c r="G847" s="1" t="str">
        <f t="shared" si="1"/>
        <v/>
      </c>
      <c r="H847" s="3"/>
      <c r="I847" s="1" t="s">
        <v>11</v>
      </c>
      <c r="J847" s="1" t="s">
        <v>11</v>
      </c>
      <c r="K847" s="1" t="s">
        <v>11</v>
      </c>
      <c r="L847" s="3"/>
      <c r="M847" s="3"/>
    </row>
    <row r="848">
      <c r="A848" s="4" t="s">
        <v>8891</v>
      </c>
      <c r="B848" s="1" t="s">
        <v>8892</v>
      </c>
      <c r="C848" s="1" t="s">
        <v>8893</v>
      </c>
      <c r="D848" s="1" t="s">
        <v>8894</v>
      </c>
      <c r="E848" s="1" t="str">
        <f>IFERROR(__xludf.DUMMYFUNCTION("SPLIT(D848,""33"",FALSE)"),"49 rue de Bordeaux
                                ")</f>
        <v>49 rue de Bordeaux
                                </v>
      </c>
      <c r="F848" s="1" t="str">
        <f>IFERROR(__xludf.DUMMYFUNCTION("""COMPUTED_VALUE"""),"700 Mérignac")</f>
        <v>700 Mérignac</v>
      </c>
      <c r="G848" s="1" t="str">
        <f t="shared" si="1"/>
        <v>33700</v>
      </c>
      <c r="H848" s="1" t="s">
        <v>8895</v>
      </c>
      <c r="I848" s="1" t="s">
        <v>11</v>
      </c>
      <c r="J848" s="1" t="s">
        <v>11</v>
      </c>
      <c r="K848" s="1" t="s">
        <v>312</v>
      </c>
      <c r="L848" s="3"/>
      <c r="M848" s="3"/>
    </row>
    <row r="849">
      <c r="A849" s="4" t="s">
        <v>8897</v>
      </c>
      <c r="B849" s="1" t="s">
        <v>8898</v>
      </c>
      <c r="C849" s="1" t="s">
        <v>8899</v>
      </c>
      <c r="D849" s="1" t="s">
        <v>8900</v>
      </c>
      <c r="E849" s="1" t="str">
        <f>IFERROR(__xludf.DUMMYFUNCTION("SPLIT(D849,""33"",FALSE)"),"21 rue Ulysse Despaux
                                ")</f>
        <v>21 rue Ulysse Despaux
                                </v>
      </c>
      <c r="F849" s="1" t="str">
        <f>IFERROR(__xludf.DUMMYFUNCTION("""COMPUTED_VALUE"""),"800 Bordeaux")</f>
        <v>800 Bordeaux</v>
      </c>
      <c r="G849" s="1" t="str">
        <f t="shared" si="1"/>
        <v>33800</v>
      </c>
      <c r="H849" s="1" t="s">
        <v>8901</v>
      </c>
      <c r="I849" s="1" t="s">
        <v>11</v>
      </c>
      <c r="J849" s="1" t="s">
        <v>11</v>
      </c>
      <c r="K849" s="1" t="s">
        <v>183</v>
      </c>
      <c r="L849" s="3"/>
      <c r="M849" s="3"/>
    </row>
    <row r="850">
      <c r="A850" s="4" t="s">
        <v>8903</v>
      </c>
      <c r="B850" s="1" t="s">
        <v>8904</v>
      </c>
      <c r="C850" s="1" t="s">
        <v>8905</v>
      </c>
      <c r="D850" s="1" t="s">
        <v>8906</v>
      </c>
      <c r="E850" s="1" t="str">
        <f>IFERROR(__xludf.DUMMYFUNCTION("SPLIT(D850,""33"",FALSE)"),"140 cours de la Marne
                                ")</f>
        <v>140 cours de la Marne
                                </v>
      </c>
      <c r="F850" s="1" t="str">
        <f>IFERROR(__xludf.DUMMYFUNCTION("""COMPUTED_VALUE"""),"800 BORDEAUX")</f>
        <v>800 BORDEAUX</v>
      </c>
      <c r="G850" s="1" t="str">
        <f t="shared" si="1"/>
        <v>33800</v>
      </c>
      <c r="H850" s="1" t="s">
        <v>8907</v>
      </c>
      <c r="I850" s="1" t="s">
        <v>11</v>
      </c>
      <c r="J850" s="5" t="s">
        <v>8908</v>
      </c>
      <c r="K850" s="1" t="s">
        <v>80</v>
      </c>
      <c r="L850" s="3"/>
      <c r="M850" s="3"/>
    </row>
    <row r="851">
      <c r="A851" s="4" t="s">
        <v>8912</v>
      </c>
      <c r="B851" s="1" t="s">
        <v>8913</v>
      </c>
      <c r="C851" s="1" t="s">
        <v>8914</v>
      </c>
      <c r="D851" s="1" t="s">
        <v>8915</v>
      </c>
      <c r="E851" s="1" t="str">
        <f>IFERROR(__xludf.DUMMYFUNCTION("SPLIT(D851,""33"",FALSE)"),"73 rue Caména d'Almeida
                                ")</f>
        <v>73 rue Caména d'Almeida
                                </v>
      </c>
      <c r="F851" s="1" t="str">
        <f>IFERROR(__xludf.DUMMYFUNCTION("""COMPUTED_VALUE"""),"000 Bordeaux")</f>
        <v>000 Bordeaux</v>
      </c>
      <c r="G851" s="1" t="str">
        <f t="shared" si="1"/>
        <v>33000</v>
      </c>
      <c r="H851" s="1" t="s">
        <v>8916</v>
      </c>
      <c r="I851" s="1" t="s">
        <v>11</v>
      </c>
      <c r="J851" s="1" t="s">
        <v>11</v>
      </c>
      <c r="K851" s="1" t="s">
        <v>312</v>
      </c>
      <c r="L851" s="3"/>
      <c r="M851" s="3"/>
    </row>
    <row r="852">
      <c r="A852" s="4" t="s">
        <v>8926</v>
      </c>
      <c r="B852" s="1" t="s">
        <v>8927</v>
      </c>
      <c r="C852" s="1" t="s">
        <v>8928</v>
      </c>
      <c r="D852" s="1" t="s">
        <v>8929</v>
      </c>
      <c r="E852" s="1" t="str">
        <f>IFERROR(__xludf.DUMMYFUNCTION("SPLIT(D852,""33"",FALSE)"),"10 avenue Bel Air
                                ")</f>
        <v>10 avenue Bel Air
                                </v>
      </c>
      <c r="F852" s="1" t="str">
        <f>IFERROR(__xludf.DUMMYFUNCTION("""COMPUTED_VALUE"""),"200 Bordeaux")</f>
        <v>200 Bordeaux</v>
      </c>
      <c r="G852" s="1" t="str">
        <f t="shared" si="1"/>
        <v>33200</v>
      </c>
      <c r="H852" s="1" t="s">
        <v>8930</v>
      </c>
      <c r="I852" s="1" t="s">
        <v>8931</v>
      </c>
      <c r="J852" s="5" t="s">
        <v>8932</v>
      </c>
      <c r="K852" s="1" t="s">
        <v>80</v>
      </c>
      <c r="L852" s="3"/>
      <c r="M852" s="3"/>
    </row>
    <row r="853">
      <c r="A853" s="4" t="s">
        <v>8956</v>
      </c>
      <c r="B853" s="1" t="s">
        <v>8957</v>
      </c>
      <c r="C853" s="1" t="s">
        <v>8958</v>
      </c>
      <c r="D853" s="1" t="s">
        <v>8959</v>
      </c>
      <c r="E853" s="1" t="str">
        <f>IFERROR(__xludf.DUMMYFUNCTION("SPLIT(D853,""33"",FALSE)"),"20 RUE DES AYRES
                                ")</f>
        <v>20 RUE DES AYRES
                                </v>
      </c>
      <c r="F853" s="1" t="str">
        <f>IFERROR(__xludf.DUMMYFUNCTION("""COMPUTED_VALUE"""),"000 BORDEAUX")</f>
        <v>000 BORDEAUX</v>
      </c>
      <c r="G853" s="1" t="str">
        <f t="shared" si="1"/>
        <v>33000</v>
      </c>
      <c r="H853" s="1" t="s">
        <v>8960</v>
      </c>
      <c r="I853" s="1" t="s">
        <v>8961</v>
      </c>
      <c r="J853" s="1" t="s">
        <v>11</v>
      </c>
      <c r="K853" s="1" t="s">
        <v>31</v>
      </c>
      <c r="L853" s="3"/>
      <c r="M853" s="3"/>
    </row>
    <row r="854">
      <c r="A854" s="4" t="s">
        <v>8963</v>
      </c>
      <c r="B854" s="1" t="s">
        <v>8964</v>
      </c>
      <c r="C854" s="1" t="s">
        <v>8965</v>
      </c>
      <c r="D854" s="1" t="s">
        <v>7879</v>
      </c>
      <c r="E854" s="1" t="str">
        <f>IFERROR(__xludf.DUMMYFUNCTION("SPLIT(D854,""33"",FALSE)"),"6 rue Ramonet
                                ")</f>
        <v>6 rue Ramonet
                                </v>
      </c>
      <c r="F854" s="1" t="str">
        <f>IFERROR(__xludf.DUMMYFUNCTION("""COMPUTED_VALUE"""),"000 Bordeaux")</f>
        <v>000 Bordeaux</v>
      </c>
      <c r="G854" s="1" t="str">
        <f t="shared" si="1"/>
        <v>33000</v>
      </c>
      <c r="H854" s="1" t="s">
        <v>8966</v>
      </c>
      <c r="I854" s="1" t="s">
        <v>8967</v>
      </c>
      <c r="J854" s="3"/>
      <c r="K854" s="1" t="s">
        <v>80</v>
      </c>
      <c r="L854" s="3"/>
      <c r="M854" s="3"/>
    </row>
    <row r="855">
      <c r="A855" s="4" t="s">
        <v>8975</v>
      </c>
      <c r="B855" s="1" t="s">
        <v>8976</v>
      </c>
      <c r="C855" s="1" t="s">
        <v>8977</v>
      </c>
      <c r="D855" s="1" t="s">
        <v>9575</v>
      </c>
      <c r="E855" s="1" t="str">
        <f>IFERROR(__xludf.DUMMYFUNCTION("SPLIT(D855,""33"",FALSE)"),"pas d'adresse")</f>
        <v>pas d'adresse</v>
      </c>
      <c r="F855" s="3"/>
      <c r="G855" s="1" t="str">
        <f t="shared" si="1"/>
        <v/>
      </c>
      <c r="H855" s="3"/>
      <c r="I855" s="1" t="s">
        <v>8978</v>
      </c>
      <c r="J855" s="1" t="s">
        <v>11</v>
      </c>
      <c r="K855" s="1" t="s">
        <v>11</v>
      </c>
      <c r="L855" s="3"/>
      <c r="M855" s="3"/>
    </row>
    <row r="856">
      <c r="A856" s="4" t="s">
        <v>8990</v>
      </c>
      <c r="B856" s="1" t="s">
        <v>8991</v>
      </c>
      <c r="C856" s="1" t="s">
        <v>8992</v>
      </c>
      <c r="D856" s="1" t="s">
        <v>8993</v>
      </c>
      <c r="E856" s="1" t="str">
        <f>IFERROR(__xludf.DUMMYFUNCTION("SPLIT(D856,""33"",FALSE)"),"19 RUE CRAMPEL
                                ")</f>
        <v>19 RUE CRAMPEL
                                </v>
      </c>
      <c r="F856" s="1" t="str">
        <f>IFERROR(__xludf.DUMMYFUNCTION("""COMPUTED_VALUE"""),"800 BORDEAUX")</f>
        <v>800 BORDEAUX</v>
      </c>
      <c r="G856" s="1" t="str">
        <f t="shared" si="1"/>
        <v>33800</v>
      </c>
      <c r="H856" s="1" t="s">
        <v>8994</v>
      </c>
      <c r="I856" s="1" t="s">
        <v>11</v>
      </c>
      <c r="J856" s="1" t="s">
        <v>11</v>
      </c>
      <c r="K856" s="1" t="s">
        <v>53</v>
      </c>
      <c r="L856" s="3"/>
      <c r="M856" s="3"/>
    </row>
    <row r="857">
      <c r="A857" s="4" t="s">
        <v>9004</v>
      </c>
      <c r="B857" s="1" t="s">
        <v>9005</v>
      </c>
      <c r="C857" s="1" t="s">
        <v>9006</v>
      </c>
      <c r="D857" s="1" t="s">
        <v>9007</v>
      </c>
      <c r="E857" s="1" t="str">
        <f>IFERROR(__xludf.DUMMYFUNCTION("SPLIT(D857,""33"",FALSE)"),"7 rue Bouquière
                                ")</f>
        <v>7 rue Bouquière
                                </v>
      </c>
      <c r="F857" s="1" t="str">
        <f>IFERROR(__xludf.DUMMYFUNCTION("""COMPUTED_VALUE"""),"000 BORDEAUX")</f>
        <v>000 BORDEAUX</v>
      </c>
      <c r="G857" s="1" t="str">
        <f t="shared" si="1"/>
        <v>33000</v>
      </c>
      <c r="H857" s="1" t="s">
        <v>9008</v>
      </c>
      <c r="I857" s="1" t="s">
        <v>11</v>
      </c>
      <c r="J857" s="5" t="s">
        <v>9009</v>
      </c>
      <c r="K857" s="1" t="s">
        <v>312</v>
      </c>
      <c r="L857" s="3"/>
      <c r="M857" s="3"/>
    </row>
    <row r="858">
      <c r="A858" s="4" t="s">
        <v>9017</v>
      </c>
      <c r="B858" s="1" t="s">
        <v>9018</v>
      </c>
      <c r="C858" s="1" t="s">
        <v>9019</v>
      </c>
      <c r="D858" s="1" t="s">
        <v>9020</v>
      </c>
      <c r="E858" s="1" t="str">
        <f>IFERROR(__xludf.DUMMYFUNCTION("SPLIT(D858,""33"",FALSE)"),"20 rue bergeret
                                ")</f>
        <v>20 rue bergeret
                                </v>
      </c>
      <c r="F858" s="1" t="str">
        <f>IFERROR(__xludf.DUMMYFUNCTION("""COMPUTED_VALUE"""),"000 Bordeaux")</f>
        <v>000 Bordeaux</v>
      </c>
      <c r="G858" s="1" t="str">
        <f t="shared" si="1"/>
        <v>33000</v>
      </c>
      <c r="H858" s="1" t="s">
        <v>9021</v>
      </c>
      <c r="I858" s="1" t="s">
        <v>11</v>
      </c>
      <c r="J858" s="3"/>
      <c r="K858" s="1" t="s">
        <v>312</v>
      </c>
      <c r="L858" s="3"/>
      <c r="M858" s="3"/>
    </row>
    <row r="859">
      <c r="A859" s="4" t="s">
        <v>9029</v>
      </c>
      <c r="B859" s="1" t="s">
        <v>9030</v>
      </c>
      <c r="C859" s="1" t="s">
        <v>9031</v>
      </c>
      <c r="D859" s="1" t="s">
        <v>9032</v>
      </c>
      <c r="E859" s="1" t="str">
        <f>IFERROR(__xludf.DUMMYFUNCTION("SPLIT(D859,""33"",FALSE)"),"Archives Départementales de la Gironde
                                 72/78 cours Balguerie Sttutenberg
                                ")</f>
        <v>Archives Départementales de la Gironde
                                 72/78 cours Balguerie Sttutenberg
                                </v>
      </c>
      <c r="F859" s="1" t="str">
        <f>IFERROR(__xludf.DUMMYFUNCTION("""COMPUTED_VALUE"""),"300 BORDEAUX")</f>
        <v>300 BORDEAUX</v>
      </c>
      <c r="G859" s="1" t="str">
        <f t="shared" si="1"/>
        <v>33300</v>
      </c>
      <c r="H859" s="1" t="s">
        <v>9033</v>
      </c>
      <c r="I859" s="1" t="s">
        <v>9034</v>
      </c>
      <c r="J859" s="5" t="s">
        <v>9035</v>
      </c>
      <c r="K859" s="1" t="s">
        <v>43</v>
      </c>
      <c r="L859" s="3"/>
      <c r="M859" s="3"/>
    </row>
    <row r="860">
      <c r="A860" s="4" t="s">
        <v>9043</v>
      </c>
      <c r="B860" s="1" t="s">
        <v>9044</v>
      </c>
      <c r="C860" s="1" t="s">
        <v>9045</v>
      </c>
      <c r="D860" s="1" t="s">
        <v>9046</v>
      </c>
      <c r="E860" s="1" t="str">
        <f>IFERROR(__xludf.DUMMYFUNCTION("SPLIT(D860,""33"",FALSE)"),"90 rue Malbec
                                ")</f>
        <v>90 rue Malbec
                                </v>
      </c>
      <c r="F860" s="1" t="str">
        <f>IFERROR(__xludf.DUMMYFUNCTION("""COMPUTED_VALUE"""),"800 Bordeaux")</f>
        <v>800 Bordeaux</v>
      </c>
      <c r="G860" s="1" t="str">
        <f t="shared" si="1"/>
        <v>33800</v>
      </c>
      <c r="H860" s="1" t="s">
        <v>9047</v>
      </c>
      <c r="I860" s="1" t="s">
        <v>11</v>
      </c>
      <c r="J860" s="5" t="s">
        <v>9048</v>
      </c>
      <c r="K860" s="1" t="s">
        <v>654</v>
      </c>
      <c r="L860" s="3"/>
      <c r="M860" s="3"/>
    </row>
    <row r="861">
      <c r="A861" s="4" t="s">
        <v>9052</v>
      </c>
      <c r="B861" s="1" t="s">
        <v>9053</v>
      </c>
      <c r="C861" s="1" t="s">
        <v>9054</v>
      </c>
      <c r="D861" s="1" t="s">
        <v>9055</v>
      </c>
      <c r="E861" s="1" t="str">
        <f>IFERROR(__xludf.DUMMYFUNCTION("SPLIT(D861,""33"",FALSE)"),"69 Avenue d'ARES
                                ")</f>
        <v>69 Avenue d'ARES
                                </v>
      </c>
      <c r="F861" s="1" t="str">
        <f>IFERROR(__xludf.DUMMYFUNCTION("""COMPUTED_VALUE"""),"200 Bordeaux")</f>
        <v>200 Bordeaux</v>
      </c>
      <c r="G861" s="1" t="str">
        <f t="shared" si="1"/>
        <v>33200</v>
      </c>
      <c r="H861" s="1" t="s">
        <v>9056</v>
      </c>
      <c r="I861" s="1" t="s">
        <v>11</v>
      </c>
      <c r="J861" s="5" t="s">
        <v>9057</v>
      </c>
      <c r="K861" s="1" t="s">
        <v>183</v>
      </c>
      <c r="L861" s="3"/>
      <c r="M861" s="3"/>
    </row>
    <row r="862">
      <c r="A862" s="4" t="s">
        <v>9061</v>
      </c>
      <c r="B862" s="1" t="s">
        <v>9062</v>
      </c>
      <c r="C862" s="3"/>
      <c r="D862" s="1" t="s">
        <v>9575</v>
      </c>
      <c r="E862" s="1" t="str">
        <f>IFERROR(__xludf.DUMMYFUNCTION("SPLIT(D862,""33"",FALSE)"),"pas d'adresse")</f>
        <v>pas d'adresse</v>
      </c>
      <c r="F862" s="3"/>
      <c r="G862" s="1" t="str">
        <f t="shared" si="1"/>
        <v/>
      </c>
      <c r="H862" s="3"/>
      <c r="I862" s="1" t="s">
        <v>11</v>
      </c>
      <c r="J862" s="1" t="s">
        <v>11</v>
      </c>
      <c r="K862" s="1" t="s">
        <v>11</v>
      </c>
      <c r="L862" s="3"/>
      <c r="M862" s="3"/>
    </row>
    <row r="863">
      <c r="A863" s="4" t="s">
        <v>9082</v>
      </c>
      <c r="B863" s="1" t="s">
        <v>9083</v>
      </c>
      <c r="C863" s="1" t="s">
        <v>9084</v>
      </c>
      <c r="D863" s="1" t="s">
        <v>9085</v>
      </c>
      <c r="E863" s="1" t="str">
        <f>IFERROR(__xludf.DUMMYFUNCTION("SPLIT(D863,""33"",FALSE)"),"29 rue Adèle Esquiros
                                ")</f>
        <v>29 rue Adèle Esquiros
                                </v>
      </c>
      <c r="F863" s="1" t="str">
        <f>IFERROR(__xludf.DUMMYFUNCTION("""COMPUTED_VALUE"""),"500 Libourne")</f>
        <v>500 Libourne</v>
      </c>
      <c r="G863" s="1" t="str">
        <f t="shared" si="1"/>
        <v>33500</v>
      </c>
      <c r="H863" s="1" t="s">
        <v>9086</v>
      </c>
      <c r="I863" s="1" t="s">
        <v>9087</v>
      </c>
      <c r="J863" s="1" t="s">
        <v>11</v>
      </c>
      <c r="K863" s="1" t="s">
        <v>154</v>
      </c>
      <c r="L863" s="3"/>
      <c r="M863" s="3"/>
    </row>
    <row r="864">
      <c r="A864" s="4" t="s">
        <v>9105</v>
      </c>
      <c r="B864" s="1" t="s">
        <v>9106</v>
      </c>
      <c r="C864" s="3"/>
      <c r="D864" s="1" t="s">
        <v>9575</v>
      </c>
      <c r="E864" s="1" t="str">
        <f>IFERROR(__xludf.DUMMYFUNCTION("SPLIT(D864,""33"",FALSE)"),"pas d'adresse")</f>
        <v>pas d'adresse</v>
      </c>
      <c r="F864" s="3"/>
      <c r="G864" s="1" t="str">
        <f t="shared" si="1"/>
        <v/>
      </c>
      <c r="H864" s="3"/>
      <c r="I864" s="1" t="s">
        <v>11</v>
      </c>
      <c r="J864" s="1" t="s">
        <v>11</v>
      </c>
      <c r="K864" s="1" t="s">
        <v>11</v>
      </c>
      <c r="L864" s="3"/>
      <c r="M864" s="3"/>
    </row>
    <row r="865">
      <c r="A865" s="4" t="s">
        <v>9110</v>
      </c>
      <c r="B865" s="1" t="s">
        <v>9111</v>
      </c>
      <c r="C865" s="1" t="s">
        <v>9112</v>
      </c>
      <c r="D865" s="1" t="s">
        <v>9113</v>
      </c>
      <c r="E865" s="1" t="str">
        <f>IFERROR(__xludf.DUMMYFUNCTION("SPLIT(D865,""33"",FALSE)"),"17 rue Lamothe Pichon
                                ")</f>
        <v>17 rue Lamothe Pichon
                                </v>
      </c>
      <c r="F865" s="1" t="str">
        <f>IFERROR(__xludf.DUMMYFUNCTION("""COMPUTED_VALUE"""),"000 Bordeaux")</f>
        <v>000 Bordeaux</v>
      </c>
      <c r="G865" s="1" t="str">
        <f t="shared" si="1"/>
        <v>33000</v>
      </c>
      <c r="H865" s="1" t="s">
        <v>9114</v>
      </c>
      <c r="I865" s="1" t="s">
        <v>11</v>
      </c>
      <c r="J865" s="5" t="s">
        <v>9115</v>
      </c>
      <c r="K865" s="1" t="s">
        <v>312</v>
      </c>
      <c r="L865" s="3"/>
      <c r="M865" s="3"/>
    </row>
    <row r="866">
      <c r="A866" s="4" t="s">
        <v>9119</v>
      </c>
      <c r="B866" s="1" t="s">
        <v>9120</v>
      </c>
      <c r="C866" s="1" t="s">
        <v>9121</v>
      </c>
      <c r="D866" s="1" t="s">
        <v>9122</v>
      </c>
      <c r="E866" s="1" t="str">
        <f>IFERROR(__xludf.DUMMYFUNCTION("SPLIT(D866,""33"",FALSE)"),"9 rue Etobon Chenebier
                                ")</f>
        <v>9 rue Etobon Chenebier
                                </v>
      </c>
      <c r="F866" s="1" t="str">
        <f>IFERROR(__xludf.DUMMYFUNCTION("""COMPUTED_VALUE"""),"100 Bordeaux")</f>
        <v>100 Bordeaux</v>
      </c>
      <c r="G866" s="1" t="str">
        <f t="shared" si="1"/>
        <v>33100</v>
      </c>
      <c r="H866" s="1" t="s">
        <v>9123</v>
      </c>
      <c r="I866" s="1" t="s">
        <v>11</v>
      </c>
      <c r="J866" s="5" t="s">
        <v>9124</v>
      </c>
      <c r="K866" s="1" t="s">
        <v>80</v>
      </c>
      <c r="L866" s="3"/>
      <c r="M866" s="3"/>
    </row>
    <row r="867">
      <c r="A867" s="4" t="s">
        <v>9126</v>
      </c>
      <c r="B867" s="1" t="s">
        <v>9127</v>
      </c>
      <c r="C867" s="1" t="s">
        <v>9128</v>
      </c>
      <c r="D867" s="1" t="s">
        <v>9129</v>
      </c>
      <c r="E867" s="1" t="str">
        <f>IFERROR(__xludf.DUMMYFUNCTION("SPLIT(D867,""33"",FALSE)"),"41, rue Malleret - Apt 24
                                ")</f>
        <v>41, rue Malleret - Apt 24
                                </v>
      </c>
      <c r="F867" s="1" t="str">
        <f>IFERROR(__xludf.DUMMYFUNCTION("""COMPUTED_VALUE"""),"000 Bordeaux")</f>
        <v>000 Bordeaux</v>
      </c>
      <c r="G867" s="1" t="str">
        <f t="shared" si="1"/>
        <v>33000</v>
      </c>
      <c r="H867" s="1" t="s">
        <v>9130</v>
      </c>
      <c r="I867" s="1" t="s">
        <v>9131</v>
      </c>
      <c r="J867" s="5" t="s">
        <v>9132</v>
      </c>
      <c r="K867" s="1" t="s">
        <v>154</v>
      </c>
      <c r="L867" s="3"/>
      <c r="M867" s="3"/>
    </row>
    <row r="868">
      <c r="A868" s="4" t="s">
        <v>9136</v>
      </c>
      <c r="B868" s="1" t="s">
        <v>9137</v>
      </c>
      <c r="C868" s="1" t="s">
        <v>9138</v>
      </c>
      <c r="D868" s="1" t="s">
        <v>9139</v>
      </c>
      <c r="E868" s="1" t="str">
        <f>IFERROR(__xludf.DUMMYFUNCTION("SPLIT(D868,""33"",FALSE)"),"77 rue Reinette
                                ")</f>
        <v>77 rue Reinette
                                </v>
      </c>
      <c r="F868" s="1" t="str">
        <f>IFERROR(__xludf.DUMMYFUNCTION("""COMPUTED_VALUE"""),"100 BORDEAUX")</f>
        <v>100 BORDEAUX</v>
      </c>
      <c r="G868" s="1" t="str">
        <f t="shared" si="1"/>
        <v>33100</v>
      </c>
      <c r="H868" s="1" t="s">
        <v>9140</v>
      </c>
      <c r="I868" s="1" t="s">
        <v>11</v>
      </c>
      <c r="J868" s="5" t="s">
        <v>9141</v>
      </c>
      <c r="K868" s="1" t="s">
        <v>312</v>
      </c>
      <c r="L868" s="3"/>
      <c r="M868" s="3"/>
    </row>
    <row r="869">
      <c r="A869" s="4" t="s">
        <v>9143</v>
      </c>
      <c r="B869" s="1" t="s">
        <v>9144</v>
      </c>
      <c r="C869" s="1" t="s">
        <v>9145</v>
      </c>
      <c r="D869" s="1" t="s">
        <v>9146</v>
      </c>
      <c r="E869" s="1" t="str">
        <f>IFERROR(__xludf.DUMMYFUNCTION("SPLIT(D869,""33"",FALSE)"),"44 rue Moulinié
                                ")</f>
        <v>44 rue Moulinié
                                </v>
      </c>
      <c r="F869" s="1" t="str">
        <f>IFERROR(__xludf.DUMMYFUNCTION("""COMPUTED_VALUE"""),"000 Bordeaux")</f>
        <v>000 Bordeaux</v>
      </c>
      <c r="G869" s="1" t="str">
        <f t="shared" si="1"/>
        <v>33000</v>
      </c>
      <c r="H869" s="1" t="s">
        <v>9147</v>
      </c>
      <c r="I869" s="1" t="s">
        <v>11</v>
      </c>
      <c r="J869" s="1" t="s">
        <v>11</v>
      </c>
      <c r="K869" s="1" t="s">
        <v>31</v>
      </c>
      <c r="L869" s="3"/>
      <c r="M869" s="3"/>
    </row>
    <row r="870">
      <c r="A870" s="4" t="s">
        <v>9153</v>
      </c>
      <c r="B870" s="1" t="s">
        <v>9154</v>
      </c>
      <c r="C870" s="1" t="s">
        <v>9155</v>
      </c>
      <c r="D870" s="1" t="s">
        <v>9156</v>
      </c>
      <c r="E870" s="1" t="str">
        <f>IFERROR(__xludf.DUMMYFUNCTION("SPLIT(D870,""33"",FALSE)"),"1 rue Jacques Ellul
                                 IUT Bordeaux Montaigne
                                ")</f>
        <v>1 rue Jacques Ellul
                                 IUT Bordeaux Montaigne
                                </v>
      </c>
      <c r="F870" s="1" t="str">
        <f>IFERROR(__xludf.DUMMYFUNCTION("""COMPUTED_VALUE"""),"000 Bordeaux")</f>
        <v>000 Bordeaux</v>
      </c>
      <c r="G870" s="1" t="str">
        <f t="shared" si="1"/>
        <v>33000</v>
      </c>
      <c r="H870" s="1" t="s">
        <v>9157</v>
      </c>
      <c r="I870" s="1" t="s">
        <v>11</v>
      </c>
      <c r="J870" s="3"/>
      <c r="K870" s="1" t="s">
        <v>31</v>
      </c>
      <c r="L870" s="3"/>
      <c r="M870" s="3"/>
    </row>
    <row r="871">
      <c r="A871" s="4" t="s">
        <v>9163</v>
      </c>
      <c r="B871" s="1" t="s">
        <v>9164</v>
      </c>
      <c r="C871" s="1" t="s">
        <v>9165</v>
      </c>
      <c r="D871" s="1" t="s">
        <v>9166</v>
      </c>
      <c r="E871" s="1" t="str">
        <f>IFERROR(__xludf.DUMMYFUNCTION("SPLIT(D871,""33"",FALSE)"),"1 place Jean Cayrol 
                                ")</f>
        <v>1 place Jean Cayrol 
                                </v>
      </c>
      <c r="F871" s="1" t="str">
        <f>IFERROR(__xludf.DUMMYFUNCTION("""COMPUTED_VALUE"""),"300 Bordeaux")</f>
        <v>300 Bordeaux</v>
      </c>
      <c r="G871" s="1" t="str">
        <f t="shared" si="1"/>
        <v>33300</v>
      </c>
      <c r="H871" s="1" t="s">
        <v>9167</v>
      </c>
      <c r="I871" s="1" t="s">
        <v>11</v>
      </c>
      <c r="J871" s="1" t="s">
        <v>11</v>
      </c>
      <c r="K871" s="1" t="s">
        <v>80</v>
      </c>
      <c r="L871" s="3"/>
      <c r="M871" s="3"/>
    </row>
    <row r="872">
      <c r="A872" s="4" t="s">
        <v>9169</v>
      </c>
      <c r="B872" s="1" t="s">
        <v>9170</v>
      </c>
      <c r="C872" s="1" t="s">
        <v>9171</v>
      </c>
      <c r="D872" s="1" t="s">
        <v>9172</v>
      </c>
      <c r="E872" s="1" t="str">
        <f>IFERROR(__xludf.DUMMYFUNCTION("SPLIT(D872,""33"",FALSE)"),"14 Place Sainte-Eulalie
                                ")</f>
        <v>14 Place Sainte-Eulalie
                                </v>
      </c>
      <c r="F872" s="1" t="str">
        <f>IFERROR(__xludf.DUMMYFUNCTION("""COMPUTED_VALUE"""),"000 BORDEAUX")</f>
        <v>000 BORDEAUX</v>
      </c>
      <c r="G872" s="1" t="str">
        <f t="shared" si="1"/>
        <v>33000</v>
      </c>
      <c r="H872" s="1" t="s">
        <v>9173</v>
      </c>
      <c r="I872" s="1" t="s">
        <v>9174</v>
      </c>
      <c r="J872" s="5" t="s">
        <v>9175</v>
      </c>
      <c r="K872" s="1" t="s">
        <v>183</v>
      </c>
      <c r="L872" s="3"/>
      <c r="M872" s="3"/>
    </row>
    <row r="873">
      <c r="A873" s="4" t="s">
        <v>9185</v>
      </c>
      <c r="B873" s="1" t="s">
        <v>9186</v>
      </c>
      <c r="C873" s="1" t="s">
        <v>9187</v>
      </c>
      <c r="D873" s="1" t="s">
        <v>9188</v>
      </c>
      <c r="E873" s="1" t="str">
        <f>IFERROR(__xludf.DUMMYFUNCTION("SPLIT(D873,""33"",FALSE)"),"22 cours Reverseaux
                                17100 Saintes")</f>
        <v>22 cours Reverseaux
                                17100 Saintes</v>
      </c>
      <c r="F873" s="1"/>
      <c r="G873" s="1" t="str">
        <f t="shared" si="1"/>
        <v>33</v>
      </c>
      <c r="H873" s="1" t="s">
        <v>9189</v>
      </c>
      <c r="I873" s="1" t="s">
        <v>11</v>
      </c>
      <c r="J873" s="1" t="s">
        <v>11</v>
      </c>
      <c r="K873" s="1" t="s">
        <v>312</v>
      </c>
      <c r="L873" s="3"/>
      <c r="M873" s="3"/>
    </row>
    <row r="874">
      <c r="A874" s="4" t="s">
        <v>9191</v>
      </c>
      <c r="B874" s="1" t="s">
        <v>9192</v>
      </c>
      <c r="C874" s="1" t="s">
        <v>9193</v>
      </c>
      <c r="D874" s="1" t="s">
        <v>9194</v>
      </c>
      <c r="E874" s="1" t="str">
        <f>IFERROR(__xludf.DUMMYFUNCTION("SPLIT(D874,""33"",FALSE)"),"86 Cours Marc Nouaux 
                                 APT 19
                                ")</f>
        <v>86 Cours Marc Nouaux 
                                 APT 19
                                </v>
      </c>
      <c r="F874" s="1" t="str">
        <f>IFERROR(__xludf.DUMMYFUNCTION("""COMPUTED_VALUE"""),"000 BORDEAUX")</f>
        <v>000 BORDEAUX</v>
      </c>
      <c r="G874" s="1" t="str">
        <f t="shared" si="1"/>
        <v>33000</v>
      </c>
      <c r="H874" s="1" t="s">
        <v>9195</v>
      </c>
      <c r="I874" s="1" t="s">
        <v>11</v>
      </c>
      <c r="J874" s="1" t="s">
        <v>11</v>
      </c>
      <c r="K874" s="1" t="s">
        <v>43</v>
      </c>
      <c r="L874" s="3"/>
      <c r="M874" s="3"/>
    </row>
    <row r="875">
      <c r="A875" s="4" t="s">
        <v>9213</v>
      </c>
      <c r="B875" s="1" t="s">
        <v>9214</v>
      </c>
      <c r="C875" s="1" t="s">
        <v>9215</v>
      </c>
      <c r="D875" s="1" t="s">
        <v>9216</v>
      </c>
      <c r="E875" s="1" t="str">
        <f>IFERROR(__xludf.DUMMYFUNCTION("SPLIT(D875,""33"",FALSE)"),"Résidence services - 16 rue Maryse Bastié - Appartement 116
                                ")</f>
        <v>Résidence services - 16 rue Maryse Bastié - Appartement 116
                                </v>
      </c>
      <c r="F875" s="1" t="str">
        <f>IFERROR(__xludf.DUMMYFUNCTION("""COMPUTED_VALUE"""),"300 BORDEAUX")</f>
        <v>300 BORDEAUX</v>
      </c>
      <c r="G875" s="1" t="str">
        <f t="shared" si="1"/>
        <v>33300</v>
      </c>
      <c r="H875" s="1" t="s">
        <v>9217</v>
      </c>
      <c r="I875" s="1" t="s">
        <v>11</v>
      </c>
      <c r="J875" s="1" t="s">
        <v>11</v>
      </c>
      <c r="K875" s="1" t="s">
        <v>43</v>
      </c>
      <c r="L875" s="3"/>
      <c r="M875" s="3"/>
    </row>
    <row r="876">
      <c r="A876" s="4" t="s">
        <v>9219</v>
      </c>
      <c r="B876" s="1" t="s">
        <v>9220</v>
      </c>
      <c r="C876" s="1" t="s">
        <v>9221</v>
      </c>
      <c r="D876" s="1" t="s">
        <v>9222</v>
      </c>
      <c r="E876" s="1" t="str">
        <f>IFERROR(__xludf.DUMMYFUNCTION("SPLIT(D876,""33"",FALSE)"),"UDAF - 25 rue Francis Martin
                                ")</f>
        <v>UDAF - 25 rue Francis Martin
                                </v>
      </c>
      <c r="F876" s="1" t="str">
        <f>IFERROR(__xludf.DUMMYFUNCTION("""COMPUTED_VALUE"""),"000 BORDEAUX")</f>
        <v>000 BORDEAUX</v>
      </c>
      <c r="G876" s="1" t="str">
        <f t="shared" si="1"/>
        <v>33000</v>
      </c>
      <c r="H876" s="1" t="s">
        <v>9223</v>
      </c>
      <c r="I876" s="1" t="s">
        <v>11</v>
      </c>
      <c r="J876" s="5" t="s">
        <v>9224</v>
      </c>
      <c r="K876" s="1" t="s">
        <v>31</v>
      </c>
      <c r="L876" s="3"/>
      <c r="M876" s="3"/>
    </row>
    <row r="877">
      <c r="A877" s="4" t="s">
        <v>9234</v>
      </c>
      <c r="B877" s="1" t="s">
        <v>9235</v>
      </c>
      <c r="C877" s="1" t="s">
        <v>9236</v>
      </c>
      <c r="D877" s="1" t="s">
        <v>9237</v>
      </c>
      <c r="E877" s="1" t="str">
        <f>IFERROR(__xludf.DUMMYFUNCTION("SPLIT(D877,""33"",FALSE)"),"12 rue Lapie
                                 résidence tapis vert appartement 14
                                ")</f>
        <v>12 rue Lapie
                                 résidence tapis vert appartement 14
                                </v>
      </c>
      <c r="F877" s="1" t="str">
        <f>IFERROR(__xludf.DUMMYFUNCTION("""COMPUTED_VALUE"""),"200 Bordeaux")</f>
        <v>200 Bordeaux</v>
      </c>
      <c r="G877" s="1" t="str">
        <f t="shared" si="1"/>
        <v>33200</v>
      </c>
      <c r="H877" s="1" t="s">
        <v>9238</v>
      </c>
      <c r="I877" s="1" t="s">
        <v>11</v>
      </c>
      <c r="J877" s="5" t="s">
        <v>9239</v>
      </c>
      <c r="K877" s="1" t="s">
        <v>80</v>
      </c>
      <c r="L877" s="3"/>
      <c r="M877" s="3"/>
    </row>
    <row r="878">
      <c r="A878" s="4" t="s">
        <v>9241</v>
      </c>
      <c r="B878" s="1" t="s">
        <v>9242</v>
      </c>
      <c r="C878" s="1" t="s">
        <v>9243</v>
      </c>
      <c r="D878" s="1" t="s">
        <v>9244</v>
      </c>
      <c r="E878" s="1" t="str">
        <f>IFERROR(__xludf.DUMMYFUNCTION("SPLIT(D878,""33"",FALSE)"),"87 quai des Queyries 
                                 Darwin Ecosystème
                                ")</f>
        <v>87 quai des Queyries 
                                 Darwin Ecosystème
                                </v>
      </c>
      <c r="F878" s="1" t="str">
        <f>IFERROR(__xludf.DUMMYFUNCTION("""COMPUTED_VALUE"""),"100 Bordeaux")</f>
        <v>100 Bordeaux</v>
      </c>
      <c r="G878" s="1" t="str">
        <f t="shared" si="1"/>
        <v>33100</v>
      </c>
      <c r="H878" s="1" t="s">
        <v>2991</v>
      </c>
      <c r="I878" s="1" t="s">
        <v>11</v>
      </c>
      <c r="J878" s="5" t="s">
        <v>9245</v>
      </c>
      <c r="K878" s="1" t="s">
        <v>382</v>
      </c>
      <c r="L878" s="3"/>
      <c r="M878" s="3"/>
    </row>
    <row r="879">
      <c r="A879" s="4" t="s">
        <v>9247</v>
      </c>
      <c r="B879" s="1" t="s">
        <v>9248</v>
      </c>
      <c r="C879" s="1" t="s">
        <v>9249</v>
      </c>
      <c r="D879" s="1" t="s">
        <v>9250</v>
      </c>
      <c r="E879" s="1" t="str">
        <f>IFERROR(__xludf.DUMMYFUNCTION("SPLIT(D879,""33"",FALSE)"),"jhjhjk
                                ")</f>
        <v>jhjhjk
                                </v>
      </c>
      <c r="F879" s="1" t="str">
        <f>IFERROR(__xludf.DUMMYFUNCTION("""COMPUTED_VALUE"""),"600 Pessac")</f>
        <v>600 Pessac</v>
      </c>
      <c r="G879" s="1" t="str">
        <f t="shared" si="1"/>
        <v>33600</v>
      </c>
      <c r="H879" s="1" t="s">
        <v>1283</v>
      </c>
      <c r="I879" s="1" t="s">
        <v>11</v>
      </c>
      <c r="J879" s="1" t="s">
        <v>11</v>
      </c>
      <c r="K879" s="1" t="s">
        <v>43</v>
      </c>
      <c r="L879" s="3"/>
      <c r="M879" s="3"/>
    </row>
    <row r="880">
      <c r="A880" s="4" t="s">
        <v>9256</v>
      </c>
      <c r="B880" s="1" t="s">
        <v>9257</v>
      </c>
      <c r="C880" s="1" t="s">
        <v>9258</v>
      </c>
      <c r="D880" s="1" t="s">
        <v>9259</v>
      </c>
      <c r="E880" s="1" t="str">
        <f>IFERROR(__xludf.DUMMYFUNCTION("SPLIT(D880,""33"",FALSE)"),"6, rue Lavoisier
                                ")</f>
        <v>6, rue Lavoisier
                                </v>
      </c>
      <c r="F880" s="1" t="str">
        <f>IFERROR(__xludf.DUMMYFUNCTION("""COMPUTED_VALUE"""),"200 Bordeaux")</f>
        <v>200 Bordeaux</v>
      </c>
      <c r="G880" s="1" t="str">
        <f t="shared" si="1"/>
        <v>33200</v>
      </c>
      <c r="H880" s="1" t="s">
        <v>9260</v>
      </c>
      <c r="I880" s="1" t="s">
        <v>11</v>
      </c>
      <c r="J880" s="5" t="s">
        <v>9261</v>
      </c>
      <c r="K880" s="1" t="s">
        <v>183</v>
      </c>
      <c r="L880" s="3"/>
      <c r="M880" s="3"/>
    </row>
    <row r="881">
      <c r="A881" s="4" t="s">
        <v>9271</v>
      </c>
      <c r="B881" s="1" t="s">
        <v>9272</v>
      </c>
      <c r="C881" s="1" t="s">
        <v>9273</v>
      </c>
      <c r="D881" s="1" t="s">
        <v>9274</v>
      </c>
      <c r="E881" s="1" t="str">
        <f>IFERROR(__xludf.DUMMYFUNCTION("SPLIT(D881,""33"",FALSE)"),"4 rue Cazenave 
                                ")</f>
        <v>4 rue Cazenave 
                                </v>
      </c>
      <c r="F881" s="1" t="str">
        <f>IFERROR(__xludf.DUMMYFUNCTION("""COMPUTED_VALUE"""),"100 Bordeaux")</f>
        <v>100 Bordeaux</v>
      </c>
      <c r="G881" s="1" t="str">
        <f t="shared" si="1"/>
        <v>33100</v>
      </c>
      <c r="H881" s="1" t="s">
        <v>9275</v>
      </c>
      <c r="I881" s="1" t="s">
        <v>11</v>
      </c>
      <c r="J881" s="5" t="s">
        <v>9276</v>
      </c>
      <c r="K881" s="1" t="s">
        <v>183</v>
      </c>
      <c r="L881" s="3"/>
      <c r="M881" s="3"/>
    </row>
    <row r="882">
      <c r="A882" s="4" t="s">
        <v>9286</v>
      </c>
      <c r="B882" s="1" t="s">
        <v>9287</v>
      </c>
      <c r="C882" s="1" t="s">
        <v>9288</v>
      </c>
      <c r="D882" s="1" t="s">
        <v>9289</v>
      </c>
      <c r="E882" s="1" t="str">
        <f>IFERROR(__xludf.DUMMYFUNCTION("SPLIT(D882,""33"",FALSE)"),"223 cours de l'Yser
                                ")</f>
        <v>223 cours de l'Yser
                                </v>
      </c>
      <c r="F882" s="1" t="str">
        <f>IFERROR(__xludf.DUMMYFUNCTION("""COMPUTED_VALUE"""),"000 Bordeaux")</f>
        <v>000 Bordeaux</v>
      </c>
      <c r="G882" s="1" t="str">
        <f t="shared" si="1"/>
        <v>33000</v>
      </c>
      <c r="H882" s="1" t="s">
        <v>9290</v>
      </c>
      <c r="I882" s="1" t="s">
        <v>11</v>
      </c>
      <c r="J882" s="1" t="s">
        <v>11</v>
      </c>
      <c r="K882" s="1" t="s">
        <v>53</v>
      </c>
      <c r="L882" s="3"/>
      <c r="M882" s="3"/>
    </row>
    <row r="883">
      <c r="A883" s="4" t="s">
        <v>9298</v>
      </c>
      <c r="B883" s="1" t="s">
        <v>9299</v>
      </c>
      <c r="C883" s="1" t="s">
        <v>9300</v>
      </c>
      <c r="D883" s="1" t="s">
        <v>9301</v>
      </c>
      <c r="E883" s="1" t="str">
        <f>IFERROR(__xludf.DUMMYFUNCTION("SPLIT(D883,""33"",FALSE)"),"29 rue Ausone
                                ")</f>
        <v>29 rue Ausone
                                </v>
      </c>
      <c r="F883" s="1" t="str">
        <f>IFERROR(__xludf.DUMMYFUNCTION("""COMPUTED_VALUE"""),"000 Bordeaux")</f>
        <v>000 Bordeaux</v>
      </c>
      <c r="G883" s="1" t="str">
        <f t="shared" si="1"/>
        <v>33000</v>
      </c>
      <c r="H883" s="1" t="s">
        <v>9302</v>
      </c>
      <c r="I883" s="1" t="s">
        <v>11</v>
      </c>
      <c r="J883" s="5" t="s">
        <v>9303</v>
      </c>
      <c r="K883" s="1" t="s">
        <v>80</v>
      </c>
      <c r="L883" s="3"/>
      <c r="M883" s="3"/>
    </row>
    <row r="884">
      <c r="A884" s="4" t="s">
        <v>9307</v>
      </c>
      <c r="B884" s="1" t="s">
        <v>9308</v>
      </c>
      <c r="C884" s="1" t="s">
        <v>9309</v>
      </c>
      <c r="D884" s="1" t="s">
        <v>9310</v>
      </c>
      <c r="E884" s="1" t="str">
        <f>IFERROR(__xludf.DUMMYFUNCTION("SPLIT(D884,""33"",FALSE)"),"37 rue Labottière
                                ")</f>
        <v>37 rue Labottière
                                </v>
      </c>
      <c r="F884" s="1" t="str">
        <f>IFERROR(__xludf.DUMMYFUNCTION("""COMPUTED_VALUE"""),"000 Bordeaux")</f>
        <v>000 Bordeaux</v>
      </c>
      <c r="G884" s="1" t="str">
        <f t="shared" si="1"/>
        <v>33000</v>
      </c>
      <c r="H884" s="1" t="s">
        <v>9311</v>
      </c>
      <c r="I884" s="1" t="s">
        <v>9312</v>
      </c>
      <c r="J884" s="5" t="s">
        <v>9313</v>
      </c>
      <c r="K884" s="1" t="s">
        <v>924</v>
      </c>
      <c r="L884" s="3"/>
      <c r="M884" s="3"/>
    </row>
    <row r="885">
      <c r="A885" s="4" t="s">
        <v>9317</v>
      </c>
      <c r="B885" s="1" t="s">
        <v>9318</v>
      </c>
      <c r="C885" s="1" t="s">
        <v>9319</v>
      </c>
      <c r="D885" s="1" t="s">
        <v>9320</v>
      </c>
      <c r="E885" s="1" t="str">
        <f>IFERROR(__xludf.DUMMYFUNCTION("SPLIT(D885,""33"",FALSE)"),"1 rue du Palais Gallien
                                ")</f>
        <v>1 rue du Palais Gallien
                                </v>
      </c>
      <c r="F885" s="1" t="str">
        <f>IFERROR(__xludf.DUMMYFUNCTION("""COMPUTED_VALUE"""),"000 BORDEAUX")</f>
        <v>000 BORDEAUX</v>
      </c>
      <c r="G885" s="1" t="str">
        <f t="shared" si="1"/>
        <v>33000</v>
      </c>
      <c r="H885" s="1" t="s">
        <v>9321</v>
      </c>
      <c r="I885" s="1" t="s">
        <v>9322</v>
      </c>
      <c r="J885" s="5" t="s">
        <v>9323</v>
      </c>
      <c r="K885" s="1" t="s">
        <v>312</v>
      </c>
      <c r="L885" s="3"/>
      <c r="M885" s="3"/>
    </row>
    <row r="886">
      <c r="A886" s="4" t="s">
        <v>9329</v>
      </c>
      <c r="B886" s="1" t="s">
        <v>9330</v>
      </c>
      <c r="C886" s="1" t="s">
        <v>9331</v>
      </c>
      <c r="D886" s="1" t="s">
        <v>9332</v>
      </c>
      <c r="E886" s="1" t="str">
        <f>IFERROR(__xludf.DUMMYFUNCTION("SPLIT(D886,""33"",FALSE)"),"15 rue Profeseur demons
                                ")</f>
        <v>15 rue Profeseur demons
                                </v>
      </c>
      <c r="F886" s="1" t="str">
        <f>IFERROR(__xludf.DUMMYFUNCTION("""COMPUTED_VALUE"""),"000 Bordeaux")</f>
        <v>000 Bordeaux</v>
      </c>
      <c r="G886" s="1" t="str">
        <f t="shared" si="1"/>
        <v>33000</v>
      </c>
      <c r="H886" s="1" t="s">
        <v>9333</v>
      </c>
      <c r="I886" s="1" t="s">
        <v>11</v>
      </c>
      <c r="J886" s="5" t="s">
        <v>9334</v>
      </c>
      <c r="K886" s="1" t="s">
        <v>80</v>
      </c>
      <c r="L886" s="3"/>
      <c r="M886" s="3"/>
    </row>
    <row r="887">
      <c r="A887" s="4" t="s">
        <v>9338</v>
      </c>
      <c r="B887" s="1" t="s">
        <v>9339</v>
      </c>
      <c r="C887" s="1" t="s">
        <v>9340</v>
      </c>
      <c r="D887" s="1" t="s">
        <v>9341</v>
      </c>
      <c r="E887" s="1" t="str">
        <f>IFERROR(__xludf.DUMMYFUNCTION("SPLIT(D887,""33"",FALSE)"),"6 rue du Noviciat
                                 CS 71343
                                ")</f>
        <v>6 rue du Noviciat
                                 CS 71343
                                </v>
      </c>
      <c r="F887" s="1" t="str">
        <f>IFERROR(__xludf.DUMMYFUNCTION("""COMPUTED_VALUE"""),"080 BORDEAUX CEDEX")</f>
        <v>080 BORDEAUX CEDEX</v>
      </c>
      <c r="G887" s="1" t="str">
        <f t="shared" si="1"/>
        <v>33080</v>
      </c>
      <c r="H887" s="1" t="s">
        <v>9342</v>
      </c>
      <c r="I887" s="1" t="s">
        <v>11</v>
      </c>
      <c r="J887" s="1" t="s">
        <v>11</v>
      </c>
      <c r="K887" s="1" t="s">
        <v>31</v>
      </c>
      <c r="L887" s="3"/>
      <c r="M887" s="3"/>
    </row>
    <row r="888">
      <c r="A888" s="4" t="s">
        <v>9350</v>
      </c>
      <c r="B888" s="1" t="s">
        <v>9351</v>
      </c>
      <c r="C888" s="1" t="s">
        <v>9352</v>
      </c>
      <c r="D888" s="1" t="s">
        <v>9353</v>
      </c>
      <c r="E888" s="1" t="str">
        <f>IFERROR(__xludf.DUMMYFUNCTION("SPLIT(D888,""33"",FALSE)"),"7a chemin de BOS
                                ")</f>
        <v>7a chemin de BOS
                                </v>
      </c>
      <c r="F888" s="1" t="str">
        <f>IFERROR(__xludf.DUMMYFUNCTION("""COMPUTED_VALUE"""),"185 Le Haillan")</f>
        <v>185 Le Haillan</v>
      </c>
      <c r="G888" s="1" t="str">
        <f t="shared" si="1"/>
        <v>33185</v>
      </c>
      <c r="H888" s="1" t="s">
        <v>9354</v>
      </c>
      <c r="I888" s="1" t="s">
        <v>9355</v>
      </c>
      <c r="J888" s="5" t="s">
        <v>9356</v>
      </c>
      <c r="K888" s="1" t="s">
        <v>80</v>
      </c>
      <c r="L888" s="3"/>
      <c r="M888" s="3"/>
    </row>
    <row r="889">
      <c r="A889" s="4" t="s">
        <v>9374</v>
      </c>
      <c r="B889" s="1" t="s">
        <v>9375</v>
      </c>
      <c r="C889" s="1" t="s">
        <v>9376</v>
      </c>
      <c r="D889" s="1" t="s">
        <v>9377</v>
      </c>
      <c r="E889" s="1" t="str">
        <f>IFERROR(__xludf.DUMMYFUNCTION("SPLIT(D889,""33"",FALSE)"),"10 rue de la Seiglière
                                ")</f>
        <v>10 rue de la Seiglière
                                </v>
      </c>
      <c r="F889" s="1" t="str">
        <f>IFERROR(__xludf.DUMMYFUNCTION("""COMPUTED_VALUE"""),"800 Bordeaux")</f>
        <v>800 Bordeaux</v>
      </c>
      <c r="G889" s="1" t="str">
        <f t="shared" si="1"/>
        <v>33800</v>
      </c>
      <c r="H889" s="1" t="s">
        <v>9378</v>
      </c>
      <c r="I889" s="1" t="s">
        <v>11</v>
      </c>
      <c r="J889" s="1" t="s">
        <v>11</v>
      </c>
      <c r="K889" s="1" t="s">
        <v>31</v>
      </c>
      <c r="L889" s="3"/>
      <c r="M889" s="3"/>
    </row>
    <row r="890">
      <c r="A890" s="4" t="s">
        <v>9384</v>
      </c>
      <c r="B890" s="1" t="s">
        <v>9385</v>
      </c>
      <c r="C890" s="1" t="s">
        <v>9386</v>
      </c>
      <c r="D890" s="1" t="s">
        <v>9387</v>
      </c>
      <c r="E890" s="1" t="str">
        <f>IFERROR(__xludf.DUMMYFUNCTION("SPLIT(D890,""33"",FALSE)"),"55 Avenue du Maréchal de Lattre de Tassigny
                                 la Maison des Associations de Mérignac
                                ")</f>
        <v>55 Avenue du Maréchal de Lattre de Tassigny
                                 la Maison des Associations de Mérignac
                                </v>
      </c>
      <c r="F890" s="1" t="str">
        <f>IFERROR(__xludf.DUMMYFUNCTION("""COMPUTED_VALUE"""),"700 Mérignac")</f>
        <v>700 Mérignac</v>
      </c>
      <c r="G890" s="1" t="str">
        <f t="shared" si="1"/>
        <v>33700</v>
      </c>
      <c r="H890" s="1" t="s">
        <v>9388</v>
      </c>
      <c r="I890" s="1" t="s">
        <v>11</v>
      </c>
      <c r="J890" s="3"/>
      <c r="K890" s="1" t="s">
        <v>80</v>
      </c>
      <c r="L890" s="3"/>
      <c r="M890" s="3"/>
    </row>
    <row r="891">
      <c r="A891" s="4" t="s">
        <v>9398</v>
      </c>
      <c r="B891" s="1" t="s">
        <v>9399</v>
      </c>
      <c r="C891" s="1" t="s">
        <v>9400</v>
      </c>
      <c r="D891" s="1" t="s">
        <v>9401</v>
      </c>
      <c r="E891" s="1" t="str">
        <f>IFERROR(__xludf.DUMMYFUNCTION("SPLIT(D891,""33"",FALSE)"),"74 Avenue Thiers
                                 (Coworking Héméra)
                                ")</f>
        <v>74 Avenue Thiers
                                 (Coworking Héméra)
                                </v>
      </c>
      <c r="F891" s="1" t="str">
        <f>IFERROR(__xludf.DUMMYFUNCTION("""COMPUTED_VALUE"""),"100 Bordeaux")</f>
        <v>100 Bordeaux</v>
      </c>
      <c r="G891" s="1" t="str">
        <f t="shared" si="1"/>
        <v>33100</v>
      </c>
      <c r="H891" s="1" t="s">
        <v>2991</v>
      </c>
      <c r="I891" s="1" t="s">
        <v>9402</v>
      </c>
      <c r="J891" s="5" t="s">
        <v>9403</v>
      </c>
      <c r="K891" s="1" t="s">
        <v>924</v>
      </c>
      <c r="L891" s="3"/>
      <c r="M891" s="3"/>
    </row>
    <row r="892">
      <c r="A892" s="4" t="s">
        <v>9411</v>
      </c>
      <c r="B892" s="1" t="s">
        <v>9412</v>
      </c>
      <c r="C892" s="1" t="s">
        <v>9413</v>
      </c>
      <c r="D892" s="1" t="s">
        <v>9414</v>
      </c>
      <c r="E892" s="1" t="str">
        <f>IFERROR(__xludf.DUMMYFUNCTION("SPLIT(D892,""33"",FALSE)"),"5, allée de Tourny
                                ")</f>
        <v>5, allée de Tourny
                                </v>
      </c>
      <c r="F892" s="1" t="str">
        <f>IFERROR(__xludf.DUMMYFUNCTION("""COMPUTED_VALUE"""),"000 BORDEAUX")</f>
        <v>000 BORDEAUX</v>
      </c>
      <c r="G892" s="1" t="str">
        <f t="shared" si="1"/>
        <v>33000</v>
      </c>
      <c r="H892" s="1" t="s">
        <v>9415</v>
      </c>
      <c r="I892" s="1" t="s">
        <v>11</v>
      </c>
      <c r="J892" s="5" t="s">
        <v>9416</v>
      </c>
      <c r="K892" s="1" t="s">
        <v>654</v>
      </c>
      <c r="L892" s="3"/>
      <c r="M892" s="3"/>
    </row>
    <row r="893">
      <c r="A893" s="4" t="s">
        <v>9418</v>
      </c>
      <c r="B893" s="1" t="s">
        <v>9419</v>
      </c>
      <c r="C893" s="1" t="s">
        <v>9420</v>
      </c>
      <c r="D893" s="1" t="s">
        <v>9421</v>
      </c>
      <c r="E893" s="1" t="str">
        <f>IFERROR(__xludf.DUMMYFUNCTION("SPLIT(D893,""33"",FALSE)"),"10 rue Rose
                                ")</f>
        <v>10 rue Rose
                                </v>
      </c>
      <c r="F893" s="1" t="str">
        <f>IFERROR(__xludf.DUMMYFUNCTION("""COMPUTED_VALUE"""),"300 Bordeaux")</f>
        <v>300 Bordeaux</v>
      </c>
      <c r="G893" s="1" t="str">
        <f t="shared" si="1"/>
        <v>33300</v>
      </c>
      <c r="H893" s="1" t="s">
        <v>9422</v>
      </c>
      <c r="I893" s="1" t="s">
        <v>11</v>
      </c>
      <c r="J893" s="5" t="s">
        <v>9423</v>
      </c>
      <c r="K893" s="1" t="s">
        <v>80</v>
      </c>
      <c r="L893" s="3"/>
      <c r="M893" s="3"/>
    </row>
    <row r="894">
      <c r="A894" s="4" t="s">
        <v>9427</v>
      </c>
      <c r="B894" s="1" t="s">
        <v>9428</v>
      </c>
      <c r="C894" s="1" t="s">
        <v>9429</v>
      </c>
      <c r="D894" s="1" t="s">
        <v>9430</v>
      </c>
      <c r="E894" s="1" t="str">
        <f>IFERROR(__xludf.DUMMYFUNCTION("SPLIT(D894,""33"",FALSE)"),"Rue François Coppée
                                ")</f>
        <v>Rue François Coppée
                                </v>
      </c>
      <c r="F894" s="1" t="str">
        <f>IFERROR(__xludf.DUMMYFUNCTION("""COMPUTED_VALUE"""),"200 Bordeaux")</f>
        <v>200 Bordeaux</v>
      </c>
      <c r="G894" s="1" t="str">
        <f t="shared" si="1"/>
        <v>33200</v>
      </c>
      <c r="H894" s="1" t="s">
        <v>9431</v>
      </c>
      <c r="I894" s="1" t="s">
        <v>2175</v>
      </c>
      <c r="J894" s="1" t="s">
        <v>11</v>
      </c>
      <c r="K894" s="1" t="s">
        <v>312</v>
      </c>
      <c r="L894" s="3"/>
      <c r="M894" s="3"/>
    </row>
    <row r="895">
      <c r="A895" s="4" t="s">
        <v>9441</v>
      </c>
      <c r="B895" s="1" t="s">
        <v>9442</v>
      </c>
      <c r="C895" s="3"/>
      <c r="D895" s="1" t="s">
        <v>9575</v>
      </c>
      <c r="E895" s="1" t="str">
        <f>IFERROR(__xludf.DUMMYFUNCTION("SPLIT(D895,""33"",FALSE)"),"pas d'adresse")</f>
        <v>pas d'adresse</v>
      </c>
      <c r="F895" s="3"/>
      <c r="G895" s="1" t="str">
        <f t="shared" si="1"/>
        <v/>
      </c>
      <c r="H895" s="3"/>
      <c r="I895" s="1" t="s">
        <v>11</v>
      </c>
      <c r="J895" s="1" t="s">
        <v>11</v>
      </c>
      <c r="K895" s="1" t="s">
        <v>11</v>
      </c>
      <c r="L895" s="3"/>
      <c r="M895" s="3"/>
    </row>
    <row r="896">
      <c r="A896" s="4" t="s">
        <v>9450</v>
      </c>
      <c r="B896" s="1" t="s">
        <v>9451</v>
      </c>
      <c r="C896" s="1" t="s">
        <v>9452</v>
      </c>
      <c r="D896" s="1" t="s">
        <v>9453</v>
      </c>
      <c r="E896" s="1" t="str">
        <f>IFERROR(__xludf.DUMMYFUNCTION("SPLIT(D896,""33"",FALSE)"),"9 rue de Pineau
                                ")</f>
        <v>9 rue de Pineau
                                </v>
      </c>
      <c r="F896" s="1" t="str">
        <f>IFERROR(__xludf.DUMMYFUNCTION("""COMPUTED_VALUE"""),"100 Bordeaux")</f>
        <v>100 Bordeaux</v>
      </c>
      <c r="G896" s="1" t="str">
        <f t="shared" si="1"/>
        <v>33100</v>
      </c>
      <c r="H896" s="1" t="s">
        <v>9454</v>
      </c>
      <c r="I896" s="1" t="s">
        <v>9455</v>
      </c>
      <c r="J896" s="5" t="s">
        <v>9456</v>
      </c>
      <c r="K896" s="1" t="s">
        <v>31</v>
      </c>
      <c r="L896" s="3"/>
      <c r="M896" s="3"/>
    </row>
    <row r="897">
      <c r="A897" s="4" t="s">
        <v>9460</v>
      </c>
      <c r="B897" s="1" t="s">
        <v>9461</v>
      </c>
      <c r="C897" s="1" t="s">
        <v>9462</v>
      </c>
      <c r="D897" s="1" t="s">
        <v>9463</v>
      </c>
      <c r="E897" s="1" t="str">
        <f>IFERROR(__xludf.DUMMYFUNCTION("SPLIT(D897,""33"",FALSE)"),"10 Rue Causserouge
                                ")</f>
        <v>10 Rue Causserouge
                                </v>
      </c>
      <c r="F897" s="1" t="str">
        <f>IFERROR(__xludf.DUMMYFUNCTION("""COMPUTED_VALUE"""),"000 BORDEAUX")</f>
        <v>000 BORDEAUX</v>
      </c>
      <c r="G897" s="1" t="str">
        <f t="shared" si="1"/>
        <v>33000</v>
      </c>
      <c r="H897" s="1" t="s">
        <v>9464</v>
      </c>
      <c r="I897" s="1" t="s">
        <v>11</v>
      </c>
      <c r="J897" s="3"/>
      <c r="K897" s="1" t="s">
        <v>31</v>
      </c>
      <c r="L897" s="3"/>
      <c r="M897" s="3"/>
    </row>
    <row r="898">
      <c r="A898" s="4" t="s">
        <v>9474</v>
      </c>
      <c r="B898" s="1" t="s">
        <v>9475</v>
      </c>
      <c r="C898" s="1" t="s">
        <v>9476</v>
      </c>
      <c r="D898" s="1" t="s">
        <v>9477</v>
      </c>
      <c r="E898" s="1" t="str">
        <f>IFERROR(__xludf.DUMMYFUNCTION("SPLIT(D898,""33"",FALSE)"),"10 rue Gaston Marchou 
                                 chez Melle Gaëlle Gaudin
                                ")</f>
        <v>10 rue Gaston Marchou 
                                 chez Melle Gaëlle Gaudin
                                </v>
      </c>
      <c r="F898" s="1" t="str">
        <f>IFERROR(__xludf.DUMMYFUNCTION("""COMPUTED_VALUE"""),"000 Bordeaux")</f>
        <v>000 Bordeaux</v>
      </c>
      <c r="G898" s="1" t="str">
        <f t="shared" si="1"/>
        <v>33000</v>
      </c>
      <c r="H898" s="1" t="s">
        <v>9478</v>
      </c>
      <c r="I898" s="1" t="s">
        <v>9479</v>
      </c>
      <c r="J898" s="3"/>
      <c r="K898" s="1" t="s">
        <v>53</v>
      </c>
      <c r="L898" s="3"/>
      <c r="M898" s="3"/>
    </row>
    <row r="899">
      <c r="A899" s="4" t="s">
        <v>9481</v>
      </c>
      <c r="B899" s="1" t="s">
        <v>9482</v>
      </c>
      <c r="C899" s="1" t="s">
        <v>9483</v>
      </c>
      <c r="D899" s="1" t="s">
        <v>9484</v>
      </c>
      <c r="E899" s="1" t="str">
        <f>IFERROR(__xludf.DUMMYFUNCTION("SPLIT(D899,""33"",FALSE)"),"Rue Robert Mathieu
                                 ZI de Fret
                                ")</f>
        <v>Rue Robert Mathieu
                                 ZI de Fret
                                </v>
      </c>
      <c r="F899" s="1" t="str">
        <f>IFERROR(__xludf.DUMMYFUNCTION("""COMPUTED_VALUE"""),"521 BRUGES")</f>
        <v>521 BRUGES</v>
      </c>
      <c r="G899" s="1" t="str">
        <f t="shared" si="1"/>
        <v>33521</v>
      </c>
      <c r="H899" s="1" t="s">
        <v>9485</v>
      </c>
      <c r="I899" s="1" t="s">
        <v>11</v>
      </c>
      <c r="J899" s="1" t="s">
        <v>11</v>
      </c>
      <c r="K899" s="1" t="s">
        <v>31</v>
      </c>
      <c r="L899" s="3"/>
      <c r="M899" s="3"/>
    </row>
    <row r="900">
      <c r="A900" s="4" t="s">
        <v>9517</v>
      </c>
      <c r="B900" s="1" t="s">
        <v>9518</v>
      </c>
      <c r="C900" s="1" t="s">
        <v>9519</v>
      </c>
      <c r="D900" s="1" t="s">
        <v>9520</v>
      </c>
      <c r="E900" s="1" t="str">
        <f>IFERROR(__xludf.DUMMYFUNCTION("SPLIT(D900,""33"",FALSE)"),"161 rue Fernand Audeguil
                                ")</f>
        <v>161 rue Fernand Audeguil
                                </v>
      </c>
      <c r="F900" s="1" t="str">
        <f>IFERROR(__xludf.DUMMYFUNCTION("""COMPUTED_VALUE"""),"000 Bordeaux")</f>
        <v>000 Bordeaux</v>
      </c>
      <c r="G900" s="1" t="str">
        <f t="shared" si="1"/>
        <v>33000</v>
      </c>
      <c r="H900" s="1" t="s">
        <v>9521</v>
      </c>
      <c r="I900" s="1" t="s">
        <v>11</v>
      </c>
      <c r="J900" s="5" t="s">
        <v>9522</v>
      </c>
      <c r="K900" s="1" t="s">
        <v>53</v>
      </c>
      <c r="L900" s="3"/>
      <c r="M900" s="3"/>
    </row>
    <row r="901">
      <c r="A901" s="4" t="s">
        <v>9526</v>
      </c>
      <c r="B901" s="1" t="s">
        <v>9527</v>
      </c>
      <c r="C901" s="1" t="s">
        <v>9528</v>
      </c>
      <c r="D901" s="1" t="s">
        <v>9529</v>
      </c>
      <c r="E901" s="1" t="str">
        <f>IFERROR(__xludf.DUMMYFUNCTION("SPLIT(D901,""33"",FALSE)"),"199 RUE PELLEPORT
                                ")</f>
        <v>199 RUE PELLEPORT
                                </v>
      </c>
      <c r="F901" s="1" t="str">
        <f>IFERROR(__xludf.DUMMYFUNCTION("""COMPUTED_VALUE"""),"800 BORDEAUX")</f>
        <v>800 BORDEAUX</v>
      </c>
      <c r="G901" s="1" t="str">
        <f t="shared" si="1"/>
        <v>33800</v>
      </c>
      <c r="H901" s="1" t="s">
        <v>9530</v>
      </c>
      <c r="I901" s="1" t="s">
        <v>11</v>
      </c>
      <c r="J901" s="1" t="s">
        <v>11</v>
      </c>
      <c r="K901" s="1" t="s">
        <v>80</v>
      </c>
      <c r="L901" s="3"/>
      <c r="M901" s="3"/>
    </row>
    <row r="902">
      <c r="A902" s="4" t="s">
        <v>9540</v>
      </c>
      <c r="B902" s="1" t="s">
        <v>9541</v>
      </c>
      <c r="C902" s="1" t="s">
        <v>9542</v>
      </c>
      <c r="D902" s="1" t="s">
        <v>9543</v>
      </c>
      <c r="E902" s="1" t="str">
        <f>IFERROR(__xludf.DUMMYFUNCTION("SPLIT(D902,""33"",FALSE)"),"29 rue du Mirail
                                ")</f>
        <v>29 rue du Mirail
                                </v>
      </c>
      <c r="F902" s="1" t="str">
        <f>IFERROR(__xludf.DUMMYFUNCTION("""COMPUTED_VALUE"""),"000 Bordeaux")</f>
        <v>000 Bordeaux</v>
      </c>
      <c r="G902" s="1" t="str">
        <f t="shared" si="1"/>
        <v>33000</v>
      </c>
      <c r="H902" s="1" t="s">
        <v>9544</v>
      </c>
      <c r="I902" s="1" t="s">
        <v>11</v>
      </c>
      <c r="J902" s="5" t="s">
        <v>9545</v>
      </c>
      <c r="K902" s="1" t="s">
        <v>31</v>
      </c>
      <c r="L902" s="3"/>
      <c r="M902" s="3"/>
    </row>
    <row r="903">
      <c r="A903" s="4" t="s">
        <v>9547</v>
      </c>
      <c r="B903" s="1" t="s">
        <v>9548</v>
      </c>
      <c r="C903" s="1" t="s">
        <v>9549</v>
      </c>
      <c r="D903" s="1" t="s">
        <v>9550</v>
      </c>
      <c r="E903" s="1" t="str">
        <f>IFERROR(__xludf.DUMMYFUNCTION("SPLIT(D903,""33"",FALSE)"),"53 rue Raymond Lavigne
                                 Botanica 314
                                ")</f>
        <v>53 rue Raymond Lavigne
                                 Botanica 314
                                </v>
      </c>
      <c r="F903" s="1" t="str">
        <f>IFERROR(__xludf.DUMMYFUNCTION("""COMPUTED_VALUE"""),"100 Bordeaux")</f>
        <v>100 Bordeaux</v>
      </c>
      <c r="G903" s="1" t="str">
        <f t="shared" si="1"/>
        <v>33100</v>
      </c>
      <c r="H903" s="1" t="s">
        <v>9551</v>
      </c>
      <c r="I903" s="1" t="s">
        <v>11</v>
      </c>
      <c r="J903" s="1" t="s">
        <v>11</v>
      </c>
      <c r="K903" s="1" t="s">
        <v>80</v>
      </c>
      <c r="L903" s="3"/>
      <c r="M903" s="3"/>
    </row>
    <row r="904">
      <c r="A904" s="4" t="s">
        <v>9553</v>
      </c>
      <c r="B904" s="1" t="s">
        <v>9554</v>
      </c>
      <c r="C904" s="1" t="s">
        <v>9555</v>
      </c>
      <c r="D904" s="1" t="s">
        <v>9556</v>
      </c>
      <c r="E904" s="1" t="str">
        <f>IFERROR(__xludf.DUMMYFUNCTION("SPLIT(D904,""33"",FALSE)"),"62, rue Hortense
                                ")</f>
        <v>62, rue Hortense
                                </v>
      </c>
      <c r="F904" s="1" t="str">
        <f>IFERROR(__xludf.DUMMYFUNCTION("""COMPUTED_VALUE"""),"100 Bordeaux")</f>
        <v>100 Bordeaux</v>
      </c>
      <c r="G904" s="1" t="str">
        <f t="shared" si="1"/>
        <v>33100</v>
      </c>
      <c r="H904" s="1" t="s">
        <v>9557</v>
      </c>
      <c r="I904" s="1" t="s">
        <v>11</v>
      </c>
      <c r="J904" s="5" t="s">
        <v>9558</v>
      </c>
      <c r="K904" s="1" t="s">
        <v>80</v>
      </c>
      <c r="L904" s="3"/>
      <c r="M904" s="3"/>
    </row>
  </sheetData>
  <autoFilter ref="$A$1:$M$904"/>
  <hyperlinks>
    <hyperlink r:id="rId1" ref="A2"/>
    <hyperlink r:id="rId2" ref="A3"/>
    <hyperlink r:id="rId3" ref="J3"/>
    <hyperlink r:id="rId4" ref="A4"/>
    <hyperlink r:id="rId5" ref="A5"/>
    <hyperlink r:id="rId6" ref="A6"/>
    <hyperlink r:id="rId7" ref="J6"/>
    <hyperlink r:id="rId8" ref="A7"/>
    <hyperlink r:id="rId9" ref="A8"/>
    <hyperlink r:id="rId10" ref="A9"/>
    <hyperlink r:id="rId11" ref="J9"/>
    <hyperlink r:id="rId12" ref="A10"/>
    <hyperlink r:id="rId13" ref="A11"/>
    <hyperlink r:id="rId14" ref="A12"/>
    <hyperlink r:id="rId15" ref="A13"/>
    <hyperlink r:id="rId16" ref="J13"/>
    <hyperlink r:id="rId17" ref="A14"/>
    <hyperlink r:id="rId18" ref="J14"/>
    <hyperlink r:id="rId19" ref="A15"/>
    <hyperlink r:id="rId20" ref="J15"/>
    <hyperlink r:id="rId21" ref="A16"/>
    <hyperlink r:id="rId22" ref="J16"/>
    <hyperlink r:id="rId23" ref="A17"/>
    <hyperlink r:id="rId24" ref="J17"/>
    <hyperlink r:id="rId25" ref="A18"/>
    <hyperlink r:id="rId26" ref="J18"/>
    <hyperlink r:id="rId27" ref="A19"/>
    <hyperlink r:id="rId28" ref="J19"/>
    <hyperlink r:id="rId29" ref="A20"/>
    <hyperlink r:id="rId30" ref="A21"/>
    <hyperlink r:id="rId31" ref="A22"/>
    <hyperlink r:id="rId32" ref="J22"/>
    <hyperlink r:id="rId33" ref="A23"/>
    <hyperlink r:id="rId34" ref="J23"/>
    <hyperlink r:id="rId35" ref="A24"/>
    <hyperlink r:id="rId36" ref="A25"/>
    <hyperlink r:id="rId37" ref="J25"/>
    <hyperlink r:id="rId38" ref="A26"/>
    <hyperlink r:id="rId39" ref="A27"/>
    <hyperlink r:id="rId40" ref="J27"/>
    <hyperlink r:id="rId41" ref="A28"/>
    <hyperlink r:id="rId42" ref="J28"/>
    <hyperlink r:id="rId43" ref="A29"/>
    <hyperlink r:id="rId44" ref="J29"/>
    <hyperlink r:id="rId45" ref="A30"/>
    <hyperlink r:id="rId46" ref="A31"/>
    <hyperlink r:id="rId47" ref="J31"/>
    <hyperlink r:id="rId48" ref="A32"/>
    <hyperlink r:id="rId49" ref="A33"/>
    <hyperlink r:id="rId50" ref="A34"/>
    <hyperlink r:id="rId51" ref="A35"/>
    <hyperlink r:id="rId52" ref="J35"/>
    <hyperlink r:id="rId53" ref="A36"/>
    <hyperlink r:id="rId54" ref="A37"/>
    <hyperlink r:id="rId55" ref="A38"/>
    <hyperlink r:id="rId56" ref="J38"/>
    <hyperlink r:id="rId57" ref="A39"/>
    <hyperlink r:id="rId58" ref="A40"/>
    <hyperlink r:id="rId59" ref="J40"/>
    <hyperlink r:id="rId60" ref="A41"/>
    <hyperlink r:id="rId61" ref="A42"/>
    <hyperlink r:id="rId62" ref="J42"/>
    <hyperlink r:id="rId63" ref="A43"/>
    <hyperlink r:id="rId64" ref="J43"/>
    <hyperlink r:id="rId65" ref="A44"/>
    <hyperlink r:id="rId66" ref="A45"/>
    <hyperlink r:id="rId67" ref="A46"/>
    <hyperlink r:id="rId68" ref="A47"/>
    <hyperlink r:id="rId69" ref="J47"/>
    <hyperlink r:id="rId70" ref="A48"/>
    <hyperlink r:id="rId71" ref="J48"/>
    <hyperlink r:id="rId72" ref="A49"/>
    <hyperlink r:id="rId73" ref="A50"/>
    <hyperlink r:id="rId74" ref="J50"/>
    <hyperlink r:id="rId75" ref="A51"/>
    <hyperlink r:id="rId76" ref="A52"/>
    <hyperlink r:id="rId77" ref="J52"/>
    <hyperlink r:id="rId78" ref="A53"/>
    <hyperlink r:id="rId79" ref="J53"/>
    <hyperlink r:id="rId80" ref="A54"/>
    <hyperlink r:id="rId81" ref="A55"/>
    <hyperlink r:id="rId82" ref="J55"/>
    <hyperlink r:id="rId83" ref="A56"/>
    <hyperlink r:id="rId84" ref="A57"/>
    <hyperlink r:id="rId85" ref="J57"/>
    <hyperlink r:id="rId86" ref="A58"/>
    <hyperlink r:id="rId87" ref="J58"/>
    <hyperlink r:id="rId88" ref="A59"/>
    <hyperlink r:id="rId89" ref="A60"/>
    <hyperlink r:id="rId90" ref="A61"/>
    <hyperlink r:id="rId91" ref="J61"/>
    <hyperlink r:id="rId92" ref="A62"/>
    <hyperlink r:id="rId93" ref="J62"/>
    <hyperlink r:id="rId94" ref="A63"/>
    <hyperlink r:id="rId95" ref="A64"/>
    <hyperlink r:id="rId96" ref="J64"/>
    <hyperlink r:id="rId97" ref="A65"/>
    <hyperlink r:id="rId98" ref="A66"/>
    <hyperlink r:id="rId99" ref="J66"/>
    <hyperlink r:id="rId100" ref="A67"/>
    <hyperlink r:id="rId101" ref="A68"/>
    <hyperlink r:id="rId102" ref="A69"/>
    <hyperlink r:id="rId103" ref="J69"/>
    <hyperlink r:id="rId104" ref="A70"/>
    <hyperlink r:id="rId105" ref="J70"/>
    <hyperlink r:id="rId106" ref="A71"/>
    <hyperlink r:id="rId107" ref="A72"/>
    <hyperlink r:id="rId108" ref="A73"/>
    <hyperlink r:id="rId109" ref="A74"/>
    <hyperlink r:id="rId110" ref="A75"/>
    <hyperlink r:id="rId111" ref="A76"/>
    <hyperlink r:id="rId112" ref="A77"/>
    <hyperlink r:id="rId113" ref="J77"/>
    <hyperlink r:id="rId114" ref="A78"/>
    <hyperlink r:id="rId115" ref="A79"/>
    <hyperlink r:id="rId116" ref="J79"/>
    <hyperlink r:id="rId117" ref="A80"/>
    <hyperlink r:id="rId118" ref="J80"/>
    <hyperlink r:id="rId119" ref="A81"/>
    <hyperlink r:id="rId120" ref="A82"/>
    <hyperlink r:id="rId121" ref="A83"/>
    <hyperlink r:id="rId122" ref="A84"/>
    <hyperlink r:id="rId123" ref="A85"/>
    <hyperlink r:id="rId124" ref="J85"/>
    <hyperlink r:id="rId125" ref="A86"/>
    <hyperlink r:id="rId126" ref="A87"/>
    <hyperlink r:id="rId127" ref="J87"/>
    <hyperlink r:id="rId128" ref="A88"/>
    <hyperlink r:id="rId129" ref="A89"/>
    <hyperlink r:id="rId130" ref="J89"/>
    <hyperlink r:id="rId131" ref="A90"/>
    <hyperlink r:id="rId132" ref="A91"/>
    <hyperlink r:id="rId133" ref="J91"/>
    <hyperlink r:id="rId134" ref="A92"/>
    <hyperlink r:id="rId135" ref="J92"/>
    <hyperlink r:id="rId136" ref="A93"/>
    <hyperlink r:id="rId137" ref="J93"/>
    <hyperlink r:id="rId138" ref="A94"/>
    <hyperlink r:id="rId139" ref="J94"/>
    <hyperlink r:id="rId140" ref="A95"/>
    <hyperlink r:id="rId141" ref="J95"/>
    <hyperlink r:id="rId142" ref="A96"/>
    <hyperlink r:id="rId143" ref="A97"/>
    <hyperlink r:id="rId144" ref="A98"/>
    <hyperlink r:id="rId145" ref="J98"/>
    <hyperlink r:id="rId146" ref="A99"/>
    <hyperlink r:id="rId147" ref="A100"/>
    <hyperlink r:id="rId148" ref="J100"/>
    <hyperlink r:id="rId149" ref="A101"/>
    <hyperlink r:id="rId150" ref="A102"/>
    <hyperlink r:id="rId151" ref="A103"/>
    <hyperlink r:id="rId152" ref="A104"/>
    <hyperlink r:id="rId153" ref="A105"/>
    <hyperlink r:id="rId154" ref="J105"/>
    <hyperlink r:id="rId155" ref="A106"/>
    <hyperlink r:id="rId156" ref="J106"/>
    <hyperlink r:id="rId157" ref="A107"/>
    <hyperlink r:id="rId158" ref="J107"/>
    <hyperlink r:id="rId159" ref="A108"/>
    <hyperlink r:id="rId160" ref="J108"/>
    <hyperlink r:id="rId161" ref="A109"/>
    <hyperlink r:id="rId162" ref="J109"/>
    <hyperlink r:id="rId163" ref="A110"/>
    <hyperlink r:id="rId164" ref="A111"/>
    <hyperlink r:id="rId165" ref="J111"/>
    <hyperlink r:id="rId166" ref="A112"/>
    <hyperlink r:id="rId167" ref="A113"/>
    <hyperlink r:id="rId168" ref="A114"/>
    <hyperlink r:id="rId169" ref="A115"/>
    <hyperlink r:id="rId170" ref="A116"/>
    <hyperlink r:id="rId171" ref="J116"/>
    <hyperlink r:id="rId172" ref="A117"/>
    <hyperlink r:id="rId173" ref="A118"/>
    <hyperlink r:id="rId174" ref="J118"/>
    <hyperlink r:id="rId175" ref="A119"/>
    <hyperlink r:id="rId176" ref="J119"/>
    <hyperlink r:id="rId177" ref="A120"/>
    <hyperlink r:id="rId178" ref="A121"/>
    <hyperlink r:id="rId179" ref="J121"/>
    <hyperlink r:id="rId180" ref="A122"/>
    <hyperlink r:id="rId181" ref="J122"/>
    <hyperlink r:id="rId182" ref="A123"/>
    <hyperlink r:id="rId183" ref="A124"/>
    <hyperlink r:id="rId184" ref="A125"/>
    <hyperlink r:id="rId185" ref="J125"/>
    <hyperlink r:id="rId186" ref="A126"/>
    <hyperlink r:id="rId187" ref="A127"/>
    <hyperlink r:id="rId188" ref="J127"/>
    <hyperlink r:id="rId189" ref="A128"/>
    <hyperlink r:id="rId190" ref="J128"/>
    <hyperlink r:id="rId191" ref="A129"/>
    <hyperlink r:id="rId192" ref="A130"/>
    <hyperlink r:id="rId193" ref="A131"/>
    <hyperlink r:id="rId194" ref="A132"/>
    <hyperlink r:id="rId195" ref="J132"/>
    <hyperlink r:id="rId196" ref="A133"/>
    <hyperlink r:id="rId197" ref="A134"/>
    <hyperlink r:id="rId198" ref="J134"/>
    <hyperlink r:id="rId199" ref="A135"/>
    <hyperlink r:id="rId200" ref="A136"/>
    <hyperlink r:id="rId201" ref="J136"/>
    <hyperlink r:id="rId202" ref="A137"/>
    <hyperlink r:id="rId203" ref="J137"/>
    <hyperlink r:id="rId204" ref="A138"/>
    <hyperlink r:id="rId205" ref="A139"/>
    <hyperlink r:id="rId206" ref="J139"/>
    <hyperlink r:id="rId207" ref="A140"/>
    <hyperlink r:id="rId208" ref="J140"/>
    <hyperlink r:id="rId209" ref="A141"/>
    <hyperlink r:id="rId210" ref="J141"/>
    <hyperlink r:id="rId211" ref="A142"/>
    <hyperlink r:id="rId212" ref="A143"/>
    <hyperlink r:id="rId213" ref="J143"/>
    <hyperlink r:id="rId214" ref="A144"/>
    <hyperlink r:id="rId215" ref="A145"/>
    <hyperlink r:id="rId216" ref="J145"/>
    <hyperlink r:id="rId217" ref="A146"/>
    <hyperlink r:id="rId218" ref="J146"/>
    <hyperlink r:id="rId219" ref="A147"/>
    <hyperlink r:id="rId220" ref="J147"/>
    <hyperlink r:id="rId221" ref="A148"/>
    <hyperlink r:id="rId222" ref="J148"/>
    <hyperlink r:id="rId223" ref="A149"/>
    <hyperlink r:id="rId224" ref="A150"/>
    <hyperlink r:id="rId225" ref="J150"/>
    <hyperlink r:id="rId226" ref="A151"/>
    <hyperlink r:id="rId227" ref="J151"/>
    <hyperlink r:id="rId228" ref="A152"/>
    <hyperlink r:id="rId229" ref="A153"/>
    <hyperlink r:id="rId230" ref="A154"/>
    <hyperlink r:id="rId231" ref="A155"/>
    <hyperlink r:id="rId232" ref="A156"/>
    <hyperlink r:id="rId233" ref="A157"/>
    <hyperlink r:id="rId234" ref="J157"/>
    <hyperlink r:id="rId235" ref="A158"/>
    <hyperlink r:id="rId236" ref="J158"/>
    <hyperlink r:id="rId237" ref="A159"/>
    <hyperlink r:id="rId238" ref="J159"/>
    <hyperlink r:id="rId239" ref="A160"/>
    <hyperlink r:id="rId240" ref="A161"/>
    <hyperlink r:id="rId241" ref="J161"/>
    <hyperlink r:id="rId242" ref="A162"/>
    <hyperlink r:id="rId243" ref="A163"/>
    <hyperlink r:id="rId244" ref="A164"/>
    <hyperlink r:id="rId245" ref="J164"/>
    <hyperlink r:id="rId246" ref="A165"/>
    <hyperlink r:id="rId247" ref="A166"/>
    <hyperlink r:id="rId248" ref="J166"/>
    <hyperlink r:id="rId249" ref="A167"/>
    <hyperlink r:id="rId250" ref="A168"/>
    <hyperlink r:id="rId251" ref="A169"/>
    <hyperlink r:id="rId252" ref="A170"/>
    <hyperlink r:id="rId253" ref="J170"/>
    <hyperlink r:id="rId254" ref="A171"/>
    <hyperlink r:id="rId255" ref="A172"/>
    <hyperlink r:id="rId256" ref="J172"/>
    <hyperlink r:id="rId257" ref="A173"/>
    <hyperlink r:id="rId258" ref="A174"/>
    <hyperlink r:id="rId259" ref="A175"/>
    <hyperlink r:id="rId260" ref="J175"/>
    <hyperlink r:id="rId261" ref="A176"/>
    <hyperlink r:id="rId262" ref="J176"/>
    <hyperlink r:id="rId263" ref="A177"/>
    <hyperlink r:id="rId264" ref="J177"/>
    <hyperlink r:id="rId265" ref="A178"/>
    <hyperlink r:id="rId266" ref="J178"/>
    <hyperlink r:id="rId267" ref="A179"/>
    <hyperlink r:id="rId268" ref="J179"/>
    <hyperlink r:id="rId269" ref="A180"/>
    <hyperlink r:id="rId270" ref="A181"/>
    <hyperlink r:id="rId271" ref="J181"/>
    <hyperlink r:id="rId272" ref="A182"/>
    <hyperlink r:id="rId273" ref="J182"/>
    <hyperlink r:id="rId274" ref="A183"/>
    <hyperlink r:id="rId275" ref="J183"/>
    <hyperlink r:id="rId276" ref="A184"/>
    <hyperlink r:id="rId277" ref="J184"/>
    <hyperlink r:id="rId278" ref="A185"/>
    <hyperlink r:id="rId279" ref="J185"/>
    <hyperlink r:id="rId280" ref="A186"/>
    <hyperlink r:id="rId281" ref="A187"/>
    <hyperlink r:id="rId282" ref="A188"/>
    <hyperlink r:id="rId283" ref="J188"/>
    <hyperlink r:id="rId284" ref="A189"/>
    <hyperlink r:id="rId285" ref="A190"/>
    <hyperlink r:id="rId286" ref="A191"/>
    <hyperlink r:id="rId287" ref="A192"/>
    <hyperlink r:id="rId288" ref="A193"/>
    <hyperlink r:id="rId289" ref="J193"/>
    <hyperlink r:id="rId290" ref="A194"/>
    <hyperlink r:id="rId291" ref="A195"/>
    <hyperlink r:id="rId292" ref="A196"/>
    <hyperlink r:id="rId293" ref="A197"/>
    <hyperlink r:id="rId294" ref="J197"/>
    <hyperlink r:id="rId295" ref="A198"/>
    <hyperlink r:id="rId296" ref="A199"/>
    <hyperlink r:id="rId297" ref="A200"/>
    <hyperlink r:id="rId298" ref="J200"/>
    <hyperlink r:id="rId299" ref="A201"/>
    <hyperlink r:id="rId300" ref="A202"/>
    <hyperlink r:id="rId301" ref="J202"/>
    <hyperlink r:id="rId302" ref="A203"/>
    <hyperlink r:id="rId303" ref="A204"/>
    <hyperlink r:id="rId304" ref="A205"/>
    <hyperlink r:id="rId305" ref="A206"/>
    <hyperlink r:id="rId306" ref="A207"/>
    <hyperlink r:id="rId307" ref="J207"/>
    <hyperlink r:id="rId308" ref="A208"/>
    <hyperlink r:id="rId309" ref="A209"/>
    <hyperlink r:id="rId310" ref="A210"/>
    <hyperlink r:id="rId311" ref="J210"/>
    <hyperlink r:id="rId312" ref="A211"/>
    <hyperlink r:id="rId313" ref="A212"/>
    <hyperlink r:id="rId314" ref="J212"/>
    <hyperlink r:id="rId315" ref="A213"/>
    <hyperlink r:id="rId316" ref="A214"/>
    <hyperlink r:id="rId317" ref="J214"/>
    <hyperlink r:id="rId318" ref="A215"/>
    <hyperlink r:id="rId319" ref="J215"/>
    <hyperlink r:id="rId320" ref="A216"/>
    <hyperlink r:id="rId321" ref="A217"/>
    <hyperlink r:id="rId322" ref="A218"/>
    <hyperlink r:id="rId323" ref="A219"/>
    <hyperlink r:id="rId324" ref="A220"/>
    <hyperlink r:id="rId325" ref="J220"/>
    <hyperlink r:id="rId326" ref="A221"/>
    <hyperlink r:id="rId327" ref="J221"/>
    <hyperlink r:id="rId328" ref="A222"/>
    <hyperlink r:id="rId329" ref="A223"/>
    <hyperlink r:id="rId330" ref="J223"/>
    <hyperlink r:id="rId331" ref="A224"/>
    <hyperlink r:id="rId332" ref="A225"/>
    <hyperlink r:id="rId333" ref="A226"/>
    <hyperlink r:id="rId334" ref="J226"/>
    <hyperlink r:id="rId335" ref="A227"/>
    <hyperlink r:id="rId336" ref="A228"/>
    <hyperlink r:id="rId337" ref="J228"/>
    <hyperlink r:id="rId338" ref="A229"/>
    <hyperlink r:id="rId339" ref="A230"/>
    <hyperlink r:id="rId340" ref="A231"/>
    <hyperlink r:id="rId341" ref="A232"/>
    <hyperlink r:id="rId342" ref="J232"/>
    <hyperlink r:id="rId343" ref="A233"/>
    <hyperlink r:id="rId344" ref="J233"/>
    <hyperlink r:id="rId345" ref="A234"/>
    <hyperlink r:id="rId346" ref="A235"/>
    <hyperlink r:id="rId347" ref="A236"/>
    <hyperlink r:id="rId348" ref="J236"/>
    <hyperlink r:id="rId349" ref="A237"/>
    <hyperlink r:id="rId350" ref="J237"/>
    <hyperlink r:id="rId351" ref="A238"/>
    <hyperlink r:id="rId352" ref="A239"/>
    <hyperlink r:id="rId353" ref="A240"/>
    <hyperlink r:id="rId354" ref="A241"/>
    <hyperlink r:id="rId355" ref="J241"/>
    <hyperlink r:id="rId356" ref="A242"/>
    <hyperlink r:id="rId357" ref="J242"/>
    <hyperlink r:id="rId358" ref="A243"/>
    <hyperlink r:id="rId359" ref="A244"/>
    <hyperlink r:id="rId360" ref="A245"/>
    <hyperlink r:id="rId361" ref="A246"/>
    <hyperlink r:id="rId362" ref="J246"/>
    <hyperlink r:id="rId363" ref="A247"/>
    <hyperlink r:id="rId364" ref="A248"/>
    <hyperlink r:id="rId365" ref="A249"/>
    <hyperlink r:id="rId366" ref="A250"/>
    <hyperlink r:id="rId367" ref="A251"/>
    <hyperlink r:id="rId368" ref="A252"/>
    <hyperlink r:id="rId369" ref="A253"/>
    <hyperlink r:id="rId370" ref="J253"/>
    <hyperlink r:id="rId371" ref="A254"/>
    <hyperlink r:id="rId372" ref="A255"/>
    <hyperlink r:id="rId373" ref="A256"/>
    <hyperlink r:id="rId374" ref="A257"/>
    <hyperlink r:id="rId375" ref="A258"/>
    <hyperlink r:id="rId376" ref="J258"/>
    <hyperlink r:id="rId377" ref="A259"/>
    <hyperlink r:id="rId378" ref="A260"/>
    <hyperlink r:id="rId379" ref="A261"/>
    <hyperlink r:id="rId380" ref="A262"/>
    <hyperlink r:id="rId381" ref="J262"/>
    <hyperlink r:id="rId382" ref="A263"/>
    <hyperlink r:id="rId383" ref="J263"/>
    <hyperlink r:id="rId384" ref="A264"/>
    <hyperlink r:id="rId385" ref="J264"/>
    <hyperlink r:id="rId386" ref="A265"/>
    <hyperlink r:id="rId387" ref="A266"/>
    <hyperlink r:id="rId388" ref="A267"/>
    <hyperlink r:id="rId389" ref="A268"/>
    <hyperlink r:id="rId390" ref="A269"/>
    <hyperlink r:id="rId391" ref="A270"/>
    <hyperlink r:id="rId392" ref="A271"/>
    <hyperlink r:id="rId393" ref="J271"/>
    <hyperlink r:id="rId394" ref="A272"/>
    <hyperlink r:id="rId395" ref="A273"/>
    <hyperlink r:id="rId396" ref="J273"/>
    <hyperlink r:id="rId397" ref="A274"/>
    <hyperlink r:id="rId398" ref="J274"/>
    <hyperlink r:id="rId399" ref="A275"/>
    <hyperlink r:id="rId400" ref="J275"/>
    <hyperlink r:id="rId401" ref="A276"/>
    <hyperlink r:id="rId402" ref="J276"/>
    <hyperlink r:id="rId403" ref="A277"/>
    <hyperlink r:id="rId404" ref="J277"/>
    <hyperlink r:id="rId405" ref="A278"/>
    <hyperlink r:id="rId406" ref="J278"/>
    <hyperlink r:id="rId407" ref="A279"/>
    <hyperlink r:id="rId408" ref="J279"/>
    <hyperlink r:id="rId409" ref="A280"/>
    <hyperlink r:id="rId410" ref="A281"/>
    <hyperlink r:id="rId411" ref="J281"/>
    <hyperlink r:id="rId412" ref="A282"/>
    <hyperlink r:id="rId413" ref="A283"/>
    <hyperlink r:id="rId414" ref="J283"/>
    <hyperlink r:id="rId415" ref="A284"/>
    <hyperlink r:id="rId416" ref="J284"/>
    <hyperlink r:id="rId417" ref="A285"/>
    <hyperlink r:id="rId418" ref="A286"/>
    <hyperlink r:id="rId419" ref="A287"/>
    <hyperlink r:id="rId420" ref="J287"/>
    <hyperlink r:id="rId421" ref="A288"/>
    <hyperlink r:id="rId422" ref="A289"/>
    <hyperlink r:id="rId423" ref="A290"/>
    <hyperlink r:id="rId424" ref="J290"/>
    <hyperlink r:id="rId425" ref="A291"/>
    <hyperlink r:id="rId426" ref="A292"/>
    <hyperlink r:id="rId427" ref="A293"/>
    <hyperlink r:id="rId428" ref="A294"/>
    <hyperlink r:id="rId429" ref="J294"/>
    <hyperlink r:id="rId430" ref="A295"/>
    <hyperlink r:id="rId431" ref="A296"/>
    <hyperlink r:id="rId432" ref="J296"/>
    <hyperlink r:id="rId433" ref="A297"/>
    <hyperlink r:id="rId434" ref="J297"/>
    <hyperlink r:id="rId435" ref="A298"/>
    <hyperlink r:id="rId436" ref="A299"/>
    <hyperlink r:id="rId437" ref="A300"/>
    <hyperlink r:id="rId438" ref="A301"/>
    <hyperlink r:id="rId439" ref="J301"/>
    <hyperlink r:id="rId440" ref="A302"/>
    <hyperlink r:id="rId441" ref="J302"/>
    <hyperlink r:id="rId442" ref="A303"/>
    <hyperlink r:id="rId443" ref="J303"/>
    <hyperlink r:id="rId444" ref="A304"/>
    <hyperlink r:id="rId445" ref="A305"/>
    <hyperlink r:id="rId446" ref="J305"/>
    <hyperlink r:id="rId447" ref="A306"/>
    <hyperlink r:id="rId448" ref="A307"/>
    <hyperlink r:id="rId449" ref="A308"/>
    <hyperlink r:id="rId450" ref="J308"/>
    <hyperlink r:id="rId451" ref="A309"/>
    <hyperlink r:id="rId452" ref="A310"/>
    <hyperlink r:id="rId453" ref="A311"/>
    <hyperlink r:id="rId454" ref="A312"/>
    <hyperlink r:id="rId455" ref="J312"/>
    <hyperlink r:id="rId456" ref="A313"/>
    <hyperlink r:id="rId457" ref="J313"/>
    <hyperlink r:id="rId458" ref="A314"/>
    <hyperlink r:id="rId459" ref="J314"/>
    <hyperlink r:id="rId460" ref="A315"/>
    <hyperlink r:id="rId461" ref="A316"/>
    <hyperlink r:id="rId462" ref="A317"/>
    <hyperlink r:id="rId463" ref="J317"/>
    <hyperlink r:id="rId464" ref="A318"/>
    <hyperlink r:id="rId465" ref="A319"/>
    <hyperlink r:id="rId466" ref="J319"/>
    <hyperlink r:id="rId467" ref="A320"/>
    <hyperlink r:id="rId468" ref="A321"/>
    <hyperlink r:id="rId469" ref="A322"/>
    <hyperlink r:id="rId470" ref="J322"/>
    <hyperlink r:id="rId471" ref="A323"/>
    <hyperlink r:id="rId472" ref="A324"/>
    <hyperlink r:id="rId473" ref="A325"/>
    <hyperlink r:id="rId474" ref="J325"/>
    <hyperlink r:id="rId475" ref="A326"/>
    <hyperlink r:id="rId476" ref="A327"/>
    <hyperlink r:id="rId477" ref="J327"/>
    <hyperlink r:id="rId478" ref="A328"/>
    <hyperlink r:id="rId479" ref="A329"/>
    <hyperlink r:id="rId480" ref="A330"/>
    <hyperlink r:id="rId481" ref="A331"/>
    <hyperlink r:id="rId482" ref="A332"/>
    <hyperlink r:id="rId483" ref="J332"/>
    <hyperlink r:id="rId484" ref="A333"/>
    <hyperlink r:id="rId485" ref="A334"/>
    <hyperlink r:id="rId486" ref="J334"/>
    <hyperlink r:id="rId487" ref="A335"/>
    <hyperlink r:id="rId488" ref="A336"/>
    <hyperlink r:id="rId489" ref="A337"/>
    <hyperlink r:id="rId490" ref="J337"/>
    <hyperlink r:id="rId491" ref="A338"/>
    <hyperlink r:id="rId492" ref="J338"/>
    <hyperlink r:id="rId493" ref="A339"/>
    <hyperlink r:id="rId494" ref="A340"/>
    <hyperlink r:id="rId495" ref="J340"/>
    <hyperlink r:id="rId496" ref="A341"/>
    <hyperlink r:id="rId497" ref="J341"/>
    <hyperlink r:id="rId498" ref="A342"/>
    <hyperlink r:id="rId499" ref="J342"/>
    <hyperlink r:id="rId500" ref="A343"/>
    <hyperlink r:id="rId501" ref="J343"/>
    <hyperlink r:id="rId502" ref="A344"/>
    <hyperlink r:id="rId503" ref="A345"/>
    <hyperlink r:id="rId504" ref="A346"/>
    <hyperlink r:id="rId505" ref="A347"/>
    <hyperlink r:id="rId506" ref="A348"/>
    <hyperlink r:id="rId507" ref="A349"/>
    <hyperlink r:id="rId508" ref="J349"/>
    <hyperlink r:id="rId509" ref="A350"/>
    <hyperlink r:id="rId510" ref="A351"/>
    <hyperlink r:id="rId511" ref="J351"/>
    <hyperlink r:id="rId512" ref="A352"/>
    <hyperlink r:id="rId513" ref="J352"/>
    <hyperlink r:id="rId514" ref="A353"/>
    <hyperlink r:id="rId515" ref="J353"/>
    <hyperlink r:id="rId516" ref="A354"/>
    <hyperlink r:id="rId517" ref="A355"/>
    <hyperlink r:id="rId518" ref="A356"/>
    <hyperlink r:id="rId519" ref="A357"/>
    <hyperlink r:id="rId520" ref="J357"/>
    <hyperlink r:id="rId521" ref="A358"/>
    <hyperlink r:id="rId522" ref="A359"/>
    <hyperlink r:id="rId523" ref="J359"/>
    <hyperlink r:id="rId524" ref="A360"/>
    <hyperlink r:id="rId525" ref="J360"/>
    <hyperlink r:id="rId526" ref="A361"/>
    <hyperlink r:id="rId527" ref="J361"/>
    <hyperlink r:id="rId528" ref="A362"/>
    <hyperlink r:id="rId529" ref="J362"/>
    <hyperlink r:id="rId530" ref="A363"/>
    <hyperlink r:id="rId531" ref="A364"/>
    <hyperlink r:id="rId532" ref="A365"/>
    <hyperlink r:id="rId533" ref="J365"/>
    <hyperlink r:id="rId534" ref="A366"/>
    <hyperlink r:id="rId535" ref="J366"/>
    <hyperlink r:id="rId536" ref="A367"/>
    <hyperlink r:id="rId537" ref="J367"/>
    <hyperlink r:id="rId538" ref="A368"/>
    <hyperlink r:id="rId539" ref="J368"/>
    <hyperlink r:id="rId540" ref="A369"/>
    <hyperlink r:id="rId541" ref="J369"/>
    <hyperlink r:id="rId542" ref="A370"/>
    <hyperlink r:id="rId543" ref="A371"/>
    <hyperlink r:id="rId544" ref="A372"/>
    <hyperlink r:id="rId545" ref="J372"/>
    <hyperlink r:id="rId546" ref="A373"/>
    <hyperlink r:id="rId547" ref="A374"/>
    <hyperlink r:id="rId548" ref="A375"/>
    <hyperlink r:id="rId549" ref="J375"/>
    <hyperlink r:id="rId550" ref="A376"/>
    <hyperlink r:id="rId551" ref="J376"/>
    <hyperlink r:id="rId552" ref="A377"/>
    <hyperlink r:id="rId553" ref="A378"/>
    <hyperlink r:id="rId554" ref="J378"/>
    <hyperlink r:id="rId555" ref="A379"/>
    <hyperlink r:id="rId556" ref="J379"/>
    <hyperlink r:id="rId557" ref="A380"/>
    <hyperlink r:id="rId558" ref="J380"/>
    <hyperlink r:id="rId559" ref="A381"/>
    <hyperlink r:id="rId560" ref="A382"/>
    <hyperlink r:id="rId561" ref="A383"/>
    <hyperlink r:id="rId562" ref="A384"/>
    <hyperlink r:id="rId563" ref="A385"/>
    <hyperlink r:id="rId564" ref="A386"/>
    <hyperlink r:id="rId565" ref="A387"/>
    <hyperlink r:id="rId566" ref="A388"/>
    <hyperlink r:id="rId567" ref="J388"/>
    <hyperlink r:id="rId568" ref="A389"/>
    <hyperlink r:id="rId569" ref="J389"/>
    <hyperlink r:id="rId570" ref="A390"/>
    <hyperlink r:id="rId571" ref="A391"/>
    <hyperlink r:id="rId572" ref="J391"/>
    <hyperlink r:id="rId573" ref="A392"/>
    <hyperlink r:id="rId574" ref="J392"/>
    <hyperlink r:id="rId575" ref="A393"/>
    <hyperlink r:id="rId576" ref="A394"/>
    <hyperlink r:id="rId577" ref="A395"/>
    <hyperlink r:id="rId578" ref="A396"/>
    <hyperlink r:id="rId579" ref="A397"/>
    <hyperlink r:id="rId580" ref="A398"/>
    <hyperlink r:id="rId581" ref="J398"/>
    <hyperlink r:id="rId582" ref="A399"/>
    <hyperlink r:id="rId583" ref="A400"/>
    <hyperlink r:id="rId584" ref="J400"/>
    <hyperlink r:id="rId585" ref="A401"/>
    <hyperlink r:id="rId586" ref="A402"/>
    <hyperlink r:id="rId587" ref="A403"/>
    <hyperlink r:id="rId588" ref="A404"/>
    <hyperlink r:id="rId589" ref="A405"/>
    <hyperlink r:id="rId590" ref="A406"/>
    <hyperlink r:id="rId591" ref="J406"/>
    <hyperlink r:id="rId592" ref="A407"/>
    <hyperlink r:id="rId593" ref="J407"/>
    <hyperlink r:id="rId594" ref="A408"/>
    <hyperlink r:id="rId595" ref="J408"/>
    <hyperlink r:id="rId596" ref="A409"/>
    <hyperlink r:id="rId597" ref="A410"/>
    <hyperlink r:id="rId598" ref="J410"/>
    <hyperlink r:id="rId599" ref="A411"/>
    <hyperlink r:id="rId600" ref="A412"/>
    <hyperlink r:id="rId601" ref="J412"/>
    <hyperlink r:id="rId602" ref="A413"/>
    <hyperlink r:id="rId603" ref="A414"/>
    <hyperlink r:id="rId604" ref="J414"/>
    <hyperlink r:id="rId605" ref="A415"/>
    <hyperlink r:id="rId606" ref="J415"/>
    <hyperlink r:id="rId607" ref="A416"/>
    <hyperlink r:id="rId608" ref="J416"/>
    <hyperlink r:id="rId609" ref="A417"/>
    <hyperlink r:id="rId610" ref="J417"/>
    <hyperlink r:id="rId611" ref="A418"/>
    <hyperlink r:id="rId612" ref="J418"/>
    <hyperlink r:id="rId613" ref="A419"/>
    <hyperlink r:id="rId614" ref="A420"/>
    <hyperlink r:id="rId615" ref="J420"/>
    <hyperlink r:id="rId616" ref="A421"/>
    <hyperlink r:id="rId617" ref="A422"/>
    <hyperlink r:id="rId618" ref="A423"/>
    <hyperlink r:id="rId619" ref="J423"/>
    <hyperlink r:id="rId620" ref="A424"/>
    <hyperlink r:id="rId621" ref="J424"/>
    <hyperlink r:id="rId622" ref="A425"/>
    <hyperlink r:id="rId623" ref="J425"/>
    <hyperlink r:id="rId624" ref="A426"/>
    <hyperlink r:id="rId625" ref="A427"/>
    <hyperlink r:id="rId626" ref="A428"/>
    <hyperlink r:id="rId627" ref="J428"/>
    <hyperlink r:id="rId628" ref="A429"/>
    <hyperlink r:id="rId629" ref="J429"/>
    <hyperlink r:id="rId630" ref="A430"/>
    <hyperlink r:id="rId631" ref="J430"/>
    <hyperlink r:id="rId632" ref="A431"/>
    <hyperlink r:id="rId633" ref="A432"/>
    <hyperlink r:id="rId634" ref="A433"/>
    <hyperlink r:id="rId635" ref="A434"/>
    <hyperlink r:id="rId636" ref="J434"/>
    <hyperlink r:id="rId637" ref="A435"/>
    <hyperlink r:id="rId638" ref="J435"/>
    <hyperlink r:id="rId639" ref="A436"/>
    <hyperlink r:id="rId640" ref="A437"/>
    <hyperlink r:id="rId641" ref="A438"/>
    <hyperlink r:id="rId642" ref="A439"/>
    <hyperlink r:id="rId643" ref="J439"/>
    <hyperlink r:id="rId644" ref="A440"/>
    <hyperlink r:id="rId645" ref="J440"/>
    <hyperlink r:id="rId646" ref="A441"/>
    <hyperlink r:id="rId647" ref="A442"/>
    <hyperlink r:id="rId648" ref="J442"/>
    <hyperlink r:id="rId649" ref="A443"/>
    <hyperlink r:id="rId650" ref="A444"/>
    <hyperlink r:id="rId651" ref="A445"/>
    <hyperlink r:id="rId652" ref="A446"/>
    <hyperlink r:id="rId653" ref="J446"/>
    <hyperlink r:id="rId654" ref="A447"/>
    <hyperlink r:id="rId655" ref="J447"/>
    <hyperlink r:id="rId656" ref="A448"/>
    <hyperlink r:id="rId657" ref="A449"/>
    <hyperlink r:id="rId658" ref="A450"/>
    <hyperlink r:id="rId659" ref="J450"/>
    <hyperlink r:id="rId660" ref="A451"/>
    <hyperlink r:id="rId661" ref="A452"/>
    <hyperlink r:id="rId662" ref="J452"/>
    <hyperlink r:id="rId663" ref="A453"/>
    <hyperlink r:id="rId664" ref="J453"/>
    <hyperlink r:id="rId665" ref="A454"/>
    <hyperlink r:id="rId666" ref="A455"/>
    <hyperlink r:id="rId667" ref="J455"/>
    <hyperlink r:id="rId668" ref="A456"/>
    <hyperlink r:id="rId669" ref="J456"/>
    <hyperlink r:id="rId670" ref="A457"/>
    <hyperlink r:id="rId671" ref="A458"/>
    <hyperlink r:id="rId672" ref="A459"/>
    <hyperlink r:id="rId673" ref="A460"/>
    <hyperlink r:id="rId674" ref="A461"/>
    <hyperlink r:id="rId675" ref="J461"/>
    <hyperlink r:id="rId676" ref="A462"/>
    <hyperlink r:id="rId677" ref="J462"/>
    <hyperlink r:id="rId678" ref="A463"/>
    <hyperlink r:id="rId679" ref="A464"/>
    <hyperlink r:id="rId680" ref="J464"/>
    <hyperlink r:id="rId681" ref="A465"/>
    <hyperlink r:id="rId682" ref="A466"/>
    <hyperlink r:id="rId683" ref="A467"/>
    <hyperlink r:id="rId684" ref="J467"/>
    <hyperlink r:id="rId685" ref="A468"/>
    <hyperlink r:id="rId686" ref="J468"/>
    <hyperlink r:id="rId687" ref="A469"/>
    <hyperlink r:id="rId688" ref="J469"/>
    <hyperlink r:id="rId689" ref="A470"/>
    <hyperlink r:id="rId690" ref="A471"/>
    <hyperlink r:id="rId691" ref="J471"/>
    <hyperlink r:id="rId692" ref="A472"/>
    <hyperlink r:id="rId693" ref="J472"/>
    <hyperlink r:id="rId694" ref="A473"/>
    <hyperlink r:id="rId695" ref="J473"/>
    <hyperlink r:id="rId696" ref="A474"/>
    <hyperlink r:id="rId697" ref="A475"/>
    <hyperlink r:id="rId698" ref="A476"/>
    <hyperlink r:id="rId699" ref="J476"/>
    <hyperlink r:id="rId700" ref="A477"/>
    <hyperlink r:id="rId701" ref="J477"/>
    <hyperlink r:id="rId702" ref="A478"/>
    <hyperlink r:id="rId703" ref="A479"/>
    <hyperlink r:id="rId704" ref="J479"/>
    <hyperlink r:id="rId705" ref="A480"/>
    <hyperlink r:id="rId706" ref="J480"/>
    <hyperlink r:id="rId707" ref="A481"/>
    <hyperlink r:id="rId708" ref="J481"/>
    <hyperlink r:id="rId709" ref="A482"/>
    <hyperlink r:id="rId710" ref="J482"/>
    <hyperlink r:id="rId711" ref="A483"/>
    <hyperlink r:id="rId712" ref="A484"/>
    <hyperlink r:id="rId713" ref="A485"/>
    <hyperlink r:id="rId714" ref="A486"/>
    <hyperlink r:id="rId715" ref="A487"/>
    <hyperlink r:id="rId716" ref="A488"/>
    <hyperlink r:id="rId717" ref="J488"/>
    <hyperlink r:id="rId718" ref="A489"/>
    <hyperlink r:id="rId719" ref="A490"/>
    <hyperlink r:id="rId720" ref="A491"/>
    <hyperlink r:id="rId721" ref="J491"/>
    <hyperlink r:id="rId722" ref="A492"/>
    <hyperlink r:id="rId723" ref="A493"/>
    <hyperlink r:id="rId724" ref="A494"/>
    <hyperlink r:id="rId725" ref="J494"/>
    <hyperlink r:id="rId726" ref="A495"/>
    <hyperlink r:id="rId727" ref="A496"/>
    <hyperlink r:id="rId728" ref="J496"/>
    <hyperlink r:id="rId729" ref="A497"/>
    <hyperlink r:id="rId730" ref="A498"/>
    <hyperlink r:id="rId731" ref="J498"/>
    <hyperlink r:id="rId732" ref="A499"/>
    <hyperlink r:id="rId733" ref="J499"/>
    <hyperlink r:id="rId734" ref="A500"/>
    <hyperlink r:id="rId735" ref="J500"/>
    <hyperlink r:id="rId736" ref="A501"/>
    <hyperlink r:id="rId737" ref="A502"/>
    <hyperlink r:id="rId738" ref="J502"/>
    <hyperlink r:id="rId739" ref="A503"/>
    <hyperlink r:id="rId740" ref="A504"/>
    <hyperlink r:id="rId741" ref="J504"/>
    <hyperlink r:id="rId742" ref="A505"/>
    <hyperlink r:id="rId743" ref="J505"/>
    <hyperlink r:id="rId744" ref="A506"/>
    <hyperlink r:id="rId745" ref="J506"/>
    <hyperlink r:id="rId746" ref="A507"/>
    <hyperlink r:id="rId747" ref="A508"/>
    <hyperlink r:id="rId748" ref="J508"/>
    <hyperlink r:id="rId749" ref="A509"/>
    <hyperlink r:id="rId750" ref="J509"/>
    <hyperlink r:id="rId751" ref="A510"/>
    <hyperlink r:id="rId752" ref="J510"/>
    <hyperlink r:id="rId753" ref="A511"/>
    <hyperlink r:id="rId754" ref="J511"/>
    <hyperlink r:id="rId755" ref="A512"/>
    <hyperlink r:id="rId756" ref="J512"/>
    <hyperlink r:id="rId757" ref="A513"/>
    <hyperlink r:id="rId758" ref="J513"/>
    <hyperlink r:id="rId759" ref="A514"/>
    <hyperlink r:id="rId760" ref="A515"/>
    <hyperlink r:id="rId761" ref="J515"/>
    <hyperlink r:id="rId762" ref="A516"/>
    <hyperlink r:id="rId763" ref="J516"/>
    <hyperlink r:id="rId764" ref="A517"/>
    <hyperlink r:id="rId765" ref="J517"/>
    <hyperlink r:id="rId766" ref="A518"/>
    <hyperlink r:id="rId767" ref="J518"/>
    <hyperlink r:id="rId768" ref="A519"/>
    <hyperlink r:id="rId769" ref="A520"/>
    <hyperlink r:id="rId770" ref="J520"/>
    <hyperlink r:id="rId771" ref="A521"/>
    <hyperlink r:id="rId772" ref="J521"/>
    <hyperlink r:id="rId773" ref="A522"/>
    <hyperlink r:id="rId774" ref="A523"/>
    <hyperlink r:id="rId775" ref="A524"/>
    <hyperlink r:id="rId776" ref="J524"/>
    <hyperlink r:id="rId777" ref="A525"/>
    <hyperlink r:id="rId778" ref="A526"/>
    <hyperlink r:id="rId779" ref="A527"/>
    <hyperlink r:id="rId780" ref="J527"/>
    <hyperlink r:id="rId781" ref="A528"/>
    <hyperlink r:id="rId782" ref="J528"/>
    <hyperlink r:id="rId783" ref="A529"/>
    <hyperlink r:id="rId784" ref="A530"/>
    <hyperlink r:id="rId785" ref="J530"/>
    <hyperlink r:id="rId786" ref="A531"/>
    <hyperlink r:id="rId787" ref="A532"/>
    <hyperlink r:id="rId788" ref="J532"/>
    <hyperlink r:id="rId789" ref="A533"/>
    <hyperlink r:id="rId790" ref="J533"/>
    <hyperlink r:id="rId791" ref="A534"/>
    <hyperlink r:id="rId792" ref="A535"/>
    <hyperlink r:id="rId793" ref="J535"/>
    <hyperlink r:id="rId794" ref="A536"/>
    <hyperlink r:id="rId795" ref="J536"/>
    <hyperlink r:id="rId796" ref="A537"/>
    <hyperlink r:id="rId797" ref="A538"/>
    <hyperlink r:id="rId798" ref="J538"/>
    <hyperlink r:id="rId799" ref="A539"/>
    <hyperlink r:id="rId800" ref="J539"/>
    <hyperlink r:id="rId801" ref="A540"/>
    <hyperlink r:id="rId802" ref="A541"/>
    <hyperlink r:id="rId803" ref="J541"/>
    <hyperlink r:id="rId804" ref="A542"/>
    <hyperlink r:id="rId805" ref="J542"/>
    <hyperlink r:id="rId806" ref="A543"/>
    <hyperlink r:id="rId807" ref="J543"/>
    <hyperlink r:id="rId808" ref="A544"/>
    <hyperlink r:id="rId809" ref="A545"/>
    <hyperlink r:id="rId810" ref="J545"/>
    <hyperlink r:id="rId811" ref="A546"/>
    <hyperlink r:id="rId812" ref="J546"/>
    <hyperlink r:id="rId813" ref="A547"/>
    <hyperlink r:id="rId814" ref="A548"/>
    <hyperlink r:id="rId815" ref="A549"/>
    <hyperlink r:id="rId816" ref="A550"/>
    <hyperlink r:id="rId817" ref="J550"/>
    <hyperlink r:id="rId818" ref="A551"/>
    <hyperlink r:id="rId819" ref="A552"/>
    <hyperlink r:id="rId820" ref="J552"/>
    <hyperlink r:id="rId821" ref="A553"/>
    <hyperlink r:id="rId822" ref="A554"/>
    <hyperlink r:id="rId823" ref="A555"/>
    <hyperlink r:id="rId824" ref="J555"/>
    <hyperlink r:id="rId825" ref="A556"/>
    <hyperlink r:id="rId826" ref="J556"/>
    <hyperlink r:id="rId827" ref="A557"/>
    <hyperlink r:id="rId828" ref="A558"/>
    <hyperlink r:id="rId829" ref="J558"/>
    <hyperlink r:id="rId830" ref="A559"/>
    <hyperlink r:id="rId831" ref="A560"/>
    <hyperlink r:id="rId832" ref="A561"/>
    <hyperlink r:id="rId833" ref="J561"/>
    <hyperlink r:id="rId834" ref="A562"/>
    <hyperlink r:id="rId835" ref="J562"/>
    <hyperlink r:id="rId836" ref="A563"/>
    <hyperlink r:id="rId837" ref="J563"/>
    <hyperlink r:id="rId838" ref="A564"/>
    <hyperlink r:id="rId839" ref="J564"/>
    <hyperlink r:id="rId840" ref="A565"/>
    <hyperlink r:id="rId841" ref="A566"/>
    <hyperlink r:id="rId842" ref="A567"/>
    <hyperlink r:id="rId843" ref="J567"/>
    <hyperlink r:id="rId844" ref="A568"/>
    <hyperlink r:id="rId845" ref="A569"/>
    <hyperlink r:id="rId846" ref="J569"/>
    <hyperlink r:id="rId847" ref="A570"/>
    <hyperlink r:id="rId848" ref="J570"/>
    <hyperlink r:id="rId849" ref="A571"/>
    <hyperlink r:id="rId850" ref="J571"/>
    <hyperlink r:id="rId851" ref="A572"/>
    <hyperlink r:id="rId852" ref="J572"/>
    <hyperlink r:id="rId853" ref="A573"/>
    <hyperlink r:id="rId854" ref="J573"/>
    <hyperlink r:id="rId855" ref="A574"/>
    <hyperlink r:id="rId856" ref="A575"/>
    <hyperlink r:id="rId857" ref="J575"/>
    <hyperlink r:id="rId858" ref="A576"/>
    <hyperlink r:id="rId859" ref="A577"/>
    <hyperlink r:id="rId860" ref="A578"/>
    <hyperlink r:id="rId861" ref="B578"/>
    <hyperlink r:id="rId862" ref="A579"/>
    <hyperlink r:id="rId863" ref="A580"/>
    <hyperlink r:id="rId864" ref="J580"/>
    <hyperlink r:id="rId865" ref="A581"/>
    <hyperlink r:id="rId866" ref="A582"/>
    <hyperlink r:id="rId867" ref="A583"/>
    <hyperlink r:id="rId868" ref="J583"/>
    <hyperlink r:id="rId869" ref="A584"/>
    <hyperlink r:id="rId870" ref="J584"/>
    <hyperlink r:id="rId871" ref="A585"/>
    <hyperlink r:id="rId872" ref="J585"/>
    <hyperlink r:id="rId873" ref="A586"/>
    <hyperlink r:id="rId874" ref="J586"/>
    <hyperlink r:id="rId875" ref="A587"/>
    <hyperlink r:id="rId876" ref="A588"/>
    <hyperlink r:id="rId877" ref="A589"/>
    <hyperlink r:id="rId878" ref="A590"/>
    <hyperlink r:id="rId879" ref="J590"/>
    <hyperlink r:id="rId880" ref="A591"/>
    <hyperlink r:id="rId881" ref="J591"/>
    <hyperlink r:id="rId882" ref="A592"/>
    <hyperlink r:id="rId883" ref="J592"/>
    <hyperlink r:id="rId884" ref="A593"/>
    <hyperlink r:id="rId885" ref="A594"/>
    <hyperlink r:id="rId886" ref="A595"/>
    <hyperlink r:id="rId887" ref="J595"/>
    <hyperlink r:id="rId888" ref="A596"/>
    <hyperlink r:id="rId889" ref="J596"/>
    <hyperlink r:id="rId890" ref="A597"/>
    <hyperlink r:id="rId891" ref="J597"/>
    <hyperlink r:id="rId892" ref="A598"/>
    <hyperlink r:id="rId893" ref="A599"/>
    <hyperlink r:id="rId894" ref="A600"/>
    <hyperlink r:id="rId895" location="c1095" ref="J600"/>
    <hyperlink r:id="rId896" ref="A601"/>
    <hyperlink r:id="rId897" ref="J601"/>
    <hyperlink r:id="rId898" ref="A602"/>
    <hyperlink r:id="rId899" ref="J602"/>
    <hyperlink r:id="rId900" ref="A603"/>
    <hyperlink r:id="rId901" ref="A604"/>
    <hyperlink r:id="rId902" ref="A605"/>
    <hyperlink r:id="rId903" ref="A606"/>
    <hyperlink r:id="rId904" ref="J606"/>
    <hyperlink r:id="rId905" ref="A607"/>
    <hyperlink r:id="rId906" ref="A608"/>
    <hyperlink r:id="rId907" ref="J608"/>
    <hyperlink r:id="rId908" ref="A609"/>
    <hyperlink r:id="rId909" ref="A610"/>
    <hyperlink r:id="rId910" ref="J610"/>
    <hyperlink r:id="rId911" ref="A611"/>
    <hyperlink r:id="rId912" ref="A612"/>
    <hyperlink r:id="rId913" ref="A613"/>
    <hyperlink r:id="rId914" ref="J613"/>
    <hyperlink r:id="rId915" ref="A614"/>
    <hyperlink r:id="rId916" ref="A615"/>
    <hyperlink r:id="rId917" ref="J615"/>
    <hyperlink r:id="rId918" ref="A616"/>
    <hyperlink r:id="rId919" ref="J616"/>
    <hyperlink r:id="rId920" ref="A617"/>
    <hyperlink r:id="rId921" ref="J617"/>
    <hyperlink r:id="rId922" ref="A618"/>
    <hyperlink r:id="rId923" ref="A619"/>
    <hyperlink r:id="rId924" ref="A620"/>
    <hyperlink r:id="rId925" ref="A621"/>
    <hyperlink r:id="rId926" ref="J621"/>
    <hyperlink r:id="rId927" ref="A622"/>
    <hyperlink r:id="rId928" ref="J622"/>
    <hyperlink r:id="rId929" ref="A623"/>
    <hyperlink r:id="rId930" ref="J623"/>
    <hyperlink r:id="rId931" ref="A624"/>
    <hyperlink r:id="rId932" ref="A625"/>
    <hyperlink r:id="rId933" ref="J625"/>
    <hyperlink r:id="rId934" ref="A626"/>
    <hyperlink r:id="rId935" ref="J626"/>
    <hyperlink r:id="rId936" ref="A627"/>
    <hyperlink r:id="rId937" ref="A628"/>
    <hyperlink r:id="rId938" ref="J628"/>
    <hyperlink r:id="rId939" ref="A629"/>
    <hyperlink r:id="rId940" ref="J629"/>
    <hyperlink r:id="rId941" ref="A630"/>
    <hyperlink r:id="rId942" ref="A631"/>
    <hyperlink r:id="rId943" ref="A632"/>
    <hyperlink r:id="rId944" ref="J632"/>
    <hyperlink r:id="rId945" ref="A633"/>
    <hyperlink r:id="rId946" ref="J633"/>
    <hyperlink r:id="rId947" ref="A634"/>
    <hyperlink r:id="rId948" ref="J634"/>
    <hyperlink r:id="rId949" ref="A635"/>
    <hyperlink r:id="rId950" ref="A636"/>
    <hyperlink r:id="rId951" ref="J636"/>
    <hyperlink r:id="rId952" ref="A637"/>
    <hyperlink r:id="rId953" ref="J637"/>
    <hyperlink r:id="rId954" ref="A638"/>
    <hyperlink r:id="rId955" ref="A639"/>
    <hyperlink r:id="rId956" ref="J639"/>
    <hyperlink r:id="rId957" ref="A640"/>
    <hyperlink r:id="rId958" ref="J640"/>
    <hyperlink r:id="rId959" ref="A641"/>
    <hyperlink r:id="rId960" ref="J641"/>
    <hyperlink r:id="rId961" ref="A642"/>
    <hyperlink r:id="rId962" ref="A643"/>
    <hyperlink r:id="rId963" ref="A644"/>
    <hyperlink r:id="rId964" ref="A645"/>
    <hyperlink r:id="rId965" ref="A646"/>
    <hyperlink r:id="rId966" ref="J646"/>
    <hyperlink r:id="rId967" ref="A647"/>
    <hyperlink r:id="rId968" ref="A648"/>
    <hyperlink r:id="rId969" ref="J648"/>
    <hyperlink r:id="rId970" ref="A649"/>
    <hyperlink r:id="rId971" ref="A650"/>
    <hyperlink r:id="rId972" ref="A651"/>
    <hyperlink r:id="rId973" ref="J651"/>
    <hyperlink r:id="rId974" ref="A652"/>
    <hyperlink r:id="rId975" ref="A653"/>
    <hyperlink r:id="rId976" ref="J653"/>
    <hyperlink r:id="rId977" ref="A654"/>
    <hyperlink r:id="rId978" ref="A655"/>
    <hyperlink r:id="rId979" ref="A656"/>
    <hyperlink r:id="rId980" ref="J656"/>
    <hyperlink r:id="rId981" ref="A657"/>
    <hyperlink r:id="rId982" ref="A658"/>
    <hyperlink r:id="rId983" ref="A659"/>
    <hyperlink r:id="rId984" ref="J659"/>
    <hyperlink r:id="rId985" ref="A660"/>
    <hyperlink r:id="rId986" ref="A661"/>
    <hyperlink r:id="rId987" ref="A662"/>
    <hyperlink r:id="rId988" ref="J662"/>
    <hyperlink r:id="rId989" ref="A663"/>
    <hyperlink r:id="rId990" ref="J663"/>
    <hyperlink r:id="rId991" ref="A664"/>
    <hyperlink r:id="rId992" ref="J664"/>
    <hyperlink r:id="rId993" ref="A665"/>
    <hyperlink r:id="rId994" ref="J665"/>
    <hyperlink r:id="rId995" ref="A666"/>
    <hyperlink r:id="rId996" ref="J666"/>
    <hyperlink r:id="rId997" ref="A667"/>
    <hyperlink r:id="rId998" ref="J667"/>
    <hyperlink r:id="rId999" ref="A668"/>
    <hyperlink r:id="rId1000" ref="A669"/>
    <hyperlink r:id="rId1001" ref="J669"/>
    <hyperlink r:id="rId1002" ref="A670"/>
    <hyperlink r:id="rId1003" ref="A671"/>
    <hyperlink r:id="rId1004" ref="J671"/>
    <hyperlink r:id="rId1005" ref="A672"/>
    <hyperlink r:id="rId1006" ref="A673"/>
    <hyperlink r:id="rId1007" ref="A674"/>
    <hyperlink r:id="rId1008" ref="J674"/>
    <hyperlink r:id="rId1009" ref="A675"/>
    <hyperlink r:id="rId1010" ref="J675"/>
    <hyperlink r:id="rId1011" ref="A676"/>
    <hyperlink r:id="rId1012" ref="A677"/>
    <hyperlink r:id="rId1013" ref="A678"/>
    <hyperlink r:id="rId1014" ref="J678"/>
    <hyperlink r:id="rId1015" ref="A679"/>
    <hyperlink r:id="rId1016" ref="A680"/>
    <hyperlink r:id="rId1017" ref="J680"/>
    <hyperlink r:id="rId1018" ref="A681"/>
    <hyperlink r:id="rId1019" ref="J681"/>
    <hyperlink r:id="rId1020" ref="A682"/>
    <hyperlink r:id="rId1021" ref="A683"/>
    <hyperlink r:id="rId1022" ref="J683"/>
    <hyperlink r:id="rId1023" ref="A684"/>
    <hyperlink r:id="rId1024" ref="J684"/>
    <hyperlink r:id="rId1025" ref="A685"/>
    <hyperlink r:id="rId1026" ref="J685"/>
    <hyperlink r:id="rId1027" ref="A686"/>
    <hyperlink r:id="rId1028" ref="J686"/>
    <hyperlink r:id="rId1029" ref="A687"/>
    <hyperlink r:id="rId1030" ref="J687"/>
    <hyperlink r:id="rId1031" ref="A688"/>
    <hyperlink r:id="rId1032" ref="A689"/>
    <hyperlink r:id="rId1033" ref="J689"/>
    <hyperlink r:id="rId1034" ref="A690"/>
    <hyperlink r:id="rId1035" ref="J690"/>
    <hyperlink r:id="rId1036" ref="A691"/>
    <hyperlink r:id="rId1037" ref="A692"/>
    <hyperlink r:id="rId1038" ref="J692"/>
    <hyperlink r:id="rId1039" ref="A693"/>
    <hyperlink r:id="rId1040" ref="A694"/>
    <hyperlink r:id="rId1041" ref="J694"/>
    <hyperlink r:id="rId1042" ref="A695"/>
    <hyperlink r:id="rId1043" ref="A696"/>
    <hyperlink r:id="rId1044" ref="A697"/>
    <hyperlink r:id="rId1045" ref="J697"/>
    <hyperlink r:id="rId1046" ref="A698"/>
    <hyperlink r:id="rId1047" ref="A699"/>
    <hyperlink r:id="rId1048" ref="J699"/>
    <hyperlink r:id="rId1049" ref="A700"/>
    <hyperlink r:id="rId1050" ref="A701"/>
    <hyperlink r:id="rId1051" ref="A702"/>
    <hyperlink r:id="rId1052" ref="A703"/>
    <hyperlink r:id="rId1053" ref="A704"/>
    <hyperlink r:id="rId1054" ref="A705"/>
    <hyperlink r:id="rId1055" ref="J705"/>
    <hyperlink r:id="rId1056" ref="A706"/>
    <hyperlink r:id="rId1057" ref="A707"/>
    <hyperlink r:id="rId1058" ref="J707"/>
    <hyperlink r:id="rId1059" ref="A708"/>
    <hyperlink r:id="rId1060" ref="A709"/>
    <hyperlink r:id="rId1061" ref="J709"/>
    <hyperlink r:id="rId1062" ref="A710"/>
    <hyperlink r:id="rId1063" ref="A711"/>
    <hyperlink r:id="rId1064" ref="A712"/>
    <hyperlink r:id="rId1065" ref="A713"/>
    <hyperlink r:id="rId1066" ref="J713"/>
    <hyperlink r:id="rId1067" ref="A714"/>
    <hyperlink r:id="rId1068" ref="A715"/>
    <hyperlink r:id="rId1069" ref="A716"/>
    <hyperlink r:id="rId1070" ref="A717"/>
    <hyperlink r:id="rId1071" ref="J717"/>
    <hyperlink r:id="rId1072" ref="A718"/>
    <hyperlink r:id="rId1073" ref="A719"/>
    <hyperlink r:id="rId1074" ref="A720"/>
    <hyperlink r:id="rId1075" ref="A721"/>
    <hyperlink r:id="rId1076" ref="A722"/>
    <hyperlink r:id="rId1077" ref="A723"/>
    <hyperlink r:id="rId1078" ref="J723"/>
    <hyperlink r:id="rId1079" ref="A724"/>
    <hyperlink r:id="rId1080" ref="J724"/>
    <hyperlink r:id="rId1081" ref="A725"/>
    <hyperlink r:id="rId1082" ref="A726"/>
    <hyperlink r:id="rId1083" ref="J726"/>
    <hyperlink r:id="rId1084" ref="A727"/>
    <hyperlink r:id="rId1085" ref="J727"/>
    <hyperlink r:id="rId1086" ref="A728"/>
    <hyperlink r:id="rId1087" ref="J728"/>
    <hyperlink r:id="rId1088" ref="A729"/>
    <hyperlink r:id="rId1089" ref="A730"/>
    <hyperlink r:id="rId1090" ref="A731"/>
    <hyperlink r:id="rId1091" ref="J731"/>
    <hyperlink r:id="rId1092" ref="A732"/>
    <hyperlink r:id="rId1093" ref="A733"/>
    <hyperlink r:id="rId1094" ref="A734"/>
    <hyperlink r:id="rId1095" ref="A735"/>
    <hyperlink r:id="rId1096" ref="A736"/>
    <hyperlink r:id="rId1097" ref="A737"/>
    <hyperlink r:id="rId1098" ref="A738"/>
    <hyperlink r:id="rId1099" ref="J738"/>
    <hyperlink r:id="rId1100" ref="A739"/>
    <hyperlink r:id="rId1101" ref="A740"/>
    <hyperlink r:id="rId1102" ref="J740"/>
    <hyperlink r:id="rId1103" ref="A741"/>
    <hyperlink r:id="rId1104" ref="A742"/>
    <hyperlink r:id="rId1105" ref="J742"/>
    <hyperlink r:id="rId1106" ref="A743"/>
    <hyperlink r:id="rId1107" ref="A744"/>
    <hyperlink r:id="rId1108" ref="J744"/>
    <hyperlink r:id="rId1109" ref="A745"/>
    <hyperlink r:id="rId1110" ref="J745"/>
    <hyperlink r:id="rId1111" ref="A746"/>
    <hyperlink r:id="rId1112" ref="J746"/>
    <hyperlink r:id="rId1113" ref="A747"/>
    <hyperlink r:id="rId1114" ref="J747"/>
    <hyperlink r:id="rId1115" ref="A748"/>
    <hyperlink r:id="rId1116" ref="J748"/>
    <hyperlink r:id="rId1117" ref="A749"/>
    <hyperlink r:id="rId1118" ref="A750"/>
    <hyperlink r:id="rId1119" ref="A751"/>
    <hyperlink r:id="rId1120" ref="J751"/>
    <hyperlink r:id="rId1121" ref="A752"/>
    <hyperlink r:id="rId1122" ref="A753"/>
    <hyperlink r:id="rId1123" ref="J753"/>
    <hyperlink r:id="rId1124" ref="A754"/>
    <hyperlink r:id="rId1125" ref="J754"/>
    <hyperlink r:id="rId1126" ref="A755"/>
    <hyperlink r:id="rId1127" ref="A756"/>
    <hyperlink r:id="rId1128" ref="A757"/>
    <hyperlink r:id="rId1129" ref="J757"/>
    <hyperlink r:id="rId1130" ref="A758"/>
    <hyperlink r:id="rId1131" ref="J758"/>
    <hyperlink r:id="rId1132" ref="A759"/>
    <hyperlink r:id="rId1133" ref="J759"/>
    <hyperlink r:id="rId1134" ref="A760"/>
    <hyperlink r:id="rId1135" ref="J760"/>
    <hyperlink r:id="rId1136" ref="A761"/>
    <hyperlink r:id="rId1137" ref="A762"/>
    <hyperlink r:id="rId1138" ref="A763"/>
    <hyperlink r:id="rId1139" ref="J763"/>
    <hyperlink r:id="rId1140" ref="A764"/>
    <hyperlink r:id="rId1141" ref="A765"/>
    <hyperlink r:id="rId1142" ref="A766"/>
    <hyperlink r:id="rId1143" ref="J766"/>
    <hyperlink r:id="rId1144" ref="A767"/>
    <hyperlink r:id="rId1145" ref="A768"/>
    <hyperlink r:id="rId1146" ref="A769"/>
    <hyperlink r:id="rId1147" ref="A770"/>
    <hyperlink r:id="rId1148" ref="J770"/>
    <hyperlink r:id="rId1149" ref="A771"/>
    <hyperlink r:id="rId1150" ref="A772"/>
    <hyperlink r:id="rId1151" ref="J772"/>
    <hyperlink r:id="rId1152" ref="A773"/>
    <hyperlink r:id="rId1153" ref="A774"/>
    <hyperlink r:id="rId1154" ref="A775"/>
    <hyperlink r:id="rId1155" ref="J775"/>
    <hyperlink r:id="rId1156" ref="A776"/>
    <hyperlink r:id="rId1157" ref="A777"/>
    <hyperlink r:id="rId1158" ref="J777"/>
    <hyperlink r:id="rId1159" ref="A778"/>
    <hyperlink r:id="rId1160" ref="J778"/>
    <hyperlink r:id="rId1161" ref="A779"/>
    <hyperlink r:id="rId1162" ref="J779"/>
    <hyperlink r:id="rId1163" ref="A780"/>
    <hyperlink r:id="rId1164" ref="J780"/>
    <hyperlink r:id="rId1165" ref="A781"/>
    <hyperlink r:id="rId1166" ref="J781"/>
    <hyperlink r:id="rId1167" ref="A782"/>
    <hyperlink r:id="rId1168" ref="A783"/>
    <hyperlink r:id="rId1169" ref="A784"/>
    <hyperlink r:id="rId1170" ref="J784"/>
    <hyperlink r:id="rId1171" ref="A785"/>
    <hyperlink r:id="rId1172" ref="J785"/>
    <hyperlink r:id="rId1173" ref="A786"/>
    <hyperlink r:id="rId1174" ref="J786"/>
    <hyperlink r:id="rId1175" ref="A787"/>
    <hyperlink r:id="rId1176" ref="J787"/>
    <hyperlink r:id="rId1177" ref="A788"/>
    <hyperlink r:id="rId1178" ref="A789"/>
    <hyperlink r:id="rId1179" ref="A790"/>
    <hyperlink r:id="rId1180" ref="A791"/>
    <hyperlink r:id="rId1181" ref="J791"/>
    <hyperlink r:id="rId1182" ref="A792"/>
    <hyperlink r:id="rId1183" ref="A793"/>
    <hyperlink r:id="rId1184" ref="J793"/>
    <hyperlink r:id="rId1185" ref="A794"/>
    <hyperlink r:id="rId1186" ref="A795"/>
    <hyperlink r:id="rId1187" ref="J795"/>
    <hyperlink r:id="rId1188" ref="A796"/>
    <hyperlink r:id="rId1189" ref="A797"/>
    <hyperlink r:id="rId1190" ref="A798"/>
    <hyperlink r:id="rId1191" ref="J798"/>
    <hyperlink r:id="rId1192" ref="A799"/>
    <hyperlink r:id="rId1193" ref="J799"/>
    <hyperlink r:id="rId1194" ref="A800"/>
    <hyperlink r:id="rId1195" ref="J800"/>
    <hyperlink r:id="rId1196" ref="A801"/>
    <hyperlink r:id="rId1197" ref="J801"/>
    <hyperlink r:id="rId1198" ref="A802"/>
    <hyperlink r:id="rId1199" ref="A803"/>
    <hyperlink r:id="rId1200" ref="J803"/>
    <hyperlink r:id="rId1201" ref="A804"/>
    <hyperlink r:id="rId1202" ref="A805"/>
    <hyperlink r:id="rId1203" ref="J805"/>
    <hyperlink r:id="rId1204" ref="A806"/>
    <hyperlink r:id="rId1205" ref="A807"/>
    <hyperlink r:id="rId1206" ref="A808"/>
    <hyperlink r:id="rId1207" ref="J808"/>
    <hyperlink r:id="rId1208" ref="A809"/>
    <hyperlink r:id="rId1209" ref="A810"/>
    <hyperlink r:id="rId1210" ref="A811"/>
    <hyperlink r:id="rId1211" ref="A812"/>
    <hyperlink r:id="rId1212" ref="A813"/>
    <hyperlink r:id="rId1213" ref="A814"/>
    <hyperlink r:id="rId1214" ref="J814"/>
    <hyperlink r:id="rId1215" ref="A815"/>
    <hyperlink r:id="rId1216" ref="A816"/>
    <hyperlink r:id="rId1217" ref="J816"/>
    <hyperlink r:id="rId1218" ref="A817"/>
    <hyperlink r:id="rId1219" ref="J817"/>
    <hyperlink r:id="rId1220" ref="A818"/>
    <hyperlink r:id="rId1221" ref="J818"/>
    <hyperlink r:id="rId1222" ref="A819"/>
    <hyperlink r:id="rId1223" ref="A820"/>
    <hyperlink r:id="rId1224" ref="A821"/>
    <hyperlink r:id="rId1225" ref="J821"/>
    <hyperlink r:id="rId1226" ref="A822"/>
    <hyperlink r:id="rId1227" ref="J822"/>
    <hyperlink r:id="rId1228" ref="A823"/>
    <hyperlink r:id="rId1229" ref="J823"/>
    <hyperlink r:id="rId1230" ref="A824"/>
    <hyperlink r:id="rId1231" ref="J824"/>
    <hyperlink r:id="rId1232" ref="A825"/>
    <hyperlink r:id="rId1233" ref="J825"/>
    <hyperlink r:id="rId1234" ref="A826"/>
    <hyperlink r:id="rId1235" ref="A827"/>
    <hyperlink r:id="rId1236" ref="A828"/>
    <hyperlink r:id="rId1237" ref="J828"/>
    <hyperlink r:id="rId1238" ref="A829"/>
    <hyperlink r:id="rId1239" ref="A830"/>
    <hyperlink r:id="rId1240" ref="A831"/>
    <hyperlink r:id="rId1241" ref="J831"/>
    <hyperlink r:id="rId1242" ref="A832"/>
    <hyperlink r:id="rId1243" ref="J832"/>
    <hyperlink r:id="rId1244" ref="A833"/>
    <hyperlink r:id="rId1245" ref="J833"/>
    <hyperlink r:id="rId1246" ref="A834"/>
    <hyperlink r:id="rId1247" ref="A835"/>
    <hyperlink r:id="rId1248" ref="A836"/>
    <hyperlink r:id="rId1249" ref="J836"/>
    <hyperlink r:id="rId1250" ref="A837"/>
    <hyperlink r:id="rId1251" ref="J837"/>
    <hyperlink r:id="rId1252" ref="A838"/>
    <hyperlink r:id="rId1253" ref="J838"/>
    <hyperlink r:id="rId1254" ref="A839"/>
    <hyperlink r:id="rId1255" ref="A840"/>
    <hyperlink r:id="rId1256" ref="A841"/>
    <hyperlink r:id="rId1257" ref="J841"/>
    <hyperlink r:id="rId1258" ref="A842"/>
    <hyperlink r:id="rId1259" ref="J842"/>
    <hyperlink r:id="rId1260" ref="A843"/>
    <hyperlink r:id="rId1261" ref="A844"/>
    <hyperlink r:id="rId1262" ref="J844"/>
    <hyperlink r:id="rId1263" ref="A845"/>
    <hyperlink r:id="rId1264" ref="A846"/>
    <hyperlink r:id="rId1265" ref="J846"/>
    <hyperlink r:id="rId1266" ref="A847"/>
    <hyperlink r:id="rId1267" ref="A848"/>
    <hyperlink r:id="rId1268" ref="A849"/>
    <hyperlink r:id="rId1269" ref="A850"/>
    <hyperlink r:id="rId1270" ref="J850"/>
    <hyperlink r:id="rId1271" ref="A851"/>
    <hyperlink r:id="rId1272" ref="A852"/>
    <hyperlink r:id="rId1273" ref="J852"/>
    <hyperlink r:id="rId1274" ref="A853"/>
    <hyperlink r:id="rId1275" ref="A854"/>
    <hyperlink r:id="rId1276" ref="A855"/>
    <hyperlink r:id="rId1277" ref="A856"/>
    <hyperlink r:id="rId1278" ref="A857"/>
    <hyperlink r:id="rId1279" ref="J857"/>
    <hyperlink r:id="rId1280" ref="A858"/>
    <hyperlink r:id="rId1281" ref="A859"/>
    <hyperlink r:id="rId1282" ref="J859"/>
    <hyperlink r:id="rId1283" ref="A860"/>
    <hyperlink r:id="rId1284" ref="J860"/>
    <hyperlink r:id="rId1285" ref="A861"/>
    <hyperlink r:id="rId1286" ref="J861"/>
    <hyperlink r:id="rId1287" ref="A862"/>
    <hyperlink r:id="rId1288" ref="A863"/>
    <hyperlink r:id="rId1289" ref="A864"/>
    <hyperlink r:id="rId1290" ref="A865"/>
    <hyperlink r:id="rId1291" ref="J865"/>
    <hyperlink r:id="rId1292" ref="A866"/>
    <hyperlink r:id="rId1293" ref="J866"/>
    <hyperlink r:id="rId1294" ref="A867"/>
    <hyperlink r:id="rId1295" ref="J867"/>
    <hyperlink r:id="rId1296" ref="A868"/>
    <hyperlink r:id="rId1297" ref="J868"/>
    <hyperlink r:id="rId1298" ref="A869"/>
    <hyperlink r:id="rId1299" ref="A870"/>
    <hyperlink r:id="rId1300" ref="A871"/>
    <hyperlink r:id="rId1301" ref="A872"/>
    <hyperlink r:id="rId1302" ref="J872"/>
    <hyperlink r:id="rId1303" ref="A873"/>
    <hyperlink r:id="rId1304" ref="A874"/>
    <hyperlink r:id="rId1305" ref="A875"/>
    <hyperlink r:id="rId1306" ref="A876"/>
    <hyperlink r:id="rId1307" ref="J876"/>
    <hyperlink r:id="rId1308" ref="A877"/>
    <hyperlink r:id="rId1309" ref="J877"/>
    <hyperlink r:id="rId1310" ref="A878"/>
    <hyperlink r:id="rId1311" ref="J878"/>
    <hyperlink r:id="rId1312" ref="A879"/>
    <hyperlink r:id="rId1313" ref="A880"/>
    <hyperlink r:id="rId1314" ref="J880"/>
    <hyperlink r:id="rId1315" ref="A881"/>
    <hyperlink r:id="rId1316" ref="J881"/>
    <hyperlink r:id="rId1317" ref="A882"/>
    <hyperlink r:id="rId1318" ref="A883"/>
    <hyperlink r:id="rId1319" ref="J883"/>
    <hyperlink r:id="rId1320" ref="A884"/>
    <hyperlink r:id="rId1321" ref="J884"/>
    <hyperlink r:id="rId1322" ref="A885"/>
    <hyperlink r:id="rId1323" ref="J885"/>
    <hyperlink r:id="rId1324" ref="A886"/>
    <hyperlink r:id="rId1325" ref="J886"/>
    <hyperlink r:id="rId1326" ref="A887"/>
    <hyperlink r:id="rId1327" ref="A888"/>
    <hyperlink r:id="rId1328" ref="J888"/>
    <hyperlink r:id="rId1329" ref="A889"/>
    <hyperlink r:id="rId1330" ref="A890"/>
    <hyperlink r:id="rId1331" ref="A891"/>
    <hyperlink r:id="rId1332" ref="J891"/>
    <hyperlink r:id="rId1333" ref="A892"/>
    <hyperlink r:id="rId1334" ref="J892"/>
    <hyperlink r:id="rId1335" ref="A893"/>
    <hyperlink r:id="rId1336" ref="J893"/>
    <hyperlink r:id="rId1337" ref="A894"/>
    <hyperlink r:id="rId1338" ref="A895"/>
    <hyperlink r:id="rId1339" ref="A896"/>
    <hyperlink r:id="rId1340" ref="J896"/>
    <hyperlink r:id="rId1341" ref="A897"/>
    <hyperlink r:id="rId1342" ref="A898"/>
    <hyperlink r:id="rId1343" ref="A899"/>
    <hyperlink r:id="rId1344" ref="A900"/>
    <hyperlink r:id="rId1345" ref="J900"/>
    <hyperlink r:id="rId1346" ref="A901"/>
    <hyperlink r:id="rId1347" ref="A902"/>
    <hyperlink r:id="rId1348" ref="J902"/>
    <hyperlink r:id="rId1349" ref="A903"/>
    <hyperlink r:id="rId1350" ref="A904"/>
    <hyperlink r:id="rId1351" ref="J904"/>
  </hyperlinks>
  <drawing r:id="rId135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8" max="8" width="14.75"/>
  </cols>
  <sheetData>
    <row r="1">
      <c r="A1" s="2" t="s">
        <v>1</v>
      </c>
      <c r="B1" s="1" t="s">
        <v>2</v>
      </c>
      <c r="C1" s="1" t="s">
        <v>3</v>
      </c>
      <c r="D1" s="1" t="s">
        <v>4</v>
      </c>
      <c r="E1" s="1" t="s">
        <v>9590</v>
      </c>
      <c r="F1" s="1" t="s">
        <v>5</v>
      </c>
      <c r="G1" s="1" t="s">
        <v>6</v>
      </c>
      <c r="H1" s="1" t="s">
        <v>7</v>
      </c>
      <c r="I1" s="1" t="s">
        <v>8</v>
      </c>
      <c r="J1" s="3"/>
      <c r="K1" s="3"/>
    </row>
    <row r="2">
      <c r="A2" s="4" t="s">
        <v>15</v>
      </c>
      <c r="B2" s="1" t="s">
        <v>16</v>
      </c>
      <c r="C2" s="1" t="s">
        <v>17</v>
      </c>
      <c r="D2" s="1" t="s">
        <v>9591</v>
      </c>
      <c r="E2" s="1" t="s">
        <v>9592</v>
      </c>
      <c r="F2" s="1" t="s">
        <v>19</v>
      </c>
      <c r="G2" s="1" t="s">
        <v>11</v>
      </c>
      <c r="H2" s="1" t="s">
        <v>11</v>
      </c>
      <c r="I2" s="1" t="s">
        <v>11</v>
      </c>
      <c r="J2" s="3"/>
      <c r="K2" s="3"/>
    </row>
    <row r="3">
      <c r="A3" s="4" t="s">
        <v>25</v>
      </c>
      <c r="B3" s="1" t="s">
        <v>26</v>
      </c>
      <c r="C3" s="1" t="s">
        <v>27</v>
      </c>
      <c r="D3" s="1" t="s">
        <v>9593</v>
      </c>
      <c r="E3" s="1" t="s">
        <v>9592</v>
      </c>
      <c r="F3" s="1" t="s">
        <v>29</v>
      </c>
      <c r="G3" s="1" t="s">
        <v>11</v>
      </c>
      <c r="H3" s="5" t="s">
        <v>30</v>
      </c>
      <c r="I3" s="1" t="s">
        <v>31</v>
      </c>
      <c r="J3" s="3"/>
      <c r="K3" s="3"/>
    </row>
    <row r="4">
      <c r="A4" s="4" t="s">
        <v>37</v>
      </c>
      <c r="B4" s="1" t="s">
        <v>38</v>
      </c>
      <c r="C4" s="1" t="s">
        <v>39</v>
      </c>
      <c r="D4" s="1" t="s">
        <v>9594</v>
      </c>
      <c r="E4" s="1" t="s">
        <v>9595</v>
      </c>
      <c r="F4" s="1" t="s">
        <v>41</v>
      </c>
      <c r="G4" s="1" t="s">
        <v>42</v>
      </c>
      <c r="H4" s="1" t="s">
        <v>11</v>
      </c>
      <c r="I4" s="1" t="s">
        <v>43</v>
      </c>
      <c r="J4" s="3"/>
      <c r="K4" s="3"/>
    </row>
    <row r="5">
      <c r="A5" s="4" t="s">
        <v>47</v>
      </c>
      <c r="B5" s="1" t="s">
        <v>48</v>
      </c>
      <c r="C5" s="1" t="s">
        <v>49</v>
      </c>
      <c r="D5" s="1" t="s">
        <v>9596</v>
      </c>
      <c r="E5" s="1" t="s">
        <v>9597</v>
      </c>
      <c r="F5" s="1" t="s">
        <v>51</v>
      </c>
      <c r="G5" s="1" t="s">
        <v>52</v>
      </c>
      <c r="H5" s="1" t="s">
        <v>11</v>
      </c>
      <c r="I5" s="1" t="s">
        <v>53</v>
      </c>
      <c r="J5" s="3"/>
      <c r="K5" s="3"/>
    </row>
    <row r="6">
      <c r="A6" s="4" t="s">
        <v>55</v>
      </c>
      <c r="B6" s="1" t="s">
        <v>56</v>
      </c>
      <c r="C6" s="1" t="s">
        <v>57</v>
      </c>
      <c r="D6" s="1" t="s">
        <v>9598</v>
      </c>
      <c r="E6" s="1" t="s">
        <v>9599</v>
      </c>
      <c r="F6" s="1" t="s">
        <v>59</v>
      </c>
      <c r="G6" s="1" t="s">
        <v>60</v>
      </c>
      <c r="H6" s="5" t="s">
        <v>61</v>
      </c>
      <c r="I6" s="1" t="s">
        <v>53</v>
      </c>
      <c r="J6" s="3"/>
      <c r="K6" s="3"/>
    </row>
    <row r="7">
      <c r="A7" s="4" t="s">
        <v>63</v>
      </c>
      <c r="B7" s="1" t="s">
        <v>64</v>
      </c>
      <c r="C7" s="1" t="s">
        <v>65</v>
      </c>
      <c r="D7" s="1" t="s">
        <v>9600</v>
      </c>
      <c r="E7" s="1" t="s">
        <v>9601</v>
      </c>
      <c r="F7" s="1" t="s">
        <v>67</v>
      </c>
      <c r="G7" s="1" t="s">
        <v>68</v>
      </c>
      <c r="H7" s="1" t="s">
        <v>11</v>
      </c>
      <c r="I7" s="1" t="s">
        <v>11</v>
      </c>
      <c r="J7" s="3"/>
      <c r="K7" s="3"/>
    </row>
    <row r="8">
      <c r="A8" s="4" t="s">
        <v>74</v>
      </c>
      <c r="B8" s="1" t="s">
        <v>75</v>
      </c>
      <c r="C8" s="1" t="s">
        <v>76</v>
      </c>
      <c r="D8" s="1" t="s">
        <v>9602</v>
      </c>
      <c r="E8" s="1" t="s">
        <v>9603</v>
      </c>
      <c r="F8" s="1" t="s">
        <v>78</v>
      </c>
      <c r="G8" s="1" t="s">
        <v>79</v>
      </c>
      <c r="H8" s="1" t="s">
        <v>11</v>
      </c>
      <c r="I8" s="1" t="s">
        <v>80</v>
      </c>
      <c r="J8" s="3"/>
      <c r="K8" s="3"/>
    </row>
    <row r="9">
      <c r="A9" s="4" t="s">
        <v>86</v>
      </c>
      <c r="B9" s="1" t="s">
        <v>87</v>
      </c>
      <c r="C9" s="1" t="s">
        <v>88</v>
      </c>
      <c r="D9" s="1" t="s">
        <v>9604</v>
      </c>
      <c r="E9" s="1" t="s">
        <v>9605</v>
      </c>
      <c r="F9" s="1" t="s">
        <v>90</v>
      </c>
      <c r="G9" s="1" t="s">
        <v>11</v>
      </c>
      <c r="H9" s="5" t="s">
        <v>91</v>
      </c>
      <c r="I9" s="1" t="s">
        <v>53</v>
      </c>
      <c r="J9" s="3"/>
      <c r="K9" s="3"/>
    </row>
    <row r="10">
      <c r="A10" s="4" t="s">
        <v>93</v>
      </c>
      <c r="B10" s="1" t="s">
        <v>94</v>
      </c>
      <c r="C10" s="1" t="s">
        <v>95</v>
      </c>
      <c r="D10" s="1" t="s">
        <v>9606</v>
      </c>
      <c r="E10" s="1" t="s">
        <v>9607</v>
      </c>
      <c r="F10" s="1" t="s">
        <v>97</v>
      </c>
      <c r="G10" s="1" t="s">
        <v>11</v>
      </c>
      <c r="H10" s="1" t="s">
        <v>11</v>
      </c>
      <c r="I10" s="1" t="s">
        <v>80</v>
      </c>
      <c r="J10" s="3"/>
      <c r="K10" s="3"/>
    </row>
    <row r="11">
      <c r="A11" s="4" t="s">
        <v>115</v>
      </c>
      <c r="B11" s="1" t="s">
        <v>116</v>
      </c>
      <c r="C11" s="3"/>
      <c r="D11" s="1" t="s">
        <v>9575</v>
      </c>
      <c r="E11" s="1" t="s">
        <v>9608</v>
      </c>
      <c r="F11" s="3"/>
      <c r="G11" s="1" t="s">
        <v>11</v>
      </c>
      <c r="H11" s="1" t="s">
        <v>11</v>
      </c>
      <c r="I11" s="1" t="s">
        <v>11</v>
      </c>
      <c r="J11" s="3"/>
      <c r="K11" s="3"/>
    </row>
    <row r="12">
      <c r="A12" s="4" t="s">
        <v>148</v>
      </c>
      <c r="B12" s="1" t="s">
        <v>149</v>
      </c>
      <c r="C12" s="1" t="s">
        <v>150</v>
      </c>
      <c r="D12" s="1" t="s">
        <v>9609</v>
      </c>
      <c r="E12" s="1" t="s">
        <v>9603</v>
      </c>
      <c r="F12" s="1" t="s">
        <v>152</v>
      </c>
      <c r="G12" s="1" t="s">
        <v>153</v>
      </c>
      <c r="H12" s="3"/>
      <c r="I12" s="1" t="s">
        <v>154</v>
      </c>
      <c r="J12" s="3"/>
      <c r="K12" s="3"/>
    </row>
    <row r="13">
      <c r="A13" s="4" t="s">
        <v>162</v>
      </c>
      <c r="B13" s="1" t="s">
        <v>163</v>
      </c>
      <c r="C13" s="1" t="s">
        <v>164</v>
      </c>
      <c r="D13" s="1" t="s">
        <v>9610</v>
      </c>
      <c r="E13" s="1" t="s">
        <v>9611</v>
      </c>
      <c r="F13" s="1" t="s">
        <v>166</v>
      </c>
      <c r="G13" s="1" t="s">
        <v>11</v>
      </c>
      <c r="H13" s="5" t="s">
        <v>167</v>
      </c>
      <c r="I13" s="1" t="s">
        <v>80</v>
      </c>
      <c r="J13" s="3"/>
      <c r="K13" s="3"/>
    </row>
    <row r="14">
      <c r="A14" s="4" t="s">
        <v>177</v>
      </c>
      <c r="B14" s="1" t="s">
        <v>178</v>
      </c>
      <c r="C14" s="1" t="s">
        <v>179</v>
      </c>
      <c r="D14" s="1" t="s">
        <v>9612</v>
      </c>
      <c r="E14" s="1" t="s">
        <v>9592</v>
      </c>
      <c r="F14" s="1" t="s">
        <v>181</v>
      </c>
      <c r="G14" s="1" t="s">
        <v>11</v>
      </c>
      <c r="H14" s="5" t="s">
        <v>182</v>
      </c>
      <c r="I14" s="1" t="s">
        <v>183</v>
      </c>
      <c r="J14" s="3"/>
      <c r="K14" s="3"/>
    </row>
    <row r="15">
      <c r="A15" s="4" t="s">
        <v>191</v>
      </c>
      <c r="B15" s="1" t="s">
        <v>192</v>
      </c>
      <c r="C15" s="1" t="s">
        <v>193</v>
      </c>
      <c r="D15" s="1" t="s">
        <v>9613</v>
      </c>
      <c r="E15" s="1" t="s">
        <v>9603</v>
      </c>
      <c r="F15" s="1" t="s">
        <v>195</v>
      </c>
      <c r="G15" s="1" t="s">
        <v>11</v>
      </c>
      <c r="H15" s="5" t="s">
        <v>196</v>
      </c>
      <c r="I15" s="1" t="s">
        <v>183</v>
      </c>
      <c r="J15" s="3"/>
      <c r="K15" s="3"/>
    </row>
    <row r="16">
      <c r="A16" s="4" t="s">
        <v>206</v>
      </c>
      <c r="B16" s="1" t="s">
        <v>207</v>
      </c>
      <c r="C16" s="1" t="s">
        <v>208</v>
      </c>
      <c r="D16" s="1" t="s">
        <v>9614</v>
      </c>
      <c r="E16" s="1" t="s">
        <v>9592</v>
      </c>
      <c r="F16" s="1" t="s">
        <v>210</v>
      </c>
      <c r="G16" s="1" t="s">
        <v>11</v>
      </c>
      <c r="H16" s="5" t="s">
        <v>211</v>
      </c>
      <c r="I16" s="1" t="s">
        <v>154</v>
      </c>
      <c r="J16" s="3"/>
      <c r="K16" s="3"/>
    </row>
    <row r="17">
      <c r="A17" s="4" t="s">
        <v>217</v>
      </c>
      <c r="B17" s="1" t="s">
        <v>218</v>
      </c>
      <c r="C17" s="1" t="s">
        <v>219</v>
      </c>
      <c r="D17" s="1" t="s">
        <v>9615</v>
      </c>
      <c r="E17" s="1" t="s">
        <v>9603</v>
      </c>
      <c r="F17" s="1" t="s">
        <v>221</v>
      </c>
      <c r="G17" s="1" t="s">
        <v>11</v>
      </c>
      <c r="H17" s="5" t="s">
        <v>222</v>
      </c>
      <c r="I17" s="1" t="s">
        <v>53</v>
      </c>
      <c r="J17" s="3"/>
      <c r="K17" s="3"/>
    </row>
    <row r="18">
      <c r="A18" s="4" t="s">
        <v>240</v>
      </c>
      <c r="B18" s="1" t="s">
        <v>241</v>
      </c>
      <c r="C18" s="1" t="s">
        <v>242</v>
      </c>
      <c r="D18" s="1" t="s">
        <v>9616</v>
      </c>
      <c r="E18" s="1" t="s">
        <v>9592</v>
      </c>
      <c r="F18" s="1" t="s">
        <v>244</v>
      </c>
      <c r="G18" s="1" t="s">
        <v>11</v>
      </c>
      <c r="H18" s="5" t="s">
        <v>245</v>
      </c>
      <c r="I18" s="1" t="s">
        <v>53</v>
      </c>
      <c r="J18" s="3"/>
      <c r="K18" s="3"/>
    </row>
    <row r="19">
      <c r="A19" s="4" t="s">
        <v>263</v>
      </c>
      <c r="B19" s="1" t="s">
        <v>264</v>
      </c>
      <c r="C19" s="1" t="s">
        <v>265</v>
      </c>
      <c r="D19" s="1" t="s">
        <v>9617</v>
      </c>
      <c r="E19" s="1" t="s">
        <v>9597</v>
      </c>
      <c r="F19" s="1" t="s">
        <v>267</v>
      </c>
      <c r="G19" s="1" t="s">
        <v>11</v>
      </c>
      <c r="H19" s="5" t="s">
        <v>268</v>
      </c>
      <c r="I19" s="1" t="s">
        <v>31</v>
      </c>
      <c r="J19" s="3"/>
      <c r="K19" s="3"/>
    </row>
    <row r="20">
      <c r="A20" s="4" t="s">
        <v>270</v>
      </c>
      <c r="B20" s="1" t="s">
        <v>271</v>
      </c>
      <c r="C20" s="1" t="s">
        <v>272</v>
      </c>
      <c r="D20" s="1" t="s">
        <v>9618</v>
      </c>
      <c r="E20" s="1" t="s">
        <v>9603</v>
      </c>
      <c r="F20" s="1" t="s">
        <v>274</v>
      </c>
      <c r="G20" s="1" t="s">
        <v>11</v>
      </c>
      <c r="H20" s="1" t="s">
        <v>11</v>
      </c>
      <c r="I20" s="1" t="s">
        <v>80</v>
      </c>
      <c r="J20" s="3"/>
      <c r="K20" s="3"/>
    </row>
    <row r="21">
      <c r="A21" s="4" t="s">
        <v>278</v>
      </c>
      <c r="B21" s="1" t="s">
        <v>279</v>
      </c>
      <c r="C21" s="3"/>
      <c r="D21" s="1" t="s">
        <v>9575</v>
      </c>
      <c r="E21" s="1" t="s">
        <v>9608</v>
      </c>
      <c r="F21" s="3"/>
      <c r="G21" s="1" t="s">
        <v>11</v>
      </c>
      <c r="H21" s="1" t="s">
        <v>11</v>
      </c>
      <c r="I21" s="1" t="s">
        <v>11</v>
      </c>
      <c r="J21" s="3"/>
      <c r="K21" s="3"/>
    </row>
    <row r="22">
      <c r="A22" s="4" t="s">
        <v>289</v>
      </c>
      <c r="B22" s="1" t="s">
        <v>290</v>
      </c>
      <c r="C22" s="1" t="s">
        <v>291</v>
      </c>
      <c r="D22" s="1" t="s">
        <v>292</v>
      </c>
      <c r="E22" s="1" t="s">
        <v>9619</v>
      </c>
      <c r="F22" s="1" t="s">
        <v>293</v>
      </c>
      <c r="G22" s="1" t="s">
        <v>11</v>
      </c>
      <c r="H22" s="5" t="s">
        <v>294</v>
      </c>
      <c r="I22" s="1" t="s">
        <v>31</v>
      </c>
      <c r="J22" s="3"/>
      <c r="K22" s="3"/>
    </row>
    <row r="23">
      <c r="A23" s="4" t="s">
        <v>306</v>
      </c>
      <c r="B23" s="1" t="s">
        <v>307</v>
      </c>
      <c r="C23" s="1" t="s">
        <v>308</v>
      </c>
      <c r="D23" s="1" t="s">
        <v>9620</v>
      </c>
      <c r="E23" s="1" t="s">
        <v>9597</v>
      </c>
      <c r="F23" s="1" t="s">
        <v>310</v>
      </c>
      <c r="G23" s="1" t="s">
        <v>11</v>
      </c>
      <c r="H23" s="5" t="s">
        <v>311</v>
      </c>
      <c r="I23" s="1" t="s">
        <v>312</v>
      </c>
      <c r="J23" s="3"/>
      <c r="K23" s="3"/>
    </row>
    <row r="24">
      <c r="A24" s="4" t="s">
        <v>316</v>
      </c>
      <c r="B24" s="1" t="s">
        <v>317</v>
      </c>
      <c r="C24" s="1" t="s">
        <v>318</v>
      </c>
      <c r="D24" s="1" t="s">
        <v>9621</v>
      </c>
      <c r="E24" s="1" t="s">
        <v>9622</v>
      </c>
      <c r="F24" s="1" t="s">
        <v>320</v>
      </c>
      <c r="G24" s="1" t="s">
        <v>321</v>
      </c>
      <c r="H24" s="1" t="s">
        <v>11</v>
      </c>
      <c r="I24" s="1" t="s">
        <v>43</v>
      </c>
      <c r="J24" s="3"/>
      <c r="K24" s="3"/>
    </row>
    <row r="25">
      <c r="A25" s="4" t="s">
        <v>323</v>
      </c>
      <c r="B25" s="1" t="s">
        <v>324</v>
      </c>
      <c r="C25" s="1" t="s">
        <v>325</v>
      </c>
      <c r="D25" s="1" t="s">
        <v>9623</v>
      </c>
      <c r="E25" s="1" t="s">
        <v>9597</v>
      </c>
      <c r="F25" s="1" t="s">
        <v>327</v>
      </c>
      <c r="G25" s="1" t="s">
        <v>11</v>
      </c>
      <c r="H25" s="5" t="s">
        <v>328</v>
      </c>
      <c r="I25" s="1" t="s">
        <v>80</v>
      </c>
      <c r="J25" s="3"/>
      <c r="K25" s="3"/>
    </row>
    <row r="26">
      <c r="A26" s="4" t="s">
        <v>336</v>
      </c>
      <c r="B26" s="1" t="s">
        <v>337</v>
      </c>
      <c r="C26" s="1" t="s">
        <v>338</v>
      </c>
      <c r="D26" s="1" t="s">
        <v>9624</v>
      </c>
      <c r="E26" s="1" t="s">
        <v>9592</v>
      </c>
      <c r="F26" s="1" t="s">
        <v>340</v>
      </c>
      <c r="G26" s="1" t="s">
        <v>11</v>
      </c>
      <c r="H26" s="1" t="s">
        <v>11</v>
      </c>
      <c r="I26" s="1" t="s">
        <v>312</v>
      </c>
      <c r="J26" s="3"/>
      <c r="K26" s="3"/>
    </row>
    <row r="27">
      <c r="A27" s="4" t="s">
        <v>348</v>
      </c>
      <c r="B27" s="1" t="s">
        <v>349</v>
      </c>
      <c r="C27" s="1" t="s">
        <v>350</v>
      </c>
      <c r="D27" s="1" t="s">
        <v>9625</v>
      </c>
      <c r="E27" s="1" t="s">
        <v>9592</v>
      </c>
      <c r="F27" s="1" t="s">
        <v>352</v>
      </c>
      <c r="G27" s="1" t="s">
        <v>353</v>
      </c>
      <c r="H27" s="5" t="s">
        <v>354</v>
      </c>
      <c r="I27" s="1" t="s">
        <v>154</v>
      </c>
      <c r="J27" s="3"/>
      <c r="K27" s="3"/>
    </row>
    <row r="28">
      <c r="A28" s="4" t="s">
        <v>356</v>
      </c>
      <c r="B28" s="1" t="s">
        <v>357</v>
      </c>
      <c r="C28" s="1" t="s">
        <v>358</v>
      </c>
      <c r="D28" s="1" t="s">
        <v>9626</v>
      </c>
      <c r="E28" s="1" t="s">
        <v>9603</v>
      </c>
      <c r="F28" s="1" t="s">
        <v>360</v>
      </c>
      <c r="G28" s="1" t="s">
        <v>361</v>
      </c>
      <c r="H28" s="5" t="s">
        <v>362</v>
      </c>
      <c r="I28" s="1" t="s">
        <v>312</v>
      </c>
      <c r="J28" s="3"/>
      <c r="K28" s="3"/>
    </row>
    <row r="29">
      <c r="A29" s="4" t="s">
        <v>366</v>
      </c>
      <c r="B29" s="1" t="s">
        <v>367</v>
      </c>
      <c r="C29" s="1" t="s">
        <v>368</v>
      </c>
      <c r="D29" s="1" t="s">
        <v>9627</v>
      </c>
      <c r="E29" s="1" t="s">
        <v>9628</v>
      </c>
      <c r="F29" s="1" t="s">
        <v>370</v>
      </c>
      <c r="G29" s="1" t="s">
        <v>11</v>
      </c>
      <c r="H29" s="5" t="s">
        <v>371</v>
      </c>
      <c r="I29" s="1" t="s">
        <v>154</v>
      </c>
      <c r="J29" s="3"/>
      <c r="K29" s="3"/>
    </row>
    <row r="30">
      <c r="A30" s="4" t="s">
        <v>377</v>
      </c>
      <c r="B30" s="1" t="s">
        <v>378</v>
      </c>
      <c r="C30" s="1" t="s">
        <v>379</v>
      </c>
      <c r="D30" s="1" t="s">
        <v>9629</v>
      </c>
      <c r="E30" s="1" t="s">
        <v>9603</v>
      </c>
      <c r="F30" s="1" t="s">
        <v>381</v>
      </c>
      <c r="G30" s="1" t="s">
        <v>11</v>
      </c>
      <c r="H30" s="1" t="s">
        <v>11</v>
      </c>
      <c r="I30" s="1" t="s">
        <v>382</v>
      </c>
      <c r="J30" s="3"/>
      <c r="K30" s="3"/>
    </row>
    <row r="31">
      <c r="A31" s="4" t="s">
        <v>384</v>
      </c>
      <c r="B31" s="1" t="s">
        <v>385</v>
      </c>
      <c r="C31" s="1" t="s">
        <v>386</v>
      </c>
      <c r="D31" s="1" t="s">
        <v>9630</v>
      </c>
      <c r="E31" s="1" t="s">
        <v>9631</v>
      </c>
      <c r="F31" s="1" t="s">
        <v>388</v>
      </c>
      <c r="G31" s="1" t="s">
        <v>11</v>
      </c>
      <c r="H31" s="5" t="s">
        <v>389</v>
      </c>
      <c r="I31" s="1" t="s">
        <v>80</v>
      </c>
      <c r="J31" s="3"/>
      <c r="K31" s="3"/>
    </row>
    <row r="32">
      <c r="A32" s="4" t="s">
        <v>401</v>
      </c>
      <c r="B32" s="1" t="s">
        <v>402</v>
      </c>
      <c r="C32" s="1" t="s">
        <v>403</v>
      </c>
      <c r="D32" s="1" t="s">
        <v>9632</v>
      </c>
      <c r="E32" s="1" t="s">
        <v>9603</v>
      </c>
      <c r="F32" s="1" t="s">
        <v>405</v>
      </c>
      <c r="G32" s="1" t="s">
        <v>406</v>
      </c>
      <c r="H32" s="3"/>
      <c r="I32" s="1" t="s">
        <v>53</v>
      </c>
      <c r="J32" s="3"/>
      <c r="K32" s="3"/>
    </row>
    <row r="33">
      <c r="A33" s="4" t="s">
        <v>410</v>
      </c>
      <c r="B33" s="1" t="s">
        <v>411</v>
      </c>
      <c r="C33" s="1" t="s">
        <v>412</v>
      </c>
      <c r="D33" s="1" t="s">
        <v>9633</v>
      </c>
      <c r="E33" s="1" t="s">
        <v>9597</v>
      </c>
      <c r="F33" s="1" t="s">
        <v>414</v>
      </c>
      <c r="G33" s="1" t="s">
        <v>415</v>
      </c>
      <c r="H33" s="1" t="s">
        <v>11</v>
      </c>
      <c r="I33" s="1" t="s">
        <v>183</v>
      </c>
      <c r="J33" s="3"/>
      <c r="K33" s="3"/>
    </row>
    <row r="34">
      <c r="A34" s="4" t="s">
        <v>419</v>
      </c>
      <c r="B34" s="1" t="s">
        <v>420</v>
      </c>
      <c r="C34" s="1" t="s">
        <v>421</v>
      </c>
      <c r="D34" s="1" t="s">
        <v>9634</v>
      </c>
      <c r="E34" s="1" t="s">
        <v>9631</v>
      </c>
      <c r="F34" s="1" t="s">
        <v>423</v>
      </c>
      <c r="G34" s="1" t="s">
        <v>424</v>
      </c>
      <c r="H34" s="1" t="s">
        <v>11</v>
      </c>
      <c r="I34" s="1" t="s">
        <v>80</v>
      </c>
      <c r="J34" s="3"/>
      <c r="K34" s="3"/>
    </row>
    <row r="35">
      <c r="A35" s="4" t="s">
        <v>444</v>
      </c>
      <c r="B35" s="1" t="s">
        <v>445</v>
      </c>
      <c r="C35" s="1" t="s">
        <v>446</v>
      </c>
      <c r="D35" s="1" t="s">
        <v>9635</v>
      </c>
      <c r="E35" s="1" t="s">
        <v>9636</v>
      </c>
      <c r="F35" s="1" t="s">
        <v>448</v>
      </c>
      <c r="G35" s="1" t="s">
        <v>449</v>
      </c>
      <c r="H35" s="5" t="s">
        <v>450</v>
      </c>
      <c r="I35" s="1" t="s">
        <v>183</v>
      </c>
      <c r="J35" s="3"/>
      <c r="K35" s="3"/>
    </row>
    <row r="36">
      <c r="A36" s="4" t="s">
        <v>452</v>
      </c>
      <c r="B36" s="1" t="s">
        <v>453</v>
      </c>
      <c r="C36" s="1" t="s">
        <v>454</v>
      </c>
      <c r="D36" s="1" t="s">
        <v>9637</v>
      </c>
      <c r="E36" s="1" t="s">
        <v>9603</v>
      </c>
      <c r="F36" s="1" t="s">
        <v>456</v>
      </c>
      <c r="G36" s="1" t="s">
        <v>11</v>
      </c>
      <c r="H36" s="3"/>
      <c r="I36" s="1" t="s">
        <v>53</v>
      </c>
      <c r="J36" s="3"/>
      <c r="K36" s="3"/>
    </row>
    <row r="37">
      <c r="A37" s="4" t="s">
        <v>462</v>
      </c>
      <c r="B37" s="1" t="s">
        <v>463</v>
      </c>
      <c r="C37" s="1" t="s">
        <v>464</v>
      </c>
      <c r="D37" s="1" t="s">
        <v>9638</v>
      </c>
      <c r="E37" s="1" t="s">
        <v>9603</v>
      </c>
      <c r="F37" s="1" t="s">
        <v>466</v>
      </c>
      <c r="G37" s="1" t="s">
        <v>11</v>
      </c>
      <c r="H37" s="1" t="s">
        <v>11</v>
      </c>
      <c r="I37" s="1" t="s">
        <v>11</v>
      </c>
      <c r="J37" s="3"/>
      <c r="K37" s="3"/>
    </row>
    <row r="38">
      <c r="A38" s="4" t="s">
        <v>484</v>
      </c>
      <c r="B38" s="1" t="s">
        <v>485</v>
      </c>
      <c r="C38" s="1" t="s">
        <v>486</v>
      </c>
      <c r="D38" s="1" t="s">
        <v>9639</v>
      </c>
      <c r="E38" s="1" t="s">
        <v>9592</v>
      </c>
      <c r="F38" s="1" t="s">
        <v>488</v>
      </c>
      <c r="G38" s="1" t="s">
        <v>489</v>
      </c>
      <c r="H38" s="5" t="s">
        <v>490</v>
      </c>
      <c r="I38" s="1" t="s">
        <v>80</v>
      </c>
      <c r="J38" s="3"/>
      <c r="K38" s="3"/>
    </row>
    <row r="39">
      <c r="A39" s="4" t="s">
        <v>498</v>
      </c>
      <c r="B39" s="1" t="s">
        <v>499</v>
      </c>
      <c r="C39" s="1" t="s">
        <v>500</v>
      </c>
      <c r="D39" s="1" t="s">
        <v>9640</v>
      </c>
      <c r="E39" s="1" t="s">
        <v>9631</v>
      </c>
      <c r="F39" s="1" t="s">
        <v>502</v>
      </c>
      <c r="G39" s="1" t="s">
        <v>11</v>
      </c>
      <c r="H39" s="1" t="s">
        <v>503</v>
      </c>
      <c r="I39" s="1" t="s">
        <v>312</v>
      </c>
      <c r="J39" s="3"/>
      <c r="K39" s="3"/>
    </row>
    <row r="40">
      <c r="A40" s="4" t="s">
        <v>505</v>
      </c>
      <c r="B40" s="1" t="s">
        <v>506</v>
      </c>
      <c r="C40" s="1" t="s">
        <v>507</v>
      </c>
      <c r="D40" s="1" t="s">
        <v>9641</v>
      </c>
      <c r="E40" s="1" t="s">
        <v>9631</v>
      </c>
      <c r="F40" s="1" t="s">
        <v>509</v>
      </c>
      <c r="G40" s="1" t="s">
        <v>510</v>
      </c>
      <c r="H40" s="5" t="s">
        <v>511</v>
      </c>
      <c r="I40" s="1" t="s">
        <v>154</v>
      </c>
      <c r="J40" s="3"/>
      <c r="K40" s="3"/>
    </row>
    <row r="41">
      <c r="A41" s="4" t="s">
        <v>515</v>
      </c>
      <c r="B41" s="1" t="s">
        <v>516</v>
      </c>
      <c r="C41" s="1" t="s">
        <v>517</v>
      </c>
      <c r="D41" s="1" t="s">
        <v>9642</v>
      </c>
      <c r="E41" s="1" t="s">
        <v>9595</v>
      </c>
      <c r="F41" s="1" t="s">
        <v>519</v>
      </c>
      <c r="G41" s="1" t="s">
        <v>11</v>
      </c>
      <c r="H41" s="3"/>
      <c r="I41" s="1" t="s">
        <v>183</v>
      </c>
      <c r="J41" s="3"/>
      <c r="K41" s="3"/>
    </row>
    <row r="42">
      <c r="A42" s="4" t="s">
        <v>523</v>
      </c>
      <c r="B42" s="1" t="s">
        <v>524</v>
      </c>
      <c r="C42" s="1" t="s">
        <v>525</v>
      </c>
      <c r="D42" s="1" t="s">
        <v>9643</v>
      </c>
      <c r="E42" s="1" t="s">
        <v>9592</v>
      </c>
      <c r="F42" s="1" t="s">
        <v>527</v>
      </c>
      <c r="G42" s="1" t="s">
        <v>11</v>
      </c>
      <c r="H42" s="5" t="s">
        <v>528</v>
      </c>
      <c r="I42" s="1" t="s">
        <v>80</v>
      </c>
      <c r="J42" s="3"/>
      <c r="K42" s="3"/>
    </row>
    <row r="43">
      <c r="A43" s="4" t="s">
        <v>534</v>
      </c>
      <c r="B43" s="1" t="s">
        <v>535</v>
      </c>
      <c r="C43" s="1" t="s">
        <v>536</v>
      </c>
      <c r="D43" s="1" t="s">
        <v>9644</v>
      </c>
      <c r="E43" s="1" t="s">
        <v>9597</v>
      </c>
      <c r="F43" s="1" t="s">
        <v>538</v>
      </c>
      <c r="G43" s="1" t="s">
        <v>11</v>
      </c>
      <c r="H43" s="5" t="s">
        <v>539</v>
      </c>
      <c r="I43" s="1" t="s">
        <v>31</v>
      </c>
      <c r="J43" s="3"/>
      <c r="K43" s="3"/>
    </row>
    <row r="44">
      <c r="A44" s="4" t="s">
        <v>543</v>
      </c>
      <c r="B44" s="1" t="s">
        <v>544</v>
      </c>
      <c r="C44" s="3"/>
      <c r="D44" s="1" t="s">
        <v>9575</v>
      </c>
      <c r="E44" s="1" t="s">
        <v>9608</v>
      </c>
      <c r="F44" s="3"/>
      <c r="G44" s="1" t="s">
        <v>11</v>
      </c>
      <c r="H44" s="1" t="s">
        <v>11</v>
      </c>
      <c r="I44" s="1" t="s">
        <v>11</v>
      </c>
      <c r="J44" s="3"/>
      <c r="K44" s="3"/>
    </row>
    <row r="45">
      <c r="A45" s="4" t="s">
        <v>554</v>
      </c>
      <c r="B45" s="1" t="s">
        <v>555</v>
      </c>
      <c r="C45" s="1" t="s">
        <v>556</v>
      </c>
      <c r="D45" s="1" t="s">
        <v>9645</v>
      </c>
      <c r="E45" s="1" t="s">
        <v>9592</v>
      </c>
      <c r="F45" s="1" t="s">
        <v>558</v>
      </c>
      <c r="G45" s="1" t="s">
        <v>11</v>
      </c>
      <c r="H45" s="1" t="s">
        <v>559</v>
      </c>
      <c r="I45" s="1" t="s">
        <v>11</v>
      </c>
      <c r="J45" s="3"/>
      <c r="K45" s="3"/>
    </row>
    <row r="46">
      <c r="A46" s="4" t="s">
        <v>567</v>
      </c>
      <c r="B46" s="1" t="s">
        <v>568</v>
      </c>
      <c r="C46" s="1" t="s">
        <v>569</v>
      </c>
      <c r="D46" s="1" t="s">
        <v>9646</v>
      </c>
      <c r="E46" s="1" t="s">
        <v>9597</v>
      </c>
      <c r="F46" s="1" t="s">
        <v>571</v>
      </c>
      <c r="G46" s="1" t="s">
        <v>572</v>
      </c>
      <c r="H46" s="3"/>
      <c r="I46" s="1" t="s">
        <v>31</v>
      </c>
      <c r="J46" s="3"/>
      <c r="K46" s="3"/>
    </row>
    <row r="47">
      <c r="A47" s="4" t="s">
        <v>578</v>
      </c>
      <c r="B47" s="1" t="s">
        <v>579</v>
      </c>
      <c r="C47" s="1" t="s">
        <v>580</v>
      </c>
      <c r="D47" s="1" t="s">
        <v>9647</v>
      </c>
      <c r="E47" s="1" t="s">
        <v>9597</v>
      </c>
      <c r="F47" s="1" t="s">
        <v>582</v>
      </c>
      <c r="G47" s="1" t="s">
        <v>583</v>
      </c>
      <c r="H47" s="5" t="s">
        <v>584</v>
      </c>
      <c r="I47" s="1" t="s">
        <v>80</v>
      </c>
      <c r="J47" s="3"/>
      <c r="K47" s="3"/>
    </row>
    <row r="48">
      <c r="A48" s="4" t="s">
        <v>586</v>
      </c>
      <c r="B48" s="1" t="s">
        <v>587</v>
      </c>
      <c r="C48" s="1" t="s">
        <v>588</v>
      </c>
      <c r="D48" s="1" t="s">
        <v>9648</v>
      </c>
      <c r="E48" s="1" t="s">
        <v>9597</v>
      </c>
      <c r="F48" s="1" t="s">
        <v>590</v>
      </c>
      <c r="G48" s="1" t="s">
        <v>591</v>
      </c>
      <c r="H48" s="5" t="s">
        <v>592</v>
      </c>
      <c r="I48" s="1" t="s">
        <v>31</v>
      </c>
      <c r="J48" s="3"/>
      <c r="K48" s="3"/>
    </row>
    <row r="49">
      <c r="A49" s="4" t="s">
        <v>602</v>
      </c>
      <c r="B49" s="1" t="s">
        <v>603</v>
      </c>
      <c r="C49" s="1" t="s">
        <v>604</v>
      </c>
      <c r="D49" s="1" t="s">
        <v>9575</v>
      </c>
      <c r="E49" s="1" t="s">
        <v>9608</v>
      </c>
      <c r="F49" s="3"/>
      <c r="G49" s="1" t="s">
        <v>11</v>
      </c>
      <c r="H49" s="1" t="s">
        <v>11</v>
      </c>
      <c r="I49" s="1" t="s">
        <v>11</v>
      </c>
      <c r="J49" s="3"/>
      <c r="K49" s="3"/>
    </row>
    <row r="50">
      <c r="A50" s="4" t="s">
        <v>606</v>
      </c>
      <c r="B50" s="1" t="s">
        <v>607</v>
      </c>
      <c r="C50" s="1" t="s">
        <v>608</v>
      </c>
      <c r="D50" s="1" t="s">
        <v>9649</v>
      </c>
      <c r="E50" s="1" t="s">
        <v>9650</v>
      </c>
      <c r="F50" s="1" t="s">
        <v>610</v>
      </c>
      <c r="G50" s="1" t="s">
        <v>11</v>
      </c>
      <c r="H50" s="5" t="s">
        <v>611</v>
      </c>
      <c r="I50" s="1" t="s">
        <v>31</v>
      </c>
      <c r="J50" s="3"/>
      <c r="K50" s="3"/>
    </row>
    <row r="51">
      <c r="A51" s="4" t="s">
        <v>613</v>
      </c>
      <c r="B51" s="1" t="s">
        <v>614</v>
      </c>
      <c r="C51" s="3"/>
      <c r="D51" s="1" t="s">
        <v>9575</v>
      </c>
      <c r="E51" s="1" t="s">
        <v>9608</v>
      </c>
      <c r="F51" s="3"/>
      <c r="G51" s="1" t="s">
        <v>11</v>
      </c>
      <c r="H51" s="1" t="s">
        <v>11</v>
      </c>
      <c r="I51" s="1" t="s">
        <v>11</v>
      </c>
      <c r="J51" s="3"/>
      <c r="K51" s="3"/>
    </row>
    <row r="52">
      <c r="A52" s="4" t="s">
        <v>626</v>
      </c>
      <c r="B52" s="1" t="s">
        <v>627</v>
      </c>
      <c r="C52" s="1" t="s">
        <v>628</v>
      </c>
      <c r="D52" s="1" t="s">
        <v>9651</v>
      </c>
      <c r="E52" s="1" t="s">
        <v>9628</v>
      </c>
      <c r="F52" s="1" t="s">
        <v>630</v>
      </c>
      <c r="G52" s="1" t="s">
        <v>11</v>
      </c>
      <c r="H52" s="5" t="s">
        <v>631</v>
      </c>
      <c r="I52" s="1" t="s">
        <v>80</v>
      </c>
      <c r="J52" s="3"/>
      <c r="K52" s="3"/>
    </row>
    <row r="53">
      <c r="A53" s="4" t="s">
        <v>647</v>
      </c>
      <c r="B53" s="1" t="s">
        <v>648</v>
      </c>
      <c r="C53" s="1" t="s">
        <v>649</v>
      </c>
      <c r="D53" s="1" t="s">
        <v>9652</v>
      </c>
      <c r="E53" s="1" t="s">
        <v>9603</v>
      </c>
      <c r="F53" s="1" t="s">
        <v>651</v>
      </c>
      <c r="G53" s="1" t="s">
        <v>652</v>
      </c>
      <c r="H53" s="5" t="s">
        <v>653</v>
      </c>
      <c r="I53" s="1" t="s">
        <v>654</v>
      </c>
      <c r="J53" s="3"/>
      <c r="K53" s="3"/>
    </row>
    <row r="54">
      <c r="A54" s="4" t="s">
        <v>656</v>
      </c>
      <c r="B54" s="1" t="s">
        <v>657</v>
      </c>
      <c r="C54" s="1" t="s">
        <v>658</v>
      </c>
      <c r="D54" s="1" t="s">
        <v>9653</v>
      </c>
      <c r="E54" s="1" t="s">
        <v>9592</v>
      </c>
      <c r="F54" s="1" t="s">
        <v>660</v>
      </c>
      <c r="G54" s="1" t="s">
        <v>11</v>
      </c>
      <c r="H54" s="3"/>
      <c r="I54" s="1" t="s">
        <v>312</v>
      </c>
      <c r="J54" s="3"/>
      <c r="K54" s="3"/>
    </row>
    <row r="55">
      <c r="A55" s="4" t="s">
        <v>662</v>
      </c>
      <c r="B55" s="1" t="s">
        <v>663</v>
      </c>
      <c r="C55" s="1" t="s">
        <v>664</v>
      </c>
      <c r="D55" s="1" t="s">
        <v>9654</v>
      </c>
      <c r="E55" s="1" t="s">
        <v>9597</v>
      </c>
      <c r="F55" s="1" t="s">
        <v>666</v>
      </c>
      <c r="G55" s="1" t="s">
        <v>11</v>
      </c>
      <c r="H55" s="5" t="s">
        <v>667</v>
      </c>
      <c r="I55" s="1" t="s">
        <v>80</v>
      </c>
      <c r="J55" s="3"/>
      <c r="K55" s="3"/>
    </row>
    <row r="56">
      <c r="A56" s="4" t="s">
        <v>671</v>
      </c>
      <c r="B56" s="1" t="s">
        <v>672</v>
      </c>
      <c r="C56" s="3"/>
      <c r="D56" s="1" t="s">
        <v>9575</v>
      </c>
      <c r="E56" s="1" t="s">
        <v>9608</v>
      </c>
      <c r="F56" s="3"/>
      <c r="G56" s="1" t="s">
        <v>11</v>
      </c>
      <c r="H56" s="1" t="s">
        <v>11</v>
      </c>
      <c r="I56" s="1" t="s">
        <v>11</v>
      </c>
      <c r="J56" s="3"/>
      <c r="K56" s="3"/>
    </row>
    <row r="57">
      <c r="A57" s="4" t="s">
        <v>674</v>
      </c>
      <c r="B57" s="1" t="s">
        <v>675</v>
      </c>
      <c r="C57" s="1" t="s">
        <v>676</v>
      </c>
      <c r="D57" s="1" t="s">
        <v>9655</v>
      </c>
      <c r="E57" s="1" t="s">
        <v>9636</v>
      </c>
      <c r="F57" s="1" t="s">
        <v>678</v>
      </c>
      <c r="G57" s="1" t="s">
        <v>11</v>
      </c>
      <c r="H57" s="5" t="s">
        <v>679</v>
      </c>
      <c r="I57" s="1" t="s">
        <v>11</v>
      </c>
      <c r="J57" s="3"/>
      <c r="K57" s="3"/>
    </row>
    <row r="58">
      <c r="A58" s="4" t="s">
        <v>683</v>
      </c>
      <c r="B58" s="1" t="s">
        <v>684</v>
      </c>
      <c r="C58" s="1" t="s">
        <v>685</v>
      </c>
      <c r="D58" s="1" t="s">
        <v>9656</v>
      </c>
      <c r="E58" s="1" t="s">
        <v>9657</v>
      </c>
      <c r="F58" s="1" t="s">
        <v>687</v>
      </c>
      <c r="G58" s="1" t="s">
        <v>11</v>
      </c>
      <c r="H58" s="5" t="s">
        <v>688</v>
      </c>
      <c r="I58" s="1" t="s">
        <v>31</v>
      </c>
      <c r="J58" s="3"/>
      <c r="K58" s="3"/>
    </row>
    <row r="59">
      <c r="A59" s="4" t="s">
        <v>692</v>
      </c>
      <c r="B59" s="1" t="s">
        <v>693</v>
      </c>
      <c r="C59" s="1" t="s">
        <v>694</v>
      </c>
      <c r="D59" s="1" t="s">
        <v>9658</v>
      </c>
      <c r="E59" s="1" t="s">
        <v>9592</v>
      </c>
      <c r="F59" s="1" t="s">
        <v>696</v>
      </c>
      <c r="G59" s="1" t="s">
        <v>697</v>
      </c>
      <c r="H59" s="1" t="s">
        <v>11</v>
      </c>
      <c r="I59" s="1" t="s">
        <v>80</v>
      </c>
      <c r="J59" s="3"/>
      <c r="K59" s="3"/>
    </row>
    <row r="60">
      <c r="A60" s="4" t="s">
        <v>699</v>
      </c>
      <c r="B60" s="1" t="s">
        <v>700</v>
      </c>
      <c r="C60" s="1" t="s">
        <v>701</v>
      </c>
      <c r="D60" s="1" t="s">
        <v>9659</v>
      </c>
      <c r="E60" s="1" t="s">
        <v>9603</v>
      </c>
      <c r="F60" s="1" t="s">
        <v>703</v>
      </c>
      <c r="G60" s="1" t="s">
        <v>704</v>
      </c>
      <c r="H60" s="1" t="s">
        <v>11</v>
      </c>
      <c r="I60" s="1" t="s">
        <v>80</v>
      </c>
      <c r="J60" s="3"/>
      <c r="K60" s="3"/>
    </row>
    <row r="61">
      <c r="A61" s="4" t="s">
        <v>706</v>
      </c>
      <c r="B61" s="1" t="s">
        <v>707</v>
      </c>
      <c r="C61" s="1" t="s">
        <v>708</v>
      </c>
      <c r="D61" s="1" t="s">
        <v>9660</v>
      </c>
      <c r="E61" s="1" t="s">
        <v>9661</v>
      </c>
      <c r="F61" s="1" t="s">
        <v>710</v>
      </c>
      <c r="G61" s="1" t="s">
        <v>11</v>
      </c>
      <c r="H61" s="5" t="s">
        <v>711</v>
      </c>
      <c r="I61" s="1" t="s">
        <v>80</v>
      </c>
      <c r="J61" s="3"/>
      <c r="K61" s="3"/>
    </row>
    <row r="62">
      <c r="A62" s="4" t="s">
        <v>715</v>
      </c>
      <c r="B62" s="1" t="s">
        <v>716</v>
      </c>
      <c r="C62" s="1" t="s">
        <v>717</v>
      </c>
      <c r="D62" s="1" t="s">
        <v>9662</v>
      </c>
      <c r="E62" s="1" t="s">
        <v>9597</v>
      </c>
      <c r="F62" s="1" t="s">
        <v>719</v>
      </c>
      <c r="G62" s="1" t="s">
        <v>11</v>
      </c>
      <c r="H62" s="5" t="s">
        <v>720</v>
      </c>
      <c r="I62" s="1" t="s">
        <v>80</v>
      </c>
      <c r="J62" s="3"/>
      <c r="K62" s="3"/>
    </row>
    <row r="63">
      <c r="A63" s="4" t="s">
        <v>722</v>
      </c>
      <c r="B63" s="1" t="s">
        <v>723</v>
      </c>
      <c r="C63" s="3"/>
      <c r="D63" s="1" t="s">
        <v>9575</v>
      </c>
      <c r="E63" s="1" t="s">
        <v>9608</v>
      </c>
      <c r="F63" s="3"/>
      <c r="G63" s="1" t="s">
        <v>11</v>
      </c>
      <c r="H63" s="1" t="s">
        <v>11</v>
      </c>
      <c r="I63" s="1" t="s">
        <v>11</v>
      </c>
      <c r="J63" s="3"/>
      <c r="K63" s="3"/>
    </row>
    <row r="64">
      <c r="A64" s="4" t="s">
        <v>729</v>
      </c>
      <c r="B64" s="1" t="s">
        <v>730</v>
      </c>
      <c r="C64" s="1" t="s">
        <v>731</v>
      </c>
      <c r="D64" s="1" t="s">
        <v>9663</v>
      </c>
      <c r="E64" s="1" t="s">
        <v>9592</v>
      </c>
      <c r="F64" s="1" t="s">
        <v>733</v>
      </c>
      <c r="G64" s="1" t="s">
        <v>11</v>
      </c>
      <c r="H64" s="5" t="s">
        <v>734</v>
      </c>
      <c r="I64" s="1" t="s">
        <v>43</v>
      </c>
      <c r="J64" s="3"/>
      <c r="K64" s="3"/>
    </row>
    <row r="65">
      <c r="A65" s="4" t="s">
        <v>770</v>
      </c>
      <c r="B65" s="1" t="s">
        <v>771</v>
      </c>
      <c r="C65" s="3"/>
      <c r="D65" s="1" t="s">
        <v>9575</v>
      </c>
      <c r="E65" s="1" t="s">
        <v>9608</v>
      </c>
      <c r="F65" s="3"/>
      <c r="G65" s="1" t="s">
        <v>11</v>
      </c>
      <c r="H65" s="1" t="s">
        <v>11</v>
      </c>
      <c r="I65" s="1" t="s">
        <v>11</v>
      </c>
      <c r="J65" s="3"/>
      <c r="K65" s="3"/>
    </row>
    <row r="66">
      <c r="A66" s="4" t="s">
        <v>775</v>
      </c>
      <c r="B66" s="1" t="s">
        <v>776</v>
      </c>
      <c r="C66" s="1" t="s">
        <v>777</v>
      </c>
      <c r="D66" s="1" t="s">
        <v>9664</v>
      </c>
      <c r="E66" s="1" t="s">
        <v>9665</v>
      </c>
      <c r="F66" s="1" t="s">
        <v>779</v>
      </c>
      <c r="G66" s="1" t="s">
        <v>11</v>
      </c>
      <c r="H66" s="5" t="s">
        <v>780</v>
      </c>
      <c r="I66" s="1" t="s">
        <v>53</v>
      </c>
      <c r="J66" s="3"/>
      <c r="K66" s="3"/>
    </row>
    <row r="67">
      <c r="A67" s="4" t="s">
        <v>782</v>
      </c>
      <c r="B67" s="1" t="s">
        <v>783</v>
      </c>
      <c r="C67" s="1" t="s">
        <v>784</v>
      </c>
      <c r="D67" s="1" t="s">
        <v>9666</v>
      </c>
      <c r="E67" s="1" t="s">
        <v>9592</v>
      </c>
      <c r="F67" s="1" t="s">
        <v>786</v>
      </c>
      <c r="G67" s="1" t="s">
        <v>787</v>
      </c>
      <c r="H67" s="1" t="s">
        <v>11</v>
      </c>
      <c r="I67" s="1" t="s">
        <v>80</v>
      </c>
      <c r="J67" s="3"/>
      <c r="K67" s="3"/>
    </row>
    <row r="68">
      <c r="A68" s="4" t="s">
        <v>803</v>
      </c>
      <c r="B68" s="1" t="s">
        <v>804</v>
      </c>
      <c r="C68" s="1" t="s">
        <v>805</v>
      </c>
      <c r="D68" s="1" t="s">
        <v>9667</v>
      </c>
      <c r="E68" s="1" t="s">
        <v>9661</v>
      </c>
      <c r="F68" s="1" t="s">
        <v>807</v>
      </c>
      <c r="G68" s="1" t="s">
        <v>11</v>
      </c>
      <c r="H68" s="3"/>
      <c r="I68" s="1" t="s">
        <v>80</v>
      </c>
      <c r="J68" s="3"/>
      <c r="K68" s="3"/>
    </row>
    <row r="69">
      <c r="A69" s="4" t="s">
        <v>809</v>
      </c>
      <c r="B69" s="1" t="s">
        <v>810</v>
      </c>
      <c r="C69" s="1" t="s">
        <v>811</v>
      </c>
      <c r="D69" s="1" t="s">
        <v>9668</v>
      </c>
      <c r="E69" s="1" t="s">
        <v>9592</v>
      </c>
      <c r="F69" s="1" t="s">
        <v>813</v>
      </c>
      <c r="G69" s="1" t="s">
        <v>11</v>
      </c>
      <c r="H69" s="5" t="s">
        <v>814</v>
      </c>
      <c r="I69" s="1" t="s">
        <v>31</v>
      </c>
      <c r="J69" s="3"/>
      <c r="K69" s="3"/>
    </row>
    <row r="70">
      <c r="A70" s="4" t="s">
        <v>818</v>
      </c>
      <c r="B70" s="1" t="s">
        <v>819</v>
      </c>
      <c r="C70" s="1" t="s">
        <v>820</v>
      </c>
      <c r="D70" s="1" t="s">
        <v>9669</v>
      </c>
      <c r="E70" s="1" t="s">
        <v>9670</v>
      </c>
      <c r="F70" s="1" t="s">
        <v>822</v>
      </c>
      <c r="G70" s="1" t="s">
        <v>11</v>
      </c>
      <c r="H70" s="5" t="s">
        <v>823</v>
      </c>
      <c r="I70" s="1" t="s">
        <v>183</v>
      </c>
      <c r="J70" s="3"/>
      <c r="K70" s="3"/>
    </row>
    <row r="71">
      <c r="A71" s="4" t="s">
        <v>825</v>
      </c>
      <c r="B71" s="1" t="s">
        <v>826</v>
      </c>
      <c r="C71" s="3"/>
      <c r="D71" s="1" t="s">
        <v>9575</v>
      </c>
      <c r="E71" s="1" t="s">
        <v>9608</v>
      </c>
      <c r="F71" s="3"/>
      <c r="G71" s="1" t="s">
        <v>11</v>
      </c>
      <c r="H71" s="1" t="s">
        <v>11</v>
      </c>
      <c r="I71" s="1" t="s">
        <v>11</v>
      </c>
      <c r="J71" s="3"/>
      <c r="K71" s="3"/>
    </row>
    <row r="72">
      <c r="A72" s="4" t="s">
        <v>832</v>
      </c>
      <c r="B72" s="1" t="s">
        <v>833</v>
      </c>
      <c r="C72" s="1" t="s">
        <v>834</v>
      </c>
      <c r="D72" s="1" t="s">
        <v>9671</v>
      </c>
      <c r="E72" s="1" t="s">
        <v>9592</v>
      </c>
      <c r="F72" s="1" t="s">
        <v>836</v>
      </c>
      <c r="G72" s="1" t="s">
        <v>11</v>
      </c>
      <c r="H72" s="3"/>
      <c r="I72" s="1" t="s">
        <v>183</v>
      </c>
      <c r="J72" s="3"/>
      <c r="K72" s="3"/>
    </row>
    <row r="73">
      <c r="A73" s="4" t="s">
        <v>856</v>
      </c>
      <c r="B73" s="1" t="s">
        <v>857</v>
      </c>
      <c r="C73" s="1" t="s">
        <v>858</v>
      </c>
      <c r="D73" s="1" t="s">
        <v>9672</v>
      </c>
      <c r="E73" s="1" t="s">
        <v>9603</v>
      </c>
      <c r="F73" s="1" t="s">
        <v>860</v>
      </c>
      <c r="G73" s="1" t="s">
        <v>11</v>
      </c>
      <c r="H73" s="1" t="s">
        <v>11</v>
      </c>
      <c r="I73" s="1" t="s">
        <v>183</v>
      </c>
      <c r="J73" s="3"/>
      <c r="K73" s="3"/>
    </row>
    <row r="74">
      <c r="A74" s="4" t="s">
        <v>866</v>
      </c>
      <c r="B74" s="1" t="s">
        <v>867</v>
      </c>
      <c r="C74" s="1" t="s">
        <v>868</v>
      </c>
      <c r="D74" s="1" t="s">
        <v>9673</v>
      </c>
      <c r="E74" s="1" t="s">
        <v>9628</v>
      </c>
      <c r="F74" s="1" t="s">
        <v>870</v>
      </c>
      <c r="G74" s="1" t="s">
        <v>871</v>
      </c>
      <c r="H74" s="1" t="s">
        <v>11</v>
      </c>
      <c r="I74" s="1" t="s">
        <v>53</v>
      </c>
      <c r="J74" s="3"/>
      <c r="K74" s="3"/>
    </row>
    <row r="75">
      <c r="A75" s="4" t="s">
        <v>877</v>
      </c>
      <c r="B75" s="1" t="s">
        <v>878</v>
      </c>
      <c r="C75" s="1" t="s">
        <v>879</v>
      </c>
      <c r="D75" s="1" t="s">
        <v>9674</v>
      </c>
      <c r="E75" s="1" t="s">
        <v>9597</v>
      </c>
      <c r="F75" s="1" t="s">
        <v>881</v>
      </c>
      <c r="G75" s="1" t="s">
        <v>11</v>
      </c>
      <c r="H75" s="3"/>
      <c r="I75" s="1" t="s">
        <v>80</v>
      </c>
      <c r="J75" s="3"/>
      <c r="K75" s="3"/>
    </row>
    <row r="76">
      <c r="A76" s="4" t="s">
        <v>893</v>
      </c>
      <c r="B76" s="1" t="s">
        <v>894</v>
      </c>
      <c r="C76" s="1" t="s">
        <v>895</v>
      </c>
      <c r="D76" s="1" t="s">
        <v>9675</v>
      </c>
      <c r="E76" s="1" t="s">
        <v>9597</v>
      </c>
      <c r="F76" s="1" t="s">
        <v>897</v>
      </c>
      <c r="G76" s="1" t="s">
        <v>898</v>
      </c>
      <c r="H76" s="3"/>
      <c r="I76" s="1" t="s">
        <v>183</v>
      </c>
      <c r="J76" s="3"/>
      <c r="K76" s="3"/>
    </row>
    <row r="77">
      <c r="A77" s="4" t="s">
        <v>906</v>
      </c>
      <c r="B77" s="1" t="s">
        <v>907</v>
      </c>
      <c r="C77" s="1" t="s">
        <v>908</v>
      </c>
      <c r="D77" s="1" t="s">
        <v>9676</v>
      </c>
      <c r="E77" s="1" t="s">
        <v>9597</v>
      </c>
      <c r="F77" s="1" t="s">
        <v>910</v>
      </c>
      <c r="G77" s="1" t="s">
        <v>11</v>
      </c>
      <c r="H77" s="5" t="s">
        <v>911</v>
      </c>
      <c r="I77" s="1" t="s">
        <v>80</v>
      </c>
      <c r="J77" s="3"/>
      <c r="K77" s="3"/>
    </row>
    <row r="78">
      <c r="A78" s="4" t="s">
        <v>915</v>
      </c>
      <c r="B78" s="1" t="s">
        <v>916</v>
      </c>
      <c r="C78" s="3"/>
      <c r="D78" s="1" t="s">
        <v>9575</v>
      </c>
      <c r="E78" s="1" t="s">
        <v>9608</v>
      </c>
      <c r="F78" s="3"/>
      <c r="G78" s="1" t="s">
        <v>11</v>
      </c>
      <c r="H78" s="1" t="s">
        <v>11</v>
      </c>
      <c r="I78" s="1" t="s">
        <v>11</v>
      </c>
      <c r="J78" s="3"/>
      <c r="K78" s="3"/>
    </row>
    <row r="79">
      <c r="A79" s="4" t="s">
        <v>918</v>
      </c>
      <c r="B79" s="1" t="s">
        <v>919</v>
      </c>
      <c r="C79" s="1" t="s">
        <v>920</v>
      </c>
      <c r="D79" s="1" t="s">
        <v>9677</v>
      </c>
      <c r="E79" s="1" t="s">
        <v>9592</v>
      </c>
      <c r="F79" s="1" t="s">
        <v>922</v>
      </c>
      <c r="G79" s="1" t="s">
        <v>11</v>
      </c>
      <c r="H79" s="5" t="s">
        <v>923</v>
      </c>
      <c r="I79" s="1" t="s">
        <v>924</v>
      </c>
      <c r="J79" s="3"/>
      <c r="K79" s="3"/>
    </row>
    <row r="80">
      <c r="A80" s="4" t="s">
        <v>926</v>
      </c>
      <c r="B80" s="1" t="s">
        <v>927</v>
      </c>
      <c r="C80" s="1" t="s">
        <v>928</v>
      </c>
      <c r="D80" s="1" t="s">
        <v>9678</v>
      </c>
      <c r="E80" s="1" t="s">
        <v>9631</v>
      </c>
      <c r="F80" s="1" t="s">
        <v>930</v>
      </c>
      <c r="G80" s="1" t="s">
        <v>11</v>
      </c>
      <c r="H80" s="5" t="s">
        <v>931</v>
      </c>
      <c r="I80" s="1" t="s">
        <v>183</v>
      </c>
      <c r="J80" s="3"/>
      <c r="K80" s="3"/>
    </row>
    <row r="81">
      <c r="A81" s="4" t="s">
        <v>939</v>
      </c>
      <c r="B81" s="1" t="s">
        <v>940</v>
      </c>
      <c r="C81" s="1" t="s">
        <v>941</v>
      </c>
      <c r="D81" s="1" t="s">
        <v>9679</v>
      </c>
      <c r="E81" s="1" t="s">
        <v>9592</v>
      </c>
      <c r="F81" s="1" t="s">
        <v>943</v>
      </c>
      <c r="G81" s="1" t="s">
        <v>944</v>
      </c>
      <c r="H81" s="1" t="s">
        <v>11</v>
      </c>
      <c r="I81" s="1" t="s">
        <v>11</v>
      </c>
      <c r="J81" s="3"/>
      <c r="K81" s="3"/>
    </row>
    <row r="82">
      <c r="A82" s="4" t="s">
        <v>950</v>
      </c>
      <c r="B82" s="1" t="s">
        <v>951</v>
      </c>
      <c r="C82" s="1" t="s">
        <v>952</v>
      </c>
      <c r="D82" s="1" t="s">
        <v>9680</v>
      </c>
      <c r="E82" s="1" t="s">
        <v>9597</v>
      </c>
      <c r="F82" s="1" t="s">
        <v>954</v>
      </c>
      <c r="G82" s="1" t="s">
        <v>955</v>
      </c>
      <c r="H82" s="3"/>
      <c r="I82" s="1" t="s">
        <v>154</v>
      </c>
      <c r="J82" s="3"/>
      <c r="K82" s="3"/>
    </row>
    <row r="83">
      <c r="A83" s="4" t="s">
        <v>957</v>
      </c>
      <c r="B83" s="1" t="s">
        <v>958</v>
      </c>
      <c r="C83" s="3"/>
      <c r="D83" s="1" t="s">
        <v>9575</v>
      </c>
      <c r="E83" s="1" t="s">
        <v>9608</v>
      </c>
      <c r="F83" s="3"/>
      <c r="G83" s="1" t="s">
        <v>11</v>
      </c>
      <c r="H83" s="1" t="s">
        <v>11</v>
      </c>
      <c r="I83" s="1" t="s">
        <v>11</v>
      </c>
      <c r="J83" s="3"/>
      <c r="K83" s="3"/>
    </row>
    <row r="84">
      <c r="A84" s="4" t="s">
        <v>960</v>
      </c>
      <c r="B84" s="1" t="s">
        <v>961</v>
      </c>
      <c r="C84" s="1" t="s">
        <v>962</v>
      </c>
      <c r="D84" s="1" t="s">
        <v>9681</v>
      </c>
      <c r="E84" s="1" t="s">
        <v>9603</v>
      </c>
      <c r="F84" s="1" t="s">
        <v>964</v>
      </c>
      <c r="G84" s="1" t="s">
        <v>965</v>
      </c>
      <c r="H84" s="1" t="s">
        <v>11</v>
      </c>
      <c r="I84" s="1" t="s">
        <v>183</v>
      </c>
      <c r="J84" s="3"/>
      <c r="K84" s="3"/>
    </row>
    <row r="85">
      <c r="A85" s="4" t="s">
        <v>971</v>
      </c>
      <c r="B85" s="1" t="s">
        <v>972</v>
      </c>
      <c r="C85" s="1" t="s">
        <v>973</v>
      </c>
      <c r="D85" s="1" t="s">
        <v>9682</v>
      </c>
      <c r="E85" s="1" t="s">
        <v>9683</v>
      </c>
      <c r="F85" s="1" t="s">
        <v>975</v>
      </c>
      <c r="G85" s="1" t="s">
        <v>976</v>
      </c>
      <c r="H85" s="5" t="s">
        <v>977</v>
      </c>
      <c r="I85" s="1" t="s">
        <v>80</v>
      </c>
      <c r="J85" s="3"/>
      <c r="K85" s="3"/>
    </row>
    <row r="86">
      <c r="A86" s="4" t="s">
        <v>979</v>
      </c>
      <c r="B86" s="1" t="s">
        <v>980</v>
      </c>
      <c r="C86" s="1" t="s">
        <v>981</v>
      </c>
      <c r="D86" s="1" t="s">
        <v>9684</v>
      </c>
      <c r="E86" s="1" t="s">
        <v>9603</v>
      </c>
      <c r="F86" s="1" t="s">
        <v>983</v>
      </c>
      <c r="G86" s="1" t="s">
        <v>984</v>
      </c>
      <c r="H86" s="1" t="s">
        <v>11</v>
      </c>
      <c r="I86" s="1" t="s">
        <v>312</v>
      </c>
      <c r="J86" s="3"/>
      <c r="K86" s="3"/>
    </row>
    <row r="87">
      <c r="A87" s="4" t="s">
        <v>986</v>
      </c>
      <c r="B87" s="1" t="s">
        <v>987</v>
      </c>
      <c r="C87" s="1" t="s">
        <v>988</v>
      </c>
      <c r="D87" s="1" t="s">
        <v>989</v>
      </c>
      <c r="E87" s="1" t="s">
        <v>9619</v>
      </c>
      <c r="F87" s="1" t="s">
        <v>990</v>
      </c>
      <c r="G87" s="1" t="s">
        <v>11</v>
      </c>
      <c r="H87" s="5" t="s">
        <v>991</v>
      </c>
      <c r="I87" s="1" t="s">
        <v>11</v>
      </c>
      <c r="J87" s="3"/>
      <c r="K87" s="3"/>
    </row>
    <row r="88">
      <c r="A88" s="4" t="s">
        <v>1009</v>
      </c>
      <c r="B88" s="1" t="s">
        <v>1010</v>
      </c>
      <c r="C88" s="1" t="s">
        <v>1011</v>
      </c>
      <c r="D88" s="1" t="s">
        <v>9685</v>
      </c>
      <c r="E88" s="1" t="s">
        <v>9592</v>
      </c>
      <c r="F88" s="1" t="s">
        <v>1013</v>
      </c>
      <c r="G88" s="1" t="s">
        <v>1014</v>
      </c>
      <c r="H88" s="3"/>
      <c r="I88" s="1" t="s">
        <v>31</v>
      </c>
      <c r="J88" s="3"/>
      <c r="K88" s="3"/>
    </row>
    <row r="89">
      <c r="A89" s="4" t="s">
        <v>1018</v>
      </c>
      <c r="B89" s="1" t="s">
        <v>1019</v>
      </c>
      <c r="C89" s="1" t="s">
        <v>1020</v>
      </c>
      <c r="D89" s="1" t="s">
        <v>9686</v>
      </c>
      <c r="E89" s="1" t="s">
        <v>9601</v>
      </c>
      <c r="F89" s="1" t="s">
        <v>1022</v>
      </c>
      <c r="G89" s="1" t="s">
        <v>11</v>
      </c>
      <c r="H89" s="5" t="s">
        <v>1023</v>
      </c>
      <c r="I89" s="1" t="s">
        <v>53</v>
      </c>
      <c r="J89" s="3"/>
      <c r="K89" s="3"/>
    </row>
    <row r="90">
      <c r="A90" s="4" t="s">
        <v>1029</v>
      </c>
      <c r="B90" s="1" t="s">
        <v>1030</v>
      </c>
      <c r="C90" s="1" t="s">
        <v>1031</v>
      </c>
      <c r="D90" s="1" t="s">
        <v>9687</v>
      </c>
      <c r="E90" s="1" t="s">
        <v>9631</v>
      </c>
      <c r="F90" s="1" t="s">
        <v>1033</v>
      </c>
      <c r="G90" s="1" t="s">
        <v>11</v>
      </c>
      <c r="H90" s="1" t="s">
        <v>11</v>
      </c>
      <c r="I90" s="1" t="s">
        <v>183</v>
      </c>
      <c r="J90" s="3"/>
      <c r="K90" s="3"/>
    </row>
    <row r="91">
      <c r="A91" s="4" t="s">
        <v>1035</v>
      </c>
      <c r="B91" s="1" t="s">
        <v>1036</v>
      </c>
      <c r="C91" s="1" t="s">
        <v>1037</v>
      </c>
      <c r="D91" s="1" t="s">
        <v>9688</v>
      </c>
      <c r="E91" s="1" t="s">
        <v>9592</v>
      </c>
      <c r="F91" s="1" t="s">
        <v>1039</v>
      </c>
      <c r="G91" s="1" t="s">
        <v>1040</v>
      </c>
      <c r="H91" s="5" t="s">
        <v>1041</v>
      </c>
      <c r="I91" s="1" t="s">
        <v>80</v>
      </c>
      <c r="J91" s="3"/>
      <c r="K91" s="3"/>
    </row>
    <row r="92">
      <c r="A92" s="4" t="s">
        <v>1043</v>
      </c>
      <c r="B92" s="1" t="s">
        <v>1044</v>
      </c>
      <c r="C92" s="1" t="s">
        <v>1045</v>
      </c>
      <c r="D92" s="1" t="s">
        <v>9689</v>
      </c>
      <c r="E92" s="1" t="s">
        <v>9597</v>
      </c>
      <c r="F92" s="1" t="s">
        <v>1047</v>
      </c>
      <c r="G92" s="1" t="s">
        <v>11</v>
      </c>
      <c r="H92" s="5" t="s">
        <v>1048</v>
      </c>
      <c r="I92" s="1" t="s">
        <v>31</v>
      </c>
      <c r="J92" s="3"/>
      <c r="K92" s="3"/>
    </row>
    <row r="93">
      <c r="A93" s="4" t="s">
        <v>1052</v>
      </c>
      <c r="B93" s="1" t="s">
        <v>1053</v>
      </c>
      <c r="C93" s="1" t="s">
        <v>1054</v>
      </c>
      <c r="D93" s="1" t="s">
        <v>9690</v>
      </c>
      <c r="E93" s="1" t="s">
        <v>9691</v>
      </c>
      <c r="F93" s="1" t="s">
        <v>1056</v>
      </c>
      <c r="G93" s="1" t="s">
        <v>11</v>
      </c>
      <c r="H93" s="5" t="s">
        <v>1057</v>
      </c>
      <c r="I93" s="1" t="s">
        <v>183</v>
      </c>
      <c r="J93" s="3"/>
      <c r="K93" s="3"/>
    </row>
    <row r="94">
      <c r="A94" s="4" t="s">
        <v>1059</v>
      </c>
      <c r="B94" s="1" t="s">
        <v>1060</v>
      </c>
      <c r="C94" s="1" t="s">
        <v>1061</v>
      </c>
      <c r="D94" s="1" t="s">
        <v>9692</v>
      </c>
      <c r="E94" s="1" t="s">
        <v>9603</v>
      </c>
      <c r="F94" s="1" t="s">
        <v>1063</v>
      </c>
      <c r="G94" s="1" t="s">
        <v>1064</v>
      </c>
      <c r="H94" s="5" t="s">
        <v>1065</v>
      </c>
      <c r="I94" s="1" t="s">
        <v>53</v>
      </c>
      <c r="J94" s="3"/>
      <c r="K94" s="3"/>
    </row>
    <row r="95">
      <c r="A95" s="4" t="s">
        <v>1077</v>
      </c>
      <c r="B95" s="1" t="s">
        <v>1078</v>
      </c>
      <c r="C95" s="1" t="s">
        <v>1079</v>
      </c>
      <c r="D95" s="1" t="s">
        <v>9693</v>
      </c>
      <c r="E95" s="1" t="s">
        <v>9631</v>
      </c>
      <c r="F95" s="1" t="s">
        <v>1081</v>
      </c>
      <c r="G95" s="1" t="s">
        <v>1082</v>
      </c>
      <c r="H95" s="5" t="s">
        <v>1083</v>
      </c>
      <c r="I95" s="1" t="s">
        <v>183</v>
      </c>
      <c r="J95" s="3"/>
      <c r="K95" s="3"/>
    </row>
    <row r="96">
      <c r="A96" s="4" t="s">
        <v>1085</v>
      </c>
      <c r="B96" s="1" t="s">
        <v>1086</v>
      </c>
      <c r="C96" s="3"/>
      <c r="D96" s="1" t="s">
        <v>9575</v>
      </c>
      <c r="E96" s="1" t="s">
        <v>9608</v>
      </c>
      <c r="F96" s="3"/>
      <c r="G96" s="1" t="s">
        <v>11</v>
      </c>
      <c r="H96" s="1" t="s">
        <v>11</v>
      </c>
      <c r="I96" s="1" t="s">
        <v>11</v>
      </c>
      <c r="J96" s="3"/>
      <c r="K96" s="3"/>
    </row>
    <row r="97">
      <c r="A97" s="4" t="s">
        <v>1088</v>
      </c>
      <c r="B97" s="1" t="s">
        <v>1089</v>
      </c>
      <c r="C97" s="1" t="s">
        <v>1090</v>
      </c>
      <c r="D97" s="1" t="s">
        <v>9694</v>
      </c>
      <c r="E97" s="1" t="s">
        <v>9603</v>
      </c>
      <c r="F97" s="1" t="s">
        <v>1092</v>
      </c>
      <c r="G97" s="1" t="s">
        <v>11</v>
      </c>
      <c r="H97" s="1" t="s">
        <v>11</v>
      </c>
      <c r="I97" s="1" t="s">
        <v>312</v>
      </c>
      <c r="J97" s="3"/>
      <c r="K97" s="3"/>
    </row>
    <row r="98">
      <c r="A98" s="4" t="s">
        <v>1096</v>
      </c>
      <c r="B98" s="1" t="s">
        <v>1097</v>
      </c>
      <c r="C98" s="1" t="s">
        <v>1098</v>
      </c>
      <c r="D98" s="1" t="s">
        <v>9695</v>
      </c>
      <c r="E98" s="1" t="s">
        <v>9592</v>
      </c>
      <c r="F98" s="1" t="s">
        <v>1100</v>
      </c>
      <c r="G98" s="1" t="s">
        <v>11</v>
      </c>
      <c r="H98" s="5" t="s">
        <v>1101</v>
      </c>
      <c r="I98" s="1" t="s">
        <v>80</v>
      </c>
      <c r="J98" s="3"/>
      <c r="K98" s="3"/>
    </row>
    <row r="99">
      <c r="A99" s="4" t="s">
        <v>1107</v>
      </c>
      <c r="B99" s="1" t="s">
        <v>1108</v>
      </c>
      <c r="C99" s="1" t="s">
        <v>1109</v>
      </c>
      <c r="D99" s="1" t="s">
        <v>9696</v>
      </c>
      <c r="E99" s="1" t="s">
        <v>9597</v>
      </c>
      <c r="F99" s="1" t="s">
        <v>1111</v>
      </c>
      <c r="G99" s="1" t="s">
        <v>11</v>
      </c>
      <c r="H99" s="1" t="s">
        <v>11</v>
      </c>
      <c r="I99" s="1" t="s">
        <v>80</v>
      </c>
      <c r="J99" s="3"/>
      <c r="K99" s="3"/>
    </row>
    <row r="100">
      <c r="A100" s="4" t="s">
        <v>1145</v>
      </c>
      <c r="B100" s="1" t="s">
        <v>1146</v>
      </c>
      <c r="C100" s="1" t="s">
        <v>1147</v>
      </c>
      <c r="D100" s="1" t="s">
        <v>9697</v>
      </c>
      <c r="E100" s="1" t="s">
        <v>9592</v>
      </c>
      <c r="F100" s="1" t="s">
        <v>1149</v>
      </c>
      <c r="G100" s="1" t="s">
        <v>11</v>
      </c>
      <c r="H100" s="5" t="s">
        <v>1150</v>
      </c>
      <c r="I100" s="1" t="s">
        <v>80</v>
      </c>
      <c r="J100" s="3"/>
      <c r="K100" s="3"/>
    </row>
    <row r="101">
      <c r="A101" s="4" t="s">
        <v>1156</v>
      </c>
      <c r="B101" s="1" t="s">
        <v>1157</v>
      </c>
      <c r="C101" s="1" t="s">
        <v>1158</v>
      </c>
      <c r="D101" s="1" t="s">
        <v>9698</v>
      </c>
      <c r="E101" s="1" t="s">
        <v>9592</v>
      </c>
      <c r="F101" s="1" t="s">
        <v>1160</v>
      </c>
      <c r="G101" s="1" t="s">
        <v>11</v>
      </c>
      <c r="H101" s="1" t="s">
        <v>11</v>
      </c>
      <c r="I101" s="1" t="s">
        <v>80</v>
      </c>
      <c r="J101" s="3"/>
      <c r="K101" s="3"/>
    </row>
    <row r="102">
      <c r="A102" s="4" t="s">
        <v>1162</v>
      </c>
      <c r="B102" s="1" t="s">
        <v>1163</v>
      </c>
      <c r="C102" s="3"/>
      <c r="D102" s="1" t="s">
        <v>9575</v>
      </c>
      <c r="E102" s="1" t="s">
        <v>9608</v>
      </c>
      <c r="F102" s="3"/>
      <c r="G102" s="1" t="s">
        <v>11</v>
      </c>
      <c r="H102" s="1" t="s">
        <v>11</v>
      </c>
      <c r="I102" s="1" t="s">
        <v>11</v>
      </c>
      <c r="J102" s="3"/>
      <c r="K102" s="3"/>
    </row>
    <row r="103">
      <c r="A103" s="4" t="s">
        <v>1165</v>
      </c>
      <c r="B103" s="1" t="s">
        <v>1166</v>
      </c>
      <c r="C103" s="1" t="s">
        <v>1167</v>
      </c>
      <c r="D103" s="1" t="s">
        <v>9699</v>
      </c>
      <c r="E103" s="1" t="s">
        <v>9592</v>
      </c>
      <c r="F103" s="1" t="s">
        <v>1169</v>
      </c>
      <c r="G103" s="1" t="s">
        <v>11</v>
      </c>
      <c r="H103" s="1" t="s">
        <v>11</v>
      </c>
      <c r="I103" s="1" t="s">
        <v>43</v>
      </c>
      <c r="J103" s="3"/>
      <c r="K103" s="3"/>
    </row>
    <row r="104">
      <c r="A104" s="4" t="s">
        <v>1171</v>
      </c>
      <c r="B104" s="1" t="s">
        <v>1172</v>
      </c>
      <c r="C104" s="1" t="s">
        <v>1173</v>
      </c>
      <c r="D104" s="1" t="s">
        <v>9700</v>
      </c>
      <c r="E104" s="1" t="s">
        <v>9597</v>
      </c>
      <c r="F104" s="1" t="s">
        <v>1175</v>
      </c>
      <c r="G104" s="1" t="s">
        <v>1176</v>
      </c>
      <c r="H104" s="1" t="s">
        <v>11</v>
      </c>
      <c r="I104" s="1" t="s">
        <v>53</v>
      </c>
      <c r="J104" s="3"/>
      <c r="K104" s="3"/>
    </row>
    <row r="105">
      <c r="A105" s="4" t="s">
        <v>1182</v>
      </c>
      <c r="B105" s="1" t="s">
        <v>1183</v>
      </c>
      <c r="C105" s="1" t="s">
        <v>1184</v>
      </c>
      <c r="D105" s="1" t="s">
        <v>9701</v>
      </c>
      <c r="E105" s="1" t="s">
        <v>9597</v>
      </c>
      <c r="F105" s="1" t="s">
        <v>1186</v>
      </c>
      <c r="G105" s="1" t="s">
        <v>11</v>
      </c>
      <c r="H105" s="5" t="s">
        <v>1187</v>
      </c>
      <c r="I105" s="1" t="s">
        <v>31</v>
      </c>
      <c r="J105" s="3"/>
      <c r="K105" s="3"/>
    </row>
    <row r="106">
      <c r="A106" s="4" t="s">
        <v>1193</v>
      </c>
      <c r="B106" s="1" t="s">
        <v>1194</v>
      </c>
      <c r="C106" s="1" t="s">
        <v>1195</v>
      </c>
      <c r="D106" s="1" t="s">
        <v>9702</v>
      </c>
      <c r="E106" s="1" t="s">
        <v>9703</v>
      </c>
      <c r="F106" s="1" t="s">
        <v>1197</v>
      </c>
      <c r="G106" s="1" t="s">
        <v>11</v>
      </c>
      <c r="H106" s="5" t="s">
        <v>1198</v>
      </c>
      <c r="I106" s="1" t="s">
        <v>1199</v>
      </c>
      <c r="J106" s="3"/>
      <c r="K106" s="3"/>
    </row>
    <row r="107">
      <c r="A107" s="4" t="s">
        <v>1207</v>
      </c>
      <c r="B107" s="1" t="s">
        <v>1208</v>
      </c>
      <c r="C107" s="1" t="s">
        <v>1209</v>
      </c>
      <c r="D107" s="1" t="s">
        <v>9704</v>
      </c>
      <c r="E107" s="1" t="s">
        <v>9705</v>
      </c>
      <c r="F107" s="1" t="s">
        <v>1211</v>
      </c>
      <c r="G107" s="1" t="s">
        <v>11</v>
      </c>
      <c r="H107" s="5" t="s">
        <v>1212</v>
      </c>
      <c r="I107" s="1" t="s">
        <v>312</v>
      </c>
      <c r="J107" s="3"/>
      <c r="K107" s="3"/>
    </row>
    <row r="108">
      <c r="A108" s="4" t="s">
        <v>1220</v>
      </c>
      <c r="B108" s="1" t="s">
        <v>1221</v>
      </c>
      <c r="C108" s="1" t="s">
        <v>1222</v>
      </c>
      <c r="D108" s="1" t="s">
        <v>9706</v>
      </c>
      <c r="E108" s="1" t="s">
        <v>9592</v>
      </c>
      <c r="F108" s="1" t="s">
        <v>1224</v>
      </c>
      <c r="G108" s="1" t="s">
        <v>1225</v>
      </c>
      <c r="H108" s="5" t="s">
        <v>1226</v>
      </c>
      <c r="I108" s="1" t="s">
        <v>154</v>
      </c>
      <c r="J108" s="3"/>
      <c r="K108" s="3"/>
    </row>
    <row r="109">
      <c r="A109" s="4" t="s">
        <v>1230</v>
      </c>
      <c r="B109" s="1" t="s">
        <v>1231</v>
      </c>
      <c r="C109" s="1" t="s">
        <v>1232</v>
      </c>
      <c r="D109" s="1" t="s">
        <v>9707</v>
      </c>
      <c r="E109" s="1" t="s">
        <v>9597</v>
      </c>
      <c r="F109" s="1" t="s">
        <v>1234</v>
      </c>
      <c r="G109" s="1" t="s">
        <v>11</v>
      </c>
      <c r="H109" s="5" t="s">
        <v>1235</v>
      </c>
      <c r="I109" s="1" t="s">
        <v>312</v>
      </c>
      <c r="J109" s="3"/>
      <c r="K109" s="3"/>
    </row>
    <row r="110">
      <c r="A110" s="4" t="s">
        <v>1237</v>
      </c>
      <c r="B110" s="1" t="s">
        <v>1238</v>
      </c>
      <c r="C110" s="1" t="s">
        <v>1239</v>
      </c>
      <c r="D110" s="1" t="s">
        <v>9708</v>
      </c>
      <c r="E110" s="1" t="s">
        <v>9592</v>
      </c>
      <c r="F110" s="1" t="s">
        <v>1241</v>
      </c>
      <c r="G110" s="1" t="s">
        <v>1242</v>
      </c>
      <c r="H110" s="1" t="s">
        <v>11</v>
      </c>
      <c r="I110" s="1" t="s">
        <v>80</v>
      </c>
      <c r="J110" s="3"/>
      <c r="K110" s="3"/>
    </row>
    <row r="111">
      <c r="A111" s="4" t="s">
        <v>1256</v>
      </c>
      <c r="B111" s="1" t="s">
        <v>1257</v>
      </c>
      <c r="C111" s="1" t="s">
        <v>1258</v>
      </c>
      <c r="D111" s="1" t="s">
        <v>9709</v>
      </c>
      <c r="E111" s="1" t="s">
        <v>9592</v>
      </c>
      <c r="F111" s="1" t="s">
        <v>1260</v>
      </c>
      <c r="G111" s="1" t="s">
        <v>11</v>
      </c>
      <c r="H111" s="5" t="s">
        <v>1261</v>
      </c>
      <c r="I111" s="1" t="s">
        <v>312</v>
      </c>
      <c r="J111" s="3"/>
      <c r="K111" s="3"/>
    </row>
    <row r="112">
      <c r="A112" s="4" t="s">
        <v>1265</v>
      </c>
      <c r="B112" s="1" t="s">
        <v>1266</v>
      </c>
      <c r="C112" s="1" t="s">
        <v>1267</v>
      </c>
      <c r="D112" s="1" t="s">
        <v>9710</v>
      </c>
      <c r="E112" s="1" t="s">
        <v>9592</v>
      </c>
      <c r="F112" s="1" t="s">
        <v>1269</v>
      </c>
      <c r="G112" s="1" t="s">
        <v>11</v>
      </c>
      <c r="H112" s="1" t="s">
        <v>11</v>
      </c>
      <c r="I112" s="1" t="s">
        <v>382</v>
      </c>
      <c r="J112" s="3"/>
      <c r="K112" s="3"/>
    </row>
    <row r="113">
      <c r="A113" s="4" t="s">
        <v>1279</v>
      </c>
      <c r="B113" s="1" t="s">
        <v>1280</v>
      </c>
      <c r="C113" s="1" t="s">
        <v>1281</v>
      </c>
      <c r="D113" s="1" t="s">
        <v>9711</v>
      </c>
      <c r="E113" s="1" t="s">
        <v>9592</v>
      </c>
      <c r="F113" s="1" t="s">
        <v>1283</v>
      </c>
      <c r="G113" s="1" t="s">
        <v>11</v>
      </c>
      <c r="H113" s="3"/>
      <c r="I113" s="1" t="s">
        <v>53</v>
      </c>
      <c r="J113" s="3"/>
      <c r="K113" s="3"/>
    </row>
    <row r="114">
      <c r="A114" s="4" t="s">
        <v>1287</v>
      </c>
      <c r="B114" s="1" t="s">
        <v>1288</v>
      </c>
      <c r="C114" s="1" t="s">
        <v>1289</v>
      </c>
      <c r="D114" s="1" t="s">
        <v>9712</v>
      </c>
      <c r="E114" s="1" t="s">
        <v>9597</v>
      </c>
      <c r="F114" s="1" t="s">
        <v>1291</v>
      </c>
      <c r="G114" s="1" t="s">
        <v>1292</v>
      </c>
      <c r="H114" s="1" t="s">
        <v>11</v>
      </c>
      <c r="I114" s="1" t="s">
        <v>183</v>
      </c>
      <c r="J114" s="3"/>
      <c r="K114" s="3"/>
    </row>
    <row r="115">
      <c r="A115" s="4" t="s">
        <v>1296</v>
      </c>
      <c r="B115" s="1" t="s">
        <v>1297</v>
      </c>
      <c r="C115" s="1" t="s">
        <v>1298</v>
      </c>
      <c r="D115" s="1" t="s">
        <v>9713</v>
      </c>
      <c r="E115" s="1" t="s">
        <v>9601</v>
      </c>
      <c r="F115" s="1" t="s">
        <v>1300</v>
      </c>
      <c r="G115" s="1" t="s">
        <v>1301</v>
      </c>
      <c r="H115" s="1" t="s">
        <v>11</v>
      </c>
      <c r="I115" s="1" t="s">
        <v>31</v>
      </c>
      <c r="J115" s="3"/>
      <c r="K115" s="3"/>
    </row>
    <row r="116">
      <c r="A116" s="4" t="s">
        <v>1307</v>
      </c>
      <c r="B116" s="1" t="s">
        <v>1308</v>
      </c>
      <c r="C116" s="1" t="s">
        <v>1309</v>
      </c>
      <c r="D116" s="1" t="s">
        <v>9714</v>
      </c>
      <c r="E116" s="1" t="s">
        <v>9592</v>
      </c>
      <c r="F116" s="1" t="s">
        <v>1311</v>
      </c>
      <c r="G116" s="1" t="s">
        <v>11</v>
      </c>
      <c r="H116" s="5" t="s">
        <v>1312</v>
      </c>
      <c r="I116" s="1" t="s">
        <v>312</v>
      </c>
      <c r="J116" s="3"/>
      <c r="K116" s="3"/>
    </row>
    <row r="117">
      <c r="A117" s="4" t="s">
        <v>1316</v>
      </c>
      <c r="B117" s="1" t="s">
        <v>1317</v>
      </c>
      <c r="C117" s="1" t="s">
        <v>1318</v>
      </c>
      <c r="D117" s="1" t="s">
        <v>9715</v>
      </c>
      <c r="E117" s="1" t="s">
        <v>9661</v>
      </c>
      <c r="F117" s="1" t="s">
        <v>1320</v>
      </c>
      <c r="G117" s="1" t="s">
        <v>1321</v>
      </c>
      <c r="H117" s="1" t="s">
        <v>11</v>
      </c>
      <c r="I117" s="1" t="s">
        <v>382</v>
      </c>
      <c r="J117" s="3"/>
      <c r="K117" s="3"/>
    </row>
    <row r="118">
      <c r="A118" s="4" t="s">
        <v>1327</v>
      </c>
      <c r="B118" s="1" t="s">
        <v>1328</v>
      </c>
      <c r="C118" s="1" t="s">
        <v>1329</v>
      </c>
      <c r="D118" s="1" t="s">
        <v>9716</v>
      </c>
      <c r="E118" s="1" t="s">
        <v>9717</v>
      </c>
      <c r="F118" s="1" t="s">
        <v>1331</v>
      </c>
      <c r="G118" s="1" t="s">
        <v>11</v>
      </c>
      <c r="H118" s="5" t="s">
        <v>1332</v>
      </c>
      <c r="I118" s="1" t="s">
        <v>31</v>
      </c>
      <c r="J118" s="3"/>
      <c r="K118" s="3"/>
    </row>
    <row r="119">
      <c r="A119" s="4" t="s">
        <v>1340</v>
      </c>
      <c r="B119" s="1" t="s">
        <v>1341</v>
      </c>
      <c r="C119" s="1" t="s">
        <v>1342</v>
      </c>
      <c r="D119" s="1" t="s">
        <v>9576</v>
      </c>
      <c r="E119" s="1" t="s">
        <v>9718</v>
      </c>
      <c r="F119" s="1" t="s">
        <v>1344</v>
      </c>
      <c r="G119" s="1" t="s">
        <v>11</v>
      </c>
      <c r="H119" s="5" t="s">
        <v>1345</v>
      </c>
      <c r="I119" s="1" t="s">
        <v>80</v>
      </c>
      <c r="J119" s="3"/>
      <c r="K119" s="3"/>
    </row>
    <row r="120">
      <c r="A120" s="4" t="s">
        <v>1349</v>
      </c>
      <c r="B120" s="1" t="s">
        <v>1350</v>
      </c>
      <c r="C120" s="1" t="s">
        <v>1351</v>
      </c>
      <c r="D120" s="1" t="s">
        <v>9719</v>
      </c>
      <c r="E120" s="1" t="s">
        <v>9670</v>
      </c>
      <c r="F120" s="1" t="s">
        <v>1353</v>
      </c>
      <c r="G120" s="1" t="s">
        <v>11</v>
      </c>
      <c r="H120" s="3"/>
      <c r="I120" s="1" t="s">
        <v>183</v>
      </c>
      <c r="J120" s="3"/>
      <c r="K120" s="3"/>
    </row>
    <row r="121">
      <c r="A121" s="4" t="s">
        <v>1373</v>
      </c>
      <c r="B121" s="1" t="s">
        <v>1374</v>
      </c>
      <c r="C121" s="1" t="s">
        <v>1375</v>
      </c>
      <c r="D121" s="1" t="s">
        <v>9720</v>
      </c>
      <c r="E121" s="1" t="s">
        <v>9601</v>
      </c>
      <c r="F121" s="1" t="s">
        <v>1377</v>
      </c>
      <c r="G121" s="1" t="s">
        <v>1378</v>
      </c>
      <c r="H121" s="5" t="s">
        <v>1379</v>
      </c>
      <c r="I121" s="1" t="s">
        <v>80</v>
      </c>
      <c r="J121" s="3"/>
      <c r="K121" s="3"/>
    </row>
    <row r="122">
      <c r="A122" s="4" t="s">
        <v>1383</v>
      </c>
      <c r="B122" s="1" t="s">
        <v>1384</v>
      </c>
      <c r="C122" s="1" t="s">
        <v>1385</v>
      </c>
      <c r="D122" s="1" t="s">
        <v>9721</v>
      </c>
      <c r="E122" s="1" t="s">
        <v>9631</v>
      </c>
      <c r="F122" s="1" t="s">
        <v>1387</v>
      </c>
      <c r="G122" s="1" t="s">
        <v>1388</v>
      </c>
      <c r="H122" s="5" t="s">
        <v>1389</v>
      </c>
      <c r="I122" s="1" t="s">
        <v>312</v>
      </c>
      <c r="J122" s="3"/>
      <c r="K122" s="3"/>
    </row>
    <row r="123">
      <c r="A123" s="4" t="s">
        <v>1395</v>
      </c>
      <c r="B123" s="1" t="s">
        <v>1396</v>
      </c>
      <c r="C123" s="1" t="s">
        <v>1397</v>
      </c>
      <c r="D123" s="1" t="s">
        <v>9722</v>
      </c>
      <c r="E123" s="1" t="s">
        <v>9603</v>
      </c>
      <c r="F123" s="1" t="s">
        <v>1399</v>
      </c>
      <c r="G123" s="1" t="s">
        <v>11</v>
      </c>
      <c r="H123" s="1" t="s">
        <v>1400</v>
      </c>
      <c r="I123" s="1" t="s">
        <v>154</v>
      </c>
      <c r="J123" s="3"/>
      <c r="K123" s="3"/>
    </row>
    <row r="124">
      <c r="A124" s="4" t="s">
        <v>1402</v>
      </c>
      <c r="B124" s="1" t="s">
        <v>1403</v>
      </c>
      <c r="C124" s="1" t="s">
        <v>1404</v>
      </c>
      <c r="D124" s="1" t="s">
        <v>1405</v>
      </c>
      <c r="E124" s="1" t="s">
        <v>9619</v>
      </c>
      <c r="F124" s="1" t="s">
        <v>1406</v>
      </c>
      <c r="G124" s="1" t="s">
        <v>11</v>
      </c>
      <c r="H124" s="1" t="s">
        <v>1407</v>
      </c>
      <c r="I124" s="1" t="s">
        <v>31</v>
      </c>
      <c r="J124" s="3"/>
      <c r="K124" s="3"/>
    </row>
    <row r="125">
      <c r="A125" s="4" t="s">
        <v>1409</v>
      </c>
      <c r="B125" s="1" t="s">
        <v>1410</v>
      </c>
      <c r="C125" s="1" t="s">
        <v>1411</v>
      </c>
      <c r="D125" s="1" t="s">
        <v>9723</v>
      </c>
      <c r="E125" s="1" t="s">
        <v>9597</v>
      </c>
      <c r="F125" s="1" t="s">
        <v>1413</v>
      </c>
      <c r="G125" s="1" t="s">
        <v>11</v>
      </c>
      <c r="H125" s="5" t="s">
        <v>1414</v>
      </c>
      <c r="I125" s="1" t="s">
        <v>43</v>
      </c>
      <c r="J125" s="3"/>
      <c r="K125" s="3"/>
    </row>
    <row r="126">
      <c r="A126" s="4" t="s">
        <v>1416</v>
      </c>
      <c r="B126" s="1" t="s">
        <v>1417</v>
      </c>
      <c r="C126" s="3"/>
      <c r="D126" s="1" t="s">
        <v>9575</v>
      </c>
      <c r="E126" s="1" t="s">
        <v>9608</v>
      </c>
      <c r="F126" s="3"/>
      <c r="G126" s="1" t="s">
        <v>11</v>
      </c>
      <c r="H126" s="1" t="s">
        <v>11</v>
      </c>
      <c r="I126" s="1" t="s">
        <v>11</v>
      </c>
      <c r="J126" s="3"/>
      <c r="K126" s="3"/>
    </row>
    <row r="127">
      <c r="A127" s="4" t="s">
        <v>1427</v>
      </c>
      <c r="B127" s="1" t="s">
        <v>1428</v>
      </c>
      <c r="C127" s="1" t="s">
        <v>1429</v>
      </c>
      <c r="D127" s="1" t="s">
        <v>9724</v>
      </c>
      <c r="E127" s="1" t="s">
        <v>9603</v>
      </c>
      <c r="F127" s="1" t="s">
        <v>1431</v>
      </c>
      <c r="G127" s="1" t="s">
        <v>11</v>
      </c>
      <c r="H127" s="5" t="s">
        <v>1432</v>
      </c>
      <c r="I127" s="1" t="s">
        <v>80</v>
      </c>
      <c r="J127" s="3"/>
      <c r="K127" s="3"/>
    </row>
    <row r="128">
      <c r="A128" s="4" t="s">
        <v>1434</v>
      </c>
      <c r="B128" s="1" t="s">
        <v>1435</v>
      </c>
      <c r="C128" s="1" t="s">
        <v>1436</v>
      </c>
      <c r="D128" s="1" t="s">
        <v>9725</v>
      </c>
      <c r="E128" s="1" t="s">
        <v>9592</v>
      </c>
      <c r="F128" s="1" t="s">
        <v>1438</v>
      </c>
      <c r="G128" s="1" t="s">
        <v>11</v>
      </c>
      <c r="H128" s="5" t="s">
        <v>1439</v>
      </c>
      <c r="I128" s="1" t="s">
        <v>154</v>
      </c>
      <c r="J128" s="3"/>
      <c r="K128" s="3"/>
    </row>
    <row r="129">
      <c r="A129" s="4" t="s">
        <v>1443</v>
      </c>
      <c r="B129" s="1" t="s">
        <v>1444</v>
      </c>
      <c r="C129" s="1" t="s">
        <v>1445</v>
      </c>
      <c r="D129" s="1" t="s">
        <v>9726</v>
      </c>
      <c r="E129" s="1" t="s">
        <v>9597</v>
      </c>
      <c r="F129" s="1" t="s">
        <v>1447</v>
      </c>
      <c r="G129" s="1" t="s">
        <v>11</v>
      </c>
      <c r="H129" s="1" t="s">
        <v>11</v>
      </c>
      <c r="I129" s="1" t="s">
        <v>80</v>
      </c>
      <c r="J129" s="3"/>
      <c r="K129" s="3"/>
    </row>
    <row r="130">
      <c r="A130" s="4" t="s">
        <v>1459</v>
      </c>
      <c r="B130" s="1" t="s">
        <v>1460</v>
      </c>
      <c r="C130" s="3"/>
      <c r="D130" s="1" t="s">
        <v>9575</v>
      </c>
      <c r="E130" s="1" t="s">
        <v>9608</v>
      </c>
      <c r="F130" s="3"/>
      <c r="G130" s="1" t="s">
        <v>11</v>
      </c>
      <c r="H130" s="1" t="s">
        <v>11</v>
      </c>
      <c r="I130" s="1" t="s">
        <v>11</v>
      </c>
      <c r="J130" s="3"/>
      <c r="K130" s="3"/>
    </row>
    <row r="131">
      <c r="A131" s="4" t="s">
        <v>1466</v>
      </c>
      <c r="B131" s="1" t="s">
        <v>1467</v>
      </c>
      <c r="C131" s="3"/>
      <c r="D131" s="1" t="s">
        <v>9575</v>
      </c>
      <c r="E131" s="1" t="s">
        <v>9608</v>
      </c>
      <c r="F131" s="3"/>
      <c r="G131" s="1" t="s">
        <v>11</v>
      </c>
      <c r="H131" s="1" t="s">
        <v>11</v>
      </c>
      <c r="I131" s="1" t="s">
        <v>11</v>
      </c>
      <c r="J131" s="3"/>
      <c r="K131" s="3"/>
    </row>
    <row r="132">
      <c r="A132" s="4" t="s">
        <v>1471</v>
      </c>
      <c r="B132" s="1" t="s">
        <v>1472</v>
      </c>
      <c r="C132" s="1" t="s">
        <v>1473</v>
      </c>
      <c r="D132" s="1" t="s">
        <v>9727</v>
      </c>
      <c r="E132" s="1" t="s">
        <v>9601</v>
      </c>
      <c r="F132" s="1" t="s">
        <v>1475</v>
      </c>
      <c r="G132" s="1" t="s">
        <v>11</v>
      </c>
      <c r="H132" s="5" t="s">
        <v>1476</v>
      </c>
      <c r="I132" s="1" t="s">
        <v>1199</v>
      </c>
      <c r="J132" s="3"/>
      <c r="K132" s="3"/>
    </row>
    <row r="133">
      <c r="A133" s="4" t="s">
        <v>1484</v>
      </c>
      <c r="B133" s="1" t="s">
        <v>1485</v>
      </c>
      <c r="C133" s="1" t="s">
        <v>1486</v>
      </c>
      <c r="D133" s="1" t="s">
        <v>9728</v>
      </c>
      <c r="E133" s="1" t="s">
        <v>9661</v>
      </c>
      <c r="F133" s="1" t="s">
        <v>1488</v>
      </c>
      <c r="G133" s="1" t="s">
        <v>11</v>
      </c>
      <c r="H133" s="1" t="s">
        <v>11</v>
      </c>
      <c r="I133" s="1" t="s">
        <v>154</v>
      </c>
      <c r="J133" s="3"/>
      <c r="K133" s="3"/>
    </row>
    <row r="134">
      <c r="A134" s="4" t="s">
        <v>1498</v>
      </c>
      <c r="B134" s="1" t="s">
        <v>1499</v>
      </c>
      <c r="C134" s="1" t="s">
        <v>1500</v>
      </c>
      <c r="D134" s="1" t="s">
        <v>9729</v>
      </c>
      <c r="E134" s="1" t="s">
        <v>9619</v>
      </c>
      <c r="F134" s="1" t="s">
        <v>1502</v>
      </c>
      <c r="G134" s="1" t="s">
        <v>1503</v>
      </c>
      <c r="H134" s="5" t="s">
        <v>1504</v>
      </c>
      <c r="I134" s="1" t="s">
        <v>31</v>
      </c>
      <c r="J134" s="3"/>
      <c r="K134" s="3"/>
    </row>
    <row r="135">
      <c r="A135" s="4" t="s">
        <v>1506</v>
      </c>
      <c r="B135" s="1" t="s">
        <v>1507</v>
      </c>
      <c r="C135" s="1" t="s">
        <v>1508</v>
      </c>
      <c r="D135" s="1" t="s">
        <v>9730</v>
      </c>
      <c r="E135" s="1" t="s">
        <v>9731</v>
      </c>
      <c r="F135" s="1" t="s">
        <v>1510</v>
      </c>
      <c r="G135" s="1" t="s">
        <v>11</v>
      </c>
      <c r="H135" s="1" t="s">
        <v>11</v>
      </c>
      <c r="I135" s="1" t="s">
        <v>312</v>
      </c>
      <c r="J135" s="3"/>
      <c r="K135" s="3"/>
    </row>
    <row r="136">
      <c r="A136" s="4" t="s">
        <v>1518</v>
      </c>
      <c r="B136" s="1" t="s">
        <v>1519</v>
      </c>
      <c r="C136" s="1" t="s">
        <v>1520</v>
      </c>
      <c r="D136" s="1" t="s">
        <v>9732</v>
      </c>
      <c r="E136" s="1" t="s">
        <v>9657</v>
      </c>
      <c r="F136" s="1" t="s">
        <v>1522</v>
      </c>
      <c r="G136" s="1" t="s">
        <v>1523</v>
      </c>
      <c r="H136" s="5" t="s">
        <v>1524</v>
      </c>
      <c r="I136" s="1" t="s">
        <v>924</v>
      </c>
      <c r="J136" s="3"/>
      <c r="K136" s="3"/>
    </row>
    <row r="137">
      <c r="A137" s="4" t="s">
        <v>1528</v>
      </c>
      <c r="B137" s="1" t="s">
        <v>1529</v>
      </c>
      <c r="C137" s="1" t="s">
        <v>1530</v>
      </c>
      <c r="D137" s="1" t="s">
        <v>9733</v>
      </c>
      <c r="E137" s="1" t="s">
        <v>9661</v>
      </c>
      <c r="F137" s="1" t="s">
        <v>1532</v>
      </c>
      <c r="G137" s="1" t="s">
        <v>1533</v>
      </c>
      <c r="H137" s="5" t="s">
        <v>1534</v>
      </c>
      <c r="I137" s="1" t="s">
        <v>80</v>
      </c>
      <c r="J137" s="3"/>
      <c r="K137" s="3"/>
    </row>
    <row r="138">
      <c r="A138" s="4" t="s">
        <v>1536</v>
      </c>
      <c r="B138" s="1" t="s">
        <v>1537</v>
      </c>
      <c r="C138" s="1" t="s">
        <v>1538</v>
      </c>
      <c r="D138" s="1" t="s">
        <v>9734</v>
      </c>
      <c r="E138" s="1" t="s">
        <v>9592</v>
      </c>
      <c r="F138" s="1" t="s">
        <v>1540</v>
      </c>
      <c r="G138" s="1" t="s">
        <v>11</v>
      </c>
      <c r="H138" s="1" t="s">
        <v>11</v>
      </c>
      <c r="I138" s="1" t="s">
        <v>31</v>
      </c>
      <c r="J138" s="3"/>
      <c r="K138" s="3"/>
    </row>
    <row r="139">
      <c r="A139" s="4" t="s">
        <v>1542</v>
      </c>
      <c r="B139" s="1" t="s">
        <v>1543</v>
      </c>
      <c r="C139" s="1" t="s">
        <v>1544</v>
      </c>
      <c r="D139" s="1" t="s">
        <v>9735</v>
      </c>
      <c r="E139" s="1" t="s">
        <v>9592</v>
      </c>
      <c r="F139" s="1" t="s">
        <v>1546</v>
      </c>
      <c r="G139" s="1" t="s">
        <v>1547</v>
      </c>
      <c r="H139" s="5" t="s">
        <v>1548</v>
      </c>
      <c r="I139" s="1" t="s">
        <v>154</v>
      </c>
      <c r="J139" s="3"/>
      <c r="K139" s="3"/>
    </row>
    <row r="140">
      <c r="A140" s="4" t="s">
        <v>1556</v>
      </c>
      <c r="B140" s="1" t="s">
        <v>1557</v>
      </c>
      <c r="C140" s="1" t="s">
        <v>1558</v>
      </c>
      <c r="D140" s="1" t="s">
        <v>9736</v>
      </c>
      <c r="E140" s="1" t="s">
        <v>9592</v>
      </c>
      <c r="F140" s="1" t="s">
        <v>1560</v>
      </c>
      <c r="G140" s="1" t="s">
        <v>1561</v>
      </c>
      <c r="H140" s="5" t="s">
        <v>1562</v>
      </c>
      <c r="I140" s="1" t="s">
        <v>312</v>
      </c>
      <c r="J140" s="3"/>
      <c r="K140" s="3"/>
    </row>
    <row r="141">
      <c r="A141" s="4" t="s">
        <v>1566</v>
      </c>
      <c r="B141" s="1" t="s">
        <v>1567</v>
      </c>
      <c r="C141" s="1" t="s">
        <v>1568</v>
      </c>
      <c r="D141" s="1" t="s">
        <v>9737</v>
      </c>
      <c r="E141" s="1" t="s">
        <v>9592</v>
      </c>
      <c r="F141" s="1" t="s">
        <v>1570</v>
      </c>
      <c r="G141" s="1" t="s">
        <v>11</v>
      </c>
      <c r="H141" s="5" t="s">
        <v>1571</v>
      </c>
      <c r="I141" s="1" t="s">
        <v>924</v>
      </c>
      <c r="J141" s="3"/>
      <c r="K141" s="3"/>
    </row>
    <row r="142">
      <c r="A142" s="4" t="s">
        <v>1577</v>
      </c>
      <c r="B142" s="1" t="s">
        <v>1578</v>
      </c>
      <c r="C142" s="1" t="s">
        <v>1579</v>
      </c>
      <c r="D142" s="1" t="s">
        <v>9738</v>
      </c>
      <c r="E142" s="1" t="s">
        <v>9603</v>
      </c>
      <c r="F142" s="1" t="s">
        <v>1581</v>
      </c>
      <c r="G142" s="1" t="s">
        <v>11</v>
      </c>
      <c r="H142" s="1" t="s">
        <v>11</v>
      </c>
      <c r="I142" s="1" t="s">
        <v>31</v>
      </c>
      <c r="J142" s="3"/>
      <c r="K142" s="3"/>
    </row>
    <row r="143">
      <c r="A143" s="4" t="s">
        <v>1583</v>
      </c>
      <c r="B143" s="1" t="s">
        <v>1584</v>
      </c>
      <c r="C143" s="1" t="s">
        <v>1585</v>
      </c>
      <c r="D143" s="1" t="s">
        <v>9739</v>
      </c>
      <c r="E143" s="1" t="s">
        <v>9592</v>
      </c>
      <c r="F143" s="1" t="s">
        <v>1587</v>
      </c>
      <c r="G143" s="1" t="s">
        <v>11</v>
      </c>
      <c r="H143" s="5" t="s">
        <v>1588</v>
      </c>
      <c r="I143" s="1" t="s">
        <v>382</v>
      </c>
      <c r="J143" s="3"/>
      <c r="K143" s="3"/>
    </row>
    <row r="144">
      <c r="A144" s="4" t="s">
        <v>1594</v>
      </c>
      <c r="B144" s="1" t="s">
        <v>1595</v>
      </c>
      <c r="C144" s="3"/>
      <c r="D144" s="1" t="s">
        <v>9575</v>
      </c>
      <c r="E144" s="1" t="s">
        <v>9608</v>
      </c>
      <c r="F144" s="3"/>
      <c r="G144" s="1" t="s">
        <v>11</v>
      </c>
      <c r="H144" s="1" t="s">
        <v>11</v>
      </c>
      <c r="I144" s="1" t="s">
        <v>11</v>
      </c>
      <c r="J144" s="3"/>
      <c r="K144" s="3"/>
    </row>
    <row r="145">
      <c r="A145" s="4" t="s">
        <v>1603</v>
      </c>
      <c r="B145" s="1" t="s">
        <v>1604</v>
      </c>
      <c r="C145" s="1" t="s">
        <v>1605</v>
      </c>
      <c r="D145" s="1" t="s">
        <v>9740</v>
      </c>
      <c r="E145" s="1" t="s">
        <v>9741</v>
      </c>
      <c r="F145" s="1" t="s">
        <v>1607</v>
      </c>
      <c r="G145" s="1" t="s">
        <v>1608</v>
      </c>
      <c r="H145" s="5" t="s">
        <v>1609</v>
      </c>
      <c r="I145" s="1" t="s">
        <v>53</v>
      </c>
      <c r="J145" s="3"/>
      <c r="K145" s="3"/>
    </row>
    <row r="146">
      <c r="A146" s="4" t="s">
        <v>1621</v>
      </c>
      <c r="B146" s="1" t="s">
        <v>1622</v>
      </c>
      <c r="C146" s="1" t="s">
        <v>1623</v>
      </c>
      <c r="D146" s="1" t="s">
        <v>9742</v>
      </c>
      <c r="E146" s="1" t="s">
        <v>9603</v>
      </c>
      <c r="F146" s="1" t="s">
        <v>1625</v>
      </c>
      <c r="G146" s="1" t="s">
        <v>11</v>
      </c>
      <c r="H146" s="5" t="s">
        <v>1626</v>
      </c>
      <c r="I146" s="1" t="s">
        <v>154</v>
      </c>
      <c r="J146" s="3"/>
      <c r="K146" s="3"/>
    </row>
    <row r="147">
      <c r="A147" s="4" t="s">
        <v>1628</v>
      </c>
      <c r="B147" s="1" t="s">
        <v>1629</v>
      </c>
      <c r="C147" s="1" t="s">
        <v>1630</v>
      </c>
      <c r="D147" s="1" t="s">
        <v>9743</v>
      </c>
      <c r="E147" s="1" t="s">
        <v>9631</v>
      </c>
      <c r="F147" s="1" t="s">
        <v>1632</v>
      </c>
      <c r="G147" s="1" t="s">
        <v>11</v>
      </c>
      <c r="H147" s="5" t="s">
        <v>1633</v>
      </c>
      <c r="I147" s="1" t="s">
        <v>53</v>
      </c>
      <c r="J147" s="3"/>
      <c r="K147" s="3"/>
    </row>
    <row r="148">
      <c r="A148" s="4" t="s">
        <v>1655</v>
      </c>
      <c r="B148" s="1" t="s">
        <v>1656</v>
      </c>
      <c r="C148" s="1" t="s">
        <v>1657</v>
      </c>
      <c r="D148" s="1" t="s">
        <v>9744</v>
      </c>
      <c r="E148" s="1" t="s">
        <v>9592</v>
      </c>
      <c r="F148" s="1" t="s">
        <v>1659</v>
      </c>
      <c r="G148" s="1" t="s">
        <v>11</v>
      </c>
      <c r="H148" s="5" t="s">
        <v>1660</v>
      </c>
      <c r="I148" s="1" t="s">
        <v>154</v>
      </c>
      <c r="J148" s="3"/>
      <c r="K148" s="3"/>
    </row>
    <row r="149">
      <c r="A149" s="4" t="s">
        <v>1668</v>
      </c>
      <c r="B149" s="1" t="s">
        <v>1669</v>
      </c>
      <c r="C149" s="1" t="s">
        <v>1670</v>
      </c>
      <c r="D149" s="1" t="s">
        <v>9745</v>
      </c>
      <c r="E149" s="1" t="s">
        <v>9592</v>
      </c>
      <c r="F149" s="1" t="s">
        <v>1672</v>
      </c>
      <c r="G149" s="1" t="s">
        <v>11</v>
      </c>
      <c r="H149" s="1" t="s">
        <v>11</v>
      </c>
      <c r="I149" s="1" t="s">
        <v>80</v>
      </c>
      <c r="J149" s="3"/>
      <c r="K149" s="3"/>
    </row>
    <row r="150">
      <c r="A150" s="4" t="s">
        <v>1674</v>
      </c>
      <c r="B150" s="1" t="s">
        <v>1675</v>
      </c>
      <c r="C150" s="1" t="s">
        <v>1676</v>
      </c>
      <c r="D150" s="1" t="s">
        <v>9746</v>
      </c>
      <c r="E150" s="1" t="s">
        <v>9661</v>
      </c>
      <c r="F150" s="1" t="s">
        <v>1678</v>
      </c>
      <c r="G150" s="1" t="s">
        <v>11</v>
      </c>
      <c r="H150" s="5" t="s">
        <v>1679</v>
      </c>
      <c r="I150" s="1" t="s">
        <v>53</v>
      </c>
      <c r="J150" s="3"/>
      <c r="K150" s="3"/>
    </row>
    <row r="151">
      <c r="A151" s="4" t="s">
        <v>1685</v>
      </c>
      <c r="B151" s="1" t="s">
        <v>1686</v>
      </c>
      <c r="C151" s="1" t="s">
        <v>1687</v>
      </c>
      <c r="D151" s="1" t="s">
        <v>1688</v>
      </c>
      <c r="E151" s="1" t="s">
        <v>9619</v>
      </c>
      <c r="F151" s="1" t="s">
        <v>1689</v>
      </c>
      <c r="G151" s="1" t="s">
        <v>1690</v>
      </c>
      <c r="H151" s="5" t="s">
        <v>1691</v>
      </c>
      <c r="I151" s="1" t="s">
        <v>53</v>
      </c>
      <c r="J151" s="3"/>
      <c r="K151" s="3"/>
    </row>
    <row r="152">
      <c r="A152" s="4" t="s">
        <v>1697</v>
      </c>
      <c r="B152" s="1" t="s">
        <v>1698</v>
      </c>
      <c r="C152" s="1" t="s">
        <v>1699</v>
      </c>
      <c r="D152" s="1" t="s">
        <v>9747</v>
      </c>
      <c r="E152" s="1" t="s">
        <v>9661</v>
      </c>
      <c r="F152" s="1" t="s">
        <v>1701</v>
      </c>
      <c r="G152" s="1" t="s">
        <v>11</v>
      </c>
      <c r="H152" s="1" t="s">
        <v>11</v>
      </c>
      <c r="I152" s="1" t="s">
        <v>53</v>
      </c>
      <c r="J152" s="3"/>
      <c r="K152" s="3"/>
    </row>
    <row r="153">
      <c r="A153" s="4" t="s">
        <v>1703</v>
      </c>
      <c r="B153" s="1" t="s">
        <v>1704</v>
      </c>
      <c r="C153" s="1" t="s">
        <v>1705</v>
      </c>
      <c r="D153" s="1" t="s">
        <v>9748</v>
      </c>
      <c r="E153" s="1" t="s">
        <v>9749</v>
      </c>
      <c r="F153" s="1" t="s">
        <v>1707</v>
      </c>
      <c r="G153" s="1" t="s">
        <v>11</v>
      </c>
      <c r="H153" s="1" t="s">
        <v>11</v>
      </c>
      <c r="I153" s="1" t="s">
        <v>11</v>
      </c>
      <c r="J153" s="3"/>
      <c r="K153" s="3"/>
    </row>
    <row r="154">
      <c r="A154" s="4" t="s">
        <v>1709</v>
      </c>
      <c r="B154" s="1" t="s">
        <v>1710</v>
      </c>
      <c r="C154" s="1" t="s">
        <v>1711</v>
      </c>
      <c r="D154" s="1" t="s">
        <v>9750</v>
      </c>
      <c r="E154" s="1" t="s">
        <v>9661</v>
      </c>
      <c r="F154" s="1" t="s">
        <v>1713</v>
      </c>
      <c r="G154" s="1" t="s">
        <v>11</v>
      </c>
      <c r="H154" s="1" t="s">
        <v>11</v>
      </c>
      <c r="I154" s="1" t="s">
        <v>183</v>
      </c>
      <c r="J154" s="3"/>
      <c r="K154" s="3"/>
    </row>
    <row r="155">
      <c r="A155" s="4" t="s">
        <v>1735</v>
      </c>
      <c r="B155" s="1" t="s">
        <v>1736</v>
      </c>
      <c r="C155" s="3"/>
      <c r="D155" s="1" t="s">
        <v>9575</v>
      </c>
      <c r="E155" s="1" t="s">
        <v>9608</v>
      </c>
      <c r="F155" s="3"/>
      <c r="G155" s="1" t="s">
        <v>11</v>
      </c>
      <c r="H155" s="1" t="s">
        <v>11</v>
      </c>
      <c r="I155" s="1" t="s">
        <v>11</v>
      </c>
      <c r="J155" s="3"/>
      <c r="K155" s="3"/>
    </row>
    <row r="156">
      <c r="A156" s="4" t="s">
        <v>1740</v>
      </c>
      <c r="B156" s="1" t="s">
        <v>1741</v>
      </c>
      <c r="C156" s="1" t="s">
        <v>1742</v>
      </c>
      <c r="D156" s="1" t="s">
        <v>9751</v>
      </c>
      <c r="E156" s="1" t="s">
        <v>9592</v>
      </c>
      <c r="F156" s="1" t="s">
        <v>1744</v>
      </c>
      <c r="G156" s="1" t="s">
        <v>1745</v>
      </c>
      <c r="H156" s="1" t="s">
        <v>11</v>
      </c>
      <c r="I156" s="1" t="s">
        <v>80</v>
      </c>
      <c r="J156" s="3"/>
      <c r="K156" s="3"/>
    </row>
    <row r="157">
      <c r="A157" s="4" t="s">
        <v>1747</v>
      </c>
      <c r="B157" s="1" t="s">
        <v>1748</v>
      </c>
      <c r="C157" s="1" t="s">
        <v>1749</v>
      </c>
      <c r="D157" s="1" t="s">
        <v>9752</v>
      </c>
      <c r="E157" s="1" t="s">
        <v>9592</v>
      </c>
      <c r="F157" s="1" t="s">
        <v>1283</v>
      </c>
      <c r="G157" s="1" t="s">
        <v>11</v>
      </c>
      <c r="H157" s="5" t="s">
        <v>1751</v>
      </c>
      <c r="I157" s="1" t="s">
        <v>31</v>
      </c>
      <c r="J157" s="3"/>
      <c r="K157" s="3"/>
    </row>
    <row r="158">
      <c r="A158" s="4" t="s">
        <v>1755</v>
      </c>
      <c r="B158" s="1" t="s">
        <v>1756</v>
      </c>
      <c r="C158" s="1" t="s">
        <v>1757</v>
      </c>
      <c r="D158" s="1" t="s">
        <v>9753</v>
      </c>
      <c r="E158" s="1" t="s">
        <v>9661</v>
      </c>
      <c r="F158" s="1" t="s">
        <v>1759</v>
      </c>
      <c r="G158" s="1" t="s">
        <v>11</v>
      </c>
      <c r="H158" s="5" t="s">
        <v>1760</v>
      </c>
      <c r="I158" s="1" t="s">
        <v>312</v>
      </c>
      <c r="J158" s="3"/>
      <c r="K158" s="3"/>
    </row>
    <row r="159">
      <c r="A159" s="4" t="s">
        <v>1768</v>
      </c>
      <c r="B159" s="1" t="s">
        <v>1769</v>
      </c>
      <c r="C159" s="1" t="s">
        <v>1770</v>
      </c>
      <c r="D159" s="1" t="s">
        <v>9754</v>
      </c>
      <c r="E159" s="1" t="s">
        <v>9755</v>
      </c>
      <c r="F159" s="1" t="s">
        <v>1772</v>
      </c>
      <c r="G159" s="1" t="s">
        <v>1773</v>
      </c>
      <c r="H159" s="5" t="s">
        <v>1774</v>
      </c>
      <c r="I159" s="1" t="s">
        <v>31</v>
      </c>
      <c r="J159" s="3"/>
      <c r="K159" s="3"/>
    </row>
    <row r="160">
      <c r="A160" s="4" t="s">
        <v>1776</v>
      </c>
      <c r="B160" s="1" t="s">
        <v>1777</v>
      </c>
      <c r="C160" s="1" t="s">
        <v>1778</v>
      </c>
      <c r="D160" s="1" t="s">
        <v>9756</v>
      </c>
      <c r="E160" s="1" t="s">
        <v>9597</v>
      </c>
      <c r="F160" s="1" t="s">
        <v>1780</v>
      </c>
      <c r="G160" s="1" t="s">
        <v>1781</v>
      </c>
      <c r="H160" s="3"/>
      <c r="I160" s="1" t="s">
        <v>80</v>
      </c>
      <c r="J160" s="3"/>
      <c r="K160" s="3"/>
    </row>
    <row r="161">
      <c r="A161" s="4" t="s">
        <v>1783</v>
      </c>
      <c r="B161" s="1" t="s">
        <v>1784</v>
      </c>
      <c r="C161" s="1" t="s">
        <v>1785</v>
      </c>
      <c r="D161" s="1" t="s">
        <v>9757</v>
      </c>
      <c r="E161" s="1" t="s">
        <v>9603</v>
      </c>
      <c r="F161" s="1" t="s">
        <v>1787</v>
      </c>
      <c r="G161" s="1" t="s">
        <v>11</v>
      </c>
      <c r="H161" s="5" t="s">
        <v>1788</v>
      </c>
      <c r="I161" s="1" t="s">
        <v>924</v>
      </c>
      <c r="J161" s="3"/>
      <c r="K161" s="3"/>
    </row>
    <row r="162">
      <c r="A162" s="4" t="s">
        <v>1806</v>
      </c>
      <c r="B162" s="1" t="s">
        <v>1807</v>
      </c>
      <c r="C162" s="3"/>
      <c r="D162" s="1" t="s">
        <v>9575</v>
      </c>
      <c r="E162" s="1" t="s">
        <v>9608</v>
      </c>
      <c r="F162" s="3"/>
      <c r="G162" s="1" t="s">
        <v>11</v>
      </c>
      <c r="H162" s="1" t="s">
        <v>11</v>
      </c>
      <c r="I162" s="1" t="s">
        <v>11</v>
      </c>
      <c r="J162" s="3"/>
      <c r="K162" s="3"/>
    </row>
    <row r="163">
      <c r="A163" s="4" t="s">
        <v>1815</v>
      </c>
      <c r="B163" s="1" t="s">
        <v>1816</v>
      </c>
      <c r="C163" s="3"/>
      <c r="D163" s="1" t="s">
        <v>9575</v>
      </c>
      <c r="E163" s="1" t="s">
        <v>9608</v>
      </c>
      <c r="F163" s="3"/>
      <c r="G163" s="1" t="s">
        <v>11</v>
      </c>
      <c r="H163" s="1" t="s">
        <v>11</v>
      </c>
      <c r="I163" s="1" t="s">
        <v>11</v>
      </c>
      <c r="J163" s="3"/>
      <c r="K163" s="3"/>
    </row>
    <row r="164">
      <c r="A164" s="4" t="s">
        <v>1822</v>
      </c>
      <c r="B164" s="1" t="s">
        <v>1823</v>
      </c>
      <c r="C164" s="1" t="s">
        <v>1824</v>
      </c>
      <c r="D164" s="1" t="s">
        <v>9758</v>
      </c>
      <c r="E164" s="1" t="s">
        <v>9661</v>
      </c>
      <c r="F164" s="1" t="s">
        <v>1826</v>
      </c>
      <c r="G164" s="1" t="s">
        <v>1827</v>
      </c>
      <c r="H164" s="5" t="s">
        <v>1828</v>
      </c>
      <c r="I164" s="1" t="s">
        <v>183</v>
      </c>
      <c r="J164" s="3"/>
      <c r="K164" s="3"/>
    </row>
    <row r="165">
      <c r="A165" s="4" t="s">
        <v>1830</v>
      </c>
      <c r="B165" s="1" t="s">
        <v>1831</v>
      </c>
      <c r="C165" s="1" t="s">
        <v>1832</v>
      </c>
      <c r="D165" s="1" t="s">
        <v>9759</v>
      </c>
      <c r="E165" s="1" t="s">
        <v>9597</v>
      </c>
      <c r="F165" s="1" t="s">
        <v>1834</v>
      </c>
      <c r="G165" s="1" t="s">
        <v>11</v>
      </c>
      <c r="H165" s="3"/>
      <c r="I165" s="1" t="s">
        <v>80</v>
      </c>
      <c r="J165" s="3"/>
      <c r="K165" s="3"/>
    </row>
    <row r="166">
      <c r="A166" s="4" t="s">
        <v>1842</v>
      </c>
      <c r="B166" s="1" t="s">
        <v>1843</v>
      </c>
      <c r="C166" s="1" t="s">
        <v>1844</v>
      </c>
      <c r="D166" s="1" t="s">
        <v>9760</v>
      </c>
      <c r="E166" s="1" t="s">
        <v>9741</v>
      </c>
      <c r="F166" s="1" t="s">
        <v>1846</v>
      </c>
      <c r="G166" s="1" t="s">
        <v>1847</v>
      </c>
      <c r="H166" s="5" t="s">
        <v>1848</v>
      </c>
      <c r="I166" s="1" t="s">
        <v>31</v>
      </c>
      <c r="J166" s="3"/>
      <c r="K166" s="3"/>
    </row>
    <row r="167">
      <c r="A167" s="4" t="s">
        <v>1852</v>
      </c>
      <c r="B167" s="1" t="s">
        <v>1853</v>
      </c>
      <c r="C167" s="1" t="s">
        <v>1854</v>
      </c>
      <c r="D167" s="1" t="s">
        <v>9761</v>
      </c>
      <c r="E167" s="1" t="s">
        <v>9631</v>
      </c>
      <c r="F167" s="1" t="s">
        <v>1856</v>
      </c>
      <c r="G167" s="1" t="s">
        <v>11</v>
      </c>
      <c r="H167" s="1" t="s">
        <v>11</v>
      </c>
      <c r="I167" s="1" t="s">
        <v>154</v>
      </c>
      <c r="J167" s="3"/>
      <c r="K167" s="3"/>
    </row>
    <row r="168">
      <c r="A168" s="4" t="s">
        <v>1868</v>
      </c>
      <c r="B168" s="1" t="s">
        <v>1869</v>
      </c>
      <c r="C168" s="1" t="s">
        <v>1870</v>
      </c>
      <c r="D168" s="1" t="s">
        <v>9762</v>
      </c>
      <c r="E168" s="1" t="s">
        <v>9595</v>
      </c>
      <c r="F168" s="1" t="s">
        <v>1872</v>
      </c>
      <c r="G168" s="1" t="s">
        <v>11</v>
      </c>
      <c r="H168" s="1" t="s">
        <v>11</v>
      </c>
      <c r="I168" s="1" t="s">
        <v>154</v>
      </c>
      <c r="J168" s="3"/>
      <c r="K168" s="3"/>
    </row>
    <row r="169">
      <c r="A169" s="4" t="s">
        <v>1878</v>
      </c>
      <c r="B169" s="1" t="s">
        <v>1879</v>
      </c>
      <c r="C169" s="3"/>
      <c r="D169" s="1" t="s">
        <v>9575</v>
      </c>
      <c r="E169" s="1" t="s">
        <v>9608</v>
      </c>
      <c r="F169" s="3"/>
      <c r="G169" s="1" t="s">
        <v>11</v>
      </c>
      <c r="H169" s="1" t="s">
        <v>11</v>
      </c>
      <c r="I169" s="1" t="s">
        <v>11</v>
      </c>
      <c r="J169" s="3"/>
      <c r="K169" s="3"/>
    </row>
    <row r="170">
      <c r="A170" s="4" t="s">
        <v>1887</v>
      </c>
      <c r="B170" s="1" t="s">
        <v>1888</v>
      </c>
      <c r="C170" s="1" t="s">
        <v>1889</v>
      </c>
      <c r="D170" s="1" t="s">
        <v>9763</v>
      </c>
      <c r="E170" s="1" t="s">
        <v>9603</v>
      </c>
      <c r="F170" s="1" t="s">
        <v>1891</v>
      </c>
      <c r="G170" s="1" t="s">
        <v>11</v>
      </c>
      <c r="H170" s="5" t="s">
        <v>1892</v>
      </c>
      <c r="I170" s="1" t="s">
        <v>80</v>
      </c>
      <c r="J170" s="3"/>
      <c r="K170" s="3"/>
    </row>
    <row r="171">
      <c r="A171" s="4" t="s">
        <v>1894</v>
      </c>
      <c r="B171" s="1" t="s">
        <v>1895</v>
      </c>
      <c r="C171" s="1" t="s">
        <v>1896</v>
      </c>
      <c r="D171" s="1" t="s">
        <v>9764</v>
      </c>
      <c r="E171" s="1" t="s">
        <v>9601</v>
      </c>
      <c r="F171" s="1" t="s">
        <v>1898</v>
      </c>
      <c r="G171" s="1" t="s">
        <v>11</v>
      </c>
      <c r="H171" s="1" t="s">
        <v>11</v>
      </c>
      <c r="I171" s="1" t="s">
        <v>31</v>
      </c>
      <c r="J171" s="3"/>
      <c r="K171" s="3"/>
    </row>
    <row r="172">
      <c r="A172" s="4" t="s">
        <v>1900</v>
      </c>
      <c r="B172" s="1" t="s">
        <v>1901</v>
      </c>
      <c r="C172" s="1" t="s">
        <v>1902</v>
      </c>
      <c r="D172" s="1" t="s">
        <v>9765</v>
      </c>
      <c r="E172" s="1" t="s">
        <v>9631</v>
      </c>
      <c r="F172" s="1" t="s">
        <v>1904</v>
      </c>
      <c r="G172" s="1" t="s">
        <v>11</v>
      </c>
      <c r="H172" s="5" t="s">
        <v>1905</v>
      </c>
      <c r="I172" s="1" t="s">
        <v>80</v>
      </c>
      <c r="J172" s="3"/>
      <c r="K172" s="3"/>
    </row>
    <row r="173">
      <c r="A173" s="4" t="s">
        <v>1917</v>
      </c>
      <c r="B173" s="1" t="s">
        <v>1918</v>
      </c>
      <c r="C173" s="3"/>
      <c r="D173" s="1" t="s">
        <v>9575</v>
      </c>
      <c r="E173" s="1" t="s">
        <v>9608</v>
      </c>
      <c r="F173" s="3"/>
      <c r="G173" s="1" t="s">
        <v>11</v>
      </c>
      <c r="H173" s="1" t="s">
        <v>11</v>
      </c>
      <c r="I173" s="1" t="s">
        <v>11</v>
      </c>
      <c r="J173" s="3"/>
      <c r="K173" s="3"/>
    </row>
    <row r="174">
      <c r="A174" s="4" t="s">
        <v>1920</v>
      </c>
      <c r="B174" s="1" t="s">
        <v>1921</v>
      </c>
      <c r="C174" s="1" t="s">
        <v>1922</v>
      </c>
      <c r="D174" s="1" t="s">
        <v>9766</v>
      </c>
      <c r="E174" s="1" t="s">
        <v>9592</v>
      </c>
      <c r="F174" s="1" t="s">
        <v>1924</v>
      </c>
      <c r="G174" s="1" t="s">
        <v>11</v>
      </c>
      <c r="H174" s="1" t="s">
        <v>11</v>
      </c>
      <c r="I174" s="1" t="s">
        <v>80</v>
      </c>
      <c r="J174" s="3"/>
      <c r="K174" s="3"/>
    </row>
    <row r="175">
      <c r="A175" s="4" t="s">
        <v>1952</v>
      </c>
      <c r="B175" s="1" t="s">
        <v>1953</v>
      </c>
      <c r="C175" s="1" t="s">
        <v>1954</v>
      </c>
      <c r="D175" s="1" t="s">
        <v>9767</v>
      </c>
      <c r="E175" s="1" t="s">
        <v>9603</v>
      </c>
      <c r="F175" s="1" t="s">
        <v>1956</v>
      </c>
      <c r="G175" s="1" t="s">
        <v>11</v>
      </c>
      <c r="H175" s="5" t="s">
        <v>1957</v>
      </c>
      <c r="I175" s="1" t="s">
        <v>924</v>
      </c>
      <c r="J175" s="3"/>
      <c r="K175" s="3"/>
    </row>
    <row r="176">
      <c r="A176" s="4" t="s">
        <v>1971</v>
      </c>
      <c r="B176" s="1" t="s">
        <v>1972</v>
      </c>
      <c r="C176" s="1" t="s">
        <v>1973</v>
      </c>
      <c r="D176" s="1" t="s">
        <v>9768</v>
      </c>
      <c r="E176" s="1" t="s">
        <v>9592</v>
      </c>
      <c r="F176" s="1" t="s">
        <v>1975</v>
      </c>
      <c r="G176" s="1" t="s">
        <v>11</v>
      </c>
      <c r="H176" s="5" t="s">
        <v>1976</v>
      </c>
      <c r="I176" s="1" t="s">
        <v>183</v>
      </c>
      <c r="J176" s="3"/>
      <c r="K176" s="3"/>
    </row>
    <row r="177">
      <c r="A177" s="4" t="s">
        <v>1984</v>
      </c>
      <c r="B177" s="1" t="s">
        <v>1985</v>
      </c>
      <c r="C177" s="1" t="s">
        <v>1986</v>
      </c>
      <c r="D177" s="1" t="s">
        <v>9769</v>
      </c>
      <c r="E177" s="1" t="s">
        <v>9741</v>
      </c>
      <c r="F177" s="1" t="s">
        <v>1988</v>
      </c>
      <c r="G177" s="1" t="s">
        <v>11</v>
      </c>
      <c r="H177" s="5" t="s">
        <v>1989</v>
      </c>
      <c r="I177" s="1" t="s">
        <v>11</v>
      </c>
      <c r="J177" s="3"/>
      <c r="K177" s="3"/>
    </row>
    <row r="178">
      <c r="A178" s="4" t="s">
        <v>1991</v>
      </c>
      <c r="B178" s="1" t="s">
        <v>1992</v>
      </c>
      <c r="C178" s="1" t="s">
        <v>1993</v>
      </c>
      <c r="D178" s="1" t="s">
        <v>9770</v>
      </c>
      <c r="E178" s="1" t="s">
        <v>9597</v>
      </c>
      <c r="F178" s="1" t="s">
        <v>1995</v>
      </c>
      <c r="G178" s="1" t="s">
        <v>11</v>
      </c>
      <c r="H178" s="5" t="s">
        <v>1996</v>
      </c>
      <c r="I178" s="1" t="s">
        <v>154</v>
      </c>
      <c r="J178" s="3"/>
      <c r="K178" s="3"/>
    </row>
    <row r="179">
      <c r="A179" s="4" t="s">
        <v>2000</v>
      </c>
      <c r="B179" s="1" t="s">
        <v>2001</v>
      </c>
      <c r="C179" s="1" t="s">
        <v>2002</v>
      </c>
      <c r="D179" s="1" t="s">
        <v>9771</v>
      </c>
      <c r="E179" s="1" t="s">
        <v>9592</v>
      </c>
      <c r="F179" s="1" t="s">
        <v>2004</v>
      </c>
      <c r="G179" s="1" t="s">
        <v>2005</v>
      </c>
      <c r="H179" s="5" t="s">
        <v>2006</v>
      </c>
      <c r="I179" s="1" t="s">
        <v>80</v>
      </c>
      <c r="J179" s="3"/>
      <c r="K179" s="3"/>
    </row>
    <row r="180">
      <c r="A180" s="4" t="s">
        <v>2012</v>
      </c>
      <c r="B180" s="1" t="s">
        <v>2013</v>
      </c>
      <c r="C180" s="1" t="s">
        <v>2014</v>
      </c>
      <c r="D180" s="1" t="s">
        <v>9772</v>
      </c>
      <c r="E180" s="1" t="s">
        <v>9661</v>
      </c>
      <c r="F180" s="1" t="s">
        <v>2016</v>
      </c>
      <c r="G180" s="1" t="s">
        <v>11</v>
      </c>
      <c r="H180" s="1" t="s">
        <v>11</v>
      </c>
      <c r="I180" s="1" t="s">
        <v>31</v>
      </c>
      <c r="J180" s="3"/>
      <c r="K180" s="3"/>
    </row>
    <row r="181">
      <c r="A181" s="4" t="s">
        <v>2018</v>
      </c>
      <c r="B181" s="1" t="s">
        <v>2019</v>
      </c>
      <c r="C181" s="1" t="s">
        <v>2020</v>
      </c>
      <c r="D181" s="1" t="s">
        <v>9773</v>
      </c>
      <c r="E181" s="1" t="s">
        <v>9611</v>
      </c>
      <c r="F181" s="1" t="s">
        <v>2022</v>
      </c>
      <c r="G181" s="1" t="s">
        <v>2023</v>
      </c>
      <c r="H181" s="5" t="s">
        <v>2024</v>
      </c>
      <c r="I181" s="1" t="s">
        <v>53</v>
      </c>
      <c r="J181" s="3"/>
      <c r="K181" s="3"/>
    </row>
    <row r="182">
      <c r="A182" s="4" t="s">
        <v>2030</v>
      </c>
      <c r="B182" s="1" t="s">
        <v>2031</v>
      </c>
      <c r="C182" s="1" t="s">
        <v>2032</v>
      </c>
      <c r="D182" s="1" t="s">
        <v>9774</v>
      </c>
      <c r="E182" s="1" t="s">
        <v>9592</v>
      </c>
      <c r="F182" s="1" t="s">
        <v>2034</v>
      </c>
      <c r="G182" s="1" t="s">
        <v>11</v>
      </c>
      <c r="H182" s="5" t="s">
        <v>2035</v>
      </c>
      <c r="I182" s="1" t="s">
        <v>80</v>
      </c>
      <c r="J182" s="3"/>
      <c r="K182" s="3"/>
    </row>
    <row r="183">
      <c r="A183" s="4" t="s">
        <v>2053</v>
      </c>
      <c r="B183" s="1" t="s">
        <v>2054</v>
      </c>
      <c r="C183" s="1" t="s">
        <v>2055</v>
      </c>
      <c r="D183" s="1" t="s">
        <v>9775</v>
      </c>
      <c r="E183" s="1" t="s">
        <v>9592</v>
      </c>
      <c r="F183" s="1" t="s">
        <v>2057</v>
      </c>
      <c r="G183" s="1" t="s">
        <v>11</v>
      </c>
      <c r="H183" s="5" t="s">
        <v>2058</v>
      </c>
      <c r="I183" s="1" t="s">
        <v>43</v>
      </c>
      <c r="J183" s="3"/>
      <c r="K183" s="3"/>
    </row>
    <row r="184">
      <c r="A184" s="4" t="s">
        <v>2064</v>
      </c>
      <c r="B184" s="1" t="s">
        <v>2065</v>
      </c>
      <c r="C184" s="1" t="s">
        <v>2066</v>
      </c>
      <c r="D184" s="1" t="s">
        <v>9776</v>
      </c>
      <c r="E184" s="1" t="s">
        <v>9592</v>
      </c>
      <c r="F184" s="1" t="s">
        <v>2068</v>
      </c>
      <c r="G184" s="1" t="s">
        <v>11</v>
      </c>
      <c r="H184" s="5" t="s">
        <v>2069</v>
      </c>
      <c r="I184" s="1" t="s">
        <v>312</v>
      </c>
      <c r="J184" s="3"/>
      <c r="K184" s="3"/>
    </row>
    <row r="185">
      <c r="A185" s="4" t="s">
        <v>2079</v>
      </c>
      <c r="B185" s="1" t="s">
        <v>2080</v>
      </c>
      <c r="C185" s="1" t="s">
        <v>2081</v>
      </c>
      <c r="D185" s="1" t="s">
        <v>9777</v>
      </c>
      <c r="E185" s="1" t="s">
        <v>9592</v>
      </c>
      <c r="F185" s="1" t="s">
        <v>2083</v>
      </c>
      <c r="G185" s="1" t="s">
        <v>11</v>
      </c>
      <c r="H185" s="5" t="s">
        <v>2084</v>
      </c>
      <c r="I185" s="1" t="s">
        <v>43</v>
      </c>
      <c r="J185" s="3"/>
      <c r="K185" s="3"/>
    </row>
    <row r="186">
      <c r="A186" s="4" t="s">
        <v>2092</v>
      </c>
      <c r="B186" s="1" t="s">
        <v>2093</v>
      </c>
      <c r="C186" s="1" t="s">
        <v>2094</v>
      </c>
      <c r="D186" s="1" t="s">
        <v>9778</v>
      </c>
      <c r="E186" s="1" t="s">
        <v>9597</v>
      </c>
      <c r="F186" s="1" t="s">
        <v>2096</v>
      </c>
      <c r="G186" s="1" t="s">
        <v>11</v>
      </c>
      <c r="H186" s="1" t="s">
        <v>11</v>
      </c>
      <c r="I186" s="1" t="s">
        <v>11</v>
      </c>
      <c r="J186" s="3"/>
      <c r="K186" s="3"/>
    </row>
    <row r="187">
      <c r="A187" s="4" t="s">
        <v>2100</v>
      </c>
      <c r="B187" s="1" t="s">
        <v>2101</v>
      </c>
      <c r="C187" s="1" t="s">
        <v>2102</v>
      </c>
      <c r="D187" s="1" t="s">
        <v>9779</v>
      </c>
      <c r="E187" s="1" t="s">
        <v>9780</v>
      </c>
      <c r="F187" s="1" t="s">
        <v>2104</v>
      </c>
      <c r="G187" s="1" t="s">
        <v>2105</v>
      </c>
      <c r="H187" s="1" t="s">
        <v>11</v>
      </c>
      <c r="I187" s="1" t="s">
        <v>312</v>
      </c>
      <c r="J187" s="3"/>
      <c r="K187" s="3"/>
    </row>
    <row r="188">
      <c r="A188" s="4" t="s">
        <v>2111</v>
      </c>
      <c r="B188" s="1" t="s">
        <v>2112</v>
      </c>
      <c r="C188" s="1" t="s">
        <v>2113</v>
      </c>
      <c r="D188" s="1" t="s">
        <v>9781</v>
      </c>
      <c r="E188" s="1" t="s">
        <v>9592</v>
      </c>
      <c r="F188" s="1" t="s">
        <v>2115</v>
      </c>
      <c r="G188" s="1" t="s">
        <v>2116</v>
      </c>
      <c r="H188" s="5" t="s">
        <v>2117</v>
      </c>
      <c r="I188" s="1" t="s">
        <v>43</v>
      </c>
      <c r="J188" s="3"/>
      <c r="K188" s="3"/>
    </row>
    <row r="189">
      <c r="A189" s="4" t="s">
        <v>2131</v>
      </c>
      <c r="B189" s="1" t="s">
        <v>2132</v>
      </c>
      <c r="C189" s="1" t="s">
        <v>2133</v>
      </c>
      <c r="D189" s="1" t="s">
        <v>9782</v>
      </c>
      <c r="E189" s="1" t="s">
        <v>9628</v>
      </c>
      <c r="F189" s="1" t="s">
        <v>2135</v>
      </c>
      <c r="G189" s="1" t="s">
        <v>11</v>
      </c>
      <c r="H189" s="1" t="s">
        <v>11</v>
      </c>
      <c r="I189" s="1" t="s">
        <v>43</v>
      </c>
      <c r="J189" s="3"/>
      <c r="K189" s="3"/>
    </row>
    <row r="190">
      <c r="A190" s="4" t="s">
        <v>2137</v>
      </c>
      <c r="B190" s="1" t="s">
        <v>2138</v>
      </c>
      <c r="C190" s="1" t="s">
        <v>2139</v>
      </c>
      <c r="D190" s="1" t="s">
        <v>9783</v>
      </c>
      <c r="E190" s="1" t="s">
        <v>9592</v>
      </c>
      <c r="F190" s="1" t="s">
        <v>2141</v>
      </c>
      <c r="G190" s="1" t="s">
        <v>11</v>
      </c>
      <c r="H190" s="1" t="s">
        <v>11</v>
      </c>
      <c r="I190" s="1" t="s">
        <v>31</v>
      </c>
      <c r="J190" s="3"/>
      <c r="K190" s="3"/>
    </row>
    <row r="191">
      <c r="A191" s="4" t="s">
        <v>2145</v>
      </c>
      <c r="B191" s="1" t="s">
        <v>2146</v>
      </c>
      <c r="C191" s="1" t="s">
        <v>2147</v>
      </c>
      <c r="D191" s="1" t="s">
        <v>9784</v>
      </c>
      <c r="E191" s="1" t="s">
        <v>9592</v>
      </c>
      <c r="F191" s="1" t="s">
        <v>2149</v>
      </c>
      <c r="G191" s="1" t="s">
        <v>2150</v>
      </c>
      <c r="H191" s="1" t="s">
        <v>11</v>
      </c>
      <c r="I191" s="1" t="s">
        <v>53</v>
      </c>
      <c r="J191" s="3"/>
      <c r="K191" s="3"/>
    </row>
    <row r="192">
      <c r="A192" s="4" t="s">
        <v>2160</v>
      </c>
      <c r="B192" s="1" t="s">
        <v>2161</v>
      </c>
      <c r="C192" s="3"/>
      <c r="D192" s="1" t="s">
        <v>9575</v>
      </c>
      <c r="E192" s="1" t="s">
        <v>9608</v>
      </c>
      <c r="F192" s="3"/>
      <c r="G192" s="1" t="s">
        <v>11</v>
      </c>
      <c r="H192" s="1" t="s">
        <v>11</v>
      </c>
      <c r="I192" s="1" t="s">
        <v>11</v>
      </c>
      <c r="J192" s="3"/>
      <c r="K192" s="3"/>
    </row>
    <row r="193">
      <c r="A193" s="4" t="s">
        <v>2163</v>
      </c>
      <c r="B193" s="1" t="s">
        <v>2164</v>
      </c>
      <c r="C193" s="1" t="s">
        <v>2165</v>
      </c>
      <c r="D193" s="1" t="s">
        <v>9785</v>
      </c>
      <c r="E193" s="1" t="s">
        <v>9597</v>
      </c>
      <c r="F193" s="1" t="s">
        <v>2167</v>
      </c>
      <c r="G193" s="1" t="s">
        <v>11</v>
      </c>
      <c r="H193" s="5" t="s">
        <v>2168</v>
      </c>
      <c r="I193" s="1" t="s">
        <v>80</v>
      </c>
      <c r="J193" s="3"/>
      <c r="K193" s="3"/>
    </row>
    <row r="194">
      <c r="A194" s="4" t="s">
        <v>2170</v>
      </c>
      <c r="B194" s="1" t="s">
        <v>2171</v>
      </c>
      <c r="C194" s="1" t="s">
        <v>2172</v>
      </c>
      <c r="D194" s="1" t="s">
        <v>9786</v>
      </c>
      <c r="E194" s="1" t="s">
        <v>9603</v>
      </c>
      <c r="F194" s="1" t="s">
        <v>2174</v>
      </c>
      <c r="G194" s="1" t="s">
        <v>2175</v>
      </c>
      <c r="H194" s="1" t="s">
        <v>11</v>
      </c>
      <c r="I194" s="1" t="s">
        <v>154</v>
      </c>
      <c r="J194" s="3"/>
      <c r="K194" s="3"/>
    </row>
    <row r="195">
      <c r="A195" s="4" t="s">
        <v>2179</v>
      </c>
      <c r="B195" s="1" t="s">
        <v>2180</v>
      </c>
      <c r="C195" s="1" t="s">
        <v>2181</v>
      </c>
      <c r="D195" s="1" t="s">
        <v>9787</v>
      </c>
      <c r="E195" s="1" t="s">
        <v>9592</v>
      </c>
      <c r="F195" s="1" t="s">
        <v>2183</v>
      </c>
      <c r="G195" s="1" t="s">
        <v>2184</v>
      </c>
      <c r="H195" s="1" t="s">
        <v>11</v>
      </c>
      <c r="I195" s="1" t="s">
        <v>312</v>
      </c>
      <c r="J195" s="3"/>
      <c r="K195" s="3"/>
    </row>
    <row r="196">
      <c r="A196" s="4" t="s">
        <v>2186</v>
      </c>
      <c r="B196" s="1" t="s">
        <v>2187</v>
      </c>
      <c r="C196" s="1" t="s">
        <v>2188</v>
      </c>
      <c r="D196" s="1" t="s">
        <v>9788</v>
      </c>
      <c r="E196" s="1" t="s">
        <v>9592</v>
      </c>
      <c r="F196" s="1" t="s">
        <v>2190</v>
      </c>
      <c r="G196" s="1" t="s">
        <v>11</v>
      </c>
      <c r="H196" s="1" t="s">
        <v>11</v>
      </c>
      <c r="I196" s="1" t="s">
        <v>382</v>
      </c>
      <c r="J196" s="3"/>
      <c r="K196" s="3"/>
    </row>
    <row r="197">
      <c r="A197" s="4" t="s">
        <v>2192</v>
      </c>
      <c r="B197" s="1" t="s">
        <v>2193</v>
      </c>
      <c r="C197" s="1" t="s">
        <v>2194</v>
      </c>
      <c r="D197" s="1" t="s">
        <v>9789</v>
      </c>
      <c r="E197" s="1" t="s">
        <v>9790</v>
      </c>
      <c r="F197" s="1" t="s">
        <v>2196</v>
      </c>
      <c r="G197" s="1" t="s">
        <v>11</v>
      </c>
      <c r="H197" s="5" t="s">
        <v>2197</v>
      </c>
      <c r="I197" s="1" t="s">
        <v>80</v>
      </c>
      <c r="J197" s="3"/>
      <c r="K197" s="3"/>
    </row>
    <row r="198">
      <c r="A198" s="4" t="s">
        <v>2203</v>
      </c>
      <c r="B198" s="1" t="s">
        <v>2204</v>
      </c>
      <c r="C198" s="1" t="s">
        <v>2205</v>
      </c>
      <c r="D198" s="1" t="s">
        <v>9791</v>
      </c>
      <c r="E198" s="1" t="s">
        <v>9595</v>
      </c>
      <c r="F198" s="1" t="s">
        <v>1283</v>
      </c>
      <c r="G198" s="1" t="s">
        <v>11</v>
      </c>
      <c r="H198" s="1" t="s">
        <v>11</v>
      </c>
      <c r="I198" s="1" t="s">
        <v>154</v>
      </c>
      <c r="J198" s="3"/>
      <c r="K198" s="3"/>
    </row>
    <row r="199">
      <c r="A199" s="4" t="s">
        <v>2216</v>
      </c>
      <c r="B199" s="1" t="s">
        <v>2217</v>
      </c>
      <c r="C199" s="1" t="s">
        <v>2218</v>
      </c>
      <c r="D199" s="1" t="s">
        <v>9792</v>
      </c>
      <c r="E199" s="1" t="s">
        <v>9592</v>
      </c>
      <c r="F199" s="1" t="s">
        <v>2220</v>
      </c>
      <c r="G199" s="1" t="s">
        <v>2221</v>
      </c>
      <c r="H199" s="1" t="s">
        <v>11</v>
      </c>
      <c r="I199" s="1" t="s">
        <v>312</v>
      </c>
      <c r="J199" s="3"/>
      <c r="K199" s="3"/>
    </row>
    <row r="200">
      <c r="A200" s="4" t="s">
        <v>2225</v>
      </c>
      <c r="B200" s="1" t="s">
        <v>2226</v>
      </c>
      <c r="C200" s="1" t="s">
        <v>2227</v>
      </c>
      <c r="D200" s="1" t="s">
        <v>9793</v>
      </c>
      <c r="E200" s="1" t="s">
        <v>9592</v>
      </c>
      <c r="F200" s="1" t="s">
        <v>2229</v>
      </c>
      <c r="G200" s="1" t="s">
        <v>2230</v>
      </c>
      <c r="H200" s="5" t="s">
        <v>2231</v>
      </c>
      <c r="I200" s="1" t="s">
        <v>80</v>
      </c>
      <c r="J200" s="3"/>
      <c r="K200" s="3"/>
    </row>
    <row r="201">
      <c r="A201" s="4" t="s">
        <v>2237</v>
      </c>
      <c r="B201" s="1" t="s">
        <v>2238</v>
      </c>
      <c r="C201" s="1" t="s">
        <v>2239</v>
      </c>
      <c r="D201" s="1" t="s">
        <v>9794</v>
      </c>
      <c r="E201" s="1" t="s">
        <v>9595</v>
      </c>
      <c r="F201" s="1" t="s">
        <v>2241</v>
      </c>
      <c r="G201" s="1" t="s">
        <v>11</v>
      </c>
      <c r="H201" s="3"/>
      <c r="I201" s="1" t="s">
        <v>80</v>
      </c>
      <c r="J201" s="3"/>
      <c r="K201" s="3"/>
    </row>
    <row r="202">
      <c r="A202" s="4" t="s">
        <v>2245</v>
      </c>
      <c r="B202" s="1" t="s">
        <v>2246</v>
      </c>
      <c r="C202" s="1" t="s">
        <v>2247</v>
      </c>
      <c r="D202" s="1" t="s">
        <v>9795</v>
      </c>
      <c r="E202" s="1" t="s">
        <v>9592</v>
      </c>
      <c r="F202" s="1" t="s">
        <v>2249</v>
      </c>
      <c r="G202" s="1" t="s">
        <v>11</v>
      </c>
      <c r="H202" s="5" t="s">
        <v>2250</v>
      </c>
      <c r="I202" s="1" t="s">
        <v>924</v>
      </c>
      <c r="J202" s="3"/>
      <c r="K202" s="3"/>
    </row>
    <row r="203">
      <c r="A203" s="4" t="s">
        <v>2252</v>
      </c>
      <c r="B203" s="1" t="s">
        <v>2253</v>
      </c>
      <c r="C203" s="1" t="s">
        <v>2254</v>
      </c>
      <c r="D203" s="1" t="s">
        <v>9796</v>
      </c>
      <c r="E203" s="1" t="s">
        <v>9592</v>
      </c>
      <c r="F203" s="1" t="s">
        <v>2256</v>
      </c>
      <c r="G203" s="1" t="s">
        <v>11</v>
      </c>
      <c r="H203" s="1" t="s">
        <v>11</v>
      </c>
      <c r="I203" s="1" t="s">
        <v>312</v>
      </c>
      <c r="J203" s="3"/>
      <c r="K203" s="3"/>
    </row>
    <row r="204">
      <c r="A204" s="4" t="s">
        <v>2258</v>
      </c>
      <c r="B204" s="1" t="s">
        <v>2259</v>
      </c>
      <c r="C204" s="1" t="s">
        <v>2260</v>
      </c>
      <c r="D204" s="1" t="s">
        <v>9797</v>
      </c>
      <c r="E204" s="1" t="s">
        <v>9592</v>
      </c>
      <c r="F204" s="1" t="s">
        <v>2262</v>
      </c>
      <c r="G204" s="1" t="s">
        <v>11</v>
      </c>
      <c r="H204" s="1" t="s">
        <v>11</v>
      </c>
      <c r="I204" s="1" t="s">
        <v>53</v>
      </c>
      <c r="J204" s="3"/>
      <c r="K204" s="3"/>
    </row>
    <row r="205">
      <c r="A205" s="4" t="s">
        <v>2270</v>
      </c>
      <c r="B205" s="1" t="s">
        <v>2271</v>
      </c>
      <c r="C205" s="1" t="s">
        <v>2272</v>
      </c>
      <c r="D205" s="1" t="s">
        <v>9798</v>
      </c>
      <c r="E205" s="1" t="s">
        <v>9592</v>
      </c>
      <c r="F205" s="1" t="s">
        <v>2274</v>
      </c>
      <c r="G205" s="1" t="s">
        <v>2275</v>
      </c>
      <c r="H205" s="3"/>
      <c r="I205" s="1" t="s">
        <v>312</v>
      </c>
      <c r="J205" s="3"/>
      <c r="K205" s="3"/>
    </row>
    <row r="206">
      <c r="A206" s="4" t="s">
        <v>2293</v>
      </c>
      <c r="B206" s="1" t="s">
        <v>2294</v>
      </c>
      <c r="C206" s="1" t="s">
        <v>2295</v>
      </c>
      <c r="D206" s="1" t="s">
        <v>9799</v>
      </c>
      <c r="E206" s="1" t="s">
        <v>9603</v>
      </c>
      <c r="F206" s="1" t="s">
        <v>2297</v>
      </c>
      <c r="G206" s="1" t="s">
        <v>2175</v>
      </c>
      <c r="H206" s="1" t="s">
        <v>11</v>
      </c>
      <c r="I206" s="1" t="s">
        <v>312</v>
      </c>
      <c r="J206" s="3"/>
      <c r="K206" s="3"/>
    </row>
    <row r="207">
      <c r="A207" s="4" t="s">
        <v>2301</v>
      </c>
      <c r="B207" s="1" t="s">
        <v>2302</v>
      </c>
      <c r="C207" s="1" t="s">
        <v>2303</v>
      </c>
      <c r="D207" s="1" t="s">
        <v>9800</v>
      </c>
      <c r="E207" s="1" t="s">
        <v>9592</v>
      </c>
      <c r="F207" s="1" t="s">
        <v>2305</v>
      </c>
      <c r="G207" s="1" t="s">
        <v>2306</v>
      </c>
      <c r="H207" s="5" t="s">
        <v>2307</v>
      </c>
      <c r="I207" s="1" t="s">
        <v>80</v>
      </c>
      <c r="J207" s="3"/>
      <c r="K207" s="3"/>
    </row>
    <row r="208">
      <c r="A208" s="4" t="s">
        <v>2315</v>
      </c>
      <c r="B208" s="1" t="s">
        <v>2316</v>
      </c>
      <c r="C208" s="1" t="s">
        <v>2317</v>
      </c>
      <c r="D208" s="1" t="s">
        <v>9801</v>
      </c>
      <c r="E208" s="1" t="s">
        <v>9592</v>
      </c>
      <c r="F208" s="1" t="s">
        <v>2319</v>
      </c>
      <c r="G208" s="1" t="s">
        <v>11</v>
      </c>
      <c r="H208" s="1" t="s">
        <v>11</v>
      </c>
      <c r="I208" s="1" t="s">
        <v>80</v>
      </c>
      <c r="J208" s="3"/>
      <c r="K208" s="3"/>
    </row>
    <row r="209">
      <c r="A209" s="4" t="s">
        <v>2321</v>
      </c>
      <c r="B209" s="1" t="s">
        <v>2322</v>
      </c>
      <c r="C209" s="1" t="s">
        <v>2323</v>
      </c>
      <c r="D209" s="1" t="s">
        <v>9802</v>
      </c>
      <c r="E209" s="1" t="s">
        <v>9661</v>
      </c>
      <c r="F209" s="1" t="s">
        <v>2325</v>
      </c>
      <c r="G209" s="1" t="s">
        <v>11</v>
      </c>
      <c r="H209" s="1" t="s">
        <v>11</v>
      </c>
      <c r="I209" s="1" t="s">
        <v>80</v>
      </c>
      <c r="J209" s="3"/>
      <c r="K209" s="3"/>
    </row>
    <row r="210">
      <c r="A210" s="4" t="s">
        <v>2327</v>
      </c>
      <c r="B210" s="1" t="s">
        <v>2328</v>
      </c>
      <c r="C210" s="1" t="s">
        <v>2329</v>
      </c>
      <c r="D210" s="1" t="s">
        <v>9803</v>
      </c>
      <c r="E210" s="1" t="s">
        <v>9597</v>
      </c>
      <c r="F210" s="1" t="s">
        <v>2331</v>
      </c>
      <c r="G210" s="1" t="s">
        <v>11</v>
      </c>
      <c r="H210" s="5" t="s">
        <v>2332</v>
      </c>
      <c r="I210" s="1" t="s">
        <v>80</v>
      </c>
      <c r="J210" s="3"/>
      <c r="K210" s="3"/>
    </row>
    <row r="211">
      <c r="A211" s="4" t="s">
        <v>2336</v>
      </c>
      <c r="B211" s="1" t="s">
        <v>2337</v>
      </c>
      <c r="C211" s="1" t="s">
        <v>2338</v>
      </c>
      <c r="D211" s="1" t="s">
        <v>9804</v>
      </c>
      <c r="E211" s="1" t="s">
        <v>9603</v>
      </c>
      <c r="F211" s="1" t="s">
        <v>2340</v>
      </c>
      <c r="G211" s="1" t="s">
        <v>11</v>
      </c>
      <c r="H211" s="1" t="s">
        <v>11</v>
      </c>
      <c r="I211" s="1" t="s">
        <v>80</v>
      </c>
      <c r="J211" s="3"/>
      <c r="K211" s="3"/>
    </row>
    <row r="212">
      <c r="A212" s="4" t="s">
        <v>2348</v>
      </c>
      <c r="B212" s="1" t="s">
        <v>2349</v>
      </c>
      <c r="C212" s="1" t="s">
        <v>2350</v>
      </c>
      <c r="D212" s="1" t="s">
        <v>9805</v>
      </c>
      <c r="E212" s="1" t="s">
        <v>9592</v>
      </c>
      <c r="F212" s="1" t="s">
        <v>2352</v>
      </c>
      <c r="G212" s="1" t="s">
        <v>11</v>
      </c>
      <c r="H212" s="5" t="s">
        <v>2353</v>
      </c>
      <c r="I212" s="1" t="s">
        <v>80</v>
      </c>
      <c r="J212" s="3"/>
      <c r="K212" s="3"/>
    </row>
    <row r="213">
      <c r="A213" s="4" t="s">
        <v>2357</v>
      </c>
      <c r="B213" s="1" t="s">
        <v>2358</v>
      </c>
      <c r="C213" s="1" t="s">
        <v>2359</v>
      </c>
      <c r="D213" s="1" t="s">
        <v>9806</v>
      </c>
      <c r="E213" s="1" t="s">
        <v>9597</v>
      </c>
      <c r="F213" s="1" t="s">
        <v>2361</v>
      </c>
      <c r="G213" s="1" t="s">
        <v>11</v>
      </c>
      <c r="H213" s="1" t="s">
        <v>11</v>
      </c>
      <c r="I213" s="1" t="s">
        <v>11</v>
      </c>
      <c r="J213" s="3"/>
      <c r="K213" s="3"/>
    </row>
    <row r="214">
      <c r="A214" s="4" t="s">
        <v>2381</v>
      </c>
      <c r="B214" s="1" t="s">
        <v>2382</v>
      </c>
      <c r="C214" s="1" t="s">
        <v>2383</v>
      </c>
      <c r="D214" s="1" t="s">
        <v>9807</v>
      </c>
      <c r="E214" s="1" t="s">
        <v>9592</v>
      </c>
      <c r="F214" s="1" t="s">
        <v>2385</v>
      </c>
      <c r="G214" s="1" t="s">
        <v>11</v>
      </c>
      <c r="H214" s="5" t="s">
        <v>2386</v>
      </c>
      <c r="I214" s="1" t="s">
        <v>654</v>
      </c>
      <c r="J214" s="3"/>
      <c r="K214" s="3"/>
    </row>
    <row r="215">
      <c r="A215" s="4" t="s">
        <v>2394</v>
      </c>
      <c r="B215" s="1" t="s">
        <v>2395</v>
      </c>
      <c r="C215" s="1" t="s">
        <v>2396</v>
      </c>
      <c r="D215" s="1" t="s">
        <v>9808</v>
      </c>
      <c r="E215" s="1" t="s">
        <v>9592</v>
      </c>
      <c r="F215" s="1" t="s">
        <v>2398</v>
      </c>
      <c r="G215" s="1" t="s">
        <v>2399</v>
      </c>
      <c r="H215" s="5" t="s">
        <v>2400</v>
      </c>
      <c r="I215" s="1" t="s">
        <v>154</v>
      </c>
      <c r="J215" s="3"/>
      <c r="K215" s="3"/>
    </row>
    <row r="216">
      <c r="A216" s="4" t="s">
        <v>2402</v>
      </c>
      <c r="B216" s="1" t="s">
        <v>2403</v>
      </c>
      <c r="C216" s="1" t="s">
        <v>2404</v>
      </c>
      <c r="D216" s="1" t="s">
        <v>9578</v>
      </c>
      <c r="E216" s="1" t="s">
        <v>9631</v>
      </c>
      <c r="F216" s="1" t="s">
        <v>2406</v>
      </c>
      <c r="G216" s="1" t="s">
        <v>2407</v>
      </c>
      <c r="H216" s="1" t="s">
        <v>11</v>
      </c>
      <c r="I216" s="1" t="s">
        <v>183</v>
      </c>
      <c r="J216" s="3"/>
      <c r="K216" s="3"/>
    </row>
    <row r="217">
      <c r="A217" s="4" t="s">
        <v>2411</v>
      </c>
      <c r="B217" s="1" t="s">
        <v>2412</v>
      </c>
      <c r="C217" s="1" t="s">
        <v>2413</v>
      </c>
      <c r="D217" s="1" t="s">
        <v>9809</v>
      </c>
      <c r="E217" s="1" t="s">
        <v>9603</v>
      </c>
      <c r="F217" s="1" t="s">
        <v>2415</v>
      </c>
      <c r="G217" s="1" t="s">
        <v>11</v>
      </c>
      <c r="H217" s="1" t="s">
        <v>11</v>
      </c>
      <c r="I217" s="1" t="s">
        <v>80</v>
      </c>
      <c r="J217" s="3"/>
      <c r="K217" s="3"/>
    </row>
    <row r="218">
      <c r="A218" s="4" t="s">
        <v>2421</v>
      </c>
      <c r="B218" s="1" t="s">
        <v>2422</v>
      </c>
      <c r="C218" s="1" t="s">
        <v>2423</v>
      </c>
      <c r="D218" s="1" t="s">
        <v>9810</v>
      </c>
      <c r="E218" s="1" t="s">
        <v>9592</v>
      </c>
      <c r="F218" s="1" t="s">
        <v>2425</v>
      </c>
      <c r="G218" s="1" t="s">
        <v>11</v>
      </c>
      <c r="H218" s="1" t="s">
        <v>11</v>
      </c>
      <c r="I218" s="1" t="s">
        <v>80</v>
      </c>
      <c r="J218" s="3"/>
      <c r="K218" s="3"/>
    </row>
    <row r="219">
      <c r="A219" s="4" t="s">
        <v>2433</v>
      </c>
      <c r="B219" s="1" t="s">
        <v>2434</v>
      </c>
      <c r="C219" s="3"/>
      <c r="D219" s="1" t="s">
        <v>9575</v>
      </c>
      <c r="E219" s="1" t="s">
        <v>9608</v>
      </c>
      <c r="F219" s="3"/>
      <c r="G219" s="1" t="s">
        <v>11</v>
      </c>
      <c r="H219" s="1" t="s">
        <v>11</v>
      </c>
      <c r="I219" s="1" t="s">
        <v>11</v>
      </c>
      <c r="J219" s="3"/>
      <c r="K219" s="3"/>
    </row>
    <row r="220">
      <c r="A220" s="4" t="s">
        <v>2438</v>
      </c>
      <c r="B220" s="1" t="s">
        <v>2439</v>
      </c>
      <c r="C220" s="1" t="s">
        <v>2440</v>
      </c>
      <c r="D220" s="1" t="s">
        <v>9811</v>
      </c>
      <c r="E220" s="1" t="s">
        <v>9731</v>
      </c>
      <c r="F220" s="1" t="s">
        <v>2442</v>
      </c>
      <c r="G220" s="1" t="s">
        <v>11</v>
      </c>
      <c r="H220" s="5" t="s">
        <v>2443</v>
      </c>
      <c r="I220" s="1" t="s">
        <v>80</v>
      </c>
      <c r="J220" s="3"/>
      <c r="K220" s="3"/>
    </row>
    <row r="221">
      <c r="A221" s="4" t="s">
        <v>2447</v>
      </c>
      <c r="B221" s="1" t="s">
        <v>2448</v>
      </c>
      <c r="C221" s="1" t="s">
        <v>2449</v>
      </c>
      <c r="D221" s="1" t="s">
        <v>9812</v>
      </c>
      <c r="E221" s="1" t="s">
        <v>9597</v>
      </c>
      <c r="F221" s="1" t="s">
        <v>2451</v>
      </c>
      <c r="G221" s="1" t="s">
        <v>11</v>
      </c>
      <c r="H221" s="5" t="s">
        <v>2452</v>
      </c>
      <c r="I221" s="1" t="s">
        <v>53</v>
      </c>
      <c r="J221" s="3"/>
      <c r="K221" s="3"/>
    </row>
    <row r="222">
      <c r="A222" s="4" t="s">
        <v>2454</v>
      </c>
      <c r="B222" s="1" t="s">
        <v>2455</v>
      </c>
      <c r="C222" s="1" t="s">
        <v>2456</v>
      </c>
      <c r="D222" s="1" t="s">
        <v>9813</v>
      </c>
      <c r="E222" s="1" t="s">
        <v>9597</v>
      </c>
      <c r="F222" s="1" t="s">
        <v>2458</v>
      </c>
      <c r="G222" s="1" t="s">
        <v>11</v>
      </c>
      <c r="H222" s="1" t="s">
        <v>11</v>
      </c>
      <c r="I222" s="1" t="s">
        <v>80</v>
      </c>
      <c r="J222" s="3"/>
      <c r="K222" s="3"/>
    </row>
    <row r="223">
      <c r="A223" s="4" t="s">
        <v>2464</v>
      </c>
      <c r="B223" s="1" t="s">
        <v>2465</v>
      </c>
      <c r="C223" s="1" t="s">
        <v>2466</v>
      </c>
      <c r="D223" s="1" t="s">
        <v>9814</v>
      </c>
      <c r="E223" s="1" t="s">
        <v>9592</v>
      </c>
      <c r="F223" s="1" t="s">
        <v>2468</v>
      </c>
      <c r="G223" s="1" t="s">
        <v>2469</v>
      </c>
      <c r="H223" s="5" t="s">
        <v>2470</v>
      </c>
      <c r="I223" s="1" t="s">
        <v>80</v>
      </c>
      <c r="J223" s="3"/>
      <c r="K223" s="3"/>
    </row>
    <row r="224">
      <c r="A224" s="4" t="s">
        <v>2474</v>
      </c>
      <c r="B224" s="1" t="s">
        <v>2475</v>
      </c>
      <c r="C224" s="1" t="s">
        <v>2476</v>
      </c>
      <c r="D224" s="1" t="s">
        <v>9815</v>
      </c>
      <c r="E224" s="1" t="s">
        <v>9592</v>
      </c>
      <c r="F224" s="1" t="s">
        <v>2478</v>
      </c>
      <c r="G224" s="1" t="s">
        <v>11</v>
      </c>
      <c r="H224" s="1" t="s">
        <v>11</v>
      </c>
      <c r="I224" s="1" t="s">
        <v>312</v>
      </c>
      <c r="J224" s="3"/>
      <c r="K224" s="3"/>
    </row>
    <row r="225">
      <c r="A225" s="4" t="s">
        <v>2484</v>
      </c>
      <c r="B225" s="1" t="s">
        <v>2485</v>
      </c>
      <c r="C225" s="1" t="s">
        <v>2486</v>
      </c>
      <c r="D225" s="1" t="s">
        <v>9816</v>
      </c>
      <c r="E225" s="1" t="s">
        <v>9603</v>
      </c>
      <c r="F225" s="1" t="s">
        <v>2488</v>
      </c>
      <c r="G225" s="1" t="s">
        <v>11</v>
      </c>
      <c r="H225" s="3"/>
      <c r="I225" s="1" t="s">
        <v>312</v>
      </c>
      <c r="J225" s="3"/>
      <c r="K225" s="3"/>
    </row>
    <row r="226">
      <c r="A226" s="4" t="s">
        <v>2498</v>
      </c>
      <c r="B226" s="1" t="s">
        <v>2499</v>
      </c>
      <c r="C226" s="1" t="s">
        <v>2500</v>
      </c>
      <c r="D226" s="1" t="s">
        <v>9817</v>
      </c>
      <c r="E226" s="1" t="s">
        <v>9592</v>
      </c>
      <c r="F226" s="1" t="s">
        <v>2502</v>
      </c>
      <c r="G226" s="1" t="s">
        <v>11</v>
      </c>
      <c r="H226" s="5" t="s">
        <v>2503</v>
      </c>
      <c r="I226" s="1" t="s">
        <v>80</v>
      </c>
      <c r="J226" s="3"/>
      <c r="K226" s="3"/>
    </row>
    <row r="227">
      <c r="A227" s="4" t="s">
        <v>2509</v>
      </c>
      <c r="B227" s="1" t="s">
        <v>2510</v>
      </c>
      <c r="C227" s="1" t="s">
        <v>2511</v>
      </c>
      <c r="D227" s="1" t="s">
        <v>9818</v>
      </c>
      <c r="E227" s="1" t="s">
        <v>9597</v>
      </c>
      <c r="F227" s="1" t="s">
        <v>2513</v>
      </c>
      <c r="G227" s="1" t="s">
        <v>2514</v>
      </c>
      <c r="H227" s="1" t="s">
        <v>11</v>
      </c>
      <c r="I227" s="1" t="s">
        <v>183</v>
      </c>
      <c r="J227" s="3"/>
      <c r="K227" s="3"/>
    </row>
    <row r="228">
      <c r="A228" s="4" t="s">
        <v>2522</v>
      </c>
      <c r="B228" s="1" t="s">
        <v>2523</v>
      </c>
      <c r="C228" s="1" t="s">
        <v>2524</v>
      </c>
      <c r="D228" s="1" t="s">
        <v>9819</v>
      </c>
      <c r="E228" s="1" t="s">
        <v>9661</v>
      </c>
      <c r="F228" s="1" t="s">
        <v>2526</v>
      </c>
      <c r="G228" s="1" t="s">
        <v>11</v>
      </c>
      <c r="H228" s="5" t="s">
        <v>2527</v>
      </c>
      <c r="I228" s="1" t="s">
        <v>43</v>
      </c>
      <c r="J228" s="3"/>
      <c r="K228" s="3"/>
    </row>
    <row r="229">
      <c r="A229" s="4" t="s">
        <v>2547</v>
      </c>
      <c r="B229" s="1" t="s">
        <v>2548</v>
      </c>
      <c r="C229" s="1" t="s">
        <v>2549</v>
      </c>
      <c r="D229" s="1" t="s">
        <v>9820</v>
      </c>
      <c r="E229" s="1" t="s">
        <v>9821</v>
      </c>
      <c r="F229" s="1" t="s">
        <v>2551</v>
      </c>
      <c r="G229" s="1" t="s">
        <v>11</v>
      </c>
      <c r="H229" s="1" t="s">
        <v>11</v>
      </c>
      <c r="I229" s="1" t="s">
        <v>154</v>
      </c>
      <c r="J229" s="3"/>
      <c r="K229" s="3"/>
    </row>
    <row r="230">
      <c r="A230" s="4" t="s">
        <v>2555</v>
      </c>
      <c r="B230" s="1" t="s">
        <v>2556</v>
      </c>
      <c r="C230" s="1" t="s">
        <v>2557</v>
      </c>
      <c r="D230" s="1" t="s">
        <v>9822</v>
      </c>
      <c r="E230" s="1" t="s">
        <v>9597</v>
      </c>
      <c r="F230" s="1" t="s">
        <v>2559</v>
      </c>
      <c r="G230" s="1" t="s">
        <v>11</v>
      </c>
      <c r="H230" s="1" t="s">
        <v>11</v>
      </c>
      <c r="I230" s="1" t="s">
        <v>80</v>
      </c>
      <c r="J230" s="3"/>
      <c r="K230" s="3"/>
    </row>
    <row r="231">
      <c r="A231" s="4" t="s">
        <v>2565</v>
      </c>
      <c r="B231" s="1" t="s">
        <v>2566</v>
      </c>
      <c r="C231" s="1" t="s">
        <v>2567</v>
      </c>
      <c r="D231" s="1" t="s">
        <v>9823</v>
      </c>
      <c r="E231" s="1" t="s">
        <v>9661</v>
      </c>
      <c r="F231" s="1" t="s">
        <v>2569</v>
      </c>
      <c r="G231" s="1" t="s">
        <v>11</v>
      </c>
      <c r="H231" s="3"/>
      <c r="I231" s="1" t="s">
        <v>183</v>
      </c>
      <c r="J231" s="3"/>
      <c r="K231" s="3"/>
    </row>
    <row r="232">
      <c r="A232" s="4" t="s">
        <v>2571</v>
      </c>
      <c r="B232" s="1" t="s">
        <v>2572</v>
      </c>
      <c r="C232" s="1" t="s">
        <v>2573</v>
      </c>
      <c r="D232" s="1" t="s">
        <v>9824</v>
      </c>
      <c r="E232" s="1" t="s">
        <v>9636</v>
      </c>
      <c r="F232" s="1" t="s">
        <v>2575</v>
      </c>
      <c r="G232" s="1" t="s">
        <v>11</v>
      </c>
      <c r="H232" s="5" t="s">
        <v>2576</v>
      </c>
      <c r="I232" s="1" t="s">
        <v>31</v>
      </c>
      <c r="J232" s="3"/>
      <c r="K232" s="3"/>
    </row>
    <row r="233">
      <c r="A233" s="4" t="s">
        <v>2584</v>
      </c>
      <c r="B233" s="1" t="s">
        <v>2585</v>
      </c>
      <c r="C233" s="1" t="s">
        <v>2586</v>
      </c>
      <c r="D233" s="1" t="s">
        <v>9825</v>
      </c>
      <c r="E233" s="1" t="s">
        <v>9592</v>
      </c>
      <c r="F233" s="1" t="s">
        <v>2588</v>
      </c>
      <c r="G233" s="1" t="s">
        <v>11</v>
      </c>
      <c r="H233" s="5" t="s">
        <v>2589</v>
      </c>
      <c r="I233" s="1" t="s">
        <v>80</v>
      </c>
      <c r="J233" s="3"/>
      <c r="K233" s="3"/>
    </row>
    <row r="234">
      <c r="A234" s="4" t="s">
        <v>2603</v>
      </c>
      <c r="B234" s="1" t="s">
        <v>2604</v>
      </c>
      <c r="C234" s="1" t="s">
        <v>2605</v>
      </c>
      <c r="D234" s="1" t="s">
        <v>9826</v>
      </c>
      <c r="E234" s="1" t="s">
        <v>9592</v>
      </c>
      <c r="F234" s="1" t="s">
        <v>2607</v>
      </c>
      <c r="G234" s="1" t="s">
        <v>11</v>
      </c>
      <c r="H234" s="3"/>
      <c r="I234" s="1" t="s">
        <v>11</v>
      </c>
      <c r="J234" s="3"/>
      <c r="K234" s="3"/>
    </row>
    <row r="235">
      <c r="A235" s="4" t="s">
        <v>2615</v>
      </c>
      <c r="B235" s="1" t="s">
        <v>2616</v>
      </c>
      <c r="C235" s="1" t="s">
        <v>2617</v>
      </c>
      <c r="D235" s="1" t="s">
        <v>9827</v>
      </c>
      <c r="E235" s="1" t="s">
        <v>9592</v>
      </c>
      <c r="F235" s="1" t="s">
        <v>2619</v>
      </c>
      <c r="G235" s="1" t="s">
        <v>11</v>
      </c>
      <c r="H235" s="1" t="s">
        <v>11</v>
      </c>
      <c r="I235" s="1" t="s">
        <v>80</v>
      </c>
      <c r="J235" s="3"/>
      <c r="K235" s="3"/>
    </row>
    <row r="236">
      <c r="A236" s="4" t="s">
        <v>2625</v>
      </c>
      <c r="B236" s="1" t="s">
        <v>2626</v>
      </c>
      <c r="C236" s="1" t="s">
        <v>2627</v>
      </c>
      <c r="D236" s="1" t="s">
        <v>9828</v>
      </c>
      <c r="E236" s="1" t="s">
        <v>9597</v>
      </c>
      <c r="F236" s="1" t="s">
        <v>2629</v>
      </c>
      <c r="G236" s="1" t="s">
        <v>11</v>
      </c>
      <c r="H236" s="5" t="s">
        <v>2630</v>
      </c>
      <c r="I236" s="1" t="s">
        <v>154</v>
      </c>
      <c r="J236" s="3"/>
      <c r="K236" s="3"/>
    </row>
    <row r="237">
      <c r="A237" s="4" t="s">
        <v>2638</v>
      </c>
      <c r="B237" s="1" t="s">
        <v>2639</v>
      </c>
      <c r="C237" s="1" t="s">
        <v>2640</v>
      </c>
      <c r="D237" s="1" t="s">
        <v>9829</v>
      </c>
      <c r="E237" s="1" t="s">
        <v>9830</v>
      </c>
      <c r="F237" s="1" t="s">
        <v>2642</v>
      </c>
      <c r="G237" s="1" t="s">
        <v>11</v>
      </c>
      <c r="H237" s="5" t="s">
        <v>2643</v>
      </c>
      <c r="I237" s="1" t="s">
        <v>80</v>
      </c>
      <c r="J237" s="3"/>
      <c r="K237" s="3"/>
    </row>
    <row r="238">
      <c r="A238" s="4" t="s">
        <v>2647</v>
      </c>
      <c r="B238" s="1" t="s">
        <v>2648</v>
      </c>
      <c r="C238" s="1" t="s">
        <v>2649</v>
      </c>
      <c r="D238" s="1" t="s">
        <v>9831</v>
      </c>
      <c r="E238" s="1" t="s">
        <v>9592</v>
      </c>
      <c r="F238" s="1" t="s">
        <v>2651</v>
      </c>
      <c r="G238" s="1" t="s">
        <v>11</v>
      </c>
      <c r="H238" s="1" t="s">
        <v>11</v>
      </c>
      <c r="I238" s="1" t="s">
        <v>924</v>
      </c>
      <c r="J238" s="3"/>
      <c r="K238" s="3"/>
    </row>
    <row r="239">
      <c r="A239" s="4" t="s">
        <v>2653</v>
      </c>
      <c r="B239" s="1" t="s">
        <v>2654</v>
      </c>
      <c r="C239" s="1" t="s">
        <v>2655</v>
      </c>
      <c r="D239" s="1" t="s">
        <v>9832</v>
      </c>
      <c r="E239" s="1" t="s">
        <v>9592</v>
      </c>
      <c r="F239" s="1" t="s">
        <v>2657</v>
      </c>
      <c r="G239" s="1" t="s">
        <v>11</v>
      </c>
      <c r="H239" s="1" t="s">
        <v>11</v>
      </c>
      <c r="I239" s="1" t="s">
        <v>924</v>
      </c>
      <c r="J239" s="3"/>
      <c r="K239" s="3"/>
    </row>
    <row r="240">
      <c r="A240" s="4" t="s">
        <v>2667</v>
      </c>
      <c r="B240" s="1" t="s">
        <v>2668</v>
      </c>
      <c r="C240" s="1" t="s">
        <v>2669</v>
      </c>
      <c r="D240" s="1" t="s">
        <v>9833</v>
      </c>
      <c r="E240" s="1" t="s">
        <v>9592</v>
      </c>
      <c r="F240" s="1" t="s">
        <v>2671</v>
      </c>
      <c r="G240" s="1" t="s">
        <v>2175</v>
      </c>
      <c r="H240" s="1" t="s">
        <v>11</v>
      </c>
      <c r="I240" s="1" t="s">
        <v>312</v>
      </c>
      <c r="J240" s="3"/>
      <c r="K240" s="3"/>
    </row>
    <row r="241">
      <c r="A241" s="4" t="s">
        <v>2677</v>
      </c>
      <c r="B241" s="1" t="s">
        <v>2678</v>
      </c>
      <c r="C241" s="1" t="s">
        <v>2679</v>
      </c>
      <c r="D241" s="1" t="s">
        <v>9834</v>
      </c>
      <c r="E241" s="1" t="s">
        <v>9592</v>
      </c>
      <c r="F241" s="1" t="s">
        <v>2681</v>
      </c>
      <c r="G241" s="1" t="s">
        <v>11</v>
      </c>
      <c r="H241" s="5" t="s">
        <v>2682</v>
      </c>
      <c r="I241" s="1" t="s">
        <v>80</v>
      </c>
      <c r="J241" s="3"/>
      <c r="K241" s="3"/>
    </row>
    <row r="242">
      <c r="A242" s="4" t="s">
        <v>2684</v>
      </c>
      <c r="B242" s="1" t="s">
        <v>2685</v>
      </c>
      <c r="C242" s="1" t="s">
        <v>2686</v>
      </c>
      <c r="D242" s="1" t="s">
        <v>9835</v>
      </c>
      <c r="E242" s="1" t="s">
        <v>9631</v>
      </c>
      <c r="F242" s="1" t="s">
        <v>2688</v>
      </c>
      <c r="G242" s="1" t="s">
        <v>2175</v>
      </c>
      <c r="H242" s="5" t="s">
        <v>2689</v>
      </c>
      <c r="I242" s="1" t="s">
        <v>80</v>
      </c>
      <c r="J242" s="3"/>
      <c r="K242" s="3"/>
    </row>
    <row r="243">
      <c r="A243" s="4" t="s">
        <v>2693</v>
      </c>
      <c r="B243" s="1" t="s">
        <v>2694</v>
      </c>
      <c r="C243" s="1" t="s">
        <v>2695</v>
      </c>
      <c r="D243" s="1" t="s">
        <v>9836</v>
      </c>
      <c r="E243" s="1" t="s">
        <v>9603</v>
      </c>
      <c r="F243" s="1" t="s">
        <v>2697</v>
      </c>
      <c r="G243" s="1" t="s">
        <v>2698</v>
      </c>
      <c r="H243" s="1" t="s">
        <v>11</v>
      </c>
      <c r="I243" s="1" t="s">
        <v>80</v>
      </c>
      <c r="J243" s="3"/>
      <c r="K243" s="3"/>
    </row>
    <row r="244">
      <c r="A244" s="4" t="s">
        <v>2700</v>
      </c>
      <c r="B244" s="1" t="s">
        <v>2701</v>
      </c>
      <c r="C244" s="3"/>
      <c r="D244" s="1" t="s">
        <v>9575</v>
      </c>
      <c r="E244" s="1" t="s">
        <v>9608</v>
      </c>
      <c r="F244" s="3"/>
      <c r="G244" s="1" t="s">
        <v>11</v>
      </c>
      <c r="H244" s="1" t="s">
        <v>11</v>
      </c>
      <c r="I244" s="1" t="s">
        <v>11</v>
      </c>
      <c r="J244" s="3"/>
      <c r="K244" s="3"/>
    </row>
    <row r="245">
      <c r="A245" s="4" t="s">
        <v>2707</v>
      </c>
      <c r="B245" s="1" t="s">
        <v>2708</v>
      </c>
      <c r="C245" s="1" t="s">
        <v>2709</v>
      </c>
      <c r="D245" s="1" t="s">
        <v>9575</v>
      </c>
      <c r="E245" s="1" t="s">
        <v>9608</v>
      </c>
      <c r="F245" s="3"/>
      <c r="G245" s="1" t="s">
        <v>11</v>
      </c>
      <c r="H245" s="1" t="s">
        <v>11</v>
      </c>
      <c r="I245" s="1" t="s">
        <v>11</v>
      </c>
      <c r="J245" s="3"/>
      <c r="K245" s="3"/>
    </row>
    <row r="246">
      <c r="A246" s="4" t="s">
        <v>2717</v>
      </c>
      <c r="B246" s="1" t="s">
        <v>2718</v>
      </c>
      <c r="C246" s="1" t="s">
        <v>2719</v>
      </c>
      <c r="D246" s="1" t="s">
        <v>9721</v>
      </c>
      <c r="E246" s="1" t="s">
        <v>9631</v>
      </c>
      <c r="F246" s="1" t="s">
        <v>2720</v>
      </c>
      <c r="G246" s="1" t="s">
        <v>2721</v>
      </c>
      <c r="H246" s="5" t="s">
        <v>2722</v>
      </c>
      <c r="I246" s="1" t="s">
        <v>312</v>
      </c>
      <c r="J246" s="3"/>
      <c r="K246" s="3"/>
    </row>
    <row r="247">
      <c r="A247" s="4" t="s">
        <v>2732</v>
      </c>
      <c r="B247" s="1" t="s">
        <v>2733</v>
      </c>
      <c r="C247" s="1" t="s">
        <v>2734</v>
      </c>
      <c r="D247" s="1" t="s">
        <v>9837</v>
      </c>
      <c r="E247" s="1" t="s">
        <v>9592</v>
      </c>
      <c r="F247" s="1" t="s">
        <v>2736</v>
      </c>
      <c r="G247" s="1" t="s">
        <v>11</v>
      </c>
      <c r="H247" s="1" t="s">
        <v>11</v>
      </c>
      <c r="I247" s="1" t="s">
        <v>80</v>
      </c>
      <c r="J247" s="3"/>
      <c r="K247" s="3"/>
    </row>
    <row r="248">
      <c r="A248" s="4" t="s">
        <v>2738</v>
      </c>
      <c r="B248" s="1" t="s">
        <v>2739</v>
      </c>
      <c r="C248" s="1" t="s">
        <v>2740</v>
      </c>
      <c r="D248" s="1" t="s">
        <v>9838</v>
      </c>
      <c r="E248" s="1" t="s">
        <v>9661</v>
      </c>
      <c r="F248" s="1" t="s">
        <v>2742</v>
      </c>
      <c r="G248" s="1" t="s">
        <v>2743</v>
      </c>
      <c r="H248" s="1" t="s">
        <v>11</v>
      </c>
      <c r="I248" s="1" t="s">
        <v>312</v>
      </c>
      <c r="J248" s="3"/>
      <c r="K248" s="3"/>
    </row>
    <row r="249">
      <c r="A249" s="4" t="s">
        <v>2745</v>
      </c>
      <c r="B249" s="1" t="s">
        <v>2746</v>
      </c>
      <c r="C249" s="3"/>
      <c r="D249" s="1" t="s">
        <v>9575</v>
      </c>
      <c r="E249" s="1" t="s">
        <v>9608</v>
      </c>
      <c r="F249" s="3"/>
      <c r="G249" s="1" t="s">
        <v>11</v>
      </c>
      <c r="H249" s="1" t="s">
        <v>11</v>
      </c>
      <c r="I249" s="1" t="s">
        <v>11</v>
      </c>
      <c r="J249" s="3"/>
      <c r="K249" s="3"/>
    </row>
    <row r="250">
      <c r="A250" s="4" t="s">
        <v>2752</v>
      </c>
      <c r="B250" s="1" t="s">
        <v>2753</v>
      </c>
      <c r="C250" s="1" t="s">
        <v>2754</v>
      </c>
      <c r="D250" s="1" t="s">
        <v>9839</v>
      </c>
      <c r="E250" s="1" t="s">
        <v>9601</v>
      </c>
      <c r="F250" s="1" t="s">
        <v>2756</v>
      </c>
      <c r="G250" s="1" t="s">
        <v>2757</v>
      </c>
      <c r="H250" s="1" t="s">
        <v>11</v>
      </c>
      <c r="I250" s="1" t="s">
        <v>80</v>
      </c>
      <c r="J250" s="3"/>
      <c r="K250" s="3"/>
    </row>
    <row r="251">
      <c r="A251" s="4" t="s">
        <v>2759</v>
      </c>
      <c r="B251" s="1" t="s">
        <v>2760</v>
      </c>
      <c r="C251" s="1" t="s">
        <v>2761</v>
      </c>
      <c r="D251" s="1" t="s">
        <v>9840</v>
      </c>
      <c r="E251" s="1" t="s">
        <v>9631</v>
      </c>
      <c r="F251" s="1" t="s">
        <v>2763</v>
      </c>
      <c r="G251" s="1" t="s">
        <v>2764</v>
      </c>
      <c r="H251" s="1" t="s">
        <v>11</v>
      </c>
      <c r="I251" s="1" t="s">
        <v>183</v>
      </c>
      <c r="J251" s="3"/>
      <c r="K251" s="3"/>
    </row>
    <row r="252">
      <c r="A252" s="4" t="s">
        <v>2768</v>
      </c>
      <c r="B252" s="1" t="s">
        <v>2769</v>
      </c>
      <c r="C252" s="3"/>
      <c r="D252" s="1" t="s">
        <v>9575</v>
      </c>
      <c r="E252" s="1" t="s">
        <v>9608</v>
      </c>
      <c r="F252" s="3"/>
      <c r="G252" s="1" t="s">
        <v>11</v>
      </c>
      <c r="H252" s="1" t="s">
        <v>11</v>
      </c>
      <c r="I252" s="1" t="s">
        <v>11</v>
      </c>
      <c r="J252" s="3"/>
      <c r="K252" s="3"/>
    </row>
    <row r="253">
      <c r="A253" s="4" t="s">
        <v>2771</v>
      </c>
      <c r="B253" s="1" t="s">
        <v>2772</v>
      </c>
      <c r="C253" s="1" t="s">
        <v>2773</v>
      </c>
      <c r="D253" s="1" t="s">
        <v>9841</v>
      </c>
      <c r="E253" s="1" t="s">
        <v>9749</v>
      </c>
      <c r="F253" s="1" t="s">
        <v>2775</v>
      </c>
      <c r="G253" s="1" t="s">
        <v>2776</v>
      </c>
      <c r="H253" s="5" t="s">
        <v>2777</v>
      </c>
      <c r="I253" s="1" t="s">
        <v>53</v>
      </c>
      <c r="J253" s="3"/>
      <c r="K253" s="3"/>
    </row>
    <row r="254">
      <c r="A254" s="4" t="s">
        <v>2785</v>
      </c>
      <c r="B254" s="1" t="s">
        <v>2786</v>
      </c>
      <c r="C254" s="1" t="s">
        <v>2787</v>
      </c>
      <c r="D254" s="1" t="s">
        <v>9842</v>
      </c>
      <c r="E254" s="1" t="s">
        <v>9843</v>
      </c>
      <c r="F254" s="1" t="s">
        <v>2789</v>
      </c>
      <c r="G254" s="1" t="s">
        <v>11</v>
      </c>
      <c r="H254" s="1" t="s">
        <v>11</v>
      </c>
      <c r="I254" s="1" t="s">
        <v>80</v>
      </c>
      <c r="J254" s="3"/>
      <c r="K254" s="3"/>
    </row>
    <row r="255">
      <c r="A255" s="4" t="s">
        <v>2795</v>
      </c>
      <c r="B255" s="1" t="s">
        <v>2796</v>
      </c>
      <c r="C255" s="1" t="s">
        <v>2797</v>
      </c>
      <c r="D255" s="1" t="s">
        <v>9844</v>
      </c>
      <c r="E255" s="1" t="s">
        <v>9631</v>
      </c>
      <c r="F255" s="1" t="s">
        <v>2799</v>
      </c>
      <c r="G255" s="1" t="s">
        <v>11</v>
      </c>
      <c r="H255" s="1" t="s">
        <v>11</v>
      </c>
      <c r="I255" s="1" t="s">
        <v>31</v>
      </c>
      <c r="J255" s="3"/>
      <c r="K255" s="3"/>
    </row>
    <row r="256">
      <c r="A256" s="4" t="s">
        <v>2803</v>
      </c>
      <c r="B256" s="1" t="s">
        <v>2804</v>
      </c>
      <c r="C256" s="3"/>
      <c r="D256" s="1" t="s">
        <v>9575</v>
      </c>
      <c r="E256" s="1" t="s">
        <v>9608</v>
      </c>
      <c r="F256" s="3"/>
      <c r="G256" s="1" t="s">
        <v>11</v>
      </c>
      <c r="H256" s="1" t="s">
        <v>11</v>
      </c>
      <c r="I256" s="1" t="s">
        <v>11</v>
      </c>
      <c r="J256" s="3"/>
      <c r="K256" s="3"/>
    </row>
    <row r="257">
      <c r="A257" s="4" t="s">
        <v>2810</v>
      </c>
      <c r="B257" s="1" t="s">
        <v>2811</v>
      </c>
      <c r="C257" s="1" t="s">
        <v>2812</v>
      </c>
      <c r="D257" s="1" t="s">
        <v>9845</v>
      </c>
      <c r="E257" s="1" t="s">
        <v>9603</v>
      </c>
      <c r="F257" s="1" t="s">
        <v>2814</v>
      </c>
      <c r="G257" s="1" t="s">
        <v>11</v>
      </c>
      <c r="H257" s="3"/>
      <c r="I257" s="1" t="s">
        <v>183</v>
      </c>
      <c r="J257" s="3"/>
      <c r="K257" s="3"/>
    </row>
    <row r="258">
      <c r="A258" s="4" t="s">
        <v>2816</v>
      </c>
      <c r="B258" s="1" t="s">
        <v>2817</v>
      </c>
      <c r="C258" s="1" t="s">
        <v>2818</v>
      </c>
      <c r="D258" s="1" t="s">
        <v>9846</v>
      </c>
      <c r="E258" s="1" t="s">
        <v>9597</v>
      </c>
      <c r="F258" s="1" t="s">
        <v>2820</v>
      </c>
      <c r="G258" s="1" t="s">
        <v>11</v>
      </c>
      <c r="H258" s="5" t="s">
        <v>2821</v>
      </c>
      <c r="I258" s="1" t="s">
        <v>53</v>
      </c>
      <c r="J258" s="3"/>
      <c r="K258" s="3"/>
    </row>
    <row r="259">
      <c r="A259" s="4" t="s">
        <v>2823</v>
      </c>
      <c r="B259" s="1" t="s">
        <v>2824</v>
      </c>
      <c r="C259" s="3"/>
      <c r="D259" s="1" t="s">
        <v>9575</v>
      </c>
      <c r="E259" s="1" t="s">
        <v>9608</v>
      </c>
      <c r="F259" s="3"/>
      <c r="G259" s="1" t="s">
        <v>11</v>
      </c>
      <c r="H259" s="1" t="s">
        <v>11</v>
      </c>
      <c r="I259" s="1" t="s">
        <v>11</v>
      </c>
      <c r="J259" s="3"/>
      <c r="K259" s="3"/>
    </row>
    <row r="260">
      <c r="A260" s="4" t="s">
        <v>2826</v>
      </c>
      <c r="B260" s="1" t="s">
        <v>2827</v>
      </c>
      <c r="C260" s="1" t="s">
        <v>2828</v>
      </c>
      <c r="D260" s="1" t="s">
        <v>9847</v>
      </c>
      <c r="E260" s="1" t="s">
        <v>9592</v>
      </c>
      <c r="F260" s="1" t="s">
        <v>2830</v>
      </c>
      <c r="G260" s="1" t="s">
        <v>11</v>
      </c>
      <c r="H260" s="1" t="s">
        <v>11</v>
      </c>
      <c r="I260" s="1" t="s">
        <v>11</v>
      </c>
      <c r="J260" s="3"/>
      <c r="K260" s="3"/>
    </row>
    <row r="261">
      <c r="A261" s="4" t="s">
        <v>2834</v>
      </c>
      <c r="B261" s="1" t="s">
        <v>2835</v>
      </c>
      <c r="C261" s="3"/>
      <c r="D261" s="1" t="s">
        <v>9575</v>
      </c>
      <c r="E261" s="1" t="s">
        <v>9608</v>
      </c>
      <c r="F261" s="3"/>
      <c r="G261" s="1" t="s">
        <v>11</v>
      </c>
      <c r="H261" s="1" t="s">
        <v>11</v>
      </c>
      <c r="I261" s="1" t="s">
        <v>11</v>
      </c>
      <c r="J261" s="3"/>
      <c r="K261" s="3"/>
    </row>
    <row r="262">
      <c r="A262" s="4" t="s">
        <v>2839</v>
      </c>
      <c r="B262" s="1" t="s">
        <v>2840</v>
      </c>
      <c r="C262" s="1" t="s">
        <v>2841</v>
      </c>
      <c r="D262" s="1" t="s">
        <v>9848</v>
      </c>
      <c r="E262" s="1" t="s">
        <v>9603</v>
      </c>
      <c r="F262" s="1" t="s">
        <v>2843</v>
      </c>
      <c r="G262" s="1" t="s">
        <v>11</v>
      </c>
      <c r="H262" s="5" t="s">
        <v>2844</v>
      </c>
      <c r="I262" s="1" t="s">
        <v>312</v>
      </c>
      <c r="J262" s="3"/>
      <c r="K262" s="3"/>
    </row>
    <row r="263">
      <c r="A263" s="4" t="s">
        <v>2848</v>
      </c>
      <c r="B263" s="1" t="s">
        <v>2849</v>
      </c>
      <c r="C263" s="1" t="s">
        <v>2850</v>
      </c>
      <c r="D263" s="1" t="s">
        <v>9849</v>
      </c>
      <c r="E263" s="1" t="s">
        <v>9603</v>
      </c>
      <c r="F263" s="1" t="s">
        <v>2852</v>
      </c>
      <c r="G263" s="1" t="s">
        <v>2853</v>
      </c>
      <c r="H263" s="5" t="s">
        <v>2854</v>
      </c>
      <c r="I263" s="1" t="s">
        <v>80</v>
      </c>
      <c r="J263" s="3"/>
      <c r="K263" s="3"/>
    </row>
    <row r="264">
      <c r="A264" s="4" t="s">
        <v>2868</v>
      </c>
      <c r="B264" s="1" t="s">
        <v>2869</v>
      </c>
      <c r="C264" s="1" t="s">
        <v>2870</v>
      </c>
      <c r="D264" s="1" t="s">
        <v>9850</v>
      </c>
      <c r="E264" s="1" t="s">
        <v>9592</v>
      </c>
      <c r="F264" s="1" t="s">
        <v>2872</v>
      </c>
      <c r="G264" s="1" t="s">
        <v>11</v>
      </c>
      <c r="H264" s="5" t="s">
        <v>2873</v>
      </c>
      <c r="I264" s="1" t="s">
        <v>80</v>
      </c>
      <c r="J264" s="3"/>
      <c r="K264" s="3"/>
    </row>
    <row r="265">
      <c r="A265" s="4" t="s">
        <v>2879</v>
      </c>
      <c r="B265" s="1" t="s">
        <v>2880</v>
      </c>
      <c r="C265" s="1" t="s">
        <v>2881</v>
      </c>
      <c r="D265" s="1" t="s">
        <v>9851</v>
      </c>
      <c r="E265" s="1" t="s">
        <v>9852</v>
      </c>
      <c r="F265" s="1" t="s">
        <v>2883</v>
      </c>
      <c r="G265" s="1" t="s">
        <v>11</v>
      </c>
      <c r="H265" s="1" t="s">
        <v>11</v>
      </c>
      <c r="I265" s="1" t="s">
        <v>31</v>
      </c>
      <c r="J265" s="3"/>
      <c r="K265" s="3"/>
    </row>
    <row r="266">
      <c r="A266" s="4" t="s">
        <v>2917</v>
      </c>
      <c r="B266" s="1" t="s">
        <v>2918</v>
      </c>
      <c r="C266" s="1" t="s">
        <v>2919</v>
      </c>
      <c r="D266" s="1" t="s">
        <v>9853</v>
      </c>
      <c r="E266" s="1" t="s">
        <v>9603</v>
      </c>
      <c r="F266" s="1" t="s">
        <v>2921</v>
      </c>
      <c r="G266" s="1" t="s">
        <v>2922</v>
      </c>
      <c r="H266" s="1" t="s">
        <v>11</v>
      </c>
      <c r="I266" s="1" t="s">
        <v>31</v>
      </c>
      <c r="J266" s="3"/>
      <c r="K266" s="3"/>
    </row>
    <row r="267">
      <c r="A267" s="4" t="s">
        <v>2926</v>
      </c>
      <c r="B267" s="1" t="s">
        <v>2927</v>
      </c>
      <c r="C267" s="1" t="s">
        <v>2928</v>
      </c>
      <c r="D267" s="1" t="s">
        <v>2929</v>
      </c>
      <c r="E267" s="1" t="s">
        <v>9619</v>
      </c>
      <c r="F267" s="1" t="s">
        <v>2930</v>
      </c>
      <c r="G267" s="1" t="s">
        <v>2931</v>
      </c>
      <c r="H267" s="1" t="s">
        <v>11</v>
      </c>
      <c r="I267" s="1" t="s">
        <v>53</v>
      </c>
      <c r="J267" s="3"/>
      <c r="K267" s="3"/>
    </row>
    <row r="268">
      <c r="A268" s="4" t="s">
        <v>2941</v>
      </c>
      <c r="B268" s="1" t="s">
        <v>2942</v>
      </c>
      <c r="C268" s="3"/>
      <c r="D268" s="1" t="s">
        <v>9575</v>
      </c>
      <c r="E268" s="1" t="s">
        <v>9608</v>
      </c>
      <c r="F268" s="3"/>
      <c r="G268" s="1" t="s">
        <v>11</v>
      </c>
      <c r="H268" s="1" t="s">
        <v>11</v>
      </c>
      <c r="I268" s="1" t="s">
        <v>11</v>
      </c>
      <c r="J268" s="3"/>
      <c r="K268" s="3"/>
    </row>
    <row r="269">
      <c r="A269" s="4" t="s">
        <v>2962</v>
      </c>
      <c r="B269" s="1" t="s">
        <v>2963</v>
      </c>
      <c r="C269" s="1" t="s">
        <v>2964</v>
      </c>
      <c r="D269" s="1" t="s">
        <v>9854</v>
      </c>
      <c r="E269" s="1" t="s">
        <v>9855</v>
      </c>
      <c r="F269" s="1" t="s">
        <v>2966</v>
      </c>
      <c r="G269" s="1" t="s">
        <v>11</v>
      </c>
      <c r="H269" s="1" t="s">
        <v>11</v>
      </c>
      <c r="I269" s="1" t="s">
        <v>53</v>
      </c>
      <c r="J269" s="3"/>
      <c r="K269" s="3"/>
    </row>
    <row r="270">
      <c r="A270" s="4" t="s">
        <v>2970</v>
      </c>
      <c r="B270" s="1" t="s">
        <v>2971</v>
      </c>
      <c r="C270" s="3"/>
      <c r="D270" s="1" t="s">
        <v>9575</v>
      </c>
      <c r="E270" s="1" t="s">
        <v>9608</v>
      </c>
      <c r="F270" s="3"/>
      <c r="G270" s="1" t="s">
        <v>11</v>
      </c>
      <c r="H270" s="1" t="s">
        <v>11</v>
      </c>
      <c r="I270" s="1" t="s">
        <v>11</v>
      </c>
      <c r="J270" s="3"/>
      <c r="K270" s="3"/>
    </row>
    <row r="271">
      <c r="A271" s="4" t="s">
        <v>2987</v>
      </c>
      <c r="B271" s="1" t="s">
        <v>2988</v>
      </c>
      <c r="C271" s="1" t="s">
        <v>2989</v>
      </c>
      <c r="D271" s="1" t="s">
        <v>2990</v>
      </c>
      <c r="E271" s="1" t="s">
        <v>9619</v>
      </c>
      <c r="F271" s="1" t="s">
        <v>2991</v>
      </c>
      <c r="G271" s="1" t="s">
        <v>11</v>
      </c>
      <c r="H271" s="5" t="s">
        <v>2992</v>
      </c>
      <c r="I271" s="1" t="s">
        <v>154</v>
      </c>
      <c r="J271" s="3"/>
      <c r="K271" s="3"/>
    </row>
    <row r="272">
      <c r="A272" s="4" t="s">
        <v>2994</v>
      </c>
      <c r="B272" s="1" t="s">
        <v>2995</v>
      </c>
      <c r="C272" s="3"/>
      <c r="D272" s="1" t="s">
        <v>9575</v>
      </c>
      <c r="E272" s="1" t="s">
        <v>9608</v>
      </c>
      <c r="F272" s="3"/>
      <c r="G272" s="1" t="s">
        <v>11</v>
      </c>
      <c r="H272" s="1" t="s">
        <v>11</v>
      </c>
      <c r="I272" s="1" t="s">
        <v>11</v>
      </c>
      <c r="J272" s="3"/>
      <c r="K272" s="3"/>
    </row>
    <row r="273">
      <c r="A273" s="4" t="s">
        <v>2997</v>
      </c>
      <c r="B273" s="1" t="s">
        <v>2998</v>
      </c>
      <c r="C273" s="1" t="s">
        <v>2999</v>
      </c>
      <c r="D273" s="1" t="s">
        <v>9856</v>
      </c>
      <c r="E273" s="1" t="s">
        <v>9661</v>
      </c>
      <c r="F273" s="1" t="s">
        <v>3001</v>
      </c>
      <c r="G273" s="1" t="s">
        <v>11</v>
      </c>
      <c r="H273" s="5" t="s">
        <v>3002</v>
      </c>
      <c r="I273" s="1" t="s">
        <v>154</v>
      </c>
      <c r="J273" s="3"/>
      <c r="K273" s="3"/>
    </row>
    <row r="274">
      <c r="A274" s="4" t="s">
        <v>3006</v>
      </c>
      <c r="B274" s="1" t="s">
        <v>3007</v>
      </c>
      <c r="C274" s="1" t="s">
        <v>3008</v>
      </c>
      <c r="D274" s="1" t="s">
        <v>9857</v>
      </c>
      <c r="E274" s="1" t="s">
        <v>9592</v>
      </c>
      <c r="F274" s="1" t="s">
        <v>3010</v>
      </c>
      <c r="G274" s="1" t="s">
        <v>11</v>
      </c>
      <c r="H274" s="5" t="s">
        <v>3011</v>
      </c>
      <c r="I274" s="1" t="s">
        <v>80</v>
      </c>
      <c r="J274" s="3"/>
      <c r="K274" s="3"/>
    </row>
    <row r="275">
      <c r="A275" s="4" t="s">
        <v>3021</v>
      </c>
      <c r="B275" s="1" t="s">
        <v>3022</v>
      </c>
      <c r="C275" s="1" t="s">
        <v>3023</v>
      </c>
      <c r="D275" s="1" t="s">
        <v>9858</v>
      </c>
      <c r="E275" s="1" t="s">
        <v>9592</v>
      </c>
      <c r="F275" s="1" t="s">
        <v>3025</v>
      </c>
      <c r="G275" s="1" t="s">
        <v>3026</v>
      </c>
      <c r="H275" s="5" t="s">
        <v>3027</v>
      </c>
      <c r="I275" s="1" t="s">
        <v>43</v>
      </c>
      <c r="J275" s="3"/>
      <c r="K275" s="3"/>
    </row>
    <row r="276">
      <c r="A276" s="4" t="s">
        <v>3045</v>
      </c>
      <c r="B276" s="1" t="s">
        <v>3046</v>
      </c>
      <c r="C276" s="1" t="s">
        <v>3047</v>
      </c>
      <c r="D276" s="1" t="s">
        <v>9859</v>
      </c>
      <c r="E276" s="1" t="s">
        <v>9597</v>
      </c>
      <c r="F276" s="1" t="s">
        <v>3049</v>
      </c>
      <c r="G276" s="1" t="s">
        <v>11</v>
      </c>
      <c r="H276" s="5" t="s">
        <v>3050</v>
      </c>
      <c r="I276" s="1" t="s">
        <v>312</v>
      </c>
      <c r="J276" s="3"/>
      <c r="K276" s="3"/>
    </row>
    <row r="277">
      <c r="A277" s="4" t="s">
        <v>3054</v>
      </c>
      <c r="B277" s="1" t="s">
        <v>3055</v>
      </c>
      <c r="C277" s="1" t="s">
        <v>3056</v>
      </c>
      <c r="D277" s="1" t="s">
        <v>9860</v>
      </c>
      <c r="E277" s="1" t="s">
        <v>9592</v>
      </c>
      <c r="F277" s="1" t="s">
        <v>3058</v>
      </c>
      <c r="G277" s="1" t="s">
        <v>11</v>
      </c>
      <c r="H277" s="5" t="s">
        <v>3059</v>
      </c>
      <c r="I277" s="1" t="s">
        <v>183</v>
      </c>
      <c r="J277" s="3"/>
      <c r="K277" s="3"/>
    </row>
    <row r="278">
      <c r="A278" s="4" t="s">
        <v>3061</v>
      </c>
      <c r="B278" s="1" t="s">
        <v>3062</v>
      </c>
      <c r="C278" s="1" t="s">
        <v>3063</v>
      </c>
      <c r="D278" s="1" t="s">
        <v>9861</v>
      </c>
      <c r="E278" s="1" t="s">
        <v>9592</v>
      </c>
      <c r="F278" s="1" t="s">
        <v>3065</v>
      </c>
      <c r="G278" s="1" t="s">
        <v>11</v>
      </c>
      <c r="H278" s="5" t="s">
        <v>3066</v>
      </c>
      <c r="I278" s="1" t="s">
        <v>382</v>
      </c>
      <c r="J278" s="3"/>
      <c r="K278" s="3"/>
    </row>
    <row r="279">
      <c r="A279" s="4" t="s">
        <v>3070</v>
      </c>
      <c r="B279" s="1" t="s">
        <v>3071</v>
      </c>
      <c r="C279" s="1" t="s">
        <v>3072</v>
      </c>
      <c r="D279" s="1" t="s">
        <v>9862</v>
      </c>
      <c r="E279" s="1" t="s">
        <v>9597</v>
      </c>
      <c r="F279" s="1" t="s">
        <v>3074</v>
      </c>
      <c r="G279" s="1" t="s">
        <v>11</v>
      </c>
      <c r="H279" s="5" t="s">
        <v>3075</v>
      </c>
      <c r="I279" s="1" t="s">
        <v>382</v>
      </c>
      <c r="J279" s="3"/>
      <c r="K279" s="3"/>
    </row>
    <row r="280">
      <c r="A280" s="4" t="s">
        <v>3077</v>
      </c>
      <c r="B280" s="1" t="s">
        <v>3078</v>
      </c>
      <c r="C280" s="1" t="s">
        <v>3079</v>
      </c>
      <c r="D280" s="1" t="s">
        <v>9580</v>
      </c>
      <c r="E280" s="1" t="s">
        <v>9863</v>
      </c>
      <c r="F280" s="1" t="s">
        <v>3081</v>
      </c>
      <c r="G280" s="1" t="s">
        <v>3082</v>
      </c>
      <c r="H280" s="1" t="s">
        <v>3083</v>
      </c>
      <c r="I280" s="1" t="s">
        <v>31</v>
      </c>
      <c r="J280" s="3"/>
      <c r="K280" s="3"/>
    </row>
    <row r="281">
      <c r="A281" s="4" t="s">
        <v>3085</v>
      </c>
      <c r="B281" s="1" t="s">
        <v>3086</v>
      </c>
      <c r="C281" s="1" t="s">
        <v>3087</v>
      </c>
      <c r="D281" s="1" t="s">
        <v>9864</v>
      </c>
      <c r="E281" s="1" t="s">
        <v>9592</v>
      </c>
      <c r="F281" s="1" t="s">
        <v>3089</v>
      </c>
      <c r="G281" s="1" t="s">
        <v>11</v>
      </c>
      <c r="H281" s="5" t="s">
        <v>3090</v>
      </c>
      <c r="I281" s="1" t="s">
        <v>312</v>
      </c>
      <c r="J281" s="3"/>
      <c r="K281" s="3"/>
    </row>
    <row r="282">
      <c r="A282" s="4" t="s">
        <v>3102</v>
      </c>
      <c r="B282" s="1" t="s">
        <v>3103</v>
      </c>
      <c r="C282" s="1" t="s">
        <v>3104</v>
      </c>
      <c r="D282" s="1" t="s">
        <v>9865</v>
      </c>
      <c r="E282" s="1" t="s">
        <v>9603</v>
      </c>
      <c r="F282" s="1" t="s">
        <v>3106</v>
      </c>
      <c r="G282" s="1" t="s">
        <v>11</v>
      </c>
      <c r="H282" s="1" t="s">
        <v>11</v>
      </c>
      <c r="I282" s="1" t="s">
        <v>31</v>
      </c>
      <c r="J282" s="3"/>
      <c r="K282" s="3"/>
    </row>
    <row r="283">
      <c r="A283" s="4" t="s">
        <v>3116</v>
      </c>
      <c r="B283" s="1" t="s">
        <v>3117</v>
      </c>
      <c r="C283" s="1" t="s">
        <v>3118</v>
      </c>
      <c r="D283" s="1" t="s">
        <v>9866</v>
      </c>
      <c r="E283" s="1" t="s">
        <v>9592</v>
      </c>
      <c r="F283" s="1" t="s">
        <v>3120</v>
      </c>
      <c r="G283" s="1" t="s">
        <v>3121</v>
      </c>
      <c r="H283" s="5" t="s">
        <v>3122</v>
      </c>
      <c r="I283" s="1" t="s">
        <v>53</v>
      </c>
      <c r="J283" s="3"/>
      <c r="K283" s="3"/>
    </row>
    <row r="284">
      <c r="A284" s="4" t="s">
        <v>3126</v>
      </c>
      <c r="B284" s="1" t="s">
        <v>3127</v>
      </c>
      <c r="C284" s="1" t="s">
        <v>3128</v>
      </c>
      <c r="D284" s="1" t="s">
        <v>9867</v>
      </c>
      <c r="E284" s="1" t="s">
        <v>9603</v>
      </c>
      <c r="F284" s="1" t="s">
        <v>3130</v>
      </c>
      <c r="G284" s="1" t="s">
        <v>3131</v>
      </c>
      <c r="H284" s="5" t="s">
        <v>3132</v>
      </c>
      <c r="I284" s="1" t="s">
        <v>31</v>
      </c>
      <c r="J284" s="3"/>
      <c r="K284" s="3"/>
    </row>
    <row r="285">
      <c r="A285" s="4" t="s">
        <v>3134</v>
      </c>
      <c r="B285" s="1" t="s">
        <v>3135</v>
      </c>
      <c r="C285" s="1" t="s">
        <v>3136</v>
      </c>
      <c r="D285" s="1" t="s">
        <v>9868</v>
      </c>
      <c r="E285" s="1" t="s">
        <v>9631</v>
      </c>
      <c r="F285" s="1" t="s">
        <v>3138</v>
      </c>
      <c r="G285" s="1" t="s">
        <v>3139</v>
      </c>
      <c r="H285" s="3"/>
      <c r="I285" s="1" t="s">
        <v>80</v>
      </c>
      <c r="J285" s="3"/>
      <c r="K285" s="3"/>
    </row>
    <row r="286">
      <c r="A286" s="4" t="s">
        <v>3143</v>
      </c>
      <c r="B286" s="1" t="s">
        <v>3144</v>
      </c>
      <c r="C286" s="1" t="s">
        <v>3145</v>
      </c>
      <c r="D286" s="1" t="s">
        <v>9869</v>
      </c>
      <c r="E286" s="1" t="s">
        <v>9592</v>
      </c>
      <c r="F286" s="1" t="s">
        <v>3147</v>
      </c>
      <c r="G286" s="1" t="s">
        <v>11</v>
      </c>
      <c r="H286" s="1" t="s">
        <v>11</v>
      </c>
      <c r="I286" s="1" t="s">
        <v>312</v>
      </c>
      <c r="J286" s="3"/>
      <c r="K286" s="3"/>
    </row>
    <row r="287">
      <c r="A287" s="4" t="s">
        <v>3149</v>
      </c>
      <c r="B287" s="1" t="s">
        <v>3150</v>
      </c>
      <c r="C287" s="1" t="s">
        <v>3151</v>
      </c>
      <c r="D287" s="1" t="s">
        <v>9870</v>
      </c>
      <c r="E287" s="1" t="s">
        <v>9592</v>
      </c>
      <c r="F287" s="1" t="s">
        <v>3153</v>
      </c>
      <c r="G287" s="1" t="s">
        <v>11</v>
      </c>
      <c r="H287" s="5" t="s">
        <v>3154</v>
      </c>
      <c r="I287" s="1" t="s">
        <v>80</v>
      </c>
      <c r="J287" s="3"/>
      <c r="K287" s="3"/>
    </row>
    <row r="288">
      <c r="A288" s="4" t="s">
        <v>3158</v>
      </c>
      <c r="B288" s="1" t="s">
        <v>3159</v>
      </c>
      <c r="C288" s="1" t="s">
        <v>3160</v>
      </c>
      <c r="D288" s="1" t="s">
        <v>9871</v>
      </c>
      <c r="E288" s="1" t="s">
        <v>9592</v>
      </c>
      <c r="F288" s="1" t="s">
        <v>3162</v>
      </c>
      <c r="G288" s="1" t="s">
        <v>11</v>
      </c>
      <c r="H288" s="1" t="s">
        <v>503</v>
      </c>
      <c r="I288" s="1" t="s">
        <v>80</v>
      </c>
      <c r="J288" s="3"/>
      <c r="K288" s="3"/>
    </row>
    <row r="289">
      <c r="A289" s="4" t="s">
        <v>3176</v>
      </c>
      <c r="B289" s="1" t="s">
        <v>3177</v>
      </c>
      <c r="C289" s="1" t="s">
        <v>3178</v>
      </c>
      <c r="D289" s="1" t="s">
        <v>9872</v>
      </c>
      <c r="E289" s="1" t="s">
        <v>9597</v>
      </c>
      <c r="F289" s="1" t="s">
        <v>3180</v>
      </c>
      <c r="G289" s="1" t="s">
        <v>11</v>
      </c>
      <c r="H289" s="1" t="s">
        <v>11</v>
      </c>
      <c r="I289" s="1" t="s">
        <v>154</v>
      </c>
      <c r="J289" s="3"/>
      <c r="K289" s="3"/>
    </row>
    <row r="290">
      <c r="A290" s="4" t="s">
        <v>3182</v>
      </c>
      <c r="B290" s="1" t="s">
        <v>3183</v>
      </c>
      <c r="C290" s="1" t="s">
        <v>3184</v>
      </c>
      <c r="D290" s="1" t="s">
        <v>9873</v>
      </c>
      <c r="E290" s="1" t="s">
        <v>9595</v>
      </c>
      <c r="F290" s="1" t="s">
        <v>3186</v>
      </c>
      <c r="G290" s="1" t="s">
        <v>3187</v>
      </c>
      <c r="H290" s="5" t="s">
        <v>3188</v>
      </c>
      <c r="I290" s="1" t="s">
        <v>43</v>
      </c>
      <c r="J290" s="3"/>
      <c r="K290" s="3"/>
    </row>
    <row r="291">
      <c r="A291" s="4" t="s">
        <v>3216</v>
      </c>
      <c r="B291" s="1" t="s">
        <v>3217</v>
      </c>
      <c r="C291" s="1" t="s">
        <v>3218</v>
      </c>
      <c r="D291" s="1" t="s">
        <v>9874</v>
      </c>
      <c r="E291" s="1" t="s">
        <v>9592</v>
      </c>
      <c r="F291" s="1" t="s">
        <v>3220</v>
      </c>
      <c r="G291" s="1" t="s">
        <v>3221</v>
      </c>
      <c r="H291" s="1" t="s">
        <v>11</v>
      </c>
      <c r="I291" s="1" t="s">
        <v>11</v>
      </c>
      <c r="J291" s="3"/>
      <c r="K291" s="3"/>
    </row>
    <row r="292">
      <c r="A292" s="4" t="s">
        <v>3223</v>
      </c>
      <c r="B292" s="1" t="s">
        <v>3224</v>
      </c>
      <c r="C292" s="1" t="s">
        <v>3225</v>
      </c>
      <c r="D292" s="1" t="s">
        <v>9875</v>
      </c>
      <c r="E292" s="1" t="s">
        <v>9592</v>
      </c>
      <c r="F292" s="1" t="s">
        <v>3227</v>
      </c>
      <c r="G292" s="1" t="s">
        <v>11</v>
      </c>
      <c r="H292" s="1" t="s">
        <v>11</v>
      </c>
      <c r="I292" s="1" t="s">
        <v>31</v>
      </c>
      <c r="J292" s="3"/>
      <c r="K292" s="3"/>
    </row>
    <row r="293">
      <c r="A293" s="4" t="s">
        <v>3231</v>
      </c>
      <c r="B293" s="1" t="s">
        <v>3232</v>
      </c>
      <c r="C293" s="1" t="s">
        <v>3233</v>
      </c>
      <c r="D293" s="1" t="s">
        <v>9876</v>
      </c>
      <c r="E293" s="1" t="s">
        <v>9592</v>
      </c>
      <c r="F293" s="1" t="s">
        <v>3235</v>
      </c>
      <c r="G293" s="1" t="s">
        <v>11</v>
      </c>
      <c r="H293" s="1" t="s">
        <v>11</v>
      </c>
      <c r="I293" s="1" t="s">
        <v>53</v>
      </c>
      <c r="J293" s="3"/>
      <c r="K293" s="3"/>
    </row>
    <row r="294">
      <c r="A294" s="4" t="s">
        <v>3241</v>
      </c>
      <c r="B294" s="1" t="s">
        <v>3242</v>
      </c>
      <c r="C294" s="1" t="s">
        <v>3243</v>
      </c>
      <c r="D294" s="1" t="s">
        <v>9877</v>
      </c>
      <c r="E294" s="1" t="s">
        <v>9597</v>
      </c>
      <c r="F294" s="1" t="s">
        <v>3245</v>
      </c>
      <c r="G294" s="1" t="s">
        <v>11</v>
      </c>
      <c r="H294" s="5" t="s">
        <v>3246</v>
      </c>
      <c r="I294" s="1" t="s">
        <v>43</v>
      </c>
      <c r="J294" s="3"/>
      <c r="K294" s="3"/>
    </row>
    <row r="295">
      <c r="A295" s="4" t="s">
        <v>3248</v>
      </c>
      <c r="B295" s="1" t="s">
        <v>3249</v>
      </c>
      <c r="C295" s="3"/>
      <c r="D295" s="1" t="s">
        <v>9575</v>
      </c>
      <c r="E295" s="1" t="s">
        <v>9608</v>
      </c>
      <c r="F295" s="3"/>
      <c r="G295" s="1" t="s">
        <v>11</v>
      </c>
      <c r="H295" s="1" t="s">
        <v>11</v>
      </c>
      <c r="I295" s="1" t="s">
        <v>11</v>
      </c>
      <c r="J295" s="3"/>
      <c r="K295" s="3"/>
    </row>
    <row r="296">
      <c r="A296" s="4" t="s">
        <v>3255</v>
      </c>
      <c r="B296" s="1" t="s">
        <v>3256</v>
      </c>
      <c r="C296" s="1" t="s">
        <v>3257</v>
      </c>
      <c r="D296" s="1" t="s">
        <v>9878</v>
      </c>
      <c r="E296" s="1" t="s">
        <v>9603</v>
      </c>
      <c r="F296" s="1" t="s">
        <v>3259</v>
      </c>
      <c r="G296" s="1" t="s">
        <v>11</v>
      </c>
      <c r="H296" s="5" t="s">
        <v>3260</v>
      </c>
      <c r="I296" s="1" t="s">
        <v>80</v>
      </c>
      <c r="J296" s="3"/>
      <c r="K296" s="3"/>
    </row>
    <row r="297">
      <c r="A297" s="4" t="s">
        <v>3268</v>
      </c>
      <c r="B297" s="1" t="s">
        <v>3269</v>
      </c>
      <c r="C297" s="1" t="s">
        <v>3270</v>
      </c>
      <c r="D297" s="1" t="s">
        <v>9879</v>
      </c>
      <c r="E297" s="1" t="s">
        <v>9592</v>
      </c>
      <c r="F297" s="1" t="s">
        <v>3272</v>
      </c>
      <c r="G297" s="1" t="s">
        <v>11</v>
      </c>
      <c r="H297" s="5" t="s">
        <v>3273</v>
      </c>
      <c r="I297" s="1" t="s">
        <v>53</v>
      </c>
      <c r="J297" s="3"/>
      <c r="K297" s="3"/>
    </row>
    <row r="298">
      <c r="A298" s="4" t="s">
        <v>3279</v>
      </c>
      <c r="B298" s="1" t="s">
        <v>3280</v>
      </c>
      <c r="C298" s="1" t="s">
        <v>3281</v>
      </c>
      <c r="D298" s="1" t="s">
        <v>9880</v>
      </c>
      <c r="E298" s="1" t="s">
        <v>9661</v>
      </c>
      <c r="F298" s="1" t="s">
        <v>3283</v>
      </c>
      <c r="G298" s="1" t="s">
        <v>3284</v>
      </c>
      <c r="H298" s="1" t="s">
        <v>11</v>
      </c>
      <c r="I298" s="1" t="s">
        <v>183</v>
      </c>
      <c r="J298" s="3"/>
      <c r="K298" s="3"/>
    </row>
    <row r="299">
      <c r="A299" s="4" t="s">
        <v>3292</v>
      </c>
      <c r="B299" s="1" t="s">
        <v>3293</v>
      </c>
      <c r="C299" s="1" t="s">
        <v>3294</v>
      </c>
      <c r="D299" s="1" t="s">
        <v>9881</v>
      </c>
      <c r="E299" s="1" t="s">
        <v>9749</v>
      </c>
      <c r="F299" s="1" t="s">
        <v>3296</v>
      </c>
      <c r="G299" s="1" t="s">
        <v>3297</v>
      </c>
      <c r="H299" s="1" t="s">
        <v>3298</v>
      </c>
      <c r="I299" s="1" t="s">
        <v>53</v>
      </c>
      <c r="J299" s="3"/>
      <c r="K299" s="3"/>
    </row>
    <row r="300">
      <c r="A300" s="4" t="s">
        <v>3304</v>
      </c>
      <c r="B300" s="1" t="s">
        <v>3305</v>
      </c>
      <c r="C300" s="1" t="s">
        <v>3306</v>
      </c>
      <c r="D300" s="1" t="s">
        <v>9582</v>
      </c>
      <c r="E300" s="1" t="s">
        <v>9661</v>
      </c>
      <c r="F300" s="1" t="s">
        <v>3308</v>
      </c>
      <c r="G300" s="1" t="s">
        <v>3309</v>
      </c>
      <c r="H300" s="1" t="s">
        <v>11</v>
      </c>
      <c r="I300" s="1" t="s">
        <v>312</v>
      </c>
      <c r="J300" s="3"/>
      <c r="K300" s="3"/>
    </row>
    <row r="301">
      <c r="A301" s="4" t="s">
        <v>3325</v>
      </c>
      <c r="B301" s="1" t="s">
        <v>3326</v>
      </c>
      <c r="C301" s="1" t="s">
        <v>3327</v>
      </c>
      <c r="D301" s="1" t="s">
        <v>9882</v>
      </c>
      <c r="E301" s="1" t="s">
        <v>9628</v>
      </c>
      <c r="F301" s="1" t="s">
        <v>3329</v>
      </c>
      <c r="G301" s="1" t="s">
        <v>11</v>
      </c>
      <c r="H301" s="5" t="s">
        <v>3330</v>
      </c>
      <c r="I301" s="1" t="s">
        <v>80</v>
      </c>
      <c r="J301" s="3"/>
      <c r="K301" s="3"/>
    </row>
    <row r="302">
      <c r="A302" s="4" t="s">
        <v>3348</v>
      </c>
      <c r="B302" s="1" t="s">
        <v>3349</v>
      </c>
      <c r="C302" s="1" t="s">
        <v>3350</v>
      </c>
      <c r="D302" s="1" t="s">
        <v>9883</v>
      </c>
      <c r="E302" s="1" t="s">
        <v>9592</v>
      </c>
      <c r="F302" s="1" t="s">
        <v>3352</v>
      </c>
      <c r="G302" s="1" t="s">
        <v>3353</v>
      </c>
      <c r="H302" s="5" t="s">
        <v>3354</v>
      </c>
      <c r="I302" s="1" t="s">
        <v>80</v>
      </c>
      <c r="J302" s="3"/>
      <c r="K302" s="3"/>
    </row>
    <row r="303">
      <c r="A303" s="4" t="s">
        <v>3368</v>
      </c>
      <c r="B303" s="1" t="s">
        <v>3369</v>
      </c>
      <c r="C303" s="1" t="s">
        <v>3370</v>
      </c>
      <c r="D303" s="1" t="s">
        <v>9884</v>
      </c>
      <c r="E303" s="1" t="s">
        <v>9592</v>
      </c>
      <c r="F303" s="1" t="s">
        <v>3372</v>
      </c>
      <c r="G303" s="1" t="s">
        <v>11</v>
      </c>
      <c r="H303" s="5" t="s">
        <v>3373</v>
      </c>
      <c r="I303" s="1" t="s">
        <v>154</v>
      </c>
      <c r="J303" s="3"/>
      <c r="K303" s="3"/>
    </row>
    <row r="304">
      <c r="A304" s="4" t="s">
        <v>3377</v>
      </c>
      <c r="B304" s="1" t="s">
        <v>3378</v>
      </c>
      <c r="C304" s="1" t="s">
        <v>3379</v>
      </c>
      <c r="D304" s="1" t="s">
        <v>9885</v>
      </c>
      <c r="E304" s="1" t="s">
        <v>9631</v>
      </c>
      <c r="F304" s="1" t="s">
        <v>3381</v>
      </c>
      <c r="G304" s="1" t="s">
        <v>11</v>
      </c>
      <c r="H304" s="1" t="s">
        <v>11</v>
      </c>
      <c r="I304" s="1" t="s">
        <v>312</v>
      </c>
      <c r="J304" s="3"/>
      <c r="K304" s="3"/>
    </row>
    <row r="305">
      <c r="A305" s="4" t="s">
        <v>3385</v>
      </c>
      <c r="B305" s="1" t="s">
        <v>3386</v>
      </c>
      <c r="C305" s="1" t="s">
        <v>3387</v>
      </c>
      <c r="D305" s="1" t="s">
        <v>9886</v>
      </c>
      <c r="E305" s="1" t="s">
        <v>9603</v>
      </c>
      <c r="F305" s="1" t="s">
        <v>3389</v>
      </c>
      <c r="G305" s="1" t="s">
        <v>11</v>
      </c>
      <c r="H305" s="5" t="s">
        <v>3390</v>
      </c>
      <c r="I305" s="1" t="s">
        <v>43</v>
      </c>
      <c r="J305" s="3"/>
      <c r="K305" s="3"/>
    </row>
    <row r="306">
      <c r="A306" s="4" t="s">
        <v>3398</v>
      </c>
      <c r="B306" s="1" t="s">
        <v>3399</v>
      </c>
      <c r="C306" s="1" t="s">
        <v>3400</v>
      </c>
      <c r="D306" s="1" t="s">
        <v>9887</v>
      </c>
      <c r="E306" s="1" t="s">
        <v>9592</v>
      </c>
      <c r="F306" s="1" t="s">
        <v>3402</v>
      </c>
      <c r="G306" s="1" t="s">
        <v>11</v>
      </c>
      <c r="H306" s="1" t="s">
        <v>11</v>
      </c>
      <c r="I306" s="1" t="s">
        <v>31</v>
      </c>
      <c r="J306" s="3"/>
      <c r="K306" s="3"/>
    </row>
    <row r="307">
      <c r="A307" s="4" t="s">
        <v>3406</v>
      </c>
      <c r="B307" s="1" t="s">
        <v>3407</v>
      </c>
      <c r="C307" s="1" t="s">
        <v>3408</v>
      </c>
      <c r="D307" s="1" t="s">
        <v>9888</v>
      </c>
      <c r="E307" s="1" t="s">
        <v>9790</v>
      </c>
      <c r="F307" s="1" t="s">
        <v>3410</v>
      </c>
      <c r="G307" s="1" t="s">
        <v>3411</v>
      </c>
      <c r="H307" s="1" t="s">
        <v>11</v>
      </c>
      <c r="I307" s="1" t="s">
        <v>31</v>
      </c>
      <c r="J307" s="3"/>
      <c r="K307" s="3"/>
    </row>
    <row r="308">
      <c r="A308" s="4" t="s">
        <v>3417</v>
      </c>
      <c r="B308" s="1" t="s">
        <v>3418</v>
      </c>
      <c r="C308" s="1" t="s">
        <v>3419</v>
      </c>
      <c r="D308" s="1" t="s">
        <v>9889</v>
      </c>
      <c r="E308" s="1" t="s">
        <v>9603</v>
      </c>
      <c r="F308" s="1" t="s">
        <v>3421</v>
      </c>
      <c r="G308" s="1" t="s">
        <v>11</v>
      </c>
      <c r="H308" s="5" t="s">
        <v>3422</v>
      </c>
      <c r="I308" s="1" t="s">
        <v>183</v>
      </c>
      <c r="J308" s="3"/>
      <c r="K308" s="3"/>
    </row>
    <row r="309">
      <c r="A309" s="4" t="s">
        <v>3426</v>
      </c>
      <c r="B309" s="1" t="s">
        <v>3427</v>
      </c>
      <c r="C309" s="1" t="s">
        <v>3428</v>
      </c>
      <c r="D309" s="1" t="s">
        <v>9890</v>
      </c>
      <c r="E309" s="1" t="s">
        <v>9611</v>
      </c>
      <c r="F309" s="1" t="s">
        <v>3430</v>
      </c>
      <c r="G309" s="1" t="s">
        <v>11</v>
      </c>
      <c r="H309" s="1" t="s">
        <v>11</v>
      </c>
      <c r="I309" s="1" t="s">
        <v>53</v>
      </c>
      <c r="J309" s="3"/>
      <c r="K309" s="3"/>
    </row>
    <row r="310">
      <c r="A310" s="4" t="s">
        <v>3440</v>
      </c>
      <c r="B310" s="1" t="s">
        <v>3441</v>
      </c>
      <c r="C310" s="3"/>
      <c r="D310" s="1" t="s">
        <v>9575</v>
      </c>
      <c r="E310" s="1" t="s">
        <v>9608</v>
      </c>
      <c r="F310" s="3"/>
      <c r="G310" s="1" t="s">
        <v>11</v>
      </c>
      <c r="H310" s="1" t="s">
        <v>11</v>
      </c>
      <c r="I310" s="1" t="s">
        <v>11</v>
      </c>
      <c r="J310" s="3"/>
      <c r="K310" s="3"/>
    </row>
    <row r="311">
      <c r="A311" s="4" t="s">
        <v>3447</v>
      </c>
      <c r="B311" s="1" t="s">
        <v>3448</v>
      </c>
      <c r="C311" s="1" t="s">
        <v>3449</v>
      </c>
      <c r="D311" s="1" t="s">
        <v>9891</v>
      </c>
      <c r="E311" s="1" t="s">
        <v>9603</v>
      </c>
      <c r="F311" s="1" t="s">
        <v>3451</v>
      </c>
      <c r="G311" s="1" t="s">
        <v>3452</v>
      </c>
      <c r="H311" s="1" t="s">
        <v>3453</v>
      </c>
      <c r="I311" s="1" t="s">
        <v>1199</v>
      </c>
      <c r="J311" s="3"/>
      <c r="K311" s="3"/>
    </row>
    <row r="312">
      <c r="A312" s="4" t="s">
        <v>3459</v>
      </c>
      <c r="B312" s="1" t="s">
        <v>3460</v>
      </c>
      <c r="C312" s="1" t="s">
        <v>3461</v>
      </c>
      <c r="D312" s="1" t="s">
        <v>9892</v>
      </c>
      <c r="E312" s="1" t="s">
        <v>9661</v>
      </c>
      <c r="F312" s="1" t="s">
        <v>3463</v>
      </c>
      <c r="G312" s="1" t="s">
        <v>11</v>
      </c>
      <c r="H312" s="5" t="s">
        <v>3464</v>
      </c>
      <c r="I312" s="1" t="s">
        <v>43</v>
      </c>
      <c r="J312" s="3"/>
      <c r="K312" s="3"/>
    </row>
    <row r="313">
      <c r="A313" s="4" t="s">
        <v>3470</v>
      </c>
      <c r="B313" s="1" t="s">
        <v>3471</v>
      </c>
      <c r="C313" s="1" t="s">
        <v>3472</v>
      </c>
      <c r="D313" s="1" t="s">
        <v>9893</v>
      </c>
      <c r="E313" s="1" t="s">
        <v>9592</v>
      </c>
      <c r="F313" s="1" t="s">
        <v>3474</v>
      </c>
      <c r="G313" s="1" t="s">
        <v>11</v>
      </c>
      <c r="H313" s="5" t="s">
        <v>3475</v>
      </c>
      <c r="I313" s="1" t="s">
        <v>80</v>
      </c>
      <c r="J313" s="3"/>
      <c r="K313" s="3"/>
    </row>
    <row r="314">
      <c r="A314" s="4" t="s">
        <v>3479</v>
      </c>
      <c r="B314" s="1" t="s">
        <v>3480</v>
      </c>
      <c r="C314" s="1" t="s">
        <v>3481</v>
      </c>
      <c r="D314" s="1" t="s">
        <v>9894</v>
      </c>
      <c r="E314" s="1" t="s">
        <v>9592</v>
      </c>
      <c r="F314" s="1" t="s">
        <v>3483</v>
      </c>
      <c r="G314" s="1" t="s">
        <v>3484</v>
      </c>
      <c r="H314" s="5" t="s">
        <v>3485</v>
      </c>
      <c r="I314" s="1" t="s">
        <v>654</v>
      </c>
      <c r="J314" s="3"/>
      <c r="K314" s="3"/>
    </row>
    <row r="315">
      <c r="A315" s="4" t="s">
        <v>3495</v>
      </c>
      <c r="B315" s="1" t="s">
        <v>3496</v>
      </c>
      <c r="C315" s="3"/>
      <c r="D315" s="1" t="s">
        <v>9575</v>
      </c>
      <c r="E315" s="1" t="s">
        <v>9608</v>
      </c>
      <c r="F315" s="3"/>
      <c r="G315" s="1" t="s">
        <v>11</v>
      </c>
      <c r="H315" s="1" t="s">
        <v>11</v>
      </c>
      <c r="I315" s="1" t="s">
        <v>11</v>
      </c>
      <c r="J315" s="3"/>
      <c r="K315" s="3"/>
    </row>
    <row r="316">
      <c r="A316" s="4" t="s">
        <v>3498</v>
      </c>
      <c r="B316" s="1" t="s">
        <v>3499</v>
      </c>
      <c r="C316" s="1" t="s">
        <v>3500</v>
      </c>
      <c r="D316" s="1" t="s">
        <v>9895</v>
      </c>
      <c r="E316" s="1" t="s">
        <v>9592</v>
      </c>
      <c r="F316" s="1" t="s">
        <v>3502</v>
      </c>
      <c r="G316" s="1" t="s">
        <v>11</v>
      </c>
      <c r="H316" s="1" t="s">
        <v>11</v>
      </c>
      <c r="I316" s="1" t="s">
        <v>312</v>
      </c>
      <c r="J316" s="3"/>
      <c r="K316" s="3"/>
    </row>
    <row r="317">
      <c r="A317" s="4" t="s">
        <v>3504</v>
      </c>
      <c r="B317" s="1" t="s">
        <v>3505</v>
      </c>
      <c r="C317" s="1" t="s">
        <v>3506</v>
      </c>
      <c r="D317" s="1" t="s">
        <v>9896</v>
      </c>
      <c r="E317" s="1" t="s">
        <v>9601</v>
      </c>
      <c r="F317" s="1" t="s">
        <v>3508</v>
      </c>
      <c r="G317" s="1" t="s">
        <v>3509</v>
      </c>
      <c r="H317" s="5" t="s">
        <v>3510</v>
      </c>
      <c r="I317" s="1" t="s">
        <v>31</v>
      </c>
      <c r="J317" s="3"/>
      <c r="K317" s="3"/>
    </row>
    <row r="318">
      <c r="A318" s="4" t="s">
        <v>3514</v>
      </c>
      <c r="B318" s="1" t="s">
        <v>3515</v>
      </c>
      <c r="C318" s="3"/>
      <c r="D318" s="1" t="s">
        <v>9575</v>
      </c>
      <c r="E318" s="1" t="s">
        <v>9608</v>
      </c>
      <c r="F318" s="3"/>
      <c r="G318" s="1" t="s">
        <v>11</v>
      </c>
      <c r="H318" s="1" t="s">
        <v>11</v>
      </c>
      <c r="I318" s="1" t="s">
        <v>11</v>
      </c>
      <c r="J318" s="3"/>
      <c r="K318" s="3"/>
    </row>
    <row r="319">
      <c r="A319" s="4" t="s">
        <v>3529</v>
      </c>
      <c r="B319" s="1" t="s">
        <v>3530</v>
      </c>
      <c r="C319" s="1" t="s">
        <v>3531</v>
      </c>
      <c r="D319" s="1" t="s">
        <v>9897</v>
      </c>
      <c r="E319" s="1" t="s">
        <v>9597</v>
      </c>
      <c r="F319" s="1" t="s">
        <v>3533</v>
      </c>
      <c r="G319" s="1" t="s">
        <v>11</v>
      </c>
      <c r="H319" s="5" t="s">
        <v>3534</v>
      </c>
      <c r="I319" s="1" t="s">
        <v>80</v>
      </c>
      <c r="J319" s="3"/>
      <c r="K319" s="3"/>
    </row>
    <row r="320">
      <c r="A320" s="4" t="s">
        <v>3536</v>
      </c>
      <c r="B320" s="1" t="s">
        <v>3537</v>
      </c>
      <c r="C320" s="3"/>
      <c r="D320" s="1" t="s">
        <v>9575</v>
      </c>
      <c r="E320" s="1" t="s">
        <v>9608</v>
      </c>
      <c r="F320" s="3"/>
      <c r="G320" s="1" t="s">
        <v>11</v>
      </c>
      <c r="H320" s="1" t="s">
        <v>11</v>
      </c>
      <c r="I320" s="1" t="s">
        <v>11</v>
      </c>
      <c r="J320" s="3"/>
      <c r="K320" s="3"/>
    </row>
    <row r="321">
      <c r="A321" s="4" t="s">
        <v>3539</v>
      </c>
      <c r="B321" s="1" t="s">
        <v>3540</v>
      </c>
      <c r="C321" s="1" t="s">
        <v>3541</v>
      </c>
      <c r="D321" s="1" t="s">
        <v>9898</v>
      </c>
      <c r="E321" s="1" t="s">
        <v>9592</v>
      </c>
      <c r="F321" s="1" t="s">
        <v>3543</v>
      </c>
      <c r="G321" s="1" t="s">
        <v>11</v>
      </c>
      <c r="H321" s="3"/>
      <c r="I321" s="1" t="s">
        <v>43</v>
      </c>
      <c r="J321" s="3"/>
      <c r="K321" s="3"/>
    </row>
    <row r="322">
      <c r="A322" s="4" t="s">
        <v>3549</v>
      </c>
      <c r="B322" s="1" t="s">
        <v>3550</v>
      </c>
      <c r="C322" s="1" t="s">
        <v>3551</v>
      </c>
      <c r="D322" s="1" t="s">
        <v>9899</v>
      </c>
      <c r="E322" s="1" t="s">
        <v>9592</v>
      </c>
      <c r="F322" s="1" t="s">
        <v>3553</v>
      </c>
      <c r="G322" s="1" t="s">
        <v>11</v>
      </c>
      <c r="H322" s="5" t="s">
        <v>3554</v>
      </c>
      <c r="I322" s="1" t="s">
        <v>80</v>
      </c>
      <c r="J322" s="3"/>
      <c r="K322" s="3"/>
    </row>
    <row r="323">
      <c r="A323" s="4" t="s">
        <v>3580</v>
      </c>
      <c r="B323" s="1" t="s">
        <v>3581</v>
      </c>
      <c r="C323" s="1" t="s">
        <v>3582</v>
      </c>
      <c r="D323" s="1" t="s">
        <v>9900</v>
      </c>
      <c r="E323" s="1" t="s">
        <v>9592</v>
      </c>
      <c r="F323" s="1" t="s">
        <v>1560</v>
      </c>
      <c r="G323" s="1" t="s">
        <v>1561</v>
      </c>
      <c r="H323" s="1" t="s">
        <v>11</v>
      </c>
      <c r="I323" s="1" t="s">
        <v>80</v>
      </c>
      <c r="J323" s="3"/>
      <c r="K323" s="3"/>
    </row>
    <row r="324">
      <c r="A324" s="4" t="s">
        <v>3599</v>
      </c>
      <c r="B324" s="1" t="s">
        <v>3600</v>
      </c>
      <c r="C324" s="1" t="s">
        <v>3601</v>
      </c>
      <c r="D324" s="1" t="s">
        <v>9901</v>
      </c>
      <c r="E324" s="1" t="s">
        <v>9790</v>
      </c>
      <c r="F324" s="1" t="s">
        <v>3603</v>
      </c>
      <c r="G324" s="1" t="s">
        <v>11</v>
      </c>
      <c r="H324" s="1" t="s">
        <v>11</v>
      </c>
      <c r="I324" s="1" t="s">
        <v>183</v>
      </c>
      <c r="J324" s="3"/>
      <c r="K324" s="3"/>
    </row>
    <row r="325">
      <c r="A325" s="4" t="s">
        <v>3609</v>
      </c>
      <c r="B325" s="1" t="s">
        <v>3610</v>
      </c>
      <c r="C325" s="1" t="s">
        <v>3611</v>
      </c>
      <c r="D325" s="1" t="s">
        <v>9902</v>
      </c>
      <c r="E325" s="1" t="s">
        <v>9631</v>
      </c>
      <c r="F325" s="1" t="s">
        <v>3613</v>
      </c>
      <c r="G325" s="1" t="s">
        <v>11</v>
      </c>
      <c r="H325" s="5" t="s">
        <v>3614</v>
      </c>
      <c r="I325" s="1" t="s">
        <v>183</v>
      </c>
      <c r="J325" s="3"/>
      <c r="K325" s="3"/>
    </row>
    <row r="326">
      <c r="A326" s="4" t="s">
        <v>3618</v>
      </c>
      <c r="B326" s="1" t="s">
        <v>3619</v>
      </c>
      <c r="C326" s="1" t="s">
        <v>3620</v>
      </c>
      <c r="D326" s="1" t="s">
        <v>9893</v>
      </c>
      <c r="E326" s="1" t="s">
        <v>9592</v>
      </c>
      <c r="F326" s="1" t="s">
        <v>3621</v>
      </c>
      <c r="G326" s="1" t="s">
        <v>11</v>
      </c>
      <c r="H326" s="1" t="s">
        <v>11</v>
      </c>
      <c r="I326" s="1" t="s">
        <v>43</v>
      </c>
      <c r="J326" s="3"/>
      <c r="K326" s="3"/>
    </row>
    <row r="327">
      <c r="A327" s="4" t="s">
        <v>3625</v>
      </c>
      <c r="B327" s="1" t="s">
        <v>3626</v>
      </c>
      <c r="C327" s="1" t="s">
        <v>3627</v>
      </c>
      <c r="D327" s="1" t="s">
        <v>9903</v>
      </c>
      <c r="E327" s="1" t="s">
        <v>9661</v>
      </c>
      <c r="F327" s="1" t="s">
        <v>3629</v>
      </c>
      <c r="G327" s="1" t="s">
        <v>11</v>
      </c>
      <c r="H327" s="5" t="s">
        <v>3630</v>
      </c>
      <c r="I327" s="1" t="s">
        <v>183</v>
      </c>
      <c r="J327" s="3"/>
      <c r="K327" s="3"/>
    </row>
    <row r="328">
      <c r="A328" s="4" t="s">
        <v>3632</v>
      </c>
      <c r="B328" s="1" t="s">
        <v>3633</v>
      </c>
      <c r="C328" s="3"/>
      <c r="D328" s="1" t="s">
        <v>9575</v>
      </c>
      <c r="E328" s="1" t="s">
        <v>9608</v>
      </c>
      <c r="F328" s="3"/>
      <c r="G328" s="1" t="s">
        <v>11</v>
      </c>
      <c r="H328" s="1" t="s">
        <v>11</v>
      </c>
      <c r="I328" s="1" t="s">
        <v>11</v>
      </c>
      <c r="J328" s="3"/>
      <c r="K328" s="3"/>
    </row>
    <row r="329">
      <c r="A329" s="4" t="s">
        <v>3643</v>
      </c>
      <c r="B329" s="1" t="s">
        <v>3644</v>
      </c>
      <c r="C329" s="1" t="s">
        <v>3645</v>
      </c>
      <c r="D329" s="1" t="s">
        <v>9904</v>
      </c>
      <c r="E329" s="1" t="s">
        <v>9592</v>
      </c>
      <c r="F329" s="1" t="s">
        <v>3647</v>
      </c>
      <c r="G329" s="1" t="s">
        <v>11</v>
      </c>
      <c r="H329" s="3"/>
      <c r="I329" s="1" t="s">
        <v>1199</v>
      </c>
      <c r="J329" s="3"/>
      <c r="K329" s="3"/>
    </row>
    <row r="330">
      <c r="A330" s="4" t="s">
        <v>3649</v>
      </c>
      <c r="B330" s="1" t="s">
        <v>3650</v>
      </c>
      <c r="C330" s="1" t="s">
        <v>3651</v>
      </c>
      <c r="D330" s="1" t="s">
        <v>9905</v>
      </c>
      <c r="E330" s="1" t="s">
        <v>9661</v>
      </c>
      <c r="F330" s="1" t="s">
        <v>3653</v>
      </c>
      <c r="G330" s="1" t="s">
        <v>11</v>
      </c>
      <c r="H330" s="1" t="s">
        <v>11</v>
      </c>
      <c r="I330" s="1" t="s">
        <v>183</v>
      </c>
      <c r="J330" s="3"/>
      <c r="K330" s="3"/>
    </row>
    <row r="331">
      <c r="A331" s="4" t="s">
        <v>3655</v>
      </c>
      <c r="B331" s="1" t="s">
        <v>3656</v>
      </c>
      <c r="C331" s="1" t="s">
        <v>3657</v>
      </c>
      <c r="D331" s="1" t="s">
        <v>9906</v>
      </c>
      <c r="E331" s="1" t="s">
        <v>9661</v>
      </c>
      <c r="F331" s="1" t="s">
        <v>3659</v>
      </c>
      <c r="G331" s="1" t="s">
        <v>11</v>
      </c>
      <c r="H331" s="3"/>
      <c r="I331" s="1" t="s">
        <v>154</v>
      </c>
      <c r="J331" s="3"/>
      <c r="K331" s="3"/>
    </row>
    <row r="332">
      <c r="A332" s="4" t="s">
        <v>3663</v>
      </c>
      <c r="B332" s="1" t="s">
        <v>3664</v>
      </c>
      <c r="C332" s="1" t="s">
        <v>3665</v>
      </c>
      <c r="D332" s="1" t="s">
        <v>9907</v>
      </c>
      <c r="E332" s="1" t="s">
        <v>9661</v>
      </c>
      <c r="F332" s="1" t="s">
        <v>3667</v>
      </c>
      <c r="G332" s="1" t="s">
        <v>3668</v>
      </c>
      <c r="H332" s="5" t="s">
        <v>3669</v>
      </c>
      <c r="I332" s="1" t="s">
        <v>80</v>
      </c>
      <c r="J332" s="3"/>
      <c r="K332" s="3"/>
    </row>
    <row r="333">
      <c r="A333" s="4" t="s">
        <v>3673</v>
      </c>
      <c r="B333" s="1" t="s">
        <v>3674</v>
      </c>
      <c r="C333" s="1" t="s">
        <v>3675</v>
      </c>
      <c r="D333" s="1" t="s">
        <v>9908</v>
      </c>
      <c r="E333" s="1" t="s">
        <v>9661</v>
      </c>
      <c r="F333" s="1" t="s">
        <v>3677</v>
      </c>
      <c r="G333" s="1" t="s">
        <v>11</v>
      </c>
      <c r="H333" s="1" t="s">
        <v>11</v>
      </c>
      <c r="I333" s="1" t="s">
        <v>183</v>
      </c>
      <c r="J333" s="3"/>
      <c r="K333" s="3"/>
    </row>
    <row r="334">
      <c r="A334" s="4" t="s">
        <v>3693</v>
      </c>
      <c r="B334" s="1" t="s">
        <v>3694</v>
      </c>
      <c r="C334" s="1" t="s">
        <v>3695</v>
      </c>
      <c r="D334" s="1" t="s">
        <v>9909</v>
      </c>
      <c r="E334" s="1" t="s">
        <v>9603</v>
      </c>
      <c r="F334" s="1" t="s">
        <v>3697</v>
      </c>
      <c r="G334" s="1" t="s">
        <v>11</v>
      </c>
      <c r="H334" s="5" t="s">
        <v>3698</v>
      </c>
      <c r="I334" s="1" t="s">
        <v>154</v>
      </c>
      <c r="J334" s="3"/>
      <c r="K334" s="3"/>
    </row>
    <row r="335">
      <c r="A335" s="4" t="s">
        <v>3702</v>
      </c>
      <c r="B335" s="1" t="s">
        <v>3703</v>
      </c>
      <c r="C335" s="1" t="s">
        <v>3704</v>
      </c>
      <c r="D335" s="1" t="s">
        <v>9910</v>
      </c>
      <c r="E335" s="1" t="s">
        <v>9592</v>
      </c>
      <c r="F335" s="1" t="s">
        <v>3706</v>
      </c>
      <c r="G335" s="1" t="s">
        <v>11</v>
      </c>
      <c r="H335" s="1" t="s">
        <v>11</v>
      </c>
      <c r="I335" s="1" t="s">
        <v>80</v>
      </c>
      <c r="J335" s="3"/>
      <c r="K335" s="3"/>
    </row>
    <row r="336">
      <c r="A336" s="4" t="s">
        <v>3712</v>
      </c>
      <c r="B336" s="1" t="s">
        <v>3713</v>
      </c>
      <c r="C336" s="1" t="s">
        <v>3714</v>
      </c>
      <c r="D336" s="1" t="s">
        <v>9911</v>
      </c>
      <c r="E336" s="1" t="s">
        <v>9603</v>
      </c>
      <c r="F336" s="1" t="s">
        <v>3716</v>
      </c>
      <c r="G336" s="1" t="s">
        <v>3717</v>
      </c>
      <c r="H336" s="1" t="s">
        <v>11</v>
      </c>
      <c r="I336" s="1" t="s">
        <v>31</v>
      </c>
      <c r="J336" s="3"/>
      <c r="K336" s="3"/>
    </row>
    <row r="337">
      <c r="A337" s="4" t="s">
        <v>3723</v>
      </c>
      <c r="B337" s="1" t="s">
        <v>3724</v>
      </c>
      <c r="C337" s="1" t="s">
        <v>3725</v>
      </c>
      <c r="D337" s="1" t="s">
        <v>9912</v>
      </c>
      <c r="E337" s="1" t="s">
        <v>9592</v>
      </c>
      <c r="F337" s="1" t="s">
        <v>3727</v>
      </c>
      <c r="G337" s="1" t="s">
        <v>3728</v>
      </c>
      <c r="H337" s="5" t="s">
        <v>3729</v>
      </c>
      <c r="I337" s="1" t="s">
        <v>53</v>
      </c>
      <c r="J337" s="3"/>
      <c r="K337" s="3"/>
    </row>
    <row r="338">
      <c r="A338" s="4" t="s">
        <v>3731</v>
      </c>
      <c r="B338" s="1" t="s">
        <v>3732</v>
      </c>
      <c r="C338" s="1" t="s">
        <v>3733</v>
      </c>
      <c r="D338" s="1" t="s">
        <v>9913</v>
      </c>
      <c r="E338" s="1" t="s">
        <v>9592</v>
      </c>
      <c r="F338" s="1" t="s">
        <v>3735</v>
      </c>
      <c r="G338" s="1" t="s">
        <v>11</v>
      </c>
      <c r="H338" s="5" t="s">
        <v>3736</v>
      </c>
      <c r="I338" s="1" t="s">
        <v>80</v>
      </c>
      <c r="J338" s="3"/>
      <c r="K338" s="3"/>
    </row>
    <row r="339">
      <c r="A339" s="4" t="s">
        <v>3754</v>
      </c>
      <c r="B339" s="1" t="s">
        <v>3755</v>
      </c>
      <c r="C339" s="1" t="s">
        <v>3756</v>
      </c>
      <c r="D339" s="1" t="s">
        <v>9914</v>
      </c>
      <c r="E339" s="1" t="s">
        <v>9603</v>
      </c>
      <c r="F339" s="1" t="s">
        <v>3758</v>
      </c>
      <c r="G339" s="1" t="s">
        <v>11</v>
      </c>
      <c r="H339" s="1" t="s">
        <v>503</v>
      </c>
      <c r="I339" s="1" t="s">
        <v>53</v>
      </c>
      <c r="J339" s="3"/>
      <c r="K339" s="3"/>
    </row>
    <row r="340">
      <c r="A340" s="4" t="s">
        <v>3762</v>
      </c>
      <c r="B340" s="1" t="s">
        <v>3763</v>
      </c>
      <c r="C340" s="1" t="s">
        <v>3764</v>
      </c>
      <c r="D340" s="1" t="s">
        <v>9915</v>
      </c>
      <c r="E340" s="1" t="s">
        <v>9592</v>
      </c>
      <c r="F340" s="1" t="s">
        <v>3766</v>
      </c>
      <c r="G340" s="1" t="s">
        <v>11</v>
      </c>
      <c r="H340" s="5" t="s">
        <v>3767</v>
      </c>
      <c r="I340" s="1" t="s">
        <v>53</v>
      </c>
      <c r="J340" s="3"/>
      <c r="K340" s="3"/>
    </row>
    <row r="341">
      <c r="A341" s="4" t="s">
        <v>3769</v>
      </c>
      <c r="B341" s="1" t="s">
        <v>3770</v>
      </c>
      <c r="C341" s="1" t="s">
        <v>3771</v>
      </c>
      <c r="D341" s="1" t="s">
        <v>9916</v>
      </c>
      <c r="E341" s="1" t="s">
        <v>9592</v>
      </c>
      <c r="F341" s="1" t="s">
        <v>3773</v>
      </c>
      <c r="G341" s="1" t="s">
        <v>11</v>
      </c>
      <c r="H341" s="5" t="s">
        <v>3774</v>
      </c>
      <c r="I341" s="1" t="s">
        <v>154</v>
      </c>
      <c r="J341" s="3"/>
      <c r="K341" s="3"/>
    </row>
    <row r="342">
      <c r="A342" s="4" t="s">
        <v>3776</v>
      </c>
      <c r="B342" s="1" t="s">
        <v>3777</v>
      </c>
      <c r="C342" s="1" t="s">
        <v>3778</v>
      </c>
      <c r="D342" s="1" t="s">
        <v>9917</v>
      </c>
      <c r="E342" s="1" t="s">
        <v>9592</v>
      </c>
      <c r="F342" s="1" t="s">
        <v>3780</v>
      </c>
      <c r="G342" s="1" t="s">
        <v>11</v>
      </c>
      <c r="H342" s="5" t="s">
        <v>3781</v>
      </c>
      <c r="I342" s="1" t="s">
        <v>80</v>
      </c>
      <c r="J342" s="3"/>
      <c r="K342" s="3"/>
    </row>
    <row r="343">
      <c r="A343" s="4" t="s">
        <v>3785</v>
      </c>
      <c r="B343" s="1" t="s">
        <v>3786</v>
      </c>
      <c r="C343" s="1" t="s">
        <v>3787</v>
      </c>
      <c r="D343" s="1" t="s">
        <v>9918</v>
      </c>
      <c r="E343" s="1" t="s">
        <v>9592</v>
      </c>
      <c r="F343" s="1" t="s">
        <v>3789</v>
      </c>
      <c r="G343" s="1" t="s">
        <v>3790</v>
      </c>
      <c r="H343" s="5" t="s">
        <v>3791</v>
      </c>
      <c r="I343" s="1" t="s">
        <v>80</v>
      </c>
      <c r="J343" s="3"/>
      <c r="K343" s="3"/>
    </row>
    <row r="344">
      <c r="A344" s="4" t="s">
        <v>3793</v>
      </c>
      <c r="B344" s="1" t="s">
        <v>3794</v>
      </c>
      <c r="C344" s="1" t="s">
        <v>3795</v>
      </c>
      <c r="D344" s="1" t="s">
        <v>9919</v>
      </c>
      <c r="E344" s="1" t="s">
        <v>9592</v>
      </c>
      <c r="F344" s="1" t="s">
        <v>3797</v>
      </c>
      <c r="G344" s="1" t="s">
        <v>11</v>
      </c>
      <c r="H344" s="1" t="s">
        <v>11</v>
      </c>
      <c r="I344" s="1" t="s">
        <v>80</v>
      </c>
      <c r="J344" s="3"/>
      <c r="K344" s="3"/>
    </row>
    <row r="345">
      <c r="A345" s="4" t="s">
        <v>3805</v>
      </c>
      <c r="B345" s="1" t="s">
        <v>3806</v>
      </c>
      <c r="C345" s="1" t="s">
        <v>3807</v>
      </c>
      <c r="D345" s="1" t="s">
        <v>9920</v>
      </c>
      <c r="E345" s="1" t="s">
        <v>9592</v>
      </c>
      <c r="F345" s="1" t="s">
        <v>3809</v>
      </c>
      <c r="G345" s="1" t="s">
        <v>11</v>
      </c>
      <c r="H345" s="1" t="s">
        <v>11</v>
      </c>
      <c r="I345" s="1" t="s">
        <v>31</v>
      </c>
      <c r="J345" s="3"/>
      <c r="K345" s="3"/>
    </row>
    <row r="346">
      <c r="A346" s="4" t="s">
        <v>3829</v>
      </c>
      <c r="B346" s="1" t="s">
        <v>3830</v>
      </c>
      <c r="C346" s="1" t="s">
        <v>3831</v>
      </c>
      <c r="D346" s="1" t="s">
        <v>9921</v>
      </c>
      <c r="E346" s="1" t="s">
        <v>9922</v>
      </c>
      <c r="F346" s="1" t="s">
        <v>3833</v>
      </c>
      <c r="G346" s="1" t="s">
        <v>11</v>
      </c>
      <c r="H346" s="1" t="s">
        <v>11</v>
      </c>
      <c r="I346" s="1" t="s">
        <v>183</v>
      </c>
      <c r="J346" s="3"/>
      <c r="K346" s="3"/>
    </row>
    <row r="347">
      <c r="A347" s="4" t="s">
        <v>3839</v>
      </c>
      <c r="B347" s="1" t="s">
        <v>3840</v>
      </c>
      <c r="C347" s="1" t="s">
        <v>3841</v>
      </c>
      <c r="D347" s="1" t="s">
        <v>9923</v>
      </c>
      <c r="E347" s="1" t="s">
        <v>9592</v>
      </c>
      <c r="F347" s="1" t="s">
        <v>3843</v>
      </c>
      <c r="G347" s="1" t="s">
        <v>11</v>
      </c>
      <c r="H347" s="1" t="s">
        <v>11</v>
      </c>
      <c r="I347" s="1" t="s">
        <v>154</v>
      </c>
      <c r="J347" s="3"/>
      <c r="K347" s="3"/>
    </row>
    <row r="348">
      <c r="A348" s="4" t="s">
        <v>3851</v>
      </c>
      <c r="B348" s="1" t="s">
        <v>3852</v>
      </c>
      <c r="C348" s="1" t="s">
        <v>3853</v>
      </c>
      <c r="D348" s="1" t="s">
        <v>9924</v>
      </c>
      <c r="E348" s="1" t="s">
        <v>9601</v>
      </c>
      <c r="F348" s="1" t="s">
        <v>3855</v>
      </c>
      <c r="G348" s="1" t="s">
        <v>3856</v>
      </c>
      <c r="H348" s="1" t="s">
        <v>11</v>
      </c>
      <c r="I348" s="1" t="s">
        <v>43</v>
      </c>
      <c r="J348" s="3"/>
      <c r="K348" s="3"/>
    </row>
    <row r="349">
      <c r="A349" s="4" t="s">
        <v>3860</v>
      </c>
      <c r="B349" s="1" t="s">
        <v>3861</v>
      </c>
      <c r="C349" s="1" t="s">
        <v>3862</v>
      </c>
      <c r="D349" s="1" t="s">
        <v>9925</v>
      </c>
      <c r="E349" s="1" t="s">
        <v>9603</v>
      </c>
      <c r="F349" s="1" t="s">
        <v>3864</v>
      </c>
      <c r="G349" s="1" t="s">
        <v>11</v>
      </c>
      <c r="H349" s="5" t="s">
        <v>3865</v>
      </c>
      <c r="I349" s="1" t="s">
        <v>43</v>
      </c>
      <c r="J349" s="3"/>
      <c r="K349" s="3"/>
    </row>
    <row r="350">
      <c r="A350" s="4" t="s">
        <v>3867</v>
      </c>
      <c r="B350" s="1" t="s">
        <v>3868</v>
      </c>
      <c r="C350" s="3"/>
      <c r="D350" s="1" t="s">
        <v>9575</v>
      </c>
      <c r="E350" s="1" t="s">
        <v>9608</v>
      </c>
      <c r="F350" s="3"/>
      <c r="G350" s="1" t="s">
        <v>11</v>
      </c>
      <c r="H350" s="1" t="s">
        <v>11</v>
      </c>
      <c r="I350" s="1" t="s">
        <v>11</v>
      </c>
      <c r="J350" s="3"/>
      <c r="K350" s="3"/>
    </row>
    <row r="351">
      <c r="A351" s="4" t="s">
        <v>3870</v>
      </c>
      <c r="B351" s="1" t="s">
        <v>3871</v>
      </c>
      <c r="C351" s="1" t="s">
        <v>3872</v>
      </c>
      <c r="D351" s="1" t="s">
        <v>9926</v>
      </c>
      <c r="E351" s="1" t="s">
        <v>9927</v>
      </c>
      <c r="F351" s="1" t="s">
        <v>3874</v>
      </c>
      <c r="G351" s="1" t="s">
        <v>3875</v>
      </c>
      <c r="H351" s="5" t="s">
        <v>3876</v>
      </c>
      <c r="I351" s="1" t="s">
        <v>183</v>
      </c>
      <c r="J351" s="3"/>
      <c r="K351" s="3"/>
    </row>
    <row r="352">
      <c r="A352" s="4" t="s">
        <v>3884</v>
      </c>
      <c r="B352" s="1" t="s">
        <v>3885</v>
      </c>
      <c r="C352" s="1" t="s">
        <v>3886</v>
      </c>
      <c r="D352" s="1" t="s">
        <v>9928</v>
      </c>
      <c r="E352" s="1" t="s">
        <v>9631</v>
      </c>
      <c r="F352" s="1" t="s">
        <v>3888</v>
      </c>
      <c r="G352" s="1" t="s">
        <v>11</v>
      </c>
      <c r="H352" s="5" t="s">
        <v>3889</v>
      </c>
      <c r="I352" s="1" t="s">
        <v>312</v>
      </c>
      <c r="J352" s="3"/>
      <c r="K352" s="3"/>
    </row>
    <row r="353">
      <c r="A353" s="4" t="s">
        <v>3893</v>
      </c>
      <c r="B353" s="1" t="s">
        <v>3894</v>
      </c>
      <c r="C353" s="1" t="s">
        <v>3895</v>
      </c>
      <c r="D353" s="1" t="s">
        <v>9929</v>
      </c>
      <c r="E353" s="1" t="s">
        <v>9661</v>
      </c>
      <c r="F353" s="1" t="s">
        <v>3897</v>
      </c>
      <c r="G353" s="1" t="s">
        <v>3898</v>
      </c>
      <c r="H353" s="5" t="s">
        <v>3899</v>
      </c>
      <c r="I353" s="1" t="s">
        <v>80</v>
      </c>
      <c r="J353" s="3"/>
      <c r="K353" s="3"/>
    </row>
    <row r="354">
      <c r="A354" s="4" t="s">
        <v>3907</v>
      </c>
      <c r="B354" s="1" t="s">
        <v>3908</v>
      </c>
      <c r="C354" s="1" t="s">
        <v>3909</v>
      </c>
      <c r="D354" s="1" t="s">
        <v>9930</v>
      </c>
      <c r="E354" s="1" t="s">
        <v>9592</v>
      </c>
      <c r="F354" s="1" t="s">
        <v>3911</v>
      </c>
      <c r="G354" s="1" t="s">
        <v>11</v>
      </c>
      <c r="H354" s="1" t="s">
        <v>11</v>
      </c>
      <c r="I354" s="1" t="s">
        <v>924</v>
      </c>
      <c r="J354" s="3"/>
      <c r="K354" s="3"/>
    </row>
    <row r="355">
      <c r="A355" s="4" t="s">
        <v>3913</v>
      </c>
      <c r="B355" s="1" t="s">
        <v>3914</v>
      </c>
      <c r="C355" s="1" t="s">
        <v>3915</v>
      </c>
      <c r="D355" s="1" t="s">
        <v>9931</v>
      </c>
      <c r="E355" s="1" t="s">
        <v>9592</v>
      </c>
      <c r="F355" s="1" t="s">
        <v>3917</v>
      </c>
      <c r="G355" s="1" t="s">
        <v>11</v>
      </c>
      <c r="H355" s="1" t="s">
        <v>11</v>
      </c>
      <c r="I355" s="1" t="s">
        <v>183</v>
      </c>
      <c r="J355" s="3"/>
      <c r="K355" s="3"/>
    </row>
    <row r="356">
      <c r="A356" s="4" t="s">
        <v>3923</v>
      </c>
      <c r="B356" s="1" t="s">
        <v>3924</v>
      </c>
      <c r="C356" s="1" t="s">
        <v>3925</v>
      </c>
      <c r="D356" s="1" t="s">
        <v>3926</v>
      </c>
      <c r="E356" s="1" t="s">
        <v>9619</v>
      </c>
      <c r="F356" s="1" t="s">
        <v>3927</v>
      </c>
      <c r="G356" s="1" t="s">
        <v>3928</v>
      </c>
      <c r="H356" s="1" t="s">
        <v>11</v>
      </c>
      <c r="I356" s="1" t="s">
        <v>53</v>
      </c>
      <c r="J356" s="3"/>
      <c r="K356" s="3"/>
    </row>
    <row r="357">
      <c r="A357" s="4" t="s">
        <v>3936</v>
      </c>
      <c r="B357" s="1" t="s">
        <v>3937</v>
      </c>
      <c r="C357" s="1" t="s">
        <v>3938</v>
      </c>
      <c r="D357" s="1" t="s">
        <v>9932</v>
      </c>
      <c r="E357" s="1" t="s">
        <v>9933</v>
      </c>
      <c r="F357" s="1" t="s">
        <v>3940</v>
      </c>
      <c r="G357" s="1" t="s">
        <v>11</v>
      </c>
      <c r="H357" s="5" t="s">
        <v>3941</v>
      </c>
      <c r="I357" s="1" t="s">
        <v>80</v>
      </c>
      <c r="J357" s="3"/>
      <c r="K357" s="3"/>
    </row>
    <row r="358">
      <c r="A358" s="4" t="s">
        <v>3943</v>
      </c>
      <c r="B358" s="1" t="s">
        <v>3944</v>
      </c>
      <c r="C358" s="1" t="s">
        <v>3945</v>
      </c>
      <c r="D358" s="1" t="s">
        <v>9934</v>
      </c>
      <c r="E358" s="1" t="s">
        <v>9631</v>
      </c>
      <c r="F358" s="1" t="s">
        <v>3947</v>
      </c>
      <c r="G358" s="1" t="s">
        <v>11</v>
      </c>
      <c r="H358" s="1" t="s">
        <v>11</v>
      </c>
      <c r="I358" s="1" t="s">
        <v>183</v>
      </c>
      <c r="J358" s="3"/>
      <c r="K358" s="3"/>
    </row>
    <row r="359">
      <c r="A359" s="4" t="s">
        <v>3959</v>
      </c>
      <c r="B359" s="1" t="s">
        <v>3960</v>
      </c>
      <c r="C359" s="1" t="s">
        <v>3961</v>
      </c>
      <c r="D359" s="1" t="s">
        <v>9935</v>
      </c>
      <c r="E359" s="1" t="s">
        <v>9790</v>
      </c>
      <c r="F359" s="1" t="s">
        <v>3963</v>
      </c>
      <c r="G359" s="1" t="s">
        <v>11</v>
      </c>
      <c r="H359" s="5" t="s">
        <v>3964</v>
      </c>
      <c r="I359" s="1" t="s">
        <v>154</v>
      </c>
      <c r="J359" s="3"/>
      <c r="K359" s="3"/>
    </row>
    <row r="360">
      <c r="A360" s="4" t="s">
        <v>3974</v>
      </c>
      <c r="B360" s="1" t="s">
        <v>3975</v>
      </c>
      <c r="C360" s="1" t="s">
        <v>3976</v>
      </c>
      <c r="D360" s="1" t="s">
        <v>9936</v>
      </c>
      <c r="E360" s="1" t="s">
        <v>9601</v>
      </c>
      <c r="F360" s="1" t="s">
        <v>3978</v>
      </c>
      <c r="G360" s="1" t="s">
        <v>3979</v>
      </c>
      <c r="H360" s="5" t="s">
        <v>3980</v>
      </c>
      <c r="I360" s="1" t="s">
        <v>80</v>
      </c>
      <c r="J360" s="3"/>
      <c r="K360" s="3"/>
    </row>
    <row r="361">
      <c r="A361" s="4" t="s">
        <v>3982</v>
      </c>
      <c r="B361" s="1" t="s">
        <v>3983</v>
      </c>
      <c r="C361" s="1" t="s">
        <v>3984</v>
      </c>
      <c r="D361" s="1" t="s">
        <v>9937</v>
      </c>
      <c r="E361" s="1" t="s">
        <v>9592</v>
      </c>
      <c r="F361" s="1" t="s">
        <v>3986</v>
      </c>
      <c r="G361" s="1" t="s">
        <v>11</v>
      </c>
      <c r="H361" s="5" t="s">
        <v>3987</v>
      </c>
      <c r="I361" s="1" t="s">
        <v>53</v>
      </c>
      <c r="J361" s="3"/>
      <c r="K361" s="3"/>
    </row>
    <row r="362">
      <c r="A362" s="4" t="s">
        <v>3989</v>
      </c>
      <c r="B362" s="1" t="s">
        <v>3990</v>
      </c>
      <c r="C362" s="1" t="s">
        <v>3991</v>
      </c>
      <c r="D362" s="1" t="s">
        <v>9938</v>
      </c>
      <c r="E362" s="1" t="s">
        <v>9597</v>
      </c>
      <c r="F362" s="1" t="s">
        <v>3993</v>
      </c>
      <c r="G362" s="1" t="s">
        <v>11</v>
      </c>
      <c r="H362" s="5" t="s">
        <v>3994</v>
      </c>
      <c r="I362" s="1" t="s">
        <v>312</v>
      </c>
      <c r="J362" s="3"/>
      <c r="K362" s="3"/>
    </row>
    <row r="363">
      <c r="A363" s="4" t="s">
        <v>3998</v>
      </c>
      <c r="B363" s="1" t="s">
        <v>3999</v>
      </c>
      <c r="C363" s="3"/>
      <c r="D363" s="1" t="s">
        <v>9575</v>
      </c>
      <c r="E363" s="1" t="s">
        <v>9608</v>
      </c>
      <c r="F363" s="3"/>
      <c r="G363" s="1" t="s">
        <v>11</v>
      </c>
      <c r="H363" s="1" t="s">
        <v>11</v>
      </c>
      <c r="I363" s="1" t="s">
        <v>11</v>
      </c>
      <c r="J363" s="3"/>
      <c r="K363" s="3"/>
    </row>
    <row r="364">
      <c r="A364" s="4" t="s">
        <v>4007</v>
      </c>
      <c r="B364" s="1" t="s">
        <v>4008</v>
      </c>
      <c r="C364" s="1" t="s">
        <v>4009</v>
      </c>
      <c r="D364" s="1" t="s">
        <v>9939</v>
      </c>
      <c r="E364" s="1" t="s">
        <v>9592</v>
      </c>
      <c r="F364" s="1" t="s">
        <v>4011</v>
      </c>
      <c r="G364" s="1" t="s">
        <v>11</v>
      </c>
      <c r="H364" s="1" t="s">
        <v>11</v>
      </c>
      <c r="I364" s="1" t="s">
        <v>154</v>
      </c>
      <c r="J364" s="3"/>
      <c r="K364" s="3"/>
    </row>
    <row r="365">
      <c r="A365" s="4" t="s">
        <v>4015</v>
      </c>
      <c r="B365" s="1" t="s">
        <v>4016</v>
      </c>
      <c r="C365" s="1" t="s">
        <v>4017</v>
      </c>
      <c r="D365" s="1" t="s">
        <v>9940</v>
      </c>
      <c r="E365" s="1" t="s">
        <v>9597</v>
      </c>
      <c r="F365" s="1" t="s">
        <v>4019</v>
      </c>
      <c r="G365" s="1" t="s">
        <v>11</v>
      </c>
      <c r="H365" s="5" t="s">
        <v>4020</v>
      </c>
      <c r="I365" s="1" t="s">
        <v>183</v>
      </c>
      <c r="J365" s="3"/>
      <c r="K365" s="3"/>
    </row>
    <row r="366">
      <c r="A366" s="4" t="s">
        <v>4022</v>
      </c>
      <c r="B366" s="1" t="s">
        <v>4023</v>
      </c>
      <c r="C366" s="1" t="s">
        <v>4024</v>
      </c>
      <c r="D366" s="1" t="s">
        <v>9941</v>
      </c>
      <c r="E366" s="1" t="s">
        <v>9592</v>
      </c>
      <c r="F366" s="1" t="s">
        <v>4026</v>
      </c>
      <c r="G366" s="1" t="s">
        <v>4027</v>
      </c>
      <c r="H366" s="5" t="s">
        <v>4028</v>
      </c>
      <c r="I366" s="1" t="s">
        <v>154</v>
      </c>
      <c r="J366" s="3"/>
      <c r="K366" s="3"/>
    </row>
    <row r="367">
      <c r="A367" s="4" t="s">
        <v>4030</v>
      </c>
      <c r="B367" s="1" t="s">
        <v>4031</v>
      </c>
      <c r="C367" s="1" t="s">
        <v>4032</v>
      </c>
      <c r="D367" s="1" t="s">
        <v>9942</v>
      </c>
      <c r="E367" s="1" t="s">
        <v>9631</v>
      </c>
      <c r="F367" s="1" t="s">
        <v>4034</v>
      </c>
      <c r="G367" s="1" t="s">
        <v>4035</v>
      </c>
      <c r="H367" s="5" t="s">
        <v>4036</v>
      </c>
      <c r="I367" s="1" t="s">
        <v>80</v>
      </c>
      <c r="J367" s="3"/>
      <c r="K367" s="3"/>
    </row>
    <row r="368">
      <c r="A368" s="4" t="s">
        <v>4040</v>
      </c>
      <c r="B368" s="1" t="s">
        <v>4041</v>
      </c>
      <c r="C368" s="1" t="s">
        <v>4042</v>
      </c>
      <c r="D368" s="1" t="s">
        <v>9943</v>
      </c>
      <c r="E368" s="1" t="s">
        <v>9597</v>
      </c>
      <c r="F368" s="1" t="s">
        <v>4044</v>
      </c>
      <c r="G368" s="1" t="s">
        <v>11</v>
      </c>
      <c r="H368" s="5" t="s">
        <v>4045</v>
      </c>
      <c r="I368" s="1" t="s">
        <v>382</v>
      </c>
      <c r="J368" s="3"/>
      <c r="K368" s="3"/>
    </row>
    <row r="369">
      <c r="A369" s="4" t="s">
        <v>4047</v>
      </c>
      <c r="B369" s="1" t="s">
        <v>4048</v>
      </c>
      <c r="C369" s="1" t="s">
        <v>4049</v>
      </c>
      <c r="D369" s="1" t="s">
        <v>9944</v>
      </c>
      <c r="E369" s="1" t="s">
        <v>9597</v>
      </c>
      <c r="F369" s="1" t="s">
        <v>4051</v>
      </c>
      <c r="G369" s="1" t="s">
        <v>4052</v>
      </c>
      <c r="H369" s="5" t="s">
        <v>4053</v>
      </c>
      <c r="I369" s="1" t="s">
        <v>31</v>
      </c>
      <c r="J369" s="3"/>
      <c r="K369" s="3"/>
    </row>
    <row r="370">
      <c r="A370" s="4" t="s">
        <v>4063</v>
      </c>
      <c r="B370" s="1" t="s">
        <v>4064</v>
      </c>
      <c r="C370" s="1" t="s">
        <v>4065</v>
      </c>
      <c r="D370" s="1" t="s">
        <v>9945</v>
      </c>
      <c r="E370" s="1" t="s">
        <v>9631</v>
      </c>
      <c r="F370" s="1" t="s">
        <v>4067</v>
      </c>
      <c r="G370" s="1" t="s">
        <v>11</v>
      </c>
      <c r="H370" s="3"/>
      <c r="I370" s="1" t="s">
        <v>80</v>
      </c>
      <c r="J370" s="3"/>
      <c r="K370" s="3"/>
    </row>
    <row r="371">
      <c r="A371" s="4" t="s">
        <v>4069</v>
      </c>
      <c r="B371" s="1" t="s">
        <v>4070</v>
      </c>
      <c r="C371" s="1" t="s">
        <v>4071</v>
      </c>
      <c r="D371" s="1" t="s">
        <v>9946</v>
      </c>
      <c r="E371" s="1" t="s">
        <v>9592</v>
      </c>
      <c r="F371" s="1" t="s">
        <v>4073</v>
      </c>
      <c r="G371" s="1" t="s">
        <v>4074</v>
      </c>
      <c r="H371" s="1" t="s">
        <v>11</v>
      </c>
      <c r="I371" s="1" t="s">
        <v>43</v>
      </c>
      <c r="J371" s="3"/>
      <c r="K371" s="3"/>
    </row>
    <row r="372">
      <c r="A372" s="4" t="s">
        <v>4078</v>
      </c>
      <c r="B372" s="1" t="s">
        <v>4079</v>
      </c>
      <c r="C372" s="1" t="s">
        <v>4080</v>
      </c>
      <c r="D372" s="1" t="s">
        <v>9947</v>
      </c>
      <c r="E372" s="1" t="s">
        <v>9592</v>
      </c>
      <c r="F372" s="1" t="s">
        <v>4082</v>
      </c>
      <c r="G372" s="1" t="s">
        <v>11</v>
      </c>
      <c r="H372" s="5" t="s">
        <v>4083</v>
      </c>
      <c r="I372" s="1" t="s">
        <v>382</v>
      </c>
      <c r="J372" s="3"/>
      <c r="K372" s="3"/>
    </row>
    <row r="373">
      <c r="A373" s="4" t="s">
        <v>4085</v>
      </c>
      <c r="B373" s="1" t="s">
        <v>4086</v>
      </c>
      <c r="C373" s="1" t="s">
        <v>4087</v>
      </c>
      <c r="D373" s="1" t="s">
        <v>9948</v>
      </c>
      <c r="E373" s="1" t="s">
        <v>9949</v>
      </c>
      <c r="F373" s="1" t="s">
        <v>4089</v>
      </c>
      <c r="G373" s="1" t="s">
        <v>11</v>
      </c>
      <c r="H373" s="1" t="s">
        <v>11</v>
      </c>
      <c r="I373" s="1" t="s">
        <v>312</v>
      </c>
      <c r="J373" s="3"/>
      <c r="K373" s="3"/>
    </row>
    <row r="374">
      <c r="A374" s="4" t="s">
        <v>4095</v>
      </c>
      <c r="B374" s="1" t="s">
        <v>4096</v>
      </c>
      <c r="C374" s="1" t="s">
        <v>4097</v>
      </c>
      <c r="D374" s="1" t="s">
        <v>9950</v>
      </c>
      <c r="E374" s="1" t="s">
        <v>9592</v>
      </c>
      <c r="F374" s="1" t="s">
        <v>4099</v>
      </c>
      <c r="G374" s="1" t="s">
        <v>4100</v>
      </c>
      <c r="H374" s="1" t="s">
        <v>11</v>
      </c>
      <c r="I374" s="1" t="s">
        <v>31</v>
      </c>
      <c r="J374" s="3"/>
      <c r="K374" s="3"/>
    </row>
    <row r="375">
      <c r="A375" s="4" t="s">
        <v>4102</v>
      </c>
      <c r="B375" s="1" t="s">
        <v>4103</v>
      </c>
      <c r="C375" s="1" t="s">
        <v>4104</v>
      </c>
      <c r="D375" s="1" t="s">
        <v>9951</v>
      </c>
      <c r="E375" s="1" t="s">
        <v>9597</v>
      </c>
      <c r="F375" s="1" t="s">
        <v>4106</v>
      </c>
      <c r="G375" s="1" t="s">
        <v>11</v>
      </c>
      <c r="H375" s="5" t="s">
        <v>4107</v>
      </c>
      <c r="I375" s="1" t="s">
        <v>654</v>
      </c>
      <c r="J375" s="3"/>
      <c r="K375" s="3"/>
    </row>
    <row r="376">
      <c r="A376" s="4" t="s">
        <v>4109</v>
      </c>
      <c r="B376" s="1" t="s">
        <v>4110</v>
      </c>
      <c r="C376" s="1" t="s">
        <v>4111</v>
      </c>
      <c r="D376" s="1" t="s">
        <v>9952</v>
      </c>
      <c r="E376" s="1" t="s">
        <v>9592</v>
      </c>
      <c r="F376" s="1" t="s">
        <v>4113</v>
      </c>
      <c r="G376" s="1" t="s">
        <v>11</v>
      </c>
      <c r="H376" s="5" t="s">
        <v>4114</v>
      </c>
      <c r="I376" s="1" t="s">
        <v>80</v>
      </c>
      <c r="J376" s="3"/>
      <c r="K376" s="3"/>
    </row>
    <row r="377">
      <c r="A377" s="4" t="s">
        <v>4118</v>
      </c>
      <c r="B377" s="1" t="s">
        <v>4119</v>
      </c>
      <c r="C377" s="1" t="s">
        <v>4120</v>
      </c>
      <c r="D377" s="1" t="s">
        <v>9953</v>
      </c>
      <c r="E377" s="1" t="s">
        <v>9597</v>
      </c>
      <c r="F377" s="1" t="s">
        <v>4122</v>
      </c>
      <c r="G377" s="1" t="s">
        <v>4123</v>
      </c>
      <c r="H377" s="1" t="s">
        <v>11</v>
      </c>
      <c r="I377" s="1" t="s">
        <v>80</v>
      </c>
      <c r="J377" s="3"/>
      <c r="K377" s="3"/>
    </row>
    <row r="378">
      <c r="A378" s="4" t="s">
        <v>4127</v>
      </c>
      <c r="B378" s="1" t="s">
        <v>4128</v>
      </c>
      <c r="C378" s="1" t="s">
        <v>4129</v>
      </c>
      <c r="D378" s="1" t="s">
        <v>9954</v>
      </c>
      <c r="E378" s="1" t="s">
        <v>9592</v>
      </c>
      <c r="F378" s="1" t="s">
        <v>4131</v>
      </c>
      <c r="G378" s="1" t="s">
        <v>11</v>
      </c>
      <c r="H378" s="5" t="s">
        <v>4132</v>
      </c>
      <c r="I378" s="1" t="s">
        <v>31</v>
      </c>
      <c r="J378" s="3"/>
      <c r="K378" s="3"/>
    </row>
    <row r="379">
      <c r="A379" s="4" t="s">
        <v>4136</v>
      </c>
      <c r="B379" s="1" t="s">
        <v>4137</v>
      </c>
      <c r="C379" s="1" t="s">
        <v>4138</v>
      </c>
      <c r="D379" s="1" t="s">
        <v>9955</v>
      </c>
      <c r="E379" s="1" t="s">
        <v>9592</v>
      </c>
      <c r="F379" s="1" t="s">
        <v>4140</v>
      </c>
      <c r="G379" s="1" t="s">
        <v>4141</v>
      </c>
      <c r="H379" s="5" t="s">
        <v>4142</v>
      </c>
      <c r="I379" s="1" t="s">
        <v>31</v>
      </c>
      <c r="J379" s="3"/>
      <c r="K379" s="3"/>
    </row>
    <row r="380">
      <c r="A380" s="4" t="s">
        <v>4152</v>
      </c>
      <c r="B380" s="1" t="s">
        <v>4153</v>
      </c>
      <c r="C380" s="1" t="s">
        <v>4154</v>
      </c>
      <c r="D380" s="1" t="s">
        <v>9956</v>
      </c>
      <c r="E380" s="1" t="s">
        <v>9592</v>
      </c>
      <c r="F380" s="1" t="s">
        <v>4156</v>
      </c>
      <c r="G380" s="1" t="s">
        <v>11</v>
      </c>
      <c r="H380" s="5" t="s">
        <v>4157</v>
      </c>
      <c r="I380" s="1" t="s">
        <v>382</v>
      </c>
      <c r="J380" s="3"/>
      <c r="K380" s="3"/>
    </row>
    <row r="381">
      <c r="A381" s="4" t="s">
        <v>4161</v>
      </c>
      <c r="B381" s="1" t="s">
        <v>4162</v>
      </c>
      <c r="C381" s="3"/>
      <c r="D381" s="1" t="s">
        <v>9575</v>
      </c>
      <c r="E381" s="1" t="s">
        <v>9608</v>
      </c>
      <c r="F381" s="3"/>
      <c r="G381" s="1" t="s">
        <v>11</v>
      </c>
      <c r="H381" s="1" t="s">
        <v>11</v>
      </c>
      <c r="I381" s="1" t="s">
        <v>11</v>
      </c>
      <c r="J381" s="3"/>
      <c r="K381" s="3"/>
    </row>
    <row r="382">
      <c r="A382" s="4" t="s">
        <v>4164</v>
      </c>
      <c r="B382" s="1" t="s">
        <v>4165</v>
      </c>
      <c r="C382" s="3"/>
      <c r="D382" s="1" t="s">
        <v>9575</v>
      </c>
      <c r="E382" s="1" t="s">
        <v>9608</v>
      </c>
      <c r="F382" s="3"/>
      <c r="G382" s="1" t="s">
        <v>11</v>
      </c>
      <c r="H382" s="1" t="s">
        <v>11</v>
      </c>
      <c r="I382" s="1" t="s">
        <v>11</v>
      </c>
      <c r="J382" s="3"/>
      <c r="K382" s="3"/>
    </row>
    <row r="383">
      <c r="A383" s="4" t="s">
        <v>4175</v>
      </c>
      <c r="B383" s="1" t="s">
        <v>4176</v>
      </c>
      <c r="C383" s="3"/>
      <c r="D383" s="1" t="s">
        <v>9575</v>
      </c>
      <c r="E383" s="1" t="s">
        <v>9608</v>
      </c>
      <c r="F383" s="3"/>
      <c r="G383" s="1" t="s">
        <v>11</v>
      </c>
      <c r="H383" s="1" t="s">
        <v>11</v>
      </c>
      <c r="I383" s="1" t="s">
        <v>11</v>
      </c>
      <c r="J383" s="3"/>
      <c r="K383" s="3"/>
    </row>
    <row r="384">
      <c r="A384" s="4" t="s">
        <v>4182</v>
      </c>
      <c r="B384" s="1" t="s">
        <v>4183</v>
      </c>
      <c r="C384" s="1" t="s">
        <v>4184</v>
      </c>
      <c r="D384" s="1" t="s">
        <v>9957</v>
      </c>
      <c r="E384" s="1" t="s">
        <v>9958</v>
      </c>
      <c r="F384" s="1" t="s">
        <v>4186</v>
      </c>
      <c r="G384" s="1" t="s">
        <v>11</v>
      </c>
      <c r="H384" s="1" t="s">
        <v>11</v>
      </c>
      <c r="I384" s="1" t="s">
        <v>80</v>
      </c>
      <c r="J384" s="3"/>
      <c r="K384" s="3"/>
    </row>
    <row r="385">
      <c r="A385" s="4" t="s">
        <v>4194</v>
      </c>
      <c r="B385" s="1" t="s">
        <v>4195</v>
      </c>
      <c r="C385" s="3"/>
      <c r="D385" s="1" t="s">
        <v>9575</v>
      </c>
      <c r="E385" s="1" t="s">
        <v>9608</v>
      </c>
      <c r="F385" s="3"/>
      <c r="G385" s="1" t="s">
        <v>11</v>
      </c>
      <c r="H385" s="1" t="s">
        <v>11</v>
      </c>
      <c r="I385" s="1" t="s">
        <v>11</v>
      </c>
      <c r="J385" s="3"/>
      <c r="K385" s="3"/>
    </row>
    <row r="386">
      <c r="A386" s="4" t="s">
        <v>4199</v>
      </c>
      <c r="B386" s="1" t="s">
        <v>4200</v>
      </c>
      <c r="C386" s="1" t="s">
        <v>4201</v>
      </c>
      <c r="D386" s="1" t="s">
        <v>9645</v>
      </c>
      <c r="E386" s="1" t="s">
        <v>9592</v>
      </c>
      <c r="F386" s="1" t="s">
        <v>4202</v>
      </c>
      <c r="G386" s="1" t="s">
        <v>4203</v>
      </c>
      <c r="H386" s="1" t="s">
        <v>11</v>
      </c>
      <c r="I386" s="1" t="s">
        <v>43</v>
      </c>
      <c r="J386" s="3"/>
      <c r="K386" s="3"/>
    </row>
    <row r="387">
      <c r="A387" s="4" t="s">
        <v>4205</v>
      </c>
      <c r="B387" s="1" t="s">
        <v>4206</v>
      </c>
      <c r="C387" s="3"/>
      <c r="D387" s="1" t="s">
        <v>9575</v>
      </c>
      <c r="E387" s="1" t="s">
        <v>9608</v>
      </c>
      <c r="F387" s="3"/>
      <c r="G387" s="1" t="s">
        <v>11</v>
      </c>
      <c r="H387" s="1" t="s">
        <v>11</v>
      </c>
      <c r="I387" s="1" t="s">
        <v>11</v>
      </c>
      <c r="J387" s="3"/>
      <c r="K387" s="3"/>
    </row>
    <row r="388">
      <c r="A388" s="4" t="s">
        <v>4218</v>
      </c>
      <c r="B388" s="1" t="s">
        <v>4219</v>
      </c>
      <c r="C388" s="1" t="s">
        <v>4220</v>
      </c>
      <c r="D388" s="1" t="s">
        <v>9959</v>
      </c>
      <c r="E388" s="1" t="s">
        <v>9749</v>
      </c>
      <c r="F388" s="1" t="s">
        <v>4222</v>
      </c>
      <c r="G388" s="1" t="s">
        <v>11</v>
      </c>
      <c r="H388" s="5" t="s">
        <v>4223</v>
      </c>
      <c r="I388" s="1" t="s">
        <v>924</v>
      </c>
      <c r="J388" s="3"/>
      <c r="K388" s="3"/>
    </row>
    <row r="389">
      <c r="A389" s="4" t="s">
        <v>4229</v>
      </c>
      <c r="B389" s="1" t="s">
        <v>4230</v>
      </c>
      <c r="C389" s="1" t="s">
        <v>4231</v>
      </c>
      <c r="D389" s="1" t="s">
        <v>9960</v>
      </c>
      <c r="E389" s="1" t="s">
        <v>9592</v>
      </c>
      <c r="F389" s="1" t="s">
        <v>4233</v>
      </c>
      <c r="G389" s="1" t="s">
        <v>4234</v>
      </c>
      <c r="H389" s="5" t="s">
        <v>4235</v>
      </c>
      <c r="I389" s="1" t="s">
        <v>80</v>
      </c>
      <c r="J389" s="3"/>
      <c r="K389" s="3"/>
    </row>
    <row r="390">
      <c r="A390" s="4" t="s">
        <v>4241</v>
      </c>
      <c r="B390" s="1" t="s">
        <v>4242</v>
      </c>
      <c r="C390" s="1" t="s">
        <v>4243</v>
      </c>
      <c r="D390" s="1" t="s">
        <v>9575</v>
      </c>
      <c r="E390" s="1" t="s">
        <v>9608</v>
      </c>
      <c r="F390" s="3"/>
      <c r="G390" s="1" t="s">
        <v>11</v>
      </c>
      <c r="H390" s="1" t="s">
        <v>11</v>
      </c>
      <c r="I390" s="1" t="s">
        <v>11</v>
      </c>
      <c r="J390" s="3"/>
      <c r="K390" s="3"/>
    </row>
    <row r="391">
      <c r="A391" s="4" t="s">
        <v>4245</v>
      </c>
      <c r="B391" s="1" t="s">
        <v>4246</v>
      </c>
      <c r="C391" s="1" t="s">
        <v>4247</v>
      </c>
      <c r="D391" s="1" t="s">
        <v>9961</v>
      </c>
      <c r="E391" s="1" t="s">
        <v>9597</v>
      </c>
      <c r="F391" s="1" t="s">
        <v>4249</v>
      </c>
      <c r="G391" s="1" t="s">
        <v>11</v>
      </c>
      <c r="H391" s="5" t="s">
        <v>4250</v>
      </c>
      <c r="I391" s="1" t="s">
        <v>382</v>
      </c>
      <c r="J391" s="3"/>
      <c r="K391" s="3"/>
    </row>
    <row r="392">
      <c r="A392" s="4" t="s">
        <v>4254</v>
      </c>
      <c r="B392" s="1" t="s">
        <v>4255</v>
      </c>
      <c r="C392" s="1" t="s">
        <v>4256</v>
      </c>
      <c r="D392" s="1" t="s">
        <v>9962</v>
      </c>
      <c r="E392" s="1" t="s">
        <v>9650</v>
      </c>
      <c r="F392" s="1" t="s">
        <v>4258</v>
      </c>
      <c r="G392" s="1" t="s">
        <v>11</v>
      </c>
      <c r="H392" s="5" t="s">
        <v>4259</v>
      </c>
      <c r="I392" s="1" t="s">
        <v>80</v>
      </c>
      <c r="J392" s="3"/>
      <c r="K392" s="3"/>
    </row>
    <row r="393">
      <c r="A393" s="4" t="s">
        <v>4285</v>
      </c>
      <c r="B393" s="1" t="s">
        <v>4286</v>
      </c>
      <c r="C393" s="1" t="s">
        <v>4287</v>
      </c>
      <c r="D393" s="1" t="s">
        <v>9963</v>
      </c>
      <c r="E393" s="1" t="s">
        <v>9631</v>
      </c>
      <c r="F393" s="1" t="s">
        <v>4289</v>
      </c>
      <c r="G393" s="1" t="s">
        <v>4290</v>
      </c>
      <c r="H393" s="1" t="s">
        <v>11</v>
      </c>
      <c r="I393" s="1" t="s">
        <v>43</v>
      </c>
      <c r="J393" s="3"/>
      <c r="K393" s="3"/>
    </row>
    <row r="394">
      <c r="A394" s="4" t="s">
        <v>4300</v>
      </c>
      <c r="B394" s="1" t="s">
        <v>4301</v>
      </c>
      <c r="C394" s="1" t="s">
        <v>4302</v>
      </c>
      <c r="D394" s="1" t="s">
        <v>9964</v>
      </c>
      <c r="E394" s="1" t="s">
        <v>9592</v>
      </c>
      <c r="F394" s="1" t="s">
        <v>4304</v>
      </c>
      <c r="G394" s="1" t="s">
        <v>11</v>
      </c>
      <c r="H394" s="1" t="s">
        <v>11</v>
      </c>
      <c r="I394" s="1" t="s">
        <v>183</v>
      </c>
      <c r="J394" s="3"/>
      <c r="K394" s="3"/>
    </row>
    <row r="395">
      <c r="A395" s="4" t="s">
        <v>4308</v>
      </c>
      <c r="B395" s="1" t="s">
        <v>4309</v>
      </c>
      <c r="C395" s="1" t="s">
        <v>4310</v>
      </c>
      <c r="D395" s="1" t="s">
        <v>9965</v>
      </c>
      <c r="E395" s="1" t="s">
        <v>9592</v>
      </c>
      <c r="F395" s="1" t="s">
        <v>4312</v>
      </c>
      <c r="G395" s="1" t="s">
        <v>4313</v>
      </c>
      <c r="H395" s="1" t="s">
        <v>11</v>
      </c>
      <c r="I395" s="1" t="s">
        <v>11</v>
      </c>
      <c r="J395" s="3"/>
      <c r="K395" s="3"/>
    </row>
    <row r="396">
      <c r="A396" s="4" t="s">
        <v>4315</v>
      </c>
      <c r="B396" s="1" t="s">
        <v>4316</v>
      </c>
      <c r="C396" s="1" t="s">
        <v>4317</v>
      </c>
      <c r="D396" s="1" t="s">
        <v>9966</v>
      </c>
      <c r="E396" s="1" t="s">
        <v>9597</v>
      </c>
      <c r="F396" s="1" t="s">
        <v>4319</v>
      </c>
      <c r="G396" s="1" t="s">
        <v>4320</v>
      </c>
      <c r="H396" s="1" t="s">
        <v>11</v>
      </c>
      <c r="I396" s="1" t="s">
        <v>80</v>
      </c>
      <c r="J396" s="3"/>
      <c r="K396" s="3"/>
    </row>
    <row r="397">
      <c r="A397" s="4" t="s">
        <v>4324</v>
      </c>
      <c r="B397" s="1" t="s">
        <v>4325</v>
      </c>
      <c r="C397" s="1" t="s">
        <v>4326</v>
      </c>
      <c r="D397" s="1" t="s">
        <v>4327</v>
      </c>
      <c r="E397" s="1" t="s">
        <v>9619</v>
      </c>
      <c r="F397" s="1" t="s">
        <v>4328</v>
      </c>
      <c r="G397" s="1" t="s">
        <v>11</v>
      </c>
      <c r="H397" s="1" t="s">
        <v>11</v>
      </c>
      <c r="I397" s="1" t="s">
        <v>53</v>
      </c>
      <c r="J397" s="3"/>
      <c r="K397" s="3"/>
    </row>
    <row r="398">
      <c r="A398" s="4" t="s">
        <v>4330</v>
      </c>
      <c r="B398" s="1" t="s">
        <v>4331</v>
      </c>
      <c r="C398" s="1" t="s">
        <v>4332</v>
      </c>
      <c r="D398" s="1" t="s">
        <v>9967</v>
      </c>
      <c r="E398" s="1" t="s">
        <v>9933</v>
      </c>
      <c r="F398" s="1" t="s">
        <v>4334</v>
      </c>
      <c r="G398" s="1" t="s">
        <v>11</v>
      </c>
      <c r="H398" s="5" t="s">
        <v>4335</v>
      </c>
      <c r="I398" s="1" t="s">
        <v>80</v>
      </c>
      <c r="J398" s="3"/>
      <c r="K398" s="3"/>
    </row>
    <row r="399">
      <c r="A399" s="4" t="s">
        <v>4339</v>
      </c>
      <c r="B399" s="1" t="s">
        <v>4340</v>
      </c>
      <c r="C399" s="3"/>
      <c r="D399" s="1" t="s">
        <v>9575</v>
      </c>
      <c r="E399" s="1" t="s">
        <v>9608</v>
      </c>
      <c r="F399" s="3"/>
      <c r="G399" s="1" t="s">
        <v>11</v>
      </c>
      <c r="H399" s="1" t="s">
        <v>11</v>
      </c>
      <c r="I399" s="1" t="s">
        <v>11</v>
      </c>
      <c r="J399" s="3"/>
      <c r="K399" s="3"/>
    </row>
    <row r="400">
      <c r="A400" s="4" t="s">
        <v>4342</v>
      </c>
      <c r="B400" s="1" t="s">
        <v>4343</v>
      </c>
      <c r="C400" s="1" t="s">
        <v>4344</v>
      </c>
      <c r="D400" s="1" t="s">
        <v>9968</v>
      </c>
      <c r="E400" s="1" t="s">
        <v>9790</v>
      </c>
      <c r="F400" s="1" t="s">
        <v>4346</v>
      </c>
      <c r="G400" s="1" t="s">
        <v>4347</v>
      </c>
      <c r="H400" s="5" t="s">
        <v>4348</v>
      </c>
      <c r="I400" s="1" t="s">
        <v>80</v>
      </c>
      <c r="J400" s="3"/>
      <c r="K400" s="3"/>
    </row>
    <row r="401">
      <c r="A401" s="4" t="s">
        <v>4356</v>
      </c>
      <c r="B401" s="1" t="s">
        <v>4357</v>
      </c>
      <c r="C401" s="1" t="s">
        <v>4358</v>
      </c>
      <c r="D401" s="1" t="s">
        <v>9969</v>
      </c>
      <c r="E401" s="1" t="s">
        <v>9592</v>
      </c>
      <c r="F401" s="1" t="s">
        <v>1283</v>
      </c>
      <c r="G401" s="1" t="s">
        <v>4360</v>
      </c>
      <c r="H401" s="1" t="s">
        <v>11</v>
      </c>
      <c r="I401" s="1" t="s">
        <v>80</v>
      </c>
      <c r="J401" s="3"/>
      <c r="K401" s="3"/>
    </row>
    <row r="402">
      <c r="A402" s="4" t="s">
        <v>4366</v>
      </c>
      <c r="B402" s="1" t="s">
        <v>4367</v>
      </c>
      <c r="C402" s="1" t="s">
        <v>4368</v>
      </c>
      <c r="D402" s="1" t="s">
        <v>9970</v>
      </c>
      <c r="E402" s="1" t="s">
        <v>9592</v>
      </c>
      <c r="F402" s="1" t="s">
        <v>4370</v>
      </c>
      <c r="G402" s="1" t="s">
        <v>11</v>
      </c>
      <c r="H402" s="3"/>
      <c r="I402" s="1" t="s">
        <v>80</v>
      </c>
      <c r="J402" s="3"/>
      <c r="K402" s="3"/>
    </row>
    <row r="403">
      <c r="A403" s="4" t="s">
        <v>4372</v>
      </c>
      <c r="B403" s="1" t="s">
        <v>4373</v>
      </c>
      <c r="C403" s="1" t="s">
        <v>4374</v>
      </c>
      <c r="D403" s="1" t="s">
        <v>9971</v>
      </c>
      <c r="E403" s="1" t="s">
        <v>9958</v>
      </c>
      <c r="F403" s="1" t="s">
        <v>4376</v>
      </c>
      <c r="G403" s="1" t="s">
        <v>11</v>
      </c>
      <c r="H403" s="1" t="s">
        <v>11</v>
      </c>
      <c r="I403" s="1" t="s">
        <v>11</v>
      </c>
      <c r="J403" s="3"/>
      <c r="K403" s="3"/>
    </row>
    <row r="404">
      <c r="A404" s="4" t="s">
        <v>4378</v>
      </c>
      <c r="B404" s="1" t="s">
        <v>4379</v>
      </c>
      <c r="C404" s="3"/>
      <c r="D404" s="1" t="s">
        <v>9575</v>
      </c>
      <c r="E404" s="1" t="s">
        <v>9608</v>
      </c>
      <c r="F404" s="3"/>
      <c r="G404" s="1" t="s">
        <v>11</v>
      </c>
      <c r="H404" s="1" t="s">
        <v>11</v>
      </c>
      <c r="I404" s="1" t="s">
        <v>11</v>
      </c>
      <c r="J404" s="3"/>
      <c r="K404" s="3"/>
    </row>
    <row r="405">
      <c r="A405" s="4" t="s">
        <v>4381</v>
      </c>
      <c r="B405" s="1" t="s">
        <v>4382</v>
      </c>
      <c r="C405" s="1" t="s">
        <v>4383</v>
      </c>
      <c r="D405" s="1" t="s">
        <v>9864</v>
      </c>
      <c r="E405" s="1" t="s">
        <v>9592</v>
      </c>
      <c r="F405" s="1" t="s">
        <v>4385</v>
      </c>
      <c r="G405" s="1" t="s">
        <v>11</v>
      </c>
      <c r="H405" s="3"/>
      <c r="I405" s="1" t="s">
        <v>382</v>
      </c>
      <c r="J405" s="3"/>
      <c r="K405" s="3"/>
    </row>
    <row r="406">
      <c r="A406" s="4" t="s">
        <v>4389</v>
      </c>
      <c r="B406" s="1" t="s">
        <v>4390</v>
      </c>
      <c r="C406" s="1" t="s">
        <v>4391</v>
      </c>
      <c r="D406" s="1" t="s">
        <v>9972</v>
      </c>
      <c r="E406" s="1" t="s">
        <v>9973</v>
      </c>
      <c r="F406" s="1" t="s">
        <v>4393</v>
      </c>
      <c r="G406" s="1" t="s">
        <v>4394</v>
      </c>
      <c r="H406" s="5" t="s">
        <v>4395</v>
      </c>
      <c r="I406" s="1" t="s">
        <v>80</v>
      </c>
      <c r="J406" s="3"/>
      <c r="K406" s="3"/>
    </row>
    <row r="407">
      <c r="A407" s="4" t="s">
        <v>4399</v>
      </c>
      <c r="B407" s="1" t="s">
        <v>4400</v>
      </c>
      <c r="C407" s="1" t="s">
        <v>4401</v>
      </c>
      <c r="D407" s="1" t="s">
        <v>9974</v>
      </c>
      <c r="E407" s="1" t="s">
        <v>9636</v>
      </c>
      <c r="F407" s="1" t="s">
        <v>4403</v>
      </c>
      <c r="G407" s="1" t="s">
        <v>11</v>
      </c>
      <c r="H407" s="5" t="s">
        <v>4404</v>
      </c>
      <c r="I407" s="1" t="s">
        <v>183</v>
      </c>
      <c r="J407" s="3"/>
      <c r="K407" s="3"/>
    </row>
    <row r="408">
      <c r="A408" s="4" t="s">
        <v>4406</v>
      </c>
      <c r="B408" s="1" t="s">
        <v>4407</v>
      </c>
      <c r="C408" s="1" t="s">
        <v>4408</v>
      </c>
      <c r="D408" s="1" t="s">
        <v>9975</v>
      </c>
      <c r="E408" s="1" t="s">
        <v>9592</v>
      </c>
      <c r="F408" s="1" t="s">
        <v>4410</v>
      </c>
      <c r="G408" s="1" t="s">
        <v>4411</v>
      </c>
      <c r="H408" s="5" t="s">
        <v>4412</v>
      </c>
      <c r="I408" s="1" t="s">
        <v>154</v>
      </c>
      <c r="J408" s="3"/>
      <c r="K408" s="3"/>
    </row>
    <row r="409">
      <c r="A409" s="4" t="s">
        <v>4422</v>
      </c>
      <c r="B409" s="1" t="s">
        <v>4423</v>
      </c>
      <c r="C409" s="1" t="s">
        <v>4424</v>
      </c>
      <c r="D409" s="1" t="s">
        <v>9976</v>
      </c>
      <c r="E409" s="1" t="s">
        <v>9636</v>
      </c>
      <c r="F409" s="1" t="s">
        <v>4426</v>
      </c>
      <c r="G409" s="1" t="s">
        <v>4427</v>
      </c>
      <c r="H409" s="1" t="s">
        <v>11</v>
      </c>
      <c r="I409" s="1" t="s">
        <v>80</v>
      </c>
      <c r="J409" s="3"/>
      <c r="K409" s="3"/>
    </row>
    <row r="410">
      <c r="A410" s="4" t="s">
        <v>4433</v>
      </c>
      <c r="B410" s="1" t="s">
        <v>4434</v>
      </c>
      <c r="C410" s="1" t="s">
        <v>4435</v>
      </c>
      <c r="D410" s="1" t="s">
        <v>9977</v>
      </c>
      <c r="E410" s="1" t="s">
        <v>9631</v>
      </c>
      <c r="F410" s="1" t="s">
        <v>4437</v>
      </c>
      <c r="G410" s="1" t="s">
        <v>11</v>
      </c>
      <c r="H410" s="5" t="s">
        <v>4438</v>
      </c>
      <c r="I410" s="1" t="s">
        <v>312</v>
      </c>
      <c r="J410" s="3"/>
      <c r="K410" s="3"/>
    </row>
    <row r="411">
      <c r="A411" s="4" t="s">
        <v>4442</v>
      </c>
      <c r="B411" s="1" t="s">
        <v>4443</v>
      </c>
      <c r="C411" s="1" t="s">
        <v>4444</v>
      </c>
      <c r="D411" s="1" t="s">
        <v>9978</v>
      </c>
      <c r="E411" s="1" t="s">
        <v>9592</v>
      </c>
      <c r="F411" s="1" t="s">
        <v>4446</v>
      </c>
      <c r="G411" s="1" t="s">
        <v>4447</v>
      </c>
      <c r="H411" s="1" t="s">
        <v>11</v>
      </c>
      <c r="I411" s="1" t="s">
        <v>312</v>
      </c>
      <c r="J411" s="3"/>
      <c r="K411" s="3"/>
    </row>
    <row r="412">
      <c r="A412" s="4" t="s">
        <v>4459</v>
      </c>
      <c r="B412" s="1" t="s">
        <v>4460</v>
      </c>
      <c r="C412" s="1" t="s">
        <v>4461</v>
      </c>
      <c r="D412" s="1" t="s">
        <v>9979</v>
      </c>
      <c r="E412" s="1" t="s">
        <v>9592</v>
      </c>
      <c r="F412" s="1" t="s">
        <v>4463</v>
      </c>
      <c r="G412" s="1" t="s">
        <v>4464</v>
      </c>
      <c r="H412" s="5" t="s">
        <v>4465</v>
      </c>
      <c r="I412" s="1" t="s">
        <v>80</v>
      </c>
      <c r="J412" s="3"/>
      <c r="K412" s="3"/>
    </row>
    <row r="413">
      <c r="A413" s="4" t="s">
        <v>4467</v>
      </c>
      <c r="B413" s="1" t="s">
        <v>4468</v>
      </c>
      <c r="C413" s="1" t="s">
        <v>4469</v>
      </c>
      <c r="D413" s="1" t="s">
        <v>9980</v>
      </c>
      <c r="E413" s="1" t="s">
        <v>9749</v>
      </c>
      <c r="F413" s="1" t="s">
        <v>4471</v>
      </c>
      <c r="G413" s="1" t="s">
        <v>11</v>
      </c>
      <c r="H413" s="3"/>
      <c r="I413" s="1" t="s">
        <v>183</v>
      </c>
      <c r="J413" s="3"/>
      <c r="K413" s="3"/>
    </row>
    <row r="414">
      <c r="A414" s="4" t="s">
        <v>4487</v>
      </c>
      <c r="B414" s="1" t="s">
        <v>4488</v>
      </c>
      <c r="C414" s="1" t="s">
        <v>4489</v>
      </c>
      <c r="D414" s="1" t="s">
        <v>9981</v>
      </c>
      <c r="E414" s="1" t="s">
        <v>9611</v>
      </c>
      <c r="F414" s="1" t="s">
        <v>4491</v>
      </c>
      <c r="G414" s="1" t="s">
        <v>11</v>
      </c>
      <c r="H414" s="5" t="s">
        <v>4492</v>
      </c>
      <c r="I414" s="1" t="s">
        <v>53</v>
      </c>
      <c r="J414" s="3"/>
      <c r="K414" s="3"/>
    </row>
    <row r="415">
      <c r="A415" s="4" t="s">
        <v>4502</v>
      </c>
      <c r="B415" s="1" t="s">
        <v>4503</v>
      </c>
      <c r="C415" s="1" t="s">
        <v>4504</v>
      </c>
      <c r="D415" s="1" t="s">
        <v>9982</v>
      </c>
      <c r="E415" s="1" t="s">
        <v>9592</v>
      </c>
      <c r="F415" s="1" t="s">
        <v>4506</v>
      </c>
      <c r="G415" s="1" t="s">
        <v>11</v>
      </c>
      <c r="H415" s="5" t="s">
        <v>4507</v>
      </c>
      <c r="I415" s="1" t="s">
        <v>31</v>
      </c>
      <c r="J415" s="3"/>
      <c r="K415" s="3"/>
    </row>
    <row r="416">
      <c r="A416" s="4" t="s">
        <v>4509</v>
      </c>
      <c r="B416" s="1" t="s">
        <v>4510</v>
      </c>
      <c r="C416" s="1" t="s">
        <v>4511</v>
      </c>
      <c r="D416" s="1" t="s">
        <v>9983</v>
      </c>
      <c r="E416" s="1" t="s">
        <v>9592</v>
      </c>
      <c r="F416" s="1" t="s">
        <v>4513</v>
      </c>
      <c r="G416" s="1" t="s">
        <v>2175</v>
      </c>
      <c r="H416" s="5" t="s">
        <v>2689</v>
      </c>
      <c r="I416" s="1" t="s">
        <v>312</v>
      </c>
      <c r="J416" s="3"/>
      <c r="K416" s="3"/>
    </row>
    <row r="417">
      <c r="A417" s="4" t="s">
        <v>4515</v>
      </c>
      <c r="B417" s="1" t="s">
        <v>4516</v>
      </c>
      <c r="C417" s="1" t="s">
        <v>4517</v>
      </c>
      <c r="D417" s="1" t="s">
        <v>9984</v>
      </c>
      <c r="E417" s="1" t="s">
        <v>9603</v>
      </c>
      <c r="F417" s="1" t="s">
        <v>4519</v>
      </c>
      <c r="G417" s="1" t="s">
        <v>11</v>
      </c>
      <c r="H417" s="5" t="s">
        <v>4520</v>
      </c>
      <c r="I417" s="1" t="s">
        <v>183</v>
      </c>
      <c r="J417" s="3"/>
      <c r="K417" s="3"/>
    </row>
    <row r="418">
      <c r="A418" s="4" t="s">
        <v>4522</v>
      </c>
      <c r="B418" s="1" t="s">
        <v>4523</v>
      </c>
      <c r="C418" s="1" t="s">
        <v>4524</v>
      </c>
      <c r="D418" s="1" t="s">
        <v>9985</v>
      </c>
      <c r="E418" s="1" t="s">
        <v>9661</v>
      </c>
      <c r="F418" s="1" t="s">
        <v>4526</v>
      </c>
      <c r="G418" s="1" t="s">
        <v>11</v>
      </c>
      <c r="H418" s="5" t="s">
        <v>4527</v>
      </c>
      <c r="I418" s="1" t="s">
        <v>80</v>
      </c>
      <c r="J418" s="3"/>
      <c r="K418" s="3"/>
    </row>
    <row r="419">
      <c r="A419" s="4" t="s">
        <v>4537</v>
      </c>
      <c r="B419" s="1" t="s">
        <v>4538</v>
      </c>
      <c r="C419" s="1" t="s">
        <v>4539</v>
      </c>
      <c r="D419" s="1" t="s">
        <v>9986</v>
      </c>
      <c r="E419" s="1" t="s">
        <v>9603</v>
      </c>
      <c r="F419" s="1" t="s">
        <v>4541</v>
      </c>
      <c r="G419" s="1" t="s">
        <v>11</v>
      </c>
      <c r="H419" s="1" t="s">
        <v>11</v>
      </c>
      <c r="I419" s="1" t="s">
        <v>80</v>
      </c>
      <c r="J419" s="3"/>
      <c r="K419" s="3"/>
    </row>
    <row r="420">
      <c r="A420" s="4" t="s">
        <v>4549</v>
      </c>
      <c r="B420" s="1" t="s">
        <v>4550</v>
      </c>
      <c r="C420" s="1" t="s">
        <v>4551</v>
      </c>
      <c r="D420" s="1" t="s">
        <v>9987</v>
      </c>
      <c r="E420" s="1" t="s">
        <v>9603</v>
      </c>
      <c r="F420" s="1" t="s">
        <v>4553</v>
      </c>
      <c r="G420" s="1" t="s">
        <v>11</v>
      </c>
      <c r="H420" s="5" t="s">
        <v>4554</v>
      </c>
      <c r="I420" s="1" t="s">
        <v>80</v>
      </c>
      <c r="J420" s="3"/>
      <c r="K420" s="3"/>
    </row>
    <row r="421">
      <c r="A421" s="4" t="s">
        <v>4560</v>
      </c>
      <c r="B421" s="1" t="s">
        <v>4561</v>
      </c>
      <c r="C421" s="3"/>
      <c r="D421" s="1" t="s">
        <v>9575</v>
      </c>
      <c r="E421" s="1" t="s">
        <v>9608</v>
      </c>
      <c r="F421" s="3"/>
      <c r="G421" s="1" t="s">
        <v>11</v>
      </c>
      <c r="H421" s="1" t="s">
        <v>11</v>
      </c>
      <c r="I421" s="1" t="s">
        <v>11</v>
      </c>
      <c r="J421" s="3"/>
      <c r="K421" s="3"/>
    </row>
    <row r="422">
      <c r="A422" s="4" t="s">
        <v>4563</v>
      </c>
      <c r="B422" s="1" t="s">
        <v>4564</v>
      </c>
      <c r="C422" s="1" t="s">
        <v>4565</v>
      </c>
      <c r="D422" s="1" t="s">
        <v>9988</v>
      </c>
      <c r="E422" s="1" t="s">
        <v>9661</v>
      </c>
      <c r="F422" s="1" t="s">
        <v>4567</v>
      </c>
      <c r="G422" s="1" t="s">
        <v>4568</v>
      </c>
      <c r="H422" s="1" t="s">
        <v>11</v>
      </c>
      <c r="I422" s="1" t="s">
        <v>1199</v>
      </c>
      <c r="J422" s="3"/>
      <c r="K422" s="3"/>
    </row>
    <row r="423">
      <c r="A423" s="4" t="s">
        <v>4572</v>
      </c>
      <c r="B423" s="1" t="s">
        <v>4573</v>
      </c>
      <c r="C423" s="1" t="s">
        <v>4574</v>
      </c>
      <c r="D423" s="1" t="s">
        <v>9989</v>
      </c>
      <c r="E423" s="1" t="s">
        <v>9592</v>
      </c>
      <c r="F423" s="1" t="s">
        <v>4576</v>
      </c>
      <c r="G423" s="1" t="s">
        <v>4577</v>
      </c>
      <c r="H423" s="5" t="s">
        <v>4578</v>
      </c>
      <c r="I423" s="1" t="s">
        <v>80</v>
      </c>
      <c r="J423" s="3"/>
      <c r="K423" s="3"/>
    </row>
    <row r="424">
      <c r="A424" s="4" t="s">
        <v>4580</v>
      </c>
      <c r="B424" s="1" t="s">
        <v>4581</v>
      </c>
      <c r="C424" s="1" t="s">
        <v>4582</v>
      </c>
      <c r="D424" s="1" t="s">
        <v>9990</v>
      </c>
      <c r="E424" s="1" t="s">
        <v>9603</v>
      </c>
      <c r="F424" s="1" t="s">
        <v>4584</v>
      </c>
      <c r="G424" s="1" t="s">
        <v>11</v>
      </c>
      <c r="H424" s="5" t="s">
        <v>4585</v>
      </c>
      <c r="I424" s="1" t="s">
        <v>80</v>
      </c>
      <c r="J424" s="3"/>
      <c r="K424" s="3"/>
    </row>
    <row r="425">
      <c r="A425" s="4" t="s">
        <v>4587</v>
      </c>
      <c r="B425" s="1" t="s">
        <v>4588</v>
      </c>
      <c r="C425" s="1" t="s">
        <v>4589</v>
      </c>
      <c r="D425" s="1" t="s">
        <v>9991</v>
      </c>
      <c r="E425" s="1" t="s">
        <v>9661</v>
      </c>
      <c r="F425" s="1" t="s">
        <v>2991</v>
      </c>
      <c r="G425" s="1" t="s">
        <v>11</v>
      </c>
      <c r="H425" s="5" t="s">
        <v>4591</v>
      </c>
      <c r="I425" s="1" t="s">
        <v>382</v>
      </c>
      <c r="J425" s="3"/>
      <c r="K425" s="3"/>
    </row>
    <row r="426">
      <c r="A426" s="4" t="s">
        <v>4625</v>
      </c>
      <c r="B426" s="1" t="s">
        <v>4626</v>
      </c>
      <c r="C426" s="1" t="s">
        <v>4627</v>
      </c>
      <c r="D426" s="1" t="s">
        <v>9992</v>
      </c>
      <c r="E426" s="1" t="s">
        <v>9603</v>
      </c>
      <c r="F426" s="1" t="s">
        <v>4629</v>
      </c>
      <c r="G426" s="1" t="s">
        <v>11</v>
      </c>
      <c r="H426" s="3"/>
      <c r="I426" s="1" t="s">
        <v>312</v>
      </c>
      <c r="J426" s="3"/>
      <c r="K426" s="3"/>
    </row>
    <row r="427">
      <c r="A427" s="4" t="s">
        <v>4633</v>
      </c>
      <c r="B427" s="1" t="s">
        <v>4634</v>
      </c>
      <c r="C427" s="3"/>
      <c r="D427" s="1" t="s">
        <v>9575</v>
      </c>
      <c r="E427" s="1" t="s">
        <v>9608</v>
      </c>
      <c r="F427" s="3"/>
      <c r="G427" s="1" t="s">
        <v>11</v>
      </c>
      <c r="H427" s="1" t="s">
        <v>11</v>
      </c>
      <c r="I427" s="1" t="s">
        <v>11</v>
      </c>
      <c r="J427" s="3"/>
      <c r="K427" s="3"/>
    </row>
    <row r="428">
      <c r="A428" s="4" t="s">
        <v>4636</v>
      </c>
      <c r="B428" s="1" t="s">
        <v>4637</v>
      </c>
      <c r="C428" s="1" t="s">
        <v>4638</v>
      </c>
      <c r="D428" s="1" t="s">
        <v>9993</v>
      </c>
      <c r="E428" s="1" t="s">
        <v>9592</v>
      </c>
      <c r="F428" s="1" t="s">
        <v>4640</v>
      </c>
      <c r="G428" s="1" t="s">
        <v>11</v>
      </c>
      <c r="H428" s="5" t="s">
        <v>4641</v>
      </c>
      <c r="I428" s="1" t="s">
        <v>80</v>
      </c>
      <c r="J428" s="3"/>
      <c r="K428" s="3"/>
    </row>
    <row r="429">
      <c r="A429" s="4" t="s">
        <v>4647</v>
      </c>
      <c r="B429" s="1" t="s">
        <v>4648</v>
      </c>
      <c r="C429" s="1" t="s">
        <v>4649</v>
      </c>
      <c r="D429" s="1" t="s">
        <v>9994</v>
      </c>
      <c r="E429" s="1" t="s">
        <v>9592</v>
      </c>
      <c r="F429" s="1" t="s">
        <v>4651</v>
      </c>
      <c r="G429" s="1" t="s">
        <v>4652</v>
      </c>
      <c r="H429" s="5" t="s">
        <v>4653</v>
      </c>
      <c r="I429" s="1" t="s">
        <v>80</v>
      </c>
      <c r="J429" s="3"/>
      <c r="K429" s="3"/>
    </row>
    <row r="430">
      <c r="A430" s="4" t="s">
        <v>4657</v>
      </c>
      <c r="B430" s="1" t="s">
        <v>4658</v>
      </c>
      <c r="C430" s="1" t="s">
        <v>4659</v>
      </c>
      <c r="D430" s="1" t="s">
        <v>9995</v>
      </c>
      <c r="E430" s="1" t="s">
        <v>9603</v>
      </c>
      <c r="F430" s="1" t="s">
        <v>4661</v>
      </c>
      <c r="G430" s="1" t="s">
        <v>11</v>
      </c>
      <c r="H430" s="5" t="s">
        <v>4662</v>
      </c>
      <c r="I430" s="1" t="s">
        <v>53</v>
      </c>
      <c r="J430" s="3"/>
      <c r="K430" s="3"/>
    </row>
    <row r="431">
      <c r="A431" s="4" t="s">
        <v>4664</v>
      </c>
      <c r="B431" s="1" t="s">
        <v>4665</v>
      </c>
      <c r="C431" s="3"/>
      <c r="D431" s="1" t="s">
        <v>9575</v>
      </c>
      <c r="E431" s="1" t="s">
        <v>9608</v>
      </c>
      <c r="F431" s="3"/>
      <c r="G431" s="1" t="s">
        <v>11</v>
      </c>
      <c r="H431" s="1" t="s">
        <v>11</v>
      </c>
      <c r="I431" s="1" t="s">
        <v>11</v>
      </c>
      <c r="J431" s="3"/>
      <c r="K431" s="3"/>
    </row>
    <row r="432">
      <c r="A432" s="4" t="s">
        <v>4667</v>
      </c>
      <c r="B432" s="1" t="s">
        <v>4668</v>
      </c>
      <c r="C432" s="1" t="s">
        <v>4669</v>
      </c>
      <c r="D432" s="1" t="s">
        <v>9996</v>
      </c>
      <c r="E432" s="1" t="s">
        <v>9592</v>
      </c>
      <c r="F432" s="1" t="s">
        <v>4671</v>
      </c>
      <c r="G432" s="1" t="s">
        <v>4672</v>
      </c>
      <c r="H432" s="1" t="s">
        <v>11</v>
      </c>
      <c r="I432" s="1" t="s">
        <v>312</v>
      </c>
      <c r="J432" s="3"/>
      <c r="K432" s="3"/>
    </row>
    <row r="433">
      <c r="A433" s="4" t="s">
        <v>4674</v>
      </c>
      <c r="B433" s="1" t="s">
        <v>4675</v>
      </c>
      <c r="C433" s="1" t="s">
        <v>4676</v>
      </c>
      <c r="D433" s="1" t="s">
        <v>9997</v>
      </c>
      <c r="E433" s="1" t="s">
        <v>9603</v>
      </c>
      <c r="F433" s="1" t="s">
        <v>4678</v>
      </c>
      <c r="G433" s="1" t="s">
        <v>11</v>
      </c>
      <c r="H433" s="1" t="s">
        <v>11</v>
      </c>
      <c r="I433" s="1" t="s">
        <v>924</v>
      </c>
      <c r="J433" s="3"/>
      <c r="K433" s="3"/>
    </row>
    <row r="434">
      <c r="A434" s="4" t="s">
        <v>4680</v>
      </c>
      <c r="B434" s="1" t="s">
        <v>4681</v>
      </c>
      <c r="C434" s="1" t="s">
        <v>4682</v>
      </c>
      <c r="D434" s="1" t="s">
        <v>9998</v>
      </c>
      <c r="E434" s="1" t="s">
        <v>9592</v>
      </c>
      <c r="F434" s="1" t="s">
        <v>4684</v>
      </c>
      <c r="G434" s="1" t="s">
        <v>11</v>
      </c>
      <c r="H434" s="5" t="s">
        <v>4685</v>
      </c>
      <c r="I434" s="1" t="s">
        <v>31</v>
      </c>
      <c r="J434" s="3"/>
      <c r="K434" s="3"/>
    </row>
    <row r="435">
      <c r="A435" s="4" t="s">
        <v>4689</v>
      </c>
      <c r="B435" s="1" t="s">
        <v>4690</v>
      </c>
      <c r="C435" s="1" t="s">
        <v>4691</v>
      </c>
      <c r="D435" s="1" t="s">
        <v>9999</v>
      </c>
      <c r="E435" s="1" t="s">
        <v>9650</v>
      </c>
      <c r="F435" s="1" t="s">
        <v>4693</v>
      </c>
      <c r="G435" s="1" t="s">
        <v>4694</v>
      </c>
      <c r="H435" s="5" t="s">
        <v>4695</v>
      </c>
      <c r="I435" s="1" t="s">
        <v>312</v>
      </c>
      <c r="J435" s="3"/>
      <c r="K435" s="3"/>
    </row>
    <row r="436">
      <c r="A436" s="4" t="s">
        <v>4721</v>
      </c>
      <c r="B436" s="1" t="s">
        <v>4722</v>
      </c>
      <c r="C436" s="1" t="s">
        <v>4723</v>
      </c>
      <c r="D436" s="1" t="s">
        <v>10000</v>
      </c>
      <c r="E436" s="1" t="s">
        <v>9603</v>
      </c>
      <c r="F436" s="1" t="s">
        <v>4725</v>
      </c>
      <c r="G436" s="1" t="s">
        <v>2175</v>
      </c>
      <c r="H436" s="1" t="s">
        <v>11</v>
      </c>
      <c r="I436" s="1" t="s">
        <v>312</v>
      </c>
      <c r="J436" s="3"/>
      <c r="K436" s="3"/>
    </row>
    <row r="437">
      <c r="A437" s="4" t="s">
        <v>4737</v>
      </c>
      <c r="B437" s="1" t="s">
        <v>4738</v>
      </c>
      <c r="C437" s="1" t="s">
        <v>4739</v>
      </c>
      <c r="D437" s="1" t="s">
        <v>10001</v>
      </c>
      <c r="E437" s="1" t="s">
        <v>9597</v>
      </c>
      <c r="F437" s="1" t="s">
        <v>4741</v>
      </c>
      <c r="G437" s="1" t="s">
        <v>11</v>
      </c>
      <c r="H437" s="1" t="s">
        <v>11</v>
      </c>
      <c r="I437" s="1" t="s">
        <v>31</v>
      </c>
      <c r="J437" s="3"/>
      <c r="K437" s="3"/>
    </row>
    <row r="438">
      <c r="A438" s="4" t="s">
        <v>4749</v>
      </c>
      <c r="B438" s="1" t="s">
        <v>4750</v>
      </c>
      <c r="C438" s="3"/>
      <c r="D438" s="1" t="s">
        <v>9575</v>
      </c>
      <c r="E438" s="1" t="s">
        <v>9608</v>
      </c>
      <c r="F438" s="3"/>
      <c r="G438" s="1" t="s">
        <v>11</v>
      </c>
      <c r="H438" s="1" t="s">
        <v>11</v>
      </c>
      <c r="I438" s="1" t="s">
        <v>11</v>
      </c>
      <c r="J438" s="3"/>
      <c r="K438" s="3"/>
    </row>
    <row r="439">
      <c r="A439" s="4" t="s">
        <v>4760</v>
      </c>
      <c r="B439" s="1" t="s">
        <v>4761</v>
      </c>
      <c r="C439" s="1" t="s">
        <v>4762</v>
      </c>
      <c r="D439" s="1" t="s">
        <v>10002</v>
      </c>
      <c r="E439" s="1" t="s">
        <v>9597</v>
      </c>
      <c r="F439" s="1" t="s">
        <v>4764</v>
      </c>
      <c r="G439" s="1" t="s">
        <v>4765</v>
      </c>
      <c r="H439" s="5" t="s">
        <v>4766</v>
      </c>
      <c r="I439" s="1" t="s">
        <v>53</v>
      </c>
      <c r="J439" s="3"/>
      <c r="K439" s="3"/>
    </row>
    <row r="440">
      <c r="A440" s="4" t="s">
        <v>4770</v>
      </c>
      <c r="B440" s="1" t="s">
        <v>4771</v>
      </c>
      <c r="C440" s="1" t="s">
        <v>4772</v>
      </c>
      <c r="D440" s="1" t="s">
        <v>9651</v>
      </c>
      <c r="E440" s="1" t="s">
        <v>9628</v>
      </c>
      <c r="F440" s="1" t="s">
        <v>630</v>
      </c>
      <c r="G440" s="1" t="s">
        <v>11</v>
      </c>
      <c r="H440" s="5" t="s">
        <v>631</v>
      </c>
      <c r="I440" s="1" t="s">
        <v>80</v>
      </c>
      <c r="J440" s="3"/>
      <c r="K440" s="3"/>
    </row>
    <row r="441">
      <c r="A441" s="4" t="s">
        <v>4780</v>
      </c>
      <c r="B441" s="1" t="s">
        <v>4781</v>
      </c>
      <c r="C441" s="1" t="s">
        <v>4782</v>
      </c>
      <c r="D441" s="1" t="s">
        <v>10003</v>
      </c>
      <c r="E441" s="1" t="s">
        <v>9597</v>
      </c>
      <c r="F441" s="1" t="s">
        <v>4784</v>
      </c>
      <c r="G441" s="1" t="s">
        <v>11</v>
      </c>
      <c r="H441" s="1" t="s">
        <v>11</v>
      </c>
      <c r="I441" s="1" t="s">
        <v>31</v>
      </c>
      <c r="J441" s="3"/>
      <c r="K441" s="3"/>
    </row>
    <row r="442">
      <c r="A442" s="4" t="s">
        <v>4792</v>
      </c>
      <c r="B442" s="1" t="s">
        <v>4793</v>
      </c>
      <c r="C442" s="1" t="s">
        <v>4794</v>
      </c>
      <c r="D442" s="1" t="s">
        <v>10004</v>
      </c>
      <c r="E442" s="1" t="s">
        <v>9592</v>
      </c>
      <c r="F442" s="1" t="s">
        <v>4796</v>
      </c>
      <c r="G442" s="1" t="s">
        <v>11</v>
      </c>
      <c r="H442" s="5" t="s">
        <v>4797</v>
      </c>
      <c r="I442" s="1" t="s">
        <v>53</v>
      </c>
      <c r="J442" s="3"/>
      <c r="K442" s="3"/>
    </row>
    <row r="443">
      <c r="A443" s="4" t="s">
        <v>4799</v>
      </c>
      <c r="B443" s="1" t="s">
        <v>4800</v>
      </c>
      <c r="C443" s="1" t="s">
        <v>4801</v>
      </c>
      <c r="D443" s="1" t="s">
        <v>10005</v>
      </c>
      <c r="E443" s="1" t="s">
        <v>9592</v>
      </c>
      <c r="F443" s="1" t="s">
        <v>4803</v>
      </c>
      <c r="G443" s="1" t="s">
        <v>11</v>
      </c>
      <c r="H443" s="3"/>
      <c r="I443" s="1" t="s">
        <v>80</v>
      </c>
      <c r="J443" s="3"/>
      <c r="K443" s="3"/>
    </row>
    <row r="444">
      <c r="A444" s="4" t="s">
        <v>4821</v>
      </c>
      <c r="B444" s="1" t="s">
        <v>4822</v>
      </c>
      <c r="C444" s="1" t="s">
        <v>4823</v>
      </c>
      <c r="D444" s="1" t="s">
        <v>10006</v>
      </c>
      <c r="E444" s="1" t="s">
        <v>9595</v>
      </c>
      <c r="F444" s="3"/>
      <c r="G444" s="1" t="s">
        <v>11</v>
      </c>
      <c r="H444" s="1" t="s">
        <v>11</v>
      </c>
      <c r="I444" s="1" t="s">
        <v>11</v>
      </c>
      <c r="J444" s="3"/>
      <c r="K444" s="3"/>
    </row>
    <row r="445">
      <c r="A445" s="4" t="s">
        <v>4828</v>
      </c>
      <c r="B445" s="1" t="s">
        <v>4829</v>
      </c>
      <c r="C445" s="3"/>
      <c r="D445" s="1" t="s">
        <v>9575</v>
      </c>
      <c r="E445" s="1" t="s">
        <v>9608</v>
      </c>
      <c r="F445" s="3"/>
      <c r="G445" s="1" t="s">
        <v>11</v>
      </c>
      <c r="H445" s="1" t="s">
        <v>11</v>
      </c>
      <c r="I445" s="1" t="s">
        <v>11</v>
      </c>
      <c r="J445" s="3"/>
      <c r="K445" s="3"/>
    </row>
    <row r="446">
      <c r="A446" s="4" t="s">
        <v>4837</v>
      </c>
      <c r="B446" s="1" t="s">
        <v>4838</v>
      </c>
      <c r="C446" s="1" t="s">
        <v>4839</v>
      </c>
      <c r="D446" s="1" t="s">
        <v>10007</v>
      </c>
      <c r="E446" s="1" t="s">
        <v>9628</v>
      </c>
      <c r="F446" s="1" t="s">
        <v>4841</v>
      </c>
      <c r="G446" s="1" t="s">
        <v>11</v>
      </c>
      <c r="H446" s="5" t="s">
        <v>4842</v>
      </c>
      <c r="I446" s="1" t="s">
        <v>31</v>
      </c>
      <c r="J446" s="3"/>
      <c r="K446" s="3"/>
    </row>
    <row r="447">
      <c r="A447" s="4" t="s">
        <v>4848</v>
      </c>
      <c r="B447" s="1" t="s">
        <v>4849</v>
      </c>
      <c r="C447" s="1" t="s">
        <v>4850</v>
      </c>
      <c r="D447" s="1" t="s">
        <v>10008</v>
      </c>
      <c r="E447" s="1" t="s">
        <v>9592</v>
      </c>
      <c r="F447" s="1" t="s">
        <v>4852</v>
      </c>
      <c r="G447" s="1" t="s">
        <v>11</v>
      </c>
      <c r="H447" s="5" t="s">
        <v>4853</v>
      </c>
      <c r="I447" s="1" t="s">
        <v>31</v>
      </c>
      <c r="J447" s="3"/>
      <c r="K447" s="3"/>
    </row>
    <row r="448">
      <c r="A448" s="4" t="s">
        <v>4857</v>
      </c>
      <c r="B448" s="1" t="s">
        <v>4858</v>
      </c>
      <c r="C448" s="1" t="s">
        <v>4859</v>
      </c>
      <c r="D448" s="1" t="s">
        <v>10009</v>
      </c>
      <c r="E448" s="1" t="s">
        <v>9592</v>
      </c>
      <c r="F448" s="1" t="s">
        <v>4861</v>
      </c>
      <c r="G448" s="1" t="s">
        <v>11</v>
      </c>
      <c r="H448" s="1" t="s">
        <v>11</v>
      </c>
      <c r="I448" s="1" t="s">
        <v>154</v>
      </c>
      <c r="J448" s="3"/>
      <c r="K448" s="3"/>
    </row>
    <row r="449">
      <c r="A449" s="4" t="s">
        <v>4873</v>
      </c>
      <c r="B449" s="1" t="s">
        <v>4874</v>
      </c>
      <c r="C449" s="1" t="s">
        <v>4875</v>
      </c>
      <c r="D449" s="1" t="s">
        <v>10010</v>
      </c>
      <c r="E449" s="1" t="s">
        <v>9601</v>
      </c>
      <c r="F449" s="1" t="s">
        <v>4877</v>
      </c>
      <c r="G449" s="1" t="s">
        <v>4878</v>
      </c>
      <c r="H449" s="1" t="s">
        <v>11</v>
      </c>
      <c r="I449" s="1" t="s">
        <v>53</v>
      </c>
      <c r="J449" s="3"/>
      <c r="K449" s="3"/>
    </row>
    <row r="450">
      <c r="A450" s="4" t="s">
        <v>4894</v>
      </c>
      <c r="B450" s="1" t="s">
        <v>4895</v>
      </c>
      <c r="C450" s="1" t="s">
        <v>4896</v>
      </c>
      <c r="D450" s="1" t="s">
        <v>10011</v>
      </c>
      <c r="E450" s="1" t="s">
        <v>9749</v>
      </c>
      <c r="F450" s="1" t="s">
        <v>4898</v>
      </c>
      <c r="G450" s="1" t="s">
        <v>11</v>
      </c>
      <c r="H450" s="5" t="s">
        <v>4899</v>
      </c>
      <c r="I450" s="1" t="s">
        <v>80</v>
      </c>
      <c r="J450" s="3"/>
      <c r="K450" s="3"/>
    </row>
    <row r="451">
      <c r="A451" s="4" t="s">
        <v>4903</v>
      </c>
      <c r="B451" s="1" t="s">
        <v>4904</v>
      </c>
      <c r="C451" s="1" t="s">
        <v>4905</v>
      </c>
      <c r="D451" s="1" t="s">
        <v>10012</v>
      </c>
      <c r="E451" s="1" t="s">
        <v>9592</v>
      </c>
      <c r="F451" s="1" t="s">
        <v>4907</v>
      </c>
      <c r="G451" s="1" t="s">
        <v>11</v>
      </c>
      <c r="H451" s="1" t="s">
        <v>11</v>
      </c>
      <c r="I451" s="1" t="s">
        <v>183</v>
      </c>
      <c r="J451" s="3"/>
      <c r="K451" s="3"/>
    </row>
    <row r="452">
      <c r="A452" s="4" t="s">
        <v>4911</v>
      </c>
      <c r="B452" s="1" t="s">
        <v>4912</v>
      </c>
      <c r="C452" s="1" t="s">
        <v>4913</v>
      </c>
      <c r="D452" s="1" t="s">
        <v>10013</v>
      </c>
      <c r="E452" s="1" t="s">
        <v>9597</v>
      </c>
      <c r="F452" s="1" t="s">
        <v>4915</v>
      </c>
      <c r="G452" s="1" t="s">
        <v>11</v>
      </c>
      <c r="H452" s="5" t="s">
        <v>4916</v>
      </c>
      <c r="I452" s="1" t="s">
        <v>80</v>
      </c>
      <c r="J452" s="3"/>
      <c r="K452" s="3"/>
    </row>
    <row r="453">
      <c r="A453" s="4" t="s">
        <v>4920</v>
      </c>
      <c r="B453" s="1" t="s">
        <v>4921</v>
      </c>
      <c r="C453" s="1" t="s">
        <v>4922</v>
      </c>
      <c r="D453" s="1" t="s">
        <v>10014</v>
      </c>
      <c r="E453" s="1" t="s">
        <v>9597</v>
      </c>
      <c r="F453" s="1" t="s">
        <v>4924</v>
      </c>
      <c r="G453" s="1" t="s">
        <v>11</v>
      </c>
      <c r="H453" s="5" t="s">
        <v>4925</v>
      </c>
      <c r="I453" s="1" t="s">
        <v>924</v>
      </c>
      <c r="J453" s="3"/>
      <c r="K453" s="3"/>
    </row>
    <row r="454">
      <c r="A454" s="4" t="s">
        <v>4937</v>
      </c>
      <c r="B454" s="1" t="s">
        <v>4938</v>
      </c>
      <c r="C454" s="1" t="s">
        <v>4939</v>
      </c>
      <c r="D454" s="1" t="s">
        <v>10015</v>
      </c>
      <c r="E454" s="1" t="s">
        <v>9592</v>
      </c>
      <c r="F454" s="1" t="s">
        <v>4941</v>
      </c>
      <c r="G454" s="1" t="s">
        <v>11</v>
      </c>
      <c r="H454" s="1" t="s">
        <v>11</v>
      </c>
      <c r="I454" s="1" t="s">
        <v>53</v>
      </c>
      <c r="J454" s="3"/>
      <c r="K454" s="3"/>
    </row>
    <row r="455">
      <c r="A455" s="4" t="s">
        <v>4943</v>
      </c>
      <c r="B455" s="1" t="s">
        <v>4944</v>
      </c>
      <c r="C455" s="1" t="s">
        <v>4945</v>
      </c>
      <c r="D455" s="1" t="s">
        <v>10016</v>
      </c>
      <c r="E455" s="1" t="s">
        <v>9631</v>
      </c>
      <c r="F455" s="1" t="s">
        <v>4947</v>
      </c>
      <c r="G455" s="1" t="s">
        <v>11</v>
      </c>
      <c r="H455" s="5" t="s">
        <v>4948</v>
      </c>
      <c r="I455" s="1" t="s">
        <v>53</v>
      </c>
      <c r="J455" s="3"/>
      <c r="K455" s="3"/>
    </row>
    <row r="456">
      <c r="A456" s="4" t="s">
        <v>4950</v>
      </c>
      <c r="B456" s="1" t="s">
        <v>4951</v>
      </c>
      <c r="C456" s="1" t="s">
        <v>4952</v>
      </c>
      <c r="D456" s="1" t="s">
        <v>10017</v>
      </c>
      <c r="E456" s="1" t="s">
        <v>9595</v>
      </c>
      <c r="F456" s="1" t="s">
        <v>4954</v>
      </c>
      <c r="G456" s="1" t="s">
        <v>11</v>
      </c>
      <c r="H456" s="5" t="s">
        <v>4955</v>
      </c>
      <c r="I456" s="1" t="s">
        <v>80</v>
      </c>
      <c r="J456" s="3"/>
      <c r="K456" s="3"/>
    </row>
    <row r="457">
      <c r="A457" s="4" t="s">
        <v>4957</v>
      </c>
      <c r="B457" s="1" t="s">
        <v>4958</v>
      </c>
      <c r="C457" s="1" t="s">
        <v>4959</v>
      </c>
      <c r="D457" s="1" t="s">
        <v>10018</v>
      </c>
      <c r="E457" s="1" t="s">
        <v>10019</v>
      </c>
      <c r="F457" s="1" t="s">
        <v>4961</v>
      </c>
      <c r="G457" s="1" t="s">
        <v>11</v>
      </c>
      <c r="H457" s="1" t="s">
        <v>11</v>
      </c>
      <c r="I457" s="1" t="s">
        <v>183</v>
      </c>
      <c r="J457" s="3"/>
      <c r="K457" s="3"/>
    </row>
    <row r="458">
      <c r="A458" s="4" t="s">
        <v>4963</v>
      </c>
      <c r="B458" s="1" t="s">
        <v>4964</v>
      </c>
      <c r="C458" s="1" t="s">
        <v>4965</v>
      </c>
      <c r="D458" s="1" t="s">
        <v>10020</v>
      </c>
      <c r="E458" s="1" t="s">
        <v>9592</v>
      </c>
      <c r="F458" s="1" t="s">
        <v>4967</v>
      </c>
      <c r="G458" s="1" t="s">
        <v>11</v>
      </c>
      <c r="H458" s="3"/>
      <c r="I458" s="1" t="s">
        <v>154</v>
      </c>
      <c r="J458" s="3"/>
      <c r="K458" s="3"/>
    </row>
    <row r="459">
      <c r="A459" s="4" t="s">
        <v>4971</v>
      </c>
      <c r="B459" s="1" t="s">
        <v>4972</v>
      </c>
      <c r="C459" s="1" t="s">
        <v>4973</v>
      </c>
      <c r="D459" s="1" t="s">
        <v>10021</v>
      </c>
      <c r="E459" s="1" t="s">
        <v>9661</v>
      </c>
      <c r="F459" s="1" t="s">
        <v>4975</v>
      </c>
      <c r="G459" s="1" t="s">
        <v>11</v>
      </c>
      <c r="H459" s="1" t="s">
        <v>11</v>
      </c>
      <c r="I459" s="1" t="s">
        <v>154</v>
      </c>
      <c r="J459" s="3"/>
      <c r="K459" s="3"/>
    </row>
    <row r="460">
      <c r="A460" s="4" t="s">
        <v>4979</v>
      </c>
      <c r="B460" s="1" t="s">
        <v>4980</v>
      </c>
      <c r="C460" s="1" t="s">
        <v>4981</v>
      </c>
      <c r="D460" s="1" t="s">
        <v>10022</v>
      </c>
      <c r="E460" s="1" t="s">
        <v>10023</v>
      </c>
      <c r="F460" s="1" t="s">
        <v>4983</v>
      </c>
      <c r="G460" s="1" t="s">
        <v>11</v>
      </c>
      <c r="H460" s="1" t="s">
        <v>11</v>
      </c>
      <c r="I460" s="1" t="s">
        <v>80</v>
      </c>
      <c r="J460" s="3"/>
      <c r="K460" s="3"/>
    </row>
    <row r="461">
      <c r="A461" s="4" t="s">
        <v>4985</v>
      </c>
      <c r="B461" s="1" t="s">
        <v>4986</v>
      </c>
      <c r="C461" s="1" t="s">
        <v>4987</v>
      </c>
      <c r="D461" s="1" t="s">
        <v>10024</v>
      </c>
      <c r="E461" s="1" t="s">
        <v>10025</v>
      </c>
      <c r="F461" s="1" t="s">
        <v>4989</v>
      </c>
      <c r="G461" s="1" t="s">
        <v>11</v>
      </c>
      <c r="H461" s="5" t="s">
        <v>4990</v>
      </c>
      <c r="I461" s="1" t="s">
        <v>654</v>
      </c>
      <c r="J461" s="3"/>
      <c r="K461" s="3"/>
    </row>
    <row r="462">
      <c r="A462" s="4" t="s">
        <v>4992</v>
      </c>
      <c r="B462" s="1" t="s">
        <v>4993</v>
      </c>
      <c r="C462" s="1" t="s">
        <v>4994</v>
      </c>
      <c r="D462" s="1" t="s">
        <v>10026</v>
      </c>
      <c r="E462" s="1" t="s">
        <v>9631</v>
      </c>
      <c r="F462" s="1" t="s">
        <v>4996</v>
      </c>
      <c r="G462" s="1" t="s">
        <v>11</v>
      </c>
      <c r="H462" s="5" t="s">
        <v>4997</v>
      </c>
      <c r="I462" s="1" t="s">
        <v>80</v>
      </c>
      <c r="J462" s="3"/>
      <c r="K462" s="3"/>
    </row>
    <row r="463">
      <c r="A463" s="4" t="s">
        <v>5003</v>
      </c>
      <c r="B463" s="1" t="s">
        <v>5004</v>
      </c>
      <c r="C463" s="1" t="s">
        <v>5005</v>
      </c>
      <c r="D463" s="1" t="s">
        <v>10027</v>
      </c>
      <c r="E463" s="1" t="s">
        <v>9592</v>
      </c>
      <c r="F463" s="1" t="s">
        <v>5007</v>
      </c>
      <c r="G463" s="1" t="s">
        <v>11</v>
      </c>
      <c r="H463" s="1" t="s">
        <v>11</v>
      </c>
      <c r="I463" s="1" t="s">
        <v>924</v>
      </c>
      <c r="J463" s="3"/>
      <c r="K463" s="3"/>
    </row>
    <row r="464">
      <c r="A464" s="4" t="s">
        <v>5025</v>
      </c>
      <c r="B464" s="1" t="s">
        <v>5026</v>
      </c>
      <c r="C464" s="1" t="s">
        <v>5027</v>
      </c>
      <c r="D464" s="1" t="s">
        <v>10028</v>
      </c>
      <c r="E464" s="1" t="s">
        <v>9592</v>
      </c>
      <c r="F464" s="1" t="s">
        <v>5029</v>
      </c>
      <c r="G464" s="1" t="s">
        <v>11</v>
      </c>
      <c r="H464" s="5" t="s">
        <v>5030</v>
      </c>
      <c r="I464" s="1" t="s">
        <v>924</v>
      </c>
      <c r="J464" s="3"/>
      <c r="K464" s="3"/>
    </row>
    <row r="465">
      <c r="A465" s="4" t="s">
        <v>5032</v>
      </c>
      <c r="B465" s="1" t="s">
        <v>5033</v>
      </c>
      <c r="C465" s="3"/>
      <c r="D465" s="1" t="s">
        <v>9575</v>
      </c>
      <c r="E465" s="1" t="s">
        <v>9608</v>
      </c>
      <c r="F465" s="3"/>
      <c r="G465" s="1" t="s">
        <v>11</v>
      </c>
      <c r="H465" s="1" t="s">
        <v>11</v>
      </c>
      <c r="I465" s="1" t="s">
        <v>11</v>
      </c>
      <c r="J465" s="3"/>
      <c r="K465" s="3"/>
    </row>
    <row r="466">
      <c r="A466" s="4" t="s">
        <v>5035</v>
      </c>
      <c r="B466" s="1" t="s">
        <v>5036</v>
      </c>
      <c r="C466" s="1" t="s">
        <v>5037</v>
      </c>
      <c r="D466" s="1" t="s">
        <v>10029</v>
      </c>
      <c r="E466" s="1" t="s">
        <v>9592</v>
      </c>
      <c r="F466" s="1" t="s">
        <v>5039</v>
      </c>
      <c r="G466" s="1" t="s">
        <v>11</v>
      </c>
      <c r="H466" s="3"/>
      <c r="I466" s="1" t="s">
        <v>80</v>
      </c>
      <c r="J466" s="3"/>
      <c r="K466" s="3"/>
    </row>
    <row r="467">
      <c r="A467" s="4" t="s">
        <v>5043</v>
      </c>
      <c r="B467" s="1" t="s">
        <v>5044</v>
      </c>
      <c r="C467" s="1" t="s">
        <v>5045</v>
      </c>
      <c r="D467" s="1" t="s">
        <v>10030</v>
      </c>
      <c r="E467" s="1" t="s">
        <v>9592</v>
      </c>
      <c r="F467" s="1" t="s">
        <v>5047</v>
      </c>
      <c r="G467" s="1" t="s">
        <v>5048</v>
      </c>
      <c r="H467" s="5" t="s">
        <v>5049</v>
      </c>
      <c r="I467" s="1" t="s">
        <v>53</v>
      </c>
      <c r="J467" s="3"/>
      <c r="K467" s="3"/>
    </row>
    <row r="468">
      <c r="A468" s="4" t="s">
        <v>5053</v>
      </c>
      <c r="B468" s="1" t="s">
        <v>5054</v>
      </c>
      <c r="C468" s="1" t="s">
        <v>5055</v>
      </c>
      <c r="D468" s="1" t="s">
        <v>10031</v>
      </c>
      <c r="E468" s="1" t="s">
        <v>9631</v>
      </c>
      <c r="F468" s="1" t="s">
        <v>5057</v>
      </c>
      <c r="G468" s="1" t="s">
        <v>11</v>
      </c>
      <c r="H468" s="5" t="s">
        <v>5058</v>
      </c>
      <c r="I468" s="1" t="s">
        <v>382</v>
      </c>
      <c r="J468" s="3"/>
      <c r="K468" s="3"/>
    </row>
    <row r="469">
      <c r="A469" s="4" t="s">
        <v>5060</v>
      </c>
      <c r="B469" s="1" t="s">
        <v>5061</v>
      </c>
      <c r="C469" s="1" t="s">
        <v>5062</v>
      </c>
      <c r="D469" s="1" t="s">
        <v>10032</v>
      </c>
      <c r="E469" s="1" t="s">
        <v>9603</v>
      </c>
      <c r="F469" s="1" t="s">
        <v>5064</v>
      </c>
      <c r="G469" s="1" t="s">
        <v>11</v>
      </c>
      <c r="H469" s="5" t="s">
        <v>5065</v>
      </c>
      <c r="I469" s="1" t="s">
        <v>183</v>
      </c>
      <c r="J469" s="3"/>
      <c r="K469" s="3"/>
    </row>
    <row r="470">
      <c r="A470" s="4" t="s">
        <v>5073</v>
      </c>
      <c r="B470" s="1" t="s">
        <v>5074</v>
      </c>
      <c r="C470" s="1" t="s">
        <v>5075</v>
      </c>
      <c r="D470" s="1" t="s">
        <v>10033</v>
      </c>
      <c r="E470" s="1" t="s">
        <v>9592</v>
      </c>
      <c r="F470" s="1" t="s">
        <v>5077</v>
      </c>
      <c r="G470" s="1" t="s">
        <v>11</v>
      </c>
      <c r="H470" s="1" t="s">
        <v>11</v>
      </c>
      <c r="I470" s="1" t="s">
        <v>43</v>
      </c>
      <c r="J470" s="3"/>
      <c r="K470" s="3"/>
    </row>
    <row r="471">
      <c r="A471" s="4" t="s">
        <v>5085</v>
      </c>
      <c r="B471" s="1" t="s">
        <v>5086</v>
      </c>
      <c r="C471" s="1" t="s">
        <v>5087</v>
      </c>
      <c r="D471" s="1" t="s">
        <v>10034</v>
      </c>
      <c r="E471" s="1" t="s">
        <v>9603</v>
      </c>
      <c r="F471" s="1" t="s">
        <v>5089</v>
      </c>
      <c r="G471" s="1" t="s">
        <v>11</v>
      </c>
      <c r="H471" s="5" t="s">
        <v>5090</v>
      </c>
      <c r="I471" s="1" t="s">
        <v>31</v>
      </c>
      <c r="J471" s="3"/>
      <c r="K471" s="3"/>
    </row>
    <row r="472">
      <c r="A472" s="4" t="s">
        <v>5096</v>
      </c>
      <c r="B472" s="1" t="s">
        <v>5097</v>
      </c>
      <c r="C472" s="1" t="s">
        <v>5098</v>
      </c>
      <c r="D472" s="1" t="s">
        <v>10035</v>
      </c>
      <c r="E472" s="1" t="s">
        <v>9597</v>
      </c>
      <c r="F472" s="1" t="s">
        <v>5100</v>
      </c>
      <c r="G472" s="1" t="s">
        <v>11</v>
      </c>
      <c r="H472" s="5" t="s">
        <v>5101</v>
      </c>
      <c r="I472" s="1" t="s">
        <v>80</v>
      </c>
      <c r="J472" s="3"/>
      <c r="K472" s="3"/>
    </row>
    <row r="473">
      <c r="A473" s="4" t="s">
        <v>5117</v>
      </c>
      <c r="B473" s="1" t="s">
        <v>5118</v>
      </c>
      <c r="C473" s="1" t="s">
        <v>5119</v>
      </c>
      <c r="D473" s="1" t="s">
        <v>10036</v>
      </c>
      <c r="E473" s="1" t="s">
        <v>9597</v>
      </c>
      <c r="F473" s="1" t="s">
        <v>5121</v>
      </c>
      <c r="G473" s="1" t="s">
        <v>11</v>
      </c>
      <c r="H473" s="5" t="s">
        <v>5122</v>
      </c>
      <c r="I473" s="1" t="s">
        <v>53</v>
      </c>
      <c r="J473" s="3"/>
      <c r="K473" s="3"/>
    </row>
    <row r="474">
      <c r="A474" s="4" t="s">
        <v>5124</v>
      </c>
      <c r="B474" s="1" t="s">
        <v>5125</v>
      </c>
      <c r="C474" s="1" t="s">
        <v>5126</v>
      </c>
      <c r="D474" s="1" t="s">
        <v>10037</v>
      </c>
      <c r="E474" s="1" t="s">
        <v>9592</v>
      </c>
      <c r="F474" s="1" t="s">
        <v>5128</v>
      </c>
      <c r="G474" s="1" t="s">
        <v>5129</v>
      </c>
      <c r="H474" s="1" t="s">
        <v>11</v>
      </c>
      <c r="I474" s="1" t="s">
        <v>312</v>
      </c>
      <c r="J474" s="3"/>
      <c r="K474" s="3"/>
    </row>
    <row r="475">
      <c r="A475" s="4" t="s">
        <v>5131</v>
      </c>
      <c r="B475" s="1" t="s">
        <v>5132</v>
      </c>
      <c r="C475" s="1" t="s">
        <v>5133</v>
      </c>
      <c r="D475" s="1" t="s">
        <v>10038</v>
      </c>
      <c r="E475" s="1" t="s">
        <v>9933</v>
      </c>
      <c r="F475" s="1" t="s">
        <v>5135</v>
      </c>
      <c r="G475" s="1" t="s">
        <v>5136</v>
      </c>
      <c r="H475" s="1" t="s">
        <v>11</v>
      </c>
      <c r="I475" s="1" t="s">
        <v>53</v>
      </c>
      <c r="J475" s="3"/>
      <c r="K475" s="3"/>
    </row>
    <row r="476">
      <c r="A476" s="4" t="s">
        <v>5138</v>
      </c>
      <c r="B476" s="1" t="s">
        <v>5139</v>
      </c>
      <c r="C476" s="1" t="s">
        <v>5140</v>
      </c>
      <c r="D476" s="1" t="s">
        <v>10039</v>
      </c>
      <c r="E476" s="1" t="s">
        <v>9631</v>
      </c>
      <c r="F476" s="1" t="s">
        <v>5142</v>
      </c>
      <c r="G476" s="1" t="s">
        <v>2175</v>
      </c>
      <c r="H476" s="5" t="s">
        <v>2689</v>
      </c>
      <c r="I476" s="1" t="s">
        <v>312</v>
      </c>
      <c r="J476" s="3"/>
      <c r="K476" s="3"/>
    </row>
    <row r="477">
      <c r="A477" s="4" t="s">
        <v>5146</v>
      </c>
      <c r="B477" s="1" t="s">
        <v>5147</v>
      </c>
      <c r="C477" s="1" t="s">
        <v>5148</v>
      </c>
      <c r="D477" s="1" t="s">
        <v>10040</v>
      </c>
      <c r="E477" s="1" t="s">
        <v>9933</v>
      </c>
      <c r="F477" s="1" t="s">
        <v>5150</v>
      </c>
      <c r="G477" s="1" t="s">
        <v>11</v>
      </c>
      <c r="H477" s="5" t="s">
        <v>5151</v>
      </c>
      <c r="I477" s="1" t="s">
        <v>80</v>
      </c>
      <c r="J477" s="3"/>
      <c r="K477" s="3"/>
    </row>
    <row r="478">
      <c r="A478" s="4" t="s">
        <v>5155</v>
      </c>
      <c r="B478" s="1" t="s">
        <v>5156</v>
      </c>
      <c r="C478" s="1" t="s">
        <v>5157</v>
      </c>
      <c r="D478" s="1" t="s">
        <v>10041</v>
      </c>
      <c r="E478" s="1" t="s">
        <v>9631</v>
      </c>
      <c r="F478" s="1" t="s">
        <v>5159</v>
      </c>
      <c r="G478" s="1" t="s">
        <v>11</v>
      </c>
      <c r="H478" s="1" t="s">
        <v>11</v>
      </c>
      <c r="I478" s="1" t="s">
        <v>183</v>
      </c>
      <c r="J478" s="3"/>
      <c r="K478" s="3"/>
    </row>
    <row r="479">
      <c r="A479" s="4" t="s">
        <v>5161</v>
      </c>
      <c r="B479" s="1" t="s">
        <v>5162</v>
      </c>
      <c r="C479" s="1" t="s">
        <v>5163</v>
      </c>
      <c r="D479" s="1" t="s">
        <v>9626</v>
      </c>
      <c r="E479" s="1" t="s">
        <v>9592</v>
      </c>
      <c r="F479" s="1" t="s">
        <v>5165</v>
      </c>
      <c r="G479" s="1" t="s">
        <v>11</v>
      </c>
      <c r="H479" s="5" t="s">
        <v>5166</v>
      </c>
      <c r="I479" s="1" t="s">
        <v>80</v>
      </c>
      <c r="J479" s="3"/>
      <c r="K479" s="3"/>
    </row>
    <row r="480">
      <c r="A480" s="4" t="s">
        <v>5180</v>
      </c>
      <c r="B480" s="1" t="s">
        <v>5181</v>
      </c>
      <c r="C480" s="1" t="s">
        <v>5182</v>
      </c>
      <c r="D480" s="1" t="s">
        <v>10042</v>
      </c>
      <c r="E480" s="1" t="s">
        <v>9592</v>
      </c>
      <c r="F480" s="1" t="s">
        <v>5184</v>
      </c>
      <c r="G480" s="1" t="s">
        <v>11</v>
      </c>
      <c r="H480" s="5" t="s">
        <v>5185</v>
      </c>
      <c r="I480" s="1" t="s">
        <v>80</v>
      </c>
      <c r="J480" s="3"/>
      <c r="K480" s="3"/>
    </row>
    <row r="481">
      <c r="A481" s="4" t="s">
        <v>5187</v>
      </c>
      <c r="B481" s="1" t="s">
        <v>5188</v>
      </c>
      <c r="C481" s="1" t="s">
        <v>5189</v>
      </c>
      <c r="D481" s="1" t="s">
        <v>10043</v>
      </c>
      <c r="E481" s="1" t="s">
        <v>9603</v>
      </c>
      <c r="F481" s="1" t="s">
        <v>5191</v>
      </c>
      <c r="G481" s="1" t="s">
        <v>11</v>
      </c>
      <c r="H481" s="5" t="s">
        <v>5192</v>
      </c>
      <c r="I481" s="1" t="s">
        <v>80</v>
      </c>
      <c r="J481" s="3"/>
      <c r="K481" s="3"/>
    </row>
    <row r="482">
      <c r="A482" s="4" t="s">
        <v>5194</v>
      </c>
      <c r="B482" s="1" t="s">
        <v>5195</v>
      </c>
      <c r="C482" s="1" t="s">
        <v>5196</v>
      </c>
      <c r="D482" s="1" t="s">
        <v>10044</v>
      </c>
      <c r="E482" s="1" t="s">
        <v>9595</v>
      </c>
      <c r="F482" s="1" t="s">
        <v>5198</v>
      </c>
      <c r="G482" s="1" t="s">
        <v>11</v>
      </c>
      <c r="H482" s="5" t="s">
        <v>5199</v>
      </c>
      <c r="I482" s="1" t="s">
        <v>80</v>
      </c>
      <c r="J482" s="3"/>
      <c r="K482" s="3"/>
    </row>
    <row r="483">
      <c r="A483" s="4" t="s">
        <v>5205</v>
      </c>
      <c r="B483" s="1" t="s">
        <v>5206</v>
      </c>
      <c r="C483" s="1" t="s">
        <v>5207</v>
      </c>
      <c r="D483" s="1" t="s">
        <v>10045</v>
      </c>
      <c r="E483" s="1" t="s">
        <v>9790</v>
      </c>
      <c r="F483" s="1" t="s">
        <v>5209</v>
      </c>
      <c r="G483" s="1" t="s">
        <v>5210</v>
      </c>
      <c r="H483" s="3"/>
      <c r="I483" s="1" t="s">
        <v>924</v>
      </c>
      <c r="J483" s="3"/>
      <c r="K483" s="3"/>
    </row>
    <row r="484">
      <c r="A484" s="4" t="s">
        <v>5212</v>
      </c>
      <c r="B484" s="1" t="s">
        <v>5213</v>
      </c>
      <c r="C484" s="3"/>
      <c r="D484" s="1" t="s">
        <v>9575</v>
      </c>
      <c r="E484" s="1" t="s">
        <v>9608</v>
      </c>
      <c r="F484" s="3"/>
      <c r="G484" s="1" t="s">
        <v>11</v>
      </c>
      <c r="H484" s="1" t="s">
        <v>11</v>
      </c>
      <c r="I484" s="1" t="s">
        <v>11</v>
      </c>
      <c r="J484" s="3"/>
      <c r="K484" s="3"/>
    </row>
    <row r="485">
      <c r="A485" s="4" t="s">
        <v>5231</v>
      </c>
      <c r="B485" s="1" t="s">
        <v>5232</v>
      </c>
      <c r="C485" s="1" t="s">
        <v>5233</v>
      </c>
      <c r="D485" s="1" t="s">
        <v>10046</v>
      </c>
      <c r="E485" s="1" t="s">
        <v>9749</v>
      </c>
      <c r="F485" s="1" t="s">
        <v>5235</v>
      </c>
      <c r="G485" s="1" t="s">
        <v>11</v>
      </c>
      <c r="H485" s="1" t="s">
        <v>11</v>
      </c>
      <c r="I485" s="1" t="s">
        <v>80</v>
      </c>
      <c r="J485" s="3"/>
      <c r="K485" s="3"/>
    </row>
    <row r="486">
      <c r="A486" s="4" t="s">
        <v>5249</v>
      </c>
      <c r="B486" s="1" t="s">
        <v>5250</v>
      </c>
      <c r="C486" s="3"/>
      <c r="D486" s="1" t="s">
        <v>9575</v>
      </c>
      <c r="E486" s="1" t="s">
        <v>9608</v>
      </c>
      <c r="F486" s="3"/>
      <c r="G486" s="1" t="s">
        <v>11</v>
      </c>
      <c r="H486" s="1" t="s">
        <v>11</v>
      </c>
      <c r="I486" s="1" t="s">
        <v>11</v>
      </c>
      <c r="J486" s="3"/>
      <c r="K486" s="3"/>
    </row>
    <row r="487">
      <c r="A487" s="4" t="s">
        <v>5254</v>
      </c>
      <c r="B487" s="1" t="s">
        <v>5255</v>
      </c>
      <c r="C487" s="1" t="s">
        <v>5256</v>
      </c>
      <c r="D487" s="1" t="s">
        <v>10047</v>
      </c>
      <c r="E487" s="1" t="s">
        <v>9592</v>
      </c>
      <c r="F487" s="1" t="s">
        <v>5258</v>
      </c>
      <c r="G487" s="1" t="s">
        <v>5259</v>
      </c>
      <c r="H487" s="3"/>
      <c r="I487" s="1" t="s">
        <v>31</v>
      </c>
      <c r="J487" s="3"/>
      <c r="K487" s="3"/>
    </row>
    <row r="488">
      <c r="A488" s="4" t="s">
        <v>5265</v>
      </c>
      <c r="B488" s="1" t="s">
        <v>5266</v>
      </c>
      <c r="C488" s="1" t="s">
        <v>5267</v>
      </c>
      <c r="D488" s="1" t="s">
        <v>10048</v>
      </c>
      <c r="E488" s="1" t="s">
        <v>9592</v>
      </c>
      <c r="F488" s="1" t="s">
        <v>5269</v>
      </c>
      <c r="G488" s="1" t="s">
        <v>11</v>
      </c>
      <c r="H488" s="5" t="s">
        <v>5270</v>
      </c>
      <c r="I488" s="1" t="s">
        <v>31</v>
      </c>
      <c r="J488" s="3"/>
      <c r="K488" s="3"/>
    </row>
    <row r="489">
      <c r="A489" s="4" t="s">
        <v>5280</v>
      </c>
      <c r="B489" s="1" t="s">
        <v>5281</v>
      </c>
      <c r="C489" s="1" t="s">
        <v>5282</v>
      </c>
      <c r="D489" s="1" t="s">
        <v>10049</v>
      </c>
      <c r="E489" s="1" t="s">
        <v>9592</v>
      </c>
      <c r="F489" s="1" t="s">
        <v>5284</v>
      </c>
      <c r="G489" s="1" t="s">
        <v>5285</v>
      </c>
      <c r="H489" s="1" t="s">
        <v>11</v>
      </c>
      <c r="I489" s="1" t="s">
        <v>154</v>
      </c>
      <c r="J489" s="3"/>
      <c r="K489" s="3"/>
    </row>
    <row r="490">
      <c r="A490" s="4" t="s">
        <v>5287</v>
      </c>
      <c r="B490" s="1" t="s">
        <v>5288</v>
      </c>
      <c r="C490" s="3"/>
      <c r="D490" s="1" t="s">
        <v>9575</v>
      </c>
      <c r="E490" s="1" t="s">
        <v>9608</v>
      </c>
      <c r="F490" s="3"/>
      <c r="G490" s="1" t="s">
        <v>11</v>
      </c>
      <c r="H490" s="1" t="s">
        <v>11</v>
      </c>
      <c r="I490" s="1" t="s">
        <v>11</v>
      </c>
      <c r="J490" s="3"/>
      <c r="K490" s="3"/>
    </row>
    <row r="491">
      <c r="A491" s="4" t="s">
        <v>5294</v>
      </c>
      <c r="B491" s="1" t="s">
        <v>5295</v>
      </c>
      <c r="C491" s="1" t="s">
        <v>5296</v>
      </c>
      <c r="D491" s="1" t="s">
        <v>10050</v>
      </c>
      <c r="E491" s="1" t="s">
        <v>9592</v>
      </c>
      <c r="F491" s="1" t="s">
        <v>5298</v>
      </c>
      <c r="G491" s="1" t="s">
        <v>11</v>
      </c>
      <c r="H491" s="5" t="s">
        <v>5299</v>
      </c>
      <c r="I491" s="1" t="s">
        <v>31</v>
      </c>
      <c r="J491" s="3"/>
      <c r="K491" s="3"/>
    </row>
    <row r="492">
      <c r="A492" s="4" t="s">
        <v>5305</v>
      </c>
      <c r="B492" s="1" t="s">
        <v>5306</v>
      </c>
      <c r="C492" s="1" t="s">
        <v>5307</v>
      </c>
      <c r="D492" s="1" t="s">
        <v>10051</v>
      </c>
      <c r="E492" s="1" t="s">
        <v>9597</v>
      </c>
      <c r="F492" s="1" t="s">
        <v>5309</v>
      </c>
      <c r="G492" s="1" t="s">
        <v>11</v>
      </c>
      <c r="H492" s="1" t="s">
        <v>11</v>
      </c>
      <c r="I492" s="1" t="s">
        <v>80</v>
      </c>
      <c r="J492" s="3"/>
      <c r="K492" s="3"/>
    </row>
    <row r="493">
      <c r="A493" s="4" t="s">
        <v>5311</v>
      </c>
      <c r="B493" s="1" t="s">
        <v>5312</v>
      </c>
      <c r="C493" s="1" t="s">
        <v>5313</v>
      </c>
      <c r="D493" s="1" t="s">
        <v>10052</v>
      </c>
      <c r="E493" s="1" t="s">
        <v>9595</v>
      </c>
      <c r="F493" s="1" t="s">
        <v>5315</v>
      </c>
      <c r="G493" s="1" t="s">
        <v>11</v>
      </c>
      <c r="H493" s="3"/>
      <c r="I493" s="1" t="s">
        <v>31</v>
      </c>
      <c r="J493" s="3"/>
      <c r="K493" s="3"/>
    </row>
    <row r="494">
      <c r="A494" s="4" t="s">
        <v>5319</v>
      </c>
      <c r="B494" s="1" t="s">
        <v>5320</v>
      </c>
      <c r="C494" s="1" t="s">
        <v>5321</v>
      </c>
      <c r="D494" s="1" t="s">
        <v>10053</v>
      </c>
      <c r="E494" s="1" t="s">
        <v>9592</v>
      </c>
      <c r="F494" s="1" t="s">
        <v>5323</v>
      </c>
      <c r="G494" s="1" t="s">
        <v>11</v>
      </c>
      <c r="H494" s="5" t="s">
        <v>5324</v>
      </c>
      <c r="I494" s="1" t="s">
        <v>80</v>
      </c>
      <c r="J494" s="3"/>
      <c r="K494" s="3"/>
    </row>
    <row r="495">
      <c r="A495" s="4" t="s">
        <v>5326</v>
      </c>
      <c r="B495" s="1" t="s">
        <v>5327</v>
      </c>
      <c r="C495" s="1" t="s">
        <v>5328</v>
      </c>
      <c r="D495" s="1" t="s">
        <v>10054</v>
      </c>
      <c r="E495" s="1" t="s">
        <v>9631</v>
      </c>
      <c r="F495" s="1" t="s">
        <v>5330</v>
      </c>
      <c r="G495" s="1" t="s">
        <v>11</v>
      </c>
      <c r="H495" s="1" t="s">
        <v>11</v>
      </c>
      <c r="I495" s="1" t="s">
        <v>53</v>
      </c>
      <c r="J495" s="3"/>
      <c r="K495" s="3"/>
    </row>
    <row r="496">
      <c r="A496" s="4" t="s">
        <v>5334</v>
      </c>
      <c r="B496" s="1" t="s">
        <v>5335</v>
      </c>
      <c r="C496" s="1" t="s">
        <v>5336</v>
      </c>
      <c r="D496" s="1" t="s">
        <v>5337</v>
      </c>
      <c r="E496" s="1" t="s">
        <v>9619</v>
      </c>
      <c r="F496" s="1" t="s">
        <v>5338</v>
      </c>
      <c r="G496" s="1" t="s">
        <v>5339</v>
      </c>
      <c r="H496" s="5" t="s">
        <v>5340</v>
      </c>
      <c r="I496" s="1" t="s">
        <v>53</v>
      </c>
      <c r="J496" s="3"/>
      <c r="K496" s="3"/>
    </row>
    <row r="497">
      <c r="A497" s="4" t="s">
        <v>5342</v>
      </c>
      <c r="B497" s="1" t="s">
        <v>5343</v>
      </c>
      <c r="C497" s="1" t="s">
        <v>5344</v>
      </c>
      <c r="D497" s="1" t="s">
        <v>9575</v>
      </c>
      <c r="E497" s="1" t="s">
        <v>9608</v>
      </c>
      <c r="F497" s="3"/>
      <c r="G497" s="1" t="s">
        <v>5345</v>
      </c>
      <c r="H497" s="1" t="s">
        <v>11</v>
      </c>
      <c r="I497" s="1" t="s">
        <v>11</v>
      </c>
      <c r="J497" s="3"/>
      <c r="K497" s="3"/>
    </row>
    <row r="498">
      <c r="A498" s="4" t="s">
        <v>5349</v>
      </c>
      <c r="B498" s="1" t="s">
        <v>5350</v>
      </c>
      <c r="C498" s="1" t="s">
        <v>5351</v>
      </c>
      <c r="D498" s="1" t="s">
        <v>10055</v>
      </c>
      <c r="E498" s="1" t="s">
        <v>9852</v>
      </c>
      <c r="F498" s="1" t="s">
        <v>5353</v>
      </c>
      <c r="G498" s="1" t="s">
        <v>5354</v>
      </c>
      <c r="H498" s="5" t="s">
        <v>5355</v>
      </c>
      <c r="I498" s="1" t="s">
        <v>31</v>
      </c>
      <c r="J498" s="3"/>
      <c r="K498" s="3"/>
    </row>
    <row r="499">
      <c r="A499" s="4" t="s">
        <v>5369</v>
      </c>
      <c r="B499" s="1" t="s">
        <v>5370</v>
      </c>
      <c r="C499" s="1" t="s">
        <v>5371</v>
      </c>
      <c r="D499" s="1" t="s">
        <v>10056</v>
      </c>
      <c r="E499" s="1" t="s">
        <v>9592</v>
      </c>
      <c r="F499" s="1" t="s">
        <v>5373</v>
      </c>
      <c r="G499" s="1" t="s">
        <v>11</v>
      </c>
      <c r="H499" s="5" t="s">
        <v>5374</v>
      </c>
      <c r="I499" s="1" t="s">
        <v>80</v>
      </c>
      <c r="J499" s="3"/>
      <c r="K499" s="3"/>
    </row>
    <row r="500">
      <c r="A500" s="4" t="s">
        <v>5378</v>
      </c>
      <c r="B500" s="1" t="s">
        <v>5379</v>
      </c>
      <c r="C500" s="1" t="s">
        <v>5380</v>
      </c>
      <c r="D500" s="1" t="s">
        <v>10057</v>
      </c>
      <c r="E500" s="1" t="s">
        <v>9592</v>
      </c>
      <c r="F500" s="1" t="s">
        <v>5382</v>
      </c>
      <c r="G500" s="1" t="s">
        <v>11</v>
      </c>
      <c r="H500" s="5" t="s">
        <v>5383</v>
      </c>
      <c r="I500" s="1" t="s">
        <v>80</v>
      </c>
      <c r="J500" s="3"/>
      <c r="K500" s="3"/>
    </row>
    <row r="501">
      <c r="A501" s="4" t="s">
        <v>5387</v>
      </c>
      <c r="B501" s="1" t="s">
        <v>5388</v>
      </c>
      <c r="C501" s="3"/>
      <c r="D501" s="1" t="s">
        <v>9575</v>
      </c>
      <c r="E501" s="1" t="s">
        <v>9608</v>
      </c>
      <c r="F501" s="3"/>
      <c r="G501" s="1" t="s">
        <v>11</v>
      </c>
      <c r="H501" s="1" t="s">
        <v>11</v>
      </c>
      <c r="I501" s="1" t="s">
        <v>11</v>
      </c>
      <c r="J501" s="3"/>
      <c r="K501" s="3"/>
    </row>
    <row r="502">
      <c r="A502" s="4" t="s">
        <v>5406</v>
      </c>
      <c r="B502" s="1" t="s">
        <v>5407</v>
      </c>
      <c r="C502" s="1" t="s">
        <v>5408</v>
      </c>
      <c r="D502" s="1" t="s">
        <v>10058</v>
      </c>
      <c r="E502" s="1" t="s">
        <v>10059</v>
      </c>
      <c r="F502" s="1" t="s">
        <v>5410</v>
      </c>
      <c r="G502" s="1" t="s">
        <v>11</v>
      </c>
      <c r="H502" s="5" t="s">
        <v>5411</v>
      </c>
      <c r="I502" s="1" t="s">
        <v>53</v>
      </c>
      <c r="J502" s="3"/>
      <c r="K502" s="3"/>
    </row>
    <row r="503">
      <c r="A503" s="4" t="s">
        <v>5427</v>
      </c>
      <c r="B503" s="1" t="s">
        <v>5428</v>
      </c>
      <c r="C503" s="1" t="s">
        <v>5429</v>
      </c>
      <c r="D503" s="1" t="s">
        <v>5430</v>
      </c>
      <c r="E503" s="1" t="s">
        <v>9619</v>
      </c>
      <c r="F503" s="1" t="s">
        <v>5431</v>
      </c>
      <c r="G503" s="1" t="s">
        <v>11</v>
      </c>
      <c r="H503" s="1" t="s">
        <v>11</v>
      </c>
      <c r="I503" s="1" t="s">
        <v>53</v>
      </c>
      <c r="J503" s="3"/>
      <c r="K503" s="3"/>
    </row>
    <row r="504">
      <c r="A504" s="4" t="s">
        <v>5439</v>
      </c>
      <c r="B504" s="1" t="s">
        <v>5440</v>
      </c>
      <c r="C504" s="1" t="s">
        <v>5441</v>
      </c>
      <c r="D504" s="1" t="s">
        <v>10060</v>
      </c>
      <c r="E504" s="1" t="s">
        <v>9592</v>
      </c>
      <c r="F504" s="1" t="s">
        <v>5443</v>
      </c>
      <c r="G504" s="1" t="s">
        <v>11</v>
      </c>
      <c r="H504" s="5" t="s">
        <v>5444</v>
      </c>
      <c r="I504" s="1" t="s">
        <v>654</v>
      </c>
      <c r="J504" s="3"/>
      <c r="K504" s="3"/>
    </row>
    <row r="505">
      <c r="A505" s="4" t="s">
        <v>5446</v>
      </c>
      <c r="B505" s="1" t="s">
        <v>5447</v>
      </c>
      <c r="C505" s="1" t="s">
        <v>5448</v>
      </c>
      <c r="D505" s="1" t="s">
        <v>10061</v>
      </c>
      <c r="E505" s="1" t="s">
        <v>9592</v>
      </c>
      <c r="F505" s="1" t="s">
        <v>5450</v>
      </c>
      <c r="G505" s="1" t="s">
        <v>11</v>
      </c>
      <c r="H505" s="5" t="s">
        <v>5451</v>
      </c>
      <c r="I505" s="1" t="s">
        <v>80</v>
      </c>
      <c r="J505" s="3"/>
      <c r="K505" s="3"/>
    </row>
    <row r="506">
      <c r="A506" s="4" t="s">
        <v>5457</v>
      </c>
      <c r="B506" s="1" t="s">
        <v>5458</v>
      </c>
      <c r="C506" s="1" t="s">
        <v>5459</v>
      </c>
      <c r="D506" s="1" t="s">
        <v>10062</v>
      </c>
      <c r="E506" s="1" t="s">
        <v>9592</v>
      </c>
      <c r="F506" s="1" t="s">
        <v>5461</v>
      </c>
      <c r="G506" s="1" t="s">
        <v>5462</v>
      </c>
      <c r="H506" s="5" t="s">
        <v>5463</v>
      </c>
      <c r="I506" s="1" t="s">
        <v>43</v>
      </c>
      <c r="J506" s="3"/>
      <c r="K506" s="3"/>
    </row>
    <row r="507">
      <c r="A507" s="4" t="s">
        <v>5465</v>
      </c>
      <c r="B507" s="1" t="s">
        <v>5466</v>
      </c>
      <c r="C507" s="3"/>
      <c r="D507" s="1" t="s">
        <v>9575</v>
      </c>
      <c r="E507" s="1" t="s">
        <v>9608</v>
      </c>
      <c r="F507" s="3"/>
      <c r="G507" s="1" t="s">
        <v>11</v>
      </c>
      <c r="H507" s="1" t="s">
        <v>11</v>
      </c>
      <c r="I507" s="1" t="s">
        <v>11</v>
      </c>
      <c r="J507" s="3"/>
      <c r="K507" s="3"/>
    </row>
    <row r="508">
      <c r="A508" s="4" t="s">
        <v>5468</v>
      </c>
      <c r="B508" s="1" t="s">
        <v>5469</v>
      </c>
      <c r="C508" s="1" t="s">
        <v>5470</v>
      </c>
      <c r="D508" s="1" t="s">
        <v>10063</v>
      </c>
      <c r="E508" s="1" t="s">
        <v>9592</v>
      </c>
      <c r="F508" s="1" t="s">
        <v>5472</v>
      </c>
      <c r="G508" s="1" t="s">
        <v>5473</v>
      </c>
      <c r="H508" s="5" t="s">
        <v>5474</v>
      </c>
      <c r="I508" s="1" t="s">
        <v>80</v>
      </c>
      <c r="J508" s="3"/>
      <c r="K508" s="3"/>
    </row>
    <row r="509">
      <c r="A509" s="4" t="s">
        <v>5484</v>
      </c>
      <c r="B509" s="1" t="s">
        <v>5485</v>
      </c>
      <c r="C509" s="1" t="s">
        <v>5486</v>
      </c>
      <c r="D509" s="1" t="s">
        <v>9584</v>
      </c>
      <c r="E509" s="1" t="s">
        <v>9749</v>
      </c>
      <c r="F509" s="1" t="s">
        <v>5488</v>
      </c>
      <c r="G509" s="1" t="s">
        <v>11</v>
      </c>
      <c r="H509" s="5" t="s">
        <v>5489</v>
      </c>
      <c r="I509" s="1" t="s">
        <v>80</v>
      </c>
      <c r="J509" s="3"/>
      <c r="K509" s="3"/>
    </row>
    <row r="510">
      <c r="A510" s="4" t="s">
        <v>5491</v>
      </c>
      <c r="B510" s="1" t="s">
        <v>5492</v>
      </c>
      <c r="C510" s="1" t="s">
        <v>5493</v>
      </c>
      <c r="D510" s="1" t="s">
        <v>10064</v>
      </c>
      <c r="E510" s="1" t="s">
        <v>9661</v>
      </c>
      <c r="F510" s="1" t="s">
        <v>5495</v>
      </c>
      <c r="G510" s="1" t="s">
        <v>11</v>
      </c>
      <c r="H510" s="5" t="s">
        <v>5496</v>
      </c>
      <c r="I510" s="1" t="s">
        <v>53</v>
      </c>
      <c r="J510" s="3"/>
      <c r="K510" s="3"/>
    </row>
    <row r="511">
      <c r="A511" s="4" t="s">
        <v>5508</v>
      </c>
      <c r="B511" s="1" t="s">
        <v>5509</v>
      </c>
      <c r="C511" s="1" t="s">
        <v>5510</v>
      </c>
      <c r="D511" s="1" t="s">
        <v>10065</v>
      </c>
      <c r="E511" s="1" t="s">
        <v>9592</v>
      </c>
      <c r="F511" s="1" t="s">
        <v>5512</v>
      </c>
      <c r="G511" s="1" t="s">
        <v>5513</v>
      </c>
      <c r="H511" s="5" t="s">
        <v>5514</v>
      </c>
      <c r="I511" s="1" t="s">
        <v>183</v>
      </c>
      <c r="J511" s="3"/>
      <c r="K511" s="3"/>
    </row>
    <row r="512">
      <c r="A512" s="4" t="s">
        <v>5518</v>
      </c>
      <c r="B512" s="1" t="s">
        <v>5519</v>
      </c>
      <c r="C512" s="1" t="s">
        <v>5520</v>
      </c>
      <c r="D512" s="1" t="s">
        <v>10066</v>
      </c>
      <c r="E512" s="1" t="s">
        <v>9603</v>
      </c>
      <c r="F512" s="1" t="s">
        <v>5522</v>
      </c>
      <c r="G512" s="1" t="s">
        <v>11</v>
      </c>
      <c r="H512" s="5" t="s">
        <v>5523</v>
      </c>
      <c r="I512" s="1" t="s">
        <v>80</v>
      </c>
      <c r="J512" s="3"/>
      <c r="K512" s="3"/>
    </row>
    <row r="513">
      <c r="A513" s="4" t="s">
        <v>5527</v>
      </c>
      <c r="B513" s="1" t="s">
        <v>5528</v>
      </c>
      <c r="C513" s="1" t="s">
        <v>5529</v>
      </c>
      <c r="D513" s="1" t="s">
        <v>10067</v>
      </c>
      <c r="E513" s="1" t="s">
        <v>9592</v>
      </c>
      <c r="F513" s="1" t="s">
        <v>5531</v>
      </c>
      <c r="G513" s="1" t="s">
        <v>11</v>
      </c>
      <c r="H513" s="5" t="s">
        <v>5532</v>
      </c>
      <c r="I513" s="1" t="s">
        <v>80</v>
      </c>
      <c r="J513" s="3"/>
      <c r="K513" s="3"/>
    </row>
    <row r="514">
      <c r="A514" s="4" t="s">
        <v>5534</v>
      </c>
      <c r="B514" s="1" t="s">
        <v>5535</v>
      </c>
      <c r="C514" s="1" t="s">
        <v>5536</v>
      </c>
      <c r="D514" s="1" t="s">
        <v>10068</v>
      </c>
      <c r="E514" s="1" t="s">
        <v>9603</v>
      </c>
      <c r="F514" s="1" t="s">
        <v>5538</v>
      </c>
      <c r="G514" s="1" t="s">
        <v>5539</v>
      </c>
      <c r="H514" s="1" t="s">
        <v>11</v>
      </c>
      <c r="I514" s="1" t="s">
        <v>312</v>
      </c>
      <c r="J514" s="3"/>
      <c r="K514" s="3"/>
    </row>
    <row r="515">
      <c r="A515" s="4" t="s">
        <v>5543</v>
      </c>
      <c r="B515" s="1" t="s">
        <v>5544</v>
      </c>
      <c r="C515" s="1" t="s">
        <v>5545</v>
      </c>
      <c r="D515" s="1" t="s">
        <v>10069</v>
      </c>
      <c r="E515" s="1" t="s">
        <v>9628</v>
      </c>
      <c r="F515" s="1" t="s">
        <v>5547</v>
      </c>
      <c r="G515" s="1" t="s">
        <v>5548</v>
      </c>
      <c r="H515" s="5" t="s">
        <v>5549</v>
      </c>
      <c r="I515" s="1" t="s">
        <v>154</v>
      </c>
      <c r="J515" s="3"/>
      <c r="K515" s="3"/>
    </row>
    <row r="516">
      <c r="A516" s="4" t="s">
        <v>5551</v>
      </c>
      <c r="B516" s="1" t="s">
        <v>5552</v>
      </c>
      <c r="C516" s="1" t="s">
        <v>5553</v>
      </c>
      <c r="D516" s="1" t="s">
        <v>10070</v>
      </c>
      <c r="E516" s="1" t="s">
        <v>9592</v>
      </c>
      <c r="F516" s="1" t="s">
        <v>5555</v>
      </c>
      <c r="G516" s="1" t="s">
        <v>5556</v>
      </c>
      <c r="H516" s="5" t="s">
        <v>5557</v>
      </c>
      <c r="I516" s="1" t="s">
        <v>80</v>
      </c>
      <c r="J516" s="3"/>
      <c r="K516" s="3"/>
    </row>
    <row r="517">
      <c r="A517" s="4" t="s">
        <v>5567</v>
      </c>
      <c r="B517" s="1" t="s">
        <v>5568</v>
      </c>
      <c r="C517" s="1" t="s">
        <v>5569</v>
      </c>
      <c r="D517" s="1" t="s">
        <v>10071</v>
      </c>
      <c r="E517" s="1" t="s">
        <v>9592</v>
      </c>
      <c r="F517" s="1" t="s">
        <v>5571</v>
      </c>
      <c r="G517" s="1" t="s">
        <v>11</v>
      </c>
      <c r="H517" s="5" t="s">
        <v>5572</v>
      </c>
      <c r="I517" s="1" t="s">
        <v>154</v>
      </c>
      <c r="J517" s="3"/>
      <c r="K517" s="3"/>
    </row>
    <row r="518">
      <c r="A518" s="4" t="s">
        <v>5576</v>
      </c>
      <c r="B518" s="1" t="s">
        <v>5577</v>
      </c>
      <c r="C518" s="1" t="s">
        <v>5578</v>
      </c>
      <c r="D518" s="1" t="s">
        <v>10072</v>
      </c>
      <c r="E518" s="1" t="s">
        <v>9592</v>
      </c>
      <c r="F518" s="1" t="s">
        <v>5580</v>
      </c>
      <c r="G518" s="1" t="s">
        <v>11</v>
      </c>
      <c r="H518" s="5" t="s">
        <v>5581</v>
      </c>
      <c r="I518" s="1" t="s">
        <v>80</v>
      </c>
      <c r="J518" s="3"/>
      <c r="K518" s="3"/>
    </row>
    <row r="519">
      <c r="A519" s="4" t="s">
        <v>5583</v>
      </c>
      <c r="B519" s="1" t="s">
        <v>5584</v>
      </c>
      <c r="C519" s="1" t="s">
        <v>5585</v>
      </c>
      <c r="D519" s="1" t="s">
        <v>10073</v>
      </c>
      <c r="E519" s="1" t="s">
        <v>9601</v>
      </c>
      <c r="F519" s="1" t="s">
        <v>5587</v>
      </c>
      <c r="G519" s="1" t="s">
        <v>11</v>
      </c>
      <c r="H519" s="1" t="s">
        <v>11</v>
      </c>
      <c r="I519" s="1" t="s">
        <v>382</v>
      </c>
      <c r="J519" s="3"/>
      <c r="K519" s="3"/>
    </row>
    <row r="520">
      <c r="A520" s="4" t="s">
        <v>5599</v>
      </c>
      <c r="B520" s="1" t="s">
        <v>5600</v>
      </c>
      <c r="C520" s="1" t="s">
        <v>5601</v>
      </c>
      <c r="D520" s="1" t="s">
        <v>10074</v>
      </c>
      <c r="E520" s="1" t="s">
        <v>9592</v>
      </c>
      <c r="F520" s="1" t="s">
        <v>5603</v>
      </c>
      <c r="G520" s="1" t="s">
        <v>11</v>
      </c>
      <c r="H520" s="5" t="s">
        <v>5604</v>
      </c>
      <c r="I520" s="1" t="s">
        <v>31</v>
      </c>
      <c r="J520" s="3"/>
      <c r="K520" s="3"/>
    </row>
    <row r="521">
      <c r="A521" s="4" t="s">
        <v>5608</v>
      </c>
      <c r="B521" s="1" t="s">
        <v>5609</v>
      </c>
      <c r="C521" s="1" t="s">
        <v>5610</v>
      </c>
      <c r="D521" s="1" t="s">
        <v>10075</v>
      </c>
      <c r="E521" s="1" t="s">
        <v>9592</v>
      </c>
      <c r="F521" s="1" t="s">
        <v>5612</v>
      </c>
      <c r="G521" s="1" t="s">
        <v>11</v>
      </c>
      <c r="H521" s="5" t="s">
        <v>5613</v>
      </c>
      <c r="I521" s="1" t="s">
        <v>924</v>
      </c>
      <c r="J521" s="3"/>
      <c r="K521" s="3"/>
    </row>
    <row r="522">
      <c r="A522" s="4" t="s">
        <v>5617</v>
      </c>
      <c r="B522" s="1" t="s">
        <v>5618</v>
      </c>
      <c r="C522" s="1" t="s">
        <v>5619</v>
      </c>
      <c r="D522" s="1" t="s">
        <v>10076</v>
      </c>
      <c r="E522" s="1" t="s">
        <v>9603</v>
      </c>
      <c r="F522" s="1" t="s">
        <v>5621</v>
      </c>
      <c r="G522" s="1" t="s">
        <v>11</v>
      </c>
      <c r="H522" s="3"/>
      <c r="I522" s="1" t="s">
        <v>183</v>
      </c>
      <c r="J522" s="3"/>
      <c r="K522" s="3"/>
    </row>
    <row r="523">
      <c r="A523" s="4" t="s">
        <v>5625</v>
      </c>
      <c r="B523" s="1" t="s">
        <v>5626</v>
      </c>
      <c r="C523" s="1" t="s">
        <v>5627</v>
      </c>
      <c r="D523" s="1" t="s">
        <v>10077</v>
      </c>
      <c r="E523" s="1" t="s">
        <v>9597</v>
      </c>
      <c r="F523" s="1" t="s">
        <v>5629</v>
      </c>
      <c r="G523" s="1" t="s">
        <v>11</v>
      </c>
      <c r="H523" s="1" t="s">
        <v>11</v>
      </c>
      <c r="I523" s="1" t="s">
        <v>80</v>
      </c>
      <c r="J523" s="3"/>
      <c r="K523" s="3"/>
    </row>
    <row r="524">
      <c r="A524" s="4" t="s">
        <v>5635</v>
      </c>
      <c r="B524" s="1" t="s">
        <v>5636</v>
      </c>
      <c r="C524" s="1" t="s">
        <v>5637</v>
      </c>
      <c r="D524" s="1" t="s">
        <v>10078</v>
      </c>
      <c r="E524" s="1" t="s">
        <v>9592</v>
      </c>
      <c r="F524" s="1" t="s">
        <v>5639</v>
      </c>
      <c r="G524" s="1" t="s">
        <v>11</v>
      </c>
      <c r="H524" s="5" t="s">
        <v>5640</v>
      </c>
      <c r="I524" s="1" t="s">
        <v>312</v>
      </c>
      <c r="J524" s="3"/>
      <c r="K524" s="3"/>
    </row>
    <row r="525">
      <c r="A525" s="4" t="s">
        <v>5642</v>
      </c>
      <c r="B525" s="1" t="s">
        <v>5643</v>
      </c>
      <c r="C525" s="1" t="s">
        <v>5644</v>
      </c>
      <c r="D525" s="1" t="s">
        <v>10079</v>
      </c>
      <c r="E525" s="1" t="s">
        <v>9636</v>
      </c>
      <c r="F525" s="1" t="s">
        <v>5646</v>
      </c>
      <c r="G525" s="1" t="s">
        <v>5647</v>
      </c>
      <c r="H525" s="1" t="s">
        <v>11</v>
      </c>
      <c r="I525" s="1" t="s">
        <v>11</v>
      </c>
      <c r="J525" s="3"/>
      <c r="K525" s="3"/>
    </row>
    <row r="526">
      <c r="A526" s="4" t="s">
        <v>5651</v>
      </c>
      <c r="B526" s="1" t="s">
        <v>5652</v>
      </c>
      <c r="C526" s="1" t="s">
        <v>5653</v>
      </c>
      <c r="D526" s="1" t="s">
        <v>5654</v>
      </c>
      <c r="E526" s="1" t="s">
        <v>9619</v>
      </c>
      <c r="F526" s="1" t="s">
        <v>5655</v>
      </c>
      <c r="G526" s="1" t="s">
        <v>11</v>
      </c>
      <c r="H526" s="1" t="s">
        <v>11</v>
      </c>
      <c r="I526" s="1" t="s">
        <v>43</v>
      </c>
      <c r="J526" s="3"/>
      <c r="K526" s="3"/>
    </row>
    <row r="527">
      <c r="A527" s="4" t="s">
        <v>5657</v>
      </c>
      <c r="B527" s="1" t="s">
        <v>5658</v>
      </c>
      <c r="C527" s="1" t="s">
        <v>5659</v>
      </c>
      <c r="D527" s="1" t="s">
        <v>10080</v>
      </c>
      <c r="E527" s="1" t="s">
        <v>9592</v>
      </c>
      <c r="F527" s="1" t="s">
        <v>5661</v>
      </c>
      <c r="G527" s="1" t="s">
        <v>11</v>
      </c>
      <c r="H527" s="5" t="s">
        <v>5662</v>
      </c>
      <c r="I527" s="1" t="s">
        <v>382</v>
      </c>
      <c r="J527" s="3"/>
      <c r="K527" s="3"/>
    </row>
    <row r="528">
      <c r="A528" s="4" t="s">
        <v>5666</v>
      </c>
      <c r="B528" s="1" t="s">
        <v>5667</v>
      </c>
      <c r="C528" s="1" t="s">
        <v>5668</v>
      </c>
      <c r="D528" s="1" t="s">
        <v>10081</v>
      </c>
      <c r="E528" s="1" t="s">
        <v>9661</v>
      </c>
      <c r="F528" s="1" t="s">
        <v>5670</v>
      </c>
      <c r="G528" s="1" t="s">
        <v>11</v>
      </c>
      <c r="H528" s="5" t="s">
        <v>5671</v>
      </c>
      <c r="I528" s="1" t="s">
        <v>80</v>
      </c>
      <c r="J528" s="3"/>
      <c r="K528" s="3"/>
    </row>
    <row r="529">
      <c r="A529" s="4" t="s">
        <v>5673</v>
      </c>
      <c r="B529" s="1" t="s">
        <v>5674</v>
      </c>
      <c r="C529" s="1" t="s">
        <v>5675</v>
      </c>
      <c r="D529" s="1" t="s">
        <v>10082</v>
      </c>
      <c r="E529" s="1" t="s">
        <v>9650</v>
      </c>
      <c r="F529" s="1" t="s">
        <v>5677</v>
      </c>
      <c r="G529" s="1" t="s">
        <v>11</v>
      </c>
      <c r="H529" s="3"/>
      <c r="I529" s="1" t="s">
        <v>80</v>
      </c>
      <c r="J529" s="3"/>
      <c r="K529" s="3"/>
    </row>
    <row r="530">
      <c r="A530" s="4" t="s">
        <v>5681</v>
      </c>
      <c r="B530" s="1" t="s">
        <v>5682</v>
      </c>
      <c r="C530" s="1" t="s">
        <v>5683</v>
      </c>
      <c r="D530" s="1" t="s">
        <v>10083</v>
      </c>
      <c r="E530" s="1" t="s">
        <v>9749</v>
      </c>
      <c r="F530" s="1" t="s">
        <v>5685</v>
      </c>
      <c r="G530" s="1" t="s">
        <v>11</v>
      </c>
      <c r="H530" s="5" t="s">
        <v>5686</v>
      </c>
      <c r="I530" s="1" t="s">
        <v>80</v>
      </c>
      <c r="J530" s="3"/>
      <c r="K530" s="3"/>
    </row>
    <row r="531">
      <c r="A531" s="4" t="s">
        <v>5692</v>
      </c>
      <c r="B531" s="1" t="s">
        <v>5693</v>
      </c>
      <c r="C531" s="1" t="s">
        <v>5694</v>
      </c>
      <c r="D531" s="1" t="s">
        <v>10084</v>
      </c>
      <c r="E531" s="1" t="s">
        <v>9603</v>
      </c>
      <c r="F531" s="1" t="s">
        <v>5696</v>
      </c>
      <c r="G531" s="1" t="s">
        <v>5697</v>
      </c>
      <c r="H531" s="3"/>
      <c r="I531" s="1" t="s">
        <v>43</v>
      </c>
      <c r="J531" s="3"/>
      <c r="K531" s="3"/>
    </row>
    <row r="532">
      <c r="A532" s="4" t="s">
        <v>5699</v>
      </c>
      <c r="B532" s="1" t="s">
        <v>5700</v>
      </c>
      <c r="C532" s="1" t="s">
        <v>5701</v>
      </c>
      <c r="D532" s="1" t="s">
        <v>10085</v>
      </c>
      <c r="E532" s="1" t="s">
        <v>9592</v>
      </c>
      <c r="F532" s="1" t="s">
        <v>5703</v>
      </c>
      <c r="G532" s="1" t="s">
        <v>11</v>
      </c>
      <c r="H532" s="5" t="s">
        <v>5704</v>
      </c>
      <c r="I532" s="1" t="s">
        <v>312</v>
      </c>
      <c r="J532" s="3"/>
      <c r="K532" s="3"/>
    </row>
    <row r="533">
      <c r="A533" s="4" t="s">
        <v>5724</v>
      </c>
      <c r="B533" s="1" t="s">
        <v>5725</v>
      </c>
      <c r="C533" s="1" t="s">
        <v>5726</v>
      </c>
      <c r="D533" s="1" t="s">
        <v>10086</v>
      </c>
      <c r="E533" s="1" t="s">
        <v>10087</v>
      </c>
      <c r="F533" s="1" t="s">
        <v>5728</v>
      </c>
      <c r="G533" s="1" t="s">
        <v>11</v>
      </c>
      <c r="H533" s="5" t="s">
        <v>5729</v>
      </c>
      <c r="I533" s="1" t="s">
        <v>53</v>
      </c>
      <c r="J533" s="3"/>
      <c r="K533" s="3"/>
    </row>
    <row r="534">
      <c r="A534" s="4" t="s">
        <v>5733</v>
      </c>
      <c r="B534" s="1" t="s">
        <v>5734</v>
      </c>
      <c r="C534" s="1" t="s">
        <v>5735</v>
      </c>
      <c r="D534" s="1" t="s">
        <v>9575</v>
      </c>
      <c r="E534" s="1" t="s">
        <v>9608</v>
      </c>
      <c r="F534" s="3"/>
      <c r="G534" s="1" t="s">
        <v>5736</v>
      </c>
      <c r="H534" s="1" t="s">
        <v>11</v>
      </c>
      <c r="I534" s="1" t="s">
        <v>154</v>
      </c>
      <c r="J534" s="3"/>
      <c r="K534" s="3"/>
    </row>
    <row r="535">
      <c r="A535" s="4" t="s">
        <v>5738</v>
      </c>
      <c r="B535" s="1" t="s">
        <v>5739</v>
      </c>
      <c r="C535" s="1" t="s">
        <v>5740</v>
      </c>
      <c r="D535" s="1" t="s">
        <v>10088</v>
      </c>
      <c r="E535" s="1" t="s">
        <v>9592</v>
      </c>
      <c r="F535" s="1" t="s">
        <v>5742</v>
      </c>
      <c r="G535" s="1" t="s">
        <v>5743</v>
      </c>
      <c r="H535" s="5" t="s">
        <v>5744</v>
      </c>
      <c r="I535" s="1" t="s">
        <v>80</v>
      </c>
      <c r="J535" s="3"/>
      <c r="K535" s="3"/>
    </row>
    <row r="536">
      <c r="A536" s="4" t="s">
        <v>5750</v>
      </c>
      <c r="B536" s="1" t="s">
        <v>5751</v>
      </c>
      <c r="C536" s="1" t="s">
        <v>5752</v>
      </c>
      <c r="D536" s="1" t="s">
        <v>9930</v>
      </c>
      <c r="E536" s="1" t="s">
        <v>9592</v>
      </c>
      <c r="F536" s="1" t="s">
        <v>5754</v>
      </c>
      <c r="G536" s="1" t="s">
        <v>11</v>
      </c>
      <c r="H536" s="5" t="s">
        <v>5755</v>
      </c>
      <c r="I536" s="1" t="s">
        <v>154</v>
      </c>
      <c r="J536" s="3"/>
      <c r="K536" s="3"/>
    </row>
    <row r="537">
      <c r="A537" s="4" t="s">
        <v>5761</v>
      </c>
      <c r="B537" s="1" t="s">
        <v>5762</v>
      </c>
      <c r="C537" s="1" t="s">
        <v>5763</v>
      </c>
      <c r="D537" s="1" t="s">
        <v>5764</v>
      </c>
      <c r="E537" s="1" t="s">
        <v>9619</v>
      </c>
      <c r="F537" s="1" t="s">
        <v>5765</v>
      </c>
      <c r="G537" s="1" t="s">
        <v>11</v>
      </c>
      <c r="H537" s="3"/>
      <c r="I537" s="1" t="s">
        <v>31</v>
      </c>
      <c r="J537" s="3"/>
      <c r="K537" s="3"/>
    </row>
    <row r="538">
      <c r="A538" s="4" t="s">
        <v>5773</v>
      </c>
      <c r="B538" s="1" t="s">
        <v>5774</v>
      </c>
      <c r="C538" s="1" t="s">
        <v>5775</v>
      </c>
      <c r="D538" s="1" t="s">
        <v>10089</v>
      </c>
      <c r="E538" s="1" t="s">
        <v>9592</v>
      </c>
      <c r="F538" s="1" t="s">
        <v>5777</v>
      </c>
      <c r="G538" s="1" t="s">
        <v>11</v>
      </c>
      <c r="H538" s="5" t="s">
        <v>5778</v>
      </c>
      <c r="I538" s="1" t="s">
        <v>53</v>
      </c>
      <c r="J538" s="3"/>
      <c r="K538" s="3"/>
    </row>
    <row r="539">
      <c r="A539" s="4" t="s">
        <v>5806</v>
      </c>
      <c r="B539" s="1" t="s">
        <v>5807</v>
      </c>
      <c r="C539" s="1" t="s">
        <v>5808</v>
      </c>
      <c r="D539" s="1" t="s">
        <v>10090</v>
      </c>
      <c r="E539" s="1" t="s">
        <v>9661</v>
      </c>
      <c r="F539" s="1" t="s">
        <v>5810</v>
      </c>
      <c r="G539" s="1" t="s">
        <v>11</v>
      </c>
      <c r="H539" s="5" t="s">
        <v>5811</v>
      </c>
      <c r="I539" s="1" t="s">
        <v>31</v>
      </c>
      <c r="J539" s="3"/>
      <c r="K539" s="3"/>
    </row>
    <row r="540">
      <c r="A540" s="4" t="s">
        <v>5815</v>
      </c>
      <c r="B540" s="1" t="s">
        <v>5816</v>
      </c>
      <c r="C540" s="3"/>
      <c r="D540" s="1" t="s">
        <v>9575</v>
      </c>
      <c r="E540" s="1" t="s">
        <v>9608</v>
      </c>
      <c r="F540" s="3"/>
      <c r="G540" s="1" t="s">
        <v>11</v>
      </c>
      <c r="H540" s="1" t="s">
        <v>11</v>
      </c>
      <c r="I540" s="1" t="s">
        <v>11</v>
      </c>
      <c r="J540" s="3"/>
      <c r="K540" s="3"/>
    </row>
    <row r="541">
      <c r="A541" s="4" t="s">
        <v>5818</v>
      </c>
      <c r="B541" s="1" t="s">
        <v>5819</v>
      </c>
      <c r="C541" s="1" t="s">
        <v>5820</v>
      </c>
      <c r="D541" s="1" t="s">
        <v>10091</v>
      </c>
      <c r="E541" s="1" t="s">
        <v>9592</v>
      </c>
      <c r="F541" s="1" t="s">
        <v>5822</v>
      </c>
      <c r="G541" s="1" t="s">
        <v>5823</v>
      </c>
      <c r="H541" s="5" t="s">
        <v>5824</v>
      </c>
      <c r="I541" s="1" t="s">
        <v>183</v>
      </c>
      <c r="J541" s="3"/>
      <c r="K541" s="3"/>
    </row>
    <row r="542">
      <c r="A542" s="4" t="s">
        <v>5830</v>
      </c>
      <c r="B542" s="1" t="s">
        <v>5831</v>
      </c>
      <c r="C542" s="1" t="s">
        <v>5832</v>
      </c>
      <c r="D542" s="1" t="s">
        <v>10092</v>
      </c>
      <c r="E542" s="1" t="s">
        <v>9592</v>
      </c>
      <c r="F542" s="1" t="s">
        <v>5834</v>
      </c>
      <c r="G542" s="1" t="s">
        <v>11</v>
      </c>
      <c r="H542" s="5" t="s">
        <v>5835</v>
      </c>
      <c r="I542" s="1" t="s">
        <v>924</v>
      </c>
      <c r="J542" s="3"/>
      <c r="K542" s="3"/>
    </row>
    <row r="543">
      <c r="A543" s="4" t="s">
        <v>5837</v>
      </c>
      <c r="B543" s="1" t="s">
        <v>5838</v>
      </c>
      <c r="C543" s="1" t="s">
        <v>5839</v>
      </c>
      <c r="D543" s="1" t="s">
        <v>10093</v>
      </c>
      <c r="E543" s="1" t="s">
        <v>9592</v>
      </c>
      <c r="F543" s="1" t="s">
        <v>5841</v>
      </c>
      <c r="G543" s="1" t="s">
        <v>5842</v>
      </c>
      <c r="H543" s="5" t="s">
        <v>5843</v>
      </c>
      <c r="I543" s="1" t="s">
        <v>53</v>
      </c>
      <c r="J543" s="3"/>
      <c r="K543" s="3"/>
    </row>
    <row r="544">
      <c r="A544" s="4" t="s">
        <v>5845</v>
      </c>
      <c r="B544" s="1" t="s">
        <v>5846</v>
      </c>
      <c r="C544" s="1" t="s">
        <v>5847</v>
      </c>
      <c r="D544" s="1" t="s">
        <v>10094</v>
      </c>
      <c r="E544" s="1" t="s">
        <v>9661</v>
      </c>
      <c r="F544" s="1" t="s">
        <v>5849</v>
      </c>
      <c r="G544" s="1" t="s">
        <v>11</v>
      </c>
      <c r="H544" s="1" t="s">
        <v>11</v>
      </c>
      <c r="I544" s="1" t="s">
        <v>183</v>
      </c>
      <c r="J544" s="3"/>
      <c r="K544" s="3"/>
    </row>
    <row r="545">
      <c r="A545" s="4" t="s">
        <v>5851</v>
      </c>
      <c r="B545" s="1" t="s">
        <v>5852</v>
      </c>
      <c r="C545" s="1" t="s">
        <v>5853</v>
      </c>
      <c r="D545" s="1" t="s">
        <v>10095</v>
      </c>
      <c r="E545" s="1" t="s">
        <v>9661</v>
      </c>
      <c r="F545" s="1" t="s">
        <v>5855</v>
      </c>
      <c r="G545" s="1" t="s">
        <v>11</v>
      </c>
      <c r="H545" s="5" t="s">
        <v>5856</v>
      </c>
      <c r="I545" s="1" t="s">
        <v>312</v>
      </c>
      <c r="J545" s="3"/>
      <c r="K545" s="3"/>
    </row>
    <row r="546">
      <c r="A546" s="4" t="s">
        <v>5862</v>
      </c>
      <c r="B546" s="1" t="s">
        <v>5863</v>
      </c>
      <c r="C546" s="1" t="s">
        <v>5864</v>
      </c>
      <c r="D546" s="1" t="s">
        <v>10096</v>
      </c>
      <c r="E546" s="1" t="s">
        <v>9592</v>
      </c>
      <c r="F546" s="1" t="s">
        <v>5866</v>
      </c>
      <c r="G546" s="1" t="s">
        <v>11</v>
      </c>
      <c r="H546" s="5" t="s">
        <v>5867</v>
      </c>
      <c r="I546" s="1" t="s">
        <v>154</v>
      </c>
      <c r="J546" s="3"/>
      <c r="K546" s="3"/>
    </row>
    <row r="547">
      <c r="A547" s="4" t="s">
        <v>5869</v>
      </c>
      <c r="B547" s="1" t="s">
        <v>5870</v>
      </c>
      <c r="C547" s="1" t="s">
        <v>5871</v>
      </c>
      <c r="D547" s="1" t="s">
        <v>9575</v>
      </c>
      <c r="E547" s="1" t="s">
        <v>9608</v>
      </c>
      <c r="F547" s="3"/>
      <c r="G547" s="1" t="s">
        <v>11</v>
      </c>
      <c r="H547" s="1" t="s">
        <v>11</v>
      </c>
      <c r="I547" s="1" t="s">
        <v>31</v>
      </c>
      <c r="J547" s="3"/>
      <c r="K547" s="3"/>
    </row>
    <row r="548">
      <c r="A548" s="4" t="s">
        <v>5875</v>
      </c>
      <c r="B548" s="1" t="s">
        <v>5876</v>
      </c>
      <c r="C548" s="3"/>
      <c r="D548" s="1" t="s">
        <v>9575</v>
      </c>
      <c r="E548" s="1" t="s">
        <v>9608</v>
      </c>
      <c r="F548" s="3"/>
      <c r="G548" s="1" t="s">
        <v>11</v>
      </c>
      <c r="H548" s="1" t="s">
        <v>11</v>
      </c>
      <c r="I548" s="1" t="s">
        <v>11</v>
      </c>
      <c r="J548" s="3"/>
      <c r="K548" s="3"/>
    </row>
    <row r="549">
      <c r="A549" s="4" t="s">
        <v>5888</v>
      </c>
      <c r="B549" s="1" t="s">
        <v>5889</v>
      </c>
      <c r="C549" s="1" t="s">
        <v>5890</v>
      </c>
      <c r="D549" s="1" t="s">
        <v>10097</v>
      </c>
      <c r="E549" s="1" t="s">
        <v>9592</v>
      </c>
      <c r="F549" s="1" t="s">
        <v>5892</v>
      </c>
      <c r="G549" s="1" t="s">
        <v>5893</v>
      </c>
      <c r="H549" s="1" t="s">
        <v>11</v>
      </c>
      <c r="I549" s="1" t="s">
        <v>80</v>
      </c>
      <c r="J549" s="3"/>
      <c r="K549" s="3"/>
    </row>
    <row r="550">
      <c r="A550" s="4" t="s">
        <v>5897</v>
      </c>
      <c r="B550" s="1" t="s">
        <v>5898</v>
      </c>
      <c r="C550" s="1" t="s">
        <v>5899</v>
      </c>
      <c r="D550" s="1" t="s">
        <v>10098</v>
      </c>
      <c r="E550" s="1" t="s">
        <v>9597</v>
      </c>
      <c r="F550" s="1" t="s">
        <v>5901</v>
      </c>
      <c r="G550" s="1" t="s">
        <v>11</v>
      </c>
      <c r="H550" s="5" t="s">
        <v>5902</v>
      </c>
      <c r="I550" s="1" t="s">
        <v>80</v>
      </c>
      <c r="J550" s="3"/>
      <c r="K550" s="3"/>
    </row>
    <row r="551">
      <c r="A551" s="4" t="s">
        <v>5906</v>
      </c>
      <c r="B551" s="1" t="s">
        <v>5907</v>
      </c>
      <c r="C551" s="3"/>
      <c r="D551" s="1" t="s">
        <v>9575</v>
      </c>
      <c r="E551" s="1" t="s">
        <v>9608</v>
      </c>
      <c r="F551" s="3"/>
      <c r="G551" s="1" t="s">
        <v>11</v>
      </c>
      <c r="H551" s="1" t="s">
        <v>11</v>
      </c>
      <c r="I551" s="1" t="s">
        <v>11</v>
      </c>
      <c r="J551" s="3"/>
      <c r="K551" s="3"/>
    </row>
    <row r="552">
      <c r="A552" s="4" t="s">
        <v>5909</v>
      </c>
      <c r="B552" s="1" t="s">
        <v>5910</v>
      </c>
      <c r="C552" s="1" t="s">
        <v>5911</v>
      </c>
      <c r="D552" s="1" t="s">
        <v>10099</v>
      </c>
      <c r="E552" s="1" t="s">
        <v>9661</v>
      </c>
      <c r="F552" s="1" t="s">
        <v>1924</v>
      </c>
      <c r="G552" s="1" t="s">
        <v>5913</v>
      </c>
      <c r="H552" s="5" t="s">
        <v>5914</v>
      </c>
      <c r="I552" s="1" t="s">
        <v>53</v>
      </c>
      <c r="J552" s="3"/>
      <c r="K552" s="3"/>
    </row>
    <row r="553">
      <c r="A553" s="4" t="s">
        <v>5922</v>
      </c>
      <c r="B553" s="1" t="s">
        <v>5923</v>
      </c>
      <c r="C553" s="3"/>
      <c r="D553" s="1" t="s">
        <v>9575</v>
      </c>
      <c r="E553" s="1" t="s">
        <v>9608</v>
      </c>
      <c r="F553" s="3"/>
      <c r="G553" s="1" t="s">
        <v>11</v>
      </c>
      <c r="H553" s="1" t="s">
        <v>11</v>
      </c>
      <c r="I553" s="1" t="s">
        <v>11</v>
      </c>
      <c r="J553" s="3"/>
      <c r="K553" s="3"/>
    </row>
    <row r="554">
      <c r="A554" s="4" t="s">
        <v>5925</v>
      </c>
      <c r="B554" s="1" t="s">
        <v>5926</v>
      </c>
      <c r="C554" s="1" t="s">
        <v>5927</v>
      </c>
      <c r="D554" s="1" t="s">
        <v>10100</v>
      </c>
      <c r="E554" s="1" t="s">
        <v>10101</v>
      </c>
      <c r="F554" s="1" t="s">
        <v>5929</v>
      </c>
      <c r="G554" s="1" t="s">
        <v>11</v>
      </c>
      <c r="H554" s="1" t="s">
        <v>11</v>
      </c>
      <c r="I554" s="1" t="s">
        <v>80</v>
      </c>
      <c r="J554" s="3"/>
      <c r="K554" s="3"/>
    </row>
    <row r="555">
      <c r="A555" s="4" t="s">
        <v>5937</v>
      </c>
      <c r="B555" s="1" t="s">
        <v>5938</v>
      </c>
      <c r="C555" s="1" t="s">
        <v>5939</v>
      </c>
      <c r="D555" s="1" t="s">
        <v>10102</v>
      </c>
      <c r="E555" s="1" t="s">
        <v>9603</v>
      </c>
      <c r="F555" s="1" t="s">
        <v>5941</v>
      </c>
      <c r="G555" s="1" t="s">
        <v>11</v>
      </c>
      <c r="H555" s="5" t="s">
        <v>5942</v>
      </c>
      <c r="I555" s="1" t="s">
        <v>80</v>
      </c>
      <c r="J555" s="3"/>
      <c r="K555" s="3"/>
    </row>
    <row r="556">
      <c r="A556" s="4" t="s">
        <v>5944</v>
      </c>
      <c r="B556" s="1" t="s">
        <v>5945</v>
      </c>
      <c r="C556" s="1" t="s">
        <v>5946</v>
      </c>
      <c r="D556" s="1" t="s">
        <v>10103</v>
      </c>
      <c r="E556" s="1" t="s">
        <v>9631</v>
      </c>
      <c r="F556" s="1" t="s">
        <v>5948</v>
      </c>
      <c r="G556" s="1" t="s">
        <v>5949</v>
      </c>
      <c r="H556" s="5" t="s">
        <v>5950</v>
      </c>
      <c r="I556" s="1" t="s">
        <v>183</v>
      </c>
      <c r="J556" s="3"/>
      <c r="K556" s="3"/>
    </row>
    <row r="557">
      <c r="A557" s="4" t="s">
        <v>5954</v>
      </c>
      <c r="B557" s="1" t="s">
        <v>5955</v>
      </c>
      <c r="C557" s="1" t="s">
        <v>5956</v>
      </c>
      <c r="D557" s="1" t="s">
        <v>10104</v>
      </c>
      <c r="E557" s="1" t="s">
        <v>9592</v>
      </c>
      <c r="F557" s="1" t="s">
        <v>5958</v>
      </c>
      <c r="G557" s="1" t="s">
        <v>11</v>
      </c>
      <c r="H557" s="3"/>
      <c r="I557" s="1" t="s">
        <v>53</v>
      </c>
      <c r="J557" s="3"/>
      <c r="K557" s="3"/>
    </row>
    <row r="558">
      <c r="A558" s="4" t="s">
        <v>5960</v>
      </c>
      <c r="B558" s="1" t="s">
        <v>5961</v>
      </c>
      <c r="C558" s="1" t="s">
        <v>5962</v>
      </c>
      <c r="D558" s="1" t="s">
        <v>10105</v>
      </c>
      <c r="E558" s="1" t="s">
        <v>9661</v>
      </c>
      <c r="F558" s="1" t="s">
        <v>5964</v>
      </c>
      <c r="G558" s="1" t="s">
        <v>5965</v>
      </c>
      <c r="H558" s="5" t="s">
        <v>5966</v>
      </c>
      <c r="I558" s="1" t="s">
        <v>924</v>
      </c>
      <c r="J558" s="3"/>
      <c r="K558" s="3"/>
    </row>
    <row r="559">
      <c r="A559" s="4" t="s">
        <v>5988</v>
      </c>
      <c r="B559" s="1" t="s">
        <v>5989</v>
      </c>
      <c r="C559" s="1" t="s">
        <v>5990</v>
      </c>
      <c r="D559" s="1" t="s">
        <v>10106</v>
      </c>
      <c r="E559" s="1" t="s">
        <v>9597</v>
      </c>
      <c r="F559" s="1" t="s">
        <v>5992</v>
      </c>
      <c r="G559" s="1" t="s">
        <v>11</v>
      </c>
      <c r="H559" s="1" t="s">
        <v>11</v>
      </c>
      <c r="I559" s="1" t="s">
        <v>154</v>
      </c>
      <c r="J559" s="3"/>
      <c r="K559" s="3"/>
    </row>
    <row r="560">
      <c r="A560" s="4" t="s">
        <v>5994</v>
      </c>
      <c r="B560" s="1" t="s">
        <v>5995</v>
      </c>
      <c r="C560" s="1" t="s">
        <v>5996</v>
      </c>
      <c r="D560" s="1" t="s">
        <v>10107</v>
      </c>
      <c r="E560" s="1" t="s">
        <v>9597</v>
      </c>
      <c r="F560" s="1" t="s">
        <v>5998</v>
      </c>
      <c r="G560" s="1" t="s">
        <v>5999</v>
      </c>
      <c r="H560" s="1" t="s">
        <v>11</v>
      </c>
      <c r="I560" s="1" t="s">
        <v>80</v>
      </c>
      <c r="J560" s="3"/>
      <c r="K560" s="3"/>
    </row>
    <row r="561">
      <c r="A561" s="4" t="s">
        <v>6011</v>
      </c>
      <c r="B561" s="1" t="s">
        <v>6012</v>
      </c>
      <c r="C561" s="1" t="s">
        <v>6013</v>
      </c>
      <c r="D561" s="1" t="s">
        <v>10108</v>
      </c>
      <c r="E561" s="1" t="s">
        <v>9631</v>
      </c>
      <c r="F561" s="1" t="s">
        <v>6015</v>
      </c>
      <c r="G561" s="1" t="s">
        <v>6016</v>
      </c>
      <c r="H561" s="5" t="s">
        <v>6017</v>
      </c>
      <c r="I561" s="1" t="s">
        <v>80</v>
      </c>
      <c r="J561" s="3"/>
      <c r="K561" s="3"/>
    </row>
    <row r="562">
      <c r="A562" s="4" t="s">
        <v>6021</v>
      </c>
      <c r="B562" s="1" t="s">
        <v>6022</v>
      </c>
      <c r="C562" s="1" t="s">
        <v>6023</v>
      </c>
      <c r="D562" s="1" t="s">
        <v>10109</v>
      </c>
      <c r="E562" s="1" t="s">
        <v>9592</v>
      </c>
      <c r="F562" s="1" t="s">
        <v>6025</v>
      </c>
      <c r="G562" s="1" t="s">
        <v>11</v>
      </c>
      <c r="H562" s="5" t="s">
        <v>6026</v>
      </c>
      <c r="I562" s="1" t="s">
        <v>80</v>
      </c>
      <c r="J562" s="3"/>
      <c r="K562" s="3"/>
    </row>
    <row r="563">
      <c r="A563" s="4" t="s">
        <v>6032</v>
      </c>
      <c r="B563" s="1" t="s">
        <v>6033</v>
      </c>
      <c r="C563" s="1" t="s">
        <v>6034</v>
      </c>
      <c r="D563" s="1" t="s">
        <v>10110</v>
      </c>
      <c r="E563" s="1" t="s">
        <v>9597</v>
      </c>
      <c r="F563" s="1" t="s">
        <v>6036</v>
      </c>
      <c r="G563" s="1" t="s">
        <v>11</v>
      </c>
      <c r="H563" s="5" t="s">
        <v>6037</v>
      </c>
      <c r="I563" s="1" t="s">
        <v>80</v>
      </c>
      <c r="J563" s="3"/>
      <c r="K563" s="3"/>
    </row>
    <row r="564">
      <c r="A564" s="4" t="s">
        <v>6039</v>
      </c>
      <c r="B564" s="1" t="s">
        <v>6040</v>
      </c>
      <c r="C564" s="1" t="s">
        <v>6041</v>
      </c>
      <c r="D564" s="1" t="s">
        <v>10111</v>
      </c>
      <c r="E564" s="1" t="s">
        <v>9597</v>
      </c>
      <c r="F564" s="1" t="s">
        <v>6043</v>
      </c>
      <c r="G564" s="1" t="s">
        <v>11</v>
      </c>
      <c r="H564" s="5" t="s">
        <v>6044</v>
      </c>
      <c r="I564" s="1" t="s">
        <v>312</v>
      </c>
      <c r="J564" s="3"/>
      <c r="K564" s="3"/>
    </row>
    <row r="565">
      <c r="A565" s="4" t="s">
        <v>6048</v>
      </c>
      <c r="B565" s="1" t="s">
        <v>6049</v>
      </c>
      <c r="C565" s="3"/>
      <c r="D565" s="1" t="s">
        <v>9575</v>
      </c>
      <c r="E565" s="1" t="s">
        <v>9608</v>
      </c>
      <c r="F565" s="3"/>
      <c r="G565" s="1" t="s">
        <v>11</v>
      </c>
      <c r="H565" s="1" t="s">
        <v>11</v>
      </c>
      <c r="I565" s="1" t="s">
        <v>11</v>
      </c>
      <c r="J565" s="3"/>
      <c r="K565" s="3"/>
    </row>
    <row r="566">
      <c r="A566" s="4" t="s">
        <v>6053</v>
      </c>
      <c r="B566" s="1" t="s">
        <v>6054</v>
      </c>
      <c r="C566" s="1" t="s">
        <v>6055</v>
      </c>
      <c r="D566" s="1" t="s">
        <v>10112</v>
      </c>
      <c r="E566" s="1" t="s">
        <v>9603</v>
      </c>
      <c r="F566" s="1" t="s">
        <v>6057</v>
      </c>
      <c r="G566" s="1" t="s">
        <v>11</v>
      </c>
      <c r="H566" s="1" t="s">
        <v>11</v>
      </c>
      <c r="I566" s="1" t="s">
        <v>31</v>
      </c>
      <c r="J566" s="3"/>
      <c r="K566" s="3"/>
    </row>
    <row r="567">
      <c r="A567" s="4" t="s">
        <v>6059</v>
      </c>
      <c r="B567" s="1" t="s">
        <v>6060</v>
      </c>
      <c r="C567" s="1" t="s">
        <v>6061</v>
      </c>
      <c r="D567" s="1" t="s">
        <v>9944</v>
      </c>
      <c r="E567" s="1" t="s">
        <v>9597</v>
      </c>
      <c r="F567" s="1" t="s">
        <v>6063</v>
      </c>
      <c r="G567" s="1" t="s">
        <v>6064</v>
      </c>
      <c r="H567" s="5" t="s">
        <v>6065</v>
      </c>
      <c r="I567" s="1" t="s">
        <v>31</v>
      </c>
      <c r="J567" s="3"/>
      <c r="K567" s="3"/>
    </row>
    <row r="568">
      <c r="A568" s="4" t="s">
        <v>6069</v>
      </c>
      <c r="B568" s="1" t="s">
        <v>6070</v>
      </c>
      <c r="C568" s="1" t="s">
        <v>6071</v>
      </c>
      <c r="D568" s="1" t="s">
        <v>10113</v>
      </c>
      <c r="E568" s="1" t="s">
        <v>9631</v>
      </c>
      <c r="F568" s="1" t="s">
        <v>6073</v>
      </c>
      <c r="G568" s="1" t="s">
        <v>11</v>
      </c>
      <c r="H568" s="1" t="s">
        <v>6074</v>
      </c>
      <c r="I568" s="1" t="s">
        <v>154</v>
      </c>
      <c r="J568" s="3"/>
      <c r="K568" s="3"/>
    </row>
    <row r="569">
      <c r="A569" s="4" t="s">
        <v>6086</v>
      </c>
      <c r="B569" s="1" t="s">
        <v>6087</v>
      </c>
      <c r="C569" s="1" t="s">
        <v>6088</v>
      </c>
      <c r="D569" s="1" t="s">
        <v>10114</v>
      </c>
      <c r="E569" s="1" t="s">
        <v>9592</v>
      </c>
      <c r="F569" s="1" t="s">
        <v>6090</v>
      </c>
      <c r="G569" s="1" t="s">
        <v>11</v>
      </c>
      <c r="H569" s="5" t="s">
        <v>6091</v>
      </c>
      <c r="I569" s="1" t="s">
        <v>312</v>
      </c>
      <c r="J569" s="3"/>
      <c r="K569" s="3"/>
    </row>
    <row r="570">
      <c r="A570" s="4" t="s">
        <v>6095</v>
      </c>
      <c r="B570" s="1" t="s">
        <v>6096</v>
      </c>
      <c r="C570" s="1" t="s">
        <v>6097</v>
      </c>
      <c r="D570" s="1" t="s">
        <v>10115</v>
      </c>
      <c r="E570" s="1" t="s">
        <v>9661</v>
      </c>
      <c r="F570" s="1" t="s">
        <v>6099</v>
      </c>
      <c r="G570" s="1" t="s">
        <v>6100</v>
      </c>
      <c r="H570" s="5" t="s">
        <v>6101</v>
      </c>
      <c r="I570" s="1" t="s">
        <v>183</v>
      </c>
      <c r="J570" s="3"/>
      <c r="K570" s="3"/>
    </row>
    <row r="571">
      <c r="A571" s="4" t="s">
        <v>6105</v>
      </c>
      <c r="B571" s="1" t="s">
        <v>6106</v>
      </c>
      <c r="C571" s="1" t="s">
        <v>6107</v>
      </c>
      <c r="D571" s="1" t="s">
        <v>10116</v>
      </c>
      <c r="E571" s="1" t="s">
        <v>9592</v>
      </c>
      <c r="F571" s="1" t="s">
        <v>6109</v>
      </c>
      <c r="G571" s="1" t="s">
        <v>11</v>
      </c>
      <c r="H571" s="5" t="s">
        <v>6110</v>
      </c>
      <c r="I571" s="1" t="s">
        <v>382</v>
      </c>
      <c r="J571" s="3"/>
      <c r="K571" s="3"/>
    </row>
    <row r="572">
      <c r="A572" s="4" t="s">
        <v>6112</v>
      </c>
      <c r="B572" s="1" t="s">
        <v>6113</v>
      </c>
      <c r="C572" s="1" t="s">
        <v>6114</v>
      </c>
      <c r="D572" s="1" t="s">
        <v>10117</v>
      </c>
      <c r="E572" s="1" t="s">
        <v>9603</v>
      </c>
      <c r="F572" s="1" t="s">
        <v>6116</v>
      </c>
      <c r="G572" s="1" t="s">
        <v>11</v>
      </c>
      <c r="H572" s="5" t="s">
        <v>6117</v>
      </c>
      <c r="I572" s="1" t="s">
        <v>382</v>
      </c>
      <c r="J572" s="3"/>
      <c r="K572" s="3"/>
    </row>
    <row r="573">
      <c r="A573" s="4" t="s">
        <v>6119</v>
      </c>
      <c r="B573" s="1" t="s">
        <v>6120</v>
      </c>
      <c r="C573" s="1" t="s">
        <v>6121</v>
      </c>
      <c r="D573" s="1" t="s">
        <v>10118</v>
      </c>
      <c r="E573" s="1" t="s">
        <v>9661</v>
      </c>
      <c r="F573" s="1" t="s">
        <v>6123</v>
      </c>
      <c r="G573" s="1" t="s">
        <v>11</v>
      </c>
      <c r="H573" s="5" t="s">
        <v>6124</v>
      </c>
      <c r="I573" s="1" t="s">
        <v>31</v>
      </c>
      <c r="J573" s="3"/>
      <c r="K573" s="3"/>
    </row>
    <row r="574">
      <c r="A574" s="4" t="s">
        <v>6128</v>
      </c>
      <c r="B574" s="1" t="s">
        <v>6129</v>
      </c>
      <c r="C574" s="1" t="s">
        <v>6130</v>
      </c>
      <c r="D574" s="1" t="s">
        <v>10119</v>
      </c>
      <c r="E574" s="1" t="s">
        <v>9661</v>
      </c>
      <c r="F574" s="1" t="s">
        <v>6132</v>
      </c>
      <c r="G574" s="1" t="s">
        <v>11</v>
      </c>
      <c r="H574" s="1" t="s">
        <v>11</v>
      </c>
      <c r="I574" s="1" t="s">
        <v>183</v>
      </c>
      <c r="J574" s="3"/>
      <c r="K574" s="3"/>
    </row>
    <row r="575">
      <c r="A575" s="4" t="s">
        <v>6134</v>
      </c>
      <c r="B575" s="1" t="s">
        <v>6135</v>
      </c>
      <c r="C575" s="1" t="s">
        <v>6136</v>
      </c>
      <c r="D575" s="1" t="s">
        <v>10120</v>
      </c>
      <c r="E575" s="1" t="s">
        <v>9741</v>
      </c>
      <c r="F575" s="1" t="s">
        <v>6138</v>
      </c>
      <c r="G575" s="1" t="s">
        <v>11</v>
      </c>
      <c r="H575" s="5" t="s">
        <v>6139</v>
      </c>
      <c r="I575" s="1" t="s">
        <v>183</v>
      </c>
      <c r="J575" s="3"/>
      <c r="K575" s="3"/>
    </row>
    <row r="576">
      <c r="A576" s="4" t="s">
        <v>6141</v>
      </c>
      <c r="B576" s="1" t="s">
        <v>6142</v>
      </c>
      <c r="C576" s="1" t="s">
        <v>6143</v>
      </c>
      <c r="D576" s="1" t="s">
        <v>10121</v>
      </c>
      <c r="E576" s="1" t="s">
        <v>9603</v>
      </c>
      <c r="F576" s="1" t="s">
        <v>6145</v>
      </c>
      <c r="G576" s="1" t="s">
        <v>6146</v>
      </c>
      <c r="H576" s="1" t="s">
        <v>11</v>
      </c>
      <c r="I576" s="1" t="s">
        <v>382</v>
      </c>
      <c r="J576" s="3"/>
      <c r="K576" s="3"/>
    </row>
    <row r="577">
      <c r="A577" s="4" t="s">
        <v>6160</v>
      </c>
      <c r="B577" s="1" t="s">
        <v>6161</v>
      </c>
      <c r="C577" s="1" t="s">
        <v>6162</v>
      </c>
      <c r="D577" s="1" t="s">
        <v>10122</v>
      </c>
      <c r="E577" s="1" t="s">
        <v>9603</v>
      </c>
      <c r="F577" s="1" t="s">
        <v>6164</v>
      </c>
      <c r="G577" s="1" t="s">
        <v>11</v>
      </c>
      <c r="H577" s="1" t="s">
        <v>11</v>
      </c>
      <c r="I577" s="1" t="s">
        <v>53</v>
      </c>
      <c r="J577" s="3"/>
      <c r="K577" s="3"/>
    </row>
    <row r="578">
      <c r="A578" s="4" t="s">
        <v>6174</v>
      </c>
      <c r="B578" s="5" t="s">
        <v>6175</v>
      </c>
      <c r="C578" s="3"/>
      <c r="D578" s="1" t="s">
        <v>9575</v>
      </c>
      <c r="E578" s="1" t="s">
        <v>9608</v>
      </c>
      <c r="F578" s="3"/>
      <c r="G578" s="1" t="s">
        <v>11</v>
      </c>
      <c r="H578" s="1" t="s">
        <v>11</v>
      </c>
      <c r="I578" s="1" t="s">
        <v>11</v>
      </c>
      <c r="J578" s="3"/>
      <c r="K578" s="3"/>
    </row>
    <row r="579">
      <c r="A579" s="4" t="s">
        <v>6179</v>
      </c>
      <c r="B579" s="1" t="s">
        <v>6180</v>
      </c>
      <c r="C579" s="1" t="s">
        <v>6181</v>
      </c>
      <c r="D579" s="1" t="s">
        <v>10123</v>
      </c>
      <c r="E579" s="1" t="s">
        <v>9603</v>
      </c>
      <c r="F579" s="1" t="s">
        <v>6183</v>
      </c>
      <c r="G579" s="1" t="s">
        <v>11</v>
      </c>
      <c r="H579" s="3"/>
      <c r="I579" s="1" t="s">
        <v>80</v>
      </c>
      <c r="J579" s="3"/>
      <c r="K579" s="3"/>
    </row>
    <row r="580">
      <c r="A580" s="4" t="s">
        <v>6187</v>
      </c>
      <c r="B580" s="1" t="s">
        <v>6188</v>
      </c>
      <c r="C580" s="1" t="s">
        <v>6189</v>
      </c>
      <c r="D580" s="1" t="s">
        <v>10124</v>
      </c>
      <c r="E580" s="1" t="s">
        <v>9592</v>
      </c>
      <c r="F580" s="1" t="s">
        <v>6191</v>
      </c>
      <c r="G580" s="1" t="s">
        <v>11</v>
      </c>
      <c r="H580" s="5" t="s">
        <v>6192</v>
      </c>
      <c r="I580" s="1" t="s">
        <v>154</v>
      </c>
      <c r="J580" s="3"/>
      <c r="K580" s="3"/>
    </row>
    <row r="581">
      <c r="A581" s="4" t="s">
        <v>6194</v>
      </c>
      <c r="B581" s="1" t="s">
        <v>6195</v>
      </c>
      <c r="C581" s="3"/>
      <c r="D581" s="1" t="s">
        <v>9575</v>
      </c>
      <c r="E581" s="1" t="s">
        <v>9608</v>
      </c>
      <c r="F581" s="3"/>
      <c r="G581" s="1" t="s">
        <v>11</v>
      </c>
      <c r="H581" s="1" t="s">
        <v>11</v>
      </c>
      <c r="I581" s="1" t="s">
        <v>11</v>
      </c>
      <c r="J581" s="3"/>
      <c r="K581" s="3"/>
    </row>
    <row r="582">
      <c r="A582" s="4" t="s">
        <v>6201</v>
      </c>
      <c r="B582" s="1" t="s">
        <v>6202</v>
      </c>
      <c r="C582" s="1" t="s">
        <v>6203</v>
      </c>
      <c r="D582" s="1" t="s">
        <v>10125</v>
      </c>
      <c r="E582" s="1" t="s">
        <v>9661</v>
      </c>
      <c r="F582" s="1" t="s">
        <v>6205</v>
      </c>
      <c r="G582" s="1" t="s">
        <v>6206</v>
      </c>
      <c r="H582" s="1" t="s">
        <v>11</v>
      </c>
      <c r="I582" s="1" t="s">
        <v>183</v>
      </c>
      <c r="J582" s="3"/>
      <c r="K582" s="3"/>
    </row>
    <row r="583">
      <c r="A583" s="4" t="s">
        <v>6208</v>
      </c>
      <c r="B583" s="1" t="s">
        <v>6209</v>
      </c>
      <c r="C583" s="1" t="s">
        <v>6210</v>
      </c>
      <c r="D583" s="1" t="s">
        <v>10126</v>
      </c>
      <c r="E583" s="1" t="s">
        <v>9603</v>
      </c>
      <c r="F583" s="1" t="s">
        <v>6212</v>
      </c>
      <c r="G583" s="1" t="s">
        <v>6213</v>
      </c>
      <c r="H583" s="5" t="s">
        <v>6214</v>
      </c>
      <c r="I583" s="1" t="s">
        <v>31</v>
      </c>
      <c r="J583" s="3"/>
      <c r="K583" s="3"/>
    </row>
    <row r="584">
      <c r="A584" s="4" t="s">
        <v>6216</v>
      </c>
      <c r="B584" s="1" t="s">
        <v>6217</v>
      </c>
      <c r="C584" s="1" t="s">
        <v>6218</v>
      </c>
      <c r="D584" s="1" t="s">
        <v>10127</v>
      </c>
      <c r="E584" s="1" t="s">
        <v>9597</v>
      </c>
      <c r="F584" s="1" t="s">
        <v>6220</v>
      </c>
      <c r="G584" s="1" t="s">
        <v>11</v>
      </c>
      <c r="H584" s="5" t="s">
        <v>6221</v>
      </c>
      <c r="I584" s="1" t="s">
        <v>382</v>
      </c>
      <c r="J584" s="3"/>
      <c r="K584" s="3"/>
    </row>
    <row r="585">
      <c r="A585" s="4" t="s">
        <v>6223</v>
      </c>
      <c r="B585" s="1" t="s">
        <v>6224</v>
      </c>
      <c r="C585" s="1" t="s">
        <v>6225</v>
      </c>
      <c r="D585" s="1" t="s">
        <v>10128</v>
      </c>
      <c r="E585" s="1" t="s">
        <v>9603</v>
      </c>
      <c r="F585" s="1" t="s">
        <v>6227</v>
      </c>
      <c r="G585" s="1" t="s">
        <v>11</v>
      </c>
      <c r="H585" s="5" t="s">
        <v>6228</v>
      </c>
      <c r="I585" s="1" t="s">
        <v>1199</v>
      </c>
      <c r="J585" s="3"/>
      <c r="K585" s="3"/>
    </row>
    <row r="586">
      <c r="A586" s="4" t="s">
        <v>6230</v>
      </c>
      <c r="B586" s="1" t="s">
        <v>6231</v>
      </c>
      <c r="C586" s="1" t="s">
        <v>6232</v>
      </c>
      <c r="D586" s="1" t="s">
        <v>10129</v>
      </c>
      <c r="E586" s="1" t="s">
        <v>9631</v>
      </c>
      <c r="F586" s="1" t="s">
        <v>6234</v>
      </c>
      <c r="G586" s="1" t="s">
        <v>11</v>
      </c>
      <c r="H586" s="5" t="s">
        <v>6235</v>
      </c>
      <c r="I586" s="1" t="s">
        <v>80</v>
      </c>
      <c r="J586" s="3"/>
      <c r="K586" s="3"/>
    </row>
    <row r="587">
      <c r="A587" s="4" t="s">
        <v>6241</v>
      </c>
      <c r="B587" s="1" t="s">
        <v>6242</v>
      </c>
      <c r="C587" s="1" t="s">
        <v>6243</v>
      </c>
      <c r="D587" s="1" t="s">
        <v>10130</v>
      </c>
      <c r="E587" s="1" t="s">
        <v>9661</v>
      </c>
      <c r="F587" s="1" t="s">
        <v>6245</v>
      </c>
      <c r="G587" s="1" t="s">
        <v>6246</v>
      </c>
      <c r="H587" s="1" t="s">
        <v>11</v>
      </c>
      <c r="I587" s="1" t="s">
        <v>154</v>
      </c>
      <c r="J587" s="3"/>
      <c r="K587" s="3"/>
    </row>
    <row r="588">
      <c r="A588" s="4" t="s">
        <v>6248</v>
      </c>
      <c r="B588" s="1" t="s">
        <v>6249</v>
      </c>
      <c r="C588" s="1" t="s">
        <v>6250</v>
      </c>
      <c r="D588" s="1" t="s">
        <v>10131</v>
      </c>
      <c r="E588" s="1" t="s">
        <v>9592</v>
      </c>
      <c r="F588" s="1" t="s">
        <v>6252</v>
      </c>
      <c r="G588" s="1" t="s">
        <v>11</v>
      </c>
      <c r="H588" s="1" t="s">
        <v>11</v>
      </c>
      <c r="I588" s="1" t="s">
        <v>80</v>
      </c>
      <c r="J588" s="3"/>
      <c r="K588" s="3"/>
    </row>
    <row r="589">
      <c r="A589" s="4" t="s">
        <v>6258</v>
      </c>
      <c r="B589" s="1" t="s">
        <v>6259</v>
      </c>
      <c r="C589" s="1" t="s">
        <v>6260</v>
      </c>
      <c r="D589" s="1" t="s">
        <v>10132</v>
      </c>
      <c r="E589" s="1" t="s">
        <v>9592</v>
      </c>
      <c r="F589" s="1" t="s">
        <v>6262</v>
      </c>
      <c r="G589" s="1" t="s">
        <v>11</v>
      </c>
      <c r="H589" s="1" t="s">
        <v>11</v>
      </c>
      <c r="I589" s="1" t="s">
        <v>924</v>
      </c>
      <c r="J589" s="3"/>
      <c r="K589" s="3"/>
    </row>
    <row r="590">
      <c r="A590" s="4" t="s">
        <v>6270</v>
      </c>
      <c r="B590" s="1" t="s">
        <v>6271</v>
      </c>
      <c r="C590" s="1" t="s">
        <v>6272</v>
      </c>
      <c r="D590" s="1" t="s">
        <v>10133</v>
      </c>
      <c r="E590" s="1" t="s">
        <v>10134</v>
      </c>
      <c r="F590" s="1" t="s">
        <v>6274</v>
      </c>
      <c r="G590" s="1" t="s">
        <v>11</v>
      </c>
      <c r="H590" s="5" t="s">
        <v>6275</v>
      </c>
      <c r="I590" s="1" t="s">
        <v>312</v>
      </c>
      <c r="J590" s="3"/>
      <c r="K590" s="3"/>
    </row>
    <row r="591">
      <c r="A591" s="4" t="s">
        <v>6277</v>
      </c>
      <c r="B591" s="1" t="s">
        <v>6278</v>
      </c>
      <c r="C591" s="1" t="s">
        <v>6279</v>
      </c>
      <c r="D591" s="1" t="s">
        <v>10135</v>
      </c>
      <c r="E591" s="1" t="s">
        <v>9597</v>
      </c>
      <c r="F591" s="1" t="s">
        <v>6281</v>
      </c>
      <c r="G591" s="1" t="s">
        <v>11</v>
      </c>
      <c r="H591" s="5" t="s">
        <v>6282</v>
      </c>
      <c r="I591" s="1" t="s">
        <v>11</v>
      </c>
      <c r="J591" s="3"/>
      <c r="K591" s="3"/>
    </row>
    <row r="592">
      <c r="A592" s="4" t="s">
        <v>6284</v>
      </c>
      <c r="B592" s="1" t="s">
        <v>6285</v>
      </c>
      <c r="C592" s="1" t="s">
        <v>6286</v>
      </c>
      <c r="D592" s="1" t="s">
        <v>10136</v>
      </c>
      <c r="E592" s="1" t="s">
        <v>9597</v>
      </c>
      <c r="F592" s="1" t="s">
        <v>6288</v>
      </c>
      <c r="G592" s="1" t="s">
        <v>6289</v>
      </c>
      <c r="H592" s="5" t="s">
        <v>6290</v>
      </c>
      <c r="I592" s="1" t="s">
        <v>31</v>
      </c>
      <c r="J592" s="3"/>
      <c r="K592" s="3"/>
    </row>
    <row r="593">
      <c r="A593" s="4" t="s">
        <v>6292</v>
      </c>
      <c r="B593" s="1" t="s">
        <v>6293</v>
      </c>
      <c r="C593" s="1" t="s">
        <v>6294</v>
      </c>
      <c r="D593" s="1" t="s">
        <v>10137</v>
      </c>
      <c r="E593" s="1" t="s">
        <v>9597</v>
      </c>
      <c r="F593" s="1" t="s">
        <v>6296</v>
      </c>
      <c r="G593" s="1" t="s">
        <v>11</v>
      </c>
      <c r="H593" s="1" t="s">
        <v>11</v>
      </c>
      <c r="I593" s="1" t="s">
        <v>154</v>
      </c>
      <c r="J593" s="3"/>
      <c r="K593" s="3"/>
    </row>
    <row r="594">
      <c r="A594" s="4" t="s">
        <v>6300</v>
      </c>
      <c r="B594" s="1" t="s">
        <v>6301</v>
      </c>
      <c r="C594" s="1" t="s">
        <v>6302</v>
      </c>
      <c r="D594" s="1" t="s">
        <v>10138</v>
      </c>
      <c r="E594" s="1" t="s">
        <v>9597</v>
      </c>
      <c r="F594" s="1" t="s">
        <v>6304</v>
      </c>
      <c r="G594" s="1" t="s">
        <v>6305</v>
      </c>
      <c r="H594" s="1" t="s">
        <v>11</v>
      </c>
      <c r="I594" s="1" t="s">
        <v>31</v>
      </c>
      <c r="J594" s="3"/>
      <c r="K594" s="3"/>
    </row>
    <row r="595">
      <c r="A595" s="4" t="s">
        <v>6313</v>
      </c>
      <c r="B595" s="1" t="s">
        <v>6314</v>
      </c>
      <c r="C595" s="1" t="s">
        <v>6315</v>
      </c>
      <c r="D595" s="1" t="s">
        <v>10139</v>
      </c>
      <c r="E595" s="1" t="s">
        <v>9592</v>
      </c>
      <c r="F595" s="1" t="s">
        <v>6317</v>
      </c>
      <c r="G595" s="1" t="s">
        <v>11</v>
      </c>
      <c r="H595" s="5" t="s">
        <v>6318</v>
      </c>
      <c r="I595" s="1" t="s">
        <v>80</v>
      </c>
      <c r="J595" s="3"/>
      <c r="K595" s="3"/>
    </row>
    <row r="596">
      <c r="A596" s="4" t="s">
        <v>6326</v>
      </c>
      <c r="B596" s="1" t="s">
        <v>6327</v>
      </c>
      <c r="C596" s="1" t="s">
        <v>6328</v>
      </c>
      <c r="D596" s="1" t="s">
        <v>10140</v>
      </c>
      <c r="E596" s="1" t="s">
        <v>9592</v>
      </c>
      <c r="F596" s="1" t="s">
        <v>6330</v>
      </c>
      <c r="G596" s="1" t="s">
        <v>11</v>
      </c>
      <c r="H596" s="5" t="s">
        <v>6331</v>
      </c>
      <c r="I596" s="1" t="s">
        <v>654</v>
      </c>
      <c r="J596" s="3"/>
      <c r="K596" s="3"/>
    </row>
    <row r="597">
      <c r="A597" s="4" t="s">
        <v>6335</v>
      </c>
      <c r="B597" s="1" t="s">
        <v>6336</v>
      </c>
      <c r="C597" s="1" t="s">
        <v>6337</v>
      </c>
      <c r="D597" s="1" t="s">
        <v>10141</v>
      </c>
      <c r="E597" s="1" t="s">
        <v>9592</v>
      </c>
      <c r="F597" s="1" t="s">
        <v>6339</v>
      </c>
      <c r="G597" s="1" t="s">
        <v>11</v>
      </c>
      <c r="H597" s="5" t="s">
        <v>6340</v>
      </c>
      <c r="I597" s="1" t="s">
        <v>80</v>
      </c>
      <c r="J597" s="3"/>
      <c r="K597" s="3"/>
    </row>
    <row r="598">
      <c r="A598" s="4" t="s">
        <v>6356</v>
      </c>
      <c r="B598" s="1" t="s">
        <v>6357</v>
      </c>
      <c r="C598" s="1" t="s">
        <v>6358</v>
      </c>
      <c r="D598" s="1" t="s">
        <v>10142</v>
      </c>
      <c r="E598" s="1" t="s">
        <v>9661</v>
      </c>
      <c r="F598" s="1" t="s">
        <v>6360</v>
      </c>
      <c r="G598" s="1" t="s">
        <v>11</v>
      </c>
      <c r="H598" s="1" t="s">
        <v>11</v>
      </c>
      <c r="I598" s="1" t="s">
        <v>80</v>
      </c>
      <c r="J598" s="3"/>
      <c r="K598" s="3"/>
    </row>
    <row r="599">
      <c r="A599" s="4" t="s">
        <v>6370</v>
      </c>
      <c r="B599" s="1" t="s">
        <v>6371</v>
      </c>
      <c r="C599" s="3"/>
      <c r="D599" s="1" t="s">
        <v>9575</v>
      </c>
      <c r="E599" s="1" t="s">
        <v>9608</v>
      </c>
      <c r="F599" s="3"/>
      <c r="G599" s="1" t="s">
        <v>11</v>
      </c>
      <c r="H599" s="1" t="s">
        <v>11</v>
      </c>
      <c r="I599" s="1" t="s">
        <v>11</v>
      </c>
      <c r="J599" s="3"/>
      <c r="K599" s="3"/>
    </row>
    <row r="600">
      <c r="A600" s="4" t="s">
        <v>6373</v>
      </c>
      <c r="B600" s="1" t="s">
        <v>6374</v>
      </c>
      <c r="C600" s="1" t="s">
        <v>6375</v>
      </c>
      <c r="D600" s="1" t="s">
        <v>10143</v>
      </c>
      <c r="E600" s="1" t="s">
        <v>9603</v>
      </c>
      <c r="F600" s="1" t="s">
        <v>6377</v>
      </c>
      <c r="G600" s="1" t="s">
        <v>6378</v>
      </c>
      <c r="H600" s="5" t="s">
        <v>6379</v>
      </c>
      <c r="I600" s="1" t="s">
        <v>924</v>
      </c>
      <c r="J600" s="3"/>
      <c r="K600" s="3"/>
    </row>
    <row r="601">
      <c r="A601" s="4" t="s">
        <v>6393</v>
      </c>
      <c r="B601" s="1" t="s">
        <v>6394</v>
      </c>
      <c r="C601" s="1" t="s">
        <v>6395</v>
      </c>
      <c r="D601" s="1" t="s">
        <v>10144</v>
      </c>
      <c r="E601" s="1" t="s">
        <v>9592</v>
      </c>
      <c r="F601" s="1" t="s">
        <v>6397</v>
      </c>
      <c r="G601" s="1" t="s">
        <v>6398</v>
      </c>
      <c r="H601" s="5" t="s">
        <v>6399</v>
      </c>
      <c r="I601" s="1" t="s">
        <v>924</v>
      </c>
      <c r="J601" s="3"/>
      <c r="K601" s="3"/>
    </row>
    <row r="602">
      <c r="A602" s="4" t="s">
        <v>6403</v>
      </c>
      <c r="B602" s="1" t="s">
        <v>6404</v>
      </c>
      <c r="C602" s="1" t="s">
        <v>6405</v>
      </c>
      <c r="D602" s="1" t="s">
        <v>10145</v>
      </c>
      <c r="E602" s="1" t="s">
        <v>9628</v>
      </c>
      <c r="F602" s="1" t="s">
        <v>6407</v>
      </c>
      <c r="G602" s="1" t="s">
        <v>11</v>
      </c>
      <c r="H602" s="5" t="s">
        <v>6408</v>
      </c>
      <c r="I602" s="1" t="s">
        <v>31</v>
      </c>
      <c r="J602" s="3"/>
      <c r="K602" s="3"/>
    </row>
    <row r="603">
      <c r="A603" s="4" t="s">
        <v>6418</v>
      </c>
      <c r="B603" s="1" t="s">
        <v>6419</v>
      </c>
      <c r="C603" s="1" t="s">
        <v>6420</v>
      </c>
      <c r="D603" s="1" t="s">
        <v>10146</v>
      </c>
      <c r="E603" s="1" t="s">
        <v>9601</v>
      </c>
      <c r="F603" s="1" t="s">
        <v>6422</v>
      </c>
      <c r="G603" s="1" t="s">
        <v>11</v>
      </c>
      <c r="H603" s="1" t="s">
        <v>11</v>
      </c>
      <c r="I603" s="1" t="s">
        <v>80</v>
      </c>
      <c r="J603" s="3"/>
      <c r="K603" s="3"/>
    </row>
    <row r="604">
      <c r="A604" s="4" t="s">
        <v>6424</v>
      </c>
      <c r="B604" s="1" t="s">
        <v>6425</v>
      </c>
      <c r="C604" s="1" t="s">
        <v>6426</v>
      </c>
      <c r="D604" s="1" t="s">
        <v>10147</v>
      </c>
      <c r="E604" s="1" t="s">
        <v>9603</v>
      </c>
      <c r="F604" s="1" t="s">
        <v>6428</v>
      </c>
      <c r="G604" s="1" t="s">
        <v>11</v>
      </c>
      <c r="H604" s="1" t="s">
        <v>11</v>
      </c>
      <c r="I604" s="1" t="s">
        <v>80</v>
      </c>
      <c r="J604" s="3"/>
      <c r="K604" s="3"/>
    </row>
    <row r="605">
      <c r="A605" s="4" t="s">
        <v>6430</v>
      </c>
      <c r="B605" s="1" t="s">
        <v>6431</v>
      </c>
      <c r="C605" s="1" t="s">
        <v>6432</v>
      </c>
      <c r="D605" s="1" t="s">
        <v>10148</v>
      </c>
      <c r="E605" s="1" t="s">
        <v>9592</v>
      </c>
      <c r="F605" s="1" t="s">
        <v>6434</v>
      </c>
      <c r="G605" s="1" t="s">
        <v>11</v>
      </c>
      <c r="H605" s="1" t="s">
        <v>11</v>
      </c>
      <c r="I605" s="1" t="s">
        <v>53</v>
      </c>
      <c r="J605" s="3"/>
      <c r="K605" s="3"/>
    </row>
    <row r="606">
      <c r="A606" s="4" t="s">
        <v>6440</v>
      </c>
      <c r="B606" s="1" t="s">
        <v>6441</v>
      </c>
      <c r="C606" s="1" t="s">
        <v>6442</v>
      </c>
      <c r="D606" s="1" t="s">
        <v>10149</v>
      </c>
      <c r="E606" s="1" t="s">
        <v>9592</v>
      </c>
      <c r="F606" s="1" t="s">
        <v>6444</v>
      </c>
      <c r="G606" s="1" t="s">
        <v>11</v>
      </c>
      <c r="H606" s="5" t="s">
        <v>6445</v>
      </c>
      <c r="I606" s="1" t="s">
        <v>80</v>
      </c>
      <c r="J606" s="3"/>
      <c r="K606" s="3"/>
    </row>
    <row r="607">
      <c r="A607" s="4" t="s">
        <v>6449</v>
      </c>
      <c r="B607" s="1" t="s">
        <v>6450</v>
      </c>
      <c r="C607" s="3"/>
      <c r="D607" s="1" t="s">
        <v>9575</v>
      </c>
      <c r="E607" s="1" t="s">
        <v>9608</v>
      </c>
      <c r="F607" s="3"/>
      <c r="G607" s="1" t="s">
        <v>11</v>
      </c>
      <c r="H607" s="1" t="s">
        <v>11</v>
      </c>
      <c r="I607" s="1" t="s">
        <v>11</v>
      </c>
      <c r="J607" s="3"/>
      <c r="K607" s="3"/>
    </row>
    <row r="608">
      <c r="A608" s="4" t="s">
        <v>6458</v>
      </c>
      <c r="B608" s="1" t="s">
        <v>6459</v>
      </c>
      <c r="C608" s="1" t="s">
        <v>6460</v>
      </c>
      <c r="D608" s="1" t="s">
        <v>10150</v>
      </c>
      <c r="E608" s="1" t="s">
        <v>10151</v>
      </c>
      <c r="F608" s="1" t="s">
        <v>6462</v>
      </c>
      <c r="G608" s="1" t="s">
        <v>11</v>
      </c>
      <c r="H608" s="5" t="s">
        <v>6463</v>
      </c>
      <c r="I608" s="1" t="s">
        <v>154</v>
      </c>
      <c r="J608" s="3"/>
      <c r="K608" s="3"/>
    </row>
    <row r="609">
      <c r="A609" s="4" t="s">
        <v>6469</v>
      </c>
      <c r="B609" s="1" t="s">
        <v>6470</v>
      </c>
      <c r="C609" s="1" t="s">
        <v>6471</v>
      </c>
      <c r="D609" s="1" t="s">
        <v>10152</v>
      </c>
      <c r="E609" s="1" t="s">
        <v>9592</v>
      </c>
      <c r="F609" s="1" t="s">
        <v>6473</v>
      </c>
      <c r="G609" s="1" t="s">
        <v>6474</v>
      </c>
      <c r="H609" s="1" t="s">
        <v>11</v>
      </c>
      <c r="I609" s="1" t="s">
        <v>312</v>
      </c>
      <c r="J609" s="3"/>
      <c r="K609" s="3"/>
    </row>
    <row r="610">
      <c r="A610" s="4" t="s">
        <v>6478</v>
      </c>
      <c r="B610" s="1" t="s">
        <v>6479</v>
      </c>
      <c r="C610" s="1" t="s">
        <v>6480</v>
      </c>
      <c r="D610" s="1" t="s">
        <v>10153</v>
      </c>
      <c r="E610" s="1" t="s">
        <v>9597</v>
      </c>
      <c r="F610" s="1" t="s">
        <v>6482</v>
      </c>
      <c r="G610" s="1" t="s">
        <v>11</v>
      </c>
      <c r="H610" s="5" t="s">
        <v>6483</v>
      </c>
      <c r="I610" s="1" t="s">
        <v>80</v>
      </c>
      <c r="J610" s="3"/>
      <c r="K610" s="3"/>
    </row>
    <row r="611">
      <c r="A611" s="4" t="s">
        <v>6485</v>
      </c>
      <c r="B611" s="1" t="s">
        <v>6486</v>
      </c>
      <c r="C611" s="3"/>
      <c r="D611" s="1" t="s">
        <v>9575</v>
      </c>
      <c r="E611" s="1" t="s">
        <v>9608</v>
      </c>
      <c r="F611" s="3"/>
      <c r="G611" s="1" t="s">
        <v>11</v>
      </c>
      <c r="H611" s="1" t="s">
        <v>11</v>
      </c>
      <c r="I611" s="1" t="s">
        <v>11</v>
      </c>
      <c r="J611" s="3"/>
      <c r="K611" s="3"/>
    </row>
    <row r="612">
      <c r="A612" s="4" t="s">
        <v>6498</v>
      </c>
      <c r="B612" s="1" t="s">
        <v>6499</v>
      </c>
      <c r="C612" s="1" t="s">
        <v>6500</v>
      </c>
      <c r="D612" s="1" t="s">
        <v>10154</v>
      </c>
      <c r="E612" s="1" t="s">
        <v>9603</v>
      </c>
      <c r="F612" s="1" t="s">
        <v>6502</v>
      </c>
      <c r="G612" s="1" t="s">
        <v>6503</v>
      </c>
      <c r="H612" s="3"/>
      <c r="I612" s="1" t="s">
        <v>382</v>
      </c>
      <c r="J612" s="3"/>
      <c r="K612" s="3"/>
    </row>
    <row r="613">
      <c r="A613" s="4" t="s">
        <v>6507</v>
      </c>
      <c r="B613" s="1" t="s">
        <v>6508</v>
      </c>
      <c r="C613" s="1" t="s">
        <v>6509</v>
      </c>
      <c r="D613" s="1" t="s">
        <v>10155</v>
      </c>
      <c r="E613" s="1" t="s">
        <v>9631</v>
      </c>
      <c r="F613" s="1" t="s">
        <v>6511</v>
      </c>
      <c r="G613" s="1" t="s">
        <v>11</v>
      </c>
      <c r="H613" s="5" t="s">
        <v>6512</v>
      </c>
      <c r="I613" s="1" t="s">
        <v>154</v>
      </c>
      <c r="J613" s="3"/>
      <c r="K613" s="3"/>
    </row>
    <row r="614">
      <c r="A614" s="4" t="s">
        <v>6516</v>
      </c>
      <c r="B614" s="1" t="s">
        <v>6517</v>
      </c>
      <c r="C614" s="1" t="s">
        <v>6518</v>
      </c>
      <c r="D614" s="1" t="s">
        <v>10156</v>
      </c>
      <c r="E614" s="1" t="s">
        <v>10157</v>
      </c>
      <c r="F614" s="1" t="s">
        <v>6520</v>
      </c>
      <c r="G614" s="1" t="s">
        <v>11</v>
      </c>
      <c r="H614" s="3"/>
      <c r="I614" s="1" t="s">
        <v>80</v>
      </c>
      <c r="J614" s="3"/>
      <c r="K614" s="3"/>
    </row>
    <row r="615">
      <c r="A615" s="4" t="s">
        <v>6524</v>
      </c>
      <c r="B615" s="1" t="s">
        <v>6525</v>
      </c>
      <c r="C615" s="1" t="s">
        <v>6526</v>
      </c>
      <c r="D615" s="1" t="s">
        <v>10158</v>
      </c>
      <c r="E615" s="1" t="s">
        <v>10159</v>
      </c>
      <c r="F615" s="1" t="s">
        <v>6528</v>
      </c>
      <c r="G615" s="1" t="s">
        <v>11</v>
      </c>
      <c r="H615" s="5" t="s">
        <v>6529</v>
      </c>
      <c r="I615" s="1" t="s">
        <v>312</v>
      </c>
      <c r="J615" s="3"/>
      <c r="K615" s="3"/>
    </row>
    <row r="616">
      <c r="A616" s="4" t="s">
        <v>6533</v>
      </c>
      <c r="B616" s="1" t="s">
        <v>6534</v>
      </c>
      <c r="C616" s="1" t="s">
        <v>6535</v>
      </c>
      <c r="D616" s="1" t="s">
        <v>10160</v>
      </c>
      <c r="E616" s="1" t="s">
        <v>9592</v>
      </c>
      <c r="F616" s="1" t="s">
        <v>6537</v>
      </c>
      <c r="G616" s="1" t="s">
        <v>6538</v>
      </c>
      <c r="H616" s="5" t="s">
        <v>6539</v>
      </c>
      <c r="I616" s="1" t="s">
        <v>312</v>
      </c>
      <c r="J616" s="3"/>
      <c r="K616" s="3"/>
    </row>
    <row r="617">
      <c r="A617" s="4" t="s">
        <v>6551</v>
      </c>
      <c r="B617" s="1" t="s">
        <v>6552</v>
      </c>
      <c r="C617" s="1" t="s">
        <v>6553</v>
      </c>
      <c r="D617" s="1" t="s">
        <v>10161</v>
      </c>
      <c r="E617" s="1" t="s">
        <v>9592</v>
      </c>
      <c r="F617" s="1" t="s">
        <v>6555</v>
      </c>
      <c r="G617" s="1" t="s">
        <v>6556</v>
      </c>
      <c r="H617" s="5" t="s">
        <v>6557</v>
      </c>
      <c r="I617" s="1" t="s">
        <v>80</v>
      </c>
      <c r="J617" s="3"/>
      <c r="K617" s="3"/>
    </row>
    <row r="618">
      <c r="A618" s="4" t="s">
        <v>6563</v>
      </c>
      <c r="B618" s="1" t="s">
        <v>6564</v>
      </c>
      <c r="C618" s="1" t="s">
        <v>6565</v>
      </c>
      <c r="D618" s="1" t="s">
        <v>10162</v>
      </c>
      <c r="E618" s="1" t="s">
        <v>10101</v>
      </c>
      <c r="F618" s="1" t="s">
        <v>6567</v>
      </c>
      <c r="G618" s="1" t="s">
        <v>6568</v>
      </c>
      <c r="H618" s="1" t="s">
        <v>11</v>
      </c>
      <c r="I618" s="1" t="s">
        <v>31</v>
      </c>
      <c r="J618" s="3"/>
      <c r="K618" s="3"/>
    </row>
    <row r="619">
      <c r="A619" s="4" t="s">
        <v>6570</v>
      </c>
      <c r="B619" s="1" t="s">
        <v>6571</v>
      </c>
      <c r="C619" s="1" t="s">
        <v>6572</v>
      </c>
      <c r="D619" s="1" t="s">
        <v>10163</v>
      </c>
      <c r="E619" s="1" t="s">
        <v>9592</v>
      </c>
      <c r="F619" s="1" t="s">
        <v>6574</v>
      </c>
      <c r="G619" s="1" t="s">
        <v>6575</v>
      </c>
      <c r="H619" s="1" t="s">
        <v>11</v>
      </c>
      <c r="I619" s="1" t="s">
        <v>382</v>
      </c>
      <c r="J619" s="3"/>
      <c r="K619" s="3"/>
    </row>
    <row r="620">
      <c r="A620" s="4" t="s">
        <v>6577</v>
      </c>
      <c r="B620" s="1" t="s">
        <v>6578</v>
      </c>
      <c r="C620" s="1" t="s">
        <v>6579</v>
      </c>
      <c r="D620" s="1" t="s">
        <v>10164</v>
      </c>
      <c r="E620" s="1" t="s">
        <v>9631</v>
      </c>
      <c r="F620" s="1" t="s">
        <v>6581</v>
      </c>
      <c r="G620" s="1" t="s">
        <v>6582</v>
      </c>
      <c r="H620" s="1" t="s">
        <v>11</v>
      </c>
      <c r="I620" s="1" t="s">
        <v>80</v>
      </c>
      <c r="J620" s="3"/>
      <c r="K620" s="3"/>
    </row>
    <row r="621">
      <c r="A621" s="4" t="s">
        <v>6584</v>
      </c>
      <c r="B621" s="1" t="s">
        <v>6585</v>
      </c>
      <c r="C621" s="1" t="s">
        <v>6586</v>
      </c>
      <c r="D621" s="1" t="s">
        <v>10165</v>
      </c>
      <c r="E621" s="1" t="s">
        <v>9592</v>
      </c>
      <c r="F621" s="1" t="s">
        <v>6588</v>
      </c>
      <c r="G621" s="1" t="s">
        <v>11</v>
      </c>
      <c r="H621" s="5" t="s">
        <v>6589</v>
      </c>
      <c r="I621" s="1" t="s">
        <v>924</v>
      </c>
      <c r="J621" s="3"/>
      <c r="K621" s="3"/>
    </row>
    <row r="622">
      <c r="A622" s="4" t="s">
        <v>6591</v>
      </c>
      <c r="B622" s="1" t="s">
        <v>6592</v>
      </c>
      <c r="C622" s="1" t="s">
        <v>6593</v>
      </c>
      <c r="D622" s="1" t="s">
        <v>10166</v>
      </c>
      <c r="E622" s="1" t="s">
        <v>9592</v>
      </c>
      <c r="F622" s="1" t="s">
        <v>6595</v>
      </c>
      <c r="G622" s="1" t="s">
        <v>6596</v>
      </c>
      <c r="H622" s="5" t="s">
        <v>6597</v>
      </c>
      <c r="I622" s="1" t="s">
        <v>924</v>
      </c>
      <c r="J622" s="3"/>
      <c r="K622" s="3"/>
    </row>
    <row r="623">
      <c r="A623" s="4" t="s">
        <v>6599</v>
      </c>
      <c r="B623" s="1" t="s">
        <v>6600</v>
      </c>
      <c r="C623" s="1" t="s">
        <v>6601</v>
      </c>
      <c r="D623" s="1" t="s">
        <v>10167</v>
      </c>
      <c r="E623" s="1" t="s">
        <v>9927</v>
      </c>
      <c r="F623" s="1" t="s">
        <v>6603</v>
      </c>
      <c r="G623" s="1" t="s">
        <v>11</v>
      </c>
      <c r="H623" s="5" t="s">
        <v>6604</v>
      </c>
      <c r="I623" s="1" t="s">
        <v>154</v>
      </c>
      <c r="J623" s="3"/>
      <c r="K623" s="3"/>
    </row>
    <row r="624">
      <c r="A624" s="4" t="s">
        <v>6610</v>
      </c>
      <c r="B624" s="1" t="s">
        <v>6611</v>
      </c>
      <c r="C624" s="3"/>
      <c r="D624" s="1" t="s">
        <v>9575</v>
      </c>
      <c r="E624" s="1" t="s">
        <v>9608</v>
      </c>
      <c r="F624" s="3"/>
      <c r="G624" s="1" t="s">
        <v>11</v>
      </c>
      <c r="H624" s="1" t="s">
        <v>11</v>
      </c>
      <c r="I624" s="1" t="s">
        <v>11</v>
      </c>
      <c r="J624" s="3"/>
      <c r="K624" s="3"/>
    </row>
    <row r="625">
      <c r="A625" s="4" t="s">
        <v>6615</v>
      </c>
      <c r="B625" s="1" t="s">
        <v>6616</v>
      </c>
      <c r="C625" s="1" t="s">
        <v>6617</v>
      </c>
      <c r="D625" s="1" t="s">
        <v>10168</v>
      </c>
      <c r="E625" s="1" t="s">
        <v>9592</v>
      </c>
      <c r="F625" s="1" t="s">
        <v>6619</v>
      </c>
      <c r="G625" s="1" t="s">
        <v>6620</v>
      </c>
      <c r="H625" s="5" t="s">
        <v>6621</v>
      </c>
      <c r="I625" s="1" t="s">
        <v>80</v>
      </c>
      <c r="J625" s="3"/>
      <c r="K625" s="3"/>
    </row>
    <row r="626">
      <c r="A626" s="4" t="s">
        <v>6623</v>
      </c>
      <c r="B626" s="1" t="s">
        <v>6624</v>
      </c>
      <c r="C626" s="1" t="s">
        <v>6625</v>
      </c>
      <c r="D626" s="1" t="s">
        <v>9939</v>
      </c>
      <c r="E626" s="1" t="s">
        <v>9661</v>
      </c>
      <c r="F626" s="1" t="s">
        <v>6627</v>
      </c>
      <c r="G626" s="1" t="s">
        <v>11</v>
      </c>
      <c r="H626" s="5" t="s">
        <v>6628</v>
      </c>
      <c r="I626" s="1" t="s">
        <v>31</v>
      </c>
      <c r="J626" s="3"/>
      <c r="K626" s="3"/>
    </row>
    <row r="627">
      <c r="A627" s="4" t="s">
        <v>6630</v>
      </c>
      <c r="B627" s="1" t="s">
        <v>6631</v>
      </c>
      <c r="C627" s="1" t="s">
        <v>6632</v>
      </c>
      <c r="D627" s="1" t="s">
        <v>10169</v>
      </c>
      <c r="E627" s="1" t="s">
        <v>9592</v>
      </c>
      <c r="F627" s="1" t="s">
        <v>2991</v>
      </c>
      <c r="G627" s="1" t="s">
        <v>11</v>
      </c>
      <c r="H627" s="1" t="s">
        <v>11</v>
      </c>
      <c r="I627" s="1" t="s">
        <v>80</v>
      </c>
      <c r="J627" s="3"/>
      <c r="K627" s="3"/>
    </row>
    <row r="628">
      <c r="A628" s="4" t="s">
        <v>6635</v>
      </c>
      <c r="B628" s="1" t="s">
        <v>6636</v>
      </c>
      <c r="C628" s="1" t="s">
        <v>6637</v>
      </c>
      <c r="D628" s="1" t="s">
        <v>10170</v>
      </c>
      <c r="E628" s="1" t="s">
        <v>9592</v>
      </c>
      <c r="F628" s="1" t="s">
        <v>6639</v>
      </c>
      <c r="G628" s="1" t="s">
        <v>6640</v>
      </c>
      <c r="H628" s="5" t="s">
        <v>6641</v>
      </c>
      <c r="I628" s="1" t="s">
        <v>53</v>
      </c>
      <c r="J628" s="3"/>
      <c r="K628" s="3"/>
    </row>
    <row r="629">
      <c r="A629" s="4" t="s">
        <v>6647</v>
      </c>
      <c r="B629" s="1" t="s">
        <v>6648</v>
      </c>
      <c r="C629" s="1" t="s">
        <v>6649</v>
      </c>
      <c r="D629" s="1" t="s">
        <v>9864</v>
      </c>
      <c r="E629" s="1" t="s">
        <v>9592</v>
      </c>
      <c r="F629" s="1" t="s">
        <v>6651</v>
      </c>
      <c r="G629" s="1" t="s">
        <v>11</v>
      </c>
      <c r="H629" s="5" t="s">
        <v>6652</v>
      </c>
      <c r="I629" s="1" t="s">
        <v>312</v>
      </c>
      <c r="J629" s="3"/>
      <c r="K629" s="3"/>
    </row>
    <row r="630">
      <c r="A630" s="4" t="s">
        <v>6654</v>
      </c>
      <c r="B630" s="1" t="s">
        <v>6655</v>
      </c>
      <c r="C630" s="1" t="s">
        <v>6656</v>
      </c>
      <c r="D630" s="1" t="s">
        <v>10171</v>
      </c>
      <c r="E630" s="1" t="s">
        <v>9852</v>
      </c>
      <c r="F630" s="1" t="s">
        <v>6658</v>
      </c>
      <c r="G630" s="1" t="s">
        <v>6659</v>
      </c>
      <c r="H630" s="1" t="s">
        <v>11</v>
      </c>
      <c r="I630" s="1" t="s">
        <v>31</v>
      </c>
      <c r="J630" s="3"/>
      <c r="K630" s="3"/>
    </row>
    <row r="631">
      <c r="A631" s="4" t="s">
        <v>6663</v>
      </c>
      <c r="B631" s="1" t="s">
        <v>6664</v>
      </c>
      <c r="C631" s="1" t="s">
        <v>6665</v>
      </c>
      <c r="D631" s="1" t="s">
        <v>10172</v>
      </c>
      <c r="E631" s="1" t="s">
        <v>9592</v>
      </c>
      <c r="F631" s="1" t="s">
        <v>6667</v>
      </c>
      <c r="G631" s="1" t="s">
        <v>11</v>
      </c>
      <c r="H631" s="1" t="s">
        <v>11</v>
      </c>
      <c r="I631" s="1" t="s">
        <v>31</v>
      </c>
      <c r="J631" s="3"/>
      <c r="K631" s="3"/>
    </row>
    <row r="632">
      <c r="A632" s="4" t="s">
        <v>6671</v>
      </c>
      <c r="B632" s="1" t="s">
        <v>6672</v>
      </c>
      <c r="C632" s="1" t="s">
        <v>6673</v>
      </c>
      <c r="D632" s="1" t="s">
        <v>10173</v>
      </c>
      <c r="E632" s="1" t="s">
        <v>9597</v>
      </c>
      <c r="F632" s="1" t="s">
        <v>6675</v>
      </c>
      <c r="G632" s="1" t="s">
        <v>6676</v>
      </c>
      <c r="H632" s="5" t="s">
        <v>6677</v>
      </c>
      <c r="I632" s="1" t="s">
        <v>80</v>
      </c>
      <c r="J632" s="3"/>
      <c r="K632" s="3"/>
    </row>
    <row r="633">
      <c r="A633" s="4" t="s">
        <v>6681</v>
      </c>
      <c r="B633" s="1" t="s">
        <v>6682</v>
      </c>
      <c r="C633" s="1" t="s">
        <v>6683</v>
      </c>
      <c r="D633" s="1" t="s">
        <v>10174</v>
      </c>
      <c r="E633" s="1" t="s">
        <v>9741</v>
      </c>
      <c r="F633" s="1" t="s">
        <v>6685</v>
      </c>
      <c r="G633" s="1" t="s">
        <v>6686</v>
      </c>
      <c r="H633" s="5" t="s">
        <v>6687</v>
      </c>
      <c r="I633" s="1" t="s">
        <v>31</v>
      </c>
      <c r="J633" s="3"/>
      <c r="K633" s="3"/>
    </row>
    <row r="634">
      <c r="A634" s="4" t="s">
        <v>6689</v>
      </c>
      <c r="B634" s="1" t="s">
        <v>6690</v>
      </c>
      <c r="C634" s="1" t="s">
        <v>6691</v>
      </c>
      <c r="D634" s="1" t="s">
        <v>10175</v>
      </c>
      <c r="E634" s="1" t="s">
        <v>9933</v>
      </c>
      <c r="F634" s="1" t="s">
        <v>6693</v>
      </c>
      <c r="G634" s="1" t="s">
        <v>6694</v>
      </c>
      <c r="H634" s="5" t="s">
        <v>6695</v>
      </c>
      <c r="I634" s="1" t="s">
        <v>80</v>
      </c>
      <c r="J634" s="3"/>
      <c r="K634" s="3"/>
    </row>
    <row r="635">
      <c r="A635" s="4" t="s">
        <v>6697</v>
      </c>
      <c r="B635" s="1" t="s">
        <v>6698</v>
      </c>
      <c r="C635" s="3"/>
      <c r="D635" s="1" t="s">
        <v>9575</v>
      </c>
      <c r="E635" s="1" t="s">
        <v>9608</v>
      </c>
      <c r="F635" s="3"/>
      <c r="G635" s="1" t="s">
        <v>11</v>
      </c>
      <c r="H635" s="1" t="s">
        <v>11</v>
      </c>
      <c r="I635" s="1" t="s">
        <v>11</v>
      </c>
      <c r="J635" s="3"/>
      <c r="K635" s="3"/>
    </row>
    <row r="636">
      <c r="A636" s="4" t="s">
        <v>6700</v>
      </c>
      <c r="B636" s="1" t="s">
        <v>6701</v>
      </c>
      <c r="C636" s="1" t="s">
        <v>6702</v>
      </c>
      <c r="D636" s="1" t="s">
        <v>10176</v>
      </c>
      <c r="E636" s="1" t="s">
        <v>9603</v>
      </c>
      <c r="F636" s="1" t="s">
        <v>6704</v>
      </c>
      <c r="G636" s="1" t="s">
        <v>11</v>
      </c>
      <c r="H636" s="5" t="s">
        <v>6705</v>
      </c>
      <c r="I636" s="1" t="s">
        <v>11</v>
      </c>
      <c r="J636" s="3"/>
      <c r="K636" s="3"/>
    </row>
    <row r="637">
      <c r="A637" s="4" t="s">
        <v>6711</v>
      </c>
      <c r="B637" s="1" t="s">
        <v>6712</v>
      </c>
      <c r="C637" s="1" t="s">
        <v>6713</v>
      </c>
      <c r="D637" s="1" t="s">
        <v>10177</v>
      </c>
      <c r="E637" s="1" t="s">
        <v>9592</v>
      </c>
      <c r="F637" s="1" t="s">
        <v>6715</v>
      </c>
      <c r="G637" s="1" t="s">
        <v>11</v>
      </c>
      <c r="H637" s="5" t="s">
        <v>6716</v>
      </c>
      <c r="I637" s="1" t="s">
        <v>11</v>
      </c>
      <c r="J637" s="3"/>
      <c r="K637" s="3"/>
    </row>
    <row r="638">
      <c r="A638" s="4" t="s">
        <v>6720</v>
      </c>
      <c r="B638" s="1" t="s">
        <v>6721</v>
      </c>
      <c r="C638" s="1" t="s">
        <v>6722</v>
      </c>
      <c r="D638" s="1" t="s">
        <v>10178</v>
      </c>
      <c r="E638" s="1" t="s">
        <v>9592</v>
      </c>
      <c r="F638" s="1" t="s">
        <v>6724</v>
      </c>
      <c r="G638" s="1" t="s">
        <v>11</v>
      </c>
      <c r="H638" s="1" t="s">
        <v>11</v>
      </c>
      <c r="I638" s="1" t="s">
        <v>80</v>
      </c>
      <c r="J638" s="3"/>
      <c r="K638" s="3"/>
    </row>
    <row r="639">
      <c r="A639" s="4" t="s">
        <v>6726</v>
      </c>
      <c r="B639" s="1" t="s">
        <v>6727</v>
      </c>
      <c r="C639" s="1" t="s">
        <v>6728</v>
      </c>
      <c r="D639" s="1" t="s">
        <v>9938</v>
      </c>
      <c r="E639" s="1" t="s">
        <v>9597</v>
      </c>
      <c r="F639" s="1" t="s">
        <v>6729</v>
      </c>
      <c r="G639" s="1" t="s">
        <v>11</v>
      </c>
      <c r="H639" s="5" t="s">
        <v>6730</v>
      </c>
      <c r="I639" s="1" t="s">
        <v>183</v>
      </c>
      <c r="J639" s="3"/>
      <c r="K639" s="3"/>
    </row>
    <row r="640">
      <c r="A640" s="4" t="s">
        <v>6732</v>
      </c>
      <c r="B640" s="1" t="s">
        <v>6733</v>
      </c>
      <c r="C640" s="1" t="s">
        <v>6734</v>
      </c>
      <c r="D640" s="1" t="s">
        <v>10179</v>
      </c>
      <c r="E640" s="1" t="s">
        <v>9597</v>
      </c>
      <c r="F640" s="1" t="s">
        <v>6736</v>
      </c>
      <c r="G640" s="1" t="s">
        <v>11</v>
      </c>
      <c r="H640" s="5" t="s">
        <v>6737</v>
      </c>
      <c r="I640" s="1" t="s">
        <v>183</v>
      </c>
      <c r="J640" s="3"/>
      <c r="K640" s="3"/>
    </row>
    <row r="641">
      <c r="A641" s="4" t="s">
        <v>6751</v>
      </c>
      <c r="B641" s="1" t="s">
        <v>6752</v>
      </c>
      <c r="C641" s="1" t="s">
        <v>6753</v>
      </c>
      <c r="D641" s="1" t="s">
        <v>10180</v>
      </c>
      <c r="E641" s="1" t="s">
        <v>10181</v>
      </c>
      <c r="F641" s="1" t="s">
        <v>6755</v>
      </c>
      <c r="G641" s="1" t="s">
        <v>11</v>
      </c>
      <c r="H641" s="5" t="s">
        <v>6756</v>
      </c>
      <c r="I641" s="1" t="s">
        <v>924</v>
      </c>
      <c r="J641" s="3"/>
      <c r="K641" s="3"/>
    </row>
    <row r="642">
      <c r="A642" s="4" t="s">
        <v>6760</v>
      </c>
      <c r="B642" s="1" t="s">
        <v>6761</v>
      </c>
      <c r="C642" s="1" t="s">
        <v>6762</v>
      </c>
      <c r="D642" s="1" t="s">
        <v>10182</v>
      </c>
      <c r="E642" s="1" t="s">
        <v>9592</v>
      </c>
      <c r="F642" s="1" t="s">
        <v>6764</v>
      </c>
      <c r="G642" s="1" t="s">
        <v>11</v>
      </c>
      <c r="H642" s="3"/>
      <c r="I642" s="1" t="s">
        <v>183</v>
      </c>
      <c r="J642" s="3"/>
      <c r="K642" s="3"/>
    </row>
    <row r="643">
      <c r="A643" s="4" t="s">
        <v>6768</v>
      </c>
      <c r="B643" s="1" t="s">
        <v>6769</v>
      </c>
      <c r="C643" s="1" t="s">
        <v>6770</v>
      </c>
      <c r="D643" s="1" t="s">
        <v>10183</v>
      </c>
      <c r="E643" s="1" t="s">
        <v>9603</v>
      </c>
      <c r="F643" s="1" t="s">
        <v>6772</v>
      </c>
      <c r="G643" s="1" t="s">
        <v>6773</v>
      </c>
      <c r="H643" s="1" t="s">
        <v>11</v>
      </c>
      <c r="I643" s="1" t="s">
        <v>312</v>
      </c>
      <c r="J643" s="3"/>
      <c r="K643" s="3"/>
    </row>
    <row r="644">
      <c r="A644" s="4" t="s">
        <v>6779</v>
      </c>
      <c r="B644" s="1" t="s">
        <v>6780</v>
      </c>
      <c r="C644" s="1" t="s">
        <v>6781</v>
      </c>
      <c r="D644" s="7" t="s">
        <v>9586</v>
      </c>
      <c r="E644" s="1" t="s">
        <v>9592</v>
      </c>
      <c r="F644" s="1" t="s">
        <v>6783</v>
      </c>
      <c r="G644" s="1" t="s">
        <v>11</v>
      </c>
      <c r="H644" s="1" t="s">
        <v>11</v>
      </c>
      <c r="I644" s="1" t="s">
        <v>80</v>
      </c>
      <c r="J644" s="3"/>
      <c r="K644" s="3"/>
    </row>
    <row r="645">
      <c r="A645" s="4" t="s">
        <v>6785</v>
      </c>
      <c r="B645" s="1" t="s">
        <v>6786</v>
      </c>
      <c r="C645" s="3"/>
      <c r="D645" s="1" t="s">
        <v>9575</v>
      </c>
      <c r="E645" s="1" t="s">
        <v>9608</v>
      </c>
      <c r="F645" s="3"/>
      <c r="G645" s="1" t="s">
        <v>11</v>
      </c>
      <c r="H645" s="1" t="s">
        <v>11</v>
      </c>
      <c r="I645" s="1" t="s">
        <v>11</v>
      </c>
      <c r="J645" s="3"/>
      <c r="K645" s="3"/>
    </row>
    <row r="646">
      <c r="A646" s="4" t="s">
        <v>6788</v>
      </c>
      <c r="B646" s="1" t="s">
        <v>6789</v>
      </c>
      <c r="C646" s="1" t="s">
        <v>6790</v>
      </c>
      <c r="D646" s="1" t="s">
        <v>6791</v>
      </c>
      <c r="E646" s="1" t="s">
        <v>9619</v>
      </c>
      <c r="F646" s="1" t="s">
        <v>6792</v>
      </c>
      <c r="G646" s="1" t="s">
        <v>11</v>
      </c>
      <c r="H646" s="5" t="s">
        <v>6793</v>
      </c>
      <c r="I646" s="1" t="s">
        <v>31</v>
      </c>
      <c r="J646" s="3"/>
      <c r="K646" s="3"/>
    </row>
    <row r="647">
      <c r="A647" s="4" t="s">
        <v>6805</v>
      </c>
      <c r="B647" s="1" t="s">
        <v>6806</v>
      </c>
      <c r="C647" s="3"/>
      <c r="D647" s="1" t="s">
        <v>9575</v>
      </c>
      <c r="E647" s="1" t="s">
        <v>9608</v>
      </c>
      <c r="F647" s="3"/>
      <c r="G647" s="1" t="s">
        <v>11</v>
      </c>
      <c r="H647" s="1" t="s">
        <v>11</v>
      </c>
      <c r="I647" s="1" t="s">
        <v>11</v>
      </c>
      <c r="J647" s="3"/>
      <c r="K647" s="3"/>
    </row>
    <row r="648">
      <c r="A648" s="4" t="s">
        <v>6808</v>
      </c>
      <c r="B648" s="1" t="s">
        <v>6809</v>
      </c>
      <c r="C648" s="1" t="s">
        <v>6810</v>
      </c>
      <c r="D648" s="1" t="s">
        <v>10184</v>
      </c>
      <c r="E648" s="1" t="s">
        <v>9661</v>
      </c>
      <c r="F648" s="1" t="s">
        <v>6812</v>
      </c>
      <c r="G648" s="1" t="s">
        <v>11</v>
      </c>
      <c r="H648" s="5" t="s">
        <v>6813</v>
      </c>
      <c r="I648" s="1" t="s">
        <v>183</v>
      </c>
      <c r="J648" s="3"/>
      <c r="K648" s="3"/>
    </row>
    <row r="649">
      <c r="A649" s="4" t="s">
        <v>6825</v>
      </c>
      <c r="B649" s="1" t="s">
        <v>6826</v>
      </c>
      <c r="C649" s="1" t="s">
        <v>6827</v>
      </c>
      <c r="D649" s="1" t="s">
        <v>10185</v>
      </c>
      <c r="E649" s="1" t="s">
        <v>9592</v>
      </c>
      <c r="F649" s="1" t="s">
        <v>6829</v>
      </c>
      <c r="G649" s="1" t="s">
        <v>6830</v>
      </c>
      <c r="H649" s="1" t="s">
        <v>11</v>
      </c>
      <c r="I649" s="1" t="s">
        <v>80</v>
      </c>
      <c r="J649" s="3"/>
      <c r="K649" s="3"/>
    </row>
    <row r="650">
      <c r="A650" s="4" t="s">
        <v>6832</v>
      </c>
      <c r="B650" s="1" t="s">
        <v>6833</v>
      </c>
      <c r="C650" s="3"/>
      <c r="D650" s="1" t="s">
        <v>9575</v>
      </c>
      <c r="E650" s="1" t="s">
        <v>9608</v>
      </c>
      <c r="F650" s="3"/>
      <c r="G650" s="1" t="s">
        <v>11</v>
      </c>
      <c r="H650" s="1" t="s">
        <v>11</v>
      </c>
      <c r="I650" s="1" t="s">
        <v>11</v>
      </c>
      <c r="J650" s="3"/>
      <c r="K650" s="3"/>
    </row>
    <row r="651">
      <c r="A651" s="4" t="s">
        <v>6835</v>
      </c>
      <c r="B651" s="1" t="s">
        <v>6836</v>
      </c>
      <c r="C651" s="1" t="s">
        <v>6837</v>
      </c>
      <c r="D651" s="1" t="s">
        <v>10186</v>
      </c>
      <c r="E651" s="1" t="s">
        <v>9597</v>
      </c>
      <c r="F651" s="1" t="s">
        <v>6839</v>
      </c>
      <c r="G651" s="1" t="s">
        <v>6840</v>
      </c>
      <c r="H651" s="5" t="s">
        <v>6841</v>
      </c>
      <c r="I651" s="1" t="s">
        <v>382</v>
      </c>
      <c r="J651" s="3"/>
      <c r="K651" s="3"/>
    </row>
    <row r="652">
      <c r="A652" s="4" t="s">
        <v>6845</v>
      </c>
      <c r="B652" s="1" t="s">
        <v>6846</v>
      </c>
      <c r="C652" s="1" t="s">
        <v>6847</v>
      </c>
      <c r="D652" s="1" t="s">
        <v>10187</v>
      </c>
      <c r="E652" s="1" t="s">
        <v>9631</v>
      </c>
      <c r="F652" s="1" t="s">
        <v>6849</v>
      </c>
      <c r="G652" s="1" t="s">
        <v>6850</v>
      </c>
      <c r="H652" s="3"/>
      <c r="I652" s="1" t="s">
        <v>80</v>
      </c>
      <c r="J652" s="3"/>
      <c r="K652" s="3"/>
    </row>
    <row r="653">
      <c r="A653" s="4" t="s">
        <v>6852</v>
      </c>
      <c r="B653" s="1" t="s">
        <v>6853</v>
      </c>
      <c r="C653" s="1" t="s">
        <v>6854</v>
      </c>
      <c r="D653" s="1" t="s">
        <v>10188</v>
      </c>
      <c r="E653" s="1" t="s">
        <v>9592</v>
      </c>
      <c r="F653" s="1" t="s">
        <v>6856</v>
      </c>
      <c r="G653" s="1" t="s">
        <v>11</v>
      </c>
      <c r="H653" s="5" t="s">
        <v>6857</v>
      </c>
      <c r="I653" s="1" t="s">
        <v>43</v>
      </c>
      <c r="J653" s="3"/>
      <c r="K653" s="3"/>
    </row>
    <row r="654">
      <c r="A654" s="4" t="s">
        <v>6861</v>
      </c>
      <c r="B654" s="1" t="s">
        <v>6862</v>
      </c>
      <c r="C654" s="3"/>
      <c r="D654" s="1" t="s">
        <v>9575</v>
      </c>
      <c r="E654" s="1" t="s">
        <v>9608</v>
      </c>
      <c r="F654" s="3"/>
      <c r="G654" s="1" t="s">
        <v>11</v>
      </c>
      <c r="H654" s="1" t="s">
        <v>11</v>
      </c>
      <c r="I654" s="1" t="s">
        <v>11</v>
      </c>
      <c r="J654" s="3"/>
      <c r="K654" s="3"/>
    </row>
    <row r="655">
      <c r="A655" s="4" t="s">
        <v>6866</v>
      </c>
      <c r="B655" s="1" t="s">
        <v>6867</v>
      </c>
      <c r="C655" s="1" t="s">
        <v>6868</v>
      </c>
      <c r="D655" s="1" t="s">
        <v>9864</v>
      </c>
      <c r="E655" s="1" t="s">
        <v>9592</v>
      </c>
      <c r="F655" s="1" t="s">
        <v>6869</v>
      </c>
      <c r="G655" s="1" t="s">
        <v>11</v>
      </c>
      <c r="H655" s="1" t="s">
        <v>11</v>
      </c>
      <c r="I655" s="1" t="s">
        <v>183</v>
      </c>
      <c r="J655" s="3"/>
      <c r="K655" s="3"/>
    </row>
    <row r="656">
      <c r="A656" s="4" t="s">
        <v>6887</v>
      </c>
      <c r="B656" s="1" t="s">
        <v>6888</v>
      </c>
      <c r="C656" s="1" t="s">
        <v>6889</v>
      </c>
      <c r="D656" s="1" t="s">
        <v>10189</v>
      </c>
      <c r="E656" s="1" t="s">
        <v>9603</v>
      </c>
      <c r="F656" s="1" t="s">
        <v>6891</v>
      </c>
      <c r="G656" s="1" t="s">
        <v>11</v>
      </c>
      <c r="H656" s="5" t="s">
        <v>6892</v>
      </c>
      <c r="I656" s="1" t="s">
        <v>382</v>
      </c>
      <c r="J656" s="3"/>
      <c r="K656" s="3"/>
    </row>
    <row r="657">
      <c r="A657" s="4" t="s">
        <v>6908</v>
      </c>
      <c r="B657" s="1" t="s">
        <v>6909</v>
      </c>
      <c r="C657" s="1" t="s">
        <v>6910</v>
      </c>
      <c r="D657" s="1" t="s">
        <v>10190</v>
      </c>
      <c r="E657" s="1" t="s">
        <v>9790</v>
      </c>
      <c r="F657" s="1" t="s">
        <v>6912</v>
      </c>
      <c r="G657" s="1" t="s">
        <v>6913</v>
      </c>
      <c r="H657" s="1" t="s">
        <v>11</v>
      </c>
      <c r="I657" s="1" t="s">
        <v>80</v>
      </c>
      <c r="J657" s="3"/>
      <c r="K657" s="3"/>
    </row>
    <row r="658">
      <c r="A658" s="4" t="s">
        <v>6929</v>
      </c>
      <c r="B658" s="1" t="s">
        <v>6930</v>
      </c>
      <c r="C658" s="1" t="s">
        <v>6931</v>
      </c>
      <c r="D658" s="1" t="s">
        <v>10191</v>
      </c>
      <c r="E658" s="1" t="s">
        <v>9592</v>
      </c>
      <c r="F658" s="1" t="s">
        <v>6933</v>
      </c>
      <c r="G658" s="1" t="s">
        <v>6934</v>
      </c>
      <c r="H658" s="1" t="s">
        <v>11</v>
      </c>
      <c r="I658" s="1" t="s">
        <v>80</v>
      </c>
      <c r="J658" s="3"/>
      <c r="K658" s="3"/>
    </row>
    <row r="659">
      <c r="A659" s="4" t="s">
        <v>6936</v>
      </c>
      <c r="B659" s="1" t="s">
        <v>6937</v>
      </c>
      <c r="C659" s="1" t="s">
        <v>6938</v>
      </c>
      <c r="D659" s="1" t="s">
        <v>10165</v>
      </c>
      <c r="E659" s="1" t="s">
        <v>9631</v>
      </c>
      <c r="F659" s="1" t="s">
        <v>6940</v>
      </c>
      <c r="G659" s="1" t="s">
        <v>11</v>
      </c>
      <c r="H659" s="5" t="s">
        <v>6941</v>
      </c>
      <c r="I659" s="1" t="s">
        <v>183</v>
      </c>
      <c r="J659" s="3"/>
      <c r="K659" s="3"/>
    </row>
    <row r="660">
      <c r="A660" s="4" t="s">
        <v>6945</v>
      </c>
      <c r="B660" s="1" t="s">
        <v>6946</v>
      </c>
      <c r="C660" s="1" t="s">
        <v>6947</v>
      </c>
      <c r="D660" s="1" t="s">
        <v>10192</v>
      </c>
      <c r="E660" s="1" t="s">
        <v>9592</v>
      </c>
      <c r="F660" s="1" t="s">
        <v>6949</v>
      </c>
      <c r="G660" s="1" t="s">
        <v>2175</v>
      </c>
      <c r="H660" s="1" t="s">
        <v>11</v>
      </c>
      <c r="I660" s="1" t="s">
        <v>312</v>
      </c>
      <c r="J660" s="3"/>
      <c r="K660" s="3"/>
    </row>
    <row r="661">
      <c r="A661" s="4" t="s">
        <v>6953</v>
      </c>
      <c r="B661" s="1" t="s">
        <v>6954</v>
      </c>
      <c r="C661" s="3"/>
      <c r="D661" s="1" t="s">
        <v>9575</v>
      </c>
      <c r="E661" s="1" t="s">
        <v>9608</v>
      </c>
      <c r="F661" s="3"/>
      <c r="G661" s="1" t="s">
        <v>11</v>
      </c>
      <c r="H661" s="1" t="s">
        <v>11</v>
      </c>
      <c r="I661" s="1" t="s">
        <v>11</v>
      </c>
      <c r="J661" s="3"/>
      <c r="K661" s="3"/>
    </row>
    <row r="662">
      <c r="A662" s="4" t="s">
        <v>6964</v>
      </c>
      <c r="B662" s="1" t="s">
        <v>6965</v>
      </c>
      <c r="C662" s="1" t="s">
        <v>6966</v>
      </c>
      <c r="D662" s="1" t="s">
        <v>10193</v>
      </c>
      <c r="E662" s="1" t="s">
        <v>9592</v>
      </c>
      <c r="F662" s="1" t="s">
        <v>6968</v>
      </c>
      <c r="G662" s="1" t="s">
        <v>11</v>
      </c>
      <c r="H662" s="5" t="s">
        <v>6969</v>
      </c>
      <c r="I662" s="1" t="s">
        <v>80</v>
      </c>
      <c r="J662" s="3"/>
      <c r="K662" s="3"/>
    </row>
    <row r="663">
      <c r="A663" s="4" t="s">
        <v>6971</v>
      </c>
      <c r="B663" s="1" t="s">
        <v>6972</v>
      </c>
      <c r="C663" s="1" t="s">
        <v>6973</v>
      </c>
      <c r="D663" s="1" t="s">
        <v>10194</v>
      </c>
      <c r="E663" s="1" t="s">
        <v>9601</v>
      </c>
      <c r="F663" s="1" t="s">
        <v>6975</v>
      </c>
      <c r="G663" s="1" t="s">
        <v>6976</v>
      </c>
      <c r="H663" s="5" t="s">
        <v>6977</v>
      </c>
      <c r="I663" s="1" t="s">
        <v>154</v>
      </c>
      <c r="J663" s="3"/>
      <c r="K663" s="3"/>
    </row>
    <row r="664">
      <c r="A664" s="4" t="s">
        <v>6987</v>
      </c>
      <c r="B664" s="1" t="s">
        <v>6988</v>
      </c>
      <c r="C664" s="1" t="s">
        <v>6989</v>
      </c>
      <c r="D664" s="1" t="s">
        <v>10195</v>
      </c>
      <c r="E664" s="1" t="s">
        <v>10196</v>
      </c>
      <c r="F664" s="1" t="s">
        <v>6991</v>
      </c>
      <c r="G664" s="1" t="s">
        <v>6992</v>
      </c>
      <c r="H664" s="5" t="s">
        <v>6993</v>
      </c>
      <c r="I664" s="1" t="s">
        <v>154</v>
      </c>
      <c r="J664" s="3"/>
      <c r="K664" s="3"/>
    </row>
    <row r="665">
      <c r="A665" s="4" t="s">
        <v>6999</v>
      </c>
      <c r="B665" s="1" t="s">
        <v>7000</v>
      </c>
      <c r="C665" s="1" t="s">
        <v>7001</v>
      </c>
      <c r="D665" s="1" t="s">
        <v>10197</v>
      </c>
      <c r="E665" s="1" t="s">
        <v>9592</v>
      </c>
      <c r="F665" s="1" t="s">
        <v>7003</v>
      </c>
      <c r="G665" s="1" t="s">
        <v>11</v>
      </c>
      <c r="H665" s="5" t="s">
        <v>7004</v>
      </c>
      <c r="I665" s="1" t="s">
        <v>53</v>
      </c>
      <c r="J665" s="3"/>
      <c r="K665" s="3"/>
    </row>
    <row r="666">
      <c r="A666" s="4" t="s">
        <v>7006</v>
      </c>
      <c r="B666" s="1" t="s">
        <v>7007</v>
      </c>
      <c r="C666" s="1" t="s">
        <v>7008</v>
      </c>
      <c r="D666" s="1" t="s">
        <v>10198</v>
      </c>
      <c r="E666" s="1" t="s">
        <v>9843</v>
      </c>
      <c r="F666" s="1" t="s">
        <v>7010</v>
      </c>
      <c r="G666" s="1" t="s">
        <v>7011</v>
      </c>
      <c r="H666" s="5" t="s">
        <v>7012</v>
      </c>
      <c r="I666" s="1" t="s">
        <v>53</v>
      </c>
      <c r="J666" s="3"/>
      <c r="K666" s="3"/>
    </row>
    <row r="667">
      <c r="A667" s="4" t="s">
        <v>7016</v>
      </c>
      <c r="B667" s="1" t="s">
        <v>7017</v>
      </c>
      <c r="C667" s="1" t="s">
        <v>7018</v>
      </c>
      <c r="D667" s="1" t="s">
        <v>10199</v>
      </c>
      <c r="E667" s="1" t="s">
        <v>9661</v>
      </c>
      <c r="F667" s="1" t="s">
        <v>7020</v>
      </c>
      <c r="G667" s="1" t="s">
        <v>7021</v>
      </c>
      <c r="H667" s="5" t="s">
        <v>7022</v>
      </c>
      <c r="I667" s="1" t="s">
        <v>53</v>
      </c>
      <c r="J667" s="3"/>
      <c r="K667" s="3"/>
    </row>
    <row r="668">
      <c r="A668" s="4" t="s">
        <v>7030</v>
      </c>
      <c r="B668" s="1" t="s">
        <v>7031</v>
      </c>
      <c r="C668" s="1" t="s">
        <v>7032</v>
      </c>
      <c r="D668" s="1" t="s">
        <v>10200</v>
      </c>
      <c r="E668" s="1" t="s">
        <v>9592</v>
      </c>
      <c r="F668" s="1" t="s">
        <v>7034</v>
      </c>
      <c r="G668" s="1" t="s">
        <v>11</v>
      </c>
      <c r="H668" s="1" t="s">
        <v>11</v>
      </c>
      <c r="I668" s="1" t="s">
        <v>154</v>
      </c>
      <c r="J668" s="3"/>
      <c r="K668" s="3"/>
    </row>
    <row r="669">
      <c r="A669" s="4" t="s">
        <v>7042</v>
      </c>
      <c r="B669" s="1" t="s">
        <v>7043</v>
      </c>
      <c r="C669" s="1" t="s">
        <v>7044</v>
      </c>
      <c r="D669" s="1" t="s">
        <v>10201</v>
      </c>
      <c r="E669" s="1" t="s">
        <v>9661</v>
      </c>
      <c r="F669" s="1" t="s">
        <v>7046</v>
      </c>
      <c r="G669" s="1" t="s">
        <v>11</v>
      </c>
      <c r="H669" s="5" t="s">
        <v>7047</v>
      </c>
      <c r="I669" s="1" t="s">
        <v>312</v>
      </c>
      <c r="J669" s="3"/>
      <c r="K669" s="3"/>
    </row>
    <row r="670">
      <c r="A670" s="4" t="s">
        <v>7055</v>
      </c>
      <c r="B670" s="1" t="s">
        <v>7056</v>
      </c>
      <c r="C670" s="3"/>
      <c r="D670" s="1" t="s">
        <v>9575</v>
      </c>
      <c r="E670" s="1" t="s">
        <v>9608</v>
      </c>
      <c r="F670" s="3"/>
      <c r="G670" s="1" t="s">
        <v>11</v>
      </c>
      <c r="H670" s="1" t="s">
        <v>11</v>
      </c>
      <c r="I670" s="1" t="s">
        <v>11</v>
      </c>
      <c r="J670" s="3"/>
      <c r="K670" s="3"/>
    </row>
    <row r="671">
      <c r="A671" s="4" t="s">
        <v>7064</v>
      </c>
      <c r="B671" s="1" t="s">
        <v>7065</v>
      </c>
      <c r="C671" s="1" t="s">
        <v>7066</v>
      </c>
      <c r="D671" s="1" t="s">
        <v>10202</v>
      </c>
      <c r="E671" s="1" t="s">
        <v>9592</v>
      </c>
      <c r="F671" s="1" t="s">
        <v>7068</v>
      </c>
      <c r="G671" s="1" t="s">
        <v>11</v>
      </c>
      <c r="H671" s="5" t="s">
        <v>7069</v>
      </c>
      <c r="I671" s="1" t="s">
        <v>183</v>
      </c>
      <c r="J671" s="3"/>
      <c r="K671" s="3"/>
    </row>
    <row r="672">
      <c r="A672" s="4" t="s">
        <v>7071</v>
      </c>
      <c r="B672" s="1" t="s">
        <v>7072</v>
      </c>
      <c r="C672" s="1" t="s">
        <v>7073</v>
      </c>
      <c r="D672" s="1" t="s">
        <v>10203</v>
      </c>
      <c r="E672" s="1" t="s">
        <v>9603</v>
      </c>
      <c r="F672" s="1" t="s">
        <v>7075</v>
      </c>
      <c r="G672" s="1" t="s">
        <v>11</v>
      </c>
      <c r="H672" s="3"/>
      <c r="I672" s="1" t="s">
        <v>154</v>
      </c>
      <c r="J672" s="3"/>
      <c r="K672" s="3"/>
    </row>
    <row r="673">
      <c r="A673" s="4" t="s">
        <v>7079</v>
      </c>
      <c r="B673" s="1" t="s">
        <v>7080</v>
      </c>
      <c r="C673" s="1" t="s">
        <v>7081</v>
      </c>
      <c r="D673" s="1" t="s">
        <v>10204</v>
      </c>
      <c r="E673" s="1" t="s">
        <v>9592</v>
      </c>
      <c r="F673" s="1" t="s">
        <v>7083</v>
      </c>
      <c r="G673" s="1" t="s">
        <v>11</v>
      </c>
      <c r="H673" s="1" t="s">
        <v>11</v>
      </c>
      <c r="I673" s="1" t="s">
        <v>312</v>
      </c>
      <c r="J673" s="3"/>
      <c r="K673" s="3"/>
    </row>
    <row r="674">
      <c r="A674" s="4" t="s">
        <v>7085</v>
      </c>
      <c r="B674" s="1" t="s">
        <v>7086</v>
      </c>
      <c r="C674" s="1" t="s">
        <v>7087</v>
      </c>
      <c r="D674" s="1" t="s">
        <v>10205</v>
      </c>
      <c r="E674" s="1" t="s">
        <v>9597</v>
      </c>
      <c r="F674" s="1" t="s">
        <v>7089</v>
      </c>
      <c r="G674" s="1" t="s">
        <v>7090</v>
      </c>
      <c r="H674" s="5" t="s">
        <v>7091</v>
      </c>
      <c r="I674" s="1" t="s">
        <v>53</v>
      </c>
      <c r="J674" s="3"/>
      <c r="K674" s="3"/>
    </row>
    <row r="675">
      <c r="A675" s="4" t="s">
        <v>7097</v>
      </c>
      <c r="B675" s="1" t="s">
        <v>7098</v>
      </c>
      <c r="C675" s="1" t="s">
        <v>7099</v>
      </c>
      <c r="D675" s="1" t="s">
        <v>10206</v>
      </c>
      <c r="E675" s="1" t="s">
        <v>9592</v>
      </c>
      <c r="F675" s="1" t="s">
        <v>7101</v>
      </c>
      <c r="G675" s="1" t="s">
        <v>7102</v>
      </c>
      <c r="H675" s="5" t="s">
        <v>7103</v>
      </c>
      <c r="I675" s="1" t="s">
        <v>654</v>
      </c>
      <c r="J675" s="3"/>
      <c r="K675" s="3"/>
    </row>
    <row r="676">
      <c r="A676" s="4" t="s">
        <v>7105</v>
      </c>
      <c r="B676" s="1" t="s">
        <v>7106</v>
      </c>
      <c r="C676" s="1" t="s">
        <v>7107</v>
      </c>
      <c r="D676" s="1" t="s">
        <v>10207</v>
      </c>
      <c r="E676" s="1" t="s">
        <v>9661</v>
      </c>
      <c r="F676" s="1" t="s">
        <v>7109</v>
      </c>
      <c r="G676" s="1" t="s">
        <v>7110</v>
      </c>
      <c r="H676" s="1" t="s">
        <v>11</v>
      </c>
      <c r="I676" s="1" t="s">
        <v>80</v>
      </c>
      <c r="J676" s="3"/>
      <c r="K676" s="3"/>
    </row>
    <row r="677">
      <c r="A677" s="4" t="s">
        <v>7112</v>
      </c>
      <c r="B677" s="1" t="s">
        <v>7113</v>
      </c>
      <c r="C677" s="3"/>
      <c r="D677" s="1" t="s">
        <v>9575</v>
      </c>
      <c r="E677" s="1" t="s">
        <v>9608</v>
      </c>
      <c r="F677" s="3"/>
      <c r="G677" s="1" t="s">
        <v>11</v>
      </c>
      <c r="H677" s="1" t="s">
        <v>11</v>
      </c>
      <c r="I677" s="1" t="s">
        <v>11</v>
      </c>
      <c r="J677" s="3"/>
      <c r="K677" s="3"/>
    </row>
    <row r="678">
      <c r="A678" s="4" t="s">
        <v>7117</v>
      </c>
      <c r="B678" s="1" t="s">
        <v>7118</v>
      </c>
      <c r="C678" s="1" t="s">
        <v>7119</v>
      </c>
      <c r="D678" s="1" t="s">
        <v>10208</v>
      </c>
      <c r="E678" s="1" t="s">
        <v>9755</v>
      </c>
      <c r="F678" s="1" t="s">
        <v>7121</v>
      </c>
      <c r="G678" s="1" t="s">
        <v>7122</v>
      </c>
      <c r="H678" s="5" t="s">
        <v>7123</v>
      </c>
      <c r="I678" s="1" t="s">
        <v>31</v>
      </c>
      <c r="J678" s="3"/>
      <c r="K678" s="3"/>
    </row>
    <row r="679">
      <c r="A679" s="4" t="s">
        <v>7127</v>
      </c>
      <c r="B679" s="1" t="s">
        <v>7128</v>
      </c>
      <c r="C679" s="1" t="s">
        <v>7129</v>
      </c>
      <c r="D679" s="1" t="s">
        <v>10209</v>
      </c>
      <c r="E679" s="1" t="s">
        <v>9592</v>
      </c>
      <c r="F679" s="1" t="s">
        <v>7131</v>
      </c>
      <c r="G679" s="1" t="s">
        <v>11</v>
      </c>
      <c r="H679" s="3"/>
      <c r="I679" s="1" t="s">
        <v>80</v>
      </c>
      <c r="J679" s="3"/>
      <c r="K679" s="3"/>
    </row>
    <row r="680">
      <c r="A680" s="4" t="s">
        <v>7139</v>
      </c>
      <c r="B680" s="1" t="s">
        <v>7140</v>
      </c>
      <c r="C680" s="1" t="s">
        <v>7141</v>
      </c>
      <c r="D680" s="1" t="s">
        <v>10210</v>
      </c>
      <c r="E680" s="1" t="s">
        <v>9603</v>
      </c>
      <c r="F680" s="1" t="s">
        <v>7143</v>
      </c>
      <c r="G680" s="1" t="s">
        <v>7144</v>
      </c>
      <c r="H680" s="5" t="s">
        <v>7145</v>
      </c>
      <c r="I680" s="1" t="s">
        <v>183</v>
      </c>
      <c r="J680" s="3"/>
      <c r="K680" s="3"/>
    </row>
    <row r="681">
      <c r="A681" s="4" t="s">
        <v>7147</v>
      </c>
      <c r="B681" s="1" t="s">
        <v>7148</v>
      </c>
      <c r="C681" s="1" t="s">
        <v>7149</v>
      </c>
      <c r="D681" s="1" t="s">
        <v>10211</v>
      </c>
      <c r="E681" s="1" t="s">
        <v>9852</v>
      </c>
      <c r="F681" s="1" t="s">
        <v>7151</v>
      </c>
      <c r="G681" s="1" t="s">
        <v>7152</v>
      </c>
      <c r="H681" s="5" t="s">
        <v>7153</v>
      </c>
      <c r="I681" s="1" t="s">
        <v>80</v>
      </c>
      <c r="J681" s="3"/>
      <c r="K681" s="3"/>
    </row>
    <row r="682">
      <c r="A682" s="4" t="s">
        <v>7159</v>
      </c>
      <c r="B682" s="1" t="s">
        <v>7160</v>
      </c>
      <c r="C682" s="1" t="s">
        <v>7161</v>
      </c>
      <c r="D682" s="1" t="s">
        <v>10212</v>
      </c>
      <c r="E682" s="1" t="s">
        <v>9603</v>
      </c>
      <c r="F682" s="1" t="s">
        <v>7163</v>
      </c>
      <c r="G682" s="1" t="s">
        <v>11</v>
      </c>
      <c r="H682" s="1" t="s">
        <v>11</v>
      </c>
      <c r="I682" s="1" t="s">
        <v>31</v>
      </c>
      <c r="J682" s="3"/>
      <c r="K682" s="3"/>
    </row>
    <row r="683">
      <c r="A683" s="4" t="s">
        <v>7165</v>
      </c>
      <c r="B683" s="1" t="s">
        <v>7166</v>
      </c>
      <c r="C683" s="1" t="s">
        <v>7167</v>
      </c>
      <c r="D683" s="1" t="s">
        <v>10213</v>
      </c>
      <c r="E683" s="1" t="s">
        <v>9603</v>
      </c>
      <c r="F683" s="1" t="s">
        <v>7169</v>
      </c>
      <c r="G683" s="1" t="s">
        <v>11</v>
      </c>
      <c r="H683" s="5" t="s">
        <v>7170</v>
      </c>
      <c r="I683" s="1" t="s">
        <v>183</v>
      </c>
      <c r="J683" s="3"/>
      <c r="K683" s="3"/>
    </row>
    <row r="684">
      <c r="A684" s="4" t="s">
        <v>7172</v>
      </c>
      <c r="B684" s="1" t="s">
        <v>7173</v>
      </c>
      <c r="C684" s="1" t="s">
        <v>7174</v>
      </c>
      <c r="D684" s="1" t="s">
        <v>10214</v>
      </c>
      <c r="E684" s="1" t="s">
        <v>9592</v>
      </c>
      <c r="F684" s="1" t="s">
        <v>7176</v>
      </c>
      <c r="G684" s="1" t="s">
        <v>11</v>
      </c>
      <c r="H684" s="5" t="s">
        <v>7177</v>
      </c>
      <c r="I684" s="1" t="s">
        <v>312</v>
      </c>
      <c r="J684" s="3"/>
      <c r="K684" s="3"/>
    </row>
    <row r="685">
      <c r="A685" s="4" t="s">
        <v>7179</v>
      </c>
      <c r="B685" s="1" t="s">
        <v>7180</v>
      </c>
      <c r="C685" s="1" t="s">
        <v>7181</v>
      </c>
      <c r="D685" s="1" t="s">
        <v>10215</v>
      </c>
      <c r="E685" s="1" t="s">
        <v>9603</v>
      </c>
      <c r="F685" s="1" t="s">
        <v>7183</v>
      </c>
      <c r="G685" s="1" t="s">
        <v>7184</v>
      </c>
      <c r="H685" s="5" t="s">
        <v>7185</v>
      </c>
      <c r="I685" s="1" t="s">
        <v>654</v>
      </c>
      <c r="J685" s="3"/>
      <c r="K685" s="3"/>
    </row>
    <row r="686">
      <c r="A686" s="4" t="s">
        <v>7187</v>
      </c>
      <c r="B686" s="1" t="s">
        <v>7188</v>
      </c>
      <c r="C686" s="1" t="s">
        <v>7189</v>
      </c>
      <c r="D686" s="1" t="s">
        <v>10216</v>
      </c>
      <c r="E686" s="1" t="s">
        <v>9592</v>
      </c>
      <c r="F686" s="1" t="s">
        <v>7191</v>
      </c>
      <c r="G686" s="1" t="s">
        <v>11</v>
      </c>
      <c r="H686" s="5" t="s">
        <v>7192</v>
      </c>
      <c r="I686" s="1" t="s">
        <v>312</v>
      </c>
      <c r="J686" s="3"/>
      <c r="K686" s="3"/>
    </row>
    <row r="687">
      <c r="A687" s="4" t="s">
        <v>7194</v>
      </c>
      <c r="B687" s="1" t="s">
        <v>7195</v>
      </c>
      <c r="C687" s="1" t="s">
        <v>7196</v>
      </c>
      <c r="D687" s="1" t="s">
        <v>10217</v>
      </c>
      <c r="E687" s="1" t="s">
        <v>9592</v>
      </c>
      <c r="F687" s="1" t="s">
        <v>7198</v>
      </c>
      <c r="G687" s="1" t="s">
        <v>11</v>
      </c>
      <c r="H687" s="5" t="s">
        <v>7199</v>
      </c>
      <c r="I687" s="1" t="s">
        <v>312</v>
      </c>
      <c r="J687" s="3"/>
      <c r="K687" s="3"/>
    </row>
    <row r="688">
      <c r="A688" s="4" t="s">
        <v>7207</v>
      </c>
      <c r="B688" s="1" t="s">
        <v>7208</v>
      </c>
      <c r="C688" s="1" t="s">
        <v>7209</v>
      </c>
      <c r="D688" s="1" t="s">
        <v>10218</v>
      </c>
      <c r="E688" s="1" t="s">
        <v>9603</v>
      </c>
      <c r="F688" s="1" t="s">
        <v>7211</v>
      </c>
      <c r="G688" s="1" t="s">
        <v>11</v>
      </c>
      <c r="H688" s="1" t="s">
        <v>11</v>
      </c>
      <c r="I688" s="1" t="s">
        <v>80</v>
      </c>
      <c r="J688" s="3"/>
      <c r="K688" s="3"/>
    </row>
    <row r="689">
      <c r="A689" s="4" t="s">
        <v>7219</v>
      </c>
      <c r="B689" s="1" t="s">
        <v>7220</v>
      </c>
      <c r="C689" s="1" t="s">
        <v>7221</v>
      </c>
      <c r="D689" s="1" t="s">
        <v>10219</v>
      </c>
      <c r="E689" s="1" t="s">
        <v>9592</v>
      </c>
      <c r="F689" s="1" t="s">
        <v>7223</v>
      </c>
      <c r="G689" s="1" t="s">
        <v>11</v>
      </c>
      <c r="H689" s="5" t="s">
        <v>7224</v>
      </c>
      <c r="I689" s="1" t="s">
        <v>80</v>
      </c>
      <c r="J689" s="3"/>
      <c r="K689" s="3"/>
    </row>
    <row r="690">
      <c r="A690" s="4" t="s">
        <v>7232</v>
      </c>
      <c r="B690" s="1" t="s">
        <v>7233</v>
      </c>
      <c r="C690" s="1" t="s">
        <v>7234</v>
      </c>
      <c r="D690" s="1" t="s">
        <v>10220</v>
      </c>
      <c r="E690" s="1" t="s">
        <v>9603</v>
      </c>
      <c r="F690" s="1" t="s">
        <v>7236</v>
      </c>
      <c r="G690" s="1" t="s">
        <v>11</v>
      </c>
      <c r="H690" s="5" t="s">
        <v>7237</v>
      </c>
      <c r="I690" s="1" t="s">
        <v>11</v>
      </c>
      <c r="J690" s="3"/>
      <c r="K690" s="3"/>
    </row>
    <row r="691">
      <c r="A691" s="4" t="s">
        <v>7239</v>
      </c>
      <c r="B691" s="1" t="s">
        <v>7240</v>
      </c>
      <c r="C691" s="1" t="s">
        <v>7241</v>
      </c>
      <c r="D691" s="1" t="s">
        <v>10221</v>
      </c>
      <c r="E691" s="1" t="s">
        <v>9597</v>
      </c>
      <c r="F691" s="1" t="s">
        <v>7243</v>
      </c>
      <c r="G691" s="1" t="s">
        <v>7244</v>
      </c>
      <c r="H691" s="1" t="s">
        <v>11</v>
      </c>
      <c r="I691" s="1" t="s">
        <v>11</v>
      </c>
      <c r="J691" s="3"/>
      <c r="K691" s="3"/>
    </row>
    <row r="692">
      <c r="A692" s="4" t="s">
        <v>7248</v>
      </c>
      <c r="B692" s="1" t="s">
        <v>7249</v>
      </c>
      <c r="C692" s="1" t="s">
        <v>7250</v>
      </c>
      <c r="D692" s="1" t="s">
        <v>10036</v>
      </c>
      <c r="E692" s="1" t="s">
        <v>9597</v>
      </c>
      <c r="F692" s="1" t="s">
        <v>7251</v>
      </c>
      <c r="G692" s="1" t="s">
        <v>11</v>
      </c>
      <c r="H692" s="5" t="s">
        <v>7252</v>
      </c>
      <c r="I692" s="1" t="s">
        <v>80</v>
      </c>
      <c r="J692" s="3"/>
      <c r="K692" s="3"/>
    </row>
    <row r="693">
      <c r="A693" s="4" t="s">
        <v>7262</v>
      </c>
      <c r="B693" s="1" t="s">
        <v>7263</v>
      </c>
      <c r="C693" s="1" t="s">
        <v>7264</v>
      </c>
      <c r="D693" s="1" t="s">
        <v>10222</v>
      </c>
      <c r="E693" s="1" t="s">
        <v>9592</v>
      </c>
      <c r="F693" s="1" t="s">
        <v>7266</v>
      </c>
      <c r="G693" s="1" t="s">
        <v>11</v>
      </c>
      <c r="H693" s="3"/>
      <c r="I693" s="1" t="s">
        <v>312</v>
      </c>
      <c r="J693" s="3"/>
      <c r="K693" s="3"/>
    </row>
    <row r="694">
      <c r="A694" s="4" t="s">
        <v>7280</v>
      </c>
      <c r="B694" s="1" t="s">
        <v>7281</v>
      </c>
      <c r="C694" s="1" t="s">
        <v>7282</v>
      </c>
      <c r="D694" s="1" t="s">
        <v>10223</v>
      </c>
      <c r="E694" s="1" t="s">
        <v>10224</v>
      </c>
      <c r="F694" s="1" t="s">
        <v>7284</v>
      </c>
      <c r="G694" s="1" t="s">
        <v>11</v>
      </c>
      <c r="H694" s="5" t="s">
        <v>7285</v>
      </c>
      <c r="I694" s="1" t="s">
        <v>312</v>
      </c>
      <c r="J694" s="3"/>
      <c r="K694" s="3"/>
    </row>
    <row r="695">
      <c r="A695" s="4" t="s">
        <v>7289</v>
      </c>
      <c r="B695" s="1" t="s">
        <v>7290</v>
      </c>
      <c r="C695" s="1" t="s">
        <v>7291</v>
      </c>
      <c r="D695" s="1" t="s">
        <v>10225</v>
      </c>
      <c r="E695" s="1" t="s">
        <v>9592</v>
      </c>
      <c r="F695" s="1" t="s">
        <v>7293</v>
      </c>
      <c r="G695" s="1" t="s">
        <v>7294</v>
      </c>
      <c r="H695" s="1" t="s">
        <v>11</v>
      </c>
      <c r="I695" s="1" t="s">
        <v>80</v>
      </c>
      <c r="J695" s="3"/>
      <c r="K695" s="3"/>
    </row>
    <row r="696">
      <c r="A696" s="4" t="s">
        <v>7304</v>
      </c>
      <c r="B696" s="1" t="s">
        <v>7305</v>
      </c>
      <c r="C696" s="1" t="s">
        <v>7306</v>
      </c>
      <c r="D696" s="1" t="s">
        <v>10226</v>
      </c>
      <c r="E696" s="1" t="s">
        <v>9592</v>
      </c>
      <c r="F696" s="1" t="s">
        <v>7308</v>
      </c>
      <c r="G696" s="1" t="s">
        <v>11</v>
      </c>
      <c r="H696" s="1" t="s">
        <v>11</v>
      </c>
      <c r="I696" s="1" t="s">
        <v>154</v>
      </c>
      <c r="J696" s="3"/>
      <c r="K696" s="3"/>
    </row>
    <row r="697">
      <c r="A697" s="4" t="s">
        <v>7316</v>
      </c>
      <c r="B697" s="1" t="s">
        <v>7317</v>
      </c>
      <c r="C697" s="1" t="s">
        <v>7318</v>
      </c>
      <c r="D697" s="1" t="s">
        <v>10227</v>
      </c>
      <c r="E697" s="1" t="s">
        <v>9603</v>
      </c>
      <c r="F697" s="1" t="s">
        <v>7320</v>
      </c>
      <c r="G697" s="1" t="s">
        <v>11</v>
      </c>
      <c r="H697" s="5" t="s">
        <v>7321</v>
      </c>
      <c r="I697" s="1" t="s">
        <v>80</v>
      </c>
      <c r="J697" s="3"/>
      <c r="K697" s="3"/>
    </row>
    <row r="698">
      <c r="A698" s="4" t="s">
        <v>7323</v>
      </c>
      <c r="B698" s="1" t="s">
        <v>7324</v>
      </c>
      <c r="C698" s="1" t="s">
        <v>7325</v>
      </c>
      <c r="D698" s="1" t="s">
        <v>10228</v>
      </c>
      <c r="E698" s="1" t="s">
        <v>9592</v>
      </c>
      <c r="F698" s="1" t="s">
        <v>7327</v>
      </c>
      <c r="G698" s="1" t="s">
        <v>11</v>
      </c>
      <c r="H698" s="1" t="s">
        <v>11</v>
      </c>
      <c r="I698" s="1" t="s">
        <v>154</v>
      </c>
      <c r="J698" s="3"/>
      <c r="K698" s="3"/>
    </row>
    <row r="699">
      <c r="A699" s="4" t="s">
        <v>7333</v>
      </c>
      <c r="B699" s="1" t="s">
        <v>7334</v>
      </c>
      <c r="C699" s="1" t="s">
        <v>7335</v>
      </c>
      <c r="D699" s="1" t="s">
        <v>9674</v>
      </c>
      <c r="E699" s="1" t="s">
        <v>9597</v>
      </c>
      <c r="F699" s="1" t="s">
        <v>7336</v>
      </c>
      <c r="G699" s="1" t="s">
        <v>11</v>
      </c>
      <c r="H699" s="5" t="s">
        <v>7337</v>
      </c>
      <c r="I699" s="1" t="s">
        <v>80</v>
      </c>
      <c r="J699" s="3"/>
      <c r="K699" s="3"/>
    </row>
    <row r="700">
      <c r="A700" s="4" t="s">
        <v>7341</v>
      </c>
      <c r="B700" s="1" t="s">
        <v>7342</v>
      </c>
      <c r="C700" s="1" t="s">
        <v>7343</v>
      </c>
      <c r="D700" s="1" t="s">
        <v>10229</v>
      </c>
      <c r="E700" s="1" t="s">
        <v>9597</v>
      </c>
      <c r="F700" s="1" t="s">
        <v>7345</v>
      </c>
      <c r="G700" s="1" t="s">
        <v>7346</v>
      </c>
      <c r="H700" s="1" t="s">
        <v>11</v>
      </c>
      <c r="I700" s="1" t="s">
        <v>312</v>
      </c>
      <c r="J700" s="3"/>
      <c r="K700" s="3"/>
    </row>
    <row r="701">
      <c r="A701" s="4" t="s">
        <v>7356</v>
      </c>
      <c r="B701" s="1" t="s">
        <v>7357</v>
      </c>
      <c r="C701" s="1" t="s">
        <v>7358</v>
      </c>
      <c r="D701" s="1" t="s">
        <v>10230</v>
      </c>
      <c r="E701" s="1" t="s">
        <v>9631</v>
      </c>
      <c r="F701" s="1" t="s">
        <v>7360</v>
      </c>
      <c r="G701" s="1" t="s">
        <v>7361</v>
      </c>
      <c r="H701" s="1" t="s">
        <v>11</v>
      </c>
      <c r="I701" s="1" t="s">
        <v>80</v>
      </c>
      <c r="J701" s="3"/>
      <c r="K701" s="3"/>
    </row>
    <row r="702">
      <c r="A702" s="4" t="s">
        <v>7365</v>
      </c>
      <c r="B702" s="1" t="s">
        <v>7366</v>
      </c>
      <c r="C702" s="1" t="s">
        <v>7367</v>
      </c>
      <c r="D702" s="1" t="s">
        <v>10231</v>
      </c>
      <c r="E702" s="1" t="s">
        <v>9597</v>
      </c>
      <c r="F702" s="1" t="s">
        <v>7369</v>
      </c>
      <c r="G702" s="1" t="s">
        <v>7370</v>
      </c>
      <c r="H702" s="1" t="s">
        <v>11</v>
      </c>
      <c r="I702" s="1" t="s">
        <v>382</v>
      </c>
      <c r="J702" s="3"/>
      <c r="K702" s="3"/>
    </row>
    <row r="703">
      <c r="A703" s="4" t="s">
        <v>7376</v>
      </c>
      <c r="B703" s="1" t="s">
        <v>7377</v>
      </c>
      <c r="C703" s="1" t="s">
        <v>7378</v>
      </c>
      <c r="D703" s="1" t="s">
        <v>10232</v>
      </c>
      <c r="E703" s="1" t="s">
        <v>9661</v>
      </c>
      <c r="F703" s="1" t="s">
        <v>7380</v>
      </c>
      <c r="G703" s="1" t="s">
        <v>7381</v>
      </c>
      <c r="H703" s="1" t="s">
        <v>7382</v>
      </c>
      <c r="I703" s="1" t="s">
        <v>654</v>
      </c>
      <c r="J703" s="3"/>
      <c r="K703" s="3"/>
    </row>
    <row r="704">
      <c r="A704" s="4" t="s">
        <v>7392</v>
      </c>
      <c r="B704" s="1" t="s">
        <v>7393</v>
      </c>
      <c r="C704" s="3"/>
      <c r="D704" s="1" t="s">
        <v>9575</v>
      </c>
      <c r="E704" s="1" t="s">
        <v>9608</v>
      </c>
      <c r="F704" s="3"/>
      <c r="G704" s="1" t="s">
        <v>11</v>
      </c>
      <c r="H704" s="1" t="s">
        <v>11</v>
      </c>
      <c r="I704" s="1" t="s">
        <v>11</v>
      </c>
      <c r="J704" s="3"/>
      <c r="K704" s="3"/>
    </row>
    <row r="705">
      <c r="A705" s="4" t="s">
        <v>7395</v>
      </c>
      <c r="B705" s="1" t="s">
        <v>7396</v>
      </c>
      <c r="C705" s="1" t="s">
        <v>7397</v>
      </c>
      <c r="D705" s="1" t="s">
        <v>10233</v>
      </c>
      <c r="E705" s="1" t="s">
        <v>9597</v>
      </c>
      <c r="F705" s="1" t="s">
        <v>7399</v>
      </c>
      <c r="G705" s="1" t="s">
        <v>2175</v>
      </c>
      <c r="H705" s="5" t="s">
        <v>2689</v>
      </c>
      <c r="I705" s="1" t="s">
        <v>312</v>
      </c>
      <c r="J705" s="3"/>
      <c r="K705" s="3"/>
    </row>
    <row r="706">
      <c r="A706" s="4" t="s">
        <v>7403</v>
      </c>
      <c r="B706" s="1" t="s">
        <v>7404</v>
      </c>
      <c r="C706" s="1" t="s">
        <v>7405</v>
      </c>
      <c r="D706" s="1" t="s">
        <v>10234</v>
      </c>
      <c r="E706" s="1" t="s">
        <v>9790</v>
      </c>
      <c r="F706" s="1" t="s">
        <v>7407</v>
      </c>
      <c r="G706" s="1" t="s">
        <v>7408</v>
      </c>
      <c r="H706" s="1" t="s">
        <v>11</v>
      </c>
      <c r="I706" s="1" t="s">
        <v>183</v>
      </c>
      <c r="J706" s="3"/>
      <c r="K706" s="3"/>
    </row>
    <row r="707">
      <c r="A707" s="4" t="s">
        <v>7418</v>
      </c>
      <c r="B707" s="1" t="s">
        <v>7419</v>
      </c>
      <c r="C707" s="1" t="s">
        <v>7420</v>
      </c>
      <c r="D707" s="1" t="s">
        <v>10235</v>
      </c>
      <c r="E707" s="1" t="s">
        <v>9597</v>
      </c>
      <c r="F707" s="1" t="s">
        <v>7422</v>
      </c>
      <c r="G707" s="1" t="s">
        <v>11</v>
      </c>
      <c r="H707" s="5" t="s">
        <v>7423</v>
      </c>
      <c r="I707" s="1" t="s">
        <v>382</v>
      </c>
      <c r="J707" s="3"/>
      <c r="K707" s="3"/>
    </row>
    <row r="708">
      <c r="A708" s="4" t="s">
        <v>7437</v>
      </c>
      <c r="B708" s="1" t="s">
        <v>7438</v>
      </c>
      <c r="C708" s="1" t="s">
        <v>7439</v>
      </c>
      <c r="D708" s="1" t="s">
        <v>10236</v>
      </c>
      <c r="E708" s="1" t="s">
        <v>9595</v>
      </c>
      <c r="F708" s="1" t="s">
        <v>7441</v>
      </c>
      <c r="G708" s="1" t="s">
        <v>7442</v>
      </c>
      <c r="H708" s="1" t="s">
        <v>11</v>
      </c>
      <c r="I708" s="1" t="s">
        <v>53</v>
      </c>
      <c r="J708" s="3"/>
      <c r="K708" s="3"/>
    </row>
    <row r="709">
      <c r="A709" s="4" t="s">
        <v>7446</v>
      </c>
      <c r="B709" s="1" t="s">
        <v>7447</v>
      </c>
      <c r="C709" s="1" t="s">
        <v>7448</v>
      </c>
      <c r="D709" s="1" t="s">
        <v>10237</v>
      </c>
      <c r="E709" s="1" t="s">
        <v>10238</v>
      </c>
      <c r="F709" s="1" t="s">
        <v>7450</v>
      </c>
      <c r="G709" s="1" t="s">
        <v>7451</v>
      </c>
      <c r="H709" s="5" t="s">
        <v>7452</v>
      </c>
      <c r="I709" s="1" t="s">
        <v>31</v>
      </c>
      <c r="J709" s="3"/>
      <c r="K709" s="3"/>
    </row>
    <row r="710">
      <c r="A710" s="4" t="s">
        <v>7454</v>
      </c>
      <c r="B710" s="1" t="s">
        <v>7455</v>
      </c>
      <c r="C710" s="3"/>
      <c r="D710" s="1" t="s">
        <v>9575</v>
      </c>
      <c r="E710" s="1" t="s">
        <v>9608</v>
      </c>
      <c r="F710" s="3"/>
      <c r="G710" s="1" t="s">
        <v>11</v>
      </c>
      <c r="H710" s="1" t="s">
        <v>11</v>
      </c>
      <c r="I710" s="1" t="s">
        <v>11</v>
      </c>
      <c r="J710" s="3"/>
      <c r="K710" s="3"/>
    </row>
    <row r="711">
      <c r="A711" s="4" t="s">
        <v>7463</v>
      </c>
      <c r="B711" s="1" t="s">
        <v>7464</v>
      </c>
      <c r="C711" s="3"/>
      <c r="D711" s="1" t="s">
        <v>9575</v>
      </c>
      <c r="E711" s="1" t="s">
        <v>9608</v>
      </c>
      <c r="F711" s="3"/>
      <c r="G711" s="1" t="s">
        <v>11</v>
      </c>
      <c r="H711" s="1" t="s">
        <v>11</v>
      </c>
      <c r="I711" s="1" t="s">
        <v>11</v>
      </c>
      <c r="J711" s="3"/>
      <c r="K711" s="3"/>
    </row>
    <row r="712">
      <c r="A712" s="4" t="s">
        <v>7472</v>
      </c>
      <c r="B712" s="1" t="s">
        <v>7473</v>
      </c>
      <c r="C712" s="1" t="s">
        <v>7474</v>
      </c>
      <c r="D712" s="1" t="s">
        <v>10239</v>
      </c>
      <c r="E712" s="1" t="s">
        <v>9603</v>
      </c>
      <c r="F712" s="1" t="s">
        <v>7476</v>
      </c>
      <c r="G712" s="1" t="s">
        <v>11</v>
      </c>
      <c r="H712" s="3"/>
      <c r="I712" s="1" t="s">
        <v>80</v>
      </c>
      <c r="J712" s="3"/>
      <c r="K712" s="3"/>
    </row>
    <row r="713">
      <c r="A713" s="4" t="s">
        <v>7478</v>
      </c>
      <c r="B713" s="1" t="s">
        <v>7479</v>
      </c>
      <c r="C713" s="1" t="s">
        <v>7480</v>
      </c>
      <c r="D713" s="1" t="s">
        <v>10240</v>
      </c>
      <c r="E713" s="1" t="s">
        <v>9592</v>
      </c>
      <c r="F713" s="1" t="s">
        <v>7482</v>
      </c>
      <c r="G713" s="1" t="s">
        <v>11</v>
      </c>
      <c r="H713" s="5" t="s">
        <v>7483</v>
      </c>
      <c r="I713" s="1" t="s">
        <v>80</v>
      </c>
      <c r="J713" s="3"/>
      <c r="K713" s="3"/>
    </row>
    <row r="714">
      <c r="A714" s="4" t="s">
        <v>7485</v>
      </c>
      <c r="B714" s="1" t="s">
        <v>7486</v>
      </c>
      <c r="C714" s="1" t="s">
        <v>7487</v>
      </c>
      <c r="D714" s="1" t="s">
        <v>10241</v>
      </c>
      <c r="E714" s="1" t="s">
        <v>9661</v>
      </c>
      <c r="F714" s="1" t="s">
        <v>7489</v>
      </c>
      <c r="G714" s="1" t="s">
        <v>11</v>
      </c>
      <c r="H714" s="1" t="s">
        <v>11</v>
      </c>
      <c r="I714" s="1" t="s">
        <v>53</v>
      </c>
      <c r="J714" s="3"/>
      <c r="K714" s="3"/>
    </row>
    <row r="715">
      <c r="A715" s="4" t="s">
        <v>7491</v>
      </c>
      <c r="B715" s="1" t="s">
        <v>7492</v>
      </c>
      <c r="C715" s="1" t="s">
        <v>7493</v>
      </c>
      <c r="D715" s="1" t="s">
        <v>10242</v>
      </c>
      <c r="E715" s="1" t="s">
        <v>9597</v>
      </c>
      <c r="F715" s="1" t="s">
        <v>7495</v>
      </c>
      <c r="G715" s="1" t="s">
        <v>11</v>
      </c>
      <c r="H715" s="1" t="s">
        <v>11</v>
      </c>
      <c r="I715" s="1" t="s">
        <v>31</v>
      </c>
      <c r="J715" s="3"/>
      <c r="K715" s="3"/>
    </row>
    <row r="716">
      <c r="A716" s="4" t="s">
        <v>7499</v>
      </c>
      <c r="B716" s="1" t="s">
        <v>7500</v>
      </c>
      <c r="C716" s="1" t="s">
        <v>7501</v>
      </c>
      <c r="D716" s="1" t="s">
        <v>10243</v>
      </c>
      <c r="E716" s="1" t="s">
        <v>9830</v>
      </c>
      <c r="F716" s="1" t="s">
        <v>7503</v>
      </c>
      <c r="G716" s="1" t="s">
        <v>7504</v>
      </c>
      <c r="H716" s="1" t="s">
        <v>11</v>
      </c>
      <c r="I716" s="1" t="s">
        <v>80</v>
      </c>
      <c r="J716" s="3"/>
      <c r="K716" s="3"/>
    </row>
    <row r="717">
      <c r="A717" s="4" t="s">
        <v>7512</v>
      </c>
      <c r="B717" s="1" t="s">
        <v>7513</v>
      </c>
      <c r="C717" s="1" t="s">
        <v>7514</v>
      </c>
      <c r="D717" s="1" t="s">
        <v>9994</v>
      </c>
      <c r="E717" s="1" t="s">
        <v>9603</v>
      </c>
      <c r="F717" s="1" t="s">
        <v>7516</v>
      </c>
      <c r="G717" s="1" t="s">
        <v>11</v>
      </c>
      <c r="H717" s="5" t="s">
        <v>7517</v>
      </c>
      <c r="I717" s="1" t="s">
        <v>80</v>
      </c>
      <c r="J717" s="3"/>
      <c r="K717" s="3"/>
    </row>
    <row r="718">
      <c r="A718" s="4" t="s">
        <v>7541</v>
      </c>
      <c r="B718" s="1" t="s">
        <v>7542</v>
      </c>
      <c r="C718" s="1" t="s">
        <v>7543</v>
      </c>
      <c r="D718" s="1" t="s">
        <v>10244</v>
      </c>
      <c r="E718" s="1" t="s">
        <v>9592</v>
      </c>
      <c r="F718" s="1" t="s">
        <v>7545</v>
      </c>
      <c r="G718" s="1" t="s">
        <v>11</v>
      </c>
      <c r="H718" s="1" t="s">
        <v>11</v>
      </c>
      <c r="I718" s="1" t="s">
        <v>80</v>
      </c>
      <c r="J718" s="3"/>
      <c r="K718" s="3"/>
    </row>
    <row r="719">
      <c r="A719" s="4" t="s">
        <v>7553</v>
      </c>
      <c r="B719" s="1" t="s">
        <v>7554</v>
      </c>
      <c r="C719" s="1" t="s">
        <v>7555</v>
      </c>
      <c r="D719" s="1" t="s">
        <v>10056</v>
      </c>
      <c r="E719" s="1" t="s">
        <v>9592</v>
      </c>
      <c r="F719" s="1" t="s">
        <v>5373</v>
      </c>
      <c r="G719" s="1" t="s">
        <v>11</v>
      </c>
      <c r="H719" s="1" t="s">
        <v>11</v>
      </c>
      <c r="I719" s="1" t="s">
        <v>312</v>
      </c>
      <c r="J719" s="3"/>
      <c r="K719" s="3"/>
    </row>
    <row r="720">
      <c r="A720" s="4" t="s">
        <v>7563</v>
      </c>
      <c r="B720" s="1" t="s">
        <v>7564</v>
      </c>
      <c r="C720" s="1" t="s">
        <v>7565</v>
      </c>
      <c r="D720" s="1" t="s">
        <v>10245</v>
      </c>
      <c r="E720" s="1" t="s">
        <v>9603</v>
      </c>
      <c r="F720" s="1" t="s">
        <v>3758</v>
      </c>
      <c r="G720" s="1" t="s">
        <v>11</v>
      </c>
      <c r="H720" s="3"/>
      <c r="I720" s="1" t="s">
        <v>31</v>
      </c>
      <c r="J720" s="3"/>
      <c r="K720" s="3"/>
    </row>
    <row r="721">
      <c r="A721" s="4" t="s">
        <v>7574</v>
      </c>
      <c r="B721" s="1" t="s">
        <v>7575</v>
      </c>
      <c r="C721" s="1" t="s">
        <v>7576</v>
      </c>
      <c r="D721" s="1" t="s">
        <v>10246</v>
      </c>
      <c r="E721" s="1" t="s">
        <v>9592</v>
      </c>
      <c r="F721" s="1" t="s">
        <v>7578</v>
      </c>
      <c r="G721" s="1" t="s">
        <v>7579</v>
      </c>
      <c r="H721" s="3"/>
      <c r="I721" s="1" t="s">
        <v>80</v>
      </c>
      <c r="J721" s="3"/>
      <c r="K721" s="3"/>
    </row>
    <row r="722">
      <c r="A722" s="4" t="s">
        <v>7583</v>
      </c>
      <c r="B722" s="1" t="s">
        <v>7584</v>
      </c>
      <c r="C722" s="1" t="s">
        <v>7585</v>
      </c>
      <c r="D722" s="1" t="s">
        <v>7586</v>
      </c>
      <c r="E722" s="1" t="s">
        <v>9619</v>
      </c>
      <c r="F722" s="1" t="s">
        <v>7587</v>
      </c>
      <c r="G722" s="1" t="s">
        <v>7588</v>
      </c>
      <c r="H722" s="1" t="s">
        <v>11</v>
      </c>
      <c r="I722" s="1" t="s">
        <v>312</v>
      </c>
      <c r="J722" s="3"/>
      <c r="K722" s="3"/>
    </row>
    <row r="723">
      <c r="A723" s="4" t="s">
        <v>7592</v>
      </c>
      <c r="B723" s="1" t="s">
        <v>7593</v>
      </c>
      <c r="C723" s="1" t="s">
        <v>7594</v>
      </c>
      <c r="D723" s="1" t="s">
        <v>10247</v>
      </c>
      <c r="E723" s="1" t="s">
        <v>10248</v>
      </c>
      <c r="F723" s="1" t="s">
        <v>7596</v>
      </c>
      <c r="G723" s="1" t="s">
        <v>11</v>
      </c>
      <c r="H723" s="5" t="s">
        <v>7597</v>
      </c>
      <c r="I723" s="1" t="s">
        <v>80</v>
      </c>
      <c r="J723" s="3"/>
      <c r="K723" s="3"/>
    </row>
    <row r="724">
      <c r="A724" s="4" t="s">
        <v>7599</v>
      </c>
      <c r="B724" s="1" t="s">
        <v>7600</v>
      </c>
      <c r="C724" s="1" t="s">
        <v>7601</v>
      </c>
      <c r="D724" s="1" t="s">
        <v>10249</v>
      </c>
      <c r="E724" s="1" t="s">
        <v>9592</v>
      </c>
      <c r="F724" s="1" t="s">
        <v>7603</v>
      </c>
      <c r="G724" s="1" t="s">
        <v>11</v>
      </c>
      <c r="H724" s="5" t="s">
        <v>7604</v>
      </c>
      <c r="I724" s="1" t="s">
        <v>80</v>
      </c>
      <c r="J724" s="3"/>
      <c r="K724" s="3"/>
    </row>
    <row r="725">
      <c r="A725" s="4" t="s">
        <v>7612</v>
      </c>
      <c r="B725" s="1" t="s">
        <v>7613</v>
      </c>
      <c r="C725" s="1" t="s">
        <v>7614</v>
      </c>
      <c r="D725" s="1" t="s">
        <v>10163</v>
      </c>
      <c r="E725" s="1" t="s">
        <v>9592</v>
      </c>
      <c r="F725" s="1" t="s">
        <v>7615</v>
      </c>
      <c r="G725" s="1" t="s">
        <v>11</v>
      </c>
      <c r="H725" s="1" t="s">
        <v>11</v>
      </c>
      <c r="I725" s="1" t="s">
        <v>31</v>
      </c>
      <c r="J725" s="3"/>
      <c r="K725" s="3"/>
    </row>
    <row r="726">
      <c r="A726" s="4" t="s">
        <v>7619</v>
      </c>
      <c r="B726" s="1" t="s">
        <v>7620</v>
      </c>
      <c r="C726" s="1" t="s">
        <v>7621</v>
      </c>
      <c r="D726" s="1" t="s">
        <v>10250</v>
      </c>
      <c r="E726" s="1" t="s">
        <v>9731</v>
      </c>
      <c r="F726" s="1" t="s">
        <v>7623</v>
      </c>
      <c r="G726" s="1" t="s">
        <v>7624</v>
      </c>
      <c r="H726" s="5" t="s">
        <v>7625</v>
      </c>
      <c r="I726" s="1" t="s">
        <v>80</v>
      </c>
      <c r="J726" s="3"/>
      <c r="K726" s="3"/>
    </row>
    <row r="727">
      <c r="A727" s="4" t="s">
        <v>7633</v>
      </c>
      <c r="B727" s="1" t="s">
        <v>7634</v>
      </c>
      <c r="C727" s="1" t="s">
        <v>7635</v>
      </c>
      <c r="D727" s="1" t="s">
        <v>10251</v>
      </c>
      <c r="E727" s="1" t="s">
        <v>9592</v>
      </c>
      <c r="F727" s="1" t="s">
        <v>7637</v>
      </c>
      <c r="G727" s="1" t="s">
        <v>11</v>
      </c>
      <c r="H727" s="5" t="s">
        <v>7638</v>
      </c>
      <c r="I727" s="1" t="s">
        <v>382</v>
      </c>
      <c r="J727" s="3"/>
      <c r="K727" s="3"/>
    </row>
    <row r="728">
      <c r="A728" s="4" t="s">
        <v>7652</v>
      </c>
      <c r="B728" s="1" t="s">
        <v>7653</v>
      </c>
      <c r="C728" s="1" t="s">
        <v>7654</v>
      </c>
      <c r="D728" s="1" t="s">
        <v>10252</v>
      </c>
      <c r="E728" s="1" t="s">
        <v>9603</v>
      </c>
      <c r="F728" s="1" t="s">
        <v>7656</v>
      </c>
      <c r="G728" s="1" t="s">
        <v>11</v>
      </c>
      <c r="H728" s="5" t="s">
        <v>7657</v>
      </c>
      <c r="I728" s="1" t="s">
        <v>80</v>
      </c>
      <c r="J728" s="3"/>
      <c r="K728" s="3"/>
    </row>
    <row r="729">
      <c r="A729" s="4" t="s">
        <v>7663</v>
      </c>
      <c r="B729" s="1" t="s">
        <v>7664</v>
      </c>
      <c r="C729" s="1" t="s">
        <v>7665</v>
      </c>
      <c r="D729" s="1" t="s">
        <v>10253</v>
      </c>
      <c r="E729" s="1" t="s">
        <v>9592</v>
      </c>
      <c r="F729" s="1" t="s">
        <v>7667</v>
      </c>
      <c r="G729" s="1" t="s">
        <v>7668</v>
      </c>
      <c r="H729" s="1" t="s">
        <v>11</v>
      </c>
      <c r="I729" s="1" t="s">
        <v>80</v>
      </c>
      <c r="J729" s="3"/>
      <c r="K729" s="3"/>
    </row>
    <row r="730">
      <c r="A730" s="4" t="s">
        <v>7696</v>
      </c>
      <c r="B730" s="1" t="s">
        <v>7697</v>
      </c>
      <c r="C730" s="1" t="s">
        <v>7698</v>
      </c>
      <c r="D730" s="1" t="s">
        <v>10254</v>
      </c>
      <c r="E730" s="1" t="s">
        <v>9595</v>
      </c>
      <c r="F730" s="1" t="s">
        <v>7700</v>
      </c>
      <c r="G730" s="1" t="s">
        <v>11</v>
      </c>
      <c r="H730" s="1" t="s">
        <v>11</v>
      </c>
      <c r="I730" s="1" t="s">
        <v>43</v>
      </c>
      <c r="J730" s="3"/>
      <c r="K730" s="3"/>
    </row>
    <row r="731">
      <c r="A731" s="4" t="s">
        <v>7708</v>
      </c>
      <c r="B731" s="1" t="s">
        <v>7709</v>
      </c>
      <c r="C731" s="1" t="s">
        <v>7710</v>
      </c>
      <c r="D731" s="1" t="s">
        <v>10255</v>
      </c>
      <c r="E731" s="1" t="s">
        <v>9592</v>
      </c>
      <c r="F731" s="1" t="s">
        <v>7712</v>
      </c>
      <c r="G731" s="1" t="s">
        <v>11</v>
      </c>
      <c r="H731" s="5" t="s">
        <v>7713</v>
      </c>
      <c r="I731" s="1" t="s">
        <v>80</v>
      </c>
      <c r="J731" s="3"/>
      <c r="K731" s="3"/>
    </row>
    <row r="732">
      <c r="A732" s="4" t="s">
        <v>7715</v>
      </c>
      <c r="B732" s="1" t="s">
        <v>7716</v>
      </c>
      <c r="C732" s="1" t="s">
        <v>7717</v>
      </c>
      <c r="D732" s="1" t="s">
        <v>10256</v>
      </c>
      <c r="E732" s="1" t="s">
        <v>9597</v>
      </c>
      <c r="F732" s="1" t="s">
        <v>7719</v>
      </c>
      <c r="G732" s="1" t="s">
        <v>11</v>
      </c>
      <c r="H732" s="1" t="s">
        <v>11</v>
      </c>
      <c r="I732" s="1" t="s">
        <v>312</v>
      </c>
      <c r="J732" s="3"/>
      <c r="K732" s="3"/>
    </row>
    <row r="733">
      <c r="A733" s="4" t="s">
        <v>7721</v>
      </c>
      <c r="B733" s="1" t="s">
        <v>7722</v>
      </c>
      <c r="C733" s="1" t="s">
        <v>7723</v>
      </c>
      <c r="D733" s="1" t="s">
        <v>10257</v>
      </c>
      <c r="E733" s="1" t="s">
        <v>9603</v>
      </c>
      <c r="F733" s="1" t="s">
        <v>7725</v>
      </c>
      <c r="G733" s="1" t="s">
        <v>11</v>
      </c>
      <c r="H733" s="1" t="s">
        <v>11</v>
      </c>
      <c r="I733" s="1" t="s">
        <v>31</v>
      </c>
      <c r="J733" s="3"/>
      <c r="K733" s="3"/>
    </row>
    <row r="734">
      <c r="A734" s="4" t="s">
        <v>7733</v>
      </c>
      <c r="B734" s="1" t="s">
        <v>7734</v>
      </c>
      <c r="C734" s="3"/>
      <c r="D734" s="1" t="s">
        <v>9575</v>
      </c>
      <c r="E734" s="1" t="s">
        <v>9608</v>
      </c>
      <c r="F734" s="3"/>
      <c r="G734" s="1" t="s">
        <v>11</v>
      </c>
      <c r="H734" s="1" t="s">
        <v>11</v>
      </c>
      <c r="I734" s="1" t="s">
        <v>11</v>
      </c>
      <c r="J734" s="3"/>
      <c r="K734" s="3"/>
    </row>
    <row r="735">
      <c r="A735" s="4" t="s">
        <v>7740</v>
      </c>
      <c r="B735" s="1" t="s">
        <v>7741</v>
      </c>
      <c r="C735" s="3"/>
      <c r="D735" s="1" t="s">
        <v>9575</v>
      </c>
      <c r="E735" s="1" t="s">
        <v>9608</v>
      </c>
      <c r="F735" s="3"/>
      <c r="G735" s="1" t="s">
        <v>11</v>
      </c>
      <c r="H735" s="1" t="s">
        <v>11</v>
      </c>
      <c r="I735" s="1" t="s">
        <v>11</v>
      </c>
      <c r="J735" s="3"/>
      <c r="K735" s="3"/>
    </row>
    <row r="736">
      <c r="A736" s="4" t="s">
        <v>7749</v>
      </c>
      <c r="B736" s="1" t="s">
        <v>7750</v>
      </c>
      <c r="C736" s="1" t="s">
        <v>7751</v>
      </c>
      <c r="D736" s="1" t="s">
        <v>10258</v>
      </c>
      <c r="E736" s="1" t="s">
        <v>9592</v>
      </c>
      <c r="F736" s="1" t="s">
        <v>7753</v>
      </c>
      <c r="G736" s="1" t="s">
        <v>7754</v>
      </c>
      <c r="H736" s="1" t="s">
        <v>11</v>
      </c>
      <c r="I736" s="1" t="s">
        <v>183</v>
      </c>
      <c r="J736" s="3"/>
      <c r="K736" s="3"/>
    </row>
    <row r="737">
      <c r="A737" s="4" t="s">
        <v>7758</v>
      </c>
      <c r="B737" s="1" t="s">
        <v>7759</v>
      </c>
      <c r="C737" s="1" t="s">
        <v>7760</v>
      </c>
      <c r="D737" s="1" t="s">
        <v>10259</v>
      </c>
      <c r="E737" s="1" t="s">
        <v>9597</v>
      </c>
      <c r="F737" s="1" t="s">
        <v>7762</v>
      </c>
      <c r="G737" s="1" t="s">
        <v>7763</v>
      </c>
      <c r="H737" s="1" t="s">
        <v>11</v>
      </c>
      <c r="I737" s="1" t="s">
        <v>183</v>
      </c>
      <c r="J737" s="3"/>
      <c r="K737" s="3"/>
    </row>
    <row r="738">
      <c r="A738" s="4" t="s">
        <v>7769</v>
      </c>
      <c r="B738" s="1" t="s">
        <v>7770</v>
      </c>
      <c r="C738" s="1" t="s">
        <v>7771</v>
      </c>
      <c r="D738" s="1" t="s">
        <v>10260</v>
      </c>
      <c r="E738" s="1" t="s">
        <v>9603</v>
      </c>
      <c r="F738" s="1" t="s">
        <v>7773</v>
      </c>
      <c r="G738" s="1" t="s">
        <v>7774</v>
      </c>
      <c r="H738" s="5" t="s">
        <v>7775</v>
      </c>
      <c r="I738" s="1" t="s">
        <v>80</v>
      </c>
      <c r="J738" s="3"/>
      <c r="K738" s="3"/>
    </row>
    <row r="739">
      <c r="A739" s="4" t="s">
        <v>7779</v>
      </c>
      <c r="B739" s="1" t="s">
        <v>7780</v>
      </c>
      <c r="C739" s="1" t="s">
        <v>7781</v>
      </c>
      <c r="D739" s="1" t="s">
        <v>10261</v>
      </c>
      <c r="E739" s="1" t="s">
        <v>9661</v>
      </c>
      <c r="F739" s="1" t="s">
        <v>1320</v>
      </c>
      <c r="G739" s="1" t="s">
        <v>1321</v>
      </c>
      <c r="H739" s="1" t="s">
        <v>11</v>
      </c>
      <c r="I739" s="1" t="s">
        <v>312</v>
      </c>
      <c r="J739" s="3"/>
      <c r="K739" s="3"/>
    </row>
    <row r="740">
      <c r="A740" s="4" t="s">
        <v>7788</v>
      </c>
      <c r="B740" s="1" t="s">
        <v>7789</v>
      </c>
      <c r="C740" s="1" t="s">
        <v>7790</v>
      </c>
      <c r="D740" s="1" t="s">
        <v>10262</v>
      </c>
      <c r="E740" s="1" t="s">
        <v>9603</v>
      </c>
      <c r="F740" s="1" t="s">
        <v>7792</v>
      </c>
      <c r="G740" s="1" t="s">
        <v>7793</v>
      </c>
      <c r="H740" s="5" t="s">
        <v>7794</v>
      </c>
      <c r="I740" s="1" t="s">
        <v>31</v>
      </c>
      <c r="J740" s="3"/>
      <c r="K740" s="3"/>
    </row>
    <row r="741">
      <c r="A741" s="4" t="s">
        <v>7796</v>
      </c>
      <c r="B741" s="1" t="s">
        <v>7797</v>
      </c>
      <c r="C741" s="1" t="s">
        <v>7798</v>
      </c>
      <c r="D741" s="1" t="s">
        <v>10263</v>
      </c>
      <c r="E741" s="1" t="s">
        <v>9597</v>
      </c>
      <c r="F741" s="1" t="s">
        <v>7800</v>
      </c>
      <c r="G741" s="1" t="s">
        <v>11</v>
      </c>
      <c r="H741" s="3"/>
      <c r="I741" s="1" t="s">
        <v>80</v>
      </c>
      <c r="J741" s="3"/>
      <c r="K741" s="3"/>
    </row>
    <row r="742">
      <c r="A742" s="4" t="s">
        <v>7802</v>
      </c>
      <c r="B742" s="1" t="s">
        <v>7803</v>
      </c>
      <c r="C742" s="1" t="s">
        <v>7804</v>
      </c>
      <c r="D742" s="1" t="s">
        <v>10264</v>
      </c>
      <c r="E742" s="1" t="s">
        <v>9601</v>
      </c>
      <c r="F742" s="1" t="s">
        <v>7806</v>
      </c>
      <c r="G742" s="1" t="s">
        <v>7807</v>
      </c>
      <c r="H742" s="5" t="s">
        <v>7808</v>
      </c>
      <c r="I742" s="1" t="s">
        <v>53</v>
      </c>
      <c r="J742" s="3"/>
      <c r="K742" s="3"/>
    </row>
    <row r="743">
      <c r="A743" s="4" t="s">
        <v>7812</v>
      </c>
      <c r="B743" s="1" t="s">
        <v>7813</v>
      </c>
      <c r="C743" s="1" t="s">
        <v>7814</v>
      </c>
      <c r="D743" s="1" t="s">
        <v>9575</v>
      </c>
      <c r="E743" s="1" t="s">
        <v>9608</v>
      </c>
      <c r="F743" s="3"/>
      <c r="G743" s="1" t="s">
        <v>11</v>
      </c>
      <c r="H743" s="1" t="s">
        <v>11</v>
      </c>
      <c r="I743" s="1" t="s">
        <v>11</v>
      </c>
      <c r="J743" s="3"/>
      <c r="K743" s="3"/>
    </row>
    <row r="744">
      <c r="A744" s="4" t="s">
        <v>7818</v>
      </c>
      <c r="B744" s="1" t="s">
        <v>7819</v>
      </c>
      <c r="C744" s="1" t="s">
        <v>7820</v>
      </c>
      <c r="D744" s="1" t="s">
        <v>10265</v>
      </c>
      <c r="E744" s="1" t="s">
        <v>9597</v>
      </c>
      <c r="F744" s="1" t="s">
        <v>7822</v>
      </c>
      <c r="G744" s="1" t="s">
        <v>11</v>
      </c>
      <c r="H744" s="5" t="s">
        <v>7823</v>
      </c>
      <c r="I744" s="1" t="s">
        <v>53</v>
      </c>
      <c r="J744" s="3"/>
      <c r="K744" s="3"/>
    </row>
    <row r="745">
      <c r="A745" s="4" t="s">
        <v>7827</v>
      </c>
      <c r="B745" s="1" t="s">
        <v>7828</v>
      </c>
      <c r="C745" s="1" t="s">
        <v>7829</v>
      </c>
      <c r="D745" s="1" t="s">
        <v>10266</v>
      </c>
      <c r="E745" s="1" t="s">
        <v>9741</v>
      </c>
      <c r="F745" s="1" t="s">
        <v>7831</v>
      </c>
      <c r="G745" s="1" t="s">
        <v>7832</v>
      </c>
      <c r="H745" s="5" t="s">
        <v>7833</v>
      </c>
      <c r="I745" s="1" t="s">
        <v>31</v>
      </c>
      <c r="J745" s="3"/>
      <c r="K745" s="3"/>
    </row>
    <row r="746">
      <c r="A746" s="4" t="s">
        <v>7837</v>
      </c>
      <c r="B746" s="1" t="s">
        <v>7838</v>
      </c>
      <c r="C746" s="1" t="s">
        <v>7839</v>
      </c>
      <c r="D746" s="1" t="s">
        <v>10267</v>
      </c>
      <c r="E746" s="1" t="s">
        <v>9597</v>
      </c>
      <c r="F746" s="1" t="s">
        <v>7841</v>
      </c>
      <c r="G746" s="1" t="s">
        <v>11</v>
      </c>
      <c r="H746" s="5" t="s">
        <v>7842</v>
      </c>
      <c r="I746" s="1" t="s">
        <v>312</v>
      </c>
      <c r="J746" s="3"/>
      <c r="K746" s="3"/>
    </row>
    <row r="747">
      <c r="A747" s="4" t="s">
        <v>7848</v>
      </c>
      <c r="B747" s="1" t="s">
        <v>7849</v>
      </c>
      <c r="C747" s="1" t="s">
        <v>7850</v>
      </c>
      <c r="D747" s="1" t="s">
        <v>10268</v>
      </c>
      <c r="E747" s="1" t="s">
        <v>9597</v>
      </c>
      <c r="F747" s="1" t="s">
        <v>7852</v>
      </c>
      <c r="G747" s="1" t="s">
        <v>11</v>
      </c>
      <c r="H747" s="5" t="s">
        <v>7853</v>
      </c>
      <c r="I747" s="1" t="s">
        <v>80</v>
      </c>
      <c r="J747" s="3"/>
      <c r="K747" s="3"/>
    </row>
    <row r="748">
      <c r="A748" s="4" t="s">
        <v>7855</v>
      </c>
      <c r="B748" s="1" t="s">
        <v>7856</v>
      </c>
      <c r="C748" s="1" t="s">
        <v>7857</v>
      </c>
      <c r="D748" s="1" t="s">
        <v>10269</v>
      </c>
      <c r="E748" s="1" t="s">
        <v>9592</v>
      </c>
      <c r="F748" s="1" t="s">
        <v>7859</v>
      </c>
      <c r="G748" s="1" t="s">
        <v>11</v>
      </c>
      <c r="H748" s="5" t="s">
        <v>7860</v>
      </c>
      <c r="I748" s="1" t="s">
        <v>80</v>
      </c>
      <c r="J748" s="3"/>
      <c r="K748" s="3"/>
    </row>
    <row r="749">
      <c r="A749" s="4" t="s">
        <v>7862</v>
      </c>
      <c r="B749" s="1" t="s">
        <v>7863</v>
      </c>
      <c r="C749" s="3"/>
      <c r="D749" s="1" t="s">
        <v>9575</v>
      </c>
      <c r="E749" s="1" t="s">
        <v>9608</v>
      </c>
      <c r="F749" s="3"/>
      <c r="G749" s="1" t="s">
        <v>11</v>
      </c>
      <c r="H749" s="1" t="s">
        <v>11</v>
      </c>
      <c r="I749" s="1" t="s">
        <v>11</v>
      </c>
      <c r="J749" s="3"/>
      <c r="K749" s="3"/>
    </row>
    <row r="750">
      <c r="A750" s="4" t="s">
        <v>7865</v>
      </c>
      <c r="B750" s="1" t="s">
        <v>7866</v>
      </c>
      <c r="C750" s="1" t="s">
        <v>7867</v>
      </c>
      <c r="D750" s="1" t="s">
        <v>10270</v>
      </c>
      <c r="E750" s="1" t="s">
        <v>9933</v>
      </c>
      <c r="F750" s="1" t="s">
        <v>7869</v>
      </c>
      <c r="G750" s="1" t="s">
        <v>11</v>
      </c>
      <c r="H750" s="1" t="s">
        <v>7870</v>
      </c>
      <c r="I750" s="1" t="s">
        <v>53</v>
      </c>
      <c r="J750" s="3"/>
      <c r="K750" s="3"/>
    </row>
    <row r="751">
      <c r="A751" s="4" t="s">
        <v>7876</v>
      </c>
      <c r="B751" s="1" t="s">
        <v>7877</v>
      </c>
      <c r="C751" s="1" t="s">
        <v>7878</v>
      </c>
      <c r="D751" s="1" t="s">
        <v>9960</v>
      </c>
      <c r="E751" s="1" t="s">
        <v>9592</v>
      </c>
      <c r="F751" s="1" t="s">
        <v>7880</v>
      </c>
      <c r="G751" s="1" t="s">
        <v>11</v>
      </c>
      <c r="H751" s="5" t="s">
        <v>7881</v>
      </c>
      <c r="I751" s="1" t="s">
        <v>80</v>
      </c>
      <c r="J751" s="3"/>
      <c r="K751" s="3"/>
    </row>
    <row r="752">
      <c r="A752" s="4" t="s">
        <v>7891</v>
      </c>
      <c r="B752" s="1" t="s">
        <v>7892</v>
      </c>
      <c r="C752" s="1" t="s">
        <v>7893</v>
      </c>
      <c r="D752" s="1" t="s">
        <v>10271</v>
      </c>
      <c r="E752" s="1" t="s">
        <v>9592</v>
      </c>
      <c r="F752" s="1" t="s">
        <v>7895</v>
      </c>
      <c r="G752" s="1" t="s">
        <v>7896</v>
      </c>
      <c r="H752" s="1" t="s">
        <v>11</v>
      </c>
      <c r="I752" s="1" t="s">
        <v>80</v>
      </c>
      <c r="J752" s="3"/>
      <c r="K752" s="3"/>
    </row>
    <row r="753">
      <c r="A753" s="4" t="s">
        <v>7900</v>
      </c>
      <c r="B753" s="1" t="s">
        <v>7901</v>
      </c>
      <c r="C753" s="1" t="s">
        <v>7902</v>
      </c>
      <c r="D753" s="1" t="s">
        <v>10272</v>
      </c>
      <c r="E753" s="1" t="s">
        <v>9661</v>
      </c>
      <c r="F753" s="1" t="s">
        <v>7904</v>
      </c>
      <c r="G753" s="1" t="s">
        <v>11</v>
      </c>
      <c r="H753" s="5" t="s">
        <v>7905</v>
      </c>
      <c r="I753" s="1" t="s">
        <v>80</v>
      </c>
      <c r="J753" s="3"/>
      <c r="K753" s="3"/>
    </row>
    <row r="754">
      <c r="A754" s="4" t="s">
        <v>7909</v>
      </c>
      <c r="B754" s="1" t="s">
        <v>7910</v>
      </c>
      <c r="C754" s="1" t="s">
        <v>7911</v>
      </c>
      <c r="D754" s="1" t="s">
        <v>10273</v>
      </c>
      <c r="E754" s="1" t="s">
        <v>9631</v>
      </c>
      <c r="F754" s="1" t="s">
        <v>7913</v>
      </c>
      <c r="G754" s="1" t="s">
        <v>7914</v>
      </c>
      <c r="H754" s="5" t="s">
        <v>7915</v>
      </c>
      <c r="I754" s="1" t="s">
        <v>80</v>
      </c>
      <c r="J754" s="3"/>
      <c r="K754" s="3"/>
    </row>
    <row r="755">
      <c r="A755" s="4" t="s">
        <v>7925</v>
      </c>
      <c r="B755" s="1" t="s">
        <v>7926</v>
      </c>
      <c r="C755" s="1" t="s">
        <v>7927</v>
      </c>
      <c r="D755" s="1" t="s">
        <v>10274</v>
      </c>
      <c r="E755" s="1" t="s">
        <v>9661</v>
      </c>
      <c r="F755" s="1" t="s">
        <v>7929</v>
      </c>
      <c r="G755" s="1" t="s">
        <v>7930</v>
      </c>
      <c r="H755" s="1" t="s">
        <v>11</v>
      </c>
      <c r="I755" s="1" t="s">
        <v>43</v>
      </c>
      <c r="J755" s="3"/>
      <c r="K755" s="3"/>
    </row>
    <row r="756">
      <c r="A756" s="4" t="s">
        <v>7934</v>
      </c>
      <c r="B756" s="1" t="s">
        <v>7935</v>
      </c>
      <c r="C756" s="1" t="s">
        <v>7936</v>
      </c>
      <c r="D756" s="1" t="s">
        <v>10275</v>
      </c>
      <c r="E756" s="1" t="s">
        <v>9592</v>
      </c>
      <c r="F756" s="1" t="s">
        <v>7938</v>
      </c>
      <c r="G756" s="1" t="s">
        <v>7939</v>
      </c>
      <c r="H756" s="1" t="s">
        <v>11</v>
      </c>
      <c r="I756" s="1" t="s">
        <v>31</v>
      </c>
      <c r="J756" s="3"/>
      <c r="K756" s="3"/>
    </row>
    <row r="757">
      <c r="A757" s="4" t="s">
        <v>7941</v>
      </c>
      <c r="B757" s="1" t="s">
        <v>7942</v>
      </c>
      <c r="C757" s="1" t="s">
        <v>7943</v>
      </c>
      <c r="D757" s="1" t="s">
        <v>10276</v>
      </c>
      <c r="E757" s="1" t="s">
        <v>9592</v>
      </c>
      <c r="F757" s="1" t="s">
        <v>7945</v>
      </c>
      <c r="G757" s="1" t="s">
        <v>7946</v>
      </c>
      <c r="H757" s="5" t="s">
        <v>7947</v>
      </c>
      <c r="I757" s="1" t="s">
        <v>312</v>
      </c>
      <c r="J757" s="3"/>
      <c r="K757" s="3"/>
    </row>
    <row r="758">
      <c r="A758" s="4" t="s">
        <v>7955</v>
      </c>
      <c r="B758" s="1" t="s">
        <v>7956</v>
      </c>
      <c r="C758" s="1" t="s">
        <v>7957</v>
      </c>
      <c r="D758" s="1" t="s">
        <v>10277</v>
      </c>
      <c r="E758" s="1" t="s">
        <v>9603</v>
      </c>
      <c r="F758" s="1" t="s">
        <v>7959</v>
      </c>
      <c r="G758" s="1" t="s">
        <v>7960</v>
      </c>
      <c r="H758" s="5" t="s">
        <v>7961</v>
      </c>
      <c r="I758" s="1" t="s">
        <v>183</v>
      </c>
      <c r="J758" s="3"/>
      <c r="K758" s="3"/>
    </row>
    <row r="759">
      <c r="A759" s="4" t="s">
        <v>7965</v>
      </c>
      <c r="B759" s="1" t="s">
        <v>7966</v>
      </c>
      <c r="C759" s="1" t="s">
        <v>7967</v>
      </c>
      <c r="D759" s="1" t="s">
        <v>10278</v>
      </c>
      <c r="E759" s="1" t="s">
        <v>9592</v>
      </c>
      <c r="F759" s="1" t="s">
        <v>7969</v>
      </c>
      <c r="G759" s="1" t="s">
        <v>11</v>
      </c>
      <c r="H759" s="5" t="s">
        <v>7970</v>
      </c>
      <c r="I759" s="1" t="s">
        <v>53</v>
      </c>
      <c r="J759" s="3"/>
      <c r="K759" s="3"/>
    </row>
    <row r="760">
      <c r="A760" s="4" t="s">
        <v>7974</v>
      </c>
      <c r="B760" s="1" t="s">
        <v>7975</v>
      </c>
      <c r="C760" s="1" t="s">
        <v>7976</v>
      </c>
      <c r="D760" s="1" t="s">
        <v>9674</v>
      </c>
      <c r="E760" s="1" t="s">
        <v>9597</v>
      </c>
      <c r="F760" s="1" t="s">
        <v>7977</v>
      </c>
      <c r="G760" s="1" t="s">
        <v>11</v>
      </c>
      <c r="H760" s="5" t="s">
        <v>7978</v>
      </c>
      <c r="I760" s="1" t="s">
        <v>154</v>
      </c>
      <c r="J760" s="3"/>
      <c r="K760" s="3"/>
    </row>
    <row r="761">
      <c r="A761" s="4" t="s">
        <v>7984</v>
      </c>
      <c r="B761" s="1" t="s">
        <v>7985</v>
      </c>
      <c r="C761" s="1" t="s">
        <v>7986</v>
      </c>
      <c r="D761" s="1" t="s">
        <v>10279</v>
      </c>
      <c r="E761" s="1" t="s">
        <v>9661</v>
      </c>
      <c r="F761" s="1" t="s">
        <v>7988</v>
      </c>
      <c r="G761" s="1" t="s">
        <v>7989</v>
      </c>
      <c r="H761" s="1" t="s">
        <v>11</v>
      </c>
      <c r="I761" s="1" t="s">
        <v>654</v>
      </c>
      <c r="J761" s="3"/>
      <c r="K761" s="3"/>
    </row>
    <row r="762">
      <c r="A762" s="4" t="s">
        <v>7993</v>
      </c>
      <c r="B762" s="1" t="s">
        <v>7994</v>
      </c>
      <c r="C762" s="1" t="s">
        <v>7995</v>
      </c>
      <c r="D762" s="1" t="s">
        <v>10280</v>
      </c>
      <c r="E762" s="1" t="s">
        <v>9661</v>
      </c>
      <c r="F762" s="1" t="s">
        <v>7997</v>
      </c>
      <c r="G762" s="1" t="s">
        <v>11</v>
      </c>
      <c r="H762" s="1" t="s">
        <v>11</v>
      </c>
      <c r="I762" s="1" t="s">
        <v>924</v>
      </c>
      <c r="J762" s="3"/>
      <c r="K762" s="3"/>
    </row>
    <row r="763">
      <c r="A763" s="4" t="s">
        <v>8003</v>
      </c>
      <c r="B763" s="1" t="s">
        <v>8004</v>
      </c>
      <c r="C763" s="1" t="s">
        <v>8005</v>
      </c>
      <c r="D763" s="1" t="s">
        <v>10281</v>
      </c>
      <c r="E763" s="1" t="s">
        <v>9611</v>
      </c>
      <c r="F763" s="1" t="s">
        <v>8007</v>
      </c>
      <c r="G763" s="1" t="s">
        <v>11</v>
      </c>
      <c r="H763" s="5" t="s">
        <v>8008</v>
      </c>
      <c r="I763" s="1" t="s">
        <v>80</v>
      </c>
      <c r="J763" s="3"/>
      <c r="K763" s="3"/>
    </row>
    <row r="764">
      <c r="A764" s="4" t="s">
        <v>8010</v>
      </c>
      <c r="B764" s="1" t="s">
        <v>8011</v>
      </c>
      <c r="C764" s="1" t="s">
        <v>8012</v>
      </c>
      <c r="D764" s="1" t="s">
        <v>10282</v>
      </c>
      <c r="E764" s="1" t="s">
        <v>9592</v>
      </c>
      <c r="F764" s="1" t="s">
        <v>8014</v>
      </c>
      <c r="G764" s="1" t="s">
        <v>8015</v>
      </c>
      <c r="H764" s="1" t="s">
        <v>11</v>
      </c>
      <c r="I764" s="1" t="s">
        <v>53</v>
      </c>
      <c r="J764" s="3"/>
      <c r="K764" s="3"/>
    </row>
    <row r="765">
      <c r="A765" s="4" t="s">
        <v>8019</v>
      </c>
      <c r="B765" s="1" t="s">
        <v>8020</v>
      </c>
      <c r="C765" s="1" t="s">
        <v>8021</v>
      </c>
      <c r="D765" s="1" t="s">
        <v>10283</v>
      </c>
      <c r="E765" s="1" t="s">
        <v>9592</v>
      </c>
      <c r="F765" s="1" t="s">
        <v>8023</v>
      </c>
      <c r="G765" s="1" t="s">
        <v>11</v>
      </c>
      <c r="H765" s="1" t="s">
        <v>11</v>
      </c>
      <c r="I765" s="1" t="s">
        <v>11</v>
      </c>
      <c r="J765" s="3"/>
      <c r="K765" s="3"/>
    </row>
    <row r="766">
      <c r="A766" s="4" t="s">
        <v>8029</v>
      </c>
      <c r="B766" s="1" t="s">
        <v>8030</v>
      </c>
      <c r="C766" s="1" t="s">
        <v>8031</v>
      </c>
      <c r="D766" s="1" t="s">
        <v>10284</v>
      </c>
      <c r="E766" s="1" t="s">
        <v>9592</v>
      </c>
      <c r="F766" s="1" t="s">
        <v>8033</v>
      </c>
      <c r="G766" s="1" t="s">
        <v>11</v>
      </c>
      <c r="H766" s="5" t="s">
        <v>8034</v>
      </c>
      <c r="I766" s="1" t="s">
        <v>31</v>
      </c>
      <c r="J766" s="3"/>
      <c r="K766" s="3"/>
    </row>
    <row r="767">
      <c r="A767" s="4" t="s">
        <v>8036</v>
      </c>
      <c r="B767" s="1" t="s">
        <v>8037</v>
      </c>
      <c r="C767" s="3"/>
      <c r="D767" s="1" t="s">
        <v>9575</v>
      </c>
      <c r="E767" s="1" t="s">
        <v>9608</v>
      </c>
      <c r="F767" s="3"/>
      <c r="G767" s="1" t="s">
        <v>11</v>
      </c>
      <c r="H767" s="1" t="s">
        <v>11</v>
      </c>
      <c r="I767" s="1" t="s">
        <v>11</v>
      </c>
      <c r="J767" s="3"/>
      <c r="K767" s="3"/>
    </row>
    <row r="768">
      <c r="A768" s="4" t="s">
        <v>8045</v>
      </c>
      <c r="B768" s="1" t="s">
        <v>8046</v>
      </c>
      <c r="C768" s="1" t="s">
        <v>8047</v>
      </c>
      <c r="D768" s="1" t="s">
        <v>10285</v>
      </c>
      <c r="E768" s="1" t="s">
        <v>9597</v>
      </c>
      <c r="F768" s="1" t="s">
        <v>8049</v>
      </c>
      <c r="G768" s="1" t="s">
        <v>11</v>
      </c>
      <c r="H768" s="3"/>
      <c r="I768" s="1" t="s">
        <v>53</v>
      </c>
      <c r="J768" s="3"/>
      <c r="K768" s="3"/>
    </row>
    <row r="769">
      <c r="A769" s="4" t="s">
        <v>8061</v>
      </c>
      <c r="B769" s="1" t="s">
        <v>8062</v>
      </c>
      <c r="C769" s="1" t="s">
        <v>8063</v>
      </c>
      <c r="D769" s="1" t="s">
        <v>10286</v>
      </c>
      <c r="E769" s="1" t="s">
        <v>9592</v>
      </c>
      <c r="F769" s="1" t="s">
        <v>8065</v>
      </c>
      <c r="G769" s="1" t="s">
        <v>8066</v>
      </c>
      <c r="H769" s="3"/>
      <c r="I769" s="1" t="s">
        <v>80</v>
      </c>
      <c r="J769" s="3"/>
      <c r="K769" s="3"/>
    </row>
    <row r="770">
      <c r="A770" s="4" t="s">
        <v>8074</v>
      </c>
      <c r="B770" s="1" t="s">
        <v>8075</v>
      </c>
      <c r="C770" s="1" t="s">
        <v>8076</v>
      </c>
      <c r="D770" s="1" t="s">
        <v>10287</v>
      </c>
      <c r="E770" s="1" t="s">
        <v>9592</v>
      </c>
      <c r="F770" s="1" t="s">
        <v>8078</v>
      </c>
      <c r="G770" s="1" t="s">
        <v>11</v>
      </c>
      <c r="H770" s="5" t="s">
        <v>8079</v>
      </c>
      <c r="I770" s="1" t="s">
        <v>80</v>
      </c>
      <c r="J770" s="3"/>
      <c r="K770" s="3"/>
    </row>
    <row r="771">
      <c r="A771" s="4" t="s">
        <v>8083</v>
      </c>
      <c r="B771" s="1" t="s">
        <v>8084</v>
      </c>
      <c r="C771" s="1" t="s">
        <v>8085</v>
      </c>
      <c r="D771" s="1" t="s">
        <v>10288</v>
      </c>
      <c r="E771" s="1" t="s">
        <v>9592</v>
      </c>
      <c r="F771" s="1" t="s">
        <v>8087</v>
      </c>
      <c r="G771" s="1" t="s">
        <v>11</v>
      </c>
      <c r="H771" s="3"/>
      <c r="I771" s="1" t="s">
        <v>80</v>
      </c>
      <c r="J771" s="3"/>
      <c r="K771" s="3"/>
    </row>
    <row r="772">
      <c r="A772" s="4" t="s">
        <v>8089</v>
      </c>
      <c r="B772" s="1" t="s">
        <v>8090</v>
      </c>
      <c r="C772" s="1" t="s">
        <v>8091</v>
      </c>
      <c r="D772" s="1" t="s">
        <v>10289</v>
      </c>
      <c r="E772" s="1" t="s">
        <v>9597</v>
      </c>
      <c r="F772" s="1" t="s">
        <v>8093</v>
      </c>
      <c r="G772" s="1" t="s">
        <v>11</v>
      </c>
      <c r="H772" s="5" t="s">
        <v>8094</v>
      </c>
      <c r="I772" s="1" t="s">
        <v>382</v>
      </c>
      <c r="J772" s="3"/>
      <c r="K772" s="3"/>
    </row>
    <row r="773">
      <c r="A773" s="4" t="s">
        <v>8096</v>
      </c>
      <c r="B773" s="1" t="s">
        <v>8097</v>
      </c>
      <c r="C773" s="1" t="s">
        <v>8098</v>
      </c>
      <c r="D773" s="1" t="s">
        <v>10290</v>
      </c>
      <c r="E773" s="1" t="s">
        <v>9592</v>
      </c>
      <c r="F773" s="1" t="s">
        <v>8100</v>
      </c>
      <c r="G773" s="1" t="s">
        <v>8101</v>
      </c>
      <c r="H773" s="1" t="s">
        <v>11</v>
      </c>
      <c r="I773" s="1" t="s">
        <v>924</v>
      </c>
      <c r="J773" s="3"/>
      <c r="K773" s="3"/>
    </row>
    <row r="774">
      <c r="A774" s="4" t="s">
        <v>8107</v>
      </c>
      <c r="B774" s="1" t="s">
        <v>8108</v>
      </c>
      <c r="C774" s="1" t="s">
        <v>8109</v>
      </c>
      <c r="D774" s="1" t="s">
        <v>10291</v>
      </c>
      <c r="E774" s="1" t="s">
        <v>9603</v>
      </c>
      <c r="F774" s="1" t="s">
        <v>8111</v>
      </c>
      <c r="G774" s="1" t="s">
        <v>11</v>
      </c>
      <c r="H774" s="1" t="s">
        <v>11</v>
      </c>
      <c r="I774" s="1" t="s">
        <v>183</v>
      </c>
      <c r="J774" s="3"/>
      <c r="K774" s="3"/>
    </row>
    <row r="775">
      <c r="A775" s="4" t="s">
        <v>8115</v>
      </c>
      <c r="B775" s="1" t="s">
        <v>8116</v>
      </c>
      <c r="C775" s="1" t="s">
        <v>8117</v>
      </c>
      <c r="D775" s="1" t="s">
        <v>10292</v>
      </c>
      <c r="E775" s="1" t="s">
        <v>9592</v>
      </c>
      <c r="F775" s="1" t="s">
        <v>8119</v>
      </c>
      <c r="G775" s="1" t="s">
        <v>8120</v>
      </c>
      <c r="H775" s="5" t="s">
        <v>8121</v>
      </c>
      <c r="I775" s="1" t="s">
        <v>53</v>
      </c>
      <c r="J775" s="3"/>
      <c r="K775" s="3"/>
    </row>
    <row r="776">
      <c r="A776" s="4" t="s">
        <v>8123</v>
      </c>
      <c r="B776" s="1" t="s">
        <v>8124</v>
      </c>
      <c r="C776" s="1" t="s">
        <v>8125</v>
      </c>
      <c r="D776" s="1" t="s">
        <v>10293</v>
      </c>
      <c r="E776" s="1" t="s">
        <v>9592</v>
      </c>
      <c r="F776" s="1" t="s">
        <v>8127</v>
      </c>
      <c r="G776" s="1" t="s">
        <v>11</v>
      </c>
      <c r="H776" s="3"/>
      <c r="I776" s="1" t="s">
        <v>312</v>
      </c>
      <c r="J776" s="3"/>
      <c r="K776" s="3"/>
    </row>
    <row r="777">
      <c r="A777" s="4" t="s">
        <v>8135</v>
      </c>
      <c r="B777" s="1" t="s">
        <v>8136</v>
      </c>
      <c r="C777" s="1" t="s">
        <v>8137</v>
      </c>
      <c r="D777" s="1" t="s">
        <v>10136</v>
      </c>
      <c r="E777" s="1" t="s">
        <v>9597</v>
      </c>
      <c r="F777" s="1" t="s">
        <v>3074</v>
      </c>
      <c r="G777" s="1" t="s">
        <v>11</v>
      </c>
      <c r="H777" s="5" t="s">
        <v>8138</v>
      </c>
      <c r="I777" s="1" t="s">
        <v>382</v>
      </c>
      <c r="J777" s="3"/>
      <c r="K777" s="3"/>
    </row>
    <row r="778">
      <c r="A778" s="4" t="s">
        <v>8140</v>
      </c>
      <c r="B778" s="1" t="s">
        <v>8141</v>
      </c>
      <c r="C778" s="1" t="s">
        <v>8142</v>
      </c>
      <c r="D778" s="1" t="s">
        <v>10294</v>
      </c>
      <c r="E778" s="1" t="s">
        <v>9592</v>
      </c>
      <c r="F778" s="1" t="s">
        <v>8144</v>
      </c>
      <c r="G778" s="1" t="s">
        <v>11</v>
      </c>
      <c r="H778" s="5" t="s">
        <v>8145</v>
      </c>
      <c r="I778" s="1" t="s">
        <v>53</v>
      </c>
      <c r="J778" s="3"/>
      <c r="K778" s="3"/>
    </row>
    <row r="779">
      <c r="A779" s="4" t="s">
        <v>8147</v>
      </c>
      <c r="B779" s="1" t="s">
        <v>8148</v>
      </c>
      <c r="C779" s="1" t="s">
        <v>8149</v>
      </c>
      <c r="D779" s="1" t="s">
        <v>10295</v>
      </c>
      <c r="E779" s="1" t="s">
        <v>9592</v>
      </c>
      <c r="F779" s="1" t="s">
        <v>8151</v>
      </c>
      <c r="G779" s="1" t="s">
        <v>11</v>
      </c>
      <c r="H779" s="5" t="s">
        <v>8152</v>
      </c>
      <c r="I779" s="1" t="s">
        <v>312</v>
      </c>
      <c r="J779" s="3"/>
      <c r="K779" s="3"/>
    </row>
    <row r="780">
      <c r="A780" s="4" t="s">
        <v>8158</v>
      </c>
      <c r="B780" s="1" t="s">
        <v>8159</v>
      </c>
      <c r="C780" s="1" t="s">
        <v>8160</v>
      </c>
      <c r="D780" s="1" t="s">
        <v>10296</v>
      </c>
      <c r="E780" s="1" t="s">
        <v>9597</v>
      </c>
      <c r="F780" s="1" t="s">
        <v>8162</v>
      </c>
      <c r="G780" s="1" t="s">
        <v>8163</v>
      </c>
      <c r="H780" s="5" t="s">
        <v>8164</v>
      </c>
      <c r="I780" s="1" t="s">
        <v>382</v>
      </c>
      <c r="J780" s="3"/>
      <c r="K780" s="3"/>
    </row>
    <row r="781">
      <c r="A781" s="4" t="s">
        <v>8168</v>
      </c>
      <c r="B781" s="1" t="s">
        <v>8169</v>
      </c>
      <c r="C781" s="1" t="s">
        <v>8170</v>
      </c>
      <c r="D781" s="1" t="s">
        <v>10297</v>
      </c>
      <c r="E781" s="1" t="s">
        <v>9603</v>
      </c>
      <c r="F781" s="1" t="s">
        <v>8172</v>
      </c>
      <c r="G781" s="1" t="s">
        <v>8173</v>
      </c>
      <c r="H781" s="5" t="s">
        <v>8174</v>
      </c>
      <c r="I781" s="1" t="s">
        <v>312</v>
      </c>
      <c r="J781" s="3"/>
      <c r="K781" s="3"/>
    </row>
    <row r="782">
      <c r="A782" s="4" t="s">
        <v>8192</v>
      </c>
      <c r="B782" s="1" t="s">
        <v>8193</v>
      </c>
      <c r="C782" s="3"/>
      <c r="D782" s="1" t="s">
        <v>9575</v>
      </c>
      <c r="E782" s="1" t="s">
        <v>9608</v>
      </c>
      <c r="F782" s="3"/>
      <c r="G782" s="1" t="s">
        <v>11</v>
      </c>
      <c r="H782" s="1" t="s">
        <v>11</v>
      </c>
      <c r="I782" s="1" t="s">
        <v>11</v>
      </c>
      <c r="J782" s="3"/>
      <c r="K782" s="3"/>
    </row>
    <row r="783">
      <c r="A783" s="4" t="s">
        <v>8195</v>
      </c>
      <c r="B783" s="1" t="s">
        <v>8196</v>
      </c>
      <c r="C783" s="1" t="s">
        <v>8197</v>
      </c>
      <c r="D783" s="1" t="s">
        <v>10298</v>
      </c>
      <c r="E783" s="1" t="s">
        <v>9592</v>
      </c>
      <c r="F783" s="1" t="s">
        <v>8199</v>
      </c>
      <c r="G783" s="1" t="s">
        <v>11</v>
      </c>
      <c r="H783" s="1" t="s">
        <v>11</v>
      </c>
      <c r="I783" s="1" t="s">
        <v>312</v>
      </c>
      <c r="J783" s="3"/>
      <c r="K783" s="3"/>
    </row>
    <row r="784">
      <c r="A784" s="4" t="s">
        <v>8201</v>
      </c>
      <c r="B784" s="1" t="s">
        <v>8202</v>
      </c>
      <c r="C784" s="1" t="s">
        <v>8203</v>
      </c>
      <c r="D784" s="1" t="s">
        <v>10299</v>
      </c>
      <c r="E784" s="1" t="s">
        <v>9592</v>
      </c>
      <c r="F784" s="1" t="s">
        <v>8205</v>
      </c>
      <c r="G784" s="1" t="s">
        <v>8206</v>
      </c>
      <c r="H784" s="5" t="s">
        <v>8207</v>
      </c>
      <c r="I784" s="1" t="s">
        <v>312</v>
      </c>
      <c r="J784" s="3"/>
      <c r="K784" s="3"/>
    </row>
    <row r="785">
      <c r="A785" s="4" t="s">
        <v>8209</v>
      </c>
      <c r="B785" s="1" t="s">
        <v>8210</v>
      </c>
      <c r="C785" s="1" t="s">
        <v>8211</v>
      </c>
      <c r="D785" s="1" t="s">
        <v>10300</v>
      </c>
      <c r="E785" s="1" t="s">
        <v>9592</v>
      </c>
      <c r="F785" s="1" t="s">
        <v>8213</v>
      </c>
      <c r="G785" s="1" t="s">
        <v>11</v>
      </c>
      <c r="H785" s="5" t="s">
        <v>8214</v>
      </c>
      <c r="I785" s="1" t="s">
        <v>80</v>
      </c>
      <c r="J785" s="3"/>
      <c r="K785" s="3"/>
    </row>
    <row r="786">
      <c r="A786" s="4" t="s">
        <v>8218</v>
      </c>
      <c r="B786" s="1" t="s">
        <v>8219</v>
      </c>
      <c r="C786" s="1" t="s">
        <v>8220</v>
      </c>
      <c r="D786" s="1" t="s">
        <v>10301</v>
      </c>
      <c r="E786" s="1" t="s">
        <v>9597</v>
      </c>
      <c r="F786" s="1" t="s">
        <v>8222</v>
      </c>
      <c r="G786" s="1" t="s">
        <v>8223</v>
      </c>
      <c r="H786" s="5" t="s">
        <v>8224</v>
      </c>
      <c r="I786" s="1" t="s">
        <v>31</v>
      </c>
      <c r="J786" s="3"/>
      <c r="K786" s="3"/>
    </row>
    <row r="787">
      <c r="A787" s="4" t="s">
        <v>8230</v>
      </c>
      <c r="B787" s="1" t="s">
        <v>8231</v>
      </c>
      <c r="C787" s="1" t="s">
        <v>8232</v>
      </c>
      <c r="D787" s="1" t="s">
        <v>10302</v>
      </c>
      <c r="E787" s="1" t="s">
        <v>9592</v>
      </c>
      <c r="F787" s="1" t="s">
        <v>8234</v>
      </c>
      <c r="G787" s="1" t="s">
        <v>8235</v>
      </c>
      <c r="H787" s="5" t="s">
        <v>8236</v>
      </c>
      <c r="I787" s="1" t="s">
        <v>312</v>
      </c>
      <c r="J787" s="3"/>
      <c r="K787" s="3"/>
    </row>
    <row r="788">
      <c r="A788" s="4" t="s">
        <v>8246</v>
      </c>
      <c r="B788" s="1" t="s">
        <v>8247</v>
      </c>
      <c r="C788" s="1" t="s">
        <v>8248</v>
      </c>
      <c r="D788" s="1" t="s">
        <v>10303</v>
      </c>
      <c r="E788" s="1" t="s">
        <v>9592</v>
      </c>
      <c r="F788" s="1" t="s">
        <v>8250</v>
      </c>
      <c r="G788" s="1" t="s">
        <v>11</v>
      </c>
      <c r="H788" s="3"/>
      <c r="I788" s="1" t="s">
        <v>31</v>
      </c>
      <c r="J788" s="3"/>
      <c r="K788" s="3"/>
    </row>
    <row r="789">
      <c r="A789" s="4" t="s">
        <v>8268</v>
      </c>
      <c r="B789" s="1" t="s">
        <v>8269</v>
      </c>
      <c r="C789" s="1" t="s">
        <v>8270</v>
      </c>
      <c r="D789" s="1" t="s">
        <v>9588</v>
      </c>
      <c r="E789" s="1" t="s">
        <v>10101</v>
      </c>
      <c r="F789" s="1" t="s">
        <v>8272</v>
      </c>
      <c r="G789" s="1" t="s">
        <v>8273</v>
      </c>
      <c r="H789" s="1" t="s">
        <v>11</v>
      </c>
      <c r="I789" s="1" t="s">
        <v>53</v>
      </c>
      <c r="J789" s="3"/>
      <c r="K789" s="3"/>
    </row>
    <row r="790">
      <c r="A790" s="4" t="s">
        <v>8285</v>
      </c>
      <c r="B790" s="1" t="s">
        <v>8286</v>
      </c>
      <c r="C790" s="1" t="s">
        <v>8287</v>
      </c>
      <c r="D790" s="1" t="s">
        <v>10304</v>
      </c>
      <c r="E790" s="1" t="s">
        <v>9597</v>
      </c>
      <c r="F790" s="1" t="s">
        <v>8289</v>
      </c>
      <c r="G790" s="1" t="s">
        <v>8290</v>
      </c>
      <c r="H790" s="1" t="s">
        <v>11</v>
      </c>
      <c r="I790" s="1" t="s">
        <v>80</v>
      </c>
      <c r="J790" s="3"/>
      <c r="K790" s="3"/>
    </row>
    <row r="791">
      <c r="A791" s="4" t="s">
        <v>8294</v>
      </c>
      <c r="B791" s="1" t="s">
        <v>8295</v>
      </c>
      <c r="C791" s="1" t="s">
        <v>8296</v>
      </c>
      <c r="D791" s="1" t="s">
        <v>10305</v>
      </c>
      <c r="E791" s="1" t="s">
        <v>9597</v>
      </c>
      <c r="F791" s="1" t="s">
        <v>8298</v>
      </c>
      <c r="G791" s="1" t="s">
        <v>8299</v>
      </c>
      <c r="H791" s="5" t="s">
        <v>8300</v>
      </c>
      <c r="I791" s="1" t="s">
        <v>31</v>
      </c>
      <c r="J791" s="3"/>
      <c r="K791" s="3"/>
    </row>
    <row r="792">
      <c r="A792" s="4" t="s">
        <v>8306</v>
      </c>
      <c r="B792" s="1" t="s">
        <v>8307</v>
      </c>
      <c r="C792" s="1" t="s">
        <v>8308</v>
      </c>
      <c r="D792" s="1" t="s">
        <v>10306</v>
      </c>
      <c r="E792" s="1" t="s">
        <v>9592</v>
      </c>
      <c r="F792" s="1" t="s">
        <v>8310</v>
      </c>
      <c r="G792" s="1" t="s">
        <v>8311</v>
      </c>
      <c r="H792" s="1" t="s">
        <v>11</v>
      </c>
      <c r="I792" s="1" t="s">
        <v>312</v>
      </c>
      <c r="J792" s="3"/>
      <c r="K792" s="3"/>
    </row>
    <row r="793">
      <c r="A793" s="4" t="s">
        <v>8313</v>
      </c>
      <c r="B793" s="1" t="s">
        <v>8314</v>
      </c>
      <c r="C793" s="1" t="s">
        <v>8315</v>
      </c>
      <c r="D793" s="1" t="s">
        <v>10307</v>
      </c>
      <c r="E793" s="1" t="s">
        <v>9592</v>
      </c>
      <c r="F793" s="1" t="s">
        <v>8317</v>
      </c>
      <c r="G793" s="1" t="s">
        <v>11</v>
      </c>
      <c r="H793" s="5" t="s">
        <v>8318</v>
      </c>
      <c r="I793" s="1" t="s">
        <v>924</v>
      </c>
      <c r="J793" s="3"/>
      <c r="K793" s="3"/>
    </row>
    <row r="794">
      <c r="A794" s="4" t="s">
        <v>8322</v>
      </c>
      <c r="B794" s="1" t="s">
        <v>8323</v>
      </c>
      <c r="C794" s="1" t="s">
        <v>8324</v>
      </c>
      <c r="D794" s="1" t="s">
        <v>10308</v>
      </c>
      <c r="E794" s="1" t="s">
        <v>9592</v>
      </c>
      <c r="F794" s="1" t="s">
        <v>8326</v>
      </c>
      <c r="G794" s="1" t="s">
        <v>8327</v>
      </c>
      <c r="H794" s="1" t="s">
        <v>11</v>
      </c>
      <c r="I794" s="1" t="s">
        <v>31</v>
      </c>
      <c r="J794" s="3"/>
      <c r="K794" s="3"/>
    </row>
    <row r="795">
      <c r="A795" s="4" t="s">
        <v>8335</v>
      </c>
      <c r="B795" s="1" t="s">
        <v>8336</v>
      </c>
      <c r="C795" s="1" t="s">
        <v>8337</v>
      </c>
      <c r="D795" s="1" t="s">
        <v>10309</v>
      </c>
      <c r="E795" s="1" t="s">
        <v>9592</v>
      </c>
      <c r="F795" s="1" t="s">
        <v>8339</v>
      </c>
      <c r="G795" s="1" t="s">
        <v>11</v>
      </c>
      <c r="H795" s="5" t="s">
        <v>8340</v>
      </c>
      <c r="I795" s="1" t="s">
        <v>154</v>
      </c>
      <c r="J795" s="3"/>
      <c r="K795" s="3"/>
    </row>
    <row r="796">
      <c r="A796" s="4" t="s">
        <v>8350</v>
      </c>
      <c r="B796" s="1" t="s">
        <v>8351</v>
      </c>
      <c r="C796" s="1" t="s">
        <v>8352</v>
      </c>
      <c r="D796" s="1" t="s">
        <v>10310</v>
      </c>
      <c r="E796" s="1" t="s">
        <v>9595</v>
      </c>
      <c r="F796" s="1" t="s">
        <v>8354</v>
      </c>
      <c r="G796" s="1" t="s">
        <v>8355</v>
      </c>
      <c r="H796" s="1" t="s">
        <v>11</v>
      </c>
      <c r="I796" s="1" t="s">
        <v>1199</v>
      </c>
      <c r="J796" s="3"/>
      <c r="K796" s="3"/>
    </row>
    <row r="797">
      <c r="A797" s="4" t="s">
        <v>8359</v>
      </c>
      <c r="B797" s="1" t="s">
        <v>8360</v>
      </c>
      <c r="C797" s="3"/>
      <c r="D797" s="1" t="s">
        <v>9575</v>
      </c>
      <c r="E797" s="1" t="s">
        <v>9608</v>
      </c>
      <c r="F797" s="3"/>
      <c r="G797" s="1" t="s">
        <v>11</v>
      </c>
      <c r="H797" s="1" t="s">
        <v>11</v>
      </c>
      <c r="I797" s="1" t="s">
        <v>11</v>
      </c>
      <c r="J797" s="3"/>
      <c r="K797" s="3"/>
    </row>
    <row r="798">
      <c r="A798" s="4" t="s">
        <v>8362</v>
      </c>
      <c r="B798" s="1" t="s">
        <v>8363</v>
      </c>
      <c r="C798" s="1" t="s">
        <v>8364</v>
      </c>
      <c r="D798" s="1" t="s">
        <v>10311</v>
      </c>
      <c r="E798" s="1" t="s">
        <v>9603</v>
      </c>
      <c r="F798" s="1" t="s">
        <v>8366</v>
      </c>
      <c r="G798" s="1" t="s">
        <v>11</v>
      </c>
      <c r="H798" s="5" t="s">
        <v>8367</v>
      </c>
      <c r="I798" s="1" t="s">
        <v>11</v>
      </c>
      <c r="J798" s="3"/>
      <c r="K798" s="3"/>
    </row>
    <row r="799">
      <c r="A799" s="4" t="s">
        <v>8369</v>
      </c>
      <c r="B799" s="1" t="s">
        <v>8370</v>
      </c>
      <c r="C799" s="1" t="s">
        <v>8371</v>
      </c>
      <c r="D799" s="1" t="s">
        <v>10312</v>
      </c>
      <c r="E799" s="1" t="s">
        <v>9592</v>
      </c>
      <c r="F799" s="1" t="s">
        <v>8373</v>
      </c>
      <c r="G799" s="1" t="s">
        <v>11</v>
      </c>
      <c r="H799" s="5" t="s">
        <v>8374</v>
      </c>
      <c r="I799" s="1" t="s">
        <v>154</v>
      </c>
      <c r="J799" s="3"/>
      <c r="K799" s="3"/>
    </row>
    <row r="800">
      <c r="A800" s="4" t="s">
        <v>8376</v>
      </c>
      <c r="B800" s="1" t="s">
        <v>8377</v>
      </c>
      <c r="C800" s="1" t="s">
        <v>8378</v>
      </c>
      <c r="D800" s="1" t="s">
        <v>10313</v>
      </c>
      <c r="E800" s="1" t="s">
        <v>9661</v>
      </c>
      <c r="F800" s="1" t="s">
        <v>8380</v>
      </c>
      <c r="G800" s="1" t="s">
        <v>11</v>
      </c>
      <c r="H800" s="5" t="s">
        <v>8381</v>
      </c>
      <c r="I800" s="1" t="s">
        <v>924</v>
      </c>
      <c r="J800" s="3"/>
      <c r="K800" s="3"/>
    </row>
    <row r="801">
      <c r="A801" s="4" t="s">
        <v>8383</v>
      </c>
      <c r="B801" s="1" t="s">
        <v>8384</v>
      </c>
      <c r="C801" s="1" t="s">
        <v>8385</v>
      </c>
      <c r="D801" s="1" t="s">
        <v>10314</v>
      </c>
      <c r="E801" s="1" t="s">
        <v>9592</v>
      </c>
      <c r="F801" s="1" t="s">
        <v>8387</v>
      </c>
      <c r="G801" s="1" t="s">
        <v>8388</v>
      </c>
      <c r="H801" s="5" t="s">
        <v>8389</v>
      </c>
      <c r="I801" s="1" t="s">
        <v>924</v>
      </c>
      <c r="J801" s="3"/>
      <c r="K801" s="3"/>
    </row>
    <row r="802">
      <c r="A802" s="4" t="s">
        <v>8393</v>
      </c>
      <c r="B802" s="1" t="s">
        <v>8394</v>
      </c>
      <c r="C802" s="1" t="s">
        <v>8395</v>
      </c>
      <c r="D802" s="1" t="s">
        <v>10315</v>
      </c>
      <c r="E802" s="1" t="s">
        <v>9661</v>
      </c>
      <c r="F802" s="1" t="s">
        <v>8397</v>
      </c>
      <c r="G802" s="1" t="s">
        <v>8398</v>
      </c>
      <c r="H802" s="1" t="s">
        <v>503</v>
      </c>
      <c r="I802" s="1" t="s">
        <v>53</v>
      </c>
      <c r="J802" s="3"/>
      <c r="K802" s="3"/>
    </row>
    <row r="803">
      <c r="A803" s="4" t="s">
        <v>8414</v>
      </c>
      <c r="B803" s="1" t="s">
        <v>8415</v>
      </c>
      <c r="C803" s="1" t="s">
        <v>8416</v>
      </c>
      <c r="D803" s="1" t="s">
        <v>10316</v>
      </c>
      <c r="E803" s="1" t="s">
        <v>9592</v>
      </c>
      <c r="F803" s="1" t="s">
        <v>8418</v>
      </c>
      <c r="G803" s="1" t="s">
        <v>11</v>
      </c>
      <c r="H803" s="5" t="s">
        <v>8419</v>
      </c>
      <c r="I803" s="1" t="s">
        <v>53</v>
      </c>
      <c r="J803" s="3"/>
      <c r="K803" s="3"/>
    </row>
    <row r="804">
      <c r="A804" s="4" t="s">
        <v>8425</v>
      </c>
      <c r="B804" s="1" t="s">
        <v>8426</v>
      </c>
      <c r="C804" s="1" t="s">
        <v>8427</v>
      </c>
      <c r="D804" s="1" t="s">
        <v>10317</v>
      </c>
      <c r="E804" s="1" t="s">
        <v>9597</v>
      </c>
      <c r="F804" s="1" t="s">
        <v>8429</v>
      </c>
      <c r="G804" s="1" t="s">
        <v>11</v>
      </c>
      <c r="H804" s="1" t="s">
        <v>11</v>
      </c>
      <c r="I804" s="1" t="s">
        <v>80</v>
      </c>
      <c r="J804" s="3"/>
      <c r="K804" s="3"/>
    </row>
    <row r="805">
      <c r="A805" s="4" t="s">
        <v>8431</v>
      </c>
      <c r="B805" s="1" t="s">
        <v>8432</v>
      </c>
      <c r="C805" s="1" t="s">
        <v>8433</v>
      </c>
      <c r="D805" s="1" t="s">
        <v>10318</v>
      </c>
      <c r="E805" s="1" t="s">
        <v>9592</v>
      </c>
      <c r="F805" s="1" t="s">
        <v>8435</v>
      </c>
      <c r="G805" s="1" t="s">
        <v>11</v>
      </c>
      <c r="H805" s="5" t="s">
        <v>8436</v>
      </c>
      <c r="I805" s="1" t="s">
        <v>154</v>
      </c>
      <c r="J805" s="3"/>
      <c r="K805" s="3"/>
    </row>
    <row r="806">
      <c r="A806" s="4" t="s">
        <v>8446</v>
      </c>
      <c r="B806" s="1" t="s">
        <v>8447</v>
      </c>
      <c r="C806" s="1" t="s">
        <v>8448</v>
      </c>
      <c r="D806" s="1" t="s">
        <v>10319</v>
      </c>
      <c r="E806" s="1" t="s">
        <v>9603</v>
      </c>
      <c r="F806" s="1" t="s">
        <v>8450</v>
      </c>
      <c r="G806" s="1" t="s">
        <v>2175</v>
      </c>
      <c r="H806" s="1" t="s">
        <v>11</v>
      </c>
      <c r="I806" s="1" t="s">
        <v>312</v>
      </c>
      <c r="J806" s="3"/>
      <c r="K806" s="3"/>
    </row>
    <row r="807">
      <c r="A807" s="4" t="s">
        <v>8454</v>
      </c>
      <c r="B807" s="1" t="s">
        <v>8455</v>
      </c>
      <c r="C807" s="1" t="s">
        <v>8456</v>
      </c>
      <c r="D807" s="1" t="s">
        <v>10320</v>
      </c>
      <c r="E807" s="1" t="s">
        <v>9592</v>
      </c>
      <c r="F807" s="1" t="s">
        <v>8458</v>
      </c>
      <c r="G807" s="1" t="s">
        <v>11</v>
      </c>
      <c r="H807" s="1" t="s">
        <v>11</v>
      </c>
      <c r="I807" s="1" t="s">
        <v>80</v>
      </c>
      <c r="J807" s="3"/>
      <c r="K807" s="3"/>
    </row>
    <row r="808">
      <c r="A808" s="4" t="s">
        <v>8462</v>
      </c>
      <c r="B808" s="1" t="s">
        <v>8463</v>
      </c>
      <c r="C808" s="1" t="s">
        <v>8464</v>
      </c>
      <c r="D808" s="1" t="s">
        <v>10321</v>
      </c>
      <c r="E808" s="1" t="s">
        <v>9592</v>
      </c>
      <c r="F808" s="1" t="s">
        <v>8466</v>
      </c>
      <c r="G808" s="1" t="s">
        <v>8467</v>
      </c>
      <c r="H808" s="5" t="s">
        <v>8468</v>
      </c>
      <c r="I808" s="1" t="s">
        <v>654</v>
      </c>
      <c r="J808" s="3"/>
      <c r="K808" s="3"/>
    </row>
    <row r="809">
      <c r="A809" s="4" t="s">
        <v>8470</v>
      </c>
      <c r="B809" s="1" t="s">
        <v>8471</v>
      </c>
      <c r="C809" s="1" t="s">
        <v>8472</v>
      </c>
      <c r="D809" s="1" t="s">
        <v>10322</v>
      </c>
      <c r="E809" s="1" t="s">
        <v>10323</v>
      </c>
      <c r="F809" s="1" t="s">
        <v>8474</v>
      </c>
      <c r="G809" s="1" t="s">
        <v>11</v>
      </c>
      <c r="H809" s="1" t="s">
        <v>11</v>
      </c>
      <c r="I809" s="1" t="s">
        <v>53</v>
      </c>
      <c r="J809" s="3"/>
      <c r="K809" s="3"/>
    </row>
    <row r="810">
      <c r="A810" s="4" t="s">
        <v>8480</v>
      </c>
      <c r="B810" s="1" t="s">
        <v>8481</v>
      </c>
      <c r="C810" s="1" t="s">
        <v>8482</v>
      </c>
      <c r="D810" s="1" t="s">
        <v>10324</v>
      </c>
      <c r="E810" s="1" t="s">
        <v>9592</v>
      </c>
      <c r="F810" s="1" t="s">
        <v>8484</v>
      </c>
      <c r="G810" s="1" t="s">
        <v>11</v>
      </c>
      <c r="H810" s="1" t="s">
        <v>8485</v>
      </c>
      <c r="I810" s="1" t="s">
        <v>80</v>
      </c>
      <c r="J810" s="3"/>
      <c r="K810" s="3"/>
    </row>
    <row r="811">
      <c r="A811" s="4" t="s">
        <v>8489</v>
      </c>
      <c r="B811" s="1" t="s">
        <v>8490</v>
      </c>
      <c r="C811" s="1" t="s">
        <v>8491</v>
      </c>
      <c r="D811" s="1" t="s">
        <v>10325</v>
      </c>
      <c r="E811" s="1" t="s">
        <v>9603</v>
      </c>
      <c r="F811" s="1" t="s">
        <v>8493</v>
      </c>
      <c r="G811" s="1" t="s">
        <v>8494</v>
      </c>
      <c r="H811" s="1" t="s">
        <v>11</v>
      </c>
      <c r="I811" s="1" t="s">
        <v>31</v>
      </c>
      <c r="J811" s="3"/>
      <c r="K811" s="3"/>
    </row>
    <row r="812">
      <c r="A812" s="4" t="s">
        <v>8500</v>
      </c>
      <c r="B812" s="1" t="s">
        <v>8501</v>
      </c>
      <c r="C812" s="1" t="s">
        <v>8502</v>
      </c>
      <c r="D812" s="1" t="s">
        <v>10326</v>
      </c>
      <c r="E812" s="1" t="s">
        <v>9597</v>
      </c>
      <c r="F812" s="1" t="s">
        <v>8504</v>
      </c>
      <c r="G812" s="1" t="s">
        <v>8505</v>
      </c>
      <c r="H812" s="1" t="s">
        <v>11</v>
      </c>
      <c r="I812" s="1" t="s">
        <v>154</v>
      </c>
      <c r="J812" s="3"/>
      <c r="K812" s="3"/>
    </row>
    <row r="813">
      <c r="A813" s="4" t="s">
        <v>8509</v>
      </c>
      <c r="B813" s="1" t="s">
        <v>8510</v>
      </c>
      <c r="C813" s="1" t="s">
        <v>8511</v>
      </c>
      <c r="D813" s="1" t="s">
        <v>10327</v>
      </c>
      <c r="E813" s="1" t="s">
        <v>9597</v>
      </c>
      <c r="F813" s="1" t="s">
        <v>8513</v>
      </c>
      <c r="G813" s="1" t="s">
        <v>11</v>
      </c>
      <c r="H813" s="1" t="s">
        <v>11</v>
      </c>
      <c r="I813" s="1" t="s">
        <v>11</v>
      </c>
      <c r="J813" s="3"/>
      <c r="K813" s="3"/>
    </row>
    <row r="814">
      <c r="A814" s="4" t="s">
        <v>8515</v>
      </c>
      <c r="B814" s="1" t="s">
        <v>8516</v>
      </c>
      <c r="C814" s="1" t="s">
        <v>8517</v>
      </c>
      <c r="D814" s="1" t="s">
        <v>10136</v>
      </c>
      <c r="E814" s="1" t="s">
        <v>9597</v>
      </c>
      <c r="F814" s="1" t="s">
        <v>8518</v>
      </c>
      <c r="G814" s="1" t="s">
        <v>11</v>
      </c>
      <c r="H814" s="5" t="s">
        <v>8519</v>
      </c>
      <c r="I814" s="1" t="s">
        <v>382</v>
      </c>
      <c r="J814" s="3"/>
      <c r="K814" s="3"/>
    </row>
    <row r="815">
      <c r="A815" s="4" t="s">
        <v>8521</v>
      </c>
      <c r="B815" s="1" t="s">
        <v>8522</v>
      </c>
      <c r="C815" s="1" t="s">
        <v>8523</v>
      </c>
      <c r="D815" s="1" t="s">
        <v>10328</v>
      </c>
      <c r="E815" s="1" t="s">
        <v>9790</v>
      </c>
      <c r="F815" s="1" t="s">
        <v>8525</v>
      </c>
      <c r="G815" s="1" t="s">
        <v>11</v>
      </c>
      <c r="H815" s="3"/>
      <c r="I815" s="1" t="s">
        <v>183</v>
      </c>
      <c r="J815" s="3"/>
      <c r="K815" s="3"/>
    </row>
    <row r="816">
      <c r="A816" s="4" t="s">
        <v>8531</v>
      </c>
      <c r="B816" s="1" t="s">
        <v>8532</v>
      </c>
      <c r="C816" s="1" t="s">
        <v>8533</v>
      </c>
      <c r="D816" s="1" t="s">
        <v>10329</v>
      </c>
      <c r="E816" s="1" t="s">
        <v>10330</v>
      </c>
      <c r="F816" s="1" t="s">
        <v>8535</v>
      </c>
      <c r="G816" s="1" t="s">
        <v>8536</v>
      </c>
      <c r="H816" s="5" t="s">
        <v>8537</v>
      </c>
      <c r="I816" s="1" t="s">
        <v>31</v>
      </c>
      <c r="J816" s="3"/>
      <c r="K816" s="3"/>
    </row>
    <row r="817">
      <c r="A817" s="4" t="s">
        <v>8541</v>
      </c>
      <c r="B817" s="1" t="s">
        <v>8542</v>
      </c>
      <c r="C817" s="1" t="s">
        <v>8543</v>
      </c>
      <c r="D817" s="1" t="s">
        <v>10331</v>
      </c>
      <c r="E817" s="1" t="s">
        <v>9597</v>
      </c>
      <c r="F817" s="1" t="s">
        <v>8545</v>
      </c>
      <c r="G817" s="1" t="s">
        <v>11</v>
      </c>
      <c r="H817" s="5" t="s">
        <v>8546</v>
      </c>
      <c r="I817" s="1" t="s">
        <v>382</v>
      </c>
      <c r="J817" s="3"/>
      <c r="K817" s="3"/>
    </row>
    <row r="818">
      <c r="A818" s="4" t="s">
        <v>8550</v>
      </c>
      <c r="B818" s="1" t="s">
        <v>8551</v>
      </c>
      <c r="C818" s="1" t="s">
        <v>8552</v>
      </c>
      <c r="D818" s="1" t="s">
        <v>10332</v>
      </c>
      <c r="E818" s="1" t="s">
        <v>9731</v>
      </c>
      <c r="F818" s="1" t="s">
        <v>8554</v>
      </c>
      <c r="G818" s="1" t="s">
        <v>11</v>
      </c>
      <c r="H818" s="5" t="s">
        <v>8555</v>
      </c>
      <c r="I818" s="1" t="s">
        <v>312</v>
      </c>
      <c r="J818" s="3"/>
      <c r="K818" s="3"/>
    </row>
    <row r="819">
      <c r="A819" s="4" t="s">
        <v>8557</v>
      </c>
      <c r="B819" s="1" t="s">
        <v>8558</v>
      </c>
      <c r="C819" s="1" t="s">
        <v>8559</v>
      </c>
      <c r="D819" s="1" t="s">
        <v>10333</v>
      </c>
      <c r="E819" s="1" t="s">
        <v>9597</v>
      </c>
      <c r="F819" s="1" t="s">
        <v>8561</v>
      </c>
      <c r="G819" s="1" t="s">
        <v>11</v>
      </c>
      <c r="H819" s="1" t="s">
        <v>11</v>
      </c>
      <c r="I819" s="1" t="s">
        <v>154</v>
      </c>
      <c r="J819" s="3"/>
      <c r="K819" s="3"/>
    </row>
    <row r="820">
      <c r="A820" s="4" t="s">
        <v>8563</v>
      </c>
      <c r="B820" s="1" t="s">
        <v>8564</v>
      </c>
      <c r="C820" s="3"/>
      <c r="D820" s="1" t="s">
        <v>9575</v>
      </c>
      <c r="E820" s="1" t="s">
        <v>9608</v>
      </c>
      <c r="F820" s="3"/>
      <c r="G820" s="1" t="s">
        <v>11</v>
      </c>
      <c r="H820" s="1" t="s">
        <v>11</v>
      </c>
      <c r="I820" s="1" t="s">
        <v>11</v>
      </c>
      <c r="J820" s="3"/>
      <c r="K820" s="3"/>
    </row>
    <row r="821">
      <c r="A821" s="4" t="s">
        <v>8566</v>
      </c>
      <c r="B821" s="1" t="s">
        <v>8567</v>
      </c>
      <c r="C821" s="1" t="s">
        <v>8568</v>
      </c>
      <c r="D821" s="1" t="s">
        <v>10334</v>
      </c>
      <c r="E821" s="1" t="s">
        <v>9592</v>
      </c>
      <c r="F821" s="1" t="s">
        <v>8570</v>
      </c>
      <c r="G821" s="1" t="s">
        <v>8571</v>
      </c>
      <c r="H821" s="5" t="s">
        <v>8572</v>
      </c>
      <c r="I821" s="1" t="s">
        <v>31</v>
      </c>
      <c r="J821" s="3"/>
      <c r="K821" s="3"/>
    </row>
    <row r="822">
      <c r="A822" s="4" t="s">
        <v>8586</v>
      </c>
      <c r="B822" s="1" t="s">
        <v>8587</v>
      </c>
      <c r="C822" s="1" t="s">
        <v>8588</v>
      </c>
      <c r="D822" s="1" t="s">
        <v>10335</v>
      </c>
      <c r="E822" s="1" t="s">
        <v>9592</v>
      </c>
      <c r="F822" s="1" t="s">
        <v>8590</v>
      </c>
      <c r="G822" s="1" t="s">
        <v>11</v>
      </c>
      <c r="H822" s="5" t="s">
        <v>8591</v>
      </c>
      <c r="I822" s="1" t="s">
        <v>80</v>
      </c>
      <c r="J822" s="3"/>
      <c r="K822" s="3"/>
    </row>
    <row r="823">
      <c r="A823" s="4" t="s">
        <v>8621</v>
      </c>
      <c r="B823" s="1" t="s">
        <v>8622</v>
      </c>
      <c r="C823" s="1" t="s">
        <v>8623</v>
      </c>
      <c r="D823" s="1" t="s">
        <v>10336</v>
      </c>
      <c r="E823" s="1" t="s">
        <v>9611</v>
      </c>
      <c r="F823" s="1" t="s">
        <v>8625</v>
      </c>
      <c r="G823" s="1" t="s">
        <v>11</v>
      </c>
      <c r="H823" s="5" t="s">
        <v>8626</v>
      </c>
      <c r="I823" s="1" t="s">
        <v>80</v>
      </c>
      <c r="J823" s="3"/>
      <c r="K823" s="3"/>
    </row>
    <row r="824">
      <c r="A824" s="4" t="s">
        <v>8630</v>
      </c>
      <c r="B824" s="1" t="s">
        <v>8631</v>
      </c>
      <c r="C824" s="1" t="s">
        <v>8632</v>
      </c>
      <c r="D824" s="1" t="s">
        <v>10337</v>
      </c>
      <c r="E824" s="1" t="s">
        <v>9592</v>
      </c>
      <c r="F824" s="1" t="s">
        <v>8634</v>
      </c>
      <c r="G824" s="1" t="s">
        <v>8635</v>
      </c>
      <c r="H824" s="5" t="s">
        <v>8636</v>
      </c>
      <c r="I824" s="1" t="s">
        <v>31</v>
      </c>
      <c r="J824" s="3"/>
      <c r="K824" s="3"/>
    </row>
    <row r="825">
      <c r="A825" s="4" t="s">
        <v>8640</v>
      </c>
      <c r="B825" s="1" t="s">
        <v>8641</v>
      </c>
      <c r="C825" s="1" t="s">
        <v>8642</v>
      </c>
      <c r="D825" s="1" t="s">
        <v>10338</v>
      </c>
      <c r="E825" s="1" t="s">
        <v>9592</v>
      </c>
      <c r="F825" s="1" t="s">
        <v>8644</v>
      </c>
      <c r="G825" s="1" t="s">
        <v>11</v>
      </c>
      <c r="H825" s="5" t="s">
        <v>8645</v>
      </c>
      <c r="I825" s="1" t="s">
        <v>183</v>
      </c>
      <c r="J825" s="3"/>
      <c r="K825" s="3"/>
    </row>
    <row r="826">
      <c r="A826" s="4" t="s">
        <v>8651</v>
      </c>
      <c r="B826" s="1" t="s">
        <v>8652</v>
      </c>
      <c r="C826" s="1" t="s">
        <v>8653</v>
      </c>
      <c r="D826" s="1" t="s">
        <v>10339</v>
      </c>
      <c r="E826" s="1" t="s">
        <v>9597</v>
      </c>
      <c r="F826" s="1" t="s">
        <v>8655</v>
      </c>
      <c r="G826" s="1" t="s">
        <v>11</v>
      </c>
      <c r="H826" s="1" t="s">
        <v>11</v>
      </c>
      <c r="I826" s="1" t="s">
        <v>53</v>
      </c>
      <c r="J826" s="3"/>
      <c r="K826" s="3"/>
    </row>
    <row r="827">
      <c r="A827" s="4" t="s">
        <v>8657</v>
      </c>
      <c r="B827" s="1" t="s">
        <v>8658</v>
      </c>
      <c r="C827" s="3"/>
      <c r="D827" s="1" t="s">
        <v>9575</v>
      </c>
      <c r="E827" s="1" t="s">
        <v>9608</v>
      </c>
      <c r="F827" s="3"/>
      <c r="G827" s="1" t="s">
        <v>11</v>
      </c>
      <c r="H827" s="1" t="s">
        <v>11</v>
      </c>
      <c r="I827" s="1" t="s">
        <v>11</v>
      </c>
      <c r="J827" s="3"/>
      <c r="K827" s="3"/>
    </row>
    <row r="828">
      <c r="A828" s="4" t="s">
        <v>8676</v>
      </c>
      <c r="B828" s="1" t="s">
        <v>8677</v>
      </c>
      <c r="C828" s="1" t="s">
        <v>8678</v>
      </c>
      <c r="D828" s="1" t="s">
        <v>10340</v>
      </c>
      <c r="E828" s="1" t="s">
        <v>9592</v>
      </c>
      <c r="F828" s="1" t="s">
        <v>8680</v>
      </c>
      <c r="G828" s="1" t="s">
        <v>11</v>
      </c>
      <c r="H828" s="5" t="s">
        <v>8681</v>
      </c>
      <c r="I828" s="1" t="s">
        <v>11</v>
      </c>
      <c r="J828" s="3"/>
      <c r="K828" s="3"/>
    </row>
    <row r="829">
      <c r="A829" s="4" t="s">
        <v>8685</v>
      </c>
      <c r="B829" s="1" t="s">
        <v>8686</v>
      </c>
      <c r="C829" s="1" t="s">
        <v>8687</v>
      </c>
      <c r="D829" s="1" t="s">
        <v>10341</v>
      </c>
      <c r="E829" s="1" t="s">
        <v>9603</v>
      </c>
      <c r="F829" s="1" t="s">
        <v>8689</v>
      </c>
      <c r="G829" s="1" t="s">
        <v>11</v>
      </c>
      <c r="H829" s="3"/>
      <c r="I829" s="1" t="s">
        <v>312</v>
      </c>
      <c r="J829" s="3"/>
      <c r="K829" s="3"/>
    </row>
    <row r="830">
      <c r="A830" s="4" t="s">
        <v>8693</v>
      </c>
      <c r="B830" s="1" t="s">
        <v>8694</v>
      </c>
      <c r="C830" s="3"/>
      <c r="D830" s="1" t="s">
        <v>9575</v>
      </c>
      <c r="E830" s="1" t="s">
        <v>9608</v>
      </c>
      <c r="F830" s="3"/>
      <c r="G830" s="1" t="s">
        <v>11</v>
      </c>
      <c r="H830" s="1" t="s">
        <v>11</v>
      </c>
      <c r="I830" s="1" t="s">
        <v>11</v>
      </c>
      <c r="J830" s="3"/>
      <c r="K830" s="3"/>
    </row>
    <row r="831">
      <c r="A831" s="4" t="s">
        <v>8696</v>
      </c>
      <c r="B831" s="1" t="s">
        <v>8697</v>
      </c>
      <c r="C831" s="1" t="s">
        <v>8698</v>
      </c>
      <c r="D831" s="1" t="s">
        <v>10342</v>
      </c>
      <c r="E831" s="1" t="s">
        <v>9597</v>
      </c>
      <c r="F831" s="1" t="s">
        <v>8700</v>
      </c>
      <c r="G831" s="1" t="s">
        <v>8701</v>
      </c>
      <c r="H831" s="5" t="s">
        <v>8702</v>
      </c>
      <c r="I831" s="1" t="s">
        <v>382</v>
      </c>
      <c r="J831" s="3"/>
      <c r="K831" s="3"/>
    </row>
    <row r="832">
      <c r="A832" s="4" t="s">
        <v>8722</v>
      </c>
      <c r="B832" s="1" t="s">
        <v>8723</v>
      </c>
      <c r="C832" s="1" t="s">
        <v>8724</v>
      </c>
      <c r="D832" s="1" t="s">
        <v>10343</v>
      </c>
      <c r="E832" s="1" t="s">
        <v>9603</v>
      </c>
      <c r="F832" s="1" t="s">
        <v>8726</v>
      </c>
      <c r="G832" s="1" t="s">
        <v>11</v>
      </c>
      <c r="H832" s="5" t="s">
        <v>8727</v>
      </c>
      <c r="I832" s="1" t="s">
        <v>80</v>
      </c>
      <c r="J832" s="3"/>
      <c r="K832" s="3"/>
    </row>
    <row r="833">
      <c r="A833" s="4" t="s">
        <v>8731</v>
      </c>
      <c r="B833" s="1" t="s">
        <v>8732</v>
      </c>
      <c r="C833" s="1" t="s">
        <v>8733</v>
      </c>
      <c r="D833" s="1" t="s">
        <v>10344</v>
      </c>
      <c r="E833" s="1" t="s">
        <v>9852</v>
      </c>
      <c r="F833" s="1" t="s">
        <v>8735</v>
      </c>
      <c r="G833" s="1" t="s">
        <v>11</v>
      </c>
      <c r="H833" s="5" t="s">
        <v>8736</v>
      </c>
      <c r="I833" s="1" t="s">
        <v>31</v>
      </c>
      <c r="J833" s="3"/>
      <c r="K833" s="3"/>
    </row>
    <row r="834">
      <c r="A834" s="4" t="s">
        <v>8738</v>
      </c>
      <c r="B834" s="1" t="s">
        <v>8739</v>
      </c>
      <c r="C834" s="1" t="s">
        <v>8740</v>
      </c>
      <c r="D834" s="1" t="s">
        <v>10345</v>
      </c>
      <c r="E834" s="1" t="s">
        <v>9592</v>
      </c>
      <c r="F834" s="1" t="s">
        <v>8742</v>
      </c>
      <c r="G834" s="1" t="s">
        <v>11</v>
      </c>
      <c r="H834" s="1" t="s">
        <v>11</v>
      </c>
      <c r="I834" s="1" t="s">
        <v>183</v>
      </c>
      <c r="J834" s="3"/>
      <c r="K834" s="3"/>
    </row>
    <row r="835">
      <c r="A835" s="4" t="s">
        <v>8748</v>
      </c>
      <c r="B835" s="1" t="s">
        <v>8749</v>
      </c>
      <c r="C835" s="1" t="s">
        <v>8750</v>
      </c>
      <c r="D835" s="1" t="s">
        <v>10346</v>
      </c>
      <c r="E835" s="1" t="s">
        <v>9592</v>
      </c>
      <c r="F835" s="1" t="s">
        <v>8752</v>
      </c>
      <c r="G835" s="1" t="s">
        <v>8753</v>
      </c>
      <c r="H835" s="1" t="s">
        <v>11</v>
      </c>
      <c r="I835" s="1" t="s">
        <v>312</v>
      </c>
      <c r="J835" s="3"/>
      <c r="K835" s="3"/>
    </row>
    <row r="836">
      <c r="A836" s="4" t="s">
        <v>8757</v>
      </c>
      <c r="B836" s="1" t="s">
        <v>8758</v>
      </c>
      <c r="C836" s="1" t="s">
        <v>8759</v>
      </c>
      <c r="D836" s="1" t="s">
        <v>10347</v>
      </c>
      <c r="E836" s="1" t="s">
        <v>9592</v>
      </c>
      <c r="F836" s="1" t="s">
        <v>8761</v>
      </c>
      <c r="G836" s="1" t="s">
        <v>8762</v>
      </c>
      <c r="H836" s="5" t="s">
        <v>8763</v>
      </c>
      <c r="I836" s="1" t="s">
        <v>80</v>
      </c>
      <c r="J836" s="3"/>
      <c r="K836" s="3"/>
    </row>
    <row r="837">
      <c r="A837" s="4" t="s">
        <v>8787</v>
      </c>
      <c r="B837" s="1" t="s">
        <v>8788</v>
      </c>
      <c r="C837" s="1" t="s">
        <v>8789</v>
      </c>
      <c r="D837" s="1" t="s">
        <v>10348</v>
      </c>
      <c r="E837" s="1" t="s">
        <v>9597</v>
      </c>
      <c r="F837" s="1" t="s">
        <v>8791</v>
      </c>
      <c r="G837" s="1" t="s">
        <v>11</v>
      </c>
      <c r="H837" s="5" t="s">
        <v>8792</v>
      </c>
      <c r="I837" s="1" t="s">
        <v>31</v>
      </c>
      <c r="J837" s="3"/>
      <c r="K837" s="3"/>
    </row>
    <row r="838">
      <c r="A838" s="4" t="s">
        <v>8794</v>
      </c>
      <c r="B838" s="1" t="s">
        <v>8795</v>
      </c>
      <c r="C838" s="1" t="s">
        <v>8796</v>
      </c>
      <c r="D838" s="1" t="s">
        <v>10349</v>
      </c>
      <c r="E838" s="1" t="s">
        <v>9603</v>
      </c>
      <c r="F838" s="1" t="s">
        <v>8798</v>
      </c>
      <c r="G838" s="1" t="s">
        <v>8799</v>
      </c>
      <c r="H838" s="5" t="s">
        <v>8800</v>
      </c>
      <c r="I838" s="1" t="s">
        <v>80</v>
      </c>
      <c r="J838" s="3"/>
      <c r="K838" s="3"/>
    </row>
    <row r="839">
      <c r="A839" s="4" t="s">
        <v>8812</v>
      </c>
      <c r="B839" s="1" t="s">
        <v>8813</v>
      </c>
      <c r="C839" s="1" t="s">
        <v>8814</v>
      </c>
      <c r="D839" s="1" t="s">
        <v>10350</v>
      </c>
      <c r="E839" s="1" t="s">
        <v>9592</v>
      </c>
      <c r="F839" s="1" t="s">
        <v>8816</v>
      </c>
      <c r="G839" s="1" t="s">
        <v>11</v>
      </c>
      <c r="H839" s="3"/>
      <c r="I839" s="1" t="s">
        <v>80</v>
      </c>
      <c r="J839" s="3"/>
      <c r="K839" s="3"/>
    </row>
    <row r="840">
      <c r="A840" s="4" t="s">
        <v>8822</v>
      </c>
      <c r="B840" s="1" t="s">
        <v>8823</v>
      </c>
      <c r="C840" s="1" t="s">
        <v>8824</v>
      </c>
      <c r="D840" s="1" t="s">
        <v>10351</v>
      </c>
      <c r="E840" s="1" t="s">
        <v>9603</v>
      </c>
      <c r="F840" s="1" t="s">
        <v>8826</v>
      </c>
      <c r="G840" s="1" t="s">
        <v>8827</v>
      </c>
      <c r="H840" s="1" t="s">
        <v>11</v>
      </c>
      <c r="I840" s="1" t="s">
        <v>312</v>
      </c>
      <c r="J840" s="3"/>
      <c r="K840" s="3"/>
    </row>
    <row r="841">
      <c r="A841" s="4" t="s">
        <v>8829</v>
      </c>
      <c r="B841" s="1" t="s">
        <v>8830</v>
      </c>
      <c r="C841" s="1" t="s">
        <v>8831</v>
      </c>
      <c r="D841" s="1" t="s">
        <v>10352</v>
      </c>
      <c r="E841" s="1" t="s">
        <v>9661</v>
      </c>
      <c r="F841" s="1" t="s">
        <v>8833</v>
      </c>
      <c r="G841" s="1" t="s">
        <v>8834</v>
      </c>
      <c r="H841" s="5" t="s">
        <v>8835</v>
      </c>
      <c r="I841" s="1" t="s">
        <v>53</v>
      </c>
      <c r="J841" s="3"/>
      <c r="K841" s="3"/>
    </row>
    <row r="842">
      <c r="A842" s="4" t="s">
        <v>8837</v>
      </c>
      <c r="B842" s="1" t="s">
        <v>8838</v>
      </c>
      <c r="C842" s="1" t="s">
        <v>8839</v>
      </c>
      <c r="D842" s="1" t="s">
        <v>10353</v>
      </c>
      <c r="E842" s="1" t="s">
        <v>9592</v>
      </c>
      <c r="F842" s="1" t="s">
        <v>8841</v>
      </c>
      <c r="G842" s="1" t="s">
        <v>11</v>
      </c>
      <c r="H842" s="5" t="s">
        <v>8842</v>
      </c>
      <c r="I842" s="1" t="s">
        <v>80</v>
      </c>
      <c r="J842" s="3"/>
      <c r="K842" s="3"/>
    </row>
    <row r="843">
      <c r="A843" s="4" t="s">
        <v>8846</v>
      </c>
      <c r="B843" s="1" t="s">
        <v>8847</v>
      </c>
      <c r="C843" s="1" t="s">
        <v>8848</v>
      </c>
      <c r="D843" s="1" t="s">
        <v>10354</v>
      </c>
      <c r="E843" s="1" t="s">
        <v>9603</v>
      </c>
      <c r="F843" s="1" t="s">
        <v>8850</v>
      </c>
      <c r="G843" s="1" t="s">
        <v>11</v>
      </c>
      <c r="H843" s="3"/>
      <c r="I843" s="1" t="s">
        <v>80</v>
      </c>
      <c r="J843" s="3"/>
      <c r="K843" s="3"/>
    </row>
    <row r="844">
      <c r="A844" s="4" t="s">
        <v>8852</v>
      </c>
      <c r="B844" s="1" t="s">
        <v>8853</v>
      </c>
      <c r="C844" s="1" t="s">
        <v>8854</v>
      </c>
      <c r="D844" s="1" t="s">
        <v>10355</v>
      </c>
      <c r="E844" s="1" t="s">
        <v>10356</v>
      </c>
      <c r="F844" s="1" t="s">
        <v>8856</v>
      </c>
      <c r="G844" s="1" t="s">
        <v>8857</v>
      </c>
      <c r="H844" s="5" t="s">
        <v>8858</v>
      </c>
      <c r="I844" s="1" t="s">
        <v>382</v>
      </c>
      <c r="J844" s="3"/>
      <c r="K844" s="3"/>
    </row>
    <row r="845">
      <c r="A845" s="4" t="s">
        <v>8866</v>
      </c>
      <c r="B845" s="1" t="s">
        <v>8867</v>
      </c>
      <c r="C845" s="1" t="s">
        <v>8868</v>
      </c>
      <c r="D845" s="1" t="s">
        <v>10357</v>
      </c>
      <c r="E845" s="1" t="s">
        <v>9597</v>
      </c>
      <c r="F845" s="1" t="s">
        <v>8870</v>
      </c>
      <c r="G845" s="1" t="s">
        <v>11</v>
      </c>
      <c r="H845" s="1" t="s">
        <v>11</v>
      </c>
      <c r="I845" s="1" t="s">
        <v>31</v>
      </c>
      <c r="J845" s="3"/>
      <c r="K845" s="3"/>
    </row>
    <row r="846">
      <c r="A846" s="4" t="s">
        <v>8874</v>
      </c>
      <c r="B846" s="1" t="s">
        <v>8875</v>
      </c>
      <c r="C846" s="1" t="s">
        <v>8876</v>
      </c>
      <c r="D846" s="1" t="s">
        <v>10358</v>
      </c>
      <c r="E846" s="1" t="s">
        <v>9603</v>
      </c>
      <c r="F846" s="1" t="s">
        <v>8878</v>
      </c>
      <c r="G846" s="1" t="s">
        <v>8879</v>
      </c>
      <c r="H846" s="5" t="s">
        <v>8880</v>
      </c>
      <c r="I846" s="1" t="s">
        <v>924</v>
      </c>
      <c r="J846" s="3"/>
      <c r="K846" s="3"/>
    </row>
    <row r="847">
      <c r="A847" s="4" t="s">
        <v>8886</v>
      </c>
      <c r="B847" s="1" t="s">
        <v>8887</v>
      </c>
      <c r="C847" s="3"/>
      <c r="D847" s="1" t="s">
        <v>9575</v>
      </c>
      <c r="E847" s="1" t="s">
        <v>9608</v>
      </c>
      <c r="F847" s="3"/>
      <c r="G847" s="1" t="s">
        <v>11</v>
      </c>
      <c r="H847" s="1" t="s">
        <v>11</v>
      </c>
      <c r="I847" s="1" t="s">
        <v>11</v>
      </c>
      <c r="J847" s="3"/>
      <c r="K847" s="3"/>
    </row>
    <row r="848">
      <c r="A848" s="4" t="s">
        <v>8891</v>
      </c>
      <c r="B848" s="1" t="s">
        <v>8892</v>
      </c>
      <c r="C848" s="1" t="s">
        <v>8893</v>
      </c>
      <c r="D848" s="1" t="s">
        <v>10359</v>
      </c>
      <c r="E848" s="1" t="s">
        <v>9601</v>
      </c>
      <c r="F848" s="1" t="s">
        <v>8895</v>
      </c>
      <c r="G848" s="1" t="s">
        <v>11</v>
      </c>
      <c r="H848" s="1" t="s">
        <v>11</v>
      </c>
      <c r="I848" s="1" t="s">
        <v>312</v>
      </c>
      <c r="J848" s="3"/>
      <c r="K848" s="3"/>
    </row>
    <row r="849">
      <c r="A849" s="4" t="s">
        <v>8897</v>
      </c>
      <c r="B849" s="1" t="s">
        <v>8898</v>
      </c>
      <c r="C849" s="1" t="s">
        <v>8899</v>
      </c>
      <c r="D849" s="1" t="s">
        <v>10360</v>
      </c>
      <c r="E849" s="1" t="s">
        <v>9597</v>
      </c>
      <c r="F849" s="1" t="s">
        <v>8901</v>
      </c>
      <c r="G849" s="1" t="s">
        <v>11</v>
      </c>
      <c r="H849" s="1" t="s">
        <v>11</v>
      </c>
      <c r="I849" s="1" t="s">
        <v>183</v>
      </c>
      <c r="J849" s="3"/>
      <c r="K849" s="3"/>
    </row>
    <row r="850">
      <c r="A850" s="4" t="s">
        <v>8903</v>
      </c>
      <c r="B850" s="1" t="s">
        <v>8904</v>
      </c>
      <c r="C850" s="1" t="s">
        <v>8905</v>
      </c>
      <c r="D850" s="1" t="s">
        <v>10361</v>
      </c>
      <c r="E850" s="1" t="s">
        <v>9597</v>
      </c>
      <c r="F850" s="1" t="s">
        <v>8907</v>
      </c>
      <c r="G850" s="1" t="s">
        <v>11</v>
      </c>
      <c r="H850" s="5" t="s">
        <v>8908</v>
      </c>
      <c r="I850" s="1" t="s">
        <v>80</v>
      </c>
      <c r="J850" s="3"/>
      <c r="K850" s="3"/>
    </row>
    <row r="851">
      <c r="A851" s="4" t="s">
        <v>8912</v>
      </c>
      <c r="B851" s="1" t="s">
        <v>8913</v>
      </c>
      <c r="C851" s="1" t="s">
        <v>8914</v>
      </c>
      <c r="D851" s="1" t="s">
        <v>10362</v>
      </c>
      <c r="E851" s="1" t="s">
        <v>9592</v>
      </c>
      <c r="F851" s="1" t="s">
        <v>8916</v>
      </c>
      <c r="G851" s="1" t="s">
        <v>11</v>
      </c>
      <c r="H851" s="1" t="s">
        <v>11</v>
      </c>
      <c r="I851" s="1" t="s">
        <v>312</v>
      </c>
      <c r="J851" s="3"/>
      <c r="K851" s="3"/>
    </row>
    <row r="852">
      <c r="A852" s="4" t="s">
        <v>8926</v>
      </c>
      <c r="B852" s="1" t="s">
        <v>8927</v>
      </c>
      <c r="C852" s="1" t="s">
        <v>8928</v>
      </c>
      <c r="D852" s="1" t="s">
        <v>10363</v>
      </c>
      <c r="E852" s="1" t="s">
        <v>9661</v>
      </c>
      <c r="F852" s="1" t="s">
        <v>8930</v>
      </c>
      <c r="G852" s="1" t="s">
        <v>8931</v>
      </c>
      <c r="H852" s="5" t="s">
        <v>8932</v>
      </c>
      <c r="I852" s="1" t="s">
        <v>80</v>
      </c>
      <c r="J852" s="3"/>
      <c r="K852" s="3"/>
    </row>
    <row r="853">
      <c r="A853" s="4" t="s">
        <v>8956</v>
      </c>
      <c r="B853" s="1" t="s">
        <v>8957</v>
      </c>
      <c r="C853" s="1" t="s">
        <v>8958</v>
      </c>
      <c r="D853" s="1" t="s">
        <v>10364</v>
      </c>
      <c r="E853" s="1" t="s">
        <v>9592</v>
      </c>
      <c r="F853" s="1" t="s">
        <v>8960</v>
      </c>
      <c r="G853" s="1" t="s">
        <v>8961</v>
      </c>
      <c r="H853" s="1" t="s">
        <v>11</v>
      </c>
      <c r="I853" s="1" t="s">
        <v>31</v>
      </c>
      <c r="J853" s="3"/>
      <c r="K853" s="3"/>
    </row>
    <row r="854">
      <c r="A854" s="4" t="s">
        <v>8963</v>
      </c>
      <c r="B854" s="1" t="s">
        <v>8964</v>
      </c>
      <c r="C854" s="1" t="s">
        <v>8965</v>
      </c>
      <c r="D854" s="1" t="s">
        <v>9960</v>
      </c>
      <c r="E854" s="1" t="s">
        <v>9592</v>
      </c>
      <c r="F854" s="1" t="s">
        <v>8966</v>
      </c>
      <c r="G854" s="1" t="s">
        <v>8967</v>
      </c>
      <c r="H854" s="3"/>
      <c r="I854" s="1" t="s">
        <v>80</v>
      </c>
      <c r="J854" s="3"/>
      <c r="K854" s="3"/>
    </row>
    <row r="855">
      <c r="A855" s="4" t="s">
        <v>8975</v>
      </c>
      <c r="B855" s="1" t="s">
        <v>8976</v>
      </c>
      <c r="C855" s="1" t="s">
        <v>8977</v>
      </c>
      <c r="D855" s="1" t="s">
        <v>9575</v>
      </c>
      <c r="E855" s="1" t="s">
        <v>9608</v>
      </c>
      <c r="F855" s="3"/>
      <c r="G855" s="1" t="s">
        <v>8978</v>
      </c>
      <c r="H855" s="1" t="s">
        <v>11</v>
      </c>
      <c r="I855" s="1" t="s">
        <v>11</v>
      </c>
      <c r="J855" s="3"/>
      <c r="K855" s="3"/>
    </row>
    <row r="856">
      <c r="A856" s="4" t="s">
        <v>8990</v>
      </c>
      <c r="B856" s="1" t="s">
        <v>8991</v>
      </c>
      <c r="C856" s="1" t="s">
        <v>8992</v>
      </c>
      <c r="D856" s="1" t="s">
        <v>10365</v>
      </c>
      <c r="E856" s="1" t="s">
        <v>9597</v>
      </c>
      <c r="F856" s="1" t="s">
        <v>8994</v>
      </c>
      <c r="G856" s="1" t="s">
        <v>11</v>
      </c>
      <c r="H856" s="1" t="s">
        <v>11</v>
      </c>
      <c r="I856" s="1" t="s">
        <v>53</v>
      </c>
      <c r="J856" s="3"/>
      <c r="K856" s="3"/>
    </row>
    <row r="857">
      <c r="A857" s="4" t="s">
        <v>9004</v>
      </c>
      <c r="B857" s="1" t="s">
        <v>9005</v>
      </c>
      <c r="C857" s="1" t="s">
        <v>9006</v>
      </c>
      <c r="D857" s="1" t="s">
        <v>10366</v>
      </c>
      <c r="E857" s="1" t="s">
        <v>9592</v>
      </c>
      <c r="F857" s="1" t="s">
        <v>9008</v>
      </c>
      <c r="G857" s="1" t="s">
        <v>11</v>
      </c>
      <c r="H857" s="5" t="s">
        <v>9009</v>
      </c>
      <c r="I857" s="1" t="s">
        <v>312</v>
      </c>
      <c r="J857" s="3"/>
      <c r="K857" s="3"/>
    </row>
    <row r="858">
      <c r="A858" s="4" t="s">
        <v>9017</v>
      </c>
      <c r="B858" s="1" t="s">
        <v>9018</v>
      </c>
      <c r="C858" s="1" t="s">
        <v>9019</v>
      </c>
      <c r="D858" s="1" t="s">
        <v>10367</v>
      </c>
      <c r="E858" s="1" t="s">
        <v>9592</v>
      </c>
      <c r="F858" s="1" t="s">
        <v>9021</v>
      </c>
      <c r="G858" s="1" t="s">
        <v>11</v>
      </c>
      <c r="H858" s="3"/>
      <c r="I858" s="1" t="s">
        <v>312</v>
      </c>
      <c r="J858" s="3"/>
      <c r="K858" s="3"/>
    </row>
    <row r="859">
      <c r="A859" s="4" t="s">
        <v>9029</v>
      </c>
      <c r="B859" s="1" t="s">
        <v>9030</v>
      </c>
      <c r="C859" s="1" t="s">
        <v>9031</v>
      </c>
      <c r="D859" s="1" t="s">
        <v>10368</v>
      </c>
      <c r="E859" s="1" t="s">
        <v>9603</v>
      </c>
      <c r="F859" s="1" t="s">
        <v>9033</v>
      </c>
      <c r="G859" s="1" t="s">
        <v>9034</v>
      </c>
      <c r="H859" s="5" t="s">
        <v>9035</v>
      </c>
      <c r="I859" s="1" t="s">
        <v>43</v>
      </c>
      <c r="J859" s="3"/>
      <c r="K859" s="3"/>
    </row>
    <row r="860">
      <c r="A860" s="4" t="s">
        <v>9043</v>
      </c>
      <c r="B860" s="1" t="s">
        <v>9044</v>
      </c>
      <c r="C860" s="1" t="s">
        <v>9045</v>
      </c>
      <c r="D860" s="1" t="s">
        <v>10369</v>
      </c>
      <c r="E860" s="1" t="s">
        <v>9597</v>
      </c>
      <c r="F860" s="1" t="s">
        <v>9047</v>
      </c>
      <c r="G860" s="1" t="s">
        <v>11</v>
      </c>
      <c r="H860" s="5" t="s">
        <v>9048</v>
      </c>
      <c r="I860" s="1" t="s">
        <v>654</v>
      </c>
      <c r="J860" s="3"/>
      <c r="K860" s="3"/>
    </row>
    <row r="861">
      <c r="A861" s="4" t="s">
        <v>9052</v>
      </c>
      <c r="B861" s="1" t="s">
        <v>9053</v>
      </c>
      <c r="C861" s="1" t="s">
        <v>9054</v>
      </c>
      <c r="D861" s="1" t="s">
        <v>10370</v>
      </c>
      <c r="E861" s="1" t="s">
        <v>9661</v>
      </c>
      <c r="F861" s="1" t="s">
        <v>9056</v>
      </c>
      <c r="G861" s="1" t="s">
        <v>11</v>
      </c>
      <c r="H861" s="5" t="s">
        <v>9057</v>
      </c>
      <c r="I861" s="1" t="s">
        <v>183</v>
      </c>
      <c r="J861" s="3"/>
      <c r="K861" s="3"/>
    </row>
    <row r="862">
      <c r="A862" s="4" t="s">
        <v>9061</v>
      </c>
      <c r="B862" s="1" t="s">
        <v>9062</v>
      </c>
      <c r="C862" s="3"/>
      <c r="D862" s="1" t="s">
        <v>9575</v>
      </c>
      <c r="E862" s="1" t="s">
        <v>9608</v>
      </c>
      <c r="F862" s="3"/>
      <c r="G862" s="1" t="s">
        <v>11</v>
      </c>
      <c r="H862" s="1" t="s">
        <v>11</v>
      </c>
      <c r="I862" s="1" t="s">
        <v>11</v>
      </c>
      <c r="J862" s="3"/>
      <c r="K862" s="3"/>
    </row>
    <row r="863">
      <c r="A863" s="4" t="s">
        <v>9082</v>
      </c>
      <c r="B863" s="1" t="s">
        <v>9083</v>
      </c>
      <c r="C863" s="1" t="s">
        <v>9084</v>
      </c>
      <c r="D863" s="1" t="s">
        <v>10371</v>
      </c>
      <c r="E863" s="1" t="s">
        <v>10372</v>
      </c>
      <c r="F863" s="1" t="s">
        <v>9086</v>
      </c>
      <c r="G863" s="1" t="s">
        <v>9087</v>
      </c>
      <c r="H863" s="1" t="s">
        <v>11</v>
      </c>
      <c r="I863" s="1" t="s">
        <v>154</v>
      </c>
      <c r="J863" s="3"/>
      <c r="K863" s="3"/>
    </row>
    <row r="864">
      <c r="A864" s="4" t="s">
        <v>9105</v>
      </c>
      <c r="B864" s="1" t="s">
        <v>9106</v>
      </c>
      <c r="C864" s="3"/>
      <c r="D864" s="1" t="s">
        <v>9575</v>
      </c>
      <c r="E864" s="1" t="s">
        <v>9608</v>
      </c>
      <c r="F864" s="3"/>
      <c r="G864" s="1" t="s">
        <v>11</v>
      </c>
      <c r="H864" s="1" t="s">
        <v>11</v>
      </c>
      <c r="I864" s="1" t="s">
        <v>11</v>
      </c>
      <c r="J864" s="3"/>
      <c r="K864" s="3"/>
    </row>
    <row r="865">
      <c r="A865" s="4" t="s">
        <v>9110</v>
      </c>
      <c r="B865" s="1" t="s">
        <v>9111</v>
      </c>
      <c r="C865" s="1" t="s">
        <v>9112</v>
      </c>
      <c r="D865" s="1" t="s">
        <v>10373</v>
      </c>
      <c r="E865" s="1" t="s">
        <v>9592</v>
      </c>
      <c r="F865" s="1" t="s">
        <v>9114</v>
      </c>
      <c r="G865" s="1" t="s">
        <v>11</v>
      </c>
      <c r="H865" s="5" t="s">
        <v>9115</v>
      </c>
      <c r="I865" s="1" t="s">
        <v>312</v>
      </c>
      <c r="J865" s="3"/>
      <c r="K865" s="3"/>
    </row>
    <row r="866">
      <c r="A866" s="4" t="s">
        <v>9119</v>
      </c>
      <c r="B866" s="1" t="s">
        <v>9120</v>
      </c>
      <c r="C866" s="1" t="s">
        <v>9121</v>
      </c>
      <c r="D866" s="1" t="s">
        <v>10374</v>
      </c>
      <c r="E866" s="1" t="s">
        <v>9631</v>
      </c>
      <c r="F866" s="1" t="s">
        <v>9123</v>
      </c>
      <c r="G866" s="1" t="s">
        <v>11</v>
      </c>
      <c r="H866" s="5" t="s">
        <v>9124</v>
      </c>
      <c r="I866" s="1" t="s">
        <v>80</v>
      </c>
      <c r="J866" s="3"/>
      <c r="K866" s="3"/>
    </row>
    <row r="867">
      <c r="A867" s="4" t="s">
        <v>9126</v>
      </c>
      <c r="B867" s="1" t="s">
        <v>9127</v>
      </c>
      <c r="C867" s="1" t="s">
        <v>9128</v>
      </c>
      <c r="D867" s="1" t="s">
        <v>10375</v>
      </c>
      <c r="E867" s="1" t="s">
        <v>9592</v>
      </c>
      <c r="F867" s="1" t="s">
        <v>9130</v>
      </c>
      <c r="G867" s="1" t="s">
        <v>9131</v>
      </c>
      <c r="H867" s="5" t="s">
        <v>9132</v>
      </c>
      <c r="I867" s="1" t="s">
        <v>154</v>
      </c>
      <c r="J867" s="3"/>
      <c r="K867" s="3"/>
    </row>
    <row r="868">
      <c r="A868" s="4" t="s">
        <v>9136</v>
      </c>
      <c r="B868" s="1" t="s">
        <v>9137</v>
      </c>
      <c r="C868" s="1" t="s">
        <v>9138</v>
      </c>
      <c r="D868" s="1" t="s">
        <v>10376</v>
      </c>
      <c r="E868" s="1" t="s">
        <v>9631</v>
      </c>
      <c r="F868" s="1" t="s">
        <v>9140</v>
      </c>
      <c r="G868" s="1" t="s">
        <v>11</v>
      </c>
      <c r="H868" s="5" t="s">
        <v>9141</v>
      </c>
      <c r="I868" s="1" t="s">
        <v>312</v>
      </c>
      <c r="J868" s="3"/>
      <c r="K868" s="3"/>
    </row>
    <row r="869">
      <c r="A869" s="4" t="s">
        <v>9143</v>
      </c>
      <c r="B869" s="1" t="s">
        <v>9144</v>
      </c>
      <c r="C869" s="1" t="s">
        <v>9145</v>
      </c>
      <c r="D869" s="1" t="s">
        <v>10377</v>
      </c>
      <c r="E869" s="1" t="s">
        <v>9592</v>
      </c>
      <c r="F869" s="1" t="s">
        <v>9147</v>
      </c>
      <c r="G869" s="1" t="s">
        <v>11</v>
      </c>
      <c r="H869" s="1" t="s">
        <v>11</v>
      </c>
      <c r="I869" s="1" t="s">
        <v>31</v>
      </c>
      <c r="J869" s="3"/>
      <c r="K869" s="3"/>
    </row>
    <row r="870">
      <c r="A870" s="4" t="s">
        <v>9153</v>
      </c>
      <c r="B870" s="1" t="s">
        <v>9154</v>
      </c>
      <c r="C870" s="1" t="s">
        <v>9155</v>
      </c>
      <c r="D870" s="1" t="s">
        <v>10378</v>
      </c>
      <c r="E870" s="1" t="s">
        <v>9592</v>
      </c>
      <c r="F870" s="1" t="s">
        <v>9157</v>
      </c>
      <c r="G870" s="1" t="s">
        <v>11</v>
      </c>
      <c r="H870" s="3"/>
      <c r="I870" s="1" t="s">
        <v>31</v>
      </c>
      <c r="J870" s="3"/>
      <c r="K870" s="3"/>
    </row>
    <row r="871">
      <c r="A871" s="4" t="s">
        <v>9163</v>
      </c>
      <c r="B871" s="1" t="s">
        <v>9164</v>
      </c>
      <c r="C871" s="1" t="s">
        <v>9165</v>
      </c>
      <c r="D871" s="1" t="s">
        <v>10379</v>
      </c>
      <c r="E871" s="1" t="s">
        <v>9603</v>
      </c>
      <c r="F871" s="1" t="s">
        <v>9167</v>
      </c>
      <c r="G871" s="1" t="s">
        <v>11</v>
      </c>
      <c r="H871" s="1" t="s">
        <v>11</v>
      </c>
      <c r="I871" s="1" t="s">
        <v>80</v>
      </c>
      <c r="J871" s="3"/>
      <c r="K871" s="3"/>
    </row>
    <row r="872">
      <c r="A872" s="4" t="s">
        <v>9169</v>
      </c>
      <c r="B872" s="1" t="s">
        <v>9170</v>
      </c>
      <c r="C872" s="1" t="s">
        <v>9171</v>
      </c>
      <c r="D872" s="1" t="s">
        <v>10380</v>
      </c>
      <c r="E872" s="1" t="s">
        <v>9592</v>
      </c>
      <c r="F872" s="1" t="s">
        <v>9173</v>
      </c>
      <c r="G872" s="1" t="s">
        <v>9174</v>
      </c>
      <c r="H872" s="5" t="s">
        <v>9175</v>
      </c>
      <c r="I872" s="1" t="s">
        <v>183</v>
      </c>
      <c r="J872" s="3"/>
      <c r="K872" s="3"/>
    </row>
    <row r="873">
      <c r="A873" s="4" t="s">
        <v>9185</v>
      </c>
      <c r="B873" s="1" t="s">
        <v>9186</v>
      </c>
      <c r="C873" s="1" t="s">
        <v>9187</v>
      </c>
      <c r="D873" s="1" t="s">
        <v>9188</v>
      </c>
      <c r="E873" s="1" t="s">
        <v>9619</v>
      </c>
      <c r="F873" s="1" t="s">
        <v>9189</v>
      </c>
      <c r="G873" s="1" t="s">
        <v>11</v>
      </c>
      <c r="H873" s="1" t="s">
        <v>11</v>
      </c>
      <c r="I873" s="1" t="s">
        <v>312</v>
      </c>
      <c r="J873" s="3"/>
      <c r="K873" s="3"/>
    </row>
    <row r="874">
      <c r="A874" s="4" t="s">
        <v>9191</v>
      </c>
      <c r="B874" s="1" t="s">
        <v>9192</v>
      </c>
      <c r="C874" s="1" t="s">
        <v>9193</v>
      </c>
      <c r="D874" s="1" t="s">
        <v>10381</v>
      </c>
      <c r="E874" s="1" t="s">
        <v>9592</v>
      </c>
      <c r="F874" s="1" t="s">
        <v>9195</v>
      </c>
      <c r="G874" s="1" t="s">
        <v>11</v>
      </c>
      <c r="H874" s="1" t="s">
        <v>11</v>
      </c>
      <c r="I874" s="1" t="s">
        <v>43</v>
      </c>
      <c r="J874" s="3"/>
      <c r="K874" s="3"/>
    </row>
    <row r="875">
      <c r="A875" s="4" t="s">
        <v>9213</v>
      </c>
      <c r="B875" s="1" t="s">
        <v>9214</v>
      </c>
      <c r="C875" s="1" t="s">
        <v>9215</v>
      </c>
      <c r="D875" s="1" t="s">
        <v>10382</v>
      </c>
      <c r="E875" s="1" t="s">
        <v>9603</v>
      </c>
      <c r="F875" s="1" t="s">
        <v>9217</v>
      </c>
      <c r="G875" s="1" t="s">
        <v>11</v>
      </c>
      <c r="H875" s="1" t="s">
        <v>11</v>
      </c>
      <c r="I875" s="1" t="s">
        <v>43</v>
      </c>
      <c r="J875" s="3"/>
      <c r="K875" s="3"/>
    </row>
    <row r="876">
      <c r="A876" s="4" t="s">
        <v>9219</v>
      </c>
      <c r="B876" s="1" t="s">
        <v>9220</v>
      </c>
      <c r="C876" s="1" t="s">
        <v>9221</v>
      </c>
      <c r="D876" s="1" t="s">
        <v>10383</v>
      </c>
      <c r="E876" s="1" t="s">
        <v>9592</v>
      </c>
      <c r="F876" s="1" t="s">
        <v>9223</v>
      </c>
      <c r="G876" s="1" t="s">
        <v>11</v>
      </c>
      <c r="H876" s="5" t="s">
        <v>9224</v>
      </c>
      <c r="I876" s="1" t="s">
        <v>31</v>
      </c>
      <c r="J876" s="3"/>
      <c r="K876" s="3"/>
    </row>
    <row r="877">
      <c r="A877" s="4" t="s">
        <v>9234</v>
      </c>
      <c r="B877" s="1" t="s">
        <v>9235</v>
      </c>
      <c r="C877" s="1" t="s">
        <v>9236</v>
      </c>
      <c r="D877" s="1" t="s">
        <v>10384</v>
      </c>
      <c r="E877" s="1" t="s">
        <v>9661</v>
      </c>
      <c r="F877" s="1" t="s">
        <v>9238</v>
      </c>
      <c r="G877" s="1" t="s">
        <v>11</v>
      </c>
      <c r="H877" s="5" t="s">
        <v>9239</v>
      </c>
      <c r="I877" s="1" t="s">
        <v>80</v>
      </c>
      <c r="J877" s="3"/>
      <c r="K877" s="3"/>
    </row>
    <row r="878">
      <c r="A878" s="4" t="s">
        <v>9241</v>
      </c>
      <c r="B878" s="1" t="s">
        <v>9242</v>
      </c>
      <c r="C878" s="1" t="s">
        <v>9243</v>
      </c>
      <c r="D878" s="1" t="s">
        <v>10385</v>
      </c>
      <c r="E878" s="1" t="s">
        <v>9631</v>
      </c>
      <c r="F878" s="1" t="s">
        <v>2991</v>
      </c>
      <c r="G878" s="1" t="s">
        <v>11</v>
      </c>
      <c r="H878" s="5" t="s">
        <v>9245</v>
      </c>
      <c r="I878" s="1" t="s">
        <v>382</v>
      </c>
      <c r="J878" s="3"/>
      <c r="K878" s="3"/>
    </row>
    <row r="879">
      <c r="A879" s="4" t="s">
        <v>9247</v>
      </c>
      <c r="B879" s="1" t="s">
        <v>9248</v>
      </c>
      <c r="C879" s="1" t="s">
        <v>9249</v>
      </c>
      <c r="D879" s="1" t="s">
        <v>10386</v>
      </c>
      <c r="E879" s="1" t="s">
        <v>9595</v>
      </c>
      <c r="F879" s="1" t="s">
        <v>1283</v>
      </c>
      <c r="G879" s="1" t="s">
        <v>11</v>
      </c>
      <c r="H879" s="1" t="s">
        <v>11</v>
      </c>
      <c r="I879" s="1" t="s">
        <v>43</v>
      </c>
      <c r="J879" s="3"/>
      <c r="K879" s="3"/>
    </row>
    <row r="880">
      <c r="A880" s="4" t="s">
        <v>9256</v>
      </c>
      <c r="B880" s="1" t="s">
        <v>9257</v>
      </c>
      <c r="C880" s="1" t="s">
        <v>9258</v>
      </c>
      <c r="D880" s="1" t="s">
        <v>10387</v>
      </c>
      <c r="E880" s="1" t="s">
        <v>9661</v>
      </c>
      <c r="F880" s="1" t="s">
        <v>9260</v>
      </c>
      <c r="G880" s="1" t="s">
        <v>11</v>
      </c>
      <c r="H880" s="5" t="s">
        <v>9261</v>
      </c>
      <c r="I880" s="1" t="s">
        <v>183</v>
      </c>
      <c r="J880" s="3"/>
      <c r="K880" s="3"/>
    </row>
    <row r="881">
      <c r="A881" s="4" t="s">
        <v>9271</v>
      </c>
      <c r="B881" s="1" t="s">
        <v>9272</v>
      </c>
      <c r="C881" s="1" t="s">
        <v>9273</v>
      </c>
      <c r="D881" s="1" t="s">
        <v>10388</v>
      </c>
      <c r="E881" s="1" t="s">
        <v>9631</v>
      </c>
      <c r="F881" s="1" t="s">
        <v>9275</v>
      </c>
      <c r="G881" s="1" t="s">
        <v>11</v>
      </c>
      <c r="H881" s="5" t="s">
        <v>9276</v>
      </c>
      <c r="I881" s="1" t="s">
        <v>183</v>
      </c>
      <c r="J881" s="3"/>
      <c r="K881" s="3"/>
    </row>
    <row r="882">
      <c r="A882" s="4" t="s">
        <v>9286</v>
      </c>
      <c r="B882" s="1" t="s">
        <v>9287</v>
      </c>
      <c r="C882" s="1" t="s">
        <v>9288</v>
      </c>
      <c r="D882" s="1" t="s">
        <v>10389</v>
      </c>
      <c r="E882" s="1" t="s">
        <v>9592</v>
      </c>
      <c r="F882" s="1" t="s">
        <v>9290</v>
      </c>
      <c r="G882" s="1" t="s">
        <v>11</v>
      </c>
      <c r="H882" s="1" t="s">
        <v>11</v>
      </c>
      <c r="I882" s="1" t="s">
        <v>53</v>
      </c>
      <c r="J882" s="3"/>
      <c r="K882" s="3"/>
    </row>
    <row r="883">
      <c r="A883" s="4" t="s">
        <v>9298</v>
      </c>
      <c r="B883" s="1" t="s">
        <v>9299</v>
      </c>
      <c r="C883" s="1" t="s">
        <v>9300</v>
      </c>
      <c r="D883" s="1" t="s">
        <v>10390</v>
      </c>
      <c r="E883" s="1" t="s">
        <v>9592</v>
      </c>
      <c r="F883" s="1" t="s">
        <v>9302</v>
      </c>
      <c r="G883" s="1" t="s">
        <v>11</v>
      </c>
      <c r="H883" s="5" t="s">
        <v>9303</v>
      </c>
      <c r="I883" s="1" t="s">
        <v>80</v>
      </c>
      <c r="J883" s="3"/>
      <c r="K883" s="3"/>
    </row>
    <row r="884">
      <c r="A884" s="4" t="s">
        <v>9307</v>
      </c>
      <c r="B884" s="1" t="s">
        <v>9308</v>
      </c>
      <c r="C884" s="1" t="s">
        <v>9309</v>
      </c>
      <c r="D884" s="1" t="s">
        <v>10391</v>
      </c>
      <c r="E884" s="1" t="s">
        <v>9592</v>
      </c>
      <c r="F884" s="1" t="s">
        <v>9311</v>
      </c>
      <c r="G884" s="1" t="s">
        <v>9312</v>
      </c>
      <c r="H884" s="5" t="s">
        <v>9313</v>
      </c>
      <c r="I884" s="1" t="s">
        <v>924</v>
      </c>
      <c r="J884" s="3"/>
      <c r="K884" s="3"/>
    </row>
    <row r="885">
      <c r="A885" s="4" t="s">
        <v>9317</v>
      </c>
      <c r="B885" s="1" t="s">
        <v>9318</v>
      </c>
      <c r="C885" s="1" t="s">
        <v>9319</v>
      </c>
      <c r="D885" s="1" t="s">
        <v>10392</v>
      </c>
      <c r="E885" s="1" t="s">
        <v>9592</v>
      </c>
      <c r="F885" s="1" t="s">
        <v>9321</v>
      </c>
      <c r="G885" s="1" t="s">
        <v>9322</v>
      </c>
      <c r="H885" s="5" t="s">
        <v>9323</v>
      </c>
      <c r="I885" s="1" t="s">
        <v>312</v>
      </c>
      <c r="J885" s="3"/>
      <c r="K885" s="3"/>
    </row>
    <row r="886">
      <c r="A886" s="4" t="s">
        <v>9329</v>
      </c>
      <c r="B886" s="1" t="s">
        <v>9330</v>
      </c>
      <c r="C886" s="1" t="s">
        <v>9331</v>
      </c>
      <c r="D886" s="1" t="s">
        <v>10393</v>
      </c>
      <c r="E886" s="1" t="s">
        <v>9592</v>
      </c>
      <c r="F886" s="1" t="s">
        <v>9333</v>
      </c>
      <c r="G886" s="1" t="s">
        <v>11</v>
      </c>
      <c r="H886" s="5" t="s">
        <v>9334</v>
      </c>
      <c r="I886" s="1" t="s">
        <v>80</v>
      </c>
      <c r="J886" s="3"/>
      <c r="K886" s="3"/>
    </row>
    <row r="887">
      <c r="A887" s="4" t="s">
        <v>9338</v>
      </c>
      <c r="B887" s="1" t="s">
        <v>9339</v>
      </c>
      <c r="C887" s="1" t="s">
        <v>9340</v>
      </c>
      <c r="D887" s="1" t="s">
        <v>10394</v>
      </c>
      <c r="E887" s="1" t="s">
        <v>10395</v>
      </c>
      <c r="F887" s="1" t="s">
        <v>9342</v>
      </c>
      <c r="G887" s="1" t="s">
        <v>11</v>
      </c>
      <c r="H887" s="1" t="s">
        <v>11</v>
      </c>
      <c r="I887" s="1" t="s">
        <v>31</v>
      </c>
      <c r="J887" s="3"/>
      <c r="K887" s="3"/>
    </row>
    <row r="888">
      <c r="A888" s="4" t="s">
        <v>9350</v>
      </c>
      <c r="B888" s="1" t="s">
        <v>9351</v>
      </c>
      <c r="C888" s="1" t="s">
        <v>9352</v>
      </c>
      <c r="D888" s="1" t="s">
        <v>10396</v>
      </c>
      <c r="E888" s="1" t="s">
        <v>9927</v>
      </c>
      <c r="F888" s="1" t="s">
        <v>9354</v>
      </c>
      <c r="G888" s="1" t="s">
        <v>9355</v>
      </c>
      <c r="H888" s="5" t="s">
        <v>9356</v>
      </c>
      <c r="I888" s="1" t="s">
        <v>80</v>
      </c>
      <c r="J888" s="3"/>
      <c r="K888" s="3"/>
    </row>
    <row r="889">
      <c r="A889" s="4" t="s">
        <v>9374</v>
      </c>
      <c r="B889" s="1" t="s">
        <v>9375</v>
      </c>
      <c r="C889" s="1" t="s">
        <v>9376</v>
      </c>
      <c r="D889" s="1" t="s">
        <v>10397</v>
      </c>
      <c r="E889" s="1" t="s">
        <v>9597</v>
      </c>
      <c r="F889" s="1" t="s">
        <v>9378</v>
      </c>
      <c r="G889" s="1" t="s">
        <v>11</v>
      </c>
      <c r="H889" s="1" t="s">
        <v>11</v>
      </c>
      <c r="I889" s="1" t="s">
        <v>31</v>
      </c>
      <c r="J889" s="3"/>
      <c r="K889" s="3"/>
    </row>
    <row r="890">
      <c r="A890" s="4" t="s">
        <v>9384</v>
      </c>
      <c r="B890" s="1" t="s">
        <v>9385</v>
      </c>
      <c r="C890" s="1" t="s">
        <v>9386</v>
      </c>
      <c r="D890" s="1" t="s">
        <v>10398</v>
      </c>
      <c r="E890" s="1" t="s">
        <v>9601</v>
      </c>
      <c r="F890" s="1" t="s">
        <v>9388</v>
      </c>
      <c r="G890" s="1" t="s">
        <v>11</v>
      </c>
      <c r="H890" s="3"/>
      <c r="I890" s="1" t="s">
        <v>80</v>
      </c>
      <c r="J890" s="3"/>
      <c r="K890" s="3"/>
    </row>
    <row r="891">
      <c r="A891" s="4" t="s">
        <v>9398</v>
      </c>
      <c r="B891" s="1" t="s">
        <v>9399</v>
      </c>
      <c r="C891" s="1" t="s">
        <v>9400</v>
      </c>
      <c r="D891" s="1" t="s">
        <v>10399</v>
      </c>
      <c r="E891" s="1" t="s">
        <v>9631</v>
      </c>
      <c r="F891" s="1" t="s">
        <v>2991</v>
      </c>
      <c r="G891" s="1" t="s">
        <v>9402</v>
      </c>
      <c r="H891" s="5" t="s">
        <v>9403</v>
      </c>
      <c r="I891" s="1" t="s">
        <v>924</v>
      </c>
      <c r="J891" s="3"/>
      <c r="K891" s="3"/>
    </row>
    <row r="892">
      <c r="A892" s="4" t="s">
        <v>9411</v>
      </c>
      <c r="B892" s="1" t="s">
        <v>9412</v>
      </c>
      <c r="C892" s="1" t="s">
        <v>9413</v>
      </c>
      <c r="D892" s="1" t="s">
        <v>10400</v>
      </c>
      <c r="E892" s="1" t="s">
        <v>9592</v>
      </c>
      <c r="F892" s="1" t="s">
        <v>9415</v>
      </c>
      <c r="G892" s="1" t="s">
        <v>11</v>
      </c>
      <c r="H892" s="5" t="s">
        <v>9416</v>
      </c>
      <c r="I892" s="1" t="s">
        <v>654</v>
      </c>
      <c r="J892" s="3"/>
      <c r="K892" s="3"/>
    </row>
    <row r="893">
      <c r="A893" s="4" t="s">
        <v>9418</v>
      </c>
      <c r="B893" s="1" t="s">
        <v>9419</v>
      </c>
      <c r="C893" s="1" t="s">
        <v>9420</v>
      </c>
      <c r="D893" s="1" t="s">
        <v>10401</v>
      </c>
      <c r="E893" s="1" t="s">
        <v>9603</v>
      </c>
      <c r="F893" s="1" t="s">
        <v>9422</v>
      </c>
      <c r="G893" s="1" t="s">
        <v>11</v>
      </c>
      <c r="H893" s="5" t="s">
        <v>9423</v>
      </c>
      <c r="I893" s="1" t="s">
        <v>80</v>
      </c>
      <c r="J893" s="3"/>
      <c r="K893" s="3"/>
    </row>
    <row r="894">
      <c r="A894" s="4" t="s">
        <v>9427</v>
      </c>
      <c r="B894" s="1" t="s">
        <v>9428</v>
      </c>
      <c r="C894" s="1" t="s">
        <v>9429</v>
      </c>
      <c r="D894" s="1" t="s">
        <v>10402</v>
      </c>
      <c r="E894" s="1" t="s">
        <v>9661</v>
      </c>
      <c r="F894" s="1" t="s">
        <v>9431</v>
      </c>
      <c r="G894" s="1" t="s">
        <v>2175</v>
      </c>
      <c r="H894" s="1" t="s">
        <v>11</v>
      </c>
      <c r="I894" s="1" t="s">
        <v>312</v>
      </c>
      <c r="J894" s="3"/>
      <c r="K894" s="3"/>
    </row>
    <row r="895">
      <c r="A895" s="4" t="s">
        <v>9441</v>
      </c>
      <c r="B895" s="1" t="s">
        <v>9442</v>
      </c>
      <c r="C895" s="3"/>
      <c r="D895" s="1" t="s">
        <v>9575</v>
      </c>
      <c r="E895" s="1" t="s">
        <v>9608</v>
      </c>
      <c r="F895" s="3"/>
      <c r="G895" s="1" t="s">
        <v>11</v>
      </c>
      <c r="H895" s="1" t="s">
        <v>11</v>
      </c>
      <c r="I895" s="1" t="s">
        <v>11</v>
      </c>
      <c r="J895" s="3"/>
      <c r="K895" s="3"/>
    </row>
    <row r="896">
      <c r="A896" s="4" t="s">
        <v>9450</v>
      </c>
      <c r="B896" s="1" t="s">
        <v>9451</v>
      </c>
      <c r="C896" s="1" t="s">
        <v>9452</v>
      </c>
      <c r="D896" s="1" t="s">
        <v>10403</v>
      </c>
      <c r="E896" s="1" t="s">
        <v>9631</v>
      </c>
      <c r="F896" s="1" t="s">
        <v>9454</v>
      </c>
      <c r="G896" s="1" t="s">
        <v>9455</v>
      </c>
      <c r="H896" s="5" t="s">
        <v>9456</v>
      </c>
      <c r="I896" s="1" t="s">
        <v>31</v>
      </c>
      <c r="J896" s="3"/>
      <c r="K896" s="3"/>
    </row>
    <row r="897">
      <c r="A897" s="4" t="s">
        <v>9460</v>
      </c>
      <c r="B897" s="1" t="s">
        <v>9461</v>
      </c>
      <c r="C897" s="1" t="s">
        <v>9462</v>
      </c>
      <c r="D897" s="1" t="s">
        <v>10404</v>
      </c>
      <c r="E897" s="1" t="s">
        <v>9592</v>
      </c>
      <c r="F897" s="1" t="s">
        <v>9464</v>
      </c>
      <c r="G897" s="1" t="s">
        <v>11</v>
      </c>
      <c r="H897" s="3"/>
      <c r="I897" s="1" t="s">
        <v>31</v>
      </c>
      <c r="J897" s="3"/>
      <c r="K897" s="3"/>
    </row>
    <row r="898">
      <c r="A898" s="4" t="s">
        <v>9474</v>
      </c>
      <c r="B898" s="1" t="s">
        <v>9475</v>
      </c>
      <c r="C898" s="1" t="s">
        <v>9476</v>
      </c>
      <c r="D898" s="1" t="s">
        <v>10405</v>
      </c>
      <c r="E898" s="1" t="s">
        <v>9592</v>
      </c>
      <c r="F898" s="1" t="s">
        <v>9478</v>
      </c>
      <c r="G898" s="1" t="s">
        <v>9479</v>
      </c>
      <c r="H898" s="3"/>
      <c r="I898" s="1" t="s">
        <v>53</v>
      </c>
      <c r="J898" s="3"/>
      <c r="K898" s="3"/>
    </row>
    <row r="899">
      <c r="A899" s="4" t="s">
        <v>9481</v>
      </c>
      <c r="B899" s="1" t="s">
        <v>9482</v>
      </c>
      <c r="C899" s="1" t="s">
        <v>9483</v>
      </c>
      <c r="D899" s="1" t="s">
        <v>10406</v>
      </c>
      <c r="E899" s="1" t="s">
        <v>10407</v>
      </c>
      <c r="F899" s="1" t="s">
        <v>9485</v>
      </c>
      <c r="G899" s="1" t="s">
        <v>11</v>
      </c>
      <c r="H899" s="1" t="s">
        <v>11</v>
      </c>
      <c r="I899" s="1" t="s">
        <v>31</v>
      </c>
      <c r="J899" s="3"/>
      <c r="K899" s="3"/>
    </row>
    <row r="900">
      <c r="A900" s="4" t="s">
        <v>9517</v>
      </c>
      <c r="B900" s="1" t="s">
        <v>9518</v>
      </c>
      <c r="C900" s="1" t="s">
        <v>9519</v>
      </c>
      <c r="D900" s="1" t="s">
        <v>10408</v>
      </c>
      <c r="E900" s="1" t="s">
        <v>9592</v>
      </c>
      <c r="F900" s="1" t="s">
        <v>9521</v>
      </c>
      <c r="G900" s="1" t="s">
        <v>11</v>
      </c>
      <c r="H900" s="5" t="s">
        <v>9522</v>
      </c>
      <c r="I900" s="1" t="s">
        <v>53</v>
      </c>
      <c r="J900" s="3"/>
      <c r="K900" s="3"/>
    </row>
    <row r="901">
      <c r="A901" s="4" t="s">
        <v>9526</v>
      </c>
      <c r="B901" s="1" t="s">
        <v>9527</v>
      </c>
      <c r="C901" s="1" t="s">
        <v>9528</v>
      </c>
      <c r="D901" s="1" t="s">
        <v>10409</v>
      </c>
      <c r="E901" s="1" t="s">
        <v>9597</v>
      </c>
      <c r="F901" s="1" t="s">
        <v>9530</v>
      </c>
      <c r="G901" s="1" t="s">
        <v>11</v>
      </c>
      <c r="H901" s="1" t="s">
        <v>11</v>
      </c>
      <c r="I901" s="1" t="s">
        <v>80</v>
      </c>
      <c r="J901" s="3"/>
      <c r="K901" s="3"/>
    </row>
    <row r="902">
      <c r="A902" s="4" t="s">
        <v>9540</v>
      </c>
      <c r="B902" s="1" t="s">
        <v>9541</v>
      </c>
      <c r="C902" s="1" t="s">
        <v>9542</v>
      </c>
      <c r="D902" s="1" t="s">
        <v>10410</v>
      </c>
      <c r="E902" s="1" t="s">
        <v>9592</v>
      </c>
      <c r="F902" s="1" t="s">
        <v>9544</v>
      </c>
      <c r="G902" s="1" t="s">
        <v>11</v>
      </c>
      <c r="H902" s="5" t="s">
        <v>9545</v>
      </c>
      <c r="I902" s="1" t="s">
        <v>31</v>
      </c>
      <c r="J902" s="3"/>
      <c r="K902" s="3"/>
    </row>
    <row r="903">
      <c r="A903" s="4" t="s">
        <v>9547</v>
      </c>
      <c r="B903" s="1" t="s">
        <v>9548</v>
      </c>
      <c r="C903" s="1" t="s">
        <v>9549</v>
      </c>
      <c r="D903" s="1" t="s">
        <v>10411</v>
      </c>
      <c r="E903" s="1" t="s">
        <v>9631</v>
      </c>
      <c r="F903" s="1" t="s">
        <v>9551</v>
      </c>
      <c r="G903" s="1" t="s">
        <v>11</v>
      </c>
      <c r="H903" s="1" t="s">
        <v>11</v>
      </c>
      <c r="I903" s="1" t="s">
        <v>80</v>
      </c>
      <c r="J903" s="3"/>
      <c r="K903" s="3"/>
    </row>
    <row r="904">
      <c r="A904" s="4" t="s">
        <v>9553</v>
      </c>
      <c r="B904" s="1" t="s">
        <v>9554</v>
      </c>
      <c r="C904" s="1" t="s">
        <v>9555</v>
      </c>
      <c r="D904" s="1" t="s">
        <v>10412</v>
      </c>
      <c r="E904" s="1" t="s">
        <v>9631</v>
      </c>
      <c r="F904" s="1" t="s">
        <v>9557</v>
      </c>
      <c r="G904" s="1" t="s">
        <v>11</v>
      </c>
      <c r="H904" s="5" t="s">
        <v>9558</v>
      </c>
      <c r="I904" s="1" t="s">
        <v>80</v>
      </c>
      <c r="J904" s="3"/>
      <c r="K904" s="3"/>
    </row>
  </sheetData>
  <autoFilter ref="$A$1:$K$904"/>
  <hyperlinks>
    <hyperlink r:id="rId1" ref="A2"/>
    <hyperlink r:id="rId2" ref="A3"/>
    <hyperlink r:id="rId3" ref="H3"/>
    <hyperlink r:id="rId4" ref="A4"/>
    <hyperlink r:id="rId5" ref="A5"/>
    <hyperlink r:id="rId6" ref="A6"/>
    <hyperlink r:id="rId7" ref="H6"/>
    <hyperlink r:id="rId8" ref="A7"/>
    <hyperlink r:id="rId9" ref="A8"/>
    <hyperlink r:id="rId10" ref="A9"/>
    <hyperlink r:id="rId11" ref="H9"/>
    <hyperlink r:id="rId12" ref="A10"/>
    <hyperlink r:id="rId13" ref="A11"/>
    <hyperlink r:id="rId14" ref="A12"/>
    <hyperlink r:id="rId15" ref="A13"/>
    <hyperlink r:id="rId16" ref="H13"/>
    <hyperlink r:id="rId17" ref="A14"/>
    <hyperlink r:id="rId18" ref="H14"/>
    <hyperlink r:id="rId19" ref="A15"/>
    <hyperlink r:id="rId20" ref="H15"/>
    <hyperlink r:id="rId21" ref="A16"/>
    <hyperlink r:id="rId22" ref="H16"/>
    <hyperlink r:id="rId23" ref="A17"/>
    <hyperlink r:id="rId24" ref="H17"/>
    <hyperlink r:id="rId25" ref="A18"/>
    <hyperlink r:id="rId26" ref="H18"/>
    <hyperlink r:id="rId27" ref="A19"/>
    <hyperlink r:id="rId28" ref="H19"/>
    <hyperlink r:id="rId29" ref="A20"/>
    <hyperlink r:id="rId30" ref="A21"/>
    <hyperlink r:id="rId31" ref="A22"/>
    <hyperlink r:id="rId32" ref="H22"/>
    <hyperlink r:id="rId33" ref="A23"/>
    <hyperlink r:id="rId34" ref="H23"/>
    <hyperlink r:id="rId35" ref="A24"/>
    <hyperlink r:id="rId36" ref="A25"/>
    <hyperlink r:id="rId37" ref="H25"/>
    <hyperlink r:id="rId38" ref="A26"/>
    <hyperlink r:id="rId39" ref="A27"/>
    <hyperlink r:id="rId40" ref="H27"/>
    <hyperlink r:id="rId41" ref="A28"/>
    <hyperlink r:id="rId42" ref="H28"/>
    <hyperlink r:id="rId43" ref="A29"/>
    <hyperlink r:id="rId44" ref="H29"/>
    <hyperlink r:id="rId45" ref="A30"/>
    <hyperlink r:id="rId46" ref="A31"/>
    <hyperlink r:id="rId47" ref="H31"/>
    <hyperlink r:id="rId48" ref="A32"/>
    <hyperlink r:id="rId49" ref="A33"/>
    <hyperlink r:id="rId50" ref="A34"/>
    <hyperlink r:id="rId51" ref="A35"/>
    <hyperlink r:id="rId52" ref="H35"/>
    <hyperlink r:id="rId53" ref="A36"/>
    <hyperlink r:id="rId54" ref="A37"/>
    <hyperlink r:id="rId55" ref="A38"/>
    <hyperlink r:id="rId56" ref="H38"/>
    <hyperlink r:id="rId57" ref="A39"/>
    <hyperlink r:id="rId58" ref="A40"/>
    <hyperlink r:id="rId59" ref="H40"/>
    <hyperlink r:id="rId60" ref="A41"/>
    <hyperlink r:id="rId61" ref="A42"/>
    <hyperlink r:id="rId62" ref="H42"/>
    <hyperlink r:id="rId63" ref="A43"/>
    <hyperlink r:id="rId64" ref="H43"/>
    <hyperlink r:id="rId65" ref="A44"/>
    <hyperlink r:id="rId66" ref="A45"/>
    <hyperlink r:id="rId67" ref="A46"/>
    <hyperlink r:id="rId68" ref="A47"/>
    <hyperlink r:id="rId69" ref="H47"/>
    <hyperlink r:id="rId70" ref="A48"/>
    <hyperlink r:id="rId71" ref="H48"/>
    <hyperlink r:id="rId72" ref="A49"/>
    <hyperlink r:id="rId73" ref="A50"/>
    <hyperlink r:id="rId74" ref="H50"/>
    <hyperlink r:id="rId75" ref="A51"/>
    <hyperlink r:id="rId76" ref="A52"/>
    <hyperlink r:id="rId77" ref="H52"/>
    <hyperlink r:id="rId78" ref="A53"/>
    <hyperlink r:id="rId79" ref="H53"/>
    <hyperlink r:id="rId80" ref="A54"/>
    <hyperlink r:id="rId81" ref="A55"/>
    <hyperlink r:id="rId82" ref="H55"/>
    <hyperlink r:id="rId83" ref="A56"/>
    <hyperlink r:id="rId84" ref="A57"/>
    <hyperlink r:id="rId85" ref="H57"/>
    <hyperlink r:id="rId86" ref="A58"/>
    <hyperlink r:id="rId87" ref="H58"/>
    <hyperlink r:id="rId88" ref="A59"/>
    <hyperlink r:id="rId89" ref="A60"/>
    <hyperlink r:id="rId90" ref="A61"/>
    <hyperlink r:id="rId91" ref="H61"/>
    <hyperlink r:id="rId92" ref="A62"/>
    <hyperlink r:id="rId93" ref="H62"/>
    <hyperlink r:id="rId94" ref="A63"/>
    <hyperlink r:id="rId95" ref="A64"/>
    <hyperlink r:id="rId96" ref="H64"/>
    <hyperlink r:id="rId97" ref="A65"/>
    <hyperlink r:id="rId98" ref="A66"/>
    <hyperlink r:id="rId99" ref="H66"/>
    <hyperlink r:id="rId100" ref="A67"/>
    <hyperlink r:id="rId101" ref="A68"/>
    <hyperlink r:id="rId102" ref="A69"/>
    <hyperlink r:id="rId103" ref="H69"/>
    <hyperlink r:id="rId104" ref="A70"/>
    <hyperlink r:id="rId105" ref="H70"/>
    <hyperlink r:id="rId106" ref="A71"/>
    <hyperlink r:id="rId107" ref="A72"/>
    <hyperlink r:id="rId108" ref="A73"/>
    <hyperlink r:id="rId109" ref="A74"/>
    <hyperlink r:id="rId110" ref="A75"/>
    <hyperlink r:id="rId111" ref="A76"/>
    <hyperlink r:id="rId112" ref="A77"/>
    <hyperlink r:id="rId113" ref="H77"/>
    <hyperlink r:id="rId114" ref="A78"/>
    <hyperlink r:id="rId115" ref="A79"/>
    <hyperlink r:id="rId116" ref="H79"/>
    <hyperlink r:id="rId117" ref="A80"/>
    <hyperlink r:id="rId118" ref="H80"/>
    <hyperlink r:id="rId119" ref="A81"/>
    <hyperlink r:id="rId120" ref="A82"/>
    <hyperlink r:id="rId121" ref="A83"/>
    <hyperlink r:id="rId122" ref="A84"/>
    <hyperlink r:id="rId123" ref="A85"/>
    <hyperlink r:id="rId124" ref="H85"/>
    <hyperlink r:id="rId125" ref="A86"/>
    <hyperlink r:id="rId126" ref="A87"/>
    <hyperlink r:id="rId127" ref="H87"/>
    <hyperlink r:id="rId128" ref="A88"/>
    <hyperlink r:id="rId129" ref="A89"/>
    <hyperlink r:id="rId130" ref="H89"/>
    <hyperlink r:id="rId131" ref="A90"/>
    <hyperlink r:id="rId132" ref="A91"/>
    <hyperlink r:id="rId133" ref="H91"/>
    <hyperlink r:id="rId134" ref="A92"/>
    <hyperlink r:id="rId135" ref="H92"/>
    <hyperlink r:id="rId136" ref="A93"/>
    <hyperlink r:id="rId137" ref="H93"/>
    <hyperlink r:id="rId138" ref="A94"/>
    <hyperlink r:id="rId139" ref="H94"/>
    <hyperlink r:id="rId140" ref="A95"/>
    <hyperlink r:id="rId141" ref="H95"/>
    <hyperlink r:id="rId142" ref="A96"/>
    <hyperlink r:id="rId143" ref="A97"/>
    <hyperlink r:id="rId144" ref="A98"/>
    <hyperlink r:id="rId145" ref="H98"/>
    <hyperlink r:id="rId146" ref="A99"/>
    <hyperlink r:id="rId147" ref="A100"/>
    <hyperlink r:id="rId148" ref="H100"/>
    <hyperlink r:id="rId149" ref="A101"/>
    <hyperlink r:id="rId150" ref="A102"/>
    <hyperlink r:id="rId151" ref="A103"/>
    <hyperlink r:id="rId152" ref="A104"/>
    <hyperlink r:id="rId153" ref="A105"/>
    <hyperlink r:id="rId154" ref="H105"/>
    <hyperlink r:id="rId155" ref="A106"/>
    <hyperlink r:id="rId156" ref="H106"/>
    <hyperlink r:id="rId157" ref="A107"/>
    <hyperlink r:id="rId158" ref="H107"/>
    <hyperlink r:id="rId159" ref="A108"/>
    <hyperlink r:id="rId160" ref="H108"/>
    <hyperlink r:id="rId161" ref="A109"/>
    <hyperlink r:id="rId162" ref="H109"/>
    <hyperlink r:id="rId163" ref="A110"/>
    <hyperlink r:id="rId164" ref="A111"/>
    <hyperlink r:id="rId165" ref="H111"/>
    <hyperlink r:id="rId166" ref="A112"/>
    <hyperlink r:id="rId167" ref="A113"/>
    <hyperlink r:id="rId168" ref="A114"/>
    <hyperlink r:id="rId169" ref="A115"/>
    <hyperlink r:id="rId170" ref="A116"/>
    <hyperlink r:id="rId171" ref="H116"/>
    <hyperlink r:id="rId172" ref="A117"/>
    <hyperlink r:id="rId173" ref="A118"/>
    <hyperlink r:id="rId174" ref="H118"/>
    <hyperlink r:id="rId175" ref="A119"/>
    <hyperlink r:id="rId176" ref="H119"/>
    <hyperlink r:id="rId177" ref="A120"/>
    <hyperlink r:id="rId178" ref="A121"/>
    <hyperlink r:id="rId179" ref="H121"/>
    <hyperlink r:id="rId180" ref="A122"/>
    <hyperlink r:id="rId181" ref="H122"/>
    <hyperlink r:id="rId182" ref="A123"/>
    <hyperlink r:id="rId183" ref="A124"/>
    <hyperlink r:id="rId184" ref="A125"/>
    <hyperlink r:id="rId185" ref="H125"/>
    <hyperlink r:id="rId186" ref="A126"/>
    <hyperlink r:id="rId187" ref="A127"/>
    <hyperlink r:id="rId188" ref="H127"/>
    <hyperlink r:id="rId189" ref="A128"/>
    <hyperlink r:id="rId190" ref="H128"/>
    <hyperlink r:id="rId191" ref="A129"/>
    <hyperlink r:id="rId192" ref="A130"/>
    <hyperlink r:id="rId193" ref="A131"/>
    <hyperlink r:id="rId194" ref="A132"/>
    <hyperlink r:id="rId195" ref="H132"/>
    <hyperlink r:id="rId196" ref="A133"/>
    <hyperlink r:id="rId197" ref="A134"/>
    <hyperlink r:id="rId198" ref="H134"/>
    <hyperlink r:id="rId199" ref="A135"/>
    <hyperlink r:id="rId200" ref="A136"/>
    <hyperlink r:id="rId201" ref="H136"/>
    <hyperlink r:id="rId202" ref="A137"/>
    <hyperlink r:id="rId203" ref="H137"/>
    <hyperlink r:id="rId204" ref="A138"/>
    <hyperlink r:id="rId205" ref="A139"/>
    <hyperlink r:id="rId206" ref="H139"/>
    <hyperlink r:id="rId207" ref="A140"/>
    <hyperlink r:id="rId208" ref="H140"/>
    <hyperlink r:id="rId209" ref="A141"/>
    <hyperlink r:id="rId210" ref="H141"/>
    <hyperlink r:id="rId211" ref="A142"/>
    <hyperlink r:id="rId212" ref="A143"/>
    <hyperlink r:id="rId213" ref="H143"/>
    <hyperlink r:id="rId214" ref="A144"/>
    <hyperlink r:id="rId215" ref="A145"/>
    <hyperlink r:id="rId216" ref="H145"/>
    <hyperlink r:id="rId217" ref="A146"/>
    <hyperlink r:id="rId218" ref="H146"/>
    <hyperlink r:id="rId219" ref="A147"/>
    <hyperlink r:id="rId220" ref="H147"/>
    <hyperlink r:id="rId221" ref="A148"/>
    <hyperlink r:id="rId222" ref="H148"/>
    <hyperlink r:id="rId223" ref="A149"/>
    <hyperlink r:id="rId224" ref="A150"/>
    <hyperlink r:id="rId225" ref="H150"/>
    <hyperlink r:id="rId226" ref="A151"/>
    <hyperlink r:id="rId227" ref="H151"/>
    <hyperlink r:id="rId228" ref="A152"/>
    <hyperlink r:id="rId229" ref="A153"/>
    <hyperlink r:id="rId230" ref="A154"/>
    <hyperlink r:id="rId231" ref="A155"/>
    <hyperlink r:id="rId232" ref="A156"/>
    <hyperlink r:id="rId233" ref="A157"/>
    <hyperlink r:id="rId234" ref="H157"/>
    <hyperlink r:id="rId235" ref="A158"/>
    <hyperlink r:id="rId236" ref="H158"/>
    <hyperlink r:id="rId237" ref="A159"/>
    <hyperlink r:id="rId238" ref="H159"/>
    <hyperlink r:id="rId239" ref="A160"/>
    <hyperlink r:id="rId240" ref="A161"/>
    <hyperlink r:id="rId241" ref="H161"/>
    <hyperlink r:id="rId242" ref="A162"/>
    <hyperlink r:id="rId243" ref="A163"/>
    <hyperlink r:id="rId244" ref="A164"/>
    <hyperlink r:id="rId245" ref="H164"/>
    <hyperlink r:id="rId246" ref="A165"/>
    <hyperlink r:id="rId247" ref="A166"/>
    <hyperlink r:id="rId248" ref="H166"/>
    <hyperlink r:id="rId249" ref="A167"/>
    <hyperlink r:id="rId250" ref="A168"/>
    <hyperlink r:id="rId251" ref="A169"/>
    <hyperlink r:id="rId252" ref="A170"/>
    <hyperlink r:id="rId253" ref="H170"/>
    <hyperlink r:id="rId254" ref="A171"/>
    <hyperlink r:id="rId255" ref="A172"/>
    <hyperlink r:id="rId256" ref="H172"/>
    <hyperlink r:id="rId257" ref="A173"/>
    <hyperlink r:id="rId258" ref="A174"/>
    <hyperlink r:id="rId259" ref="A175"/>
    <hyperlink r:id="rId260" ref="H175"/>
    <hyperlink r:id="rId261" ref="A176"/>
    <hyperlink r:id="rId262" ref="H176"/>
    <hyperlink r:id="rId263" ref="A177"/>
    <hyperlink r:id="rId264" ref="H177"/>
    <hyperlink r:id="rId265" ref="A178"/>
    <hyperlink r:id="rId266" ref="H178"/>
    <hyperlink r:id="rId267" ref="A179"/>
    <hyperlink r:id="rId268" ref="H179"/>
    <hyperlink r:id="rId269" ref="A180"/>
    <hyperlink r:id="rId270" ref="A181"/>
    <hyperlink r:id="rId271" ref="H181"/>
    <hyperlink r:id="rId272" ref="A182"/>
    <hyperlink r:id="rId273" ref="H182"/>
    <hyperlink r:id="rId274" ref="A183"/>
    <hyperlink r:id="rId275" ref="H183"/>
    <hyperlink r:id="rId276" ref="A184"/>
    <hyperlink r:id="rId277" ref="H184"/>
    <hyperlink r:id="rId278" ref="A185"/>
    <hyperlink r:id="rId279" ref="H185"/>
    <hyperlink r:id="rId280" ref="A186"/>
    <hyperlink r:id="rId281" ref="A187"/>
    <hyperlink r:id="rId282" ref="A188"/>
    <hyperlink r:id="rId283" ref="H188"/>
    <hyperlink r:id="rId284" ref="A189"/>
    <hyperlink r:id="rId285" ref="A190"/>
    <hyperlink r:id="rId286" ref="A191"/>
    <hyperlink r:id="rId287" ref="A192"/>
    <hyperlink r:id="rId288" ref="A193"/>
    <hyperlink r:id="rId289" ref="H193"/>
    <hyperlink r:id="rId290" ref="A194"/>
    <hyperlink r:id="rId291" ref="A195"/>
    <hyperlink r:id="rId292" ref="A196"/>
    <hyperlink r:id="rId293" ref="A197"/>
    <hyperlink r:id="rId294" ref="H197"/>
    <hyperlink r:id="rId295" ref="A198"/>
    <hyperlink r:id="rId296" ref="A199"/>
    <hyperlink r:id="rId297" ref="A200"/>
    <hyperlink r:id="rId298" ref="H200"/>
    <hyperlink r:id="rId299" ref="A201"/>
    <hyperlink r:id="rId300" ref="A202"/>
    <hyperlink r:id="rId301" ref="H202"/>
    <hyperlink r:id="rId302" ref="A203"/>
    <hyperlink r:id="rId303" ref="A204"/>
    <hyperlink r:id="rId304" ref="A205"/>
    <hyperlink r:id="rId305" ref="A206"/>
    <hyperlink r:id="rId306" ref="A207"/>
    <hyperlink r:id="rId307" ref="H207"/>
    <hyperlink r:id="rId308" ref="A208"/>
    <hyperlink r:id="rId309" ref="A209"/>
    <hyperlink r:id="rId310" ref="A210"/>
    <hyperlink r:id="rId311" ref="H210"/>
    <hyperlink r:id="rId312" ref="A211"/>
    <hyperlink r:id="rId313" ref="A212"/>
    <hyperlink r:id="rId314" ref="H212"/>
    <hyperlink r:id="rId315" ref="A213"/>
    <hyperlink r:id="rId316" ref="A214"/>
    <hyperlink r:id="rId317" ref="H214"/>
    <hyperlink r:id="rId318" ref="A215"/>
    <hyperlink r:id="rId319" ref="H215"/>
    <hyperlink r:id="rId320" ref="A216"/>
    <hyperlink r:id="rId321" ref="A217"/>
    <hyperlink r:id="rId322" ref="A218"/>
    <hyperlink r:id="rId323" ref="A219"/>
    <hyperlink r:id="rId324" ref="A220"/>
    <hyperlink r:id="rId325" ref="H220"/>
    <hyperlink r:id="rId326" ref="A221"/>
    <hyperlink r:id="rId327" ref="H221"/>
    <hyperlink r:id="rId328" ref="A222"/>
    <hyperlink r:id="rId329" ref="A223"/>
    <hyperlink r:id="rId330" ref="H223"/>
    <hyperlink r:id="rId331" ref="A224"/>
    <hyperlink r:id="rId332" ref="A225"/>
    <hyperlink r:id="rId333" ref="A226"/>
    <hyperlink r:id="rId334" ref="H226"/>
    <hyperlink r:id="rId335" ref="A227"/>
    <hyperlink r:id="rId336" ref="A228"/>
    <hyperlink r:id="rId337" ref="H228"/>
    <hyperlink r:id="rId338" ref="A229"/>
    <hyperlink r:id="rId339" ref="A230"/>
    <hyperlink r:id="rId340" ref="A231"/>
    <hyperlink r:id="rId341" ref="A232"/>
    <hyperlink r:id="rId342" ref="H232"/>
    <hyperlink r:id="rId343" ref="A233"/>
    <hyperlink r:id="rId344" ref="H233"/>
    <hyperlink r:id="rId345" ref="A234"/>
    <hyperlink r:id="rId346" ref="A235"/>
    <hyperlink r:id="rId347" ref="A236"/>
    <hyperlink r:id="rId348" ref="H236"/>
    <hyperlink r:id="rId349" ref="A237"/>
    <hyperlink r:id="rId350" ref="H237"/>
    <hyperlink r:id="rId351" ref="A238"/>
    <hyperlink r:id="rId352" ref="A239"/>
    <hyperlink r:id="rId353" ref="A240"/>
    <hyperlink r:id="rId354" ref="A241"/>
    <hyperlink r:id="rId355" ref="H241"/>
    <hyperlink r:id="rId356" ref="A242"/>
    <hyperlink r:id="rId357" ref="H242"/>
    <hyperlink r:id="rId358" ref="A243"/>
    <hyperlink r:id="rId359" ref="A244"/>
    <hyperlink r:id="rId360" ref="A245"/>
    <hyperlink r:id="rId361" ref="A246"/>
    <hyperlink r:id="rId362" ref="H246"/>
    <hyperlink r:id="rId363" ref="A247"/>
    <hyperlink r:id="rId364" ref="A248"/>
    <hyperlink r:id="rId365" ref="A249"/>
    <hyperlink r:id="rId366" ref="A250"/>
    <hyperlink r:id="rId367" ref="A251"/>
    <hyperlink r:id="rId368" ref="A252"/>
    <hyperlink r:id="rId369" ref="A253"/>
    <hyperlink r:id="rId370" ref="H253"/>
    <hyperlink r:id="rId371" ref="A254"/>
    <hyperlink r:id="rId372" ref="A255"/>
    <hyperlink r:id="rId373" ref="A256"/>
    <hyperlink r:id="rId374" ref="A257"/>
    <hyperlink r:id="rId375" ref="A258"/>
    <hyperlink r:id="rId376" ref="H258"/>
    <hyperlink r:id="rId377" ref="A259"/>
    <hyperlink r:id="rId378" ref="A260"/>
    <hyperlink r:id="rId379" ref="A261"/>
    <hyperlink r:id="rId380" ref="A262"/>
    <hyperlink r:id="rId381" ref="H262"/>
    <hyperlink r:id="rId382" ref="A263"/>
    <hyperlink r:id="rId383" ref="H263"/>
    <hyperlink r:id="rId384" ref="A264"/>
    <hyperlink r:id="rId385" ref="H264"/>
    <hyperlink r:id="rId386" ref="A265"/>
    <hyperlink r:id="rId387" ref="A266"/>
    <hyperlink r:id="rId388" ref="A267"/>
    <hyperlink r:id="rId389" ref="A268"/>
    <hyperlink r:id="rId390" ref="A269"/>
    <hyperlink r:id="rId391" ref="A270"/>
    <hyperlink r:id="rId392" ref="A271"/>
    <hyperlink r:id="rId393" ref="H271"/>
    <hyperlink r:id="rId394" ref="A272"/>
    <hyperlink r:id="rId395" ref="A273"/>
    <hyperlink r:id="rId396" ref="H273"/>
    <hyperlink r:id="rId397" ref="A274"/>
    <hyperlink r:id="rId398" ref="H274"/>
    <hyperlink r:id="rId399" ref="A275"/>
    <hyperlink r:id="rId400" ref="H275"/>
    <hyperlink r:id="rId401" ref="A276"/>
    <hyperlink r:id="rId402" ref="H276"/>
    <hyperlink r:id="rId403" ref="A277"/>
    <hyperlink r:id="rId404" ref="H277"/>
    <hyperlink r:id="rId405" ref="A278"/>
    <hyperlink r:id="rId406" ref="H278"/>
    <hyperlink r:id="rId407" ref="A279"/>
    <hyperlink r:id="rId408" ref="H279"/>
    <hyperlink r:id="rId409" ref="A280"/>
    <hyperlink r:id="rId410" ref="A281"/>
    <hyperlink r:id="rId411" ref="H281"/>
    <hyperlink r:id="rId412" ref="A282"/>
    <hyperlink r:id="rId413" ref="A283"/>
    <hyperlink r:id="rId414" ref="H283"/>
    <hyperlink r:id="rId415" ref="A284"/>
    <hyperlink r:id="rId416" ref="H284"/>
    <hyperlink r:id="rId417" ref="A285"/>
    <hyperlink r:id="rId418" ref="A286"/>
    <hyperlink r:id="rId419" ref="A287"/>
    <hyperlink r:id="rId420" ref="H287"/>
    <hyperlink r:id="rId421" ref="A288"/>
    <hyperlink r:id="rId422" ref="A289"/>
    <hyperlink r:id="rId423" ref="A290"/>
    <hyperlink r:id="rId424" ref="H290"/>
    <hyperlink r:id="rId425" ref="A291"/>
    <hyperlink r:id="rId426" ref="A292"/>
    <hyperlink r:id="rId427" ref="A293"/>
    <hyperlink r:id="rId428" ref="A294"/>
    <hyperlink r:id="rId429" ref="H294"/>
    <hyperlink r:id="rId430" ref="A295"/>
    <hyperlink r:id="rId431" ref="A296"/>
    <hyperlink r:id="rId432" ref="H296"/>
    <hyperlink r:id="rId433" ref="A297"/>
    <hyperlink r:id="rId434" ref="H297"/>
    <hyperlink r:id="rId435" ref="A298"/>
    <hyperlink r:id="rId436" ref="A299"/>
    <hyperlink r:id="rId437" ref="A300"/>
    <hyperlink r:id="rId438" ref="A301"/>
    <hyperlink r:id="rId439" ref="H301"/>
    <hyperlink r:id="rId440" ref="A302"/>
    <hyperlink r:id="rId441" ref="H302"/>
    <hyperlink r:id="rId442" ref="A303"/>
    <hyperlink r:id="rId443" ref="H303"/>
    <hyperlink r:id="rId444" ref="A304"/>
    <hyperlink r:id="rId445" ref="A305"/>
    <hyperlink r:id="rId446" ref="H305"/>
    <hyperlink r:id="rId447" ref="A306"/>
    <hyperlink r:id="rId448" ref="A307"/>
    <hyperlink r:id="rId449" ref="A308"/>
    <hyperlink r:id="rId450" ref="H308"/>
    <hyperlink r:id="rId451" ref="A309"/>
    <hyperlink r:id="rId452" ref="A310"/>
    <hyperlink r:id="rId453" ref="A311"/>
    <hyperlink r:id="rId454" ref="A312"/>
    <hyperlink r:id="rId455" ref="H312"/>
    <hyperlink r:id="rId456" ref="A313"/>
    <hyperlink r:id="rId457" ref="H313"/>
    <hyperlink r:id="rId458" ref="A314"/>
    <hyperlink r:id="rId459" ref="H314"/>
    <hyperlink r:id="rId460" ref="A315"/>
    <hyperlink r:id="rId461" ref="A316"/>
    <hyperlink r:id="rId462" ref="A317"/>
    <hyperlink r:id="rId463" ref="H317"/>
    <hyperlink r:id="rId464" ref="A318"/>
    <hyperlink r:id="rId465" ref="A319"/>
    <hyperlink r:id="rId466" ref="H319"/>
    <hyperlink r:id="rId467" ref="A320"/>
    <hyperlink r:id="rId468" ref="A321"/>
    <hyperlink r:id="rId469" ref="A322"/>
    <hyperlink r:id="rId470" ref="H322"/>
    <hyperlink r:id="rId471" ref="A323"/>
    <hyperlink r:id="rId472" ref="A324"/>
    <hyperlink r:id="rId473" ref="A325"/>
    <hyperlink r:id="rId474" ref="H325"/>
    <hyperlink r:id="rId475" ref="A326"/>
    <hyperlink r:id="rId476" ref="A327"/>
    <hyperlink r:id="rId477" ref="H327"/>
    <hyperlink r:id="rId478" ref="A328"/>
    <hyperlink r:id="rId479" ref="A329"/>
    <hyperlink r:id="rId480" ref="A330"/>
    <hyperlink r:id="rId481" ref="A331"/>
    <hyperlink r:id="rId482" ref="A332"/>
    <hyperlink r:id="rId483" ref="H332"/>
    <hyperlink r:id="rId484" ref="A333"/>
    <hyperlink r:id="rId485" ref="A334"/>
    <hyperlink r:id="rId486" ref="H334"/>
    <hyperlink r:id="rId487" ref="A335"/>
    <hyperlink r:id="rId488" ref="A336"/>
    <hyperlink r:id="rId489" ref="A337"/>
    <hyperlink r:id="rId490" ref="H337"/>
    <hyperlink r:id="rId491" ref="A338"/>
    <hyperlink r:id="rId492" ref="H338"/>
    <hyperlink r:id="rId493" ref="A339"/>
    <hyperlink r:id="rId494" ref="A340"/>
    <hyperlink r:id="rId495" ref="H340"/>
    <hyperlink r:id="rId496" ref="A341"/>
    <hyperlink r:id="rId497" ref="H341"/>
    <hyperlink r:id="rId498" ref="A342"/>
    <hyperlink r:id="rId499" ref="H342"/>
    <hyperlink r:id="rId500" ref="A343"/>
    <hyperlink r:id="rId501" ref="H343"/>
    <hyperlink r:id="rId502" ref="A344"/>
    <hyperlink r:id="rId503" ref="A345"/>
    <hyperlink r:id="rId504" ref="A346"/>
    <hyperlink r:id="rId505" ref="A347"/>
    <hyperlink r:id="rId506" ref="A348"/>
    <hyperlink r:id="rId507" ref="A349"/>
    <hyperlink r:id="rId508" ref="H349"/>
    <hyperlink r:id="rId509" ref="A350"/>
    <hyperlink r:id="rId510" ref="A351"/>
    <hyperlink r:id="rId511" ref="H351"/>
    <hyperlink r:id="rId512" ref="A352"/>
    <hyperlink r:id="rId513" ref="H352"/>
    <hyperlink r:id="rId514" ref="A353"/>
    <hyperlink r:id="rId515" ref="H353"/>
    <hyperlink r:id="rId516" ref="A354"/>
    <hyperlink r:id="rId517" ref="A355"/>
    <hyperlink r:id="rId518" ref="A356"/>
    <hyperlink r:id="rId519" ref="A357"/>
    <hyperlink r:id="rId520" ref="H357"/>
    <hyperlink r:id="rId521" ref="A358"/>
    <hyperlink r:id="rId522" ref="A359"/>
    <hyperlink r:id="rId523" ref="H359"/>
    <hyperlink r:id="rId524" ref="A360"/>
    <hyperlink r:id="rId525" ref="H360"/>
    <hyperlink r:id="rId526" ref="A361"/>
    <hyperlink r:id="rId527" ref="H361"/>
    <hyperlink r:id="rId528" ref="A362"/>
    <hyperlink r:id="rId529" ref="H362"/>
    <hyperlink r:id="rId530" ref="A363"/>
    <hyperlink r:id="rId531" ref="A364"/>
    <hyperlink r:id="rId532" ref="A365"/>
    <hyperlink r:id="rId533" ref="H365"/>
    <hyperlink r:id="rId534" ref="A366"/>
    <hyperlink r:id="rId535" ref="H366"/>
    <hyperlink r:id="rId536" ref="A367"/>
    <hyperlink r:id="rId537" ref="H367"/>
    <hyperlink r:id="rId538" ref="A368"/>
    <hyperlink r:id="rId539" ref="H368"/>
    <hyperlink r:id="rId540" ref="A369"/>
    <hyperlink r:id="rId541" ref="H369"/>
    <hyperlink r:id="rId542" ref="A370"/>
    <hyperlink r:id="rId543" ref="A371"/>
    <hyperlink r:id="rId544" ref="A372"/>
    <hyperlink r:id="rId545" ref="H372"/>
    <hyperlink r:id="rId546" ref="A373"/>
    <hyperlink r:id="rId547" ref="A374"/>
    <hyperlink r:id="rId548" ref="A375"/>
    <hyperlink r:id="rId549" ref="H375"/>
    <hyperlink r:id="rId550" ref="A376"/>
    <hyperlink r:id="rId551" ref="H376"/>
    <hyperlink r:id="rId552" ref="A377"/>
    <hyperlink r:id="rId553" ref="A378"/>
    <hyperlink r:id="rId554" ref="H378"/>
    <hyperlink r:id="rId555" ref="A379"/>
    <hyperlink r:id="rId556" ref="H379"/>
    <hyperlink r:id="rId557" ref="A380"/>
    <hyperlink r:id="rId558" ref="H380"/>
    <hyperlink r:id="rId559" ref="A381"/>
    <hyperlink r:id="rId560" ref="A382"/>
    <hyperlink r:id="rId561" ref="A383"/>
    <hyperlink r:id="rId562" ref="A384"/>
    <hyperlink r:id="rId563" ref="A385"/>
    <hyperlink r:id="rId564" ref="A386"/>
    <hyperlink r:id="rId565" ref="A387"/>
    <hyperlink r:id="rId566" ref="A388"/>
    <hyperlink r:id="rId567" ref="H388"/>
    <hyperlink r:id="rId568" ref="A389"/>
    <hyperlink r:id="rId569" ref="H389"/>
    <hyperlink r:id="rId570" ref="A390"/>
    <hyperlink r:id="rId571" ref="A391"/>
    <hyperlink r:id="rId572" ref="H391"/>
    <hyperlink r:id="rId573" ref="A392"/>
    <hyperlink r:id="rId574" ref="H392"/>
    <hyperlink r:id="rId575" ref="A393"/>
    <hyperlink r:id="rId576" ref="A394"/>
    <hyperlink r:id="rId577" ref="A395"/>
    <hyperlink r:id="rId578" ref="A396"/>
    <hyperlink r:id="rId579" ref="A397"/>
    <hyperlink r:id="rId580" ref="A398"/>
    <hyperlink r:id="rId581" ref="H398"/>
    <hyperlink r:id="rId582" ref="A399"/>
    <hyperlink r:id="rId583" ref="A400"/>
    <hyperlink r:id="rId584" ref="H400"/>
    <hyperlink r:id="rId585" ref="A401"/>
    <hyperlink r:id="rId586" ref="A402"/>
    <hyperlink r:id="rId587" ref="A403"/>
    <hyperlink r:id="rId588" ref="A404"/>
    <hyperlink r:id="rId589" ref="A405"/>
    <hyperlink r:id="rId590" ref="A406"/>
    <hyperlink r:id="rId591" ref="H406"/>
    <hyperlink r:id="rId592" ref="A407"/>
    <hyperlink r:id="rId593" ref="H407"/>
    <hyperlink r:id="rId594" ref="A408"/>
    <hyperlink r:id="rId595" ref="H408"/>
    <hyperlink r:id="rId596" ref="A409"/>
    <hyperlink r:id="rId597" ref="A410"/>
    <hyperlink r:id="rId598" ref="H410"/>
    <hyperlink r:id="rId599" ref="A411"/>
    <hyperlink r:id="rId600" ref="A412"/>
    <hyperlink r:id="rId601" ref="H412"/>
    <hyperlink r:id="rId602" ref="A413"/>
    <hyperlink r:id="rId603" ref="A414"/>
    <hyperlink r:id="rId604" ref="H414"/>
    <hyperlink r:id="rId605" ref="A415"/>
    <hyperlink r:id="rId606" ref="H415"/>
    <hyperlink r:id="rId607" ref="A416"/>
    <hyperlink r:id="rId608" ref="H416"/>
    <hyperlink r:id="rId609" ref="A417"/>
    <hyperlink r:id="rId610" ref="H417"/>
    <hyperlink r:id="rId611" ref="A418"/>
    <hyperlink r:id="rId612" ref="H418"/>
    <hyperlink r:id="rId613" ref="A419"/>
    <hyperlink r:id="rId614" ref="A420"/>
    <hyperlink r:id="rId615" ref="H420"/>
    <hyperlink r:id="rId616" ref="A421"/>
    <hyperlink r:id="rId617" ref="A422"/>
    <hyperlink r:id="rId618" ref="A423"/>
    <hyperlink r:id="rId619" ref="H423"/>
    <hyperlink r:id="rId620" ref="A424"/>
    <hyperlink r:id="rId621" ref="H424"/>
    <hyperlink r:id="rId622" ref="A425"/>
    <hyperlink r:id="rId623" ref="H425"/>
    <hyperlink r:id="rId624" ref="A426"/>
    <hyperlink r:id="rId625" ref="A427"/>
    <hyperlink r:id="rId626" ref="A428"/>
    <hyperlink r:id="rId627" ref="H428"/>
    <hyperlink r:id="rId628" ref="A429"/>
    <hyperlink r:id="rId629" ref="H429"/>
    <hyperlink r:id="rId630" ref="A430"/>
    <hyperlink r:id="rId631" ref="H430"/>
    <hyperlink r:id="rId632" ref="A431"/>
    <hyperlink r:id="rId633" ref="A432"/>
    <hyperlink r:id="rId634" ref="A433"/>
    <hyperlink r:id="rId635" ref="A434"/>
    <hyperlink r:id="rId636" ref="H434"/>
    <hyperlink r:id="rId637" ref="A435"/>
    <hyperlink r:id="rId638" ref="H435"/>
    <hyperlink r:id="rId639" ref="A436"/>
    <hyperlink r:id="rId640" ref="A437"/>
    <hyperlink r:id="rId641" ref="A438"/>
    <hyperlink r:id="rId642" ref="A439"/>
    <hyperlink r:id="rId643" ref="H439"/>
    <hyperlink r:id="rId644" ref="A440"/>
    <hyperlink r:id="rId645" ref="H440"/>
    <hyperlink r:id="rId646" ref="A441"/>
    <hyperlink r:id="rId647" ref="A442"/>
    <hyperlink r:id="rId648" ref="H442"/>
    <hyperlink r:id="rId649" ref="A443"/>
    <hyperlink r:id="rId650" ref="A444"/>
    <hyperlink r:id="rId651" ref="A445"/>
    <hyperlink r:id="rId652" ref="A446"/>
    <hyperlink r:id="rId653" ref="H446"/>
    <hyperlink r:id="rId654" ref="A447"/>
    <hyperlink r:id="rId655" ref="H447"/>
    <hyperlink r:id="rId656" ref="A448"/>
    <hyperlink r:id="rId657" ref="A449"/>
    <hyperlink r:id="rId658" ref="A450"/>
    <hyperlink r:id="rId659" ref="H450"/>
    <hyperlink r:id="rId660" ref="A451"/>
    <hyperlink r:id="rId661" ref="A452"/>
    <hyperlink r:id="rId662" ref="H452"/>
    <hyperlink r:id="rId663" ref="A453"/>
    <hyperlink r:id="rId664" ref="H453"/>
    <hyperlink r:id="rId665" ref="A454"/>
    <hyperlink r:id="rId666" ref="A455"/>
    <hyperlink r:id="rId667" ref="H455"/>
    <hyperlink r:id="rId668" ref="A456"/>
    <hyperlink r:id="rId669" ref="H456"/>
    <hyperlink r:id="rId670" ref="A457"/>
    <hyperlink r:id="rId671" ref="A458"/>
    <hyperlink r:id="rId672" ref="A459"/>
    <hyperlink r:id="rId673" ref="A460"/>
    <hyperlink r:id="rId674" ref="A461"/>
    <hyperlink r:id="rId675" ref="H461"/>
    <hyperlink r:id="rId676" ref="A462"/>
    <hyperlink r:id="rId677" ref="H462"/>
    <hyperlink r:id="rId678" ref="A463"/>
    <hyperlink r:id="rId679" ref="A464"/>
    <hyperlink r:id="rId680" ref="H464"/>
    <hyperlink r:id="rId681" ref="A465"/>
    <hyperlink r:id="rId682" ref="A466"/>
    <hyperlink r:id="rId683" ref="A467"/>
    <hyperlink r:id="rId684" ref="H467"/>
    <hyperlink r:id="rId685" ref="A468"/>
    <hyperlink r:id="rId686" ref="H468"/>
    <hyperlink r:id="rId687" ref="A469"/>
    <hyperlink r:id="rId688" ref="H469"/>
    <hyperlink r:id="rId689" ref="A470"/>
    <hyperlink r:id="rId690" ref="A471"/>
    <hyperlink r:id="rId691" ref="H471"/>
    <hyperlink r:id="rId692" ref="A472"/>
    <hyperlink r:id="rId693" ref="H472"/>
    <hyperlink r:id="rId694" ref="A473"/>
    <hyperlink r:id="rId695" ref="H473"/>
    <hyperlink r:id="rId696" ref="A474"/>
    <hyperlink r:id="rId697" ref="A475"/>
    <hyperlink r:id="rId698" ref="A476"/>
    <hyperlink r:id="rId699" ref="H476"/>
    <hyperlink r:id="rId700" ref="A477"/>
    <hyperlink r:id="rId701" ref="H477"/>
    <hyperlink r:id="rId702" ref="A478"/>
    <hyperlink r:id="rId703" ref="A479"/>
    <hyperlink r:id="rId704" ref="H479"/>
    <hyperlink r:id="rId705" ref="A480"/>
    <hyperlink r:id="rId706" ref="H480"/>
    <hyperlink r:id="rId707" ref="A481"/>
    <hyperlink r:id="rId708" ref="H481"/>
    <hyperlink r:id="rId709" ref="A482"/>
    <hyperlink r:id="rId710" ref="H482"/>
    <hyperlink r:id="rId711" ref="A483"/>
    <hyperlink r:id="rId712" ref="A484"/>
    <hyperlink r:id="rId713" ref="A485"/>
    <hyperlink r:id="rId714" ref="A486"/>
    <hyperlink r:id="rId715" ref="A487"/>
    <hyperlink r:id="rId716" ref="A488"/>
    <hyperlink r:id="rId717" ref="H488"/>
    <hyperlink r:id="rId718" ref="A489"/>
    <hyperlink r:id="rId719" ref="A490"/>
    <hyperlink r:id="rId720" ref="A491"/>
    <hyperlink r:id="rId721" ref="H491"/>
    <hyperlink r:id="rId722" ref="A492"/>
    <hyperlink r:id="rId723" ref="A493"/>
    <hyperlink r:id="rId724" ref="A494"/>
    <hyperlink r:id="rId725" ref="H494"/>
    <hyperlink r:id="rId726" ref="A495"/>
    <hyperlink r:id="rId727" ref="A496"/>
    <hyperlink r:id="rId728" ref="H496"/>
    <hyperlink r:id="rId729" ref="A497"/>
    <hyperlink r:id="rId730" ref="A498"/>
    <hyperlink r:id="rId731" ref="H498"/>
    <hyperlink r:id="rId732" ref="A499"/>
    <hyperlink r:id="rId733" ref="H499"/>
    <hyperlink r:id="rId734" ref="A500"/>
    <hyperlink r:id="rId735" ref="H500"/>
    <hyperlink r:id="rId736" ref="A501"/>
    <hyperlink r:id="rId737" ref="A502"/>
    <hyperlink r:id="rId738" ref="H502"/>
    <hyperlink r:id="rId739" ref="A503"/>
    <hyperlink r:id="rId740" ref="A504"/>
    <hyperlink r:id="rId741" ref="H504"/>
    <hyperlink r:id="rId742" ref="A505"/>
    <hyperlink r:id="rId743" ref="H505"/>
    <hyperlink r:id="rId744" ref="A506"/>
    <hyperlink r:id="rId745" ref="H506"/>
    <hyperlink r:id="rId746" ref="A507"/>
    <hyperlink r:id="rId747" ref="A508"/>
    <hyperlink r:id="rId748" ref="H508"/>
    <hyperlink r:id="rId749" ref="A509"/>
    <hyperlink r:id="rId750" ref="H509"/>
    <hyperlink r:id="rId751" ref="A510"/>
    <hyperlink r:id="rId752" ref="H510"/>
    <hyperlink r:id="rId753" ref="A511"/>
    <hyperlink r:id="rId754" ref="H511"/>
    <hyperlink r:id="rId755" ref="A512"/>
    <hyperlink r:id="rId756" ref="H512"/>
    <hyperlink r:id="rId757" ref="A513"/>
    <hyperlink r:id="rId758" ref="H513"/>
    <hyperlink r:id="rId759" ref="A514"/>
    <hyperlink r:id="rId760" ref="A515"/>
    <hyperlink r:id="rId761" ref="H515"/>
    <hyperlink r:id="rId762" ref="A516"/>
    <hyperlink r:id="rId763" ref="H516"/>
    <hyperlink r:id="rId764" ref="A517"/>
    <hyperlink r:id="rId765" ref="H517"/>
    <hyperlink r:id="rId766" ref="A518"/>
    <hyperlink r:id="rId767" ref="H518"/>
    <hyperlink r:id="rId768" ref="A519"/>
    <hyperlink r:id="rId769" ref="A520"/>
    <hyperlink r:id="rId770" ref="H520"/>
    <hyperlink r:id="rId771" ref="A521"/>
    <hyperlink r:id="rId772" ref="H521"/>
    <hyperlink r:id="rId773" ref="A522"/>
    <hyperlink r:id="rId774" ref="A523"/>
    <hyperlink r:id="rId775" ref="A524"/>
    <hyperlink r:id="rId776" ref="H524"/>
    <hyperlink r:id="rId777" ref="A525"/>
    <hyperlink r:id="rId778" ref="A526"/>
    <hyperlink r:id="rId779" ref="A527"/>
    <hyperlink r:id="rId780" ref="H527"/>
    <hyperlink r:id="rId781" ref="A528"/>
    <hyperlink r:id="rId782" ref="H528"/>
    <hyperlink r:id="rId783" ref="A529"/>
    <hyperlink r:id="rId784" ref="A530"/>
    <hyperlink r:id="rId785" ref="H530"/>
    <hyperlink r:id="rId786" ref="A531"/>
    <hyperlink r:id="rId787" ref="A532"/>
    <hyperlink r:id="rId788" ref="H532"/>
    <hyperlink r:id="rId789" ref="A533"/>
    <hyperlink r:id="rId790" ref="H533"/>
    <hyperlink r:id="rId791" ref="A534"/>
    <hyperlink r:id="rId792" ref="A535"/>
    <hyperlink r:id="rId793" ref="H535"/>
    <hyperlink r:id="rId794" ref="A536"/>
    <hyperlink r:id="rId795" ref="H536"/>
    <hyperlink r:id="rId796" ref="A537"/>
    <hyperlink r:id="rId797" ref="A538"/>
    <hyperlink r:id="rId798" ref="H538"/>
    <hyperlink r:id="rId799" ref="A539"/>
    <hyperlink r:id="rId800" ref="H539"/>
    <hyperlink r:id="rId801" ref="A540"/>
    <hyperlink r:id="rId802" ref="A541"/>
    <hyperlink r:id="rId803" ref="H541"/>
    <hyperlink r:id="rId804" ref="A542"/>
    <hyperlink r:id="rId805" ref="H542"/>
    <hyperlink r:id="rId806" ref="A543"/>
    <hyperlink r:id="rId807" ref="H543"/>
    <hyperlink r:id="rId808" ref="A544"/>
    <hyperlink r:id="rId809" ref="A545"/>
    <hyperlink r:id="rId810" ref="H545"/>
    <hyperlink r:id="rId811" ref="A546"/>
    <hyperlink r:id="rId812" ref="H546"/>
    <hyperlink r:id="rId813" ref="A547"/>
    <hyperlink r:id="rId814" ref="A548"/>
    <hyperlink r:id="rId815" ref="A549"/>
    <hyperlink r:id="rId816" ref="A550"/>
    <hyperlink r:id="rId817" ref="H550"/>
    <hyperlink r:id="rId818" ref="A551"/>
    <hyperlink r:id="rId819" ref="A552"/>
    <hyperlink r:id="rId820" ref="H552"/>
    <hyperlink r:id="rId821" ref="A553"/>
    <hyperlink r:id="rId822" ref="A554"/>
    <hyperlink r:id="rId823" ref="A555"/>
    <hyperlink r:id="rId824" ref="H555"/>
    <hyperlink r:id="rId825" ref="A556"/>
    <hyperlink r:id="rId826" ref="H556"/>
    <hyperlink r:id="rId827" ref="A557"/>
    <hyperlink r:id="rId828" ref="A558"/>
    <hyperlink r:id="rId829" ref="H558"/>
    <hyperlink r:id="rId830" ref="A559"/>
    <hyperlink r:id="rId831" ref="A560"/>
    <hyperlink r:id="rId832" ref="A561"/>
    <hyperlink r:id="rId833" ref="H561"/>
    <hyperlink r:id="rId834" ref="A562"/>
    <hyperlink r:id="rId835" ref="H562"/>
    <hyperlink r:id="rId836" ref="A563"/>
    <hyperlink r:id="rId837" ref="H563"/>
    <hyperlink r:id="rId838" ref="A564"/>
    <hyperlink r:id="rId839" ref="H564"/>
    <hyperlink r:id="rId840" ref="A565"/>
    <hyperlink r:id="rId841" ref="A566"/>
    <hyperlink r:id="rId842" ref="A567"/>
    <hyperlink r:id="rId843" ref="H567"/>
    <hyperlink r:id="rId844" ref="A568"/>
    <hyperlink r:id="rId845" ref="A569"/>
    <hyperlink r:id="rId846" ref="H569"/>
    <hyperlink r:id="rId847" ref="A570"/>
    <hyperlink r:id="rId848" ref="H570"/>
    <hyperlink r:id="rId849" ref="A571"/>
    <hyperlink r:id="rId850" ref="H571"/>
    <hyperlink r:id="rId851" ref="A572"/>
    <hyperlink r:id="rId852" ref="H572"/>
    <hyperlink r:id="rId853" ref="A573"/>
    <hyperlink r:id="rId854" ref="H573"/>
    <hyperlink r:id="rId855" ref="A574"/>
    <hyperlink r:id="rId856" ref="A575"/>
    <hyperlink r:id="rId857" ref="H575"/>
    <hyperlink r:id="rId858" ref="A576"/>
    <hyperlink r:id="rId859" ref="A577"/>
    <hyperlink r:id="rId860" ref="A578"/>
    <hyperlink r:id="rId861" ref="B578"/>
    <hyperlink r:id="rId862" ref="A579"/>
    <hyperlink r:id="rId863" ref="A580"/>
    <hyperlink r:id="rId864" ref="H580"/>
    <hyperlink r:id="rId865" ref="A581"/>
    <hyperlink r:id="rId866" ref="A582"/>
    <hyperlink r:id="rId867" ref="A583"/>
    <hyperlink r:id="rId868" ref="H583"/>
    <hyperlink r:id="rId869" ref="A584"/>
    <hyperlink r:id="rId870" ref="H584"/>
    <hyperlink r:id="rId871" ref="A585"/>
    <hyperlink r:id="rId872" ref="H585"/>
    <hyperlink r:id="rId873" ref="A586"/>
    <hyperlink r:id="rId874" ref="H586"/>
    <hyperlink r:id="rId875" ref="A587"/>
    <hyperlink r:id="rId876" ref="A588"/>
    <hyperlink r:id="rId877" ref="A589"/>
    <hyperlink r:id="rId878" ref="A590"/>
    <hyperlink r:id="rId879" ref="H590"/>
    <hyperlink r:id="rId880" ref="A591"/>
    <hyperlink r:id="rId881" ref="H591"/>
    <hyperlink r:id="rId882" ref="A592"/>
    <hyperlink r:id="rId883" ref="H592"/>
    <hyperlink r:id="rId884" ref="A593"/>
    <hyperlink r:id="rId885" ref="A594"/>
    <hyperlink r:id="rId886" ref="A595"/>
    <hyperlink r:id="rId887" ref="H595"/>
    <hyperlink r:id="rId888" ref="A596"/>
    <hyperlink r:id="rId889" ref="H596"/>
    <hyperlink r:id="rId890" ref="A597"/>
    <hyperlink r:id="rId891" ref="H597"/>
    <hyperlink r:id="rId892" ref="A598"/>
    <hyperlink r:id="rId893" ref="A599"/>
    <hyperlink r:id="rId894" ref="A600"/>
    <hyperlink r:id="rId895" location="c1095" ref="H600"/>
    <hyperlink r:id="rId896" ref="A601"/>
    <hyperlink r:id="rId897" ref="H601"/>
    <hyperlink r:id="rId898" ref="A602"/>
    <hyperlink r:id="rId899" ref="H602"/>
    <hyperlink r:id="rId900" ref="A603"/>
    <hyperlink r:id="rId901" ref="A604"/>
    <hyperlink r:id="rId902" ref="A605"/>
    <hyperlink r:id="rId903" ref="A606"/>
    <hyperlink r:id="rId904" ref="H606"/>
    <hyperlink r:id="rId905" ref="A607"/>
    <hyperlink r:id="rId906" ref="A608"/>
    <hyperlink r:id="rId907" ref="H608"/>
    <hyperlink r:id="rId908" ref="A609"/>
    <hyperlink r:id="rId909" ref="A610"/>
    <hyperlink r:id="rId910" ref="H610"/>
    <hyperlink r:id="rId911" ref="A611"/>
    <hyperlink r:id="rId912" ref="A612"/>
    <hyperlink r:id="rId913" ref="A613"/>
    <hyperlink r:id="rId914" ref="H613"/>
    <hyperlink r:id="rId915" ref="A614"/>
    <hyperlink r:id="rId916" ref="A615"/>
    <hyperlink r:id="rId917" ref="H615"/>
    <hyperlink r:id="rId918" ref="A616"/>
    <hyperlink r:id="rId919" ref="H616"/>
    <hyperlink r:id="rId920" ref="A617"/>
    <hyperlink r:id="rId921" ref="H617"/>
    <hyperlink r:id="rId922" ref="A618"/>
    <hyperlink r:id="rId923" ref="A619"/>
    <hyperlink r:id="rId924" ref="A620"/>
    <hyperlink r:id="rId925" ref="A621"/>
    <hyperlink r:id="rId926" ref="H621"/>
    <hyperlink r:id="rId927" ref="A622"/>
    <hyperlink r:id="rId928" ref="H622"/>
    <hyperlink r:id="rId929" ref="A623"/>
    <hyperlink r:id="rId930" ref="H623"/>
    <hyperlink r:id="rId931" ref="A624"/>
    <hyperlink r:id="rId932" ref="A625"/>
    <hyperlink r:id="rId933" ref="H625"/>
    <hyperlink r:id="rId934" ref="A626"/>
    <hyperlink r:id="rId935" ref="H626"/>
    <hyperlink r:id="rId936" ref="A627"/>
    <hyperlink r:id="rId937" ref="A628"/>
    <hyperlink r:id="rId938" ref="H628"/>
    <hyperlink r:id="rId939" ref="A629"/>
    <hyperlink r:id="rId940" ref="H629"/>
    <hyperlink r:id="rId941" ref="A630"/>
    <hyperlink r:id="rId942" ref="A631"/>
    <hyperlink r:id="rId943" ref="A632"/>
    <hyperlink r:id="rId944" ref="H632"/>
    <hyperlink r:id="rId945" ref="A633"/>
    <hyperlink r:id="rId946" ref="H633"/>
    <hyperlink r:id="rId947" ref="A634"/>
    <hyperlink r:id="rId948" ref="H634"/>
    <hyperlink r:id="rId949" ref="A635"/>
    <hyperlink r:id="rId950" ref="A636"/>
    <hyperlink r:id="rId951" ref="H636"/>
    <hyperlink r:id="rId952" ref="A637"/>
    <hyperlink r:id="rId953" ref="H637"/>
    <hyperlink r:id="rId954" ref="A638"/>
    <hyperlink r:id="rId955" ref="A639"/>
    <hyperlink r:id="rId956" ref="H639"/>
    <hyperlink r:id="rId957" ref="A640"/>
    <hyperlink r:id="rId958" ref="H640"/>
    <hyperlink r:id="rId959" ref="A641"/>
    <hyperlink r:id="rId960" ref="H641"/>
    <hyperlink r:id="rId961" ref="A642"/>
    <hyperlink r:id="rId962" ref="A643"/>
    <hyperlink r:id="rId963" ref="A644"/>
    <hyperlink r:id="rId964" ref="A645"/>
    <hyperlink r:id="rId965" ref="A646"/>
    <hyperlink r:id="rId966" ref="H646"/>
    <hyperlink r:id="rId967" ref="A647"/>
    <hyperlink r:id="rId968" ref="A648"/>
    <hyperlink r:id="rId969" ref="H648"/>
    <hyperlink r:id="rId970" ref="A649"/>
    <hyperlink r:id="rId971" ref="A650"/>
    <hyperlink r:id="rId972" ref="A651"/>
    <hyperlink r:id="rId973" ref="H651"/>
    <hyperlink r:id="rId974" ref="A652"/>
    <hyperlink r:id="rId975" ref="A653"/>
    <hyperlink r:id="rId976" ref="H653"/>
    <hyperlink r:id="rId977" ref="A654"/>
    <hyperlink r:id="rId978" ref="A655"/>
    <hyperlink r:id="rId979" ref="A656"/>
    <hyperlink r:id="rId980" ref="H656"/>
    <hyperlink r:id="rId981" ref="A657"/>
    <hyperlink r:id="rId982" ref="A658"/>
    <hyperlink r:id="rId983" ref="A659"/>
    <hyperlink r:id="rId984" ref="H659"/>
    <hyperlink r:id="rId985" ref="A660"/>
    <hyperlink r:id="rId986" ref="A661"/>
    <hyperlink r:id="rId987" ref="A662"/>
    <hyperlink r:id="rId988" ref="H662"/>
    <hyperlink r:id="rId989" ref="A663"/>
    <hyperlink r:id="rId990" ref="H663"/>
    <hyperlink r:id="rId991" ref="A664"/>
    <hyperlink r:id="rId992" ref="H664"/>
    <hyperlink r:id="rId993" ref="A665"/>
    <hyperlink r:id="rId994" ref="H665"/>
    <hyperlink r:id="rId995" ref="A666"/>
    <hyperlink r:id="rId996" ref="H666"/>
    <hyperlink r:id="rId997" ref="A667"/>
    <hyperlink r:id="rId998" ref="H667"/>
    <hyperlink r:id="rId999" ref="A668"/>
    <hyperlink r:id="rId1000" ref="A669"/>
    <hyperlink r:id="rId1001" ref="H669"/>
    <hyperlink r:id="rId1002" ref="A670"/>
    <hyperlink r:id="rId1003" ref="A671"/>
    <hyperlink r:id="rId1004" ref="H671"/>
    <hyperlink r:id="rId1005" ref="A672"/>
    <hyperlink r:id="rId1006" ref="A673"/>
    <hyperlink r:id="rId1007" ref="A674"/>
    <hyperlink r:id="rId1008" ref="H674"/>
    <hyperlink r:id="rId1009" ref="A675"/>
    <hyperlink r:id="rId1010" ref="H675"/>
    <hyperlink r:id="rId1011" ref="A676"/>
    <hyperlink r:id="rId1012" ref="A677"/>
    <hyperlink r:id="rId1013" ref="A678"/>
    <hyperlink r:id="rId1014" ref="H678"/>
    <hyperlink r:id="rId1015" ref="A679"/>
    <hyperlink r:id="rId1016" ref="A680"/>
    <hyperlink r:id="rId1017" ref="H680"/>
    <hyperlink r:id="rId1018" ref="A681"/>
    <hyperlink r:id="rId1019" ref="H681"/>
    <hyperlink r:id="rId1020" ref="A682"/>
    <hyperlink r:id="rId1021" ref="A683"/>
    <hyperlink r:id="rId1022" ref="H683"/>
    <hyperlink r:id="rId1023" ref="A684"/>
    <hyperlink r:id="rId1024" ref="H684"/>
    <hyperlink r:id="rId1025" ref="A685"/>
    <hyperlink r:id="rId1026" ref="H685"/>
    <hyperlink r:id="rId1027" ref="A686"/>
    <hyperlink r:id="rId1028" ref="H686"/>
    <hyperlink r:id="rId1029" ref="A687"/>
    <hyperlink r:id="rId1030" ref="H687"/>
    <hyperlink r:id="rId1031" ref="A688"/>
    <hyperlink r:id="rId1032" ref="A689"/>
    <hyperlink r:id="rId1033" ref="H689"/>
    <hyperlink r:id="rId1034" ref="A690"/>
    <hyperlink r:id="rId1035" ref="H690"/>
    <hyperlink r:id="rId1036" ref="A691"/>
    <hyperlink r:id="rId1037" ref="A692"/>
    <hyperlink r:id="rId1038" ref="H692"/>
    <hyperlink r:id="rId1039" ref="A693"/>
    <hyperlink r:id="rId1040" ref="A694"/>
    <hyperlink r:id="rId1041" ref="H694"/>
    <hyperlink r:id="rId1042" ref="A695"/>
    <hyperlink r:id="rId1043" ref="A696"/>
    <hyperlink r:id="rId1044" ref="A697"/>
    <hyperlink r:id="rId1045" ref="H697"/>
    <hyperlink r:id="rId1046" ref="A698"/>
    <hyperlink r:id="rId1047" ref="A699"/>
    <hyperlink r:id="rId1048" ref="H699"/>
    <hyperlink r:id="rId1049" ref="A700"/>
    <hyperlink r:id="rId1050" ref="A701"/>
    <hyperlink r:id="rId1051" ref="A702"/>
    <hyperlink r:id="rId1052" ref="A703"/>
    <hyperlink r:id="rId1053" ref="A704"/>
    <hyperlink r:id="rId1054" ref="A705"/>
    <hyperlink r:id="rId1055" ref="H705"/>
    <hyperlink r:id="rId1056" ref="A706"/>
    <hyperlink r:id="rId1057" ref="A707"/>
    <hyperlink r:id="rId1058" ref="H707"/>
    <hyperlink r:id="rId1059" ref="A708"/>
    <hyperlink r:id="rId1060" ref="A709"/>
    <hyperlink r:id="rId1061" ref="H709"/>
    <hyperlink r:id="rId1062" ref="A710"/>
    <hyperlink r:id="rId1063" ref="A711"/>
    <hyperlink r:id="rId1064" ref="A712"/>
    <hyperlink r:id="rId1065" ref="A713"/>
    <hyperlink r:id="rId1066" ref="H713"/>
    <hyperlink r:id="rId1067" ref="A714"/>
    <hyperlink r:id="rId1068" ref="A715"/>
    <hyperlink r:id="rId1069" ref="A716"/>
    <hyperlink r:id="rId1070" ref="A717"/>
    <hyperlink r:id="rId1071" ref="H717"/>
    <hyperlink r:id="rId1072" ref="A718"/>
    <hyperlink r:id="rId1073" ref="A719"/>
    <hyperlink r:id="rId1074" ref="A720"/>
    <hyperlink r:id="rId1075" ref="A721"/>
    <hyperlink r:id="rId1076" ref="A722"/>
    <hyperlink r:id="rId1077" ref="A723"/>
    <hyperlink r:id="rId1078" ref="H723"/>
    <hyperlink r:id="rId1079" ref="A724"/>
    <hyperlink r:id="rId1080" ref="H724"/>
    <hyperlink r:id="rId1081" ref="A725"/>
    <hyperlink r:id="rId1082" ref="A726"/>
    <hyperlink r:id="rId1083" ref="H726"/>
    <hyperlink r:id="rId1084" ref="A727"/>
    <hyperlink r:id="rId1085" ref="H727"/>
    <hyperlink r:id="rId1086" ref="A728"/>
    <hyperlink r:id="rId1087" ref="H728"/>
    <hyperlink r:id="rId1088" ref="A729"/>
    <hyperlink r:id="rId1089" ref="A730"/>
    <hyperlink r:id="rId1090" ref="A731"/>
    <hyperlink r:id="rId1091" ref="H731"/>
    <hyperlink r:id="rId1092" ref="A732"/>
    <hyperlink r:id="rId1093" ref="A733"/>
    <hyperlink r:id="rId1094" ref="A734"/>
    <hyperlink r:id="rId1095" ref="A735"/>
    <hyperlink r:id="rId1096" ref="A736"/>
    <hyperlink r:id="rId1097" ref="A737"/>
    <hyperlink r:id="rId1098" ref="A738"/>
    <hyperlink r:id="rId1099" ref="H738"/>
    <hyperlink r:id="rId1100" ref="A739"/>
    <hyperlink r:id="rId1101" ref="A740"/>
    <hyperlink r:id="rId1102" ref="H740"/>
    <hyperlink r:id="rId1103" ref="A741"/>
    <hyperlink r:id="rId1104" ref="A742"/>
    <hyperlink r:id="rId1105" ref="H742"/>
    <hyperlink r:id="rId1106" ref="A743"/>
    <hyperlink r:id="rId1107" ref="A744"/>
    <hyperlink r:id="rId1108" ref="H744"/>
    <hyperlink r:id="rId1109" ref="A745"/>
    <hyperlink r:id="rId1110" ref="H745"/>
    <hyperlink r:id="rId1111" ref="A746"/>
    <hyperlink r:id="rId1112" ref="H746"/>
    <hyperlink r:id="rId1113" ref="A747"/>
    <hyperlink r:id="rId1114" ref="H747"/>
    <hyperlink r:id="rId1115" ref="A748"/>
    <hyperlink r:id="rId1116" ref="H748"/>
    <hyperlink r:id="rId1117" ref="A749"/>
    <hyperlink r:id="rId1118" ref="A750"/>
    <hyperlink r:id="rId1119" ref="A751"/>
    <hyperlink r:id="rId1120" ref="H751"/>
    <hyperlink r:id="rId1121" ref="A752"/>
    <hyperlink r:id="rId1122" ref="A753"/>
    <hyperlink r:id="rId1123" ref="H753"/>
    <hyperlink r:id="rId1124" ref="A754"/>
    <hyperlink r:id="rId1125" ref="H754"/>
    <hyperlink r:id="rId1126" ref="A755"/>
    <hyperlink r:id="rId1127" ref="A756"/>
    <hyperlink r:id="rId1128" ref="A757"/>
    <hyperlink r:id="rId1129" ref="H757"/>
    <hyperlink r:id="rId1130" ref="A758"/>
    <hyperlink r:id="rId1131" ref="H758"/>
    <hyperlink r:id="rId1132" ref="A759"/>
    <hyperlink r:id="rId1133" ref="H759"/>
    <hyperlink r:id="rId1134" ref="A760"/>
    <hyperlink r:id="rId1135" ref="H760"/>
    <hyperlink r:id="rId1136" ref="A761"/>
    <hyperlink r:id="rId1137" ref="A762"/>
    <hyperlink r:id="rId1138" ref="A763"/>
    <hyperlink r:id="rId1139" ref="H763"/>
    <hyperlink r:id="rId1140" ref="A764"/>
    <hyperlink r:id="rId1141" ref="A765"/>
    <hyperlink r:id="rId1142" ref="A766"/>
    <hyperlink r:id="rId1143" ref="H766"/>
    <hyperlink r:id="rId1144" ref="A767"/>
    <hyperlink r:id="rId1145" ref="A768"/>
    <hyperlink r:id="rId1146" ref="A769"/>
    <hyperlink r:id="rId1147" ref="A770"/>
    <hyperlink r:id="rId1148" ref="H770"/>
    <hyperlink r:id="rId1149" ref="A771"/>
    <hyperlink r:id="rId1150" ref="A772"/>
    <hyperlink r:id="rId1151" ref="H772"/>
    <hyperlink r:id="rId1152" ref="A773"/>
    <hyperlink r:id="rId1153" ref="A774"/>
    <hyperlink r:id="rId1154" ref="A775"/>
    <hyperlink r:id="rId1155" ref="H775"/>
    <hyperlink r:id="rId1156" ref="A776"/>
    <hyperlink r:id="rId1157" ref="A777"/>
    <hyperlink r:id="rId1158" ref="H777"/>
    <hyperlink r:id="rId1159" ref="A778"/>
    <hyperlink r:id="rId1160" ref="H778"/>
    <hyperlink r:id="rId1161" ref="A779"/>
    <hyperlink r:id="rId1162" ref="H779"/>
    <hyperlink r:id="rId1163" ref="A780"/>
    <hyperlink r:id="rId1164" ref="H780"/>
    <hyperlink r:id="rId1165" ref="A781"/>
    <hyperlink r:id="rId1166" ref="H781"/>
    <hyperlink r:id="rId1167" ref="A782"/>
    <hyperlink r:id="rId1168" ref="A783"/>
    <hyperlink r:id="rId1169" ref="A784"/>
    <hyperlink r:id="rId1170" ref="H784"/>
    <hyperlink r:id="rId1171" ref="A785"/>
    <hyperlink r:id="rId1172" ref="H785"/>
    <hyperlink r:id="rId1173" ref="A786"/>
    <hyperlink r:id="rId1174" ref="H786"/>
    <hyperlink r:id="rId1175" ref="A787"/>
    <hyperlink r:id="rId1176" ref="H787"/>
    <hyperlink r:id="rId1177" ref="A788"/>
    <hyperlink r:id="rId1178" ref="A789"/>
    <hyperlink r:id="rId1179" ref="A790"/>
    <hyperlink r:id="rId1180" ref="A791"/>
    <hyperlink r:id="rId1181" ref="H791"/>
    <hyperlink r:id="rId1182" ref="A792"/>
    <hyperlink r:id="rId1183" ref="A793"/>
    <hyperlink r:id="rId1184" ref="H793"/>
    <hyperlink r:id="rId1185" ref="A794"/>
    <hyperlink r:id="rId1186" ref="A795"/>
    <hyperlink r:id="rId1187" ref="H795"/>
    <hyperlink r:id="rId1188" ref="A796"/>
    <hyperlink r:id="rId1189" ref="A797"/>
    <hyperlink r:id="rId1190" ref="A798"/>
    <hyperlink r:id="rId1191" ref="H798"/>
    <hyperlink r:id="rId1192" ref="A799"/>
    <hyperlink r:id="rId1193" ref="H799"/>
    <hyperlink r:id="rId1194" ref="A800"/>
    <hyperlink r:id="rId1195" ref="H800"/>
    <hyperlink r:id="rId1196" ref="A801"/>
    <hyperlink r:id="rId1197" ref="H801"/>
    <hyperlink r:id="rId1198" ref="A802"/>
    <hyperlink r:id="rId1199" ref="A803"/>
    <hyperlink r:id="rId1200" ref="H803"/>
    <hyperlink r:id="rId1201" ref="A804"/>
    <hyperlink r:id="rId1202" ref="A805"/>
    <hyperlink r:id="rId1203" ref="H805"/>
    <hyperlink r:id="rId1204" ref="A806"/>
    <hyperlink r:id="rId1205" ref="A807"/>
    <hyperlink r:id="rId1206" ref="A808"/>
    <hyperlink r:id="rId1207" ref="H808"/>
    <hyperlink r:id="rId1208" ref="A809"/>
    <hyperlink r:id="rId1209" ref="A810"/>
    <hyperlink r:id="rId1210" ref="A811"/>
    <hyperlink r:id="rId1211" ref="A812"/>
    <hyperlink r:id="rId1212" ref="A813"/>
    <hyperlink r:id="rId1213" ref="A814"/>
    <hyperlink r:id="rId1214" ref="H814"/>
    <hyperlink r:id="rId1215" ref="A815"/>
    <hyperlink r:id="rId1216" ref="A816"/>
    <hyperlink r:id="rId1217" ref="H816"/>
    <hyperlink r:id="rId1218" ref="A817"/>
    <hyperlink r:id="rId1219" ref="H817"/>
    <hyperlink r:id="rId1220" ref="A818"/>
    <hyperlink r:id="rId1221" ref="H818"/>
    <hyperlink r:id="rId1222" ref="A819"/>
    <hyperlink r:id="rId1223" ref="A820"/>
    <hyperlink r:id="rId1224" ref="A821"/>
    <hyperlink r:id="rId1225" ref="H821"/>
    <hyperlink r:id="rId1226" ref="A822"/>
    <hyperlink r:id="rId1227" ref="H822"/>
    <hyperlink r:id="rId1228" ref="A823"/>
    <hyperlink r:id="rId1229" ref="H823"/>
    <hyperlink r:id="rId1230" ref="A824"/>
    <hyperlink r:id="rId1231" ref="H824"/>
    <hyperlink r:id="rId1232" ref="A825"/>
    <hyperlink r:id="rId1233" ref="H825"/>
    <hyperlink r:id="rId1234" ref="A826"/>
    <hyperlink r:id="rId1235" ref="A827"/>
    <hyperlink r:id="rId1236" ref="A828"/>
    <hyperlink r:id="rId1237" ref="H828"/>
    <hyperlink r:id="rId1238" ref="A829"/>
    <hyperlink r:id="rId1239" ref="A830"/>
    <hyperlink r:id="rId1240" ref="A831"/>
    <hyperlink r:id="rId1241" ref="H831"/>
    <hyperlink r:id="rId1242" ref="A832"/>
    <hyperlink r:id="rId1243" ref="H832"/>
    <hyperlink r:id="rId1244" ref="A833"/>
    <hyperlink r:id="rId1245" ref="H833"/>
    <hyperlink r:id="rId1246" ref="A834"/>
    <hyperlink r:id="rId1247" ref="A835"/>
    <hyperlink r:id="rId1248" ref="A836"/>
    <hyperlink r:id="rId1249" ref="H836"/>
    <hyperlink r:id="rId1250" ref="A837"/>
    <hyperlink r:id="rId1251" ref="H837"/>
    <hyperlink r:id="rId1252" ref="A838"/>
    <hyperlink r:id="rId1253" ref="H838"/>
    <hyperlink r:id="rId1254" ref="A839"/>
    <hyperlink r:id="rId1255" ref="A840"/>
    <hyperlink r:id="rId1256" ref="A841"/>
    <hyperlink r:id="rId1257" ref="H841"/>
    <hyperlink r:id="rId1258" ref="A842"/>
    <hyperlink r:id="rId1259" ref="H842"/>
    <hyperlink r:id="rId1260" ref="A843"/>
    <hyperlink r:id="rId1261" ref="A844"/>
    <hyperlink r:id="rId1262" ref="H844"/>
    <hyperlink r:id="rId1263" ref="A845"/>
    <hyperlink r:id="rId1264" ref="A846"/>
    <hyperlink r:id="rId1265" ref="H846"/>
    <hyperlink r:id="rId1266" ref="A847"/>
    <hyperlink r:id="rId1267" ref="A848"/>
    <hyperlink r:id="rId1268" ref="A849"/>
    <hyperlink r:id="rId1269" ref="A850"/>
    <hyperlink r:id="rId1270" ref="H850"/>
    <hyperlink r:id="rId1271" ref="A851"/>
    <hyperlink r:id="rId1272" ref="A852"/>
    <hyperlink r:id="rId1273" ref="H852"/>
    <hyperlink r:id="rId1274" ref="A853"/>
    <hyperlink r:id="rId1275" ref="A854"/>
    <hyperlink r:id="rId1276" ref="A855"/>
    <hyperlink r:id="rId1277" ref="A856"/>
    <hyperlink r:id="rId1278" ref="A857"/>
    <hyperlink r:id="rId1279" ref="H857"/>
    <hyperlink r:id="rId1280" ref="A858"/>
    <hyperlink r:id="rId1281" ref="A859"/>
    <hyperlink r:id="rId1282" ref="H859"/>
    <hyperlink r:id="rId1283" ref="A860"/>
    <hyperlink r:id="rId1284" ref="H860"/>
    <hyperlink r:id="rId1285" ref="A861"/>
    <hyperlink r:id="rId1286" ref="H861"/>
    <hyperlink r:id="rId1287" ref="A862"/>
    <hyperlink r:id="rId1288" ref="A863"/>
    <hyperlink r:id="rId1289" ref="A864"/>
    <hyperlink r:id="rId1290" ref="A865"/>
    <hyperlink r:id="rId1291" ref="H865"/>
    <hyperlink r:id="rId1292" ref="A866"/>
    <hyperlink r:id="rId1293" ref="H866"/>
    <hyperlink r:id="rId1294" ref="A867"/>
    <hyperlink r:id="rId1295" ref="H867"/>
    <hyperlink r:id="rId1296" ref="A868"/>
    <hyperlink r:id="rId1297" ref="H868"/>
    <hyperlink r:id="rId1298" ref="A869"/>
    <hyperlink r:id="rId1299" ref="A870"/>
    <hyperlink r:id="rId1300" ref="A871"/>
    <hyperlink r:id="rId1301" ref="A872"/>
    <hyperlink r:id="rId1302" ref="H872"/>
    <hyperlink r:id="rId1303" ref="A873"/>
    <hyperlink r:id="rId1304" ref="A874"/>
    <hyperlink r:id="rId1305" ref="A875"/>
    <hyperlink r:id="rId1306" ref="A876"/>
    <hyperlink r:id="rId1307" ref="H876"/>
    <hyperlink r:id="rId1308" ref="A877"/>
    <hyperlink r:id="rId1309" ref="H877"/>
    <hyperlink r:id="rId1310" ref="A878"/>
    <hyperlink r:id="rId1311" ref="H878"/>
    <hyperlink r:id="rId1312" ref="A879"/>
    <hyperlink r:id="rId1313" ref="A880"/>
    <hyperlink r:id="rId1314" ref="H880"/>
    <hyperlink r:id="rId1315" ref="A881"/>
    <hyperlink r:id="rId1316" ref="H881"/>
    <hyperlink r:id="rId1317" ref="A882"/>
    <hyperlink r:id="rId1318" ref="A883"/>
    <hyperlink r:id="rId1319" ref="H883"/>
    <hyperlink r:id="rId1320" ref="A884"/>
    <hyperlink r:id="rId1321" ref="H884"/>
    <hyperlink r:id="rId1322" ref="A885"/>
    <hyperlink r:id="rId1323" ref="H885"/>
    <hyperlink r:id="rId1324" ref="A886"/>
    <hyperlink r:id="rId1325" ref="H886"/>
    <hyperlink r:id="rId1326" ref="A887"/>
    <hyperlink r:id="rId1327" ref="A888"/>
    <hyperlink r:id="rId1328" ref="H888"/>
    <hyperlink r:id="rId1329" ref="A889"/>
    <hyperlink r:id="rId1330" ref="A890"/>
    <hyperlink r:id="rId1331" ref="A891"/>
    <hyperlink r:id="rId1332" ref="H891"/>
    <hyperlink r:id="rId1333" ref="A892"/>
    <hyperlink r:id="rId1334" ref="H892"/>
    <hyperlink r:id="rId1335" ref="A893"/>
    <hyperlink r:id="rId1336" ref="H893"/>
    <hyperlink r:id="rId1337" ref="A894"/>
    <hyperlink r:id="rId1338" ref="A895"/>
    <hyperlink r:id="rId1339" ref="A896"/>
    <hyperlink r:id="rId1340" ref="H896"/>
    <hyperlink r:id="rId1341" ref="A897"/>
    <hyperlink r:id="rId1342" ref="A898"/>
    <hyperlink r:id="rId1343" ref="A899"/>
    <hyperlink r:id="rId1344" ref="A900"/>
    <hyperlink r:id="rId1345" ref="H900"/>
    <hyperlink r:id="rId1346" ref="A901"/>
    <hyperlink r:id="rId1347" ref="A902"/>
    <hyperlink r:id="rId1348" ref="H902"/>
    <hyperlink r:id="rId1349" ref="A903"/>
    <hyperlink r:id="rId1350" ref="A904"/>
    <hyperlink r:id="rId1351" ref="H904"/>
  </hyperlinks>
  <drawing r:id="rId135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9" max="9" width="14.75"/>
  </cols>
  <sheetData>
    <row r="1">
      <c r="A1" s="2" t="s">
        <v>1</v>
      </c>
      <c r="B1" s="1" t="s">
        <v>2</v>
      </c>
      <c r="C1" s="1" t="s">
        <v>3</v>
      </c>
      <c r="D1" s="1" t="s">
        <v>4</v>
      </c>
      <c r="E1" s="1"/>
      <c r="F1" s="1" t="s">
        <v>9590</v>
      </c>
      <c r="G1" s="1" t="s">
        <v>5</v>
      </c>
      <c r="H1" s="1" t="s">
        <v>6</v>
      </c>
      <c r="I1" s="1" t="s">
        <v>7</v>
      </c>
      <c r="J1" s="1" t="s">
        <v>8</v>
      </c>
      <c r="K1" s="3"/>
      <c r="L1" s="3"/>
    </row>
    <row r="2">
      <c r="A2" s="4" t="s">
        <v>15</v>
      </c>
      <c r="B2" s="1" t="s">
        <v>16</v>
      </c>
      <c r="C2" s="1" t="s">
        <v>17</v>
      </c>
      <c r="D2" s="1" t="s">
        <v>9591</v>
      </c>
      <c r="E2" s="1" t="str">
        <f t="shared" ref="E2:E904" si="1">CLEAN(D2)</f>
        <v>86 Cours Victor Hugo                                                                                                </v>
      </c>
      <c r="F2" s="1" t="s">
        <v>9592</v>
      </c>
      <c r="G2" s="1" t="s">
        <v>19</v>
      </c>
      <c r="H2" s="1" t="s">
        <v>11</v>
      </c>
      <c r="I2" s="1" t="s">
        <v>11</v>
      </c>
      <c r="J2" s="1" t="s">
        <v>11</v>
      </c>
      <c r="K2" s="3"/>
      <c r="L2" s="3"/>
    </row>
    <row r="3">
      <c r="A3" s="4" t="s">
        <v>25</v>
      </c>
      <c r="B3" s="1" t="s">
        <v>26</v>
      </c>
      <c r="C3" s="1" t="s">
        <v>27</v>
      </c>
      <c r="D3" s="1" t="s">
        <v>9593</v>
      </c>
      <c r="E3" s="1" t="str">
        <f t="shared" si="1"/>
        <v>30 rue du Parlement Saint Pierre                                                                                                </v>
      </c>
      <c r="F3" s="1" t="s">
        <v>9592</v>
      </c>
      <c r="G3" s="1" t="s">
        <v>29</v>
      </c>
      <c r="H3" s="1" t="s">
        <v>11</v>
      </c>
      <c r="I3" s="5" t="s">
        <v>30</v>
      </c>
      <c r="J3" s="1" t="s">
        <v>31</v>
      </c>
      <c r="K3" s="3"/>
      <c r="L3" s="3"/>
    </row>
    <row r="4">
      <c r="A4" s="4" t="s">
        <v>37</v>
      </c>
      <c r="B4" s="1" t="s">
        <v>38</v>
      </c>
      <c r="C4" s="1" t="s">
        <v>39</v>
      </c>
      <c r="D4" s="1" t="s">
        <v>9594</v>
      </c>
      <c r="E4" s="1" t="str">
        <f t="shared" si="1"/>
        <v>8 Rue de Blois                                    Chez M. Langella                                                                                                             </v>
      </c>
      <c r="F4" s="1" t="s">
        <v>9595</v>
      </c>
      <c r="G4" s="1" t="s">
        <v>41</v>
      </c>
      <c r="H4" s="1" t="s">
        <v>42</v>
      </c>
      <c r="I4" s="1" t="s">
        <v>11</v>
      </c>
      <c r="J4" s="1" t="s">
        <v>43</v>
      </c>
      <c r="K4" s="3"/>
      <c r="L4" s="3"/>
    </row>
    <row r="5">
      <c r="A5" s="4" t="s">
        <v>47</v>
      </c>
      <c r="B5" s="1" t="s">
        <v>48</v>
      </c>
      <c r="C5" s="1" t="s">
        <v>49</v>
      </c>
      <c r="D5" s="1" t="s">
        <v>9596</v>
      </c>
      <c r="E5" s="1" t="str">
        <f t="shared" si="1"/>
        <v>5 place, Amédée St Germain                                                                                                </v>
      </c>
      <c r="F5" s="1" t="s">
        <v>9597</v>
      </c>
      <c r="G5" s="1" t="s">
        <v>51</v>
      </c>
      <c r="H5" s="1" t="s">
        <v>52</v>
      </c>
      <c r="I5" s="1" t="s">
        <v>11</v>
      </c>
      <c r="J5" s="1" t="s">
        <v>53</v>
      </c>
      <c r="K5" s="3"/>
      <c r="L5" s="3"/>
    </row>
    <row r="6">
      <c r="A6" s="4" t="s">
        <v>55</v>
      </c>
      <c r="B6" s="1" t="s">
        <v>56</v>
      </c>
      <c r="C6" s="1" t="s">
        <v>57</v>
      </c>
      <c r="D6" s="1" t="s">
        <v>9598</v>
      </c>
      <c r="E6" s="1" t="str">
        <f t="shared" si="1"/>
        <v>Place de l'Europe                                                                BP 44                                </v>
      </c>
      <c r="F6" s="1" t="s">
        <v>9599</v>
      </c>
      <c r="G6" s="1" t="s">
        <v>59</v>
      </c>
      <c r="H6" s="1" t="s">
        <v>60</v>
      </c>
      <c r="I6" s="5" t="s">
        <v>61</v>
      </c>
      <c r="J6" s="1" t="s">
        <v>53</v>
      </c>
      <c r="K6" s="3"/>
      <c r="L6" s="3"/>
    </row>
    <row r="7">
      <c r="A7" s="4" t="s">
        <v>63</v>
      </c>
      <c r="B7" s="1" t="s">
        <v>64</v>
      </c>
      <c r="C7" s="1" t="s">
        <v>65</v>
      </c>
      <c r="D7" s="1" t="s">
        <v>9600</v>
      </c>
      <c r="E7" s="1" t="str">
        <f t="shared" si="1"/>
        <v>436 av de Verdun                                                                                                </v>
      </c>
      <c r="F7" s="1" t="s">
        <v>9601</v>
      </c>
      <c r="G7" s="1" t="s">
        <v>67</v>
      </c>
      <c r="H7" s="1" t="s">
        <v>68</v>
      </c>
      <c r="I7" s="1" t="s">
        <v>11</v>
      </c>
      <c r="J7" s="1" t="s">
        <v>11</v>
      </c>
      <c r="K7" s="3"/>
      <c r="L7" s="3"/>
    </row>
    <row r="8">
      <c r="A8" s="4" t="s">
        <v>74</v>
      </c>
      <c r="B8" s="1" t="s">
        <v>75</v>
      </c>
      <c r="C8" s="1" t="s">
        <v>76</v>
      </c>
      <c r="D8" s="1" t="s">
        <v>9602</v>
      </c>
      <c r="E8" s="1" t="str">
        <f t="shared" si="1"/>
        <v>9 bis cours Edouard Vaillant                                                                                                </v>
      </c>
      <c r="F8" s="1" t="s">
        <v>9603</v>
      </c>
      <c r="G8" s="1" t="s">
        <v>78</v>
      </c>
      <c r="H8" s="1" t="s">
        <v>79</v>
      </c>
      <c r="I8" s="1" t="s">
        <v>11</v>
      </c>
      <c r="J8" s="1" t="s">
        <v>80</v>
      </c>
      <c r="K8" s="3"/>
      <c r="L8" s="3"/>
    </row>
    <row r="9">
      <c r="A9" s="4" t="s">
        <v>86</v>
      </c>
      <c r="B9" s="1" t="s">
        <v>87</v>
      </c>
      <c r="C9" s="1" t="s">
        <v>88</v>
      </c>
      <c r="D9" s="1" t="s">
        <v>9604</v>
      </c>
      <c r="E9" s="1" t="str">
        <f t="shared" si="1"/>
        <v>3 chemin du Grand Port                                                                                                </v>
      </c>
      <c r="F9" s="1" t="s">
        <v>9605</v>
      </c>
      <c r="G9" s="1" t="s">
        <v>90</v>
      </c>
      <c r="H9" s="1" t="s">
        <v>11</v>
      </c>
      <c r="I9" s="5" t="s">
        <v>91</v>
      </c>
      <c r="J9" s="1" t="s">
        <v>53</v>
      </c>
      <c r="K9" s="3"/>
      <c r="L9" s="3"/>
    </row>
    <row r="10">
      <c r="A10" s="4" t="s">
        <v>93</v>
      </c>
      <c r="B10" s="1" t="s">
        <v>94</v>
      </c>
      <c r="C10" s="1" t="s">
        <v>95</v>
      </c>
      <c r="D10" s="1" t="s">
        <v>9606</v>
      </c>
      <c r="E10" s="1" t="str">
        <f t="shared" si="1"/>
        <v>BP 24                                                                BP 24                                </v>
      </c>
      <c r="F10" s="1" t="s">
        <v>9607</v>
      </c>
      <c r="G10" s="1" t="s">
        <v>97</v>
      </c>
      <c r="H10" s="1" t="s">
        <v>11</v>
      </c>
      <c r="I10" s="1" t="s">
        <v>11</v>
      </c>
      <c r="J10" s="1" t="s">
        <v>80</v>
      </c>
      <c r="K10" s="3"/>
      <c r="L10" s="3"/>
    </row>
    <row r="11">
      <c r="A11" s="4" t="s">
        <v>115</v>
      </c>
      <c r="B11" s="1" t="s">
        <v>116</v>
      </c>
      <c r="C11" s="3"/>
      <c r="D11" s="1" t="s">
        <v>9575</v>
      </c>
      <c r="E11" s="1" t="str">
        <f t="shared" si="1"/>
        <v>pas d'adresse</v>
      </c>
      <c r="F11" s="1" t="s">
        <v>9608</v>
      </c>
      <c r="G11" s="3"/>
      <c r="H11" s="1" t="s">
        <v>11</v>
      </c>
      <c r="I11" s="1" t="s">
        <v>11</v>
      </c>
      <c r="J11" s="1" t="s">
        <v>11</v>
      </c>
      <c r="K11" s="3"/>
      <c r="L11" s="3"/>
    </row>
    <row r="12">
      <c r="A12" s="4" t="s">
        <v>148</v>
      </c>
      <c r="B12" s="1" t="s">
        <v>149</v>
      </c>
      <c r="C12" s="1" t="s">
        <v>150</v>
      </c>
      <c r="D12" s="1" t="s">
        <v>9609</v>
      </c>
      <c r="E12" s="1" t="str">
        <f t="shared" si="1"/>
        <v>06 Place Philippe Lebon                                                                                                </v>
      </c>
      <c r="F12" s="1" t="s">
        <v>9603</v>
      </c>
      <c r="G12" s="1" t="s">
        <v>152</v>
      </c>
      <c r="H12" s="1" t="s">
        <v>153</v>
      </c>
      <c r="I12" s="3"/>
      <c r="J12" s="1" t="s">
        <v>154</v>
      </c>
      <c r="K12" s="3"/>
      <c r="L12" s="3"/>
    </row>
    <row r="13">
      <c r="A13" s="4" t="s">
        <v>162</v>
      </c>
      <c r="B13" s="1" t="s">
        <v>163</v>
      </c>
      <c r="C13" s="1" t="s">
        <v>164</v>
      </c>
      <c r="D13" s="1" t="s">
        <v>9610</v>
      </c>
      <c r="E13" s="1" t="str">
        <f t="shared" si="1"/>
        <v>10 impasse Manes                                 Chez Mme Dubernet                                                                                                             </v>
      </c>
      <c r="F13" s="1" t="s">
        <v>9611</v>
      </c>
      <c r="G13" s="1" t="s">
        <v>166</v>
      </c>
      <c r="H13" s="1" t="s">
        <v>11</v>
      </c>
      <c r="I13" s="5" t="s">
        <v>167</v>
      </c>
      <c r="J13" s="1" t="s">
        <v>80</v>
      </c>
      <c r="K13" s="3"/>
      <c r="L13" s="3"/>
    </row>
    <row r="14">
      <c r="A14" s="4" t="s">
        <v>177</v>
      </c>
      <c r="B14" s="1" t="s">
        <v>178</v>
      </c>
      <c r="C14" s="1" t="s">
        <v>179</v>
      </c>
      <c r="D14" s="1" t="s">
        <v>9612</v>
      </c>
      <c r="E14" s="1" t="str">
        <f t="shared" si="1"/>
        <v>49 rue Brizard                                                                                                </v>
      </c>
      <c r="F14" s="1" t="s">
        <v>9592</v>
      </c>
      <c r="G14" s="1" t="s">
        <v>181</v>
      </c>
      <c r="H14" s="1" t="s">
        <v>11</v>
      </c>
      <c r="I14" s="5" t="s">
        <v>182</v>
      </c>
      <c r="J14" s="1" t="s">
        <v>183</v>
      </c>
      <c r="K14" s="3"/>
      <c r="L14" s="3"/>
    </row>
    <row r="15">
      <c r="A15" s="4" t="s">
        <v>191</v>
      </c>
      <c r="B15" s="1" t="s">
        <v>192</v>
      </c>
      <c r="C15" s="1" t="s">
        <v>193</v>
      </c>
      <c r="D15" s="1" t="s">
        <v>9613</v>
      </c>
      <c r="E15" s="1" t="str">
        <f t="shared" si="1"/>
        <v>Bld Alfred DANEY                                 Quai ouest Bassin à flot n° 2                                                                                                             </v>
      </c>
      <c r="F15" s="1" t="s">
        <v>9603</v>
      </c>
      <c r="G15" s="1" t="s">
        <v>195</v>
      </c>
      <c r="H15" s="1" t="s">
        <v>11</v>
      </c>
      <c r="I15" s="5" t="s">
        <v>196</v>
      </c>
      <c r="J15" s="1" t="s">
        <v>183</v>
      </c>
      <c r="K15" s="3"/>
      <c r="L15" s="3"/>
    </row>
    <row r="16">
      <c r="A16" s="4" t="s">
        <v>206</v>
      </c>
      <c r="B16" s="1" t="s">
        <v>207</v>
      </c>
      <c r="C16" s="1" t="s">
        <v>208</v>
      </c>
      <c r="D16" s="1" t="s">
        <v>9614</v>
      </c>
      <c r="E16" s="1" t="str">
        <f t="shared" si="1"/>
        <v>11 rue du Palais Gallien, Appt A314                                                                                                </v>
      </c>
      <c r="F16" s="1" t="s">
        <v>9592</v>
      </c>
      <c r="G16" s="1" t="s">
        <v>210</v>
      </c>
      <c r="H16" s="1" t="s">
        <v>11</v>
      </c>
      <c r="I16" s="5" t="s">
        <v>211</v>
      </c>
      <c r="J16" s="1" t="s">
        <v>154</v>
      </c>
      <c r="K16" s="3"/>
      <c r="L16" s="3"/>
    </row>
    <row r="17">
      <c r="A17" s="4" t="s">
        <v>217</v>
      </c>
      <c r="B17" s="1" t="s">
        <v>218</v>
      </c>
      <c r="C17" s="1" t="s">
        <v>219</v>
      </c>
      <c r="D17" s="1" t="s">
        <v>9615</v>
      </c>
      <c r="E17" s="1" t="str">
        <f t="shared" si="1"/>
        <v>22 rue professeur lannelongue                                                                                                </v>
      </c>
      <c r="F17" s="1" t="s">
        <v>9603</v>
      </c>
      <c r="G17" s="1" t="s">
        <v>221</v>
      </c>
      <c r="H17" s="1" t="s">
        <v>11</v>
      </c>
      <c r="I17" s="5" t="s">
        <v>222</v>
      </c>
      <c r="J17" s="1" t="s">
        <v>53</v>
      </c>
      <c r="K17" s="3"/>
      <c r="L17" s="3"/>
    </row>
    <row r="18">
      <c r="A18" s="4" t="s">
        <v>240</v>
      </c>
      <c r="B18" s="1" t="s">
        <v>241</v>
      </c>
      <c r="C18" s="1" t="s">
        <v>242</v>
      </c>
      <c r="D18" s="1" t="s">
        <v>9616</v>
      </c>
      <c r="E18" s="1" t="str">
        <f t="shared" si="1"/>
        <v>47 rue Jean Soula                                                                                                </v>
      </c>
      <c r="F18" s="1" t="s">
        <v>9592</v>
      </c>
      <c r="G18" s="1" t="s">
        <v>244</v>
      </c>
      <c r="H18" s="1" t="s">
        <v>11</v>
      </c>
      <c r="I18" s="5" t="s">
        <v>245</v>
      </c>
      <c r="J18" s="1" t="s">
        <v>53</v>
      </c>
      <c r="K18" s="3"/>
      <c r="L18" s="3"/>
    </row>
    <row r="19">
      <c r="A19" s="4" t="s">
        <v>263</v>
      </c>
      <c r="B19" s="1" t="s">
        <v>264</v>
      </c>
      <c r="C19" s="1" t="s">
        <v>265</v>
      </c>
      <c r="D19" s="1" t="s">
        <v>9617</v>
      </c>
      <c r="E19" s="1" t="str">
        <f t="shared" si="1"/>
        <v>10 rue Carpenteyre                                                                                                </v>
      </c>
      <c r="F19" s="1" t="s">
        <v>9597</v>
      </c>
      <c r="G19" s="1" t="s">
        <v>267</v>
      </c>
      <c r="H19" s="1" t="s">
        <v>11</v>
      </c>
      <c r="I19" s="5" t="s">
        <v>268</v>
      </c>
      <c r="J19" s="1" t="s">
        <v>31</v>
      </c>
      <c r="K19" s="3"/>
      <c r="L19" s="3"/>
    </row>
    <row r="20">
      <c r="A20" s="4" t="s">
        <v>270</v>
      </c>
      <c r="B20" s="1" t="s">
        <v>271</v>
      </c>
      <c r="C20" s="1" t="s">
        <v>272</v>
      </c>
      <c r="D20" s="1" t="s">
        <v>9618</v>
      </c>
      <c r="E20" s="1" t="str">
        <f t="shared" si="1"/>
        <v>176 rue Achard                                 Zone d'activités Achard - Bât F1                                                                                                             </v>
      </c>
      <c r="F20" s="1" t="s">
        <v>9603</v>
      </c>
      <c r="G20" s="1" t="s">
        <v>274</v>
      </c>
      <c r="H20" s="1" t="s">
        <v>11</v>
      </c>
      <c r="I20" s="1" t="s">
        <v>11</v>
      </c>
      <c r="J20" s="1" t="s">
        <v>80</v>
      </c>
      <c r="K20" s="3"/>
      <c r="L20" s="3"/>
    </row>
    <row r="21">
      <c r="A21" s="4" t="s">
        <v>278</v>
      </c>
      <c r="B21" s="1" t="s">
        <v>279</v>
      </c>
      <c r="C21" s="3"/>
      <c r="D21" s="1" t="s">
        <v>9575</v>
      </c>
      <c r="E21" s="1" t="str">
        <f t="shared" si="1"/>
        <v>pas d'adresse</v>
      </c>
      <c r="F21" s="1" t="s">
        <v>9608</v>
      </c>
      <c r="G21" s="3"/>
      <c r="H21" s="1" t="s">
        <v>11</v>
      </c>
      <c r="I21" s="1" t="s">
        <v>11</v>
      </c>
      <c r="J21" s="1" t="s">
        <v>11</v>
      </c>
      <c r="K21" s="3"/>
      <c r="L21" s="3"/>
    </row>
    <row r="22">
      <c r="A22" s="4" t="s">
        <v>289</v>
      </c>
      <c r="B22" s="1" t="s">
        <v>290</v>
      </c>
      <c r="C22" s="1" t="s">
        <v>291</v>
      </c>
      <c r="D22" s="1" t="s">
        <v>292</v>
      </c>
      <c r="E22" s="1" t="str">
        <f t="shared" si="1"/>
        <v>2 rue de Savoie                                                                                                75006 Paris</v>
      </c>
      <c r="F22" s="1" t="s">
        <v>9619</v>
      </c>
      <c r="G22" s="1" t="s">
        <v>293</v>
      </c>
      <c r="H22" s="1" t="s">
        <v>11</v>
      </c>
      <c r="I22" s="5" t="s">
        <v>294</v>
      </c>
      <c r="J22" s="1" t="s">
        <v>31</v>
      </c>
      <c r="K22" s="3"/>
      <c r="L22" s="3"/>
    </row>
    <row r="23">
      <c r="A23" s="4" t="s">
        <v>306</v>
      </c>
      <c r="B23" s="1" t="s">
        <v>307</v>
      </c>
      <c r="C23" s="1" t="s">
        <v>308</v>
      </c>
      <c r="D23" s="1" t="s">
        <v>9620</v>
      </c>
      <c r="E23" s="1" t="str">
        <f t="shared" si="1"/>
        <v>6 rue Gaspard philippe                                                                                                </v>
      </c>
      <c r="F23" s="1" t="s">
        <v>9597</v>
      </c>
      <c r="G23" s="1" t="s">
        <v>310</v>
      </c>
      <c r="H23" s="1" t="s">
        <v>11</v>
      </c>
      <c r="I23" s="5" t="s">
        <v>311</v>
      </c>
      <c r="J23" s="1" t="s">
        <v>312</v>
      </c>
      <c r="K23" s="3"/>
      <c r="L23" s="3"/>
    </row>
    <row r="24">
      <c r="A24" s="4" t="s">
        <v>316</v>
      </c>
      <c r="B24" s="1" t="s">
        <v>317</v>
      </c>
      <c r="C24" s="1" t="s">
        <v>318</v>
      </c>
      <c r="D24" s="1" t="s">
        <v>9621</v>
      </c>
      <c r="E24" s="1" t="str">
        <f t="shared" si="1"/>
        <v>Hôtel de Bordeaux métropole                                  Esplanade Charles de Gaulle                                                                                                              </v>
      </c>
      <c r="F24" s="1" t="s">
        <v>9622</v>
      </c>
      <c r="G24" s="1" t="s">
        <v>320</v>
      </c>
      <c r="H24" s="1" t="s">
        <v>321</v>
      </c>
      <c r="I24" s="1" t="s">
        <v>11</v>
      </c>
      <c r="J24" s="1" t="s">
        <v>43</v>
      </c>
      <c r="K24" s="3"/>
      <c r="L24" s="3"/>
    </row>
    <row r="25">
      <c r="A25" s="4" t="s">
        <v>323</v>
      </c>
      <c r="B25" s="1" t="s">
        <v>324</v>
      </c>
      <c r="C25" s="1" t="s">
        <v>325</v>
      </c>
      <c r="D25" s="1" t="s">
        <v>9623</v>
      </c>
      <c r="E25" s="1" t="str">
        <f t="shared" si="1"/>
        <v>40 rue Laffiteau                                 Chez Astrolabe                                                                                                             </v>
      </c>
      <c r="F25" s="1" t="s">
        <v>9597</v>
      </c>
      <c r="G25" s="1" t="s">
        <v>327</v>
      </c>
      <c r="H25" s="1" t="s">
        <v>11</v>
      </c>
      <c r="I25" s="5" t="s">
        <v>328</v>
      </c>
      <c r="J25" s="1" t="s">
        <v>80</v>
      </c>
      <c r="K25" s="3"/>
      <c r="L25" s="3"/>
    </row>
    <row r="26">
      <c r="A26" s="4" t="s">
        <v>336</v>
      </c>
      <c r="B26" s="1" t="s">
        <v>337</v>
      </c>
      <c r="C26" s="1" t="s">
        <v>338</v>
      </c>
      <c r="D26" s="1" t="s">
        <v>9624</v>
      </c>
      <c r="E26" s="1" t="str">
        <f t="shared" si="1"/>
        <v>Rue Claude Bonnier                                                                                                 </v>
      </c>
      <c r="F26" s="1" t="s">
        <v>9592</v>
      </c>
      <c r="G26" s="1" t="s">
        <v>340</v>
      </c>
      <c r="H26" s="1" t="s">
        <v>11</v>
      </c>
      <c r="I26" s="1" t="s">
        <v>11</v>
      </c>
      <c r="J26" s="1" t="s">
        <v>312</v>
      </c>
      <c r="K26" s="3"/>
      <c r="L26" s="3"/>
    </row>
    <row r="27">
      <c r="A27" s="4" t="s">
        <v>348</v>
      </c>
      <c r="B27" s="1" t="s">
        <v>349</v>
      </c>
      <c r="C27" s="1" t="s">
        <v>350</v>
      </c>
      <c r="D27" s="1" t="s">
        <v>9625</v>
      </c>
      <c r="E27" s="1" t="str">
        <f t="shared" si="1"/>
        <v>5 rue Marengo                                                                                                </v>
      </c>
      <c r="F27" s="1" t="s">
        <v>9592</v>
      </c>
      <c r="G27" s="1" t="s">
        <v>352</v>
      </c>
      <c r="H27" s="1" t="s">
        <v>353</v>
      </c>
      <c r="I27" s="5" t="s">
        <v>354</v>
      </c>
      <c r="J27" s="1" t="s">
        <v>154</v>
      </c>
      <c r="K27" s="3"/>
      <c r="L27" s="3"/>
    </row>
    <row r="28">
      <c r="A28" s="4" t="s">
        <v>356</v>
      </c>
      <c r="B28" s="1" t="s">
        <v>357</v>
      </c>
      <c r="C28" s="1" t="s">
        <v>358</v>
      </c>
      <c r="D28" s="1" t="s">
        <v>9626</v>
      </c>
      <c r="E28" s="1" t="str">
        <f t="shared" si="1"/>
        <v>71 cours Edouard Vaillant                                                                                                </v>
      </c>
      <c r="F28" s="1" t="s">
        <v>9603</v>
      </c>
      <c r="G28" s="1" t="s">
        <v>360</v>
      </c>
      <c r="H28" s="1" t="s">
        <v>361</v>
      </c>
      <c r="I28" s="5" t="s">
        <v>362</v>
      </c>
      <c r="J28" s="1" t="s">
        <v>312</v>
      </c>
      <c r="K28" s="3"/>
      <c r="L28" s="3"/>
    </row>
    <row r="29">
      <c r="A29" s="4" t="s">
        <v>366</v>
      </c>
      <c r="B29" s="1" t="s">
        <v>367</v>
      </c>
      <c r="C29" s="1" t="s">
        <v>368</v>
      </c>
      <c r="D29" s="1" t="s">
        <v>9627</v>
      </c>
      <c r="E29" s="1" t="str">
        <f t="shared" si="1"/>
        <v>10 rue de la Moulinatte                                                                                                </v>
      </c>
      <c r="F29" s="1" t="s">
        <v>9628</v>
      </c>
      <c r="G29" s="1" t="s">
        <v>370</v>
      </c>
      <c r="H29" s="1" t="s">
        <v>11</v>
      </c>
      <c r="I29" s="5" t="s">
        <v>371</v>
      </c>
      <c r="J29" s="1" t="s">
        <v>154</v>
      </c>
      <c r="K29" s="3"/>
      <c r="L29" s="3"/>
    </row>
    <row r="30">
      <c r="A30" s="4" t="s">
        <v>377</v>
      </c>
      <c r="B30" s="1" t="s">
        <v>378</v>
      </c>
      <c r="C30" s="1" t="s">
        <v>379</v>
      </c>
      <c r="D30" s="1" t="s">
        <v>9629</v>
      </c>
      <c r="E30" s="1" t="str">
        <f t="shared" si="1"/>
        <v>7 rue la Motte Picquet                                                                                                </v>
      </c>
      <c r="F30" s="1" t="s">
        <v>9603</v>
      </c>
      <c r="G30" s="1" t="s">
        <v>381</v>
      </c>
      <c r="H30" s="1" t="s">
        <v>11</v>
      </c>
      <c r="I30" s="1" t="s">
        <v>11</v>
      </c>
      <c r="J30" s="1" t="s">
        <v>382</v>
      </c>
      <c r="K30" s="3"/>
      <c r="L30" s="3"/>
    </row>
    <row r="31">
      <c r="A31" s="4" t="s">
        <v>384</v>
      </c>
      <c r="B31" s="1" t="s">
        <v>385</v>
      </c>
      <c r="C31" s="1" t="s">
        <v>386</v>
      </c>
      <c r="D31" s="1" t="s">
        <v>9630</v>
      </c>
      <c r="E31" s="1" t="str">
        <f t="shared" si="1"/>
        <v>2 rue Frédéric Bastiat                                                                                                </v>
      </c>
      <c r="F31" s="1" t="s">
        <v>9631</v>
      </c>
      <c r="G31" s="1" t="s">
        <v>388</v>
      </c>
      <c r="H31" s="1" t="s">
        <v>11</v>
      </c>
      <c r="I31" s="5" t="s">
        <v>389</v>
      </c>
      <c r="J31" s="1" t="s">
        <v>80</v>
      </c>
      <c r="K31" s="3"/>
      <c r="L31" s="3"/>
    </row>
    <row r="32">
      <c r="A32" s="4" t="s">
        <v>401</v>
      </c>
      <c r="B32" s="1" t="s">
        <v>402</v>
      </c>
      <c r="C32" s="1" t="s">
        <v>403</v>
      </c>
      <c r="D32" s="1" t="s">
        <v>9632</v>
      </c>
      <c r="E32" s="1" t="str">
        <f t="shared" si="1"/>
        <v>36 allée Haussmann                                                                                                </v>
      </c>
      <c r="F32" s="1" t="s">
        <v>9603</v>
      </c>
      <c r="G32" s="1" t="s">
        <v>405</v>
      </c>
      <c r="H32" s="1" t="s">
        <v>406</v>
      </c>
      <c r="I32" s="3"/>
      <c r="J32" s="1" t="s">
        <v>53</v>
      </c>
      <c r="K32" s="3"/>
      <c r="L32" s="3"/>
    </row>
    <row r="33">
      <c r="A33" s="4" t="s">
        <v>410</v>
      </c>
      <c r="B33" s="1" t="s">
        <v>411</v>
      </c>
      <c r="C33" s="1" t="s">
        <v>412</v>
      </c>
      <c r="D33" s="1" t="s">
        <v>9633</v>
      </c>
      <c r="E33" s="1" t="str">
        <f t="shared" si="1"/>
        <v> Rue Kléber                                                                                                </v>
      </c>
      <c r="F33" s="1" t="s">
        <v>9597</v>
      </c>
      <c r="G33" s="1" t="s">
        <v>414</v>
      </c>
      <c r="H33" s="1" t="s">
        <v>415</v>
      </c>
      <c r="I33" s="1" t="s">
        <v>11</v>
      </c>
      <c r="J33" s="1" t="s">
        <v>183</v>
      </c>
      <c r="K33" s="3"/>
      <c r="L33" s="3"/>
    </row>
    <row r="34">
      <c r="A34" s="4" t="s">
        <v>419</v>
      </c>
      <c r="B34" s="1" t="s">
        <v>420</v>
      </c>
      <c r="C34" s="1" t="s">
        <v>421</v>
      </c>
      <c r="D34" s="1" t="s">
        <v>9634</v>
      </c>
      <c r="E34" s="1" t="str">
        <f t="shared" si="1"/>
        <v>55 rue Galin                                                                                                </v>
      </c>
      <c r="F34" s="1" t="s">
        <v>9631</v>
      </c>
      <c r="G34" s="1" t="s">
        <v>423</v>
      </c>
      <c r="H34" s="1" t="s">
        <v>424</v>
      </c>
      <c r="I34" s="1" t="s">
        <v>11</v>
      </c>
      <c r="J34" s="1" t="s">
        <v>80</v>
      </c>
      <c r="K34" s="3"/>
      <c r="L34" s="3"/>
    </row>
    <row r="35">
      <c r="A35" s="4" t="s">
        <v>444</v>
      </c>
      <c r="B35" s="1" t="s">
        <v>445</v>
      </c>
      <c r="C35" s="1" t="s">
        <v>446</v>
      </c>
      <c r="D35" s="1" t="s">
        <v>9635</v>
      </c>
      <c r="E35" s="1" t="str">
        <f t="shared" si="1"/>
        <v>13 Rue Charles Perrault                                                                                                </v>
      </c>
      <c r="F35" s="1" t="s">
        <v>9636</v>
      </c>
      <c r="G35" s="1" t="s">
        <v>448</v>
      </c>
      <c r="H35" s="1" t="s">
        <v>449</v>
      </c>
      <c r="I35" s="5" t="s">
        <v>450</v>
      </c>
      <c r="J35" s="1" t="s">
        <v>183</v>
      </c>
      <c r="K35" s="3"/>
      <c r="L35" s="3"/>
    </row>
    <row r="36">
      <c r="A36" s="4" t="s">
        <v>452</v>
      </c>
      <c r="B36" s="1" t="s">
        <v>453</v>
      </c>
      <c r="C36" s="1" t="s">
        <v>454</v>
      </c>
      <c r="D36" s="1" t="s">
        <v>9637</v>
      </c>
      <c r="E36" s="1" t="str">
        <f t="shared" si="1"/>
        <v>147 avenue de Labarde                                                                                                </v>
      </c>
      <c r="F36" s="1" t="s">
        <v>9603</v>
      </c>
      <c r="G36" s="1" t="s">
        <v>456</v>
      </c>
      <c r="H36" s="1" t="s">
        <v>11</v>
      </c>
      <c r="I36" s="3"/>
      <c r="J36" s="1" t="s">
        <v>53</v>
      </c>
      <c r="K36" s="3"/>
      <c r="L36" s="3"/>
    </row>
    <row r="37">
      <c r="A37" s="4" t="s">
        <v>462</v>
      </c>
      <c r="B37" s="1" t="s">
        <v>463</v>
      </c>
      <c r="C37" s="1" t="s">
        <v>464</v>
      </c>
      <c r="D37" s="1" t="s">
        <v>9638</v>
      </c>
      <c r="E37" s="1" t="str">
        <f t="shared" si="1"/>
        <v>58, rue Schoelcher                                                                                                </v>
      </c>
      <c r="F37" s="1" t="s">
        <v>9603</v>
      </c>
      <c r="G37" s="1" t="s">
        <v>466</v>
      </c>
      <c r="H37" s="1" t="s">
        <v>11</v>
      </c>
      <c r="I37" s="1" t="s">
        <v>11</v>
      </c>
      <c r="J37" s="1" t="s">
        <v>11</v>
      </c>
      <c r="K37" s="3"/>
      <c r="L37" s="3"/>
    </row>
    <row r="38">
      <c r="A38" s="4" t="s">
        <v>484</v>
      </c>
      <c r="B38" s="1" t="s">
        <v>485</v>
      </c>
      <c r="C38" s="1" t="s">
        <v>486</v>
      </c>
      <c r="D38" s="1" t="s">
        <v>9639</v>
      </c>
      <c r="E38" s="1" t="str">
        <f t="shared" si="1"/>
        <v>153 rue David Johnston                                                                                                 </v>
      </c>
      <c r="F38" s="1" t="s">
        <v>9592</v>
      </c>
      <c r="G38" s="1" t="s">
        <v>488</v>
      </c>
      <c r="H38" s="1" t="s">
        <v>489</v>
      </c>
      <c r="I38" s="5" t="s">
        <v>490</v>
      </c>
      <c r="J38" s="1" t="s">
        <v>80</v>
      </c>
      <c r="K38" s="3"/>
      <c r="L38" s="3"/>
    </row>
    <row r="39">
      <c r="A39" s="4" t="s">
        <v>498</v>
      </c>
      <c r="B39" s="1" t="s">
        <v>499</v>
      </c>
      <c r="C39" s="1" t="s">
        <v>500</v>
      </c>
      <c r="D39" s="1" t="s">
        <v>9640</v>
      </c>
      <c r="E39" s="1" t="str">
        <f t="shared" si="1"/>
        <v>le pti salon 60 rue bonnefin                                                                                                </v>
      </c>
      <c r="F39" s="1" t="s">
        <v>9631</v>
      </c>
      <c r="G39" s="1" t="s">
        <v>502</v>
      </c>
      <c r="H39" s="1" t="s">
        <v>11</v>
      </c>
      <c r="I39" s="1" t="s">
        <v>503</v>
      </c>
      <c r="J39" s="1" t="s">
        <v>312</v>
      </c>
      <c r="K39" s="3"/>
      <c r="L39" s="3"/>
    </row>
    <row r="40">
      <c r="A40" s="4" t="s">
        <v>505</v>
      </c>
      <c r="B40" s="1" t="s">
        <v>506</v>
      </c>
      <c r="C40" s="1" t="s">
        <v>507</v>
      </c>
      <c r="D40" s="1" t="s">
        <v>9641</v>
      </c>
      <c r="E40" s="1" t="str">
        <f t="shared" si="1"/>
        <v>6 rue Jean Bedouret                                                                                                </v>
      </c>
      <c r="F40" s="1" t="s">
        <v>9631</v>
      </c>
      <c r="G40" s="1" t="s">
        <v>509</v>
      </c>
      <c r="H40" s="1" t="s">
        <v>510</v>
      </c>
      <c r="I40" s="5" t="s">
        <v>511</v>
      </c>
      <c r="J40" s="1" t="s">
        <v>154</v>
      </c>
      <c r="K40" s="3"/>
      <c r="L40" s="3"/>
    </row>
    <row r="41">
      <c r="A41" s="4" t="s">
        <v>515</v>
      </c>
      <c r="B41" s="1" t="s">
        <v>516</v>
      </c>
      <c r="C41" s="1" t="s">
        <v>517</v>
      </c>
      <c r="D41" s="1" t="s">
        <v>9642</v>
      </c>
      <c r="E41" s="1" t="str">
        <f t="shared" si="1"/>
        <v>21 bis avenue de brivazac                                                                                                </v>
      </c>
      <c r="F41" s="1" t="s">
        <v>9595</v>
      </c>
      <c r="G41" s="1" t="s">
        <v>519</v>
      </c>
      <c r="H41" s="1" t="s">
        <v>11</v>
      </c>
      <c r="I41" s="3"/>
      <c r="J41" s="1" t="s">
        <v>183</v>
      </c>
      <c r="K41" s="3"/>
      <c r="L41" s="3"/>
    </row>
    <row r="42">
      <c r="A42" s="4" t="s">
        <v>523</v>
      </c>
      <c r="B42" s="1" t="s">
        <v>524</v>
      </c>
      <c r="C42" s="1" t="s">
        <v>525</v>
      </c>
      <c r="D42" s="1" t="s">
        <v>9643</v>
      </c>
      <c r="E42" s="1" t="str">
        <f t="shared" si="1"/>
        <v>23 impasse Sully                                                                                                </v>
      </c>
      <c r="F42" s="1" t="s">
        <v>9592</v>
      </c>
      <c r="G42" s="1" t="s">
        <v>527</v>
      </c>
      <c r="H42" s="1" t="s">
        <v>11</v>
      </c>
      <c r="I42" s="5" t="s">
        <v>528</v>
      </c>
      <c r="J42" s="1" t="s">
        <v>80</v>
      </c>
      <c r="K42" s="3"/>
      <c r="L42" s="3"/>
    </row>
    <row r="43">
      <c r="A43" s="4" t="s">
        <v>534</v>
      </c>
      <c r="B43" s="1" t="s">
        <v>535</v>
      </c>
      <c r="C43" s="1" t="s">
        <v>536</v>
      </c>
      <c r="D43" s="1" t="s">
        <v>9644</v>
      </c>
      <c r="E43" s="1" t="str">
        <f t="shared" si="1"/>
        <v>380 cours de la Somme                                                                                                </v>
      </c>
      <c r="F43" s="1" t="s">
        <v>9597</v>
      </c>
      <c r="G43" s="1" t="s">
        <v>538</v>
      </c>
      <c r="H43" s="1" t="s">
        <v>11</v>
      </c>
      <c r="I43" s="5" t="s">
        <v>539</v>
      </c>
      <c r="J43" s="1" t="s">
        <v>31</v>
      </c>
      <c r="K43" s="3"/>
      <c r="L43" s="3"/>
    </row>
    <row r="44">
      <c r="A44" s="4" t="s">
        <v>543</v>
      </c>
      <c r="B44" s="1" t="s">
        <v>544</v>
      </c>
      <c r="C44" s="3"/>
      <c r="D44" s="1" t="s">
        <v>9575</v>
      </c>
      <c r="E44" s="1" t="str">
        <f t="shared" si="1"/>
        <v>pas d'adresse</v>
      </c>
      <c r="F44" s="1" t="s">
        <v>9608</v>
      </c>
      <c r="G44" s="3"/>
      <c r="H44" s="1" t="s">
        <v>11</v>
      </c>
      <c r="I44" s="1" t="s">
        <v>11</v>
      </c>
      <c r="J44" s="1" t="s">
        <v>11</v>
      </c>
      <c r="K44" s="3"/>
      <c r="L44" s="3"/>
    </row>
    <row r="45">
      <c r="A45" s="4" t="s">
        <v>554</v>
      </c>
      <c r="B45" s="1" t="s">
        <v>555</v>
      </c>
      <c r="C45" s="1" t="s">
        <v>556</v>
      </c>
      <c r="D45" s="1" t="s">
        <v>9645</v>
      </c>
      <c r="E45" s="1" t="str">
        <f t="shared" si="1"/>
        <v>6 rue de Ségur                                                                                                </v>
      </c>
      <c r="F45" s="1" t="s">
        <v>9592</v>
      </c>
      <c r="G45" s="1" t="s">
        <v>558</v>
      </c>
      <c r="H45" s="1" t="s">
        <v>11</v>
      </c>
      <c r="I45" s="1" t="s">
        <v>559</v>
      </c>
      <c r="J45" s="1" t="s">
        <v>11</v>
      </c>
      <c r="K45" s="3"/>
      <c r="L45" s="3"/>
    </row>
    <row r="46">
      <c r="A46" s="4" t="s">
        <v>567</v>
      </c>
      <c r="B46" s="1" t="s">
        <v>568</v>
      </c>
      <c r="C46" s="1" t="s">
        <v>569</v>
      </c>
      <c r="D46" s="1" t="s">
        <v>9646</v>
      </c>
      <c r="E46" s="1" t="str">
        <f t="shared" si="1"/>
        <v>14 rue Saint Nicolas                                                                                                </v>
      </c>
      <c r="F46" s="1" t="s">
        <v>9597</v>
      </c>
      <c r="G46" s="1" t="s">
        <v>571</v>
      </c>
      <c r="H46" s="1" t="s">
        <v>572</v>
      </c>
      <c r="I46" s="3"/>
      <c r="J46" s="1" t="s">
        <v>31</v>
      </c>
      <c r="K46" s="3"/>
      <c r="L46" s="3"/>
    </row>
    <row r="47">
      <c r="A47" s="4" t="s">
        <v>578</v>
      </c>
      <c r="B47" s="1" t="s">
        <v>579</v>
      </c>
      <c r="C47" s="1" t="s">
        <v>580</v>
      </c>
      <c r="D47" s="1" t="s">
        <v>9647</v>
      </c>
      <c r="E47" s="1" t="str">
        <f t="shared" si="1"/>
        <v>17 allée Eugène Delacroix                                 Apt 18                                                                                                             </v>
      </c>
      <c r="F47" s="1" t="s">
        <v>9597</v>
      </c>
      <c r="G47" s="1" t="s">
        <v>582</v>
      </c>
      <c r="H47" s="1" t="s">
        <v>583</v>
      </c>
      <c r="I47" s="5" t="s">
        <v>584</v>
      </c>
      <c r="J47" s="1" t="s">
        <v>80</v>
      </c>
      <c r="K47" s="3"/>
      <c r="L47" s="3"/>
    </row>
    <row r="48">
      <c r="A48" s="4" t="s">
        <v>586</v>
      </c>
      <c r="B48" s="1" t="s">
        <v>587</v>
      </c>
      <c r="C48" s="1" t="s">
        <v>588</v>
      </c>
      <c r="D48" s="1" t="s">
        <v>9648</v>
      </c>
      <c r="E48" s="1" t="str">
        <f t="shared" si="1"/>
        <v>48, rue Kléber                                                                                                </v>
      </c>
      <c r="F48" s="1" t="s">
        <v>9597</v>
      </c>
      <c r="G48" s="1" t="s">
        <v>590</v>
      </c>
      <c r="H48" s="1" t="s">
        <v>591</v>
      </c>
      <c r="I48" s="5" t="s">
        <v>592</v>
      </c>
      <c r="J48" s="1" t="s">
        <v>31</v>
      </c>
      <c r="K48" s="3"/>
      <c r="L48" s="3"/>
    </row>
    <row r="49">
      <c r="A49" s="4" t="s">
        <v>602</v>
      </c>
      <c r="B49" s="1" t="s">
        <v>603</v>
      </c>
      <c r="C49" s="1" t="s">
        <v>604</v>
      </c>
      <c r="D49" s="1" t="s">
        <v>9575</v>
      </c>
      <c r="E49" s="1" t="str">
        <f t="shared" si="1"/>
        <v>pas d'adresse</v>
      </c>
      <c r="F49" s="1" t="s">
        <v>9608</v>
      </c>
      <c r="G49" s="3"/>
      <c r="H49" s="1" t="s">
        <v>11</v>
      </c>
      <c r="I49" s="1" t="s">
        <v>11</v>
      </c>
      <c r="J49" s="1" t="s">
        <v>11</v>
      </c>
      <c r="K49" s="3"/>
      <c r="L49" s="3"/>
    </row>
    <row r="50">
      <c r="A50" s="4" t="s">
        <v>606</v>
      </c>
      <c r="B50" s="1" t="s">
        <v>607</v>
      </c>
      <c r="C50" s="1" t="s">
        <v>608</v>
      </c>
      <c r="D50" s="1" t="s">
        <v>9649</v>
      </c>
      <c r="E50" s="1" t="str">
        <f t="shared" si="1"/>
        <v>10 Esplanade des Antilles, Maison des Sciences de l'Homme                                                                                                </v>
      </c>
      <c r="F50" s="1" t="s">
        <v>9650</v>
      </c>
      <c r="G50" s="1" t="s">
        <v>610</v>
      </c>
      <c r="H50" s="1" t="s">
        <v>11</v>
      </c>
      <c r="I50" s="5" t="s">
        <v>611</v>
      </c>
      <c r="J50" s="1" t="s">
        <v>31</v>
      </c>
      <c r="K50" s="3"/>
      <c r="L50" s="3"/>
    </row>
    <row r="51">
      <c r="A51" s="4" t="s">
        <v>613</v>
      </c>
      <c r="B51" s="1" t="s">
        <v>614</v>
      </c>
      <c r="C51" s="3"/>
      <c r="D51" s="1" t="s">
        <v>9575</v>
      </c>
      <c r="E51" s="1" t="str">
        <f t="shared" si="1"/>
        <v>pas d'adresse</v>
      </c>
      <c r="F51" s="1" t="s">
        <v>9608</v>
      </c>
      <c r="G51" s="3"/>
      <c r="H51" s="1" t="s">
        <v>11</v>
      </c>
      <c r="I51" s="1" t="s">
        <v>11</v>
      </c>
      <c r="J51" s="1" t="s">
        <v>11</v>
      </c>
      <c r="K51" s="3"/>
      <c r="L51" s="3"/>
    </row>
    <row r="52">
      <c r="A52" s="4" t="s">
        <v>626</v>
      </c>
      <c r="B52" s="1" t="s">
        <v>627</v>
      </c>
      <c r="C52" s="1" t="s">
        <v>628</v>
      </c>
      <c r="D52" s="1" t="s">
        <v>9651</v>
      </c>
      <c r="E52" s="1" t="str">
        <f t="shared" si="1"/>
        <v>26, rue Marius Olivier                                                                                                </v>
      </c>
      <c r="F52" s="1" t="s">
        <v>9628</v>
      </c>
      <c r="G52" s="1" t="s">
        <v>630</v>
      </c>
      <c r="H52" s="1" t="s">
        <v>11</v>
      </c>
      <c r="I52" s="5" t="s">
        <v>631</v>
      </c>
      <c r="J52" s="1" t="s">
        <v>80</v>
      </c>
      <c r="K52" s="3"/>
      <c r="L52" s="3"/>
    </row>
    <row r="53">
      <c r="A53" s="4" t="s">
        <v>647</v>
      </c>
      <c r="B53" s="1" t="s">
        <v>648</v>
      </c>
      <c r="C53" s="1" t="s">
        <v>649</v>
      </c>
      <c r="D53" s="1" t="s">
        <v>9652</v>
      </c>
      <c r="E53" s="1" t="str">
        <f t="shared" si="1"/>
        <v>20 Quai Lawton                                 CS50100                                                                                                             </v>
      </c>
      <c r="F53" s="1" t="s">
        <v>9603</v>
      </c>
      <c r="G53" s="1" t="s">
        <v>651</v>
      </c>
      <c r="H53" s="1" t="s">
        <v>652</v>
      </c>
      <c r="I53" s="5" t="s">
        <v>653</v>
      </c>
      <c r="J53" s="1" t="s">
        <v>654</v>
      </c>
      <c r="K53" s="3"/>
      <c r="L53" s="3"/>
    </row>
    <row r="54">
      <c r="A54" s="4" t="s">
        <v>656</v>
      </c>
      <c r="B54" s="1" t="s">
        <v>657</v>
      </c>
      <c r="C54" s="1" t="s">
        <v>658</v>
      </c>
      <c r="D54" s="1" t="s">
        <v>9653</v>
      </c>
      <c r="E54" s="1" t="str">
        <f t="shared" si="1"/>
        <v>40 Allées d'Orléans                                 Immeuble Le Splendide                                                                                                             </v>
      </c>
      <c r="F54" s="1" t="s">
        <v>9592</v>
      </c>
      <c r="G54" s="1" t="s">
        <v>660</v>
      </c>
      <c r="H54" s="1" t="s">
        <v>11</v>
      </c>
      <c r="I54" s="3"/>
      <c r="J54" s="1" t="s">
        <v>312</v>
      </c>
      <c r="K54" s="3"/>
      <c r="L54" s="3"/>
    </row>
    <row r="55">
      <c r="A55" s="4" t="s">
        <v>662</v>
      </c>
      <c r="B55" s="1" t="s">
        <v>663</v>
      </c>
      <c r="C55" s="1" t="s">
        <v>664</v>
      </c>
      <c r="D55" s="1" t="s">
        <v>9654</v>
      </c>
      <c r="E55" s="1" t="str">
        <f t="shared" si="1"/>
        <v>148 boulevard du Président Franklin Roosevelt                                                                                                </v>
      </c>
      <c r="F55" s="1" t="s">
        <v>9597</v>
      </c>
      <c r="G55" s="1" t="s">
        <v>666</v>
      </c>
      <c r="H55" s="1" t="s">
        <v>11</v>
      </c>
      <c r="I55" s="5" t="s">
        <v>667</v>
      </c>
      <c r="J55" s="1" t="s">
        <v>80</v>
      </c>
      <c r="K55" s="3"/>
      <c r="L55" s="3"/>
    </row>
    <row r="56">
      <c r="A56" s="4" t="s">
        <v>671</v>
      </c>
      <c r="B56" s="1" t="s">
        <v>672</v>
      </c>
      <c r="C56" s="3"/>
      <c r="D56" s="1" t="s">
        <v>9575</v>
      </c>
      <c r="E56" s="1" t="str">
        <f t="shared" si="1"/>
        <v>pas d'adresse</v>
      </c>
      <c r="F56" s="1" t="s">
        <v>9608</v>
      </c>
      <c r="G56" s="3"/>
      <c r="H56" s="1" t="s">
        <v>11</v>
      </c>
      <c r="I56" s="1" t="s">
        <v>11</v>
      </c>
      <c r="J56" s="1" t="s">
        <v>11</v>
      </c>
      <c r="K56" s="3"/>
      <c r="L56" s="3"/>
    </row>
    <row r="57">
      <c r="A57" s="4" t="s">
        <v>674</v>
      </c>
      <c r="B57" s="1" t="s">
        <v>675</v>
      </c>
      <c r="C57" s="1" t="s">
        <v>676</v>
      </c>
      <c r="D57" s="1" t="s">
        <v>9655</v>
      </c>
      <c r="E57" s="1" t="str">
        <f t="shared" si="1"/>
        <v>8 RUE DU CHASSELAS                                                                                                </v>
      </c>
      <c r="F57" s="1" t="s">
        <v>9636</v>
      </c>
      <c r="G57" s="1" t="s">
        <v>678</v>
      </c>
      <c r="H57" s="1" t="s">
        <v>11</v>
      </c>
      <c r="I57" s="5" t="s">
        <v>679</v>
      </c>
      <c r="J57" s="1" t="s">
        <v>11</v>
      </c>
      <c r="K57" s="3"/>
      <c r="L57" s="3"/>
    </row>
    <row r="58">
      <c r="A58" s="4" t="s">
        <v>683</v>
      </c>
      <c r="B58" s="1" t="s">
        <v>684</v>
      </c>
      <c r="C58" s="1" t="s">
        <v>685</v>
      </c>
      <c r="D58" s="1" t="s">
        <v>9656</v>
      </c>
      <c r="E58" s="1" t="str">
        <f t="shared" si="1"/>
        <v>680 Cours de la libération                                  KEDGE Business School                                                                                                             </v>
      </c>
      <c r="F58" s="1" t="s">
        <v>9657</v>
      </c>
      <c r="G58" s="1" t="s">
        <v>687</v>
      </c>
      <c r="H58" s="1" t="s">
        <v>11</v>
      </c>
      <c r="I58" s="5" t="s">
        <v>688</v>
      </c>
      <c r="J58" s="1" t="s">
        <v>31</v>
      </c>
      <c r="K58" s="3"/>
      <c r="L58" s="3"/>
    </row>
    <row r="59">
      <c r="A59" s="4" t="s">
        <v>692</v>
      </c>
      <c r="B59" s="1" t="s">
        <v>693</v>
      </c>
      <c r="C59" s="1" t="s">
        <v>694</v>
      </c>
      <c r="D59" s="1" t="s">
        <v>9658</v>
      </c>
      <c r="E59" s="1" t="str">
        <f t="shared" si="1"/>
        <v>169, rue Palais Gallien                                                                                                </v>
      </c>
      <c r="F59" s="1" t="s">
        <v>9592</v>
      </c>
      <c r="G59" s="1" t="s">
        <v>696</v>
      </c>
      <c r="H59" s="1" t="s">
        <v>697</v>
      </c>
      <c r="I59" s="1" t="s">
        <v>11</v>
      </c>
      <c r="J59" s="1" t="s">
        <v>80</v>
      </c>
      <c r="K59" s="3"/>
      <c r="L59" s="3"/>
    </row>
    <row r="60">
      <c r="A60" s="4" t="s">
        <v>699</v>
      </c>
      <c r="B60" s="1" t="s">
        <v>700</v>
      </c>
      <c r="C60" s="1" t="s">
        <v>701</v>
      </c>
      <c r="D60" s="1" t="s">
        <v>9659</v>
      </c>
      <c r="E60" s="1" t="str">
        <f t="shared" si="1"/>
        <v>8 rue Maryse Bastié                                 apt 14                                                                                                             </v>
      </c>
      <c r="F60" s="1" t="s">
        <v>9603</v>
      </c>
      <c r="G60" s="1" t="s">
        <v>703</v>
      </c>
      <c r="H60" s="1" t="s">
        <v>704</v>
      </c>
      <c r="I60" s="1" t="s">
        <v>11</v>
      </c>
      <c r="J60" s="1" t="s">
        <v>80</v>
      </c>
      <c r="K60" s="3"/>
      <c r="L60" s="3"/>
    </row>
    <row r="61">
      <c r="A61" s="4" t="s">
        <v>706</v>
      </c>
      <c r="B61" s="1" t="s">
        <v>707</v>
      </c>
      <c r="C61" s="1" t="s">
        <v>708</v>
      </c>
      <c r="D61" s="1" t="s">
        <v>9660</v>
      </c>
      <c r="E61" s="1" t="str">
        <f t="shared" si="1"/>
        <v>11 rue Erik Satie                                                                                                </v>
      </c>
      <c r="F61" s="1" t="s">
        <v>9661</v>
      </c>
      <c r="G61" s="1" t="s">
        <v>710</v>
      </c>
      <c r="H61" s="1" t="s">
        <v>11</v>
      </c>
      <c r="I61" s="5" t="s">
        <v>711</v>
      </c>
      <c r="J61" s="1" t="s">
        <v>80</v>
      </c>
      <c r="K61" s="3"/>
      <c r="L61" s="3"/>
    </row>
    <row r="62">
      <c r="A62" s="4" t="s">
        <v>715</v>
      </c>
      <c r="B62" s="1" t="s">
        <v>716</v>
      </c>
      <c r="C62" s="1" t="s">
        <v>717</v>
      </c>
      <c r="D62" s="1" t="s">
        <v>9662</v>
      </c>
      <c r="E62" s="1" t="str">
        <f t="shared" si="1"/>
        <v>8 Rue de Barsac                                                                                                </v>
      </c>
      <c r="F62" s="1" t="s">
        <v>9597</v>
      </c>
      <c r="G62" s="1" t="s">
        <v>719</v>
      </c>
      <c r="H62" s="1" t="s">
        <v>11</v>
      </c>
      <c r="I62" s="5" t="s">
        <v>720</v>
      </c>
      <c r="J62" s="1" t="s">
        <v>80</v>
      </c>
      <c r="K62" s="3"/>
      <c r="L62" s="3"/>
    </row>
    <row r="63">
      <c r="A63" s="4" t="s">
        <v>722</v>
      </c>
      <c r="B63" s="1" t="s">
        <v>723</v>
      </c>
      <c r="C63" s="3"/>
      <c r="D63" s="1" t="s">
        <v>9575</v>
      </c>
      <c r="E63" s="1" t="str">
        <f t="shared" si="1"/>
        <v>pas d'adresse</v>
      </c>
      <c r="F63" s="1" t="s">
        <v>9608</v>
      </c>
      <c r="G63" s="3"/>
      <c r="H63" s="1" t="s">
        <v>11</v>
      </c>
      <c r="I63" s="1" t="s">
        <v>11</v>
      </c>
      <c r="J63" s="1" t="s">
        <v>11</v>
      </c>
      <c r="K63" s="3"/>
      <c r="L63" s="3"/>
    </row>
    <row r="64">
      <c r="A64" s="4" t="s">
        <v>729</v>
      </c>
      <c r="B64" s="1" t="s">
        <v>730</v>
      </c>
      <c r="C64" s="1" t="s">
        <v>731</v>
      </c>
      <c r="D64" s="1" t="s">
        <v>9663</v>
      </c>
      <c r="E64" s="1" t="str">
        <f t="shared" si="1"/>
        <v>184 rue fondaudège                                                                                                </v>
      </c>
      <c r="F64" s="1" t="s">
        <v>9592</v>
      </c>
      <c r="G64" s="1" t="s">
        <v>733</v>
      </c>
      <c r="H64" s="1" t="s">
        <v>11</v>
      </c>
      <c r="I64" s="5" t="s">
        <v>734</v>
      </c>
      <c r="J64" s="1" t="s">
        <v>43</v>
      </c>
      <c r="K64" s="3"/>
      <c r="L64" s="3"/>
    </row>
    <row r="65">
      <c r="A65" s="4" t="s">
        <v>770</v>
      </c>
      <c r="B65" s="1" t="s">
        <v>771</v>
      </c>
      <c r="C65" s="3"/>
      <c r="D65" s="1" t="s">
        <v>9575</v>
      </c>
      <c r="E65" s="1" t="str">
        <f t="shared" si="1"/>
        <v>pas d'adresse</v>
      </c>
      <c r="F65" s="1" t="s">
        <v>9608</v>
      </c>
      <c r="G65" s="3"/>
      <c r="H65" s="1" t="s">
        <v>11</v>
      </c>
      <c r="I65" s="1" t="s">
        <v>11</v>
      </c>
      <c r="J65" s="1" t="s">
        <v>11</v>
      </c>
      <c r="K65" s="3"/>
      <c r="L65" s="3"/>
    </row>
    <row r="66">
      <c r="A66" s="4" t="s">
        <v>775</v>
      </c>
      <c r="B66" s="1" t="s">
        <v>776</v>
      </c>
      <c r="C66" s="1" t="s">
        <v>777</v>
      </c>
      <c r="D66" s="1" t="s">
        <v>9664</v>
      </c>
      <c r="E66" s="1" t="str">
        <f t="shared" si="1"/>
        <v>Impasse du grand Barrail                                                                                                </v>
      </c>
      <c r="F66" s="1" t="s">
        <v>9665</v>
      </c>
      <c r="G66" s="1" t="s">
        <v>779</v>
      </c>
      <c r="H66" s="1" t="s">
        <v>11</v>
      </c>
      <c r="I66" s="5" t="s">
        <v>780</v>
      </c>
      <c r="J66" s="1" t="s">
        <v>53</v>
      </c>
      <c r="K66" s="3"/>
      <c r="L66" s="3"/>
    </row>
    <row r="67">
      <c r="A67" s="4" t="s">
        <v>782</v>
      </c>
      <c r="B67" s="1" t="s">
        <v>783</v>
      </c>
      <c r="C67" s="1" t="s">
        <v>784</v>
      </c>
      <c r="D67" s="1" t="s">
        <v>9666</v>
      </c>
      <c r="E67" s="1" t="str">
        <f t="shared" si="1"/>
        <v>18 rue Auguste Merillon                                                                                                </v>
      </c>
      <c r="F67" s="1" t="s">
        <v>9592</v>
      </c>
      <c r="G67" s="1" t="s">
        <v>786</v>
      </c>
      <c r="H67" s="1" t="s">
        <v>787</v>
      </c>
      <c r="I67" s="1" t="s">
        <v>11</v>
      </c>
      <c r="J67" s="1" t="s">
        <v>80</v>
      </c>
      <c r="K67" s="3"/>
      <c r="L67" s="3"/>
    </row>
    <row r="68">
      <c r="A68" s="4" t="s">
        <v>803</v>
      </c>
      <c r="B68" s="1" t="s">
        <v>804</v>
      </c>
      <c r="C68" s="1" t="s">
        <v>805</v>
      </c>
      <c r="D68" s="1" t="s">
        <v>9667</v>
      </c>
      <c r="E68" s="1" t="str">
        <f t="shared" si="1"/>
        <v>164 rue Stéhélin                                                                                                </v>
      </c>
      <c r="F68" s="1" t="s">
        <v>9661</v>
      </c>
      <c r="G68" s="1" t="s">
        <v>807</v>
      </c>
      <c r="H68" s="1" t="s">
        <v>11</v>
      </c>
      <c r="I68" s="3"/>
      <c r="J68" s="1" t="s">
        <v>80</v>
      </c>
      <c r="K68" s="3"/>
      <c r="L68" s="3"/>
    </row>
    <row r="69">
      <c r="A69" s="4" t="s">
        <v>809</v>
      </c>
      <c r="B69" s="1" t="s">
        <v>810</v>
      </c>
      <c r="C69" s="1" t="s">
        <v>811</v>
      </c>
      <c r="D69" s="1" t="s">
        <v>9668</v>
      </c>
      <c r="E69" s="1" t="str">
        <f t="shared" si="1"/>
        <v>.                                                                                                </v>
      </c>
      <c r="F69" s="1" t="s">
        <v>9592</v>
      </c>
      <c r="G69" s="1" t="s">
        <v>813</v>
      </c>
      <c r="H69" s="1" t="s">
        <v>11</v>
      </c>
      <c r="I69" s="5" t="s">
        <v>814</v>
      </c>
      <c r="J69" s="1" t="s">
        <v>31</v>
      </c>
      <c r="K69" s="3"/>
      <c r="L69" s="3"/>
    </row>
    <row r="70">
      <c r="A70" s="4" t="s">
        <v>818</v>
      </c>
      <c r="B70" s="1" t="s">
        <v>819</v>
      </c>
      <c r="C70" s="1" t="s">
        <v>820</v>
      </c>
      <c r="D70" s="1" t="s">
        <v>9669</v>
      </c>
      <c r="E70" s="1" t="str">
        <f t="shared" si="1"/>
        <v>Boulevard Jacques Chaban-Delmas                                                                                                </v>
      </c>
      <c r="F70" s="1" t="s">
        <v>9670</v>
      </c>
      <c r="G70" s="1" t="s">
        <v>822</v>
      </c>
      <c r="H70" s="1" t="s">
        <v>11</v>
      </c>
      <c r="I70" s="5" t="s">
        <v>823</v>
      </c>
      <c r="J70" s="1" t="s">
        <v>183</v>
      </c>
      <c r="K70" s="3"/>
      <c r="L70" s="3"/>
    </row>
    <row r="71">
      <c r="A71" s="4" t="s">
        <v>825</v>
      </c>
      <c r="B71" s="1" t="s">
        <v>826</v>
      </c>
      <c r="C71" s="3"/>
      <c r="D71" s="1" t="s">
        <v>9575</v>
      </c>
      <c r="E71" s="1" t="str">
        <f t="shared" si="1"/>
        <v>pas d'adresse</v>
      </c>
      <c r="F71" s="1" t="s">
        <v>9608</v>
      </c>
      <c r="G71" s="3"/>
      <c r="H71" s="1" t="s">
        <v>11</v>
      </c>
      <c r="I71" s="1" t="s">
        <v>11</v>
      </c>
      <c r="J71" s="1" t="s">
        <v>11</v>
      </c>
      <c r="K71" s="3"/>
      <c r="L71" s="3"/>
    </row>
    <row r="72">
      <c r="A72" s="4" t="s">
        <v>832</v>
      </c>
      <c r="B72" s="1" t="s">
        <v>833</v>
      </c>
      <c r="C72" s="1" t="s">
        <v>834</v>
      </c>
      <c r="D72" s="1" t="s">
        <v>9671</v>
      </c>
      <c r="E72" s="1" t="str">
        <f t="shared" si="1"/>
        <v>31 rue Lachassaigne chez Mme DAO DUC Sylvie                                                                                                 </v>
      </c>
      <c r="F72" s="1" t="s">
        <v>9592</v>
      </c>
      <c r="G72" s="1" t="s">
        <v>836</v>
      </c>
      <c r="H72" s="1" t="s">
        <v>11</v>
      </c>
      <c r="I72" s="3"/>
      <c r="J72" s="1" t="s">
        <v>183</v>
      </c>
      <c r="K72" s="3"/>
      <c r="L72" s="3"/>
    </row>
    <row r="73">
      <c r="A73" s="4" t="s">
        <v>856</v>
      </c>
      <c r="B73" s="1" t="s">
        <v>857</v>
      </c>
      <c r="C73" s="1" t="s">
        <v>858</v>
      </c>
      <c r="D73" s="1" t="s">
        <v>9672</v>
      </c>
      <c r="E73" s="1" t="str">
        <f t="shared" si="1"/>
        <v>12 Avenue des 40 Journaux                                  appt 162                                                                                                             </v>
      </c>
      <c r="F73" s="1" t="s">
        <v>9603</v>
      </c>
      <c r="G73" s="1" t="s">
        <v>860</v>
      </c>
      <c r="H73" s="1" t="s">
        <v>11</v>
      </c>
      <c r="I73" s="1" t="s">
        <v>11</v>
      </c>
      <c r="J73" s="1" t="s">
        <v>183</v>
      </c>
      <c r="K73" s="3"/>
      <c r="L73" s="3"/>
    </row>
    <row r="74">
      <c r="A74" s="4" t="s">
        <v>866</v>
      </c>
      <c r="B74" s="1" t="s">
        <v>867</v>
      </c>
      <c r="C74" s="1" t="s">
        <v>868</v>
      </c>
      <c r="D74" s="1" t="s">
        <v>9673</v>
      </c>
      <c r="E74" s="1" t="str">
        <f t="shared" si="1"/>
        <v>Residence de la mairie                                 Bat 14 apt 9                                                                                                             </v>
      </c>
      <c r="F74" s="1" t="s">
        <v>9628</v>
      </c>
      <c r="G74" s="1" t="s">
        <v>870</v>
      </c>
      <c r="H74" s="1" t="s">
        <v>871</v>
      </c>
      <c r="I74" s="1" t="s">
        <v>11</v>
      </c>
      <c r="J74" s="1" t="s">
        <v>53</v>
      </c>
      <c r="K74" s="3"/>
      <c r="L74" s="3"/>
    </row>
    <row r="75">
      <c r="A75" s="4" t="s">
        <v>877</v>
      </c>
      <c r="B75" s="1" t="s">
        <v>878</v>
      </c>
      <c r="C75" s="1" t="s">
        <v>879</v>
      </c>
      <c r="D75" s="1" t="s">
        <v>9674</v>
      </c>
      <c r="E75" s="1" t="str">
        <f t="shared" si="1"/>
        <v>3 rue de Tauzia                                                                                                </v>
      </c>
      <c r="F75" s="1" t="s">
        <v>9597</v>
      </c>
      <c r="G75" s="1" t="s">
        <v>881</v>
      </c>
      <c r="H75" s="1" t="s">
        <v>11</v>
      </c>
      <c r="I75" s="3"/>
      <c r="J75" s="1" t="s">
        <v>80</v>
      </c>
      <c r="K75" s="3"/>
      <c r="L75" s="3"/>
    </row>
    <row r="76">
      <c r="A76" s="4" t="s">
        <v>893</v>
      </c>
      <c r="B76" s="1" t="s">
        <v>894</v>
      </c>
      <c r="C76" s="1" t="s">
        <v>895</v>
      </c>
      <c r="D76" s="1" t="s">
        <v>9675</v>
      </c>
      <c r="E76" s="1" t="str">
        <f t="shared" si="1"/>
        <v>62bis rue paul antin                                                                                                </v>
      </c>
      <c r="F76" s="1" t="s">
        <v>9597</v>
      </c>
      <c r="G76" s="1" t="s">
        <v>897</v>
      </c>
      <c r="H76" s="1" t="s">
        <v>898</v>
      </c>
      <c r="I76" s="3"/>
      <c r="J76" s="1" t="s">
        <v>183</v>
      </c>
      <c r="K76" s="3"/>
      <c r="L76" s="3"/>
    </row>
    <row r="77">
      <c r="A77" s="4" t="s">
        <v>906</v>
      </c>
      <c r="B77" s="1" t="s">
        <v>907</v>
      </c>
      <c r="C77" s="1" t="s">
        <v>908</v>
      </c>
      <c r="D77" s="1" t="s">
        <v>9676</v>
      </c>
      <c r="E77" s="1" t="str">
        <f t="shared" si="1"/>
        <v>84 rue Amédée St Germain                                 La Laiterie                                                                                                             </v>
      </c>
      <c r="F77" s="1" t="s">
        <v>9597</v>
      </c>
      <c r="G77" s="1" t="s">
        <v>910</v>
      </c>
      <c r="H77" s="1" t="s">
        <v>11</v>
      </c>
      <c r="I77" s="5" t="s">
        <v>911</v>
      </c>
      <c r="J77" s="1" t="s">
        <v>80</v>
      </c>
      <c r="K77" s="3"/>
      <c r="L77" s="3"/>
    </row>
    <row r="78">
      <c r="A78" s="4" t="s">
        <v>915</v>
      </c>
      <c r="B78" s="1" t="s">
        <v>916</v>
      </c>
      <c r="C78" s="3"/>
      <c r="D78" s="1" t="s">
        <v>9575</v>
      </c>
      <c r="E78" s="1" t="str">
        <f t="shared" si="1"/>
        <v>pas d'adresse</v>
      </c>
      <c r="F78" s="1" t="s">
        <v>9608</v>
      </c>
      <c r="G78" s="3"/>
      <c r="H78" s="1" t="s">
        <v>11</v>
      </c>
      <c r="I78" s="1" t="s">
        <v>11</v>
      </c>
      <c r="J78" s="1" t="s">
        <v>11</v>
      </c>
      <c r="K78" s="3"/>
      <c r="L78" s="3"/>
    </row>
    <row r="79">
      <c r="A79" s="4" t="s">
        <v>918</v>
      </c>
      <c r="B79" s="1" t="s">
        <v>919</v>
      </c>
      <c r="C79" s="1" t="s">
        <v>920</v>
      </c>
      <c r="D79" s="1" t="s">
        <v>9677</v>
      </c>
      <c r="E79" s="5" t="str">
        <f t="shared" si="1"/>
        <v>http://www.we-job.com/                                                                                                </v>
      </c>
      <c r="F79" s="1" t="s">
        <v>9592</v>
      </c>
      <c r="G79" s="1" t="s">
        <v>922</v>
      </c>
      <c r="H79" s="1" t="s">
        <v>11</v>
      </c>
      <c r="I79" s="5" t="s">
        <v>923</v>
      </c>
      <c r="J79" s="1" t="s">
        <v>924</v>
      </c>
      <c r="K79" s="3"/>
      <c r="L79" s="3"/>
    </row>
    <row r="80">
      <c r="A80" s="4" t="s">
        <v>926</v>
      </c>
      <c r="B80" s="1" t="s">
        <v>927</v>
      </c>
      <c r="C80" s="1" t="s">
        <v>928</v>
      </c>
      <c r="D80" s="1" t="s">
        <v>9678</v>
      </c>
      <c r="E80" s="1" t="str">
        <f t="shared" si="1"/>
        <v>17 rue Calvimont                                 Coté Cour                                                                                                             </v>
      </c>
      <c r="F80" s="1" t="s">
        <v>9631</v>
      </c>
      <c r="G80" s="1" t="s">
        <v>930</v>
      </c>
      <c r="H80" s="1" t="s">
        <v>11</v>
      </c>
      <c r="I80" s="5" t="s">
        <v>931</v>
      </c>
      <c r="J80" s="1" t="s">
        <v>183</v>
      </c>
      <c r="K80" s="3"/>
      <c r="L80" s="3"/>
    </row>
    <row r="81">
      <c r="A81" s="4" t="s">
        <v>939</v>
      </c>
      <c r="B81" s="1" t="s">
        <v>940</v>
      </c>
      <c r="C81" s="1" t="s">
        <v>941</v>
      </c>
      <c r="D81" s="1" t="s">
        <v>9679</v>
      </c>
      <c r="E81" s="1" t="str">
        <f t="shared" si="1"/>
        <v>85 rue Camille GODARD                                                                                                </v>
      </c>
      <c r="F81" s="1" t="s">
        <v>9592</v>
      </c>
      <c r="G81" s="1" t="s">
        <v>943</v>
      </c>
      <c r="H81" s="1" t="s">
        <v>944</v>
      </c>
      <c r="I81" s="1" t="s">
        <v>11</v>
      </c>
      <c r="J81" s="1" t="s">
        <v>11</v>
      </c>
      <c r="K81" s="3"/>
      <c r="L81" s="3"/>
    </row>
    <row r="82">
      <c r="A82" s="4" t="s">
        <v>950</v>
      </c>
      <c r="B82" s="1" t="s">
        <v>951</v>
      </c>
      <c r="C82" s="1" t="s">
        <v>952</v>
      </c>
      <c r="D82" s="1" t="s">
        <v>9680</v>
      </c>
      <c r="E82" s="1" t="str">
        <f t="shared" si="1"/>
        <v>40 rue Laffiteau                                                                                                </v>
      </c>
      <c r="F82" s="1" t="s">
        <v>9597</v>
      </c>
      <c r="G82" s="1" t="s">
        <v>954</v>
      </c>
      <c r="H82" s="1" t="s">
        <v>955</v>
      </c>
      <c r="I82" s="3"/>
      <c r="J82" s="1" t="s">
        <v>154</v>
      </c>
      <c r="K82" s="3"/>
      <c r="L82" s="3"/>
    </row>
    <row r="83">
      <c r="A83" s="4" t="s">
        <v>957</v>
      </c>
      <c r="B83" s="1" t="s">
        <v>958</v>
      </c>
      <c r="C83" s="3"/>
      <c r="D83" s="1" t="s">
        <v>9575</v>
      </c>
      <c r="E83" s="1" t="str">
        <f t="shared" si="1"/>
        <v>pas d'adresse</v>
      </c>
      <c r="F83" s="1" t="s">
        <v>9608</v>
      </c>
      <c r="G83" s="3"/>
      <c r="H83" s="1" t="s">
        <v>11</v>
      </c>
      <c r="I83" s="1" t="s">
        <v>11</v>
      </c>
      <c r="J83" s="1" t="s">
        <v>11</v>
      </c>
      <c r="K83" s="3"/>
      <c r="L83" s="3"/>
    </row>
    <row r="84">
      <c r="A84" s="4" t="s">
        <v>960</v>
      </c>
      <c r="B84" s="1" t="s">
        <v>961</v>
      </c>
      <c r="C84" s="1" t="s">
        <v>962</v>
      </c>
      <c r="D84" s="1" t="s">
        <v>9681</v>
      </c>
      <c r="E84" s="1" t="str">
        <f t="shared" si="1"/>
        <v>28 avenue André Reinson, Résidence Canopée, Bat F Appt 617, 4è étage                                                                                                </v>
      </c>
      <c r="F84" s="1" t="s">
        <v>9603</v>
      </c>
      <c r="G84" s="1" t="s">
        <v>964</v>
      </c>
      <c r="H84" s="1" t="s">
        <v>965</v>
      </c>
      <c r="I84" s="1" t="s">
        <v>11</v>
      </c>
      <c r="J84" s="1" t="s">
        <v>183</v>
      </c>
      <c r="K84" s="3"/>
      <c r="L84" s="3"/>
    </row>
    <row r="85">
      <c r="A85" s="4" t="s">
        <v>971</v>
      </c>
      <c r="B85" s="1" t="s">
        <v>972</v>
      </c>
      <c r="C85" s="1" t="s">
        <v>973</v>
      </c>
      <c r="D85" s="1" t="s">
        <v>9682</v>
      </c>
      <c r="E85" s="1" t="str">
        <f t="shared" si="1"/>
        <v>106 Rue Joseph cruchon                                                                                                </v>
      </c>
      <c r="F85" s="1" t="s">
        <v>9683</v>
      </c>
      <c r="G85" s="1" t="s">
        <v>975</v>
      </c>
      <c r="H85" s="1" t="s">
        <v>976</v>
      </c>
      <c r="I85" s="5" t="s">
        <v>977</v>
      </c>
      <c r="J85" s="1" t="s">
        <v>80</v>
      </c>
      <c r="K85" s="3"/>
      <c r="L85" s="3"/>
    </row>
    <row r="86">
      <c r="A86" s="4" t="s">
        <v>979</v>
      </c>
      <c r="B86" s="1" t="s">
        <v>980</v>
      </c>
      <c r="C86" s="1" t="s">
        <v>981</v>
      </c>
      <c r="D86" s="1" t="s">
        <v>9684</v>
      </c>
      <c r="E86" s="1" t="str">
        <f t="shared" si="1"/>
        <v>185 Cours Balguerie Stuttenberg                                 Appartement 124                                                                                                             </v>
      </c>
      <c r="F86" s="1" t="s">
        <v>9603</v>
      </c>
      <c r="G86" s="1" t="s">
        <v>983</v>
      </c>
      <c r="H86" s="1" t="s">
        <v>984</v>
      </c>
      <c r="I86" s="1" t="s">
        <v>11</v>
      </c>
      <c r="J86" s="1" t="s">
        <v>312</v>
      </c>
      <c r="K86" s="3"/>
      <c r="L86" s="3"/>
    </row>
    <row r="87">
      <c r="A87" s="4" t="s">
        <v>986</v>
      </c>
      <c r="B87" s="1" t="s">
        <v>987</v>
      </c>
      <c r="C87" s="1" t="s">
        <v>988</v>
      </c>
      <c r="D87" s="1" t="s">
        <v>989</v>
      </c>
      <c r="E87" s="1" t="str">
        <f t="shared" si="1"/>
        <v>13 rue l'abbé Groult                                                                                                75015 PARIS</v>
      </c>
      <c r="F87" s="1" t="s">
        <v>9619</v>
      </c>
      <c r="G87" s="1" t="s">
        <v>990</v>
      </c>
      <c r="H87" s="1" t="s">
        <v>11</v>
      </c>
      <c r="I87" s="5" t="s">
        <v>991</v>
      </c>
      <c r="J87" s="1" t="s">
        <v>11</v>
      </c>
      <c r="K87" s="3"/>
      <c r="L87" s="3"/>
    </row>
    <row r="88">
      <c r="A88" s="4" t="s">
        <v>1009</v>
      </c>
      <c r="B88" s="1" t="s">
        <v>1010</v>
      </c>
      <c r="C88" s="1" t="s">
        <v>1011</v>
      </c>
      <c r="D88" s="1" t="s">
        <v>9685</v>
      </c>
      <c r="E88" s="1" t="str">
        <f t="shared" si="1"/>
        <v>406 boulevard du président Wilson                                                                                                </v>
      </c>
      <c r="F88" s="1" t="s">
        <v>9592</v>
      </c>
      <c r="G88" s="1" t="s">
        <v>1013</v>
      </c>
      <c r="H88" s="1" t="s">
        <v>1014</v>
      </c>
      <c r="I88" s="3"/>
      <c r="J88" s="1" t="s">
        <v>31</v>
      </c>
      <c r="K88" s="3"/>
      <c r="L88" s="3"/>
    </row>
    <row r="89">
      <c r="A89" s="4" t="s">
        <v>1018</v>
      </c>
      <c r="B89" s="1" t="s">
        <v>1019</v>
      </c>
      <c r="C89" s="1" t="s">
        <v>1020</v>
      </c>
      <c r="D89" s="1" t="s">
        <v>9686</v>
      </c>
      <c r="E89" s="1" t="str">
        <f t="shared" si="1"/>
        <v>412 avenue de verdun                                                                                                </v>
      </c>
      <c r="F89" s="1" t="s">
        <v>9601</v>
      </c>
      <c r="G89" s="1" t="s">
        <v>1022</v>
      </c>
      <c r="H89" s="1" t="s">
        <v>11</v>
      </c>
      <c r="I89" s="5" t="s">
        <v>1023</v>
      </c>
      <c r="J89" s="1" t="s">
        <v>53</v>
      </c>
      <c r="K89" s="3"/>
      <c r="L89" s="3"/>
    </row>
    <row r="90">
      <c r="A90" s="4" t="s">
        <v>1029</v>
      </c>
      <c r="B90" s="1" t="s">
        <v>1030</v>
      </c>
      <c r="C90" s="1" t="s">
        <v>1031</v>
      </c>
      <c r="D90" s="1" t="s">
        <v>9687</v>
      </c>
      <c r="E90" s="1" t="str">
        <f t="shared" si="1"/>
        <v>96, rue de la Benauge                                                                                                </v>
      </c>
      <c r="F90" s="1" t="s">
        <v>9631</v>
      </c>
      <c r="G90" s="1" t="s">
        <v>1033</v>
      </c>
      <c r="H90" s="1" t="s">
        <v>11</v>
      </c>
      <c r="I90" s="1" t="s">
        <v>11</v>
      </c>
      <c r="J90" s="1" t="s">
        <v>183</v>
      </c>
      <c r="K90" s="3"/>
      <c r="L90" s="3"/>
    </row>
    <row r="91">
      <c r="A91" s="4" t="s">
        <v>1035</v>
      </c>
      <c r="B91" s="1" t="s">
        <v>1036</v>
      </c>
      <c r="C91" s="1" t="s">
        <v>1037</v>
      </c>
      <c r="D91" s="1" t="s">
        <v>9688</v>
      </c>
      <c r="E91" s="1" t="str">
        <f t="shared" si="1"/>
        <v>19 place des Basques                                 Addeo-Orchestre Papageno                                                                                                             </v>
      </c>
      <c r="F91" s="1" t="s">
        <v>9592</v>
      </c>
      <c r="G91" s="1" t="s">
        <v>1039</v>
      </c>
      <c r="H91" s="1" t="s">
        <v>1040</v>
      </c>
      <c r="I91" s="5" t="s">
        <v>1041</v>
      </c>
      <c r="J91" s="1" t="s">
        <v>80</v>
      </c>
      <c r="K91" s="3"/>
      <c r="L91" s="3"/>
    </row>
    <row r="92">
      <c r="A92" s="4" t="s">
        <v>1043</v>
      </c>
      <c r="B92" s="1" t="s">
        <v>1044</v>
      </c>
      <c r="C92" s="1" t="s">
        <v>1045</v>
      </c>
      <c r="D92" s="1" t="s">
        <v>9689</v>
      </c>
      <c r="E92" s="1" t="str">
        <f t="shared" si="1"/>
        <v>fédération du secours populaire 95 quai de paludate// 6 rue Belcier                                                                                                </v>
      </c>
      <c r="F92" s="1" t="s">
        <v>9597</v>
      </c>
      <c r="G92" s="1" t="s">
        <v>1047</v>
      </c>
      <c r="H92" s="1" t="s">
        <v>11</v>
      </c>
      <c r="I92" s="5" t="s">
        <v>1048</v>
      </c>
      <c r="J92" s="1" t="s">
        <v>31</v>
      </c>
      <c r="K92" s="3"/>
      <c r="L92" s="3"/>
    </row>
    <row r="93">
      <c r="A93" s="4" t="s">
        <v>1052</v>
      </c>
      <c r="B93" s="1" t="s">
        <v>1053</v>
      </c>
      <c r="C93" s="1" t="s">
        <v>1054</v>
      </c>
      <c r="D93" s="1" t="s">
        <v>9690</v>
      </c>
      <c r="E93" s="1" t="str">
        <f t="shared" si="1"/>
        <v>1 avenue Brémontier                                                                                                </v>
      </c>
      <c r="F93" s="1" t="s">
        <v>9691</v>
      </c>
      <c r="G93" s="1" t="s">
        <v>1056</v>
      </c>
      <c r="H93" s="1" t="s">
        <v>11</v>
      </c>
      <c r="I93" s="5" t="s">
        <v>1057</v>
      </c>
      <c r="J93" s="1" t="s">
        <v>183</v>
      </c>
      <c r="K93" s="3"/>
      <c r="L93" s="3"/>
    </row>
    <row r="94">
      <c r="A94" s="4" t="s">
        <v>1059</v>
      </c>
      <c r="B94" s="1" t="s">
        <v>1060</v>
      </c>
      <c r="C94" s="1" t="s">
        <v>1061</v>
      </c>
      <c r="D94" s="1" t="s">
        <v>9692</v>
      </c>
      <c r="E94" s="1" t="str">
        <f t="shared" si="1"/>
        <v>Résidence du Lac, Apt 289, Entrée R, Avenue Laroque                                                                                                </v>
      </c>
      <c r="F94" s="1" t="s">
        <v>9603</v>
      </c>
      <c r="G94" s="1" t="s">
        <v>1063</v>
      </c>
      <c r="H94" s="1" t="s">
        <v>1064</v>
      </c>
      <c r="I94" s="5" t="s">
        <v>1065</v>
      </c>
      <c r="J94" s="1" t="s">
        <v>53</v>
      </c>
      <c r="K94" s="3"/>
      <c r="L94" s="3"/>
    </row>
    <row r="95">
      <c r="A95" s="4" t="s">
        <v>1077</v>
      </c>
      <c r="B95" s="1" t="s">
        <v>1078</v>
      </c>
      <c r="C95" s="1" t="s">
        <v>1079</v>
      </c>
      <c r="D95" s="1" t="s">
        <v>9693</v>
      </c>
      <c r="E95" s="1" t="str">
        <f t="shared" si="1"/>
        <v>96 rue de la Benauge                                                                BP 14                                </v>
      </c>
      <c r="F95" s="1" t="s">
        <v>9631</v>
      </c>
      <c r="G95" s="1" t="s">
        <v>1081</v>
      </c>
      <c r="H95" s="1" t="s">
        <v>1082</v>
      </c>
      <c r="I95" s="5" t="s">
        <v>1083</v>
      </c>
      <c r="J95" s="1" t="s">
        <v>183</v>
      </c>
      <c r="K95" s="3"/>
      <c r="L95" s="3"/>
    </row>
    <row r="96">
      <c r="A96" s="4" t="s">
        <v>1085</v>
      </c>
      <c r="B96" s="1" t="s">
        <v>1086</v>
      </c>
      <c r="C96" s="3"/>
      <c r="D96" s="1" t="s">
        <v>9575</v>
      </c>
      <c r="E96" s="1" t="str">
        <f t="shared" si="1"/>
        <v>pas d'adresse</v>
      </c>
      <c r="F96" s="1" t="s">
        <v>9608</v>
      </c>
      <c r="G96" s="3"/>
      <c r="H96" s="1" t="s">
        <v>11</v>
      </c>
      <c r="I96" s="1" t="s">
        <v>11</v>
      </c>
      <c r="J96" s="1" t="s">
        <v>11</v>
      </c>
      <c r="K96" s="3"/>
      <c r="L96" s="3"/>
    </row>
    <row r="97">
      <c r="A97" s="4" t="s">
        <v>1088</v>
      </c>
      <c r="B97" s="1" t="s">
        <v>1089</v>
      </c>
      <c r="C97" s="1" t="s">
        <v>1090</v>
      </c>
      <c r="D97" s="1" t="s">
        <v>9694</v>
      </c>
      <c r="E97" s="1" t="str">
        <f t="shared" si="1"/>
        <v>74 rue Joséphine                                 Ecole Dupaty                                                                                                             </v>
      </c>
      <c r="F97" s="1" t="s">
        <v>9603</v>
      </c>
      <c r="G97" s="1" t="s">
        <v>1092</v>
      </c>
      <c r="H97" s="1" t="s">
        <v>11</v>
      </c>
      <c r="I97" s="1" t="s">
        <v>11</v>
      </c>
      <c r="J97" s="1" t="s">
        <v>312</v>
      </c>
      <c r="K97" s="3"/>
      <c r="L97" s="3"/>
    </row>
    <row r="98">
      <c r="A98" s="4" t="s">
        <v>1096</v>
      </c>
      <c r="B98" s="1" t="s">
        <v>1097</v>
      </c>
      <c r="C98" s="1" t="s">
        <v>1098</v>
      </c>
      <c r="D98" s="1" t="s">
        <v>9695</v>
      </c>
      <c r="E98" s="1" t="str">
        <f t="shared" si="1"/>
        <v>72, rue Emile Fourcand                                                                                                </v>
      </c>
      <c r="F98" s="1" t="s">
        <v>9592</v>
      </c>
      <c r="G98" s="1" t="s">
        <v>1100</v>
      </c>
      <c r="H98" s="1" t="s">
        <v>11</v>
      </c>
      <c r="I98" s="5" t="s">
        <v>1101</v>
      </c>
      <c r="J98" s="1" t="s">
        <v>80</v>
      </c>
      <c r="K98" s="3"/>
      <c r="L98" s="3"/>
    </row>
    <row r="99">
      <c r="A99" s="4" t="s">
        <v>1107</v>
      </c>
      <c r="B99" s="1" t="s">
        <v>1108</v>
      </c>
      <c r="C99" s="1" t="s">
        <v>1109</v>
      </c>
      <c r="D99" s="1" t="s">
        <v>9696</v>
      </c>
      <c r="E99" s="1" t="str">
        <f t="shared" si="1"/>
        <v>15 place Renaudel                                                                                                </v>
      </c>
      <c r="F99" s="1" t="s">
        <v>9597</v>
      </c>
      <c r="G99" s="1" t="s">
        <v>1111</v>
      </c>
      <c r="H99" s="1" t="s">
        <v>11</v>
      </c>
      <c r="I99" s="1" t="s">
        <v>11</v>
      </c>
      <c r="J99" s="1" t="s">
        <v>80</v>
      </c>
      <c r="K99" s="3"/>
      <c r="L99" s="3"/>
    </row>
    <row r="100">
      <c r="A100" s="4" t="s">
        <v>1145</v>
      </c>
      <c r="B100" s="1" t="s">
        <v>1146</v>
      </c>
      <c r="C100" s="1" t="s">
        <v>1147</v>
      </c>
      <c r="D100" s="1" t="s">
        <v>9697</v>
      </c>
      <c r="E100" s="1" t="str">
        <f t="shared" si="1"/>
        <v>60 cours Aristide Briand                                                                                                </v>
      </c>
      <c r="F100" s="1" t="s">
        <v>9592</v>
      </c>
      <c r="G100" s="1" t="s">
        <v>1149</v>
      </c>
      <c r="H100" s="1" t="s">
        <v>11</v>
      </c>
      <c r="I100" s="5" t="s">
        <v>1150</v>
      </c>
      <c r="J100" s="1" t="s">
        <v>80</v>
      </c>
      <c r="K100" s="3"/>
      <c r="L100" s="3"/>
    </row>
    <row r="101">
      <c r="A101" s="4" t="s">
        <v>1156</v>
      </c>
      <c r="B101" s="1" t="s">
        <v>1157</v>
      </c>
      <c r="C101" s="1" t="s">
        <v>1158</v>
      </c>
      <c r="D101" s="1" t="s">
        <v>9698</v>
      </c>
      <c r="E101" s="1" t="str">
        <f t="shared" si="1"/>
        <v>16 rue St James                                                                                                </v>
      </c>
      <c r="F101" s="1" t="s">
        <v>9592</v>
      </c>
      <c r="G101" s="1" t="s">
        <v>1160</v>
      </c>
      <c r="H101" s="1" t="s">
        <v>11</v>
      </c>
      <c r="I101" s="1" t="s">
        <v>11</v>
      </c>
      <c r="J101" s="1" t="s">
        <v>80</v>
      </c>
      <c r="K101" s="3"/>
      <c r="L101" s="3"/>
    </row>
    <row r="102">
      <c r="A102" s="4" t="s">
        <v>1162</v>
      </c>
      <c r="B102" s="1" t="s">
        <v>1163</v>
      </c>
      <c r="C102" s="3"/>
      <c r="D102" s="1" t="s">
        <v>9575</v>
      </c>
      <c r="E102" s="1" t="str">
        <f t="shared" si="1"/>
        <v>pas d'adresse</v>
      </c>
      <c r="F102" s="1" t="s">
        <v>9608</v>
      </c>
      <c r="G102" s="3"/>
      <c r="H102" s="1" t="s">
        <v>11</v>
      </c>
      <c r="I102" s="1" t="s">
        <v>11</v>
      </c>
      <c r="J102" s="1" t="s">
        <v>11</v>
      </c>
      <c r="K102" s="3"/>
      <c r="L102" s="3"/>
    </row>
    <row r="103">
      <c r="A103" s="4" t="s">
        <v>1165</v>
      </c>
      <c r="B103" s="1" t="s">
        <v>1166</v>
      </c>
      <c r="C103" s="1" t="s">
        <v>1167</v>
      </c>
      <c r="D103" s="1" t="s">
        <v>9699</v>
      </c>
      <c r="E103" s="1" t="str">
        <f t="shared" si="1"/>
        <v>Bordeaux Backgammon Club                                 91 rue Ducau chez Mr et Mme CAILLEAU Julien                                                                                                             </v>
      </c>
      <c r="F103" s="1" t="s">
        <v>9592</v>
      </c>
      <c r="G103" s="1" t="s">
        <v>1169</v>
      </c>
      <c r="H103" s="1" t="s">
        <v>11</v>
      </c>
      <c r="I103" s="1" t="s">
        <v>11</v>
      </c>
      <c r="J103" s="1" t="s">
        <v>43</v>
      </c>
      <c r="K103" s="3"/>
      <c r="L103" s="3"/>
    </row>
    <row r="104">
      <c r="A104" s="4" t="s">
        <v>1171</v>
      </c>
      <c r="B104" s="1" t="s">
        <v>1172</v>
      </c>
      <c r="C104" s="1" t="s">
        <v>1173</v>
      </c>
      <c r="D104" s="1" t="s">
        <v>9700</v>
      </c>
      <c r="E104" s="1" t="str">
        <f t="shared" si="1"/>
        <v>40 rue du Sablonat                                                                                                </v>
      </c>
      <c r="F104" s="1" t="s">
        <v>9597</v>
      </c>
      <c r="G104" s="1" t="s">
        <v>1175</v>
      </c>
      <c r="H104" s="1" t="s">
        <v>1176</v>
      </c>
      <c r="I104" s="1" t="s">
        <v>11</v>
      </c>
      <c r="J104" s="1" t="s">
        <v>53</v>
      </c>
      <c r="K104" s="3"/>
      <c r="L104" s="3"/>
    </row>
    <row r="105">
      <c r="A105" s="4" t="s">
        <v>1182</v>
      </c>
      <c r="B105" s="1" t="s">
        <v>1183</v>
      </c>
      <c r="C105" s="1" t="s">
        <v>1184</v>
      </c>
      <c r="D105" s="1" t="s">
        <v>9701</v>
      </c>
      <c r="E105" s="1" t="str">
        <f t="shared" si="1"/>
        <v>38, cours des Aubiers                                                                                                </v>
      </c>
      <c r="F105" s="1" t="s">
        <v>9597</v>
      </c>
      <c r="G105" s="1" t="s">
        <v>1186</v>
      </c>
      <c r="H105" s="1" t="s">
        <v>11</v>
      </c>
      <c r="I105" s="5" t="s">
        <v>1187</v>
      </c>
      <c r="J105" s="1" t="s">
        <v>31</v>
      </c>
      <c r="K105" s="3"/>
      <c r="L105" s="3"/>
    </row>
    <row r="106">
      <c r="A106" s="4" t="s">
        <v>1193</v>
      </c>
      <c r="B106" s="1" t="s">
        <v>1194</v>
      </c>
      <c r="C106" s="1" t="s">
        <v>1195</v>
      </c>
      <c r="D106" s="1" t="s">
        <v>9702</v>
      </c>
      <c r="E106" s="1" t="str">
        <f t="shared" si="1"/>
        <v>12, avenue Pujade                                                                                                </v>
      </c>
      <c r="F106" s="1" t="s">
        <v>9703</v>
      </c>
      <c r="G106" s="1" t="s">
        <v>1197</v>
      </c>
      <c r="H106" s="1" t="s">
        <v>11</v>
      </c>
      <c r="I106" s="5" t="s">
        <v>1198</v>
      </c>
      <c r="J106" s="1" t="s">
        <v>1199</v>
      </c>
      <c r="K106" s="3"/>
      <c r="L106" s="3"/>
    </row>
    <row r="107">
      <c r="A107" s="4" t="s">
        <v>1207</v>
      </c>
      <c r="B107" s="1" t="s">
        <v>1208</v>
      </c>
      <c r="C107" s="1" t="s">
        <v>1209</v>
      </c>
      <c r="D107" s="1" t="s">
        <v>9704</v>
      </c>
      <c r="E107" s="1" t="str">
        <f t="shared" si="1"/>
        <v>351 Boulevard du président Wilson                                                                                                </v>
      </c>
      <c r="F107" s="1" t="s">
        <v>9705</v>
      </c>
      <c r="G107" s="1" t="s">
        <v>1211</v>
      </c>
      <c r="H107" s="1" t="s">
        <v>11</v>
      </c>
      <c r="I107" s="5" t="s">
        <v>1212</v>
      </c>
      <c r="J107" s="1" t="s">
        <v>312</v>
      </c>
      <c r="K107" s="3"/>
      <c r="L107" s="3"/>
    </row>
    <row r="108">
      <c r="A108" s="4" t="s">
        <v>1220</v>
      </c>
      <c r="B108" s="1" t="s">
        <v>1221</v>
      </c>
      <c r="C108" s="1" t="s">
        <v>1222</v>
      </c>
      <c r="D108" s="1" t="s">
        <v>9706</v>
      </c>
      <c r="E108" s="1" t="str">
        <f t="shared" si="1"/>
        <v>109 rue Belleville                                                                                                </v>
      </c>
      <c r="F108" s="1" t="s">
        <v>9592</v>
      </c>
      <c r="G108" s="1" t="s">
        <v>1224</v>
      </c>
      <c r="H108" s="1" t="s">
        <v>1225</v>
      </c>
      <c r="I108" s="5" t="s">
        <v>1226</v>
      </c>
      <c r="J108" s="1" t="s">
        <v>154</v>
      </c>
      <c r="K108" s="3"/>
      <c r="L108" s="3"/>
    </row>
    <row r="109">
      <c r="A109" s="4" t="s">
        <v>1230</v>
      </c>
      <c r="B109" s="1" t="s">
        <v>1231</v>
      </c>
      <c r="C109" s="1" t="s">
        <v>1232</v>
      </c>
      <c r="D109" s="1" t="s">
        <v>9707</v>
      </c>
      <c r="E109" s="1" t="str">
        <f t="shared" si="1"/>
        <v>rue des sablières                                                                                                </v>
      </c>
      <c r="F109" s="1" t="s">
        <v>9597</v>
      </c>
      <c r="G109" s="1" t="s">
        <v>1234</v>
      </c>
      <c r="H109" s="1" t="s">
        <v>11</v>
      </c>
      <c r="I109" s="5" t="s">
        <v>1235</v>
      </c>
      <c r="J109" s="1" t="s">
        <v>312</v>
      </c>
      <c r="K109" s="3"/>
      <c r="L109" s="3"/>
    </row>
    <row r="110">
      <c r="A110" s="4" t="s">
        <v>1237</v>
      </c>
      <c r="B110" s="1" t="s">
        <v>1238</v>
      </c>
      <c r="C110" s="1" t="s">
        <v>1239</v>
      </c>
      <c r="D110" s="1" t="s">
        <v>9708</v>
      </c>
      <c r="E110" s="1" t="str">
        <f t="shared" si="1"/>
        <v>31 rue BORIE                                                                                                 </v>
      </c>
      <c r="F110" s="1" t="s">
        <v>9592</v>
      </c>
      <c r="G110" s="1" t="s">
        <v>1241</v>
      </c>
      <c r="H110" s="1" t="s">
        <v>1242</v>
      </c>
      <c r="I110" s="1" t="s">
        <v>11</v>
      </c>
      <c r="J110" s="1" t="s">
        <v>80</v>
      </c>
      <c r="K110" s="3"/>
      <c r="L110" s="3"/>
    </row>
    <row r="111">
      <c r="A111" s="4" t="s">
        <v>1256</v>
      </c>
      <c r="B111" s="1" t="s">
        <v>1257</v>
      </c>
      <c r="C111" s="1" t="s">
        <v>1258</v>
      </c>
      <c r="D111" s="1" t="s">
        <v>9709</v>
      </c>
      <c r="E111" s="1" t="str">
        <f t="shared" si="1"/>
        <v>1 place saint Christophe, Athénée Père Joseph Wresinski                                                                BP 16                                </v>
      </c>
      <c r="F111" s="1" t="s">
        <v>9592</v>
      </c>
      <c r="G111" s="1" t="s">
        <v>1260</v>
      </c>
      <c r="H111" s="1" t="s">
        <v>11</v>
      </c>
      <c r="I111" s="5" t="s">
        <v>1261</v>
      </c>
      <c r="J111" s="1" t="s">
        <v>312</v>
      </c>
      <c r="K111" s="3"/>
      <c r="L111" s="3"/>
    </row>
    <row r="112">
      <c r="A112" s="4" t="s">
        <v>1265</v>
      </c>
      <c r="B112" s="1" t="s">
        <v>1266</v>
      </c>
      <c r="C112" s="1" t="s">
        <v>1267</v>
      </c>
      <c r="D112" s="1" t="s">
        <v>9710</v>
      </c>
      <c r="E112" s="1" t="str">
        <f t="shared" si="1"/>
        <v>66 rue abbé de l'épée                                 La ruche                                                                                                             </v>
      </c>
      <c r="F112" s="1" t="s">
        <v>9592</v>
      </c>
      <c r="G112" s="1" t="s">
        <v>1269</v>
      </c>
      <c r="H112" s="1" t="s">
        <v>11</v>
      </c>
      <c r="I112" s="1" t="s">
        <v>11</v>
      </c>
      <c r="J112" s="1" t="s">
        <v>382</v>
      </c>
      <c r="K112" s="3"/>
      <c r="L112" s="3"/>
    </row>
    <row r="113">
      <c r="A113" s="4" t="s">
        <v>1279</v>
      </c>
      <c r="B113" s="1" t="s">
        <v>1280</v>
      </c>
      <c r="C113" s="1" t="s">
        <v>1281</v>
      </c>
      <c r="D113" s="1" t="s">
        <v>9711</v>
      </c>
      <c r="E113" s="1" t="str">
        <f t="shared" si="1"/>
        <v>11 cours louis fargue                                                                                                </v>
      </c>
      <c r="F113" s="1" t="s">
        <v>9592</v>
      </c>
      <c r="G113" s="1" t="s">
        <v>1283</v>
      </c>
      <c r="H113" s="1" t="s">
        <v>11</v>
      </c>
      <c r="I113" s="3"/>
      <c r="J113" s="1" t="s">
        <v>53</v>
      </c>
      <c r="K113" s="3"/>
      <c r="L113" s="3"/>
    </row>
    <row r="114">
      <c r="A114" s="4" t="s">
        <v>1287</v>
      </c>
      <c r="B114" s="1" t="s">
        <v>1288</v>
      </c>
      <c r="C114" s="1" t="s">
        <v>1289</v>
      </c>
      <c r="D114" s="1" t="s">
        <v>9712</v>
      </c>
      <c r="E114" s="1" t="str">
        <f t="shared" si="1"/>
        <v>22 Rue Elvina Sivan                                                                                                </v>
      </c>
      <c r="F114" s="1" t="s">
        <v>9597</v>
      </c>
      <c r="G114" s="1" t="s">
        <v>1291</v>
      </c>
      <c r="H114" s="1" t="s">
        <v>1292</v>
      </c>
      <c r="I114" s="1" t="s">
        <v>11</v>
      </c>
      <c r="J114" s="1" t="s">
        <v>183</v>
      </c>
      <c r="K114" s="3"/>
      <c r="L114" s="3"/>
    </row>
    <row r="115">
      <c r="A115" s="4" t="s">
        <v>1296</v>
      </c>
      <c r="B115" s="1" t="s">
        <v>1297</v>
      </c>
      <c r="C115" s="1" t="s">
        <v>1298</v>
      </c>
      <c r="D115" s="1" t="s">
        <v>9713</v>
      </c>
      <c r="E115" s="1" t="str">
        <f t="shared" si="1"/>
        <v>11 rue joseph cugnot                                 zi du phare                                                                                                             </v>
      </c>
      <c r="F115" s="1" t="s">
        <v>9601</v>
      </c>
      <c r="G115" s="1" t="s">
        <v>1300</v>
      </c>
      <c r="H115" s="1" t="s">
        <v>1301</v>
      </c>
      <c r="I115" s="1" t="s">
        <v>11</v>
      </c>
      <c r="J115" s="1" t="s">
        <v>31</v>
      </c>
      <c r="K115" s="3"/>
      <c r="L115" s="3"/>
    </row>
    <row r="116">
      <c r="A116" s="4" t="s">
        <v>1307</v>
      </c>
      <c r="B116" s="1" t="s">
        <v>1308</v>
      </c>
      <c r="C116" s="1" t="s">
        <v>1309</v>
      </c>
      <c r="D116" s="1" t="s">
        <v>9714</v>
      </c>
      <c r="E116" s="1" t="str">
        <f t="shared" si="1"/>
        <v>5 RUE DUFAU                                                                                                  </v>
      </c>
      <c r="F116" s="1" t="s">
        <v>9592</v>
      </c>
      <c r="G116" s="1" t="s">
        <v>1311</v>
      </c>
      <c r="H116" s="1" t="s">
        <v>11</v>
      </c>
      <c r="I116" s="5" t="s">
        <v>1312</v>
      </c>
      <c r="J116" s="1" t="s">
        <v>312</v>
      </c>
      <c r="K116" s="3"/>
      <c r="L116" s="3"/>
    </row>
    <row r="117">
      <c r="A117" s="4" t="s">
        <v>1316</v>
      </c>
      <c r="B117" s="1" t="s">
        <v>1317</v>
      </c>
      <c r="C117" s="1" t="s">
        <v>1318</v>
      </c>
      <c r="D117" s="1" t="s">
        <v>9715</v>
      </c>
      <c r="E117" s="1" t="str">
        <f t="shared" si="1"/>
        <v>23 rue de l'Eglise                                                                                                 </v>
      </c>
      <c r="F117" s="1" t="s">
        <v>9661</v>
      </c>
      <c r="G117" s="1" t="s">
        <v>1320</v>
      </c>
      <c r="H117" s="1" t="s">
        <v>1321</v>
      </c>
      <c r="I117" s="1" t="s">
        <v>11</v>
      </c>
      <c r="J117" s="1" t="s">
        <v>382</v>
      </c>
      <c r="K117" s="3"/>
      <c r="L117" s="3"/>
    </row>
    <row r="118">
      <c r="A118" s="4" t="s">
        <v>1327</v>
      </c>
      <c r="B118" s="1" t="s">
        <v>1328</v>
      </c>
      <c r="C118" s="1" t="s">
        <v>1329</v>
      </c>
      <c r="D118" s="1" t="s">
        <v>9716</v>
      </c>
      <c r="E118" s="1" t="str">
        <f t="shared" si="1"/>
        <v>Résidence de saltus                                  3 allée de saltus                                                                                                              </v>
      </c>
      <c r="F118" s="1" t="s">
        <v>9717</v>
      </c>
      <c r="G118" s="1" t="s">
        <v>1331</v>
      </c>
      <c r="H118" s="1" t="s">
        <v>11</v>
      </c>
      <c r="I118" s="5" t="s">
        <v>1332</v>
      </c>
      <c r="J118" s="1" t="s">
        <v>31</v>
      </c>
      <c r="K118" s="3"/>
      <c r="L118" s="3"/>
    </row>
    <row r="119">
      <c r="A119" s="4" t="s">
        <v>1340</v>
      </c>
      <c r="B119" s="1" t="s">
        <v>1341</v>
      </c>
      <c r="C119" s="1" t="s">
        <v>1342</v>
      </c>
      <c r="D119" s="1" t="s">
        <v>9576</v>
      </c>
      <c r="E119" s="1" t="str">
        <f t="shared" si="1"/>
        <v>71 avenue du Parc de Lescure</v>
      </c>
      <c r="F119" s="1" t="s">
        <v>9718</v>
      </c>
      <c r="G119" s="1" t="s">
        <v>1344</v>
      </c>
      <c r="H119" s="1" t="s">
        <v>11</v>
      </c>
      <c r="I119" s="5" t="s">
        <v>1345</v>
      </c>
      <c r="J119" s="1" t="s">
        <v>80</v>
      </c>
      <c r="K119" s="3"/>
      <c r="L119" s="3"/>
    </row>
    <row r="120">
      <c r="A120" s="4" t="s">
        <v>1349</v>
      </c>
      <c r="B120" s="1" t="s">
        <v>1350</v>
      </c>
      <c r="C120" s="1" t="s">
        <v>1351</v>
      </c>
      <c r="D120" s="1" t="s">
        <v>9719</v>
      </c>
      <c r="E120" s="1" t="str">
        <f t="shared" si="1"/>
        <v>37 rue Jean Claudeville                                                                                                </v>
      </c>
      <c r="F120" s="1" t="s">
        <v>9670</v>
      </c>
      <c r="G120" s="1" t="s">
        <v>1353</v>
      </c>
      <c r="H120" s="1" t="s">
        <v>11</v>
      </c>
      <c r="I120" s="3"/>
      <c r="J120" s="1" t="s">
        <v>183</v>
      </c>
      <c r="K120" s="3"/>
      <c r="L120" s="3"/>
    </row>
    <row r="121">
      <c r="A121" s="4" t="s">
        <v>1373</v>
      </c>
      <c r="B121" s="1" t="s">
        <v>1374</v>
      </c>
      <c r="C121" s="1" t="s">
        <v>1375</v>
      </c>
      <c r="D121" s="1" t="s">
        <v>9720</v>
      </c>
      <c r="E121" s="1" t="str">
        <f t="shared" si="1"/>
        <v>7 avenue Albert 1er                                    Résidence Bourranville Apt. 3                                                                                                              </v>
      </c>
      <c r="F121" s="1" t="s">
        <v>9601</v>
      </c>
      <c r="G121" s="1" t="s">
        <v>1377</v>
      </c>
      <c r="H121" s="1" t="s">
        <v>1378</v>
      </c>
      <c r="I121" s="5" t="s">
        <v>1379</v>
      </c>
      <c r="J121" s="1" t="s">
        <v>80</v>
      </c>
      <c r="K121" s="3"/>
      <c r="L121" s="3"/>
    </row>
    <row r="122">
      <c r="A122" s="4" t="s">
        <v>1383</v>
      </c>
      <c r="B122" s="1" t="s">
        <v>1384</v>
      </c>
      <c r="C122" s="1" t="s">
        <v>1385</v>
      </c>
      <c r="D122" s="1" t="s">
        <v>9721</v>
      </c>
      <c r="E122" s="1" t="str">
        <f t="shared" si="1"/>
        <v>52 rue Béranger R.D.C                                                                                                </v>
      </c>
      <c r="F122" s="1" t="s">
        <v>9631</v>
      </c>
      <c r="G122" s="1" t="s">
        <v>1387</v>
      </c>
      <c r="H122" s="1" t="s">
        <v>1388</v>
      </c>
      <c r="I122" s="5" t="s">
        <v>1389</v>
      </c>
      <c r="J122" s="1" t="s">
        <v>312</v>
      </c>
      <c r="K122" s="3"/>
      <c r="L122" s="3"/>
    </row>
    <row r="123">
      <c r="A123" s="4" t="s">
        <v>1395</v>
      </c>
      <c r="B123" s="1" t="s">
        <v>1396</v>
      </c>
      <c r="C123" s="1" t="s">
        <v>1397</v>
      </c>
      <c r="D123" s="1" t="s">
        <v>9722</v>
      </c>
      <c r="E123" s="1" t="str">
        <f t="shared" si="1"/>
        <v>23, rue Gouffrand                                                                                                </v>
      </c>
      <c r="F123" s="1" t="s">
        <v>9603</v>
      </c>
      <c r="G123" s="1" t="s">
        <v>1399</v>
      </c>
      <c r="H123" s="1" t="s">
        <v>11</v>
      </c>
      <c r="I123" s="1" t="s">
        <v>1400</v>
      </c>
      <c r="J123" s="1" t="s">
        <v>154</v>
      </c>
      <c r="K123" s="3"/>
      <c r="L123" s="3"/>
    </row>
    <row r="124">
      <c r="A124" s="4" t="s">
        <v>1402</v>
      </c>
      <c r="B124" s="1" t="s">
        <v>1403</v>
      </c>
      <c r="C124" s="1" t="s">
        <v>1404</v>
      </c>
      <c r="D124" s="1" t="s">
        <v>1405</v>
      </c>
      <c r="E124" s="1" t="str">
        <f t="shared" si="1"/>
        <v>50 rue Cortambert                                                                                                75016 Paris</v>
      </c>
      <c r="F124" s="1" t="s">
        <v>9619</v>
      </c>
      <c r="G124" s="1" t="s">
        <v>1406</v>
      </c>
      <c r="H124" s="1" t="s">
        <v>11</v>
      </c>
      <c r="I124" s="1" t="s">
        <v>1407</v>
      </c>
      <c r="J124" s="1" t="s">
        <v>31</v>
      </c>
      <c r="K124" s="3"/>
      <c r="L124" s="3"/>
    </row>
    <row r="125">
      <c r="A125" s="4" t="s">
        <v>1409</v>
      </c>
      <c r="B125" s="1" t="s">
        <v>1410</v>
      </c>
      <c r="C125" s="1" t="s">
        <v>1411</v>
      </c>
      <c r="D125" s="1" t="s">
        <v>9723</v>
      </c>
      <c r="E125" s="1" t="str">
        <f t="shared" si="1"/>
        <v>10 rue brascassat                                                                                                </v>
      </c>
      <c r="F125" s="1" t="s">
        <v>9597</v>
      </c>
      <c r="G125" s="1" t="s">
        <v>1413</v>
      </c>
      <c r="H125" s="1" t="s">
        <v>11</v>
      </c>
      <c r="I125" s="5" t="s">
        <v>1414</v>
      </c>
      <c r="J125" s="1" t="s">
        <v>43</v>
      </c>
      <c r="K125" s="3"/>
      <c r="L125" s="3"/>
    </row>
    <row r="126">
      <c r="A126" s="4" t="s">
        <v>1416</v>
      </c>
      <c r="B126" s="1" t="s">
        <v>1417</v>
      </c>
      <c r="C126" s="3"/>
      <c r="D126" s="1" t="s">
        <v>9575</v>
      </c>
      <c r="E126" s="1" t="str">
        <f t="shared" si="1"/>
        <v>pas d'adresse</v>
      </c>
      <c r="F126" s="1" t="s">
        <v>9608</v>
      </c>
      <c r="G126" s="3"/>
      <c r="H126" s="1" t="s">
        <v>11</v>
      </c>
      <c r="I126" s="1" t="s">
        <v>11</v>
      </c>
      <c r="J126" s="1" t="s">
        <v>11</v>
      </c>
      <c r="K126" s="3"/>
      <c r="L126" s="3"/>
    </row>
    <row r="127">
      <c r="A127" s="4" t="s">
        <v>1427</v>
      </c>
      <c r="B127" s="1" t="s">
        <v>1428</v>
      </c>
      <c r="C127" s="1" t="s">
        <v>1429</v>
      </c>
      <c r="D127" s="1" t="s">
        <v>9724</v>
      </c>
      <c r="E127" s="1" t="str">
        <f t="shared" si="1"/>
        <v>1 Rue Jacques Camille Paris                                 appt 17                                                                                                             </v>
      </c>
      <c r="F127" s="1" t="s">
        <v>9603</v>
      </c>
      <c r="G127" s="1" t="s">
        <v>1431</v>
      </c>
      <c r="H127" s="1" t="s">
        <v>11</v>
      </c>
      <c r="I127" s="5" t="s">
        <v>1432</v>
      </c>
      <c r="J127" s="1" t="s">
        <v>80</v>
      </c>
      <c r="K127" s="3"/>
      <c r="L127" s="3"/>
    </row>
    <row r="128">
      <c r="A128" s="4" t="s">
        <v>1434</v>
      </c>
      <c r="B128" s="1" t="s">
        <v>1435</v>
      </c>
      <c r="C128" s="1" t="s">
        <v>1436</v>
      </c>
      <c r="D128" s="1" t="s">
        <v>9725</v>
      </c>
      <c r="E128" s="1" t="str">
        <f t="shared" si="1"/>
        <v>Place Saint Christoly                                                                                                </v>
      </c>
      <c r="F128" s="1" t="s">
        <v>9592</v>
      </c>
      <c r="G128" s="1" t="s">
        <v>1438</v>
      </c>
      <c r="H128" s="1" t="s">
        <v>11</v>
      </c>
      <c r="I128" s="5" t="s">
        <v>1439</v>
      </c>
      <c r="J128" s="1" t="s">
        <v>154</v>
      </c>
      <c r="K128" s="3"/>
      <c r="L128" s="3"/>
    </row>
    <row r="129">
      <c r="A129" s="4" t="s">
        <v>1443</v>
      </c>
      <c r="B129" s="1" t="s">
        <v>1444</v>
      </c>
      <c r="C129" s="1" t="s">
        <v>1445</v>
      </c>
      <c r="D129" s="1" t="s">
        <v>9726</v>
      </c>
      <c r="E129" s="1" t="str">
        <f t="shared" si="1"/>
        <v>13 rue Charles Domercq                                                                                                </v>
      </c>
      <c r="F129" s="1" t="s">
        <v>9597</v>
      </c>
      <c r="G129" s="1" t="s">
        <v>1447</v>
      </c>
      <c r="H129" s="1" t="s">
        <v>11</v>
      </c>
      <c r="I129" s="1" t="s">
        <v>11</v>
      </c>
      <c r="J129" s="1" t="s">
        <v>80</v>
      </c>
      <c r="K129" s="3"/>
      <c r="L129" s="3"/>
    </row>
    <row r="130">
      <c r="A130" s="4" t="s">
        <v>1459</v>
      </c>
      <c r="B130" s="1" t="s">
        <v>1460</v>
      </c>
      <c r="C130" s="3"/>
      <c r="D130" s="1" t="s">
        <v>9575</v>
      </c>
      <c r="E130" s="1" t="str">
        <f t="shared" si="1"/>
        <v>pas d'adresse</v>
      </c>
      <c r="F130" s="1" t="s">
        <v>9608</v>
      </c>
      <c r="G130" s="3"/>
      <c r="H130" s="1" t="s">
        <v>11</v>
      </c>
      <c r="I130" s="1" t="s">
        <v>11</v>
      </c>
      <c r="J130" s="1" t="s">
        <v>11</v>
      </c>
      <c r="K130" s="3"/>
      <c r="L130" s="3"/>
    </row>
    <row r="131">
      <c r="A131" s="4" t="s">
        <v>1466</v>
      </c>
      <c r="B131" s="1" t="s">
        <v>1467</v>
      </c>
      <c r="C131" s="3"/>
      <c r="D131" s="1" t="s">
        <v>9575</v>
      </c>
      <c r="E131" s="1" t="str">
        <f t="shared" si="1"/>
        <v>pas d'adresse</v>
      </c>
      <c r="F131" s="1" t="s">
        <v>9608</v>
      </c>
      <c r="G131" s="3"/>
      <c r="H131" s="1" t="s">
        <v>11</v>
      </c>
      <c r="I131" s="1" t="s">
        <v>11</v>
      </c>
      <c r="J131" s="1" t="s">
        <v>11</v>
      </c>
      <c r="K131" s="3"/>
      <c r="L131" s="3"/>
    </row>
    <row r="132">
      <c r="A132" s="4" t="s">
        <v>1471</v>
      </c>
      <c r="B132" s="1" t="s">
        <v>1472</v>
      </c>
      <c r="C132" s="1" t="s">
        <v>1473</v>
      </c>
      <c r="D132" s="1" t="s">
        <v>9727</v>
      </c>
      <c r="E132" s="1" t="str">
        <f t="shared" si="1"/>
        <v>369 QUATER AVENUE DE VERDUN                                  APPARTEMENT C11                                                                                                              </v>
      </c>
      <c r="F132" s="1" t="s">
        <v>9601</v>
      </c>
      <c r="G132" s="1" t="s">
        <v>1475</v>
      </c>
      <c r="H132" s="1" t="s">
        <v>11</v>
      </c>
      <c r="I132" s="5" t="s">
        <v>1476</v>
      </c>
      <c r="J132" s="1" t="s">
        <v>1199</v>
      </c>
      <c r="K132" s="3"/>
      <c r="L132" s="3"/>
    </row>
    <row r="133">
      <c r="A133" s="4" t="s">
        <v>1484</v>
      </c>
      <c r="B133" s="1" t="s">
        <v>1485</v>
      </c>
      <c r="C133" s="1" t="s">
        <v>1486</v>
      </c>
      <c r="D133" s="1" t="s">
        <v>9728</v>
      </c>
      <c r="E133" s="1" t="str">
        <f t="shared" si="1"/>
        <v>41 rue Bernard Adour                                                                                                </v>
      </c>
      <c r="F133" s="1" t="s">
        <v>9661</v>
      </c>
      <c r="G133" s="1" t="s">
        <v>1488</v>
      </c>
      <c r="H133" s="1" t="s">
        <v>11</v>
      </c>
      <c r="I133" s="1" t="s">
        <v>11</v>
      </c>
      <c r="J133" s="1" t="s">
        <v>154</v>
      </c>
      <c r="K133" s="3"/>
      <c r="L133" s="3"/>
    </row>
    <row r="134">
      <c r="A134" s="4" t="s">
        <v>1498</v>
      </c>
      <c r="B134" s="1" t="s">
        <v>1499</v>
      </c>
      <c r="C134" s="1" t="s">
        <v>1500</v>
      </c>
      <c r="D134" s="1" t="s">
        <v>9729</v>
      </c>
      <c r="E134" s="1" t="str">
        <f t="shared" si="1"/>
        <v>000 Bordeaux</v>
      </c>
      <c r="F134" s="1" t="s">
        <v>9619</v>
      </c>
      <c r="G134" s="1" t="s">
        <v>1502</v>
      </c>
      <c r="H134" s="1" t="s">
        <v>1503</v>
      </c>
      <c r="I134" s="5" t="s">
        <v>1504</v>
      </c>
      <c r="J134" s="1" t="s">
        <v>31</v>
      </c>
      <c r="K134" s="3"/>
      <c r="L134" s="3"/>
    </row>
    <row r="135">
      <c r="A135" s="4" t="s">
        <v>1506</v>
      </c>
      <c r="B135" s="1" t="s">
        <v>1507</v>
      </c>
      <c r="C135" s="1" t="s">
        <v>1508</v>
      </c>
      <c r="D135" s="1" t="s">
        <v>9730</v>
      </c>
      <c r="E135" s="1" t="str">
        <f t="shared" si="1"/>
        <v>25 Rue du Docteur Jacques Monod                                                                                                </v>
      </c>
      <c r="F135" s="1" t="s">
        <v>9731</v>
      </c>
      <c r="G135" s="1" t="s">
        <v>1510</v>
      </c>
      <c r="H135" s="1" t="s">
        <v>11</v>
      </c>
      <c r="I135" s="1" t="s">
        <v>11</v>
      </c>
      <c r="J135" s="1" t="s">
        <v>312</v>
      </c>
      <c r="K135" s="3"/>
      <c r="L135" s="3"/>
    </row>
    <row r="136">
      <c r="A136" s="4" t="s">
        <v>1518</v>
      </c>
      <c r="B136" s="1" t="s">
        <v>1519</v>
      </c>
      <c r="C136" s="1" t="s">
        <v>1520</v>
      </c>
      <c r="D136" s="1" t="s">
        <v>9732</v>
      </c>
      <c r="E136" s="1" t="str">
        <f t="shared" si="1"/>
        <v>680 Cours de la Libération                                                                                                </v>
      </c>
      <c r="F136" s="1" t="s">
        <v>9657</v>
      </c>
      <c r="G136" s="1" t="s">
        <v>1522</v>
      </c>
      <c r="H136" s="1" t="s">
        <v>1523</v>
      </c>
      <c r="I136" s="5" t="s">
        <v>1524</v>
      </c>
      <c r="J136" s="1" t="s">
        <v>924</v>
      </c>
      <c r="K136" s="3"/>
      <c r="L136" s="3"/>
    </row>
    <row r="137">
      <c r="A137" s="4" t="s">
        <v>1528</v>
      </c>
      <c r="B137" s="1" t="s">
        <v>1529</v>
      </c>
      <c r="C137" s="1" t="s">
        <v>1530</v>
      </c>
      <c r="D137" s="1" t="s">
        <v>9733</v>
      </c>
      <c r="E137" s="1" t="str">
        <f t="shared" si="1"/>
        <v>21, avenue Félix Faure                                                                                                </v>
      </c>
      <c r="F137" s="1" t="s">
        <v>9661</v>
      </c>
      <c r="G137" s="1" t="s">
        <v>1532</v>
      </c>
      <c r="H137" s="1" t="s">
        <v>1533</v>
      </c>
      <c r="I137" s="5" t="s">
        <v>1534</v>
      </c>
      <c r="J137" s="1" t="s">
        <v>80</v>
      </c>
      <c r="K137" s="3"/>
      <c r="L137" s="3"/>
    </row>
    <row r="138">
      <c r="A138" s="4" t="s">
        <v>1536</v>
      </c>
      <c r="B138" s="1" t="s">
        <v>1537</v>
      </c>
      <c r="C138" s="1" t="s">
        <v>1538</v>
      </c>
      <c r="D138" s="1" t="s">
        <v>9734</v>
      </c>
      <c r="E138" s="1" t="str">
        <f t="shared" si="1"/>
        <v>89 quai des Chartrons                                                                                                </v>
      </c>
      <c r="F138" s="1" t="s">
        <v>9592</v>
      </c>
      <c r="G138" s="1" t="s">
        <v>1540</v>
      </c>
      <c r="H138" s="1" t="s">
        <v>11</v>
      </c>
      <c r="I138" s="1" t="s">
        <v>11</v>
      </c>
      <c r="J138" s="1" t="s">
        <v>31</v>
      </c>
      <c r="K138" s="3"/>
      <c r="L138" s="3"/>
    </row>
    <row r="139">
      <c r="A139" s="4" t="s">
        <v>1542</v>
      </c>
      <c r="B139" s="1" t="s">
        <v>1543</v>
      </c>
      <c r="C139" s="1" t="s">
        <v>1544</v>
      </c>
      <c r="D139" s="1" t="s">
        <v>9735</v>
      </c>
      <c r="E139" s="1" t="str">
        <f t="shared" si="1"/>
        <v> rue Paul Louis Lande                                                                                                </v>
      </c>
      <c r="F139" s="1" t="s">
        <v>9592</v>
      </c>
      <c r="G139" s="1" t="s">
        <v>1546</v>
      </c>
      <c r="H139" s="1" t="s">
        <v>1547</v>
      </c>
      <c r="I139" s="5" t="s">
        <v>1548</v>
      </c>
      <c r="J139" s="1" t="s">
        <v>154</v>
      </c>
      <c r="K139" s="3"/>
      <c r="L139" s="3"/>
    </row>
    <row r="140">
      <c r="A140" s="4" t="s">
        <v>1556</v>
      </c>
      <c r="B140" s="1" t="s">
        <v>1557</v>
      </c>
      <c r="C140" s="1" t="s">
        <v>1558</v>
      </c>
      <c r="D140" s="1" t="s">
        <v>9736</v>
      </c>
      <c r="E140" s="1" t="str">
        <f t="shared" si="1"/>
        <v>213 rue SAINTE CATHERINE                                                                                                </v>
      </c>
      <c r="F140" s="1" t="s">
        <v>9592</v>
      </c>
      <c r="G140" s="1" t="s">
        <v>1560</v>
      </c>
      <c r="H140" s="1" t="s">
        <v>1561</v>
      </c>
      <c r="I140" s="5" t="s">
        <v>1562</v>
      </c>
      <c r="J140" s="1" t="s">
        <v>312</v>
      </c>
      <c r="K140" s="3"/>
      <c r="L140" s="3"/>
    </row>
    <row r="141">
      <c r="A141" s="4" t="s">
        <v>1566</v>
      </c>
      <c r="B141" s="1" t="s">
        <v>1567</v>
      </c>
      <c r="C141" s="1" t="s">
        <v>1568</v>
      </c>
      <c r="D141" s="1" t="s">
        <v>9737</v>
      </c>
      <c r="E141" s="1" t="str">
        <f t="shared" si="1"/>
        <v>66 rue Abbé de l'Epée                                                                                                </v>
      </c>
      <c r="F141" s="1" t="s">
        <v>9592</v>
      </c>
      <c r="G141" s="1" t="s">
        <v>1570</v>
      </c>
      <c r="H141" s="1" t="s">
        <v>11</v>
      </c>
      <c r="I141" s="5" t="s">
        <v>1571</v>
      </c>
      <c r="J141" s="1" t="s">
        <v>924</v>
      </c>
      <c r="K141" s="3"/>
      <c r="L141" s="3"/>
    </row>
    <row r="142">
      <c r="A142" s="4" t="s">
        <v>1577</v>
      </c>
      <c r="B142" s="1" t="s">
        <v>1578</v>
      </c>
      <c r="C142" s="1" t="s">
        <v>1579</v>
      </c>
      <c r="D142" s="1" t="s">
        <v>9738</v>
      </c>
      <c r="E142" s="1" t="str">
        <f t="shared" si="1"/>
        <v>12 rue Charlevoix de Villers                                                                                                </v>
      </c>
      <c r="F142" s="1" t="s">
        <v>9603</v>
      </c>
      <c r="G142" s="1" t="s">
        <v>1581</v>
      </c>
      <c r="H142" s="1" t="s">
        <v>11</v>
      </c>
      <c r="I142" s="1" t="s">
        <v>11</v>
      </c>
      <c r="J142" s="1" t="s">
        <v>31</v>
      </c>
      <c r="K142" s="3"/>
      <c r="L142" s="3"/>
    </row>
    <row r="143">
      <c r="A143" s="4" t="s">
        <v>1583</v>
      </c>
      <c r="B143" s="1" t="s">
        <v>1584</v>
      </c>
      <c r="C143" s="1" t="s">
        <v>1585</v>
      </c>
      <c r="D143" s="1" t="s">
        <v>9739</v>
      </c>
      <c r="E143" s="1" t="str">
        <f t="shared" si="1"/>
        <v>5 place Camille Julian                                 Cinéma Utopia                                                                                                             </v>
      </c>
      <c r="F143" s="1" t="s">
        <v>9592</v>
      </c>
      <c r="G143" s="1" t="s">
        <v>1587</v>
      </c>
      <c r="H143" s="1" t="s">
        <v>11</v>
      </c>
      <c r="I143" s="5" t="s">
        <v>1588</v>
      </c>
      <c r="J143" s="1" t="s">
        <v>382</v>
      </c>
      <c r="K143" s="3"/>
      <c r="L143" s="3"/>
    </row>
    <row r="144">
      <c r="A144" s="4" t="s">
        <v>1594</v>
      </c>
      <c r="B144" s="1" t="s">
        <v>1595</v>
      </c>
      <c r="C144" s="3"/>
      <c r="D144" s="1" t="s">
        <v>9575</v>
      </c>
      <c r="E144" s="1" t="str">
        <f t="shared" si="1"/>
        <v>pas d'adresse</v>
      </c>
      <c r="F144" s="1" t="s">
        <v>9608</v>
      </c>
      <c r="G144" s="3"/>
      <c r="H144" s="1" t="s">
        <v>11</v>
      </c>
      <c r="I144" s="1" t="s">
        <v>11</v>
      </c>
      <c r="J144" s="1" t="s">
        <v>11</v>
      </c>
      <c r="K144" s="3"/>
      <c r="L144" s="3"/>
    </row>
    <row r="145">
      <c r="A145" s="4" t="s">
        <v>1603</v>
      </c>
      <c r="B145" s="1" t="s">
        <v>1604</v>
      </c>
      <c r="C145" s="1" t="s">
        <v>1605</v>
      </c>
      <c r="D145" s="1" t="s">
        <v>9740</v>
      </c>
      <c r="E145" s="1" t="str">
        <f t="shared" si="1"/>
        <v>12 rue de Treytins rés haut hippodrome                                 bat 12 appt 315                                                                             BP 315                                </v>
      </c>
      <c r="F145" s="1" t="s">
        <v>9741</v>
      </c>
      <c r="G145" s="1" t="s">
        <v>1607</v>
      </c>
      <c r="H145" s="1" t="s">
        <v>1608</v>
      </c>
      <c r="I145" s="5" t="s">
        <v>1609</v>
      </c>
      <c r="J145" s="1" t="s">
        <v>53</v>
      </c>
      <c r="K145" s="3"/>
      <c r="L145" s="3"/>
    </row>
    <row r="146">
      <c r="A146" s="4" t="s">
        <v>1621</v>
      </c>
      <c r="B146" s="1" t="s">
        <v>1622</v>
      </c>
      <c r="C146" s="1" t="s">
        <v>1623</v>
      </c>
      <c r="D146" s="1" t="s">
        <v>9742</v>
      </c>
      <c r="E146" s="1" t="str">
        <f t="shared" si="1"/>
        <v>83 rue Charles Martin                                                                                                </v>
      </c>
      <c r="F146" s="1" t="s">
        <v>9603</v>
      </c>
      <c r="G146" s="1" t="s">
        <v>1625</v>
      </c>
      <c r="H146" s="1" t="s">
        <v>11</v>
      </c>
      <c r="I146" s="5" t="s">
        <v>1626</v>
      </c>
      <c r="J146" s="1" t="s">
        <v>154</v>
      </c>
      <c r="K146" s="3"/>
      <c r="L146" s="3"/>
    </row>
    <row r="147">
      <c r="A147" s="4" t="s">
        <v>1628</v>
      </c>
      <c r="B147" s="1" t="s">
        <v>1629</v>
      </c>
      <c r="C147" s="1" t="s">
        <v>1630</v>
      </c>
      <c r="D147" s="1" t="s">
        <v>9743</v>
      </c>
      <c r="E147" s="1" t="str">
        <f t="shared" si="1"/>
        <v>84 BIS AVENUE THIERS                                                                                                </v>
      </c>
      <c r="F147" s="1" t="s">
        <v>9631</v>
      </c>
      <c r="G147" s="1" t="s">
        <v>1632</v>
      </c>
      <c r="H147" s="1" t="s">
        <v>11</v>
      </c>
      <c r="I147" s="5" t="s">
        <v>1633</v>
      </c>
      <c r="J147" s="1" t="s">
        <v>53</v>
      </c>
      <c r="K147" s="3"/>
      <c r="L147" s="3"/>
    </row>
    <row r="148">
      <c r="A148" s="4" t="s">
        <v>1655</v>
      </c>
      <c r="B148" s="1" t="s">
        <v>1656</v>
      </c>
      <c r="C148" s="1" t="s">
        <v>1657</v>
      </c>
      <c r="D148" s="1" t="s">
        <v>9744</v>
      </c>
      <c r="E148" s="1" t="str">
        <f t="shared" si="1"/>
        <v>96 rue de la Béchade                                                                                                </v>
      </c>
      <c r="F148" s="1" t="s">
        <v>9592</v>
      </c>
      <c r="G148" s="1" t="s">
        <v>1659</v>
      </c>
      <c r="H148" s="1" t="s">
        <v>11</v>
      </c>
      <c r="I148" s="5" t="s">
        <v>1660</v>
      </c>
      <c r="J148" s="1" t="s">
        <v>154</v>
      </c>
      <c r="K148" s="3"/>
      <c r="L148" s="3"/>
    </row>
    <row r="149">
      <c r="A149" s="4" t="s">
        <v>1668</v>
      </c>
      <c r="B149" s="1" t="s">
        <v>1669</v>
      </c>
      <c r="C149" s="1" t="s">
        <v>1670</v>
      </c>
      <c r="D149" s="1" t="s">
        <v>9745</v>
      </c>
      <c r="E149" s="1" t="str">
        <f t="shared" si="1"/>
        <v>92 rue de Pessac                                                                                                </v>
      </c>
      <c r="F149" s="1" t="s">
        <v>9592</v>
      </c>
      <c r="G149" s="1" t="s">
        <v>1672</v>
      </c>
      <c r="H149" s="1" t="s">
        <v>11</v>
      </c>
      <c r="I149" s="1" t="s">
        <v>11</v>
      </c>
      <c r="J149" s="1" t="s">
        <v>80</v>
      </c>
      <c r="K149" s="3"/>
      <c r="L149" s="3"/>
    </row>
    <row r="150">
      <c r="A150" s="4" t="s">
        <v>1674</v>
      </c>
      <c r="B150" s="1" t="s">
        <v>1675</v>
      </c>
      <c r="C150" s="1" t="s">
        <v>1676</v>
      </c>
      <c r="D150" s="1" t="s">
        <v>9746</v>
      </c>
      <c r="E150" s="1" t="str">
        <f t="shared" si="1"/>
        <v>Association phénix ecoute et paroles ,10 avenue Bel-Air                                  1 etage                                                                                                             </v>
      </c>
      <c r="F150" s="1" t="s">
        <v>9661</v>
      </c>
      <c r="G150" s="1" t="s">
        <v>1678</v>
      </c>
      <c r="H150" s="1" t="s">
        <v>11</v>
      </c>
      <c r="I150" s="5" t="s">
        <v>1679</v>
      </c>
      <c r="J150" s="1" t="s">
        <v>53</v>
      </c>
      <c r="K150" s="3"/>
      <c r="L150" s="3"/>
    </row>
    <row r="151">
      <c r="A151" s="4" t="s">
        <v>1685</v>
      </c>
      <c r="B151" s="1" t="s">
        <v>1686</v>
      </c>
      <c r="C151" s="1" t="s">
        <v>1687</v>
      </c>
      <c r="D151" s="1" t="s">
        <v>1688</v>
      </c>
      <c r="E151" s="1" t="str">
        <f t="shared" si="1"/>
        <v>125 Bd Saint Denis                                                                                                92400 COURBEVOIE</v>
      </c>
      <c r="F151" s="1" t="s">
        <v>9619</v>
      </c>
      <c r="G151" s="1" t="s">
        <v>1689</v>
      </c>
      <c r="H151" s="1" t="s">
        <v>1690</v>
      </c>
      <c r="I151" s="5" t="s">
        <v>1691</v>
      </c>
      <c r="J151" s="1" t="s">
        <v>53</v>
      </c>
      <c r="K151" s="3"/>
      <c r="L151" s="3"/>
    </row>
    <row r="152">
      <c r="A152" s="4" t="s">
        <v>1697</v>
      </c>
      <c r="B152" s="1" t="s">
        <v>1698</v>
      </c>
      <c r="C152" s="1" t="s">
        <v>1699</v>
      </c>
      <c r="D152" s="1" t="s">
        <v>9747</v>
      </c>
      <c r="E152" s="1" t="str">
        <f t="shared" si="1"/>
        <v>130 avenue Louis Barthou                                 LE LABB                                                                                                             </v>
      </c>
      <c r="F152" s="1" t="s">
        <v>9661</v>
      </c>
      <c r="G152" s="1" t="s">
        <v>1701</v>
      </c>
      <c r="H152" s="1" t="s">
        <v>11</v>
      </c>
      <c r="I152" s="1" t="s">
        <v>11</v>
      </c>
      <c r="J152" s="1" t="s">
        <v>53</v>
      </c>
      <c r="K152" s="3"/>
      <c r="L152" s="3"/>
    </row>
    <row r="153">
      <c r="A153" s="4" t="s">
        <v>1703</v>
      </c>
      <c r="B153" s="1" t="s">
        <v>1704</v>
      </c>
      <c r="C153" s="1" t="s">
        <v>1705</v>
      </c>
      <c r="D153" s="1" t="s">
        <v>9748</v>
      </c>
      <c r="E153" s="1" t="str">
        <f t="shared" si="1"/>
        <v>34 rue de Chouiney                                                                                                 </v>
      </c>
      <c r="F153" s="1" t="s">
        <v>9749</v>
      </c>
      <c r="G153" s="1" t="s">
        <v>1707</v>
      </c>
      <c r="H153" s="1" t="s">
        <v>11</v>
      </c>
      <c r="I153" s="1" t="s">
        <v>11</v>
      </c>
      <c r="J153" s="1" t="s">
        <v>11</v>
      </c>
      <c r="K153" s="3"/>
      <c r="L153" s="3"/>
    </row>
    <row r="154">
      <c r="A154" s="4" t="s">
        <v>1709</v>
      </c>
      <c r="B154" s="1" t="s">
        <v>1710</v>
      </c>
      <c r="C154" s="1" t="s">
        <v>1711</v>
      </c>
      <c r="D154" s="1" t="s">
        <v>9750</v>
      </c>
      <c r="E154" s="1" t="str">
        <f t="shared" si="1"/>
        <v>1 rue Erik Satie, Clos Montesquieu                                                                                                </v>
      </c>
      <c r="F154" s="1" t="s">
        <v>9661</v>
      </c>
      <c r="G154" s="1" t="s">
        <v>1713</v>
      </c>
      <c r="H154" s="1" t="s">
        <v>11</v>
      </c>
      <c r="I154" s="1" t="s">
        <v>11</v>
      </c>
      <c r="J154" s="1" t="s">
        <v>183</v>
      </c>
      <c r="K154" s="3"/>
      <c r="L154" s="3"/>
    </row>
    <row r="155">
      <c r="A155" s="4" t="s">
        <v>1735</v>
      </c>
      <c r="B155" s="1" t="s">
        <v>1736</v>
      </c>
      <c r="C155" s="3"/>
      <c r="D155" s="1" t="s">
        <v>9575</v>
      </c>
      <c r="E155" s="1" t="str">
        <f t="shared" si="1"/>
        <v>pas d'adresse</v>
      </c>
      <c r="F155" s="1" t="s">
        <v>9608</v>
      </c>
      <c r="G155" s="3"/>
      <c r="H155" s="1" t="s">
        <v>11</v>
      </c>
      <c r="I155" s="1" t="s">
        <v>11</v>
      </c>
      <c r="J155" s="1" t="s">
        <v>11</v>
      </c>
      <c r="K155" s="3"/>
      <c r="L155" s="3"/>
    </row>
    <row r="156">
      <c r="A156" s="4" t="s">
        <v>1740</v>
      </c>
      <c r="B156" s="1" t="s">
        <v>1741</v>
      </c>
      <c r="C156" s="1" t="s">
        <v>1742</v>
      </c>
      <c r="D156" s="1" t="s">
        <v>9751</v>
      </c>
      <c r="E156" s="1" t="str">
        <f t="shared" si="1"/>
        <v>ATHÉNÉE Père Joseph Wresinski place saint christoly                                 Boite 36                                                                                                             </v>
      </c>
      <c r="F156" s="1" t="s">
        <v>9592</v>
      </c>
      <c r="G156" s="1" t="s">
        <v>1744</v>
      </c>
      <c r="H156" s="1" t="s">
        <v>1745</v>
      </c>
      <c r="I156" s="1" t="s">
        <v>11</v>
      </c>
      <c r="J156" s="1" t="s">
        <v>80</v>
      </c>
      <c r="K156" s="3"/>
      <c r="L156" s="3"/>
    </row>
    <row r="157">
      <c r="A157" s="4" t="s">
        <v>1747</v>
      </c>
      <c r="B157" s="1" t="s">
        <v>1748</v>
      </c>
      <c r="C157" s="1" t="s">
        <v>1749</v>
      </c>
      <c r="D157" s="1" t="s">
        <v>9752</v>
      </c>
      <c r="E157" s="1" t="str">
        <f t="shared" si="1"/>
        <v>118 rue héron                                                                                                </v>
      </c>
      <c r="F157" s="1" t="s">
        <v>9592</v>
      </c>
      <c r="G157" s="1" t="s">
        <v>1283</v>
      </c>
      <c r="H157" s="1" t="s">
        <v>11</v>
      </c>
      <c r="I157" s="5" t="s">
        <v>1751</v>
      </c>
      <c r="J157" s="1" t="s">
        <v>31</v>
      </c>
      <c r="K157" s="3"/>
      <c r="L157" s="3"/>
    </row>
    <row r="158">
      <c r="A158" s="4" t="s">
        <v>1755</v>
      </c>
      <c r="B158" s="1" t="s">
        <v>1756</v>
      </c>
      <c r="C158" s="1" t="s">
        <v>1757</v>
      </c>
      <c r="D158" s="1" t="s">
        <v>9753</v>
      </c>
      <c r="E158" s="1" t="str">
        <f t="shared" si="1"/>
        <v>29 rue de la Paix                                                                                                  </v>
      </c>
      <c r="F158" s="1" t="s">
        <v>9661</v>
      </c>
      <c r="G158" s="1" t="s">
        <v>1759</v>
      </c>
      <c r="H158" s="1" t="s">
        <v>11</v>
      </c>
      <c r="I158" s="5" t="s">
        <v>1760</v>
      </c>
      <c r="J158" s="1" t="s">
        <v>312</v>
      </c>
      <c r="K158" s="3"/>
      <c r="L158" s="3"/>
    </row>
    <row r="159">
      <c r="A159" s="4" t="s">
        <v>1768</v>
      </c>
      <c r="B159" s="1" t="s">
        <v>1769</v>
      </c>
      <c r="C159" s="1" t="s">
        <v>1770</v>
      </c>
      <c r="D159" s="1" t="s">
        <v>9754</v>
      </c>
      <c r="E159" s="1" t="str">
        <f t="shared" si="1"/>
        <v>324 chemin du Bois d'Aubigney                                                                                                </v>
      </c>
      <c r="F159" s="1" t="s">
        <v>9755</v>
      </c>
      <c r="G159" s="1" t="s">
        <v>1772</v>
      </c>
      <c r="H159" s="1" t="s">
        <v>1773</v>
      </c>
      <c r="I159" s="5" t="s">
        <v>1774</v>
      </c>
      <c r="J159" s="1" t="s">
        <v>31</v>
      </c>
      <c r="K159" s="3"/>
      <c r="L159" s="3"/>
    </row>
    <row r="160">
      <c r="A160" s="4" t="s">
        <v>1776</v>
      </c>
      <c r="B160" s="1" t="s">
        <v>1777</v>
      </c>
      <c r="C160" s="1" t="s">
        <v>1778</v>
      </c>
      <c r="D160" s="1" t="s">
        <v>9756</v>
      </c>
      <c r="E160" s="1" t="str">
        <f t="shared" si="1"/>
        <v>134 rue de Begles.                                  Appt 8                                                                                                             </v>
      </c>
      <c r="F160" s="1" t="s">
        <v>9597</v>
      </c>
      <c r="G160" s="1" t="s">
        <v>1780</v>
      </c>
      <c r="H160" s="1" t="s">
        <v>1781</v>
      </c>
      <c r="I160" s="3"/>
      <c r="J160" s="1" t="s">
        <v>80</v>
      </c>
      <c r="K160" s="3"/>
      <c r="L160" s="3"/>
    </row>
    <row r="161">
      <c r="A161" s="4" t="s">
        <v>1783</v>
      </c>
      <c r="B161" s="1" t="s">
        <v>1784</v>
      </c>
      <c r="C161" s="1" t="s">
        <v>1785</v>
      </c>
      <c r="D161" s="1" t="s">
        <v>9757</v>
      </c>
      <c r="E161" s="1" t="str">
        <f t="shared" si="1"/>
        <v>127 avenue Emile Counord                                 Immeuble Arc-en-Ciel                                                                                                             </v>
      </c>
      <c r="F161" s="1" t="s">
        <v>9603</v>
      </c>
      <c r="G161" s="1" t="s">
        <v>1787</v>
      </c>
      <c r="H161" s="1" t="s">
        <v>11</v>
      </c>
      <c r="I161" s="5" t="s">
        <v>1788</v>
      </c>
      <c r="J161" s="1" t="s">
        <v>924</v>
      </c>
      <c r="K161" s="3"/>
      <c r="L161" s="3"/>
    </row>
    <row r="162">
      <c r="A162" s="4" t="s">
        <v>1806</v>
      </c>
      <c r="B162" s="1" t="s">
        <v>1807</v>
      </c>
      <c r="C162" s="3"/>
      <c r="D162" s="1" t="s">
        <v>9575</v>
      </c>
      <c r="E162" s="1" t="str">
        <f t="shared" si="1"/>
        <v>pas d'adresse</v>
      </c>
      <c r="F162" s="1" t="s">
        <v>9608</v>
      </c>
      <c r="G162" s="3"/>
      <c r="H162" s="1" t="s">
        <v>11</v>
      </c>
      <c r="I162" s="1" t="s">
        <v>11</v>
      </c>
      <c r="J162" s="1" t="s">
        <v>11</v>
      </c>
      <c r="K162" s="3"/>
      <c r="L162" s="3"/>
    </row>
    <row r="163">
      <c r="A163" s="4" t="s">
        <v>1815</v>
      </c>
      <c r="B163" s="1" t="s">
        <v>1816</v>
      </c>
      <c r="C163" s="3"/>
      <c r="D163" s="1" t="s">
        <v>9575</v>
      </c>
      <c r="E163" s="1" t="str">
        <f t="shared" si="1"/>
        <v>pas d'adresse</v>
      </c>
      <c r="F163" s="1" t="s">
        <v>9608</v>
      </c>
      <c r="G163" s="3"/>
      <c r="H163" s="1" t="s">
        <v>11</v>
      </c>
      <c r="I163" s="1" t="s">
        <v>11</v>
      </c>
      <c r="J163" s="1" t="s">
        <v>11</v>
      </c>
      <c r="K163" s="3"/>
      <c r="L163" s="3"/>
    </row>
    <row r="164">
      <c r="A164" s="4" t="s">
        <v>1822</v>
      </c>
      <c r="B164" s="1" t="s">
        <v>1823</v>
      </c>
      <c r="C164" s="1" t="s">
        <v>1824</v>
      </c>
      <c r="D164" s="1" t="s">
        <v>9758</v>
      </c>
      <c r="E164" s="1" t="str">
        <f t="shared" si="1"/>
        <v>8 rue Gambetta                                                                                                </v>
      </c>
      <c r="F164" s="1" t="s">
        <v>9661</v>
      </c>
      <c r="G164" s="1" t="s">
        <v>1826</v>
      </c>
      <c r="H164" s="1" t="s">
        <v>1827</v>
      </c>
      <c r="I164" s="5" t="s">
        <v>1828</v>
      </c>
      <c r="J164" s="1" t="s">
        <v>183</v>
      </c>
      <c r="K164" s="3"/>
      <c r="L164" s="3"/>
    </row>
    <row r="165">
      <c r="A165" s="4" t="s">
        <v>1830</v>
      </c>
      <c r="B165" s="1" t="s">
        <v>1831</v>
      </c>
      <c r="C165" s="1" t="s">
        <v>1832</v>
      </c>
      <c r="D165" s="1" t="s">
        <v>9759</v>
      </c>
      <c r="E165" s="1" t="str">
        <f t="shared" si="1"/>
        <v>38 Rue Peyronnet                                 Association Bout à Bout                                                                                                              </v>
      </c>
      <c r="F165" s="1" t="s">
        <v>9597</v>
      </c>
      <c r="G165" s="1" t="s">
        <v>1834</v>
      </c>
      <c r="H165" s="1" t="s">
        <v>11</v>
      </c>
      <c r="I165" s="3"/>
      <c r="J165" s="1" t="s">
        <v>80</v>
      </c>
      <c r="K165" s="3"/>
      <c r="L165" s="3"/>
    </row>
    <row r="166">
      <c r="A166" s="4" t="s">
        <v>1842</v>
      </c>
      <c r="B166" s="1" t="s">
        <v>1843</v>
      </c>
      <c r="C166" s="1" t="s">
        <v>1844</v>
      </c>
      <c r="D166" s="1" t="s">
        <v>9760</v>
      </c>
      <c r="E166" s="1" t="str">
        <f t="shared" si="1"/>
        <v>39 rue Hermitage de l'hippodrome                                                                                                </v>
      </c>
      <c r="F166" s="1" t="s">
        <v>9741</v>
      </c>
      <c r="G166" s="1" t="s">
        <v>1846</v>
      </c>
      <c r="H166" s="1" t="s">
        <v>1847</v>
      </c>
      <c r="I166" s="5" t="s">
        <v>1848</v>
      </c>
      <c r="J166" s="1" t="s">
        <v>31</v>
      </c>
      <c r="K166" s="3"/>
      <c r="L166" s="3"/>
    </row>
    <row r="167">
      <c r="A167" s="4" t="s">
        <v>1852</v>
      </c>
      <c r="B167" s="1" t="s">
        <v>1853</v>
      </c>
      <c r="C167" s="1" t="s">
        <v>1854</v>
      </c>
      <c r="D167" s="1" t="s">
        <v>9761</v>
      </c>
      <c r="E167" s="1" t="str">
        <f t="shared" si="1"/>
        <v>136 Rue Hortense                                                                                                </v>
      </c>
      <c r="F167" s="1" t="s">
        <v>9631</v>
      </c>
      <c r="G167" s="1" t="s">
        <v>1856</v>
      </c>
      <c r="H167" s="1" t="s">
        <v>11</v>
      </c>
      <c r="I167" s="1" t="s">
        <v>11</v>
      </c>
      <c r="J167" s="1" t="s">
        <v>154</v>
      </c>
      <c r="K167" s="3"/>
      <c r="L167" s="3"/>
    </row>
    <row r="168">
      <c r="A168" s="4" t="s">
        <v>1868</v>
      </c>
      <c r="B168" s="1" t="s">
        <v>1869</v>
      </c>
      <c r="C168" s="1" t="s">
        <v>1870</v>
      </c>
      <c r="D168" s="1" t="s">
        <v>9762</v>
      </c>
      <c r="E168" s="1" t="str">
        <f t="shared" si="1"/>
        <v>Esplanade des Antilles                                  UFR STC Local F104                                                                                                             </v>
      </c>
      <c r="F168" s="1" t="s">
        <v>9595</v>
      </c>
      <c r="G168" s="1" t="s">
        <v>1872</v>
      </c>
      <c r="H168" s="1" t="s">
        <v>11</v>
      </c>
      <c r="I168" s="1" t="s">
        <v>11</v>
      </c>
      <c r="J168" s="1" t="s">
        <v>154</v>
      </c>
      <c r="K168" s="3"/>
      <c r="L168" s="3"/>
    </row>
    <row r="169">
      <c r="A169" s="4" t="s">
        <v>1878</v>
      </c>
      <c r="B169" s="1" t="s">
        <v>1879</v>
      </c>
      <c r="C169" s="3"/>
      <c r="D169" s="1" t="s">
        <v>9575</v>
      </c>
      <c r="E169" s="1" t="str">
        <f t="shared" si="1"/>
        <v>pas d'adresse</v>
      </c>
      <c r="F169" s="1" t="s">
        <v>9608</v>
      </c>
      <c r="G169" s="3"/>
      <c r="H169" s="1" t="s">
        <v>11</v>
      </c>
      <c r="I169" s="1" t="s">
        <v>11</v>
      </c>
      <c r="J169" s="1" t="s">
        <v>11</v>
      </c>
      <c r="K169" s="3"/>
      <c r="L169" s="3"/>
    </row>
    <row r="170">
      <c r="A170" s="4" t="s">
        <v>1887</v>
      </c>
      <c r="B170" s="1" t="s">
        <v>1888</v>
      </c>
      <c r="C170" s="1" t="s">
        <v>1889</v>
      </c>
      <c r="D170" s="1" t="s">
        <v>9763</v>
      </c>
      <c r="E170" s="1" t="str">
        <f t="shared" si="1"/>
        <v>7-11 rue joseph brunet                                                                                                </v>
      </c>
      <c r="F170" s="1" t="s">
        <v>9603</v>
      </c>
      <c r="G170" s="1" t="s">
        <v>1891</v>
      </c>
      <c r="H170" s="1" t="s">
        <v>11</v>
      </c>
      <c r="I170" s="5" t="s">
        <v>1892</v>
      </c>
      <c r="J170" s="1" t="s">
        <v>80</v>
      </c>
      <c r="K170" s="3"/>
      <c r="L170" s="3"/>
    </row>
    <row r="171">
      <c r="A171" s="4" t="s">
        <v>1894</v>
      </c>
      <c r="B171" s="1" t="s">
        <v>1895</v>
      </c>
      <c r="C171" s="1" t="s">
        <v>1896</v>
      </c>
      <c r="D171" s="1" t="s">
        <v>9764</v>
      </c>
      <c r="E171" s="1" t="str">
        <f t="shared" si="1"/>
        <v>ANVP Maison des associations                                    55 Avenue du Maréchal de Lattre de Tassigny                                                                                                             </v>
      </c>
      <c r="F171" s="1" t="s">
        <v>9601</v>
      </c>
      <c r="G171" s="1" t="s">
        <v>1898</v>
      </c>
      <c r="H171" s="1" t="s">
        <v>11</v>
      </c>
      <c r="I171" s="1" t="s">
        <v>11</v>
      </c>
      <c r="J171" s="1" t="s">
        <v>31</v>
      </c>
      <c r="K171" s="3"/>
      <c r="L171" s="3"/>
    </row>
    <row r="172">
      <c r="A172" s="4" t="s">
        <v>1900</v>
      </c>
      <c r="B172" s="1" t="s">
        <v>1901</v>
      </c>
      <c r="C172" s="1" t="s">
        <v>1902</v>
      </c>
      <c r="D172" s="1" t="s">
        <v>9765</v>
      </c>
      <c r="E172" s="1" t="str">
        <f t="shared" si="1"/>
        <v>Rue Jean Sabarots                                                                                                 </v>
      </c>
      <c r="F172" s="1" t="s">
        <v>9631</v>
      </c>
      <c r="G172" s="1" t="s">
        <v>1904</v>
      </c>
      <c r="H172" s="1" t="s">
        <v>11</v>
      </c>
      <c r="I172" s="5" t="s">
        <v>1905</v>
      </c>
      <c r="J172" s="1" t="s">
        <v>80</v>
      </c>
      <c r="K172" s="3"/>
      <c r="L172" s="3"/>
    </row>
    <row r="173">
      <c r="A173" s="4" t="s">
        <v>1917</v>
      </c>
      <c r="B173" s="1" t="s">
        <v>1918</v>
      </c>
      <c r="C173" s="3"/>
      <c r="D173" s="1" t="s">
        <v>9575</v>
      </c>
      <c r="E173" s="1" t="str">
        <f t="shared" si="1"/>
        <v>pas d'adresse</v>
      </c>
      <c r="F173" s="1" t="s">
        <v>9608</v>
      </c>
      <c r="G173" s="3"/>
      <c r="H173" s="1" t="s">
        <v>11</v>
      </c>
      <c r="I173" s="1" t="s">
        <v>11</v>
      </c>
      <c r="J173" s="1" t="s">
        <v>11</v>
      </c>
      <c r="K173" s="3"/>
      <c r="L173" s="3"/>
    </row>
    <row r="174">
      <c r="A174" s="4" t="s">
        <v>1920</v>
      </c>
      <c r="B174" s="1" t="s">
        <v>1921</v>
      </c>
      <c r="C174" s="1" t="s">
        <v>1922</v>
      </c>
      <c r="D174" s="1" t="s">
        <v>9766</v>
      </c>
      <c r="E174" s="1" t="str">
        <f t="shared" si="1"/>
        <v>42 cours Anatole France                                                                                                </v>
      </c>
      <c r="F174" s="1" t="s">
        <v>9592</v>
      </c>
      <c r="G174" s="1" t="s">
        <v>1924</v>
      </c>
      <c r="H174" s="1" t="s">
        <v>11</v>
      </c>
      <c r="I174" s="1" t="s">
        <v>11</v>
      </c>
      <c r="J174" s="1" t="s">
        <v>80</v>
      </c>
      <c r="K174" s="3"/>
      <c r="L174" s="3"/>
    </row>
    <row r="175">
      <c r="A175" s="4" t="s">
        <v>1952</v>
      </c>
      <c r="B175" s="1" t="s">
        <v>1953</v>
      </c>
      <c r="C175" s="1" t="s">
        <v>1954</v>
      </c>
      <c r="D175" s="1" t="s">
        <v>9767</v>
      </c>
      <c r="E175" s="1" t="str">
        <f t="shared" si="1"/>
        <v>5 place Ravezies                                                                                                </v>
      </c>
      <c r="F175" s="1" t="s">
        <v>9603</v>
      </c>
      <c r="G175" s="1" t="s">
        <v>1956</v>
      </c>
      <c r="H175" s="1" t="s">
        <v>11</v>
      </c>
      <c r="I175" s="5" t="s">
        <v>1957</v>
      </c>
      <c r="J175" s="1" t="s">
        <v>924</v>
      </c>
      <c r="K175" s="3"/>
      <c r="L175" s="3"/>
    </row>
    <row r="176">
      <c r="A176" s="4" t="s">
        <v>1971</v>
      </c>
      <c r="B176" s="1" t="s">
        <v>1972</v>
      </c>
      <c r="C176" s="1" t="s">
        <v>1973</v>
      </c>
      <c r="D176" s="1" t="s">
        <v>9768</v>
      </c>
      <c r="E176" s="1" t="str">
        <f t="shared" si="1"/>
        <v>84 cours Aristide Briand                                                                                                </v>
      </c>
      <c r="F176" s="1" t="s">
        <v>9592</v>
      </c>
      <c r="G176" s="1" t="s">
        <v>1975</v>
      </c>
      <c r="H176" s="1" t="s">
        <v>11</v>
      </c>
      <c r="I176" s="5" t="s">
        <v>1976</v>
      </c>
      <c r="J176" s="1" t="s">
        <v>183</v>
      </c>
      <c r="K176" s="3"/>
      <c r="L176" s="3"/>
    </row>
    <row r="177">
      <c r="A177" s="4" t="s">
        <v>1984</v>
      </c>
      <c r="B177" s="1" t="s">
        <v>1985</v>
      </c>
      <c r="C177" s="1" t="s">
        <v>1986</v>
      </c>
      <c r="D177" s="1" t="s">
        <v>9769</v>
      </c>
      <c r="E177" s="1" t="str">
        <f t="shared" si="1"/>
        <v>16 bis rue jean jaures                                                                                                </v>
      </c>
      <c r="F177" s="1" t="s">
        <v>9741</v>
      </c>
      <c r="G177" s="1" t="s">
        <v>1988</v>
      </c>
      <c r="H177" s="1" t="s">
        <v>11</v>
      </c>
      <c r="I177" s="5" t="s">
        <v>1989</v>
      </c>
      <c r="J177" s="1" t="s">
        <v>11</v>
      </c>
      <c r="K177" s="3"/>
      <c r="L177" s="3"/>
    </row>
    <row r="178">
      <c r="A178" s="4" t="s">
        <v>1991</v>
      </c>
      <c r="B178" s="1" t="s">
        <v>1992</v>
      </c>
      <c r="C178" s="1" t="s">
        <v>1993</v>
      </c>
      <c r="D178" s="1" t="s">
        <v>9770</v>
      </c>
      <c r="E178" s="1" t="str">
        <f t="shared" si="1"/>
        <v>24 rue andre Hible                                                                                                </v>
      </c>
      <c r="F178" s="1" t="s">
        <v>9597</v>
      </c>
      <c r="G178" s="1" t="s">
        <v>1995</v>
      </c>
      <c r="H178" s="1" t="s">
        <v>11</v>
      </c>
      <c r="I178" s="5" t="s">
        <v>1996</v>
      </c>
      <c r="J178" s="1" t="s">
        <v>154</v>
      </c>
      <c r="K178" s="3"/>
      <c r="L178" s="3"/>
    </row>
    <row r="179">
      <c r="A179" s="4" t="s">
        <v>2000</v>
      </c>
      <c r="B179" s="1" t="s">
        <v>2001</v>
      </c>
      <c r="C179" s="1" t="s">
        <v>2002</v>
      </c>
      <c r="D179" s="1" t="s">
        <v>9771</v>
      </c>
      <c r="E179" s="1" t="str">
        <f t="shared" si="1"/>
        <v>25 rue Permentade                                 Centre d'animation St Michel                                                                                                             </v>
      </c>
      <c r="F179" s="1" t="s">
        <v>9592</v>
      </c>
      <c r="G179" s="1" t="s">
        <v>2004</v>
      </c>
      <c r="H179" s="1" t="s">
        <v>2005</v>
      </c>
      <c r="I179" s="5" t="s">
        <v>2006</v>
      </c>
      <c r="J179" s="1" t="s">
        <v>80</v>
      </c>
      <c r="K179" s="3"/>
      <c r="L179" s="3"/>
    </row>
    <row r="180">
      <c r="A180" s="4" t="s">
        <v>2012</v>
      </c>
      <c r="B180" s="1" t="s">
        <v>2013</v>
      </c>
      <c r="C180" s="1" t="s">
        <v>2014</v>
      </c>
      <c r="D180" s="1" t="s">
        <v>9772</v>
      </c>
      <c r="E180" s="1" t="str">
        <f t="shared" si="1"/>
        <v>42 rue du bocage                                                                                                 </v>
      </c>
      <c r="F180" s="1" t="s">
        <v>9661</v>
      </c>
      <c r="G180" s="1" t="s">
        <v>2016</v>
      </c>
      <c r="H180" s="1" t="s">
        <v>11</v>
      </c>
      <c r="I180" s="1" t="s">
        <v>11</v>
      </c>
      <c r="J180" s="1" t="s">
        <v>31</v>
      </c>
      <c r="K180" s="3"/>
      <c r="L180" s="3"/>
    </row>
    <row r="181">
      <c r="A181" s="4" t="s">
        <v>2018</v>
      </c>
      <c r="B181" s="1" t="s">
        <v>2019</v>
      </c>
      <c r="C181" s="1" t="s">
        <v>2020</v>
      </c>
      <c r="D181" s="1" t="s">
        <v>9773</v>
      </c>
      <c r="E181" s="1" t="str">
        <f t="shared" si="1"/>
        <v>2 rue Raymond Poincaré                                 La Calypso entrée 1                                                                                                             </v>
      </c>
      <c r="F181" s="1" t="s">
        <v>9611</v>
      </c>
      <c r="G181" s="1" t="s">
        <v>2022</v>
      </c>
      <c r="H181" s="1" t="s">
        <v>2023</v>
      </c>
      <c r="I181" s="5" t="s">
        <v>2024</v>
      </c>
      <c r="J181" s="1" t="s">
        <v>53</v>
      </c>
      <c r="K181" s="3"/>
      <c r="L181" s="3"/>
    </row>
    <row r="182">
      <c r="A182" s="4" t="s">
        <v>2030</v>
      </c>
      <c r="B182" s="1" t="s">
        <v>2031</v>
      </c>
      <c r="C182" s="1" t="s">
        <v>2032</v>
      </c>
      <c r="D182" s="1" t="s">
        <v>9774</v>
      </c>
      <c r="E182" s="1" t="str">
        <f t="shared" si="1"/>
        <v>Cours du maréchal Foch                                                                                                </v>
      </c>
      <c r="F182" s="1" t="s">
        <v>9592</v>
      </c>
      <c r="G182" s="1" t="s">
        <v>2034</v>
      </c>
      <c r="H182" s="1" t="s">
        <v>11</v>
      </c>
      <c r="I182" s="5" t="s">
        <v>2035</v>
      </c>
      <c r="J182" s="1" t="s">
        <v>80</v>
      </c>
      <c r="K182" s="3"/>
      <c r="L182" s="3"/>
    </row>
    <row r="183">
      <c r="A183" s="4" t="s">
        <v>2053</v>
      </c>
      <c r="B183" s="1" t="s">
        <v>2054</v>
      </c>
      <c r="C183" s="1" t="s">
        <v>2055</v>
      </c>
      <c r="D183" s="1" t="s">
        <v>9775</v>
      </c>
      <c r="E183" s="1" t="str">
        <f t="shared" si="1"/>
        <v>76 rue de Pessac                                                                                                </v>
      </c>
      <c r="F183" s="1" t="s">
        <v>9592</v>
      </c>
      <c r="G183" s="1" t="s">
        <v>2057</v>
      </c>
      <c r="H183" s="1" t="s">
        <v>11</v>
      </c>
      <c r="I183" s="5" t="s">
        <v>2058</v>
      </c>
      <c r="J183" s="1" t="s">
        <v>43</v>
      </c>
      <c r="K183" s="3"/>
      <c r="L183" s="3"/>
    </row>
    <row r="184">
      <c r="A184" s="4" t="s">
        <v>2064</v>
      </c>
      <c r="B184" s="1" t="s">
        <v>2065</v>
      </c>
      <c r="C184" s="1" t="s">
        <v>2066</v>
      </c>
      <c r="D184" s="1" t="s">
        <v>9776</v>
      </c>
      <c r="E184" s="1" t="str">
        <f t="shared" si="1"/>
        <v>125 cours Alsace et Lorraine                                                                                                </v>
      </c>
      <c r="F184" s="1" t="s">
        <v>9592</v>
      </c>
      <c r="G184" s="1" t="s">
        <v>2068</v>
      </c>
      <c r="H184" s="1" t="s">
        <v>11</v>
      </c>
      <c r="I184" s="5" t="s">
        <v>2069</v>
      </c>
      <c r="J184" s="1" t="s">
        <v>312</v>
      </c>
      <c r="K184" s="3"/>
      <c r="L184" s="3"/>
    </row>
    <row r="185">
      <c r="A185" s="4" t="s">
        <v>2079</v>
      </c>
      <c r="B185" s="1" t="s">
        <v>2080</v>
      </c>
      <c r="C185" s="1" t="s">
        <v>2081</v>
      </c>
      <c r="D185" s="1" t="s">
        <v>9777</v>
      </c>
      <c r="E185" s="1" t="str">
        <f t="shared" si="1"/>
        <v>8 rue de la Concorde                                                                                                </v>
      </c>
      <c r="F185" s="1" t="s">
        <v>9592</v>
      </c>
      <c r="G185" s="1" t="s">
        <v>2083</v>
      </c>
      <c r="H185" s="1" t="s">
        <v>11</v>
      </c>
      <c r="I185" s="5" t="s">
        <v>2084</v>
      </c>
      <c r="J185" s="1" t="s">
        <v>43</v>
      </c>
      <c r="K185" s="3"/>
      <c r="L185" s="3"/>
    </row>
    <row r="186">
      <c r="A186" s="4" t="s">
        <v>2092</v>
      </c>
      <c r="B186" s="1" t="s">
        <v>2093</v>
      </c>
      <c r="C186" s="1" t="s">
        <v>2094</v>
      </c>
      <c r="D186" s="1" t="s">
        <v>9778</v>
      </c>
      <c r="E186" s="1" t="str">
        <f t="shared" si="1"/>
        <v>59 rue Camille Sauvageau                                                                                                </v>
      </c>
      <c r="F186" s="1" t="s">
        <v>9597</v>
      </c>
      <c r="G186" s="1" t="s">
        <v>2096</v>
      </c>
      <c r="H186" s="1" t="s">
        <v>11</v>
      </c>
      <c r="I186" s="1" t="s">
        <v>11</v>
      </c>
      <c r="J186" s="1" t="s">
        <v>11</v>
      </c>
      <c r="K186" s="3"/>
      <c r="L186" s="3"/>
    </row>
    <row r="187">
      <c r="A187" s="4" t="s">
        <v>2100</v>
      </c>
      <c r="B187" s="1" t="s">
        <v>2101</v>
      </c>
      <c r="C187" s="1" t="s">
        <v>2102</v>
      </c>
      <c r="D187" s="1" t="s">
        <v>9779</v>
      </c>
      <c r="E187" s="1" t="str">
        <f t="shared" si="1"/>
        <v>7 Chemin de Maransin                                                                                                </v>
      </c>
      <c r="F187" s="1" t="s">
        <v>9780</v>
      </c>
      <c r="G187" s="1" t="s">
        <v>2104</v>
      </c>
      <c r="H187" s="1" t="s">
        <v>2105</v>
      </c>
      <c r="I187" s="1" t="s">
        <v>11</v>
      </c>
      <c r="J187" s="1" t="s">
        <v>312</v>
      </c>
      <c r="K187" s="3"/>
      <c r="L187" s="3"/>
    </row>
    <row r="188">
      <c r="A188" s="4" t="s">
        <v>2111</v>
      </c>
      <c r="B188" s="1" t="s">
        <v>2112</v>
      </c>
      <c r="C188" s="1" t="s">
        <v>2113</v>
      </c>
      <c r="D188" s="1" t="s">
        <v>9781</v>
      </c>
      <c r="E188" s="1" t="str">
        <f t="shared" si="1"/>
        <v>9 rue Fernand Philippart                                                                                                </v>
      </c>
      <c r="F188" s="1" t="s">
        <v>9592</v>
      </c>
      <c r="G188" s="1" t="s">
        <v>2115</v>
      </c>
      <c r="H188" s="1" t="s">
        <v>2116</v>
      </c>
      <c r="I188" s="5" t="s">
        <v>2117</v>
      </c>
      <c r="J188" s="1" t="s">
        <v>43</v>
      </c>
      <c r="K188" s="3"/>
      <c r="L188" s="3"/>
    </row>
    <row r="189">
      <c r="A189" s="4" t="s">
        <v>2131</v>
      </c>
      <c r="B189" s="1" t="s">
        <v>2132</v>
      </c>
      <c r="C189" s="1" t="s">
        <v>2133</v>
      </c>
      <c r="D189" s="1" t="s">
        <v>9782</v>
      </c>
      <c r="E189" s="1" t="str">
        <f t="shared" si="1"/>
        <v>144 rue Durcy                                 Appart B34                                                                                                             </v>
      </c>
      <c r="F189" s="1" t="s">
        <v>9628</v>
      </c>
      <c r="G189" s="1" t="s">
        <v>2135</v>
      </c>
      <c r="H189" s="1" t="s">
        <v>11</v>
      </c>
      <c r="I189" s="1" t="s">
        <v>11</v>
      </c>
      <c r="J189" s="1" t="s">
        <v>43</v>
      </c>
      <c r="K189" s="3"/>
      <c r="L189" s="3"/>
    </row>
    <row r="190">
      <c r="A190" s="4" t="s">
        <v>2137</v>
      </c>
      <c r="B190" s="1" t="s">
        <v>2138</v>
      </c>
      <c r="C190" s="1" t="s">
        <v>2139</v>
      </c>
      <c r="D190" s="1" t="s">
        <v>9783</v>
      </c>
      <c r="E190" s="1" t="str">
        <f t="shared" si="1"/>
        <v>11 rue du Cloitre                                                                                                </v>
      </c>
      <c r="F190" s="1" t="s">
        <v>9592</v>
      </c>
      <c r="G190" s="1" t="s">
        <v>2141</v>
      </c>
      <c r="H190" s="1" t="s">
        <v>11</v>
      </c>
      <c r="I190" s="1" t="s">
        <v>11</v>
      </c>
      <c r="J190" s="1" t="s">
        <v>31</v>
      </c>
      <c r="K190" s="3"/>
      <c r="L190" s="3"/>
    </row>
    <row r="191">
      <c r="A191" s="4" t="s">
        <v>2145</v>
      </c>
      <c r="B191" s="1" t="s">
        <v>2146</v>
      </c>
      <c r="C191" s="1" t="s">
        <v>2147</v>
      </c>
      <c r="D191" s="1" t="s">
        <v>9784</v>
      </c>
      <c r="E191" s="1" t="str">
        <f t="shared" si="1"/>
        <v>5 place Amédée Larrieu                                                                                                 </v>
      </c>
      <c r="F191" s="1" t="s">
        <v>9592</v>
      </c>
      <c r="G191" s="1" t="s">
        <v>2149</v>
      </c>
      <c r="H191" s="1" t="s">
        <v>2150</v>
      </c>
      <c r="I191" s="1" t="s">
        <v>11</v>
      </c>
      <c r="J191" s="1" t="s">
        <v>53</v>
      </c>
      <c r="K191" s="3"/>
      <c r="L191" s="3"/>
    </row>
    <row r="192">
      <c r="A192" s="4" t="s">
        <v>2160</v>
      </c>
      <c r="B192" s="1" t="s">
        <v>2161</v>
      </c>
      <c r="C192" s="3"/>
      <c r="D192" s="1" t="s">
        <v>9575</v>
      </c>
      <c r="E192" s="1" t="str">
        <f t="shared" si="1"/>
        <v>pas d'adresse</v>
      </c>
      <c r="F192" s="1" t="s">
        <v>9608</v>
      </c>
      <c r="G192" s="3"/>
      <c r="H192" s="1" t="s">
        <v>11</v>
      </c>
      <c r="I192" s="1" t="s">
        <v>11</v>
      </c>
      <c r="J192" s="1" t="s">
        <v>11</v>
      </c>
      <c r="K192" s="3"/>
      <c r="L192" s="3"/>
    </row>
    <row r="193">
      <c r="A193" s="4" t="s">
        <v>2163</v>
      </c>
      <c r="B193" s="1" t="s">
        <v>2164</v>
      </c>
      <c r="C193" s="1" t="s">
        <v>2165</v>
      </c>
      <c r="D193" s="1" t="s">
        <v>9785</v>
      </c>
      <c r="E193" s="1" t="str">
        <f t="shared" si="1"/>
        <v>56 bis rue Amédée Saint Germain                                                                                                </v>
      </c>
      <c r="F193" s="1" t="s">
        <v>9597</v>
      </c>
      <c r="G193" s="1" t="s">
        <v>2167</v>
      </c>
      <c r="H193" s="1" t="s">
        <v>11</v>
      </c>
      <c r="I193" s="5" t="s">
        <v>2168</v>
      </c>
      <c r="J193" s="1" t="s">
        <v>80</v>
      </c>
      <c r="K193" s="3"/>
      <c r="L193" s="3"/>
    </row>
    <row r="194">
      <c r="A194" s="4" t="s">
        <v>2170</v>
      </c>
      <c r="B194" s="1" t="s">
        <v>2171</v>
      </c>
      <c r="C194" s="1" t="s">
        <v>2172</v>
      </c>
      <c r="D194" s="1" t="s">
        <v>9786</v>
      </c>
      <c r="E194" s="1" t="str">
        <f t="shared" si="1"/>
        <v>139 rue Joseph Brunet                                                                                                </v>
      </c>
      <c r="F194" s="1" t="s">
        <v>9603</v>
      </c>
      <c r="G194" s="1" t="s">
        <v>2174</v>
      </c>
      <c r="H194" s="1" t="s">
        <v>2175</v>
      </c>
      <c r="I194" s="1" t="s">
        <v>11</v>
      </c>
      <c r="J194" s="1" t="s">
        <v>154</v>
      </c>
      <c r="K194" s="3"/>
      <c r="L194" s="3"/>
    </row>
    <row r="195">
      <c r="A195" s="4" t="s">
        <v>2179</v>
      </c>
      <c r="B195" s="1" t="s">
        <v>2180</v>
      </c>
      <c r="C195" s="1" t="s">
        <v>2181</v>
      </c>
      <c r="D195" s="1" t="s">
        <v>9787</v>
      </c>
      <c r="E195" s="1" t="str">
        <f t="shared" si="1"/>
        <v>8 square Saint Estephe                                                                                                </v>
      </c>
      <c r="F195" s="1" t="s">
        <v>9592</v>
      </c>
      <c r="G195" s="1" t="s">
        <v>2183</v>
      </c>
      <c r="H195" s="1" t="s">
        <v>2184</v>
      </c>
      <c r="I195" s="1" t="s">
        <v>11</v>
      </c>
      <c r="J195" s="1" t="s">
        <v>312</v>
      </c>
      <c r="K195" s="3"/>
      <c r="L195" s="3"/>
    </row>
    <row r="196">
      <c r="A196" s="4" t="s">
        <v>2186</v>
      </c>
      <c r="B196" s="1" t="s">
        <v>2187</v>
      </c>
      <c r="C196" s="1" t="s">
        <v>2188</v>
      </c>
      <c r="D196" s="1" t="s">
        <v>9788</v>
      </c>
      <c r="E196" s="1" t="str">
        <f t="shared" si="1"/>
        <v>2 Terrasse du 8 Mai 1945                                 Résident Le Ponant                                                                                                             </v>
      </c>
      <c r="F196" s="1" t="s">
        <v>9592</v>
      </c>
      <c r="G196" s="1" t="s">
        <v>2190</v>
      </c>
      <c r="H196" s="1" t="s">
        <v>11</v>
      </c>
      <c r="I196" s="1" t="s">
        <v>11</v>
      </c>
      <c r="J196" s="1" t="s">
        <v>382</v>
      </c>
      <c r="K196" s="3"/>
      <c r="L196" s="3"/>
    </row>
    <row r="197">
      <c r="A197" s="4" t="s">
        <v>2192</v>
      </c>
      <c r="B197" s="1" t="s">
        <v>2193</v>
      </c>
      <c r="C197" s="1" t="s">
        <v>2194</v>
      </c>
      <c r="D197" s="1" t="s">
        <v>9789</v>
      </c>
      <c r="E197" s="1" t="str">
        <f t="shared" si="1"/>
        <v>24 rue du 14 juillet                                                                                                </v>
      </c>
      <c r="F197" s="1" t="s">
        <v>9790</v>
      </c>
      <c r="G197" s="1" t="s">
        <v>2196</v>
      </c>
      <c r="H197" s="1" t="s">
        <v>11</v>
      </c>
      <c r="I197" s="5" t="s">
        <v>2197</v>
      </c>
      <c r="J197" s="1" t="s">
        <v>80</v>
      </c>
      <c r="K197" s="3"/>
      <c r="L197" s="3"/>
    </row>
    <row r="198">
      <c r="A198" s="4" t="s">
        <v>2203</v>
      </c>
      <c r="B198" s="1" t="s">
        <v>2204</v>
      </c>
      <c r="C198" s="1" t="s">
        <v>2205</v>
      </c>
      <c r="D198" s="1" t="s">
        <v>9791</v>
      </c>
      <c r="E198" s="1" t="str">
        <f t="shared" si="1"/>
        <v>fzefef                                                                                                </v>
      </c>
      <c r="F198" s="1" t="s">
        <v>9595</v>
      </c>
      <c r="G198" s="1" t="s">
        <v>1283</v>
      </c>
      <c r="H198" s="1" t="s">
        <v>11</v>
      </c>
      <c r="I198" s="1" t="s">
        <v>11</v>
      </c>
      <c r="J198" s="1" t="s">
        <v>154</v>
      </c>
      <c r="K198" s="3"/>
      <c r="L198" s="3"/>
    </row>
    <row r="199">
      <c r="A199" s="4" t="s">
        <v>2216</v>
      </c>
      <c r="B199" s="1" t="s">
        <v>2217</v>
      </c>
      <c r="C199" s="1" t="s">
        <v>2218</v>
      </c>
      <c r="D199" s="1" t="s">
        <v>9792</v>
      </c>
      <c r="E199" s="1" t="str">
        <f t="shared" si="1"/>
        <v>9 rue henri EXPERT                                                                                                </v>
      </c>
      <c r="F199" s="1" t="s">
        <v>9592</v>
      </c>
      <c r="G199" s="1" t="s">
        <v>2220</v>
      </c>
      <c r="H199" s="1" t="s">
        <v>2221</v>
      </c>
      <c r="I199" s="1" t="s">
        <v>11</v>
      </c>
      <c r="J199" s="1" t="s">
        <v>312</v>
      </c>
      <c r="K199" s="3"/>
      <c r="L199" s="3"/>
    </row>
    <row r="200">
      <c r="A200" s="4" t="s">
        <v>2225</v>
      </c>
      <c r="B200" s="1" t="s">
        <v>2226</v>
      </c>
      <c r="C200" s="1" t="s">
        <v>2227</v>
      </c>
      <c r="D200" s="1" t="s">
        <v>9793</v>
      </c>
      <c r="E200" s="1" t="str">
        <f t="shared" si="1"/>
        <v>37 rue Borie                                                                                                 </v>
      </c>
      <c r="F200" s="1" t="s">
        <v>9592</v>
      </c>
      <c r="G200" s="1" t="s">
        <v>2229</v>
      </c>
      <c r="H200" s="1" t="s">
        <v>2230</v>
      </c>
      <c r="I200" s="5" t="s">
        <v>2231</v>
      </c>
      <c r="J200" s="1" t="s">
        <v>80</v>
      </c>
      <c r="K200" s="3"/>
      <c r="L200" s="3"/>
    </row>
    <row r="201">
      <c r="A201" s="4" t="s">
        <v>2237</v>
      </c>
      <c r="B201" s="1" t="s">
        <v>2238</v>
      </c>
      <c r="C201" s="1" t="s">
        <v>2239</v>
      </c>
      <c r="D201" s="1" t="s">
        <v>9794</v>
      </c>
      <c r="E201" s="1" t="str">
        <f t="shared" si="1"/>
        <v>1 rue de L'Estragon Apt 91                                                                                                </v>
      </c>
      <c r="F201" s="1" t="s">
        <v>9595</v>
      </c>
      <c r="G201" s="1" t="s">
        <v>2241</v>
      </c>
      <c r="H201" s="1" t="s">
        <v>11</v>
      </c>
      <c r="I201" s="3"/>
      <c r="J201" s="1" t="s">
        <v>80</v>
      </c>
      <c r="K201" s="3"/>
      <c r="L201" s="3"/>
    </row>
    <row r="202">
      <c r="A202" s="4" t="s">
        <v>2245</v>
      </c>
      <c r="B202" s="1" t="s">
        <v>2246</v>
      </c>
      <c r="C202" s="1" t="s">
        <v>2247</v>
      </c>
      <c r="D202" s="1" t="s">
        <v>9795</v>
      </c>
      <c r="E202" s="1" t="str">
        <f t="shared" si="1"/>
        <v>82 rue fondaudege                                                                                                </v>
      </c>
      <c r="F202" s="1" t="s">
        <v>9592</v>
      </c>
      <c r="G202" s="1" t="s">
        <v>2249</v>
      </c>
      <c r="H202" s="1" t="s">
        <v>11</v>
      </c>
      <c r="I202" s="5" t="s">
        <v>2250</v>
      </c>
      <c r="J202" s="1" t="s">
        <v>924</v>
      </c>
      <c r="K202" s="3"/>
      <c r="L202" s="3"/>
    </row>
    <row r="203">
      <c r="A203" s="4" t="s">
        <v>2252</v>
      </c>
      <c r="B203" s="1" t="s">
        <v>2253</v>
      </c>
      <c r="C203" s="1" t="s">
        <v>2254</v>
      </c>
      <c r="D203" s="1" t="s">
        <v>9796</v>
      </c>
      <c r="E203" s="1" t="str">
        <f t="shared" si="1"/>
        <v>103 cours d'Albret                                                                                                </v>
      </c>
      <c r="F203" s="1" t="s">
        <v>9592</v>
      </c>
      <c r="G203" s="1" t="s">
        <v>2256</v>
      </c>
      <c r="H203" s="1" t="s">
        <v>11</v>
      </c>
      <c r="I203" s="1" t="s">
        <v>11</v>
      </c>
      <c r="J203" s="1" t="s">
        <v>312</v>
      </c>
      <c r="K203" s="3"/>
      <c r="L203" s="3"/>
    </row>
    <row r="204">
      <c r="A204" s="4" t="s">
        <v>2258</v>
      </c>
      <c r="B204" s="1" t="s">
        <v>2259</v>
      </c>
      <c r="C204" s="1" t="s">
        <v>2260</v>
      </c>
      <c r="D204" s="1" t="s">
        <v>9797</v>
      </c>
      <c r="E204" s="1" t="str">
        <f t="shared" si="1"/>
        <v>25 rue BOYER                                                                                                </v>
      </c>
      <c r="F204" s="1" t="s">
        <v>9592</v>
      </c>
      <c r="G204" s="1" t="s">
        <v>2262</v>
      </c>
      <c r="H204" s="1" t="s">
        <v>11</v>
      </c>
      <c r="I204" s="1" t="s">
        <v>11</v>
      </c>
      <c r="J204" s="1" t="s">
        <v>53</v>
      </c>
      <c r="K204" s="3"/>
      <c r="L204" s="3"/>
    </row>
    <row r="205">
      <c r="A205" s="4" t="s">
        <v>2270</v>
      </c>
      <c r="B205" s="1" t="s">
        <v>2271</v>
      </c>
      <c r="C205" s="1" t="s">
        <v>2272</v>
      </c>
      <c r="D205" s="1" t="s">
        <v>9798</v>
      </c>
      <c r="E205" s="1" t="str">
        <f t="shared" si="1"/>
        <v>Athénées père joseph wresinski 1 place saint christoly                                 Boites aux lettres n4                                                                                                             </v>
      </c>
      <c r="F205" s="1" t="s">
        <v>9592</v>
      </c>
      <c r="G205" s="1" t="s">
        <v>2274</v>
      </c>
      <c r="H205" s="1" t="s">
        <v>2275</v>
      </c>
      <c r="I205" s="3"/>
      <c r="J205" s="1" t="s">
        <v>312</v>
      </c>
      <c r="K205" s="3"/>
      <c r="L205" s="3"/>
    </row>
    <row r="206">
      <c r="A206" s="4" t="s">
        <v>2293</v>
      </c>
      <c r="B206" s="1" t="s">
        <v>2294</v>
      </c>
      <c r="C206" s="1" t="s">
        <v>2295</v>
      </c>
      <c r="D206" s="1" t="s">
        <v>9799</v>
      </c>
      <c r="E206" s="1" t="str">
        <f t="shared" si="1"/>
        <v>36 rue Robert Schuman                                                                                                </v>
      </c>
      <c r="F206" s="1" t="s">
        <v>9603</v>
      </c>
      <c r="G206" s="1" t="s">
        <v>2297</v>
      </c>
      <c r="H206" s="1" t="s">
        <v>2175</v>
      </c>
      <c r="I206" s="1" t="s">
        <v>11</v>
      </c>
      <c r="J206" s="1" t="s">
        <v>312</v>
      </c>
      <c r="K206" s="3"/>
      <c r="L206" s="3"/>
    </row>
    <row r="207">
      <c r="A207" s="4" t="s">
        <v>2301</v>
      </c>
      <c r="B207" s="1" t="s">
        <v>2302</v>
      </c>
      <c r="C207" s="1" t="s">
        <v>2303</v>
      </c>
      <c r="D207" s="1" t="s">
        <v>9800</v>
      </c>
      <c r="E207" s="1" t="str">
        <f t="shared" si="1"/>
        <v>15 rue Professeur Demons                                                                                                </v>
      </c>
      <c r="F207" s="1" t="s">
        <v>9592</v>
      </c>
      <c r="G207" s="1" t="s">
        <v>2305</v>
      </c>
      <c r="H207" s="1" t="s">
        <v>2306</v>
      </c>
      <c r="I207" s="5" t="s">
        <v>2307</v>
      </c>
      <c r="J207" s="1" t="s">
        <v>80</v>
      </c>
      <c r="K207" s="3"/>
      <c r="L207" s="3"/>
    </row>
    <row r="208">
      <c r="A208" s="4" t="s">
        <v>2315</v>
      </c>
      <c r="B208" s="1" t="s">
        <v>2316</v>
      </c>
      <c r="C208" s="1" t="s">
        <v>2317</v>
      </c>
      <c r="D208" s="1" t="s">
        <v>9801</v>
      </c>
      <c r="E208" s="1" t="str">
        <f t="shared" si="1"/>
        <v>2 rue du 144ème régiment infanterie                                                                                                </v>
      </c>
      <c r="F208" s="1" t="s">
        <v>9592</v>
      </c>
      <c r="G208" s="1" t="s">
        <v>2319</v>
      </c>
      <c r="H208" s="1" t="s">
        <v>11</v>
      </c>
      <c r="I208" s="1" t="s">
        <v>11</v>
      </c>
      <c r="J208" s="1" t="s">
        <v>80</v>
      </c>
      <c r="K208" s="3"/>
      <c r="L208" s="3"/>
    </row>
    <row r="209">
      <c r="A209" s="4" t="s">
        <v>2321</v>
      </c>
      <c r="B209" s="1" t="s">
        <v>2322</v>
      </c>
      <c r="C209" s="1" t="s">
        <v>2323</v>
      </c>
      <c r="D209" s="1" t="s">
        <v>9802</v>
      </c>
      <c r="E209" s="1" t="str">
        <f t="shared" si="1"/>
        <v>1 Rue Fernand Cazères                                                                                                </v>
      </c>
      <c r="F209" s="1" t="s">
        <v>9661</v>
      </c>
      <c r="G209" s="1" t="s">
        <v>2325</v>
      </c>
      <c r="H209" s="1" t="s">
        <v>11</v>
      </c>
      <c r="I209" s="1" t="s">
        <v>11</v>
      </c>
      <c r="J209" s="1" t="s">
        <v>80</v>
      </c>
      <c r="K209" s="3"/>
      <c r="L209" s="3"/>
    </row>
    <row r="210">
      <c r="A210" s="4" t="s">
        <v>2327</v>
      </c>
      <c r="B210" s="1" t="s">
        <v>2328</v>
      </c>
      <c r="C210" s="1" t="s">
        <v>2329</v>
      </c>
      <c r="D210" s="1" t="s">
        <v>9803</v>
      </c>
      <c r="E210" s="1" t="str">
        <f t="shared" si="1"/>
        <v>chez Gregory Charruyer 111 cours de la sommes                                                                                                </v>
      </c>
      <c r="F210" s="1" t="s">
        <v>9597</v>
      </c>
      <c r="G210" s="1" t="s">
        <v>2331</v>
      </c>
      <c r="H210" s="1" t="s">
        <v>11</v>
      </c>
      <c r="I210" s="5" t="s">
        <v>2332</v>
      </c>
      <c r="J210" s="1" t="s">
        <v>80</v>
      </c>
      <c r="K210" s="3"/>
      <c r="L210" s="3"/>
    </row>
    <row r="211">
      <c r="A211" s="4" t="s">
        <v>2336</v>
      </c>
      <c r="B211" s="1" t="s">
        <v>2337</v>
      </c>
      <c r="C211" s="1" t="s">
        <v>2338</v>
      </c>
      <c r="D211" s="1" t="s">
        <v>9804</v>
      </c>
      <c r="E211" s="1" t="str">
        <f t="shared" si="1"/>
        <v>90 cours du Medoc                                                                                                </v>
      </c>
      <c r="F211" s="1" t="s">
        <v>9603</v>
      </c>
      <c r="G211" s="1" t="s">
        <v>2340</v>
      </c>
      <c r="H211" s="1" t="s">
        <v>11</v>
      </c>
      <c r="I211" s="1" t="s">
        <v>11</v>
      </c>
      <c r="J211" s="1" t="s">
        <v>80</v>
      </c>
      <c r="K211" s="3"/>
      <c r="L211" s="3"/>
    </row>
    <row r="212">
      <c r="A212" s="4" t="s">
        <v>2348</v>
      </c>
      <c r="B212" s="1" t="s">
        <v>2349</v>
      </c>
      <c r="C212" s="1" t="s">
        <v>2350</v>
      </c>
      <c r="D212" s="1" t="s">
        <v>9805</v>
      </c>
      <c r="E212" s="1" t="str">
        <f t="shared" si="1"/>
        <v>6-8 rue de Mérignac                                                                                                </v>
      </c>
      <c r="F212" s="1" t="s">
        <v>9592</v>
      </c>
      <c r="G212" s="1" t="s">
        <v>2352</v>
      </c>
      <c r="H212" s="1" t="s">
        <v>11</v>
      </c>
      <c r="I212" s="5" t="s">
        <v>2353</v>
      </c>
      <c r="J212" s="1" t="s">
        <v>80</v>
      </c>
      <c r="K212" s="3"/>
      <c r="L212" s="3"/>
    </row>
    <row r="213">
      <c r="A213" s="4" t="s">
        <v>2357</v>
      </c>
      <c r="B213" s="1" t="s">
        <v>2358</v>
      </c>
      <c r="C213" s="1" t="s">
        <v>2359</v>
      </c>
      <c r="D213" s="1" t="s">
        <v>9806</v>
      </c>
      <c r="E213" s="1" t="str">
        <f t="shared" si="1"/>
        <v>Le LAAB 279 cours de la Somme                                                                                                </v>
      </c>
      <c r="F213" s="1" t="s">
        <v>9597</v>
      </c>
      <c r="G213" s="1" t="s">
        <v>2361</v>
      </c>
      <c r="H213" s="1" t="s">
        <v>11</v>
      </c>
      <c r="I213" s="1" t="s">
        <v>11</v>
      </c>
      <c r="J213" s="1" t="s">
        <v>11</v>
      </c>
      <c r="K213" s="3"/>
      <c r="L213" s="3"/>
    </row>
    <row r="214">
      <c r="A214" s="4" t="s">
        <v>2381</v>
      </c>
      <c r="B214" s="1" t="s">
        <v>2382</v>
      </c>
      <c r="C214" s="1" t="s">
        <v>2383</v>
      </c>
      <c r="D214" s="1" t="s">
        <v>9807</v>
      </c>
      <c r="E214" s="1" t="str">
        <f t="shared" si="1"/>
        <v>2 bis rue Charles Lamoureux                                                                                                 </v>
      </c>
      <c r="F214" s="1" t="s">
        <v>9592</v>
      </c>
      <c r="G214" s="1" t="s">
        <v>2385</v>
      </c>
      <c r="H214" s="1" t="s">
        <v>11</v>
      </c>
      <c r="I214" s="5" t="s">
        <v>2386</v>
      </c>
      <c r="J214" s="1" t="s">
        <v>654</v>
      </c>
      <c r="K214" s="3"/>
      <c r="L214" s="3"/>
    </row>
    <row r="215">
      <c r="A215" s="4" t="s">
        <v>2394</v>
      </c>
      <c r="B215" s="1" t="s">
        <v>2395</v>
      </c>
      <c r="C215" s="1" t="s">
        <v>2396</v>
      </c>
      <c r="D215" s="1" t="s">
        <v>9808</v>
      </c>
      <c r="E215" s="1" t="str">
        <f t="shared" si="1"/>
        <v>41 rue Durieu de Maisonneuve                                 GACI                                                                                                             </v>
      </c>
      <c r="F215" s="1" t="s">
        <v>9592</v>
      </c>
      <c r="G215" s="1" t="s">
        <v>2398</v>
      </c>
      <c r="H215" s="1" t="s">
        <v>2399</v>
      </c>
      <c r="I215" s="5" t="s">
        <v>2400</v>
      </c>
      <c r="J215" s="1" t="s">
        <v>154</v>
      </c>
      <c r="K215" s="3"/>
      <c r="L215" s="3"/>
    </row>
    <row r="216">
      <c r="A216" s="4" t="s">
        <v>2402</v>
      </c>
      <c r="B216" s="1" t="s">
        <v>2403</v>
      </c>
      <c r="C216" s="1" t="s">
        <v>2404</v>
      </c>
      <c r="D216" s="1" t="s">
        <v>9578</v>
      </c>
      <c r="E216" s="1" t="str">
        <f t="shared" si="1"/>
        <v>70 rue des vivants</v>
      </c>
      <c r="F216" s="1" t="s">
        <v>9631</v>
      </c>
      <c r="G216" s="1" t="s">
        <v>2406</v>
      </c>
      <c r="H216" s="1" t="s">
        <v>2407</v>
      </c>
      <c r="I216" s="1" t="s">
        <v>11</v>
      </c>
      <c r="J216" s="1" t="s">
        <v>183</v>
      </c>
      <c r="K216" s="3"/>
      <c r="L216" s="3"/>
    </row>
    <row r="217">
      <c r="A217" s="4" t="s">
        <v>2411</v>
      </c>
      <c r="B217" s="1" t="s">
        <v>2412</v>
      </c>
      <c r="C217" s="1" t="s">
        <v>2413</v>
      </c>
      <c r="D217" s="1" t="s">
        <v>9809</v>
      </c>
      <c r="E217" s="1" t="str">
        <f t="shared" si="1"/>
        <v>6 rue Xavier Arsène-Henry                                                                                                </v>
      </c>
      <c r="F217" s="1" t="s">
        <v>9603</v>
      </c>
      <c r="G217" s="1" t="s">
        <v>2415</v>
      </c>
      <c r="H217" s="1" t="s">
        <v>11</v>
      </c>
      <c r="I217" s="1" t="s">
        <v>11</v>
      </c>
      <c r="J217" s="1" t="s">
        <v>80</v>
      </c>
      <c r="K217" s="3"/>
      <c r="L217" s="3"/>
    </row>
    <row r="218">
      <c r="A218" s="4" t="s">
        <v>2421</v>
      </c>
      <c r="B218" s="1" t="s">
        <v>2422</v>
      </c>
      <c r="C218" s="1" t="s">
        <v>2423</v>
      </c>
      <c r="D218" s="1" t="s">
        <v>9810</v>
      </c>
      <c r="E218" s="1" t="str">
        <f t="shared" si="1"/>
        <v>7 rue du Palais de l'Ombrière                                                                                                </v>
      </c>
      <c r="F218" s="1" t="s">
        <v>9592</v>
      </c>
      <c r="G218" s="1" t="s">
        <v>2425</v>
      </c>
      <c r="H218" s="1" t="s">
        <v>11</v>
      </c>
      <c r="I218" s="1" t="s">
        <v>11</v>
      </c>
      <c r="J218" s="1" t="s">
        <v>80</v>
      </c>
      <c r="K218" s="3"/>
      <c r="L218" s="3"/>
    </row>
    <row r="219">
      <c r="A219" s="4" t="s">
        <v>2433</v>
      </c>
      <c r="B219" s="1" t="s">
        <v>2434</v>
      </c>
      <c r="C219" s="3"/>
      <c r="D219" s="1" t="s">
        <v>9575</v>
      </c>
      <c r="E219" s="1" t="str">
        <f t="shared" si="1"/>
        <v>pas d'adresse</v>
      </c>
      <c r="F219" s="1" t="s">
        <v>9608</v>
      </c>
      <c r="G219" s="3"/>
      <c r="H219" s="1" t="s">
        <v>11</v>
      </c>
      <c r="I219" s="1" t="s">
        <v>11</v>
      </c>
      <c r="J219" s="1" t="s">
        <v>11</v>
      </c>
      <c r="K219" s="3"/>
      <c r="L219" s="3"/>
    </row>
    <row r="220">
      <c r="A220" s="4" t="s">
        <v>2438</v>
      </c>
      <c r="B220" s="1" t="s">
        <v>2439</v>
      </c>
      <c r="C220" s="1" t="s">
        <v>2440</v>
      </c>
      <c r="D220" s="1" t="s">
        <v>9811</v>
      </c>
      <c r="E220" s="1" t="str">
        <f t="shared" si="1"/>
        <v>43, rue Alberto Santos Dumont                                 Le Moulin de Caupian                                                                                                             </v>
      </c>
      <c r="F220" s="1" t="s">
        <v>9731</v>
      </c>
      <c r="G220" s="1" t="s">
        <v>2442</v>
      </c>
      <c r="H220" s="1" t="s">
        <v>11</v>
      </c>
      <c r="I220" s="5" t="s">
        <v>2443</v>
      </c>
      <c r="J220" s="1" t="s">
        <v>80</v>
      </c>
      <c r="K220" s="3"/>
      <c r="L220" s="3"/>
    </row>
    <row r="221">
      <c r="A221" s="4" t="s">
        <v>2447</v>
      </c>
      <c r="B221" s="1" t="s">
        <v>2448</v>
      </c>
      <c r="C221" s="1" t="s">
        <v>2449</v>
      </c>
      <c r="D221" s="1" t="s">
        <v>9812</v>
      </c>
      <c r="E221" s="1" t="str">
        <f t="shared" si="1"/>
        <v>7 rue Jules Perrens                                                                                                </v>
      </c>
      <c r="F221" s="1" t="s">
        <v>9597</v>
      </c>
      <c r="G221" s="1" t="s">
        <v>2451</v>
      </c>
      <c r="H221" s="1" t="s">
        <v>11</v>
      </c>
      <c r="I221" s="5" t="s">
        <v>2452</v>
      </c>
      <c r="J221" s="1" t="s">
        <v>53</v>
      </c>
      <c r="K221" s="3"/>
      <c r="L221" s="3"/>
    </row>
    <row r="222">
      <c r="A222" s="4" t="s">
        <v>2454</v>
      </c>
      <c r="B222" s="1" t="s">
        <v>2455</v>
      </c>
      <c r="C222" s="1" t="s">
        <v>2456</v>
      </c>
      <c r="D222" s="1" t="s">
        <v>9813</v>
      </c>
      <c r="E222" s="1" t="str">
        <f t="shared" si="1"/>
        <v>31 rue Grateloup                                                                                                </v>
      </c>
      <c r="F222" s="1" t="s">
        <v>9597</v>
      </c>
      <c r="G222" s="1" t="s">
        <v>2458</v>
      </c>
      <c r="H222" s="1" t="s">
        <v>11</v>
      </c>
      <c r="I222" s="1" t="s">
        <v>11</v>
      </c>
      <c r="J222" s="1" t="s">
        <v>80</v>
      </c>
      <c r="K222" s="3"/>
      <c r="L222" s="3"/>
    </row>
    <row r="223">
      <c r="A223" s="4" t="s">
        <v>2464</v>
      </c>
      <c r="B223" s="1" t="s">
        <v>2465</v>
      </c>
      <c r="C223" s="1" t="s">
        <v>2466</v>
      </c>
      <c r="D223" s="1" t="s">
        <v>9814</v>
      </c>
      <c r="E223" s="1" t="str">
        <f t="shared" si="1"/>
        <v>7 rue Henri Expert                                 Appt 18                                                                                                             </v>
      </c>
      <c r="F223" s="1" t="s">
        <v>9592</v>
      </c>
      <c r="G223" s="1" t="s">
        <v>2468</v>
      </c>
      <c r="H223" s="1" t="s">
        <v>2469</v>
      </c>
      <c r="I223" s="5" t="s">
        <v>2470</v>
      </c>
      <c r="J223" s="1" t="s">
        <v>80</v>
      </c>
      <c r="K223" s="3"/>
      <c r="L223" s="3"/>
    </row>
    <row r="224">
      <c r="A224" s="4" t="s">
        <v>2474</v>
      </c>
      <c r="B224" s="1" t="s">
        <v>2475</v>
      </c>
      <c r="C224" s="1" t="s">
        <v>2476</v>
      </c>
      <c r="D224" s="1" t="s">
        <v>9815</v>
      </c>
      <c r="E224" s="1" t="str">
        <f t="shared" si="1"/>
        <v>CNMO-SI de Bordeaux - DIRISI - Caserne Xaintrailles                                 112 boulevard du Maréchal Leclerc                                                                                                             </v>
      </c>
      <c r="F224" s="1" t="s">
        <v>9592</v>
      </c>
      <c r="G224" s="1" t="s">
        <v>2478</v>
      </c>
      <c r="H224" s="1" t="s">
        <v>11</v>
      </c>
      <c r="I224" s="1" t="s">
        <v>11</v>
      </c>
      <c r="J224" s="1" t="s">
        <v>312</v>
      </c>
      <c r="K224" s="3"/>
      <c r="L224" s="3"/>
    </row>
    <row r="225">
      <c r="A225" s="4" t="s">
        <v>2484</v>
      </c>
      <c r="B225" s="1" t="s">
        <v>2485</v>
      </c>
      <c r="C225" s="1" t="s">
        <v>2486</v>
      </c>
      <c r="D225" s="1" t="s">
        <v>9816</v>
      </c>
      <c r="E225" s="1" t="str">
        <f t="shared" si="1"/>
        <v>109 chemin Lafitte                                                                                                </v>
      </c>
      <c r="F225" s="1" t="s">
        <v>9603</v>
      </c>
      <c r="G225" s="1" t="s">
        <v>2488</v>
      </c>
      <c r="H225" s="1" t="s">
        <v>11</v>
      </c>
      <c r="I225" s="3"/>
      <c r="J225" s="1" t="s">
        <v>312</v>
      </c>
      <c r="K225" s="3"/>
      <c r="L225" s="3"/>
    </row>
    <row r="226">
      <c r="A226" s="4" t="s">
        <v>2498</v>
      </c>
      <c r="B226" s="1" t="s">
        <v>2499</v>
      </c>
      <c r="C226" s="1" t="s">
        <v>2500</v>
      </c>
      <c r="D226" s="1" t="s">
        <v>9817</v>
      </c>
      <c r="E226" s="1" t="str">
        <f t="shared" si="1"/>
        <v>85 Cours Victor Hugo                                                                                                </v>
      </c>
      <c r="F226" s="1" t="s">
        <v>9592</v>
      </c>
      <c r="G226" s="1" t="s">
        <v>2502</v>
      </c>
      <c r="H226" s="1" t="s">
        <v>11</v>
      </c>
      <c r="I226" s="5" t="s">
        <v>2503</v>
      </c>
      <c r="J226" s="1" t="s">
        <v>80</v>
      </c>
      <c r="K226" s="3"/>
      <c r="L226" s="3"/>
    </row>
    <row r="227">
      <c r="A227" s="4" t="s">
        <v>2509</v>
      </c>
      <c r="B227" s="1" t="s">
        <v>2510</v>
      </c>
      <c r="C227" s="1" t="s">
        <v>2511</v>
      </c>
      <c r="D227" s="1" t="s">
        <v>9818</v>
      </c>
      <c r="E227" s="1" t="str">
        <f t="shared" si="1"/>
        <v>24, rue André Caverne                                                                                                </v>
      </c>
      <c r="F227" s="1" t="s">
        <v>9597</v>
      </c>
      <c r="G227" s="1" t="s">
        <v>2513</v>
      </c>
      <c r="H227" s="1" t="s">
        <v>2514</v>
      </c>
      <c r="I227" s="1" t="s">
        <v>11</v>
      </c>
      <c r="J227" s="1" t="s">
        <v>183</v>
      </c>
      <c r="K227" s="3"/>
      <c r="L227" s="3"/>
    </row>
    <row r="228">
      <c r="A228" s="4" t="s">
        <v>2522</v>
      </c>
      <c r="B228" s="1" t="s">
        <v>2523</v>
      </c>
      <c r="C228" s="1" t="s">
        <v>2524</v>
      </c>
      <c r="D228" s="1" t="s">
        <v>9819</v>
      </c>
      <c r="E228" s="1" t="str">
        <f t="shared" si="1"/>
        <v>11 rue erik satie                                                                                                </v>
      </c>
      <c r="F228" s="1" t="s">
        <v>9661</v>
      </c>
      <c r="G228" s="1" t="s">
        <v>2526</v>
      </c>
      <c r="H228" s="1" t="s">
        <v>11</v>
      </c>
      <c r="I228" s="5" t="s">
        <v>2527</v>
      </c>
      <c r="J228" s="1" t="s">
        <v>43</v>
      </c>
      <c r="K228" s="3"/>
      <c r="L228" s="3"/>
    </row>
    <row r="229">
      <c r="A229" s="4" t="s">
        <v>2547</v>
      </c>
      <c r="B229" s="1" t="s">
        <v>2548</v>
      </c>
      <c r="C229" s="1" t="s">
        <v>2549</v>
      </c>
      <c r="D229" s="1" t="s">
        <v>9820</v>
      </c>
      <c r="E229" s="1" t="str">
        <f t="shared" si="1"/>
        <v>27 Allee de la Lande                                                                                                                                               </v>
      </c>
      <c r="F229" s="1" t="s">
        <v>9821</v>
      </c>
      <c r="G229" s="1" t="s">
        <v>2551</v>
      </c>
      <c r="H229" s="1" t="s">
        <v>11</v>
      </c>
      <c r="I229" s="1" t="s">
        <v>11</v>
      </c>
      <c r="J229" s="1" t="s">
        <v>154</v>
      </c>
      <c r="K229" s="3"/>
      <c r="L229" s="3"/>
    </row>
    <row r="230">
      <c r="A230" s="4" t="s">
        <v>2555</v>
      </c>
      <c r="B230" s="1" t="s">
        <v>2556</v>
      </c>
      <c r="C230" s="1" t="s">
        <v>2557</v>
      </c>
      <c r="D230" s="1" t="s">
        <v>9822</v>
      </c>
      <c r="E230" s="1" t="str">
        <f t="shared" si="1"/>
        <v>226 boulevard Albert 1er                                                                                                </v>
      </c>
      <c r="F230" s="1" t="s">
        <v>9597</v>
      </c>
      <c r="G230" s="1" t="s">
        <v>2559</v>
      </c>
      <c r="H230" s="1" t="s">
        <v>11</v>
      </c>
      <c r="I230" s="1" t="s">
        <v>11</v>
      </c>
      <c r="J230" s="1" t="s">
        <v>80</v>
      </c>
      <c r="K230" s="3"/>
      <c r="L230" s="3"/>
    </row>
    <row r="231">
      <c r="A231" s="4" t="s">
        <v>2565</v>
      </c>
      <c r="B231" s="1" t="s">
        <v>2566</v>
      </c>
      <c r="C231" s="1" t="s">
        <v>2567</v>
      </c>
      <c r="D231" s="1" t="s">
        <v>9823</v>
      </c>
      <c r="E231" s="1" t="str">
        <f t="shared" si="1"/>
        <v>328 rue Pasteur                                 Résidence Brasilia                                                                                                             </v>
      </c>
      <c r="F231" s="1" t="s">
        <v>9661</v>
      </c>
      <c r="G231" s="1" t="s">
        <v>2569</v>
      </c>
      <c r="H231" s="1" t="s">
        <v>11</v>
      </c>
      <c r="I231" s="3"/>
      <c r="J231" s="1" t="s">
        <v>183</v>
      </c>
      <c r="K231" s="3"/>
      <c r="L231" s="3"/>
    </row>
    <row r="232">
      <c r="A232" s="4" t="s">
        <v>2571</v>
      </c>
      <c r="B232" s="1" t="s">
        <v>2572</v>
      </c>
      <c r="C232" s="1" t="s">
        <v>2573</v>
      </c>
      <c r="D232" s="1" t="s">
        <v>9824</v>
      </c>
      <c r="E232" s="1" t="str">
        <f t="shared" si="1"/>
        <v>10 rue de taris                                                                                                </v>
      </c>
      <c r="F232" s="1" t="s">
        <v>9636</v>
      </c>
      <c r="G232" s="1" t="s">
        <v>2575</v>
      </c>
      <c r="H232" s="1" t="s">
        <v>11</v>
      </c>
      <c r="I232" s="5" t="s">
        <v>2576</v>
      </c>
      <c r="J232" s="1" t="s">
        <v>31</v>
      </c>
      <c r="K232" s="3"/>
      <c r="L232" s="3"/>
    </row>
    <row r="233">
      <c r="A233" s="4" t="s">
        <v>2584</v>
      </c>
      <c r="B233" s="1" t="s">
        <v>2585</v>
      </c>
      <c r="C233" s="1" t="s">
        <v>2586</v>
      </c>
      <c r="D233" s="1" t="s">
        <v>9825</v>
      </c>
      <c r="E233" s="1" t="str">
        <f t="shared" si="1"/>
        <v>4 place général sarrail                                                                                                </v>
      </c>
      <c r="F233" s="1" t="s">
        <v>9592</v>
      </c>
      <c r="G233" s="1" t="s">
        <v>2588</v>
      </c>
      <c r="H233" s="1" t="s">
        <v>11</v>
      </c>
      <c r="I233" s="5" t="s">
        <v>2589</v>
      </c>
      <c r="J233" s="1" t="s">
        <v>80</v>
      </c>
      <c r="K233" s="3"/>
      <c r="L233" s="3"/>
    </row>
    <row r="234">
      <c r="A234" s="4" t="s">
        <v>2603</v>
      </c>
      <c r="B234" s="1" t="s">
        <v>2604</v>
      </c>
      <c r="C234" s="1" t="s">
        <v>2605</v>
      </c>
      <c r="D234" s="1" t="s">
        <v>9826</v>
      </c>
      <c r="E234" s="1" t="str">
        <f t="shared" si="1"/>
        <v>91, rue Solle                                                                                                </v>
      </c>
      <c r="F234" s="1" t="s">
        <v>9592</v>
      </c>
      <c r="G234" s="1" t="s">
        <v>2607</v>
      </c>
      <c r="H234" s="1" t="s">
        <v>11</v>
      </c>
      <c r="I234" s="3"/>
      <c r="J234" s="1" t="s">
        <v>11</v>
      </c>
      <c r="K234" s="3"/>
      <c r="L234" s="3"/>
    </row>
    <row r="235">
      <c r="A235" s="4" t="s">
        <v>2615</v>
      </c>
      <c r="B235" s="1" t="s">
        <v>2616</v>
      </c>
      <c r="C235" s="1" t="s">
        <v>2617</v>
      </c>
      <c r="D235" s="1" t="s">
        <v>9827</v>
      </c>
      <c r="E235" s="1" t="str">
        <f t="shared" si="1"/>
        <v>57 rue Mouneyra                                 Chez Signe                                                                                                             </v>
      </c>
      <c r="F235" s="1" t="s">
        <v>9592</v>
      </c>
      <c r="G235" s="1" t="s">
        <v>2619</v>
      </c>
      <c r="H235" s="1" t="s">
        <v>11</v>
      </c>
      <c r="I235" s="1" t="s">
        <v>11</v>
      </c>
      <c r="J235" s="1" t="s">
        <v>80</v>
      </c>
      <c r="K235" s="3"/>
      <c r="L235" s="3"/>
    </row>
    <row r="236">
      <c r="A236" s="4" t="s">
        <v>2625</v>
      </c>
      <c r="B236" s="1" t="s">
        <v>2626</v>
      </c>
      <c r="C236" s="1" t="s">
        <v>2627</v>
      </c>
      <c r="D236" s="1" t="s">
        <v>9828</v>
      </c>
      <c r="E236" s="1" t="str">
        <f t="shared" si="1"/>
        <v>130 Cours de la Somme                                                                                                </v>
      </c>
      <c r="F236" s="1" t="s">
        <v>9597</v>
      </c>
      <c r="G236" s="1" t="s">
        <v>2629</v>
      </c>
      <c r="H236" s="1" t="s">
        <v>11</v>
      </c>
      <c r="I236" s="5" t="s">
        <v>2630</v>
      </c>
      <c r="J236" s="1" t="s">
        <v>154</v>
      </c>
      <c r="K236" s="3"/>
      <c r="L236" s="3"/>
    </row>
    <row r="237">
      <c r="A237" s="4" t="s">
        <v>2638</v>
      </c>
      <c r="B237" s="1" t="s">
        <v>2639</v>
      </c>
      <c r="C237" s="1" t="s">
        <v>2640</v>
      </c>
      <c r="D237" s="1" t="s">
        <v>9829</v>
      </c>
      <c r="E237" s="1" t="str">
        <f t="shared" si="1"/>
        <v>Université de Bordeaux - Atelier Ukulélé - Service Culture                                 16, avenue Léon Duguit - CS 50057                                                                                                             </v>
      </c>
      <c r="F237" s="1" t="s">
        <v>9830</v>
      </c>
      <c r="G237" s="1" t="s">
        <v>2642</v>
      </c>
      <c r="H237" s="1" t="s">
        <v>11</v>
      </c>
      <c r="I237" s="5" t="s">
        <v>2643</v>
      </c>
      <c r="J237" s="1" t="s">
        <v>80</v>
      </c>
      <c r="K237" s="3"/>
      <c r="L237" s="3"/>
    </row>
    <row r="238">
      <c r="A238" s="4" t="s">
        <v>2647</v>
      </c>
      <c r="B238" s="1" t="s">
        <v>2648</v>
      </c>
      <c r="C238" s="1" t="s">
        <v>2649</v>
      </c>
      <c r="D238" s="1" t="s">
        <v>9831</v>
      </c>
      <c r="E238" s="1" t="str">
        <f t="shared" si="1"/>
        <v>c/o URISA                                 99 rue Judaïque                                                                                                             </v>
      </c>
      <c r="F238" s="1" t="s">
        <v>9592</v>
      </c>
      <c r="G238" s="1" t="s">
        <v>2651</v>
      </c>
      <c r="H238" s="1" t="s">
        <v>11</v>
      </c>
      <c r="I238" s="1" t="s">
        <v>11</v>
      </c>
      <c r="J238" s="1" t="s">
        <v>924</v>
      </c>
      <c r="K238" s="3"/>
      <c r="L238" s="3"/>
    </row>
    <row r="239">
      <c r="A239" s="4" t="s">
        <v>2653</v>
      </c>
      <c r="B239" s="1" t="s">
        <v>2654</v>
      </c>
      <c r="C239" s="1" t="s">
        <v>2655</v>
      </c>
      <c r="D239" s="1" t="s">
        <v>9832</v>
      </c>
      <c r="E239" s="1" t="str">
        <f t="shared" si="1"/>
        <v>40 rue Nicolas Beaujon                                                                                                 </v>
      </c>
      <c r="F239" s="1" t="s">
        <v>9592</v>
      </c>
      <c r="G239" s="1" t="s">
        <v>2657</v>
      </c>
      <c r="H239" s="1" t="s">
        <v>11</v>
      </c>
      <c r="I239" s="1" t="s">
        <v>11</v>
      </c>
      <c r="J239" s="1" t="s">
        <v>924</v>
      </c>
      <c r="K239" s="3"/>
      <c r="L239" s="3"/>
    </row>
    <row r="240">
      <c r="A240" s="4" t="s">
        <v>2667</v>
      </c>
      <c r="B240" s="1" t="s">
        <v>2668</v>
      </c>
      <c r="C240" s="1" t="s">
        <v>2669</v>
      </c>
      <c r="D240" s="1" t="s">
        <v>9833</v>
      </c>
      <c r="E240" s="1" t="str">
        <f t="shared" si="1"/>
        <v>4 rue du mulet                                                                                                </v>
      </c>
      <c r="F240" s="1" t="s">
        <v>9592</v>
      </c>
      <c r="G240" s="1" t="s">
        <v>2671</v>
      </c>
      <c r="H240" s="1" t="s">
        <v>2175</v>
      </c>
      <c r="I240" s="1" t="s">
        <v>11</v>
      </c>
      <c r="J240" s="1" t="s">
        <v>312</v>
      </c>
      <c r="K240" s="3"/>
      <c r="L240" s="3"/>
    </row>
    <row r="241">
      <c r="A241" s="4" t="s">
        <v>2677</v>
      </c>
      <c r="B241" s="1" t="s">
        <v>2678</v>
      </c>
      <c r="C241" s="1" t="s">
        <v>2679</v>
      </c>
      <c r="D241" s="1" t="s">
        <v>9834</v>
      </c>
      <c r="E241" s="1" t="str">
        <f t="shared" si="1"/>
        <v>1 Place Jean Jaurès                                                                                                </v>
      </c>
      <c r="F241" s="1" t="s">
        <v>9592</v>
      </c>
      <c r="G241" s="1" t="s">
        <v>2681</v>
      </c>
      <c r="H241" s="1" t="s">
        <v>11</v>
      </c>
      <c r="I241" s="5" t="s">
        <v>2682</v>
      </c>
      <c r="J241" s="1" t="s">
        <v>80</v>
      </c>
      <c r="K241" s="3"/>
      <c r="L241" s="3"/>
    </row>
    <row r="242">
      <c r="A242" s="4" t="s">
        <v>2684</v>
      </c>
      <c r="B242" s="1" t="s">
        <v>2685</v>
      </c>
      <c r="C242" s="1" t="s">
        <v>2686</v>
      </c>
      <c r="D242" s="1" t="s">
        <v>9835</v>
      </c>
      <c r="E242" s="1" t="str">
        <f t="shared" si="1"/>
        <v>13 Allée Jean Giono                                                                                                </v>
      </c>
      <c r="F242" s="1" t="s">
        <v>9631</v>
      </c>
      <c r="G242" s="1" t="s">
        <v>2688</v>
      </c>
      <c r="H242" s="1" t="s">
        <v>2175</v>
      </c>
      <c r="I242" s="5" t="s">
        <v>2689</v>
      </c>
      <c r="J242" s="1" t="s">
        <v>80</v>
      </c>
      <c r="K242" s="3"/>
      <c r="L242" s="3"/>
    </row>
    <row r="243">
      <c r="A243" s="4" t="s">
        <v>2693</v>
      </c>
      <c r="B243" s="1" t="s">
        <v>2694</v>
      </c>
      <c r="C243" s="1" t="s">
        <v>2695</v>
      </c>
      <c r="D243" s="1" t="s">
        <v>9836</v>
      </c>
      <c r="E243" s="1" t="str">
        <f t="shared" si="1"/>
        <v>Champlain                                 numéro 10                                                                                                             </v>
      </c>
      <c r="F243" s="1" t="s">
        <v>9603</v>
      </c>
      <c r="G243" s="1" t="s">
        <v>2697</v>
      </c>
      <c r="H243" s="1" t="s">
        <v>2698</v>
      </c>
      <c r="I243" s="1" t="s">
        <v>11</v>
      </c>
      <c r="J243" s="1" t="s">
        <v>80</v>
      </c>
      <c r="K243" s="3"/>
      <c r="L243" s="3"/>
    </row>
    <row r="244">
      <c r="A244" s="4" t="s">
        <v>2700</v>
      </c>
      <c r="B244" s="1" t="s">
        <v>2701</v>
      </c>
      <c r="C244" s="3"/>
      <c r="D244" s="1" t="s">
        <v>9575</v>
      </c>
      <c r="E244" s="1" t="str">
        <f t="shared" si="1"/>
        <v>pas d'adresse</v>
      </c>
      <c r="F244" s="1" t="s">
        <v>9608</v>
      </c>
      <c r="G244" s="3"/>
      <c r="H244" s="1" t="s">
        <v>11</v>
      </c>
      <c r="I244" s="1" t="s">
        <v>11</v>
      </c>
      <c r="J244" s="1" t="s">
        <v>11</v>
      </c>
      <c r="K244" s="3"/>
      <c r="L244" s="3"/>
    </row>
    <row r="245">
      <c r="A245" s="4" t="s">
        <v>2707</v>
      </c>
      <c r="B245" s="1" t="s">
        <v>2708</v>
      </c>
      <c r="C245" s="1" t="s">
        <v>2709</v>
      </c>
      <c r="D245" s="1" t="s">
        <v>9575</v>
      </c>
      <c r="E245" s="1" t="str">
        <f t="shared" si="1"/>
        <v>pas d'adresse</v>
      </c>
      <c r="F245" s="1" t="s">
        <v>9608</v>
      </c>
      <c r="G245" s="3"/>
      <c r="H245" s="1" t="s">
        <v>11</v>
      </c>
      <c r="I245" s="1" t="s">
        <v>11</v>
      </c>
      <c r="J245" s="1" t="s">
        <v>11</v>
      </c>
      <c r="K245" s="3"/>
      <c r="L245" s="3"/>
    </row>
    <row r="246">
      <c r="A246" s="4" t="s">
        <v>2717</v>
      </c>
      <c r="B246" s="1" t="s">
        <v>2718</v>
      </c>
      <c r="C246" s="1" t="s">
        <v>2719</v>
      </c>
      <c r="D246" s="1" t="s">
        <v>9721</v>
      </c>
      <c r="E246" s="1" t="str">
        <f t="shared" si="1"/>
        <v>52 rue Béranger R.D.C                                                                                                </v>
      </c>
      <c r="F246" s="1" t="s">
        <v>9631</v>
      </c>
      <c r="G246" s="1" t="s">
        <v>2720</v>
      </c>
      <c r="H246" s="1" t="s">
        <v>2721</v>
      </c>
      <c r="I246" s="5" t="s">
        <v>2722</v>
      </c>
      <c r="J246" s="1" t="s">
        <v>312</v>
      </c>
      <c r="K246" s="3"/>
      <c r="L246" s="3"/>
    </row>
    <row r="247">
      <c r="A247" s="4" t="s">
        <v>2732</v>
      </c>
      <c r="B247" s="1" t="s">
        <v>2733</v>
      </c>
      <c r="C247" s="1" t="s">
        <v>2734</v>
      </c>
      <c r="D247" s="1" t="s">
        <v>9837</v>
      </c>
      <c r="E247" s="1" t="str">
        <f t="shared" si="1"/>
        <v>34 Rue Mandron                                                                                                </v>
      </c>
      <c r="F247" s="1" t="s">
        <v>9592</v>
      </c>
      <c r="G247" s="1" t="s">
        <v>2736</v>
      </c>
      <c r="H247" s="1" t="s">
        <v>11</v>
      </c>
      <c r="I247" s="1" t="s">
        <v>11</v>
      </c>
      <c r="J247" s="1" t="s">
        <v>80</v>
      </c>
      <c r="K247" s="3"/>
      <c r="L247" s="3"/>
    </row>
    <row r="248">
      <c r="A248" s="4" t="s">
        <v>2738</v>
      </c>
      <c r="B248" s="1" t="s">
        <v>2739</v>
      </c>
      <c r="C248" s="1" t="s">
        <v>2740</v>
      </c>
      <c r="D248" s="1" t="s">
        <v>9838</v>
      </c>
      <c r="E248" s="1" t="str">
        <f t="shared" si="1"/>
        <v>34 rue Dutour                                                                                                </v>
      </c>
      <c r="F248" s="1" t="s">
        <v>9661</v>
      </c>
      <c r="G248" s="1" t="s">
        <v>2742</v>
      </c>
      <c r="H248" s="1" t="s">
        <v>2743</v>
      </c>
      <c r="I248" s="1" t="s">
        <v>11</v>
      </c>
      <c r="J248" s="1" t="s">
        <v>312</v>
      </c>
      <c r="K248" s="3"/>
      <c r="L248" s="3"/>
    </row>
    <row r="249">
      <c r="A249" s="4" t="s">
        <v>2745</v>
      </c>
      <c r="B249" s="1" t="s">
        <v>2746</v>
      </c>
      <c r="C249" s="3"/>
      <c r="D249" s="1" t="s">
        <v>9575</v>
      </c>
      <c r="E249" s="1" t="str">
        <f t="shared" si="1"/>
        <v>pas d'adresse</v>
      </c>
      <c r="F249" s="1" t="s">
        <v>9608</v>
      </c>
      <c r="G249" s="3"/>
      <c r="H249" s="1" t="s">
        <v>11</v>
      </c>
      <c r="I249" s="1" t="s">
        <v>11</v>
      </c>
      <c r="J249" s="1" t="s">
        <v>11</v>
      </c>
      <c r="K249" s="3"/>
      <c r="L249" s="3"/>
    </row>
    <row r="250">
      <c r="A250" s="4" t="s">
        <v>2752</v>
      </c>
      <c r="B250" s="1" t="s">
        <v>2753</v>
      </c>
      <c r="C250" s="1" t="s">
        <v>2754</v>
      </c>
      <c r="D250" s="1" t="s">
        <v>9839</v>
      </c>
      <c r="E250" s="1" t="str">
        <f t="shared" si="1"/>
        <v>24 rue Paul Claudel                                                                                                 </v>
      </c>
      <c r="F250" s="1" t="s">
        <v>9601</v>
      </c>
      <c r="G250" s="1" t="s">
        <v>2756</v>
      </c>
      <c r="H250" s="1" t="s">
        <v>2757</v>
      </c>
      <c r="I250" s="1" t="s">
        <v>11</v>
      </c>
      <c r="J250" s="1" t="s">
        <v>80</v>
      </c>
      <c r="K250" s="3"/>
      <c r="L250" s="3"/>
    </row>
    <row r="251">
      <c r="A251" s="4" t="s">
        <v>2759</v>
      </c>
      <c r="B251" s="1" t="s">
        <v>2760</v>
      </c>
      <c r="C251" s="1" t="s">
        <v>2761</v>
      </c>
      <c r="D251" s="1" t="s">
        <v>9840</v>
      </c>
      <c r="E251" s="1" t="str">
        <f t="shared" si="1"/>
        <v>191 RUE DE LA BENAUGE                                                                                                </v>
      </c>
      <c r="F251" s="1" t="s">
        <v>9631</v>
      </c>
      <c r="G251" s="1" t="s">
        <v>2763</v>
      </c>
      <c r="H251" s="1" t="s">
        <v>2764</v>
      </c>
      <c r="I251" s="1" t="s">
        <v>11</v>
      </c>
      <c r="J251" s="1" t="s">
        <v>183</v>
      </c>
      <c r="K251" s="3"/>
      <c r="L251" s="3"/>
    </row>
    <row r="252">
      <c r="A252" s="4" t="s">
        <v>2768</v>
      </c>
      <c r="B252" s="1" t="s">
        <v>2769</v>
      </c>
      <c r="C252" s="3"/>
      <c r="D252" s="1" t="s">
        <v>9575</v>
      </c>
      <c r="E252" s="1" t="str">
        <f t="shared" si="1"/>
        <v>pas d'adresse</v>
      </c>
      <c r="F252" s="1" t="s">
        <v>9608</v>
      </c>
      <c r="G252" s="3"/>
      <c r="H252" s="1" t="s">
        <v>11</v>
      </c>
      <c r="I252" s="1" t="s">
        <v>11</v>
      </c>
      <c r="J252" s="1" t="s">
        <v>11</v>
      </c>
      <c r="K252" s="3"/>
      <c r="L252" s="3"/>
    </row>
    <row r="253">
      <c r="A253" s="4" t="s">
        <v>2771</v>
      </c>
      <c r="B253" s="1" t="s">
        <v>2772</v>
      </c>
      <c r="C253" s="1" t="s">
        <v>2773</v>
      </c>
      <c r="D253" s="1" t="s">
        <v>9841</v>
      </c>
      <c r="E253" s="1" t="str">
        <f t="shared" si="1"/>
        <v>TECHNOCLUB 02 AVENUE DE LA POTERIE                                  BATIMENT B                                                                                                              </v>
      </c>
      <c r="F253" s="1" t="s">
        <v>9749</v>
      </c>
      <c r="G253" s="1" t="s">
        <v>2775</v>
      </c>
      <c r="H253" s="1" t="s">
        <v>2776</v>
      </c>
      <c r="I253" s="5" t="s">
        <v>2777</v>
      </c>
      <c r="J253" s="1" t="s">
        <v>53</v>
      </c>
      <c r="K253" s="3"/>
      <c r="L253" s="3"/>
    </row>
    <row r="254">
      <c r="A254" s="4" t="s">
        <v>2785</v>
      </c>
      <c r="B254" s="1" t="s">
        <v>2786</v>
      </c>
      <c r="C254" s="1" t="s">
        <v>2787</v>
      </c>
      <c r="D254" s="1" t="s">
        <v>9842</v>
      </c>
      <c r="E254" s="1" t="str">
        <f t="shared" si="1"/>
        <v>13 rue des pêcheurs                                 BAT A                                                                                                             </v>
      </c>
      <c r="F254" s="1" t="s">
        <v>9843</v>
      </c>
      <c r="G254" s="1" t="s">
        <v>2789</v>
      </c>
      <c r="H254" s="1" t="s">
        <v>11</v>
      </c>
      <c r="I254" s="1" t="s">
        <v>11</v>
      </c>
      <c r="J254" s="1" t="s">
        <v>80</v>
      </c>
      <c r="K254" s="3"/>
      <c r="L254" s="3"/>
    </row>
    <row r="255">
      <c r="A255" s="4" t="s">
        <v>2795</v>
      </c>
      <c r="B255" s="1" t="s">
        <v>2796</v>
      </c>
      <c r="C255" s="1" t="s">
        <v>2797</v>
      </c>
      <c r="D255" s="1" t="s">
        <v>9844</v>
      </c>
      <c r="E255" s="1" t="str">
        <f t="shared" si="1"/>
        <v>76 Boulevard Jules Simon                                                                                                </v>
      </c>
      <c r="F255" s="1" t="s">
        <v>9631</v>
      </c>
      <c r="G255" s="1" t="s">
        <v>2799</v>
      </c>
      <c r="H255" s="1" t="s">
        <v>11</v>
      </c>
      <c r="I255" s="1" t="s">
        <v>11</v>
      </c>
      <c r="J255" s="1" t="s">
        <v>31</v>
      </c>
      <c r="K255" s="3"/>
      <c r="L255" s="3"/>
    </row>
    <row r="256">
      <c r="A256" s="4" t="s">
        <v>2803</v>
      </c>
      <c r="B256" s="1" t="s">
        <v>2804</v>
      </c>
      <c r="C256" s="3"/>
      <c r="D256" s="1" t="s">
        <v>9575</v>
      </c>
      <c r="E256" s="1" t="str">
        <f t="shared" si="1"/>
        <v>pas d'adresse</v>
      </c>
      <c r="F256" s="1" t="s">
        <v>9608</v>
      </c>
      <c r="G256" s="3"/>
      <c r="H256" s="1" t="s">
        <v>11</v>
      </c>
      <c r="I256" s="1" t="s">
        <v>11</v>
      </c>
      <c r="J256" s="1" t="s">
        <v>11</v>
      </c>
      <c r="K256" s="3"/>
      <c r="L256" s="3"/>
    </row>
    <row r="257">
      <c r="A257" s="4" t="s">
        <v>2810</v>
      </c>
      <c r="B257" s="1" t="s">
        <v>2811</v>
      </c>
      <c r="C257" s="1" t="s">
        <v>2812</v>
      </c>
      <c r="D257" s="1" t="s">
        <v>9845</v>
      </c>
      <c r="E257" s="1" t="str">
        <f t="shared" si="1"/>
        <v>13bis cours St Louis                                                                                                </v>
      </c>
      <c r="F257" s="1" t="s">
        <v>9603</v>
      </c>
      <c r="G257" s="1" t="s">
        <v>2814</v>
      </c>
      <c r="H257" s="1" t="s">
        <v>11</v>
      </c>
      <c r="I257" s="3"/>
      <c r="J257" s="1" t="s">
        <v>183</v>
      </c>
      <c r="K257" s="3"/>
      <c r="L257" s="3"/>
    </row>
    <row r="258">
      <c r="A258" s="4" t="s">
        <v>2816</v>
      </c>
      <c r="B258" s="1" t="s">
        <v>2817</v>
      </c>
      <c r="C258" s="1" t="s">
        <v>2818</v>
      </c>
      <c r="D258" s="1" t="s">
        <v>9846</v>
      </c>
      <c r="E258" s="1" t="str">
        <f t="shared" si="1"/>
        <v>6 quai de Paludate                                                                                                </v>
      </c>
      <c r="F258" s="1" t="s">
        <v>9597</v>
      </c>
      <c r="G258" s="1" t="s">
        <v>2820</v>
      </c>
      <c r="H258" s="1" t="s">
        <v>11</v>
      </c>
      <c r="I258" s="5" t="s">
        <v>2821</v>
      </c>
      <c r="J258" s="1" t="s">
        <v>53</v>
      </c>
      <c r="K258" s="3"/>
      <c r="L258" s="3"/>
    </row>
    <row r="259">
      <c r="A259" s="4" t="s">
        <v>2823</v>
      </c>
      <c r="B259" s="1" t="s">
        <v>2824</v>
      </c>
      <c r="C259" s="3"/>
      <c r="D259" s="1" t="s">
        <v>9575</v>
      </c>
      <c r="E259" s="1" t="str">
        <f t="shared" si="1"/>
        <v>pas d'adresse</v>
      </c>
      <c r="F259" s="1" t="s">
        <v>9608</v>
      </c>
      <c r="G259" s="3"/>
      <c r="H259" s="1" t="s">
        <v>11</v>
      </c>
      <c r="I259" s="1" t="s">
        <v>11</v>
      </c>
      <c r="J259" s="1" t="s">
        <v>11</v>
      </c>
      <c r="K259" s="3"/>
      <c r="L259" s="3"/>
    </row>
    <row r="260">
      <c r="A260" s="4" t="s">
        <v>2826</v>
      </c>
      <c r="B260" s="1" t="s">
        <v>2827</v>
      </c>
      <c r="C260" s="1" t="s">
        <v>2828</v>
      </c>
      <c r="D260" s="1" t="s">
        <v>9847</v>
      </c>
      <c r="E260" s="1" t="str">
        <f t="shared" si="1"/>
        <v>39 bis rue DURIEU DE MAISONNEUVES                                 Délégation ECTI GIRONDE                                                                                                             </v>
      </c>
      <c r="F260" s="1" t="s">
        <v>9592</v>
      </c>
      <c r="G260" s="1" t="s">
        <v>2830</v>
      </c>
      <c r="H260" s="1" t="s">
        <v>11</v>
      </c>
      <c r="I260" s="1" t="s">
        <v>11</v>
      </c>
      <c r="J260" s="1" t="s">
        <v>11</v>
      </c>
      <c r="K260" s="3"/>
      <c r="L260" s="3"/>
    </row>
    <row r="261">
      <c r="A261" s="4" t="s">
        <v>2834</v>
      </c>
      <c r="B261" s="1" t="s">
        <v>2835</v>
      </c>
      <c r="C261" s="3"/>
      <c r="D261" s="1" t="s">
        <v>9575</v>
      </c>
      <c r="E261" s="1" t="str">
        <f t="shared" si="1"/>
        <v>pas d'adresse</v>
      </c>
      <c r="F261" s="1" t="s">
        <v>9608</v>
      </c>
      <c r="G261" s="3"/>
      <c r="H261" s="1" t="s">
        <v>11</v>
      </c>
      <c r="I261" s="1" t="s">
        <v>11</v>
      </c>
      <c r="J261" s="1" t="s">
        <v>11</v>
      </c>
      <c r="K261" s="3"/>
      <c r="L261" s="3"/>
    </row>
    <row r="262">
      <c r="A262" s="4" t="s">
        <v>2839</v>
      </c>
      <c r="B262" s="1" t="s">
        <v>2840</v>
      </c>
      <c r="C262" s="1" t="s">
        <v>2841</v>
      </c>
      <c r="D262" s="1" t="s">
        <v>9848</v>
      </c>
      <c r="E262" s="1" t="str">
        <f t="shared" si="1"/>
        <v>12 rue Vandebrande                                                                                                </v>
      </c>
      <c r="F262" s="1" t="s">
        <v>9603</v>
      </c>
      <c r="G262" s="1" t="s">
        <v>2843</v>
      </c>
      <c r="H262" s="1" t="s">
        <v>11</v>
      </c>
      <c r="I262" s="5" t="s">
        <v>2844</v>
      </c>
      <c r="J262" s="1" t="s">
        <v>312</v>
      </c>
      <c r="K262" s="3"/>
      <c r="L262" s="3"/>
    </row>
    <row r="263">
      <c r="A263" s="4" t="s">
        <v>2848</v>
      </c>
      <c r="B263" s="1" t="s">
        <v>2849</v>
      </c>
      <c r="C263" s="1" t="s">
        <v>2850</v>
      </c>
      <c r="D263" s="1" t="s">
        <v>9849</v>
      </c>
      <c r="E263" s="1" t="str">
        <f t="shared" si="1"/>
        <v>44 allée Haussmann                                 Apt. 44                                                                                                             </v>
      </c>
      <c r="F263" s="1" t="s">
        <v>9603</v>
      </c>
      <c r="G263" s="1" t="s">
        <v>2852</v>
      </c>
      <c r="H263" s="1" t="s">
        <v>2853</v>
      </c>
      <c r="I263" s="5" t="s">
        <v>2854</v>
      </c>
      <c r="J263" s="1" t="s">
        <v>80</v>
      </c>
      <c r="K263" s="3"/>
      <c r="L263" s="3"/>
    </row>
    <row r="264">
      <c r="A264" s="4" t="s">
        <v>2868</v>
      </c>
      <c r="B264" s="1" t="s">
        <v>2869</v>
      </c>
      <c r="C264" s="1" t="s">
        <v>2870</v>
      </c>
      <c r="D264" s="1" t="s">
        <v>9850</v>
      </c>
      <c r="E264" s="1" t="str">
        <f t="shared" si="1"/>
        <v>16, rue saint James                                                                                                </v>
      </c>
      <c r="F264" s="1" t="s">
        <v>9592</v>
      </c>
      <c r="G264" s="1" t="s">
        <v>2872</v>
      </c>
      <c r="H264" s="1" t="s">
        <v>11</v>
      </c>
      <c r="I264" s="5" t="s">
        <v>2873</v>
      </c>
      <c r="J264" s="1" t="s">
        <v>80</v>
      </c>
      <c r="K264" s="3"/>
      <c r="L264" s="3"/>
    </row>
    <row r="265">
      <c r="A265" s="4" t="s">
        <v>2879</v>
      </c>
      <c r="B265" s="1" t="s">
        <v>2880</v>
      </c>
      <c r="C265" s="1" t="s">
        <v>2881</v>
      </c>
      <c r="D265" s="1" t="s">
        <v>9851</v>
      </c>
      <c r="E265" s="1" t="str">
        <f t="shared" si="1"/>
        <v>rue Francisco Ferrer                                                                                                </v>
      </c>
      <c r="F265" s="1" t="s">
        <v>9852</v>
      </c>
      <c r="G265" s="1" t="s">
        <v>2883</v>
      </c>
      <c r="H265" s="1" t="s">
        <v>11</v>
      </c>
      <c r="I265" s="1" t="s">
        <v>11</v>
      </c>
      <c r="J265" s="1" t="s">
        <v>31</v>
      </c>
      <c r="K265" s="3"/>
      <c r="L265" s="3"/>
    </row>
    <row r="266">
      <c r="A266" s="4" t="s">
        <v>2917</v>
      </c>
      <c r="B266" s="1" t="s">
        <v>2918</v>
      </c>
      <c r="C266" s="1" t="s">
        <v>2919</v>
      </c>
      <c r="D266" s="1" t="s">
        <v>9853</v>
      </c>
      <c r="E266" s="1" t="str">
        <f t="shared" si="1"/>
        <v>2 rue Charlevoix de Villers                                                                                                </v>
      </c>
      <c r="F266" s="1" t="s">
        <v>9603</v>
      </c>
      <c r="G266" s="1" t="s">
        <v>2921</v>
      </c>
      <c r="H266" s="1" t="s">
        <v>2922</v>
      </c>
      <c r="I266" s="1" t="s">
        <v>11</v>
      </c>
      <c r="J266" s="1" t="s">
        <v>31</v>
      </c>
      <c r="K266" s="3"/>
      <c r="L266" s="3"/>
    </row>
    <row r="267">
      <c r="A267" s="4" t="s">
        <v>2926</v>
      </c>
      <c r="B267" s="1" t="s">
        <v>2927</v>
      </c>
      <c r="C267" s="1" t="s">
        <v>2928</v>
      </c>
      <c r="D267" s="1" t="s">
        <v>2929</v>
      </c>
      <c r="E267" s="1" t="str">
        <f t="shared" si="1"/>
        <v>Cours Charles Bricaud                                                                BP 19                                22028 BORDEAUX CEDEX</v>
      </c>
      <c r="F267" s="1" t="s">
        <v>9619</v>
      </c>
      <c r="G267" s="1" t="s">
        <v>2930</v>
      </c>
      <c r="H267" s="1" t="s">
        <v>2931</v>
      </c>
      <c r="I267" s="1" t="s">
        <v>11</v>
      </c>
      <c r="J267" s="1" t="s">
        <v>53</v>
      </c>
      <c r="K267" s="3"/>
      <c r="L267" s="3"/>
    </row>
    <row r="268">
      <c r="A268" s="4" t="s">
        <v>2941</v>
      </c>
      <c r="B268" s="1" t="s">
        <v>2942</v>
      </c>
      <c r="C268" s="3"/>
      <c r="D268" s="1" t="s">
        <v>9575</v>
      </c>
      <c r="E268" s="1" t="str">
        <f t="shared" si="1"/>
        <v>pas d'adresse</v>
      </c>
      <c r="F268" s="1" t="s">
        <v>9608</v>
      </c>
      <c r="G268" s="3"/>
      <c r="H268" s="1" t="s">
        <v>11</v>
      </c>
      <c r="I268" s="1" t="s">
        <v>11</v>
      </c>
      <c r="J268" s="1" t="s">
        <v>11</v>
      </c>
      <c r="K268" s="3"/>
      <c r="L268" s="3"/>
    </row>
    <row r="269">
      <c r="A269" s="4" t="s">
        <v>2962</v>
      </c>
      <c r="B269" s="1" t="s">
        <v>2963</v>
      </c>
      <c r="C269" s="1" t="s">
        <v>2964</v>
      </c>
      <c r="D269" s="1" t="s">
        <v>9854</v>
      </c>
      <c r="E269" s="1" t="str">
        <f t="shared" si="1"/>
        <v>52 rue des Treuils                                 France Alzheimer Gironde                                                                                                             </v>
      </c>
      <c r="F269" s="1" t="s">
        <v>9855</v>
      </c>
      <c r="G269" s="1" t="s">
        <v>2966</v>
      </c>
      <c r="H269" s="1" t="s">
        <v>11</v>
      </c>
      <c r="I269" s="1" t="s">
        <v>11</v>
      </c>
      <c r="J269" s="1" t="s">
        <v>53</v>
      </c>
      <c r="K269" s="3"/>
      <c r="L269" s="3"/>
    </row>
    <row r="270">
      <c r="A270" s="4" t="s">
        <v>2970</v>
      </c>
      <c r="B270" s="1" t="s">
        <v>2971</v>
      </c>
      <c r="C270" s="3"/>
      <c r="D270" s="1" t="s">
        <v>9575</v>
      </c>
      <c r="E270" s="1" t="str">
        <f t="shared" si="1"/>
        <v>pas d'adresse</v>
      </c>
      <c r="F270" s="1" t="s">
        <v>9608</v>
      </c>
      <c r="G270" s="3"/>
      <c r="H270" s="1" t="s">
        <v>11</v>
      </c>
      <c r="I270" s="1" t="s">
        <v>11</v>
      </c>
      <c r="J270" s="1" t="s">
        <v>11</v>
      </c>
      <c r="K270" s="3"/>
      <c r="L270" s="3"/>
    </row>
    <row r="271">
      <c r="A271" s="4" t="s">
        <v>2987</v>
      </c>
      <c r="B271" s="1" t="s">
        <v>2988</v>
      </c>
      <c r="C271" s="1" t="s">
        <v>2989</v>
      </c>
      <c r="D271" s="1" t="s">
        <v>2990</v>
      </c>
      <c r="E271" s="1" t="str">
        <f t="shared" si="1"/>
        <v>22 rue Jean Laurent                                                                                                78110 Le Vesinet</v>
      </c>
      <c r="F271" s="1" t="s">
        <v>9619</v>
      </c>
      <c r="G271" s="1" t="s">
        <v>2991</v>
      </c>
      <c r="H271" s="1" t="s">
        <v>11</v>
      </c>
      <c r="I271" s="5" t="s">
        <v>2992</v>
      </c>
      <c r="J271" s="1" t="s">
        <v>154</v>
      </c>
      <c r="K271" s="3"/>
      <c r="L271" s="3"/>
    </row>
    <row r="272">
      <c r="A272" s="4" t="s">
        <v>2994</v>
      </c>
      <c r="B272" s="1" t="s">
        <v>2995</v>
      </c>
      <c r="C272" s="3"/>
      <c r="D272" s="1" t="s">
        <v>9575</v>
      </c>
      <c r="E272" s="1" t="str">
        <f t="shared" si="1"/>
        <v>pas d'adresse</v>
      </c>
      <c r="F272" s="1" t="s">
        <v>9608</v>
      </c>
      <c r="G272" s="3"/>
      <c r="H272" s="1" t="s">
        <v>11</v>
      </c>
      <c r="I272" s="1" t="s">
        <v>11</v>
      </c>
      <c r="J272" s="1" t="s">
        <v>11</v>
      </c>
      <c r="K272" s="3"/>
      <c r="L272" s="3"/>
    </row>
    <row r="273">
      <c r="A273" s="4" t="s">
        <v>2997</v>
      </c>
      <c r="B273" s="1" t="s">
        <v>2998</v>
      </c>
      <c r="C273" s="1" t="s">
        <v>2999</v>
      </c>
      <c r="D273" s="1" t="s">
        <v>9856</v>
      </c>
      <c r="E273" s="1" t="str">
        <f t="shared" si="1"/>
        <v>164, avenue Charles de Gaulle                                                                                                </v>
      </c>
      <c r="F273" s="1" t="s">
        <v>9661</v>
      </c>
      <c r="G273" s="1" t="s">
        <v>3001</v>
      </c>
      <c r="H273" s="1" t="s">
        <v>11</v>
      </c>
      <c r="I273" s="5" t="s">
        <v>3002</v>
      </c>
      <c r="J273" s="1" t="s">
        <v>154</v>
      </c>
      <c r="K273" s="3"/>
      <c r="L273" s="3"/>
    </row>
    <row r="274">
      <c r="A274" s="4" t="s">
        <v>3006</v>
      </c>
      <c r="B274" s="1" t="s">
        <v>3007</v>
      </c>
      <c r="C274" s="1" t="s">
        <v>3008</v>
      </c>
      <c r="D274" s="1" t="s">
        <v>9857</v>
      </c>
      <c r="E274" s="1" t="str">
        <f t="shared" si="1"/>
        <v>25 RUE PORTE DIJEAUX                                 3 etage                                                                                                             </v>
      </c>
      <c r="F274" s="1" t="s">
        <v>9592</v>
      </c>
      <c r="G274" s="1" t="s">
        <v>3010</v>
      </c>
      <c r="H274" s="1" t="s">
        <v>11</v>
      </c>
      <c r="I274" s="5" t="s">
        <v>3011</v>
      </c>
      <c r="J274" s="1" t="s">
        <v>80</v>
      </c>
      <c r="K274" s="3"/>
      <c r="L274" s="3"/>
    </row>
    <row r="275">
      <c r="A275" s="4" t="s">
        <v>3021</v>
      </c>
      <c r="B275" s="1" t="s">
        <v>3022</v>
      </c>
      <c r="C275" s="1" t="s">
        <v>3023</v>
      </c>
      <c r="D275" s="1" t="s">
        <v>9858</v>
      </c>
      <c r="E275" s="1" t="str">
        <f t="shared" si="1"/>
        <v>L'ateul de Gaya                                  13 rue Teulère                                                                                                             </v>
      </c>
      <c r="F275" s="1" t="s">
        <v>9592</v>
      </c>
      <c r="G275" s="1" t="s">
        <v>3025</v>
      </c>
      <c r="H275" s="1" t="s">
        <v>3026</v>
      </c>
      <c r="I275" s="5" t="s">
        <v>3027</v>
      </c>
      <c r="J275" s="1" t="s">
        <v>43</v>
      </c>
      <c r="K275" s="3"/>
      <c r="L275" s="3"/>
    </row>
    <row r="276">
      <c r="A276" s="4" t="s">
        <v>3045</v>
      </c>
      <c r="B276" s="1" t="s">
        <v>3046</v>
      </c>
      <c r="C276" s="1" t="s">
        <v>3047</v>
      </c>
      <c r="D276" s="1" t="s">
        <v>9859</v>
      </c>
      <c r="E276" s="1" t="str">
        <f t="shared" si="1"/>
        <v>97 rue malbec                                  97 rue malbec                                                                                                             </v>
      </c>
      <c r="F276" s="1" t="s">
        <v>9597</v>
      </c>
      <c r="G276" s="1" t="s">
        <v>3049</v>
      </c>
      <c r="H276" s="1" t="s">
        <v>11</v>
      </c>
      <c r="I276" s="5" t="s">
        <v>3050</v>
      </c>
      <c r="J276" s="1" t="s">
        <v>312</v>
      </c>
      <c r="K276" s="3"/>
      <c r="L276" s="3"/>
    </row>
    <row r="277">
      <c r="A277" s="4" t="s">
        <v>3054</v>
      </c>
      <c r="B277" s="1" t="s">
        <v>3055</v>
      </c>
      <c r="C277" s="1" t="s">
        <v>3056</v>
      </c>
      <c r="D277" s="1" t="s">
        <v>9860</v>
      </c>
      <c r="E277" s="1" t="str">
        <f t="shared" si="1"/>
        <v>Be well Boite 1 - 1 place Saint Christoly                                 Athénée Municipal Père Joseph Wresinski                                                                                                              </v>
      </c>
      <c r="F277" s="1" t="s">
        <v>9592</v>
      </c>
      <c r="G277" s="1" t="s">
        <v>3058</v>
      </c>
      <c r="H277" s="1" t="s">
        <v>11</v>
      </c>
      <c r="I277" s="5" t="s">
        <v>3059</v>
      </c>
      <c r="J277" s="1" t="s">
        <v>183</v>
      </c>
      <c r="K277" s="3"/>
      <c r="L277" s="3"/>
    </row>
    <row r="278">
      <c r="A278" s="4" t="s">
        <v>3061</v>
      </c>
      <c r="B278" s="1" t="s">
        <v>3062</v>
      </c>
      <c r="C278" s="1" t="s">
        <v>3063</v>
      </c>
      <c r="D278" s="1" t="s">
        <v>9861</v>
      </c>
      <c r="E278" s="1" t="str">
        <f t="shared" si="1"/>
        <v>c/o LABB - Athénée Père Joseph Wresinski - BàL 12                                 Place Saint Christoly                                                                                                             </v>
      </c>
      <c r="F278" s="1" t="s">
        <v>9592</v>
      </c>
      <c r="G278" s="1" t="s">
        <v>3065</v>
      </c>
      <c r="H278" s="1" t="s">
        <v>11</v>
      </c>
      <c r="I278" s="5" t="s">
        <v>3066</v>
      </c>
      <c r="J278" s="1" t="s">
        <v>382</v>
      </c>
      <c r="K278" s="3"/>
      <c r="L278" s="3"/>
    </row>
    <row r="279">
      <c r="A279" s="4" t="s">
        <v>3070</v>
      </c>
      <c r="B279" s="1" t="s">
        <v>3071</v>
      </c>
      <c r="C279" s="1" t="s">
        <v>3072</v>
      </c>
      <c r="D279" s="1" t="s">
        <v>9862</v>
      </c>
      <c r="E279" s="1" t="str">
        <f t="shared" si="1"/>
        <v>3, rue de Tauzia                                                                                                </v>
      </c>
      <c r="F279" s="1" t="s">
        <v>9597</v>
      </c>
      <c r="G279" s="1" t="s">
        <v>3074</v>
      </c>
      <c r="H279" s="1" t="s">
        <v>11</v>
      </c>
      <c r="I279" s="5" t="s">
        <v>3075</v>
      </c>
      <c r="J279" s="1" t="s">
        <v>382</v>
      </c>
      <c r="K279" s="3"/>
      <c r="L279" s="3"/>
    </row>
    <row r="280">
      <c r="A280" s="4" t="s">
        <v>3077</v>
      </c>
      <c r="B280" s="1" t="s">
        <v>3078</v>
      </c>
      <c r="C280" s="1" t="s">
        <v>3079</v>
      </c>
      <c r="D280" s="1" t="s">
        <v>9580</v>
      </c>
      <c r="E280" s="1" t="str">
        <f t="shared" si="1"/>
        <v>22 route de Cavignac</v>
      </c>
      <c r="F280" s="1" t="s">
        <v>9863</v>
      </c>
      <c r="G280" s="1" t="s">
        <v>3081</v>
      </c>
      <c r="H280" s="1" t="s">
        <v>3082</v>
      </c>
      <c r="I280" s="1" t="s">
        <v>3083</v>
      </c>
      <c r="J280" s="1" t="s">
        <v>31</v>
      </c>
      <c r="K280" s="3"/>
      <c r="L280" s="3"/>
    </row>
    <row r="281">
      <c r="A281" s="4" t="s">
        <v>3085</v>
      </c>
      <c r="B281" s="1" t="s">
        <v>3086</v>
      </c>
      <c r="C281" s="1" t="s">
        <v>3087</v>
      </c>
      <c r="D281" s="1" t="s">
        <v>9864</v>
      </c>
      <c r="E281" s="1" t="str">
        <f t="shared" si="1"/>
        <v>50 rue du Tauzin                                                                                                </v>
      </c>
      <c r="F281" s="1" t="s">
        <v>9592</v>
      </c>
      <c r="G281" s="1" t="s">
        <v>3089</v>
      </c>
      <c r="H281" s="1" t="s">
        <v>11</v>
      </c>
      <c r="I281" s="5" t="s">
        <v>3090</v>
      </c>
      <c r="J281" s="1" t="s">
        <v>312</v>
      </c>
      <c r="K281" s="3"/>
      <c r="L281" s="3"/>
    </row>
    <row r="282">
      <c r="A282" s="4" t="s">
        <v>3102</v>
      </c>
      <c r="B282" s="1" t="s">
        <v>3103</v>
      </c>
      <c r="C282" s="1" t="s">
        <v>3104</v>
      </c>
      <c r="D282" s="1" t="s">
        <v>9865</v>
      </c>
      <c r="E282" s="1" t="str">
        <f t="shared" si="1"/>
        <v>22 rue de Ouagadougou                                  Hall A  Apt. 404                                                                                                             </v>
      </c>
      <c r="F282" s="1" t="s">
        <v>9603</v>
      </c>
      <c r="G282" s="1" t="s">
        <v>3106</v>
      </c>
      <c r="H282" s="1" t="s">
        <v>11</v>
      </c>
      <c r="I282" s="1" t="s">
        <v>11</v>
      </c>
      <c r="J282" s="1" t="s">
        <v>31</v>
      </c>
      <c r="K282" s="3"/>
      <c r="L282" s="3"/>
    </row>
    <row r="283">
      <c r="A283" s="4" t="s">
        <v>3116</v>
      </c>
      <c r="B283" s="1" t="s">
        <v>3117</v>
      </c>
      <c r="C283" s="1" t="s">
        <v>3118</v>
      </c>
      <c r="D283" s="1" t="s">
        <v>9866</v>
      </c>
      <c r="E283" s="1" t="str">
        <f t="shared" si="1"/>
        <v>67 Rue Goya                                                                                                </v>
      </c>
      <c r="F283" s="1" t="s">
        <v>9592</v>
      </c>
      <c r="G283" s="1" t="s">
        <v>3120</v>
      </c>
      <c r="H283" s="1" t="s">
        <v>3121</v>
      </c>
      <c r="I283" s="5" t="s">
        <v>3122</v>
      </c>
      <c r="J283" s="1" t="s">
        <v>53</v>
      </c>
      <c r="K283" s="3"/>
      <c r="L283" s="3"/>
    </row>
    <row r="284">
      <c r="A284" s="4" t="s">
        <v>3126</v>
      </c>
      <c r="B284" s="1" t="s">
        <v>3127</v>
      </c>
      <c r="C284" s="1" t="s">
        <v>3128</v>
      </c>
      <c r="D284" s="1" t="s">
        <v>9867</v>
      </c>
      <c r="E284" s="1" t="str">
        <f t="shared" si="1"/>
        <v>223 rue Achard                                                                                                </v>
      </c>
      <c r="F284" s="1" t="s">
        <v>9603</v>
      </c>
      <c r="G284" s="1" t="s">
        <v>3130</v>
      </c>
      <c r="H284" s="1" t="s">
        <v>3131</v>
      </c>
      <c r="I284" s="5" t="s">
        <v>3132</v>
      </c>
      <c r="J284" s="1" t="s">
        <v>31</v>
      </c>
      <c r="K284" s="3"/>
      <c r="L284" s="3"/>
    </row>
    <row r="285">
      <c r="A285" s="4" t="s">
        <v>3134</v>
      </c>
      <c r="B285" s="1" t="s">
        <v>3135</v>
      </c>
      <c r="C285" s="1" t="s">
        <v>3136</v>
      </c>
      <c r="D285" s="1" t="s">
        <v>9868</v>
      </c>
      <c r="E285" s="1" t="str">
        <f t="shared" si="1"/>
        <v>9 rue Montmejean                                                                                                 </v>
      </c>
      <c r="F285" s="1" t="s">
        <v>9631</v>
      </c>
      <c r="G285" s="1" t="s">
        <v>3138</v>
      </c>
      <c r="H285" s="1" t="s">
        <v>3139</v>
      </c>
      <c r="I285" s="3"/>
      <c r="J285" s="1" t="s">
        <v>80</v>
      </c>
      <c r="K285" s="3"/>
      <c r="L285" s="3"/>
    </row>
    <row r="286">
      <c r="A286" s="4" t="s">
        <v>3143</v>
      </c>
      <c r="B286" s="1" t="s">
        <v>3144</v>
      </c>
      <c r="C286" s="1" t="s">
        <v>3145</v>
      </c>
      <c r="D286" s="1" t="s">
        <v>9869</v>
      </c>
      <c r="E286" s="1" t="str">
        <f t="shared" si="1"/>
        <v>13 RUE THIAC                                                                                                </v>
      </c>
      <c r="F286" s="1" t="s">
        <v>9592</v>
      </c>
      <c r="G286" s="1" t="s">
        <v>3147</v>
      </c>
      <c r="H286" s="1" t="s">
        <v>11</v>
      </c>
      <c r="I286" s="1" t="s">
        <v>11</v>
      </c>
      <c r="J286" s="1" t="s">
        <v>312</v>
      </c>
      <c r="K286" s="3"/>
      <c r="L286" s="3"/>
    </row>
    <row r="287">
      <c r="A287" s="4" t="s">
        <v>3149</v>
      </c>
      <c r="B287" s="1" t="s">
        <v>3150</v>
      </c>
      <c r="C287" s="1" t="s">
        <v>3151</v>
      </c>
      <c r="D287" s="1" t="s">
        <v>9870</v>
      </c>
      <c r="E287" s="1" t="str">
        <f t="shared" si="1"/>
        <v>5 Rue Buffon                                                                                                 </v>
      </c>
      <c r="F287" s="1" t="s">
        <v>9592</v>
      </c>
      <c r="G287" s="1" t="s">
        <v>3153</v>
      </c>
      <c r="H287" s="1" t="s">
        <v>11</v>
      </c>
      <c r="I287" s="5" t="s">
        <v>3154</v>
      </c>
      <c r="J287" s="1" t="s">
        <v>80</v>
      </c>
      <c r="K287" s="3"/>
      <c r="L287" s="3"/>
    </row>
    <row r="288">
      <c r="A288" s="4" t="s">
        <v>3158</v>
      </c>
      <c r="B288" s="1" t="s">
        <v>3159</v>
      </c>
      <c r="C288" s="1" t="s">
        <v>3160</v>
      </c>
      <c r="D288" s="1" t="s">
        <v>9871</v>
      </c>
      <c r="E288" s="1" t="str">
        <f t="shared" si="1"/>
        <v>80 rue Wustenberg                                                                                                </v>
      </c>
      <c r="F288" s="1" t="s">
        <v>9592</v>
      </c>
      <c r="G288" s="1" t="s">
        <v>3162</v>
      </c>
      <c r="H288" s="1" t="s">
        <v>11</v>
      </c>
      <c r="I288" s="1" t="s">
        <v>503</v>
      </c>
      <c r="J288" s="1" t="s">
        <v>80</v>
      </c>
      <c r="K288" s="3"/>
      <c r="L288" s="3"/>
    </row>
    <row r="289">
      <c r="A289" s="4" t="s">
        <v>3176</v>
      </c>
      <c r="B289" s="1" t="s">
        <v>3177</v>
      </c>
      <c r="C289" s="1" t="s">
        <v>3178</v>
      </c>
      <c r="D289" s="1" t="s">
        <v>9872</v>
      </c>
      <c r="E289" s="1" t="str">
        <f t="shared" si="1"/>
        <v>10 rue du sablonat                                                                                                </v>
      </c>
      <c r="F289" s="1" t="s">
        <v>9597</v>
      </c>
      <c r="G289" s="1" t="s">
        <v>3180</v>
      </c>
      <c r="H289" s="1" t="s">
        <v>11</v>
      </c>
      <c r="I289" s="1" t="s">
        <v>11</v>
      </c>
      <c r="J289" s="1" t="s">
        <v>154</v>
      </c>
      <c r="K289" s="3"/>
      <c r="L289" s="3"/>
    </row>
    <row r="290">
      <c r="A290" s="4" t="s">
        <v>3182</v>
      </c>
      <c r="B290" s="1" t="s">
        <v>3183</v>
      </c>
      <c r="C290" s="1" t="s">
        <v>3184</v>
      </c>
      <c r="D290" s="1" t="s">
        <v>9873</v>
      </c>
      <c r="E290" s="1" t="str">
        <f t="shared" si="1"/>
        <v>Pavillon 4, Hôpital Xavier Arnozan. Avenue du Haut-Lévèque                                                                                                </v>
      </c>
      <c r="F290" s="1" t="s">
        <v>9595</v>
      </c>
      <c r="G290" s="1" t="s">
        <v>3186</v>
      </c>
      <c r="H290" s="1" t="s">
        <v>3187</v>
      </c>
      <c r="I290" s="5" t="s">
        <v>3188</v>
      </c>
      <c r="J290" s="1" t="s">
        <v>43</v>
      </c>
      <c r="K290" s="3"/>
      <c r="L290" s="3"/>
    </row>
    <row r="291">
      <c r="A291" s="4" t="s">
        <v>3216</v>
      </c>
      <c r="B291" s="1" t="s">
        <v>3217</v>
      </c>
      <c r="C291" s="1" t="s">
        <v>3218</v>
      </c>
      <c r="D291" s="1" t="s">
        <v>9874</v>
      </c>
      <c r="E291" s="1" t="str">
        <f t="shared" si="1"/>
        <v>127 rue du Doctur Albert Barraud                                                                                                </v>
      </c>
      <c r="F291" s="1" t="s">
        <v>9592</v>
      </c>
      <c r="G291" s="1" t="s">
        <v>3220</v>
      </c>
      <c r="H291" s="1" t="s">
        <v>3221</v>
      </c>
      <c r="I291" s="1" t="s">
        <v>11</v>
      </c>
      <c r="J291" s="1" t="s">
        <v>11</v>
      </c>
      <c r="K291" s="3"/>
      <c r="L291" s="3"/>
    </row>
    <row r="292">
      <c r="A292" s="4" t="s">
        <v>3223</v>
      </c>
      <c r="B292" s="1" t="s">
        <v>3224</v>
      </c>
      <c r="C292" s="1" t="s">
        <v>3225</v>
      </c>
      <c r="D292" s="1" t="s">
        <v>9875</v>
      </c>
      <c r="E292" s="1" t="str">
        <f t="shared" si="1"/>
        <v>C/° M de Labarre                                 78 Cours de Luze                                                                                                             </v>
      </c>
      <c r="F292" s="1" t="s">
        <v>9592</v>
      </c>
      <c r="G292" s="1" t="s">
        <v>3227</v>
      </c>
      <c r="H292" s="1" t="s">
        <v>11</v>
      </c>
      <c r="I292" s="1" t="s">
        <v>11</v>
      </c>
      <c r="J292" s="1" t="s">
        <v>31</v>
      </c>
      <c r="K292" s="3"/>
      <c r="L292" s="3"/>
    </row>
    <row r="293">
      <c r="A293" s="4" t="s">
        <v>3231</v>
      </c>
      <c r="B293" s="1" t="s">
        <v>3232</v>
      </c>
      <c r="C293" s="1" t="s">
        <v>3233</v>
      </c>
      <c r="D293" s="1" t="s">
        <v>9876</v>
      </c>
      <c r="E293" s="1" t="str">
        <f t="shared" si="1"/>
        <v>47 rue Gaston Lespiault                                                                                                </v>
      </c>
      <c r="F293" s="1" t="s">
        <v>9592</v>
      </c>
      <c r="G293" s="1" t="s">
        <v>3235</v>
      </c>
      <c r="H293" s="1" t="s">
        <v>11</v>
      </c>
      <c r="I293" s="1" t="s">
        <v>11</v>
      </c>
      <c r="J293" s="1" t="s">
        <v>53</v>
      </c>
      <c r="K293" s="3"/>
      <c r="L293" s="3"/>
    </row>
    <row r="294">
      <c r="A294" s="4" t="s">
        <v>3241</v>
      </c>
      <c r="B294" s="1" t="s">
        <v>3242</v>
      </c>
      <c r="C294" s="1" t="s">
        <v>3243</v>
      </c>
      <c r="D294" s="1" t="s">
        <v>9877</v>
      </c>
      <c r="E294" s="1" t="str">
        <f t="shared" si="1"/>
        <v>50 Rue Eugène Leroy                                 Apt. 153                                                                                                             </v>
      </c>
      <c r="F294" s="1" t="s">
        <v>9597</v>
      </c>
      <c r="G294" s="1" t="s">
        <v>3245</v>
      </c>
      <c r="H294" s="1" t="s">
        <v>11</v>
      </c>
      <c r="I294" s="5" t="s">
        <v>3246</v>
      </c>
      <c r="J294" s="1" t="s">
        <v>43</v>
      </c>
      <c r="K294" s="3"/>
      <c r="L294" s="3"/>
    </row>
    <row r="295">
      <c r="A295" s="4" t="s">
        <v>3248</v>
      </c>
      <c r="B295" s="1" t="s">
        <v>3249</v>
      </c>
      <c r="C295" s="3"/>
      <c r="D295" s="1" t="s">
        <v>9575</v>
      </c>
      <c r="E295" s="1" t="str">
        <f t="shared" si="1"/>
        <v>pas d'adresse</v>
      </c>
      <c r="F295" s="1" t="s">
        <v>9608</v>
      </c>
      <c r="G295" s="3"/>
      <c r="H295" s="1" t="s">
        <v>11</v>
      </c>
      <c r="I295" s="1" t="s">
        <v>11</v>
      </c>
      <c r="J295" s="1" t="s">
        <v>11</v>
      </c>
      <c r="K295" s="3"/>
      <c r="L295" s="3"/>
    </row>
    <row r="296">
      <c r="A296" s="4" t="s">
        <v>3255</v>
      </c>
      <c r="B296" s="1" t="s">
        <v>3256</v>
      </c>
      <c r="C296" s="1" t="s">
        <v>3257</v>
      </c>
      <c r="D296" s="1" t="s">
        <v>9878</v>
      </c>
      <c r="E296" s="1" t="str">
        <f t="shared" si="1"/>
        <v>129 cours Edouard Vaillant                                                                                                </v>
      </c>
      <c r="F296" s="1" t="s">
        <v>9603</v>
      </c>
      <c r="G296" s="1" t="s">
        <v>3259</v>
      </c>
      <c r="H296" s="1" t="s">
        <v>11</v>
      </c>
      <c r="I296" s="5" t="s">
        <v>3260</v>
      </c>
      <c r="J296" s="1" t="s">
        <v>80</v>
      </c>
      <c r="K296" s="3"/>
      <c r="L296" s="3"/>
    </row>
    <row r="297">
      <c r="A297" s="4" t="s">
        <v>3268</v>
      </c>
      <c r="B297" s="1" t="s">
        <v>3269</v>
      </c>
      <c r="C297" s="1" t="s">
        <v>3270</v>
      </c>
      <c r="D297" s="1" t="s">
        <v>9879</v>
      </c>
      <c r="E297" s="1" t="str">
        <f t="shared" si="1"/>
        <v>26 rue Condillac                                                                                                </v>
      </c>
      <c r="F297" s="1" t="s">
        <v>9592</v>
      </c>
      <c r="G297" s="1" t="s">
        <v>3272</v>
      </c>
      <c r="H297" s="1" t="s">
        <v>11</v>
      </c>
      <c r="I297" s="5" t="s">
        <v>3273</v>
      </c>
      <c r="J297" s="1" t="s">
        <v>53</v>
      </c>
      <c r="K297" s="3"/>
      <c r="L297" s="3"/>
    </row>
    <row r="298">
      <c r="A298" s="4" t="s">
        <v>3279</v>
      </c>
      <c r="B298" s="1" t="s">
        <v>3280</v>
      </c>
      <c r="C298" s="1" t="s">
        <v>3281</v>
      </c>
      <c r="D298" s="1" t="s">
        <v>9880</v>
      </c>
      <c r="E298" s="1" t="str">
        <f t="shared" si="1"/>
        <v>76 rue du Général de Castelnau                                                                                                </v>
      </c>
      <c r="F298" s="1" t="s">
        <v>9661</v>
      </c>
      <c r="G298" s="1" t="s">
        <v>3283</v>
      </c>
      <c r="H298" s="1" t="s">
        <v>3284</v>
      </c>
      <c r="I298" s="1" t="s">
        <v>11</v>
      </c>
      <c r="J298" s="1" t="s">
        <v>183</v>
      </c>
      <c r="K298" s="3"/>
      <c r="L298" s="3"/>
    </row>
    <row r="299">
      <c r="A299" s="4" t="s">
        <v>3292</v>
      </c>
      <c r="B299" s="1" t="s">
        <v>3293</v>
      </c>
      <c r="C299" s="1" t="s">
        <v>3294</v>
      </c>
      <c r="D299" s="1" t="s">
        <v>9881</v>
      </c>
      <c r="E299" s="1" t="str">
        <f t="shared" si="1"/>
        <v>18 rue de Barbut                                                                                                </v>
      </c>
      <c r="F299" s="1" t="s">
        <v>9749</v>
      </c>
      <c r="G299" s="1" t="s">
        <v>3296</v>
      </c>
      <c r="H299" s="1" t="s">
        <v>3297</v>
      </c>
      <c r="I299" s="1" t="s">
        <v>3298</v>
      </c>
      <c r="J299" s="1" t="s">
        <v>53</v>
      </c>
      <c r="K299" s="3"/>
      <c r="L299" s="3"/>
    </row>
    <row r="300">
      <c r="A300" s="4" t="s">
        <v>3304</v>
      </c>
      <c r="B300" s="1" t="s">
        <v>3305</v>
      </c>
      <c r="C300" s="1" t="s">
        <v>3306</v>
      </c>
      <c r="D300" s="1" t="s">
        <v>9582</v>
      </c>
      <c r="E300" s="1" t="str">
        <f t="shared" si="1"/>
        <v>93 rue de la Tour d'Auvergne</v>
      </c>
      <c r="F300" s="1" t="s">
        <v>9661</v>
      </c>
      <c r="G300" s="1" t="s">
        <v>3308</v>
      </c>
      <c r="H300" s="1" t="s">
        <v>3309</v>
      </c>
      <c r="I300" s="1" t="s">
        <v>11</v>
      </c>
      <c r="J300" s="1" t="s">
        <v>312</v>
      </c>
      <c r="K300" s="3"/>
      <c r="L300" s="3"/>
    </row>
    <row r="301">
      <c r="A301" s="4" t="s">
        <v>3325</v>
      </c>
      <c r="B301" s="1" t="s">
        <v>3326</v>
      </c>
      <c r="C301" s="1" t="s">
        <v>3327</v>
      </c>
      <c r="D301" s="1" t="s">
        <v>9882</v>
      </c>
      <c r="E301" s="1" t="str">
        <f t="shared" si="1"/>
        <v>356 route de Toulouse                                 Résidence Carré de Jade                                                                                                             </v>
      </c>
      <c r="F301" s="1" t="s">
        <v>9628</v>
      </c>
      <c r="G301" s="1" t="s">
        <v>3329</v>
      </c>
      <c r="H301" s="1" t="s">
        <v>11</v>
      </c>
      <c r="I301" s="5" t="s">
        <v>3330</v>
      </c>
      <c r="J301" s="1" t="s">
        <v>80</v>
      </c>
      <c r="K301" s="3"/>
      <c r="L301" s="3"/>
    </row>
    <row r="302">
      <c r="A302" s="4" t="s">
        <v>3348</v>
      </c>
      <c r="B302" s="1" t="s">
        <v>3349</v>
      </c>
      <c r="C302" s="1" t="s">
        <v>3350</v>
      </c>
      <c r="D302" s="1" t="s">
        <v>9883</v>
      </c>
      <c r="E302" s="1" t="str">
        <f t="shared" si="1"/>
        <v>13 rue Prosper                                                                                                </v>
      </c>
      <c r="F302" s="1" t="s">
        <v>9592</v>
      </c>
      <c r="G302" s="1" t="s">
        <v>3352</v>
      </c>
      <c r="H302" s="1" t="s">
        <v>3353</v>
      </c>
      <c r="I302" s="5" t="s">
        <v>3354</v>
      </c>
      <c r="J302" s="1" t="s">
        <v>80</v>
      </c>
      <c r="K302" s="3"/>
      <c r="L302" s="3"/>
    </row>
    <row r="303">
      <c r="A303" s="4" t="s">
        <v>3368</v>
      </c>
      <c r="B303" s="1" t="s">
        <v>3369</v>
      </c>
      <c r="C303" s="1" t="s">
        <v>3370</v>
      </c>
      <c r="D303" s="1" t="s">
        <v>9884</v>
      </c>
      <c r="E303" s="1" t="str">
        <f t="shared" si="1"/>
        <v>5 Rue Duffour Dubergier                                                                                                </v>
      </c>
      <c r="F303" s="1" t="s">
        <v>9592</v>
      </c>
      <c r="G303" s="1" t="s">
        <v>3372</v>
      </c>
      <c r="H303" s="1" t="s">
        <v>11</v>
      </c>
      <c r="I303" s="5" t="s">
        <v>3373</v>
      </c>
      <c r="J303" s="1" t="s">
        <v>154</v>
      </c>
      <c r="K303" s="3"/>
      <c r="L303" s="3"/>
    </row>
    <row r="304">
      <c r="A304" s="4" t="s">
        <v>3377</v>
      </c>
      <c r="B304" s="1" t="s">
        <v>3378</v>
      </c>
      <c r="C304" s="1" t="s">
        <v>3379</v>
      </c>
      <c r="D304" s="1" t="s">
        <v>9885</v>
      </c>
      <c r="E304" s="1" t="str">
        <f t="shared" si="1"/>
        <v>18 rue Nuyens                                                                                                </v>
      </c>
      <c r="F304" s="1" t="s">
        <v>9631</v>
      </c>
      <c r="G304" s="1" t="s">
        <v>3381</v>
      </c>
      <c r="H304" s="1" t="s">
        <v>11</v>
      </c>
      <c r="I304" s="1" t="s">
        <v>11</v>
      </c>
      <c r="J304" s="1" t="s">
        <v>312</v>
      </c>
      <c r="K304" s="3"/>
      <c r="L304" s="3"/>
    </row>
    <row r="305">
      <c r="A305" s="4" t="s">
        <v>3385</v>
      </c>
      <c r="B305" s="1" t="s">
        <v>3386</v>
      </c>
      <c r="C305" s="1" t="s">
        <v>3387</v>
      </c>
      <c r="D305" s="1" t="s">
        <v>9886</v>
      </c>
      <c r="E305" s="1" t="str">
        <f t="shared" si="1"/>
        <v>7 sente des Mousses                                 Appartement 41                                                                                                             </v>
      </c>
      <c r="F305" s="1" t="s">
        <v>9603</v>
      </c>
      <c r="G305" s="1" t="s">
        <v>3389</v>
      </c>
      <c r="H305" s="1" t="s">
        <v>11</v>
      </c>
      <c r="I305" s="5" t="s">
        <v>3390</v>
      </c>
      <c r="J305" s="1" t="s">
        <v>43</v>
      </c>
      <c r="K305" s="3"/>
      <c r="L305" s="3"/>
    </row>
    <row r="306">
      <c r="A306" s="4" t="s">
        <v>3398</v>
      </c>
      <c r="B306" s="1" t="s">
        <v>3399</v>
      </c>
      <c r="C306" s="1" t="s">
        <v>3400</v>
      </c>
      <c r="D306" s="1" t="s">
        <v>9887</v>
      </c>
      <c r="E306" s="1" t="str">
        <f t="shared" si="1"/>
        <v>Place St-Christoly                                  Boîte aux lettres n°28                                                                                                             </v>
      </c>
      <c r="F306" s="1" t="s">
        <v>9592</v>
      </c>
      <c r="G306" s="1" t="s">
        <v>3402</v>
      </c>
      <c r="H306" s="1" t="s">
        <v>11</v>
      </c>
      <c r="I306" s="1" t="s">
        <v>11</v>
      </c>
      <c r="J306" s="1" t="s">
        <v>31</v>
      </c>
      <c r="K306" s="3"/>
      <c r="L306" s="3"/>
    </row>
    <row r="307">
      <c r="A307" s="4" t="s">
        <v>3406</v>
      </c>
      <c r="B307" s="1" t="s">
        <v>3407</v>
      </c>
      <c r="C307" s="1" t="s">
        <v>3408</v>
      </c>
      <c r="D307" s="1" t="s">
        <v>9888</v>
      </c>
      <c r="E307" s="1" t="str">
        <f t="shared" si="1"/>
        <v>20, rue Marc Sangnier,                                                                BP 20                                </v>
      </c>
      <c r="F307" s="1" t="s">
        <v>9790</v>
      </c>
      <c r="G307" s="1" t="s">
        <v>3410</v>
      </c>
      <c r="H307" s="1" t="s">
        <v>3411</v>
      </c>
      <c r="I307" s="1" t="s">
        <v>11</v>
      </c>
      <c r="J307" s="1" t="s">
        <v>31</v>
      </c>
      <c r="K307" s="3"/>
      <c r="L307" s="3"/>
    </row>
    <row r="308">
      <c r="A308" s="4" t="s">
        <v>3417</v>
      </c>
      <c r="B308" s="1" t="s">
        <v>3418</v>
      </c>
      <c r="C308" s="1" t="s">
        <v>3419</v>
      </c>
      <c r="D308" s="1" t="s">
        <v>9889</v>
      </c>
      <c r="E308" s="1" t="str">
        <f t="shared" si="1"/>
        <v>49 rue Pierre Trébod                                                                                                </v>
      </c>
      <c r="F308" s="1" t="s">
        <v>9603</v>
      </c>
      <c r="G308" s="1" t="s">
        <v>3421</v>
      </c>
      <c r="H308" s="1" t="s">
        <v>11</v>
      </c>
      <c r="I308" s="5" t="s">
        <v>3422</v>
      </c>
      <c r="J308" s="1" t="s">
        <v>183</v>
      </c>
      <c r="K308" s="3"/>
      <c r="L308" s="3"/>
    </row>
    <row r="309">
      <c r="A309" s="4" t="s">
        <v>3426</v>
      </c>
      <c r="B309" s="1" t="s">
        <v>3427</v>
      </c>
      <c r="C309" s="1" t="s">
        <v>3428</v>
      </c>
      <c r="D309" s="1" t="s">
        <v>9890</v>
      </c>
      <c r="E309" s="1" t="str">
        <f t="shared" si="1"/>
        <v>1 rue Abel Antoune                                  Résidence Godard Bât. A1                                                                                                              </v>
      </c>
      <c r="F309" s="1" t="s">
        <v>9611</v>
      </c>
      <c r="G309" s="1" t="s">
        <v>3430</v>
      </c>
      <c r="H309" s="1" t="s">
        <v>11</v>
      </c>
      <c r="I309" s="1" t="s">
        <v>11</v>
      </c>
      <c r="J309" s="1" t="s">
        <v>53</v>
      </c>
      <c r="K309" s="3"/>
      <c r="L309" s="3"/>
    </row>
    <row r="310">
      <c r="A310" s="4" t="s">
        <v>3440</v>
      </c>
      <c r="B310" s="1" t="s">
        <v>3441</v>
      </c>
      <c r="C310" s="3"/>
      <c r="D310" s="1" t="s">
        <v>9575</v>
      </c>
      <c r="E310" s="1" t="str">
        <f t="shared" si="1"/>
        <v>pas d'adresse</v>
      </c>
      <c r="F310" s="1" t="s">
        <v>9608</v>
      </c>
      <c r="G310" s="3"/>
      <c r="H310" s="1" t="s">
        <v>11</v>
      </c>
      <c r="I310" s="1" t="s">
        <v>11</v>
      </c>
      <c r="J310" s="1" t="s">
        <v>11</v>
      </c>
      <c r="K310" s="3"/>
      <c r="L310" s="3"/>
    </row>
    <row r="311">
      <c r="A311" s="4" t="s">
        <v>3447</v>
      </c>
      <c r="B311" s="1" t="s">
        <v>3448</v>
      </c>
      <c r="C311" s="1" t="s">
        <v>3449</v>
      </c>
      <c r="D311" s="1" t="s">
        <v>9891</v>
      </c>
      <c r="E311" s="1" t="str">
        <f t="shared" si="1"/>
        <v>Hangar 20, Quai de Bacalan                                                                                                </v>
      </c>
      <c r="F311" s="1" t="s">
        <v>9603</v>
      </c>
      <c r="G311" s="1" t="s">
        <v>3451</v>
      </c>
      <c r="H311" s="1" t="s">
        <v>3452</v>
      </c>
      <c r="I311" s="1" t="s">
        <v>3453</v>
      </c>
      <c r="J311" s="1" t="s">
        <v>1199</v>
      </c>
      <c r="K311" s="3"/>
      <c r="L311" s="3"/>
    </row>
    <row r="312">
      <c r="A312" s="4" t="s">
        <v>3459</v>
      </c>
      <c r="B312" s="1" t="s">
        <v>3460</v>
      </c>
      <c r="C312" s="1" t="s">
        <v>3461</v>
      </c>
      <c r="D312" s="1" t="s">
        <v>9892</v>
      </c>
      <c r="E312" s="1" t="str">
        <f t="shared" si="1"/>
        <v>11 rue de l'hermitage                                                                                                </v>
      </c>
      <c r="F312" s="1" t="s">
        <v>9661</v>
      </c>
      <c r="G312" s="1" t="s">
        <v>3463</v>
      </c>
      <c r="H312" s="1" t="s">
        <v>11</v>
      </c>
      <c r="I312" s="5" t="s">
        <v>3464</v>
      </c>
      <c r="J312" s="1" t="s">
        <v>43</v>
      </c>
      <c r="K312" s="3"/>
      <c r="L312" s="3"/>
    </row>
    <row r="313">
      <c r="A313" s="4" t="s">
        <v>3470</v>
      </c>
      <c r="B313" s="1" t="s">
        <v>3471</v>
      </c>
      <c r="C313" s="1" t="s">
        <v>3472</v>
      </c>
      <c r="D313" s="1" t="s">
        <v>9893</v>
      </c>
      <c r="E313" s="1" t="str">
        <f t="shared" si="1"/>
        <v>10 rue de la Jalle                                                                                                </v>
      </c>
      <c r="F313" s="1" t="s">
        <v>9592</v>
      </c>
      <c r="G313" s="1" t="s">
        <v>3474</v>
      </c>
      <c r="H313" s="1" t="s">
        <v>11</v>
      </c>
      <c r="I313" s="5" t="s">
        <v>3475</v>
      </c>
      <c r="J313" s="1" t="s">
        <v>80</v>
      </c>
      <c r="K313" s="3"/>
      <c r="L313" s="3"/>
    </row>
    <row r="314">
      <c r="A314" s="4" t="s">
        <v>3479</v>
      </c>
      <c r="B314" s="1" t="s">
        <v>3480</v>
      </c>
      <c r="C314" s="1" t="s">
        <v>3481</v>
      </c>
      <c r="D314" s="1" t="s">
        <v>9894</v>
      </c>
      <c r="E314" s="1" t="str">
        <f t="shared" si="1"/>
        <v>123 cours Journu Auber                                                                                                </v>
      </c>
      <c r="F314" s="1" t="s">
        <v>9592</v>
      </c>
      <c r="G314" s="1" t="s">
        <v>3483</v>
      </c>
      <c r="H314" s="1" t="s">
        <v>3484</v>
      </c>
      <c r="I314" s="5" t="s">
        <v>3485</v>
      </c>
      <c r="J314" s="1" t="s">
        <v>654</v>
      </c>
      <c r="K314" s="3"/>
      <c r="L314" s="3"/>
    </row>
    <row r="315">
      <c r="A315" s="4" t="s">
        <v>3495</v>
      </c>
      <c r="B315" s="1" t="s">
        <v>3496</v>
      </c>
      <c r="C315" s="3"/>
      <c r="D315" s="1" t="s">
        <v>9575</v>
      </c>
      <c r="E315" s="1" t="str">
        <f t="shared" si="1"/>
        <v>pas d'adresse</v>
      </c>
      <c r="F315" s="1" t="s">
        <v>9608</v>
      </c>
      <c r="G315" s="3"/>
      <c r="H315" s="1" t="s">
        <v>11</v>
      </c>
      <c r="I315" s="1" t="s">
        <v>11</v>
      </c>
      <c r="J315" s="1" t="s">
        <v>11</v>
      </c>
      <c r="K315" s="3"/>
      <c r="L315" s="3"/>
    </row>
    <row r="316">
      <c r="A316" s="4" t="s">
        <v>3498</v>
      </c>
      <c r="B316" s="1" t="s">
        <v>3499</v>
      </c>
      <c r="C316" s="1" t="s">
        <v>3500</v>
      </c>
      <c r="D316" s="1" t="s">
        <v>9895</v>
      </c>
      <c r="E316" s="1" t="str">
        <f t="shared" si="1"/>
        <v>rue Elie Gintrac                                                                                                </v>
      </c>
      <c r="F316" s="1" t="s">
        <v>9592</v>
      </c>
      <c r="G316" s="1" t="s">
        <v>3502</v>
      </c>
      <c r="H316" s="1" t="s">
        <v>11</v>
      </c>
      <c r="I316" s="1" t="s">
        <v>11</v>
      </c>
      <c r="J316" s="1" t="s">
        <v>312</v>
      </c>
      <c r="K316" s="3"/>
      <c r="L316" s="3"/>
    </row>
    <row r="317">
      <c r="A317" s="4" t="s">
        <v>3504</v>
      </c>
      <c r="B317" s="1" t="s">
        <v>3505</v>
      </c>
      <c r="C317" s="1" t="s">
        <v>3506</v>
      </c>
      <c r="D317" s="1" t="s">
        <v>9896</v>
      </c>
      <c r="E317" s="1" t="str">
        <f t="shared" si="1"/>
        <v>7 rue des maquis                                                                                                 </v>
      </c>
      <c r="F317" s="1" t="s">
        <v>9601</v>
      </c>
      <c r="G317" s="1" t="s">
        <v>3508</v>
      </c>
      <c r="H317" s="1" t="s">
        <v>3509</v>
      </c>
      <c r="I317" s="5" t="s">
        <v>3510</v>
      </c>
      <c r="J317" s="1" t="s">
        <v>31</v>
      </c>
      <c r="K317" s="3"/>
      <c r="L317" s="3"/>
    </row>
    <row r="318">
      <c r="A318" s="4" t="s">
        <v>3514</v>
      </c>
      <c r="B318" s="1" t="s">
        <v>3515</v>
      </c>
      <c r="C318" s="3"/>
      <c r="D318" s="1" t="s">
        <v>9575</v>
      </c>
      <c r="E318" s="1" t="str">
        <f t="shared" si="1"/>
        <v>pas d'adresse</v>
      </c>
      <c r="F318" s="1" t="s">
        <v>9608</v>
      </c>
      <c r="G318" s="3"/>
      <c r="H318" s="1" t="s">
        <v>11</v>
      </c>
      <c r="I318" s="1" t="s">
        <v>11</v>
      </c>
      <c r="J318" s="1" t="s">
        <v>11</v>
      </c>
      <c r="K318" s="3"/>
      <c r="L318" s="3"/>
    </row>
    <row r="319">
      <c r="A319" s="4" t="s">
        <v>3529</v>
      </c>
      <c r="B319" s="1" t="s">
        <v>3530</v>
      </c>
      <c r="C319" s="1" t="s">
        <v>3531</v>
      </c>
      <c r="D319" s="1" t="s">
        <v>9897</v>
      </c>
      <c r="E319" s="1" t="str">
        <f t="shared" si="1"/>
        <v>14 rue de la Réole                                                                                                </v>
      </c>
      <c r="F319" s="1" t="s">
        <v>9597</v>
      </c>
      <c r="G319" s="1" t="s">
        <v>3533</v>
      </c>
      <c r="H319" s="1" t="s">
        <v>11</v>
      </c>
      <c r="I319" s="5" t="s">
        <v>3534</v>
      </c>
      <c r="J319" s="1" t="s">
        <v>80</v>
      </c>
      <c r="K319" s="3"/>
      <c r="L319" s="3"/>
    </row>
    <row r="320">
      <c r="A320" s="4" t="s">
        <v>3536</v>
      </c>
      <c r="B320" s="1" t="s">
        <v>3537</v>
      </c>
      <c r="C320" s="3"/>
      <c r="D320" s="1" t="s">
        <v>9575</v>
      </c>
      <c r="E320" s="1" t="str">
        <f t="shared" si="1"/>
        <v>pas d'adresse</v>
      </c>
      <c r="F320" s="1" t="s">
        <v>9608</v>
      </c>
      <c r="G320" s="3"/>
      <c r="H320" s="1" t="s">
        <v>11</v>
      </c>
      <c r="I320" s="1" t="s">
        <v>11</v>
      </c>
      <c r="J320" s="1" t="s">
        <v>11</v>
      </c>
      <c r="K320" s="3"/>
      <c r="L320" s="3"/>
    </row>
    <row r="321">
      <c r="A321" s="4" t="s">
        <v>3539</v>
      </c>
      <c r="B321" s="1" t="s">
        <v>3540</v>
      </c>
      <c r="C321" s="1" t="s">
        <v>3541</v>
      </c>
      <c r="D321" s="1" t="s">
        <v>9898</v>
      </c>
      <c r="E321" s="1" t="str">
        <f t="shared" si="1"/>
        <v>123 rue mouneyra                                                                                                </v>
      </c>
      <c r="F321" s="1" t="s">
        <v>9592</v>
      </c>
      <c r="G321" s="1" t="s">
        <v>3543</v>
      </c>
      <c r="H321" s="1" t="s">
        <v>11</v>
      </c>
      <c r="I321" s="3"/>
      <c r="J321" s="1" t="s">
        <v>43</v>
      </c>
      <c r="K321" s="3"/>
      <c r="L321" s="3"/>
    </row>
    <row r="322">
      <c r="A322" s="4" t="s">
        <v>3549</v>
      </c>
      <c r="B322" s="1" t="s">
        <v>3550</v>
      </c>
      <c r="C322" s="1" t="s">
        <v>3551</v>
      </c>
      <c r="D322" s="1" t="s">
        <v>9899</v>
      </c>
      <c r="E322" s="1" t="str">
        <f t="shared" si="1"/>
        <v>123 rue Lagrange                                                                BP 14                                </v>
      </c>
      <c r="F322" s="1" t="s">
        <v>9592</v>
      </c>
      <c r="G322" s="1" t="s">
        <v>3553</v>
      </c>
      <c r="H322" s="1" t="s">
        <v>11</v>
      </c>
      <c r="I322" s="5" t="s">
        <v>3554</v>
      </c>
      <c r="J322" s="1" t="s">
        <v>80</v>
      </c>
      <c r="K322" s="3"/>
      <c r="L322" s="3"/>
    </row>
    <row r="323">
      <c r="A323" s="4" t="s">
        <v>3580</v>
      </c>
      <c r="B323" s="1" t="s">
        <v>3581</v>
      </c>
      <c r="C323" s="1" t="s">
        <v>3582</v>
      </c>
      <c r="D323" s="1" t="s">
        <v>9900</v>
      </c>
      <c r="E323" s="1" t="str">
        <f t="shared" si="1"/>
        <v>6 RUE RABBIN COHEN                                                                                                </v>
      </c>
      <c r="F323" s="1" t="s">
        <v>9592</v>
      </c>
      <c r="G323" s="1" t="s">
        <v>1560</v>
      </c>
      <c r="H323" s="1" t="s">
        <v>1561</v>
      </c>
      <c r="I323" s="1" t="s">
        <v>11</v>
      </c>
      <c r="J323" s="1" t="s">
        <v>80</v>
      </c>
      <c r="K323" s="3"/>
      <c r="L323" s="3"/>
    </row>
    <row r="324">
      <c r="A324" s="4" t="s">
        <v>3599</v>
      </c>
      <c r="B324" s="1" t="s">
        <v>3600</v>
      </c>
      <c r="C324" s="1" t="s">
        <v>3601</v>
      </c>
      <c r="D324" s="1" t="s">
        <v>9901</v>
      </c>
      <c r="E324" s="1" t="str">
        <f t="shared" si="1"/>
        <v>32 rue Armand Leroi                                                                                                </v>
      </c>
      <c r="F324" s="1" t="s">
        <v>9790</v>
      </c>
      <c r="G324" s="1" t="s">
        <v>3603</v>
      </c>
      <c r="H324" s="1" t="s">
        <v>11</v>
      </c>
      <c r="I324" s="1" t="s">
        <v>11</v>
      </c>
      <c r="J324" s="1" t="s">
        <v>183</v>
      </c>
      <c r="K324" s="3"/>
      <c r="L324" s="3"/>
    </row>
    <row r="325">
      <c r="A325" s="4" t="s">
        <v>3609</v>
      </c>
      <c r="B325" s="1" t="s">
        <v>3610</v>
      </c>
      <c r="C325" s="1" t="s">
        <v>3611</v>
      </c>
      <c r="D325" s="1" t="s">
        <v>9902</v>
      </c>
      <c r="E325" s="1" t="str">
        <f t="shared" si="1"/>
        <v>Salle Jean Dauguet rue de la Benauge                                                                                                </v>
      </c>
      <c r="F325" s="1" t="s">
        <v>9631</v>
      </c>
      <c r="G325" s="1" t="s">
        <v>3613</v>
      </c>
      <c r="H325" s="1" t="s">
        <v>11</v>
      </c>
      <c r="I325" s="5" t="s">
        <v>3614</v>
      </c>
      <c r="J325" s="1" t="s">
        <v>183</v>
      </c>
      <c r="K325" s="3"/>
      <c r="L325" s="3"/>
    </row>
    <row r="326">
      <c r="A326" s="4" t="s">
        <v>3618</v>
      </c>
      <c r="B326" s="1" t="s">
        <v>3619</v>
      </c>
      <c r="C326" s="1" t="s">
        <v>3620</v>
      </c>
      <c r="D326" s="1" t="s">
        <v>9893</v>
      </c>
      <c r="E326" s="1" t="str">
        <f t="shared" si="1"/>
        <v>10 rue de la Jalle                                                                                                </v>
      </c>
      <c r="F326" s="1" t="s">
        <v>9592</v>
      </c>
      <c r="G326" s="1" t="s">
        <v>3621</v>
      </c>
      <c r="H326" s="1" t="s">
        <v>11</v>
      </c>
      <c r="I326" s="1" t="s">
        <v>11</v>
      </c>
      <c r="J326" s="1" t="s">
        <v>43</v>
      </c>
      <c r="K326" s="3"/>
      <c r="L326" s="3"/>
    </row>
    <row r="327">
      <c r="A327" s="4" t="s">
        <v>3625</v>
      </c>
      <c r="B327" s="1" t="s">
        <v>3626</v>
      </c>
      <c r="C327" s="1" t="s">
        <v>3627</v>
      </c>
      <c r="D327" s="1" t="s">
        <v>9903</v>
      </c>
      <c r="E327" s="1" t="str">
        <f t="shared" si="1"/>
        <v>BAL n°1 - LABB Bordeaux Caudéran                                 MAIRIE DE CAUDERAN - 130 Av. Louis Barthou                                                                                                             </v>
      </c>
      <c r="F327" s="1" t="s">
        <v>9661</v>
      </c>
      <c r="G327" s="1" t="s">
        <v>3629</v>
      </c>
      <c r="H327" s="1" t="s">
        <v>11</v>
      </c>
      <c r="I327" s="5" t="s">
        <v>3630</v>
      </c>
      <c r="J327" s="1" t="s">
        <v>183</v>
      </c>
      <c r="K327" s="3"/>
      <c r="L327" s="3"/>
    </row>
    <row r="328">
      <c r="A328" s="4" t="s">
        <v>3632</v>
      </c>
      <c r="B328" s="1" t="s">
        <v>3633</v>
      </c>
      <c r="C328" s="3"/>
      <c r="D328" s="1" t="s">
        <v>9575</v>
      </c>
      <c r="E328" s="1" t="str">
        <f t="shared" si="1"/>
        <v>pas d'adresse</v>
      </c>
      <c r="F328" s="1" t="s">
        <v>9608</v>
      </c>
      <c r="G328" s="3"/>
      <c r="H328" s="1" t="s">
        <v>11</v>
      </c>
      <c r="I328" s="1" t="s">
        <v>11</v>
      </c>
      <c r="J328" s="1" t="s">
        <v>11</v>
      </c>
      <c r="K328" s="3"/>
      <c r="L328" s="3"/>
    </row>
    <row r="329">
      <c r="A329" s="4" t="s">
        <v>3643</v>
      </c>
      <c r="B329" s="1" t="s">
        <v>3644</v>
      </c>
      <c r="C329" s="1" t="s">
        <v>3645</v>
      </c>
      <c r="D329" s="1" t="s">
        <v>9904</v>
      </c>
      <c r="E329" s="1" t="str">
        <f t="shared" si="1"/>
        <v>61 cours Pasteur                                                                                                </v>
      </c>
      <c r="F329" s="1" t="s">
        <v>9592</v>
      </c>
      <c r="G329" s="1" t="s">
        <v>3647</v>
      </c>
      <c r="H329" s="1" t="s">
        <v>11</v>
      </c>
      <c r="I329" s="3"/>
      <c r="J329" s="1" t="s">
        <v>1199</v>
      </c>
      <c r="K329" s="3"/>
      <c r="L329" s="3"/>
    </row>
    <row r="330">
      <c r="A330" s="4" t="s">
        <v>3649</v>
      </c>
      <c r="B330" s="1" t="s">
        <v>3650</v>
      </c>
      <c r="C330" s="1" t="s">
        <v>3651</v>
      </c>
      <c r="D330" s="1" t="s">
        <v>9905</v>
      </c>
      <c r="E330" s="1" t="str">
        <f t="shared" si="1"/>
        <v>32 rue marcelin berthelot                                 appt 102                                                                                                             </v>
      </c>
      <c r="F330" s="1" t="s">
        <v>9661</v>
      </c>
      <c r="G330" s="1" t="s">
        <v>3653</v>
      </c>
      <c r="H330" s="1" t="s">
        <v>11</v>
      </c>
      <c r="I330" s="1" t="s">
        <v>11</v>
      </c>
      <c r="J330" s="1" t="s">
        <v>183</v>
      </c>
      <c r="K330" s="3"/>
      <c r="L330" s="3"/>
    </row>
    <row r="331">
      <c r="A331" s="4" t="s">
        <v>3655</v>
      </c>
      <c r="B331" s="1" t="s">
        <v>3656</v>
      </c>
      <c r="C331" s="1" t="s">
        <v>3657</v>
      </c>
      <c r="D331" s="1" t="s">
        <v>9906</v>
      </c>
      <c r="E331" s="1" t="str">
        <f t="shared" si="1"/>
        <v>10 rue Paul Doumer                                                                                                </v>
      </c>
      <c r="F331" s="1" t="s">
        <v>9661</v>
      </c>
      <c r="G331" s="1" t="s">
        <v>3659</v>
      </c>
      <c r="H331" s="1" t="s">
        <v>11</v>
      </c>
      <c r="I331" s="3"/>
      <c r="J331" s="1" t="s">
        <v>154</v>
      </c>
      <c r="K331" s="3"/>
      <c r="L331" s="3"/>
    </row>
    <row r="332">
      <c r="A332" s="4" t="s">
        <v>3663</v>
      </c>
      <c r="B332" s="1" t="s">
        <v>3664</v>
      </c>
      <c r="C332" s="1" t="s">
        <v>3665</v>
      </c>
      <c r="D332" s="1" t="s">
        <v>9907</v>
      </c>
      <c r="E332" s="1" t="str">
        <f t="shared" si="1"/>
        <v>39, rue de l'Hermitage                                                                                                </v>
      </c>
      <c r="F332" s="1" t="s">
        <v>9661</v>
      </c>
      <c r="G332" s="1" t="s">
        <v>3667</v>
      </c>
      <c r="H332" s="1" t="s">
        <v>3668</v>
      </c>
      <c r="I332" s="5" t="s">
        <v>3669</v>
      </c>
      <c r="J332" s="1" t="s">
        <v>80</v>
      </c>
      <c r="K332" s="3"/>
      <c r="L332" s="3"/>
    </row>
    <row r="333">
      <c r="A333" s="4" t="s">
        <v>3673</v>
      </c>
      <c r="B333" s="1" t="s">
        <v>3674</v>
      </c>
      <c r="C333" s="1" t="s">
        <v>3675</v>
      </c>
      <c r="D333" s="1" t="s">
        <v>9908</v>
      </c>
      <c r="E333" s="1" t="str">
        <f t="shared" si="1"/>
        <v>20 rue Pasteur                                                                                                </v>
      </c>
      <c r="F333" s="1" t="s">
        <v>9661</v>
      </c>
      <c r="G333" s="1" t="s">
        <v>3677</v>
      </c>
      <c r="H333" s="1" t="s">
        <v>11</v>
      </c>
      <c r="I333" s="1" t="s">
        <v>11</v>
      </c>
      <c r="J333" s="1" t="s">
        <v>183</v>
      </c>
      <c r="K333" s="3"/>
      <c r="L333" s="3"/>
    </row>
    <row r="334">
      <c r="A334" s="4" t="s">
        <v>3693</v>
      </c>
      <c r="B334" s="1" t="s">
        <v>3694</v>
      </c>
      <c r="C334" s="1" t="s">
        <v>3695</v>
      </c>
      <c r="D334" s="1" t="s">
        <v>9909</v>
      </c>
      <c r="E334" s="1" t="str">
        <f t="shared" si="1"/>
        <v>7 rue Joseph Brunet                                                                                                 </v>
      </c>
      <c r="F334" s="1" t="s">
        <v>9603</v>
      </c>
      <c r="G334" s="1" t="s">
        <v>3697</v>
      </c>
      <c r="H334" s="1" t="s">
        <v>11</v>
      </c>
      <c r="I334" s="5" t="s">
        <v>3698</v>
      </c>
      <c r="J334" s="1" t="s">
        <v>154</v>
      </c>
      <c r="K334" s="3"/>
      <c r="L334" s="3"/>
    </row>
    <row r="335">
      <c r="A335" s="4" t="s">
        <v>3702</v>
      </c>
      <c r="B335" s="1" t="s">
        <v>3703</v>
      </c>
      <c r="C335" s="1" t="s">
        <v>3704</v>
      </c>
      <c r="D335" s="1" t="s">
        <v>9910</v>
      </c>
      <c r="E335" s="1" t="str">
        <f t="shared" si="1"/>
        <v>96 rue Abbé de l'Épée                                                                                                </v>
      </c>
      <c r="F335" s="1" t="s">
        <v>9592</v>
      </c>
      <c r="G335" s="1" t="s">
        <v>3706</v>
      </c>
      <c r="H335" s="1" t="s">
        <v>11</v>
      </c>
      <c r="I335" s="1" t="s">
        <v>11</v>
      </c>
      <c r="J335" s="1" t="s">
        <v>80</v>
      </c>
      <c r="K335" s="3"/>
      <c r="L335" s="3"/>
    </row>
    <row r="336">
      <c r="A336" s="4" t="s">
        <v>3712</v>
      </c>
      <c r="B336" s="1" t="s">
        <v>3713</v>
      </c>
      <c r="C336" s="1" t="s">
        <v>3714</v>
      </c>
      <c r="D336" s="1" t="s">
        <v>9911</v>
      </c>
      <c r="E336" s="1" t="str">
        <f t="shared" si="1"/>
        <v>75 rue Blanqui                                 Appartement 5                                                                                                             </v>
      </c>
      <c r="F336" s="1" t="s">
        <v>9603</v>
      </c>
      <c r="G336" s="1" t="s">
        <v>3716</v>
      </c>
      <c r="H336" s="1" t="s">
        <v>3717</v>
      </c>
      <c r="I336" s="1" t="s">
        <v>11</v>
      </c>
      <c r="J336" s="1" t="s">
        <v>31</v>
      </c>
      <c r="K336" s="3"/>
      <c r="L336" s="3"/>
    </row>
    <row r="337">
      <c r="A337" s="4" t="s">
        <v>3723</v>
      </c>
      <c r="B337" s="1" t="s">
        <v>3724</v>
      </c>
      <c r="C337" s="1" t="s">
        <v>3725</v>
      </c>
      <c r="D337" s="1" t="s">
        <v>9912</v>
      </c>
      <c r="E337" s="1" t="str">
        <f t="shared" si="1"/>
        <v>30 RUE DE TOULON                                                                                                </v>
      </c>
      <c r="F337" s="1" t="s">
        <v>9592</v>
      </c>
      <c r="G337" s="1" t="s">
        <v>3727</v>
      </c>
      <c r="H337" s="1" t="s">
        <v>3728</v>
      </c>
      <c r="I337" s="5" t="s">
        <v>3729</v>
      </c>
      <c r="J337" s="1" t="s">
        <v>53</v>
      </c>
      <c r="K337" s="3"/>
      <c r="L337" s="3"/>
    </row>
    <row r="338">
      <c r="A338" s="4" t="s">
        <v>3731</v>
      </c>
      <c r="B338" s="1" t="s">
        <v>3732</v>
      </c>
      <c r="C338" s="1" t="s">
        <v>3733</v>
      </c>
      <c r="D338" s="1" t="s">
        <v>9913</v>
      </c>
      <c r="E338" s="1" t="str">
        <f t="shared" si="1"/>
        <v>1 bis rue des Cordeliers                                                                                                </v>
      </c>
      <c r="F338" s="1" t="s">
        <v>9592</v>
      </c>
      <c r="G338" s="1" t="s">
        <v>3735</v>
      </c>
      <c r="H338" s="1" t="s">
        <v>11</v>
      </c>
      <c r="I338" s="5" t="s">
        <v>3736</v>
      </c>
      <c r="J338" s="1" t="s">
        <v>80</v>
      </c>
      <c r="K338" s="3"/>
      <c r="L338" s="3"/>
    </row>
    <row r="339">
      <c r="A339" s="4" t="s">
        <v>3754</v>
      </c>
      <c r="B339" s="1" t="s">
        <v>3755</v>
      </c>
      <c r="C339" s="1" t="s">
        <v>3756</v>
      </c>
      <c r="D339" s="1" t="s">
        <v>9914</v>
      </c>
      <c r="E339" s="1" t="str">
        <f t="shared" si="1"/>
        <v>Place de l'Europe                                                                BP 40004                                </v>
      </c>
      <c r="F339" s="1" t="s">
        <v>9603</v>
      </c>
      <c r="G339" s="1" t="s">
        <v>3758</v>
      </c>
      <c r="H339" s="1" t="s">
        <v>11</v>
      </c>
      <c r="I339" s="1" t="s">
        <v>503</v>
      </c>
      <c r="J339" s="1" t="s">
        <v>53</v>
      </c>
      <c r="K339" s="3"/>
      <c r="L339" s="3"/>
    </row>
    <row r="340">
      <c r="A340" s="4" t="s">
        <v>3762</v>
      </c>
      <c r="B340" s="1" t="s">
        <v>3763</v>
      </c>
      <c r="C340" s="1" t="s">
        <v>3764</v>
      </c>
      <c r="D340" s="1" t="s">
        <v>9915</v>
      </c>
      <c r="E340" s="1" t="str">
        <f t="shared" si="1"/>
        <v>32 rue Auguste Poirson                                                                                                </v>
      </c>
      <c r="F340" s="1" t="s">
        <v>9592</v>
      </c>
      <c r="G340" s="1" t="s">
        <v>3766</v>
      </c>
      <c r="H340" s="1" t="s">
        <v>11</v>
      </c>
      <c r="I340" s="5" t="s">
        <v>3767</v>
      </c>
      <c r="J340" s="1" t="s">
        <v>53</v>
      </c>
      <c r="K340" s="3"/>
      <c r="L340" s="3"/>
    </row>
    <row r="341">
      <c r="A341" s="4" t="s">
        <v>3769</v>
      </c>
      <c r="B341" s="1" t="s">
        <v>3770</v>
      </c>
      <c r="C341" s="1" t="s">
        <v>3771</v>
      </c>
      <c r="D341" s="1" t="s">
        <v>9916</v>
      </c>
      <c r="E341" s="1" t="str">
        <f t="shared" si="1"/>
        <v>4 impasse de la Merci                                 Apt. 46                                                                                                             </v>
      </c>
      <c r="F341" s="1" t="s">
        <v>9592</v>
      </c>
      <c r="G341" s="1" t="s">
        <v>3773</v>
      </c>
      <c r="H341" s="1" t="s">
        <v>11</v>
      </c>
      <c r="I341" s="5" t="s">
        <v>3774</v>
      </c>
      <c r="J341" s="1" t="s">
        <v>154</v>
      </c>
      <c r="K341" s="3"/>
      <c r="L341" s="3"/>
    </row>
    <row r="342">
      <c r="A342" s="4" t="s">
        <v>3776</v>
      </c>
      <c r="B342" s="1" t="s">
        <v>3777</v>
      </c>
      <c r="C342" s="1" t="s">
        <v>3778</v>
      </c>
      <c r="D342" s="1" t="s">
        <v>9917</v>
      </c>
      <c r="E342" s="1" t="str">
        <f t="shared" si="1"/>
        <v>175 rue Georges Bonnac                                                                                                </v>
      </c>
      <c r="F342" s="1" t="s">
        <v>9592</v>
      </c>
      <c r="G342" s="1" t="s">
        <v>3780</v>
      </c>
      <c r="H342" s="1" t="s">
        <v>11</v>
      </c>
      <c r="I342" s="5" t="s">
        <v>3781</v>
      </c>
      <c r="J342" s="1" t="s">
        <v>80</v>
      </c>
      <c r="K342" s="3"/>
      <c r="L342" s="3"/>
    </row>
    <row r="343">
      <c r="A343" s="4" t="s">
        <v>3785</v>
      </c>
      <c r="B343" s="1" t="s">
        <v>3786</v>
      </c>
      <c r="C343" s="1" t="s">
        <v>3787</v>
      </c>
      <c r="D343" s="1" t="s">
        <v>9918</v>
      </c>
      <c r="E343" s="1" t="str">
        <f t="shared" si="1"/>
        <v>74 rue des Menuts                                                                                                </v>
      </c>
      <c r="F343" s="1" t="s">
        <v>9592</v>
      </c>
      <c r="G343" s="1" t="s">
        <v>3789</v>
      </c>
      <c r="H343" s="1" t="s">
        <v>3790</v>
      </c>
      <c r="I343" s="5" t="s">
        <v>3791</v>
      </c>
      <c r="J343" s="1" t="s">
        <v>80</v>
      </c>
      <c r="K343" s="3"/>
      <c r="L343" s="3"/>
    </row>
    <row r="344">
      <c r="A344" s="4" t="s">
        <v>3793</v>
      </c>
      <c r="B344" s="1" t="s">
        <v>3794</v>
      </c>
      <c r="C344" s="1" t="s">
        <v>3795</v>
      </c>
      <c r="D344" s="1" t="s">
        <v>9919</v>
      </c>
      <c r="E344" s="1" t="str">
        <f t="shared" si="1"/>
        <v>9 rue des Capérans                                                                                                 </v>
      </c>
      <c r="F344" s="1" t="s">
        <v>9592</v>
      </c>
      <c r="G344" s="1" t="s">
        <v>3797</v>
      </c>
      <c r="H344" s="1" t="s">
        <v>11</v>
      </c>
      <c r="I344" s="1" t="s">
        <v>11</v>
      </c>
      <c r="J344" s="1" t="s">
        <v>80</v>
      </c>
      <c r="K344" s="3"/>
      <c r="L344" s="3"/>
    </row>
    <row r="345">
      <c r="A345" s="4" t="s">
        <v>3805</v>
      </c>
      <c r="B345" s="1" t="s">
        <v>3806</v>
      </c>
      <c r="C345" s="1" t="s">
        <v>3807</v>
      </c>
      <c r="D345" s="1" t="s">
        <v>9920</v>
      </c>
      <c r="E345" s="1" t="str">
        <f t="shared" si="1"/>
        <v>34 rue Bouquiere                                                                                                </v>
      </c>
      <c r="F345" s="1" t="s">
        <v>9592</v>
      </c>
      <c r="G345" s="1" t="s">
        <v>3809</v>
      </c>
      <c r="H345" s="1" t="s">
        <v>11</v>
      </c>
      <c r="I345" s="1" t="s">
        <v>11</v>
      </c>
      <c r="J345" s="1" t="s">
        <v>31</v>
      </c>
      <c r="K345" s="3"/>
      <c r="L345" s="3"/>
    </row>
    <row r="346">
      <c r="A346" s="4" t="s">
        <v>3829</v>
      </c>
      <c r="B346" s="1" t="s">
        <v>3830</v>
      </c>
      <c r="C346" s="1" t="s">
        <v>3831</v>
      </c>
      <c r="D346" s="1" t="s">
        <v>9921</v>
      </c>
      <c r="E346" s="1" t="str">
        <f t="shared" si="1"/>
        <v>5 place Paul Doumer                                                                                                </v>
      </c>
      <c r="F346" s="1" t="s">
        <v>9922</v>
      </c>
      <c r="G346" s="1" t="s">
        <v>3833</v>
      </c>
      <c r="H346" s="1" t="s">
        <v>11</v>
      </c>
      <c r="I346" s="1" t="s">
        <v>11</v>
      </c>
      <c r="J346" s="1" t="s">
        <v>183</v>
      </c>
      <c r="K346" s="3"/>
      <c r="L346" s="3"/>
    </row>
    <row r="347">
      <c r="A347" s="4" t="s">
        <v>3839</v>
      </c>
      <c r="B347" s="1" t="s">
        <v>3840</v>
      </c>
      <c r="C347" s="1" t="s">
        <v>3841</v>
      </c>
      <c r="D347" s="1" t="s">
        <v>9923</v>
      </c>
      <c r="E347" s="1" t="str">
        <f t="shared" si="1"/>
        <v>11 cours Louis Fargue                                                                                                </v>
      </c>
      <c r="F347" s="1" t="s">
        <v>9592</v>
      </c>
      <c r="G347" s="1" t="s">
        <v>3843</v>
      </c>
      <c r="H347" s="1" t="s">
        <v>11</v>
      </c>
      <c r="I347" s="1" t="s">
        <v>11</v>
      </c>
      <c r="J347" s="1" t="s">
        <v>154</v>
      </c>
      <c r="K347" s="3"/>
      <c r="L347" s="3"/>
    </row>
    <row r="348">
      <c r="A348" s="4" t="s">
        <v>3851</v>
      </c>
      <c r="B348" s="1" t="s">
        <v>3852</v>
      </c>
      <c r="C348" s="1" t="s">
        <v>3853</v>
      </c>
      <c r="D348" s="1" t="s">
        <v>9924</v>
      </c>
      <c r="E348" s="1" t="str">
        <f t="shared" si="1"/>
        <v>28 bis rue Jean-Baptiste Charcot                                                                                                </v>
      </c>
      <c r="F348" s="1" t="s">
        <v>9601</v>
      </c>
      <c r="G348" s="1" t="s">
        <v>3855</v>
      </c>
      <c r="H348" s="1" t="s">
        <v>3856</v>
      </c>
      <c r="I348" s="1" t="s">
        <v>11</v>
      </c>
      <c r="J348" s="1" t="s">
        <v>43</v>
      </c>
      <c r="K348" s="3"/>
      <c r="L348" s="3"/>
    </row>
    <row r="349">
      <c r="A349" s="4" t="s">
        <v>3860</v>
      </c>
      <c r="B349" s="1" t="s">
        <v>3861</v>
      </c>
      <c r="C349" s="1" t="s">
        <v>3862</v>
      </c>
      <c r="D349" s="1" t="s">
        <v>9925</v>
      </c>
      <c r="E349" s="1" t="str">
        <f t="shared" si="1"/>
        <v> cours de Québec                                 Maison Polyvalente Sarah Bernhardt                                                                                                             </v>
      </c>
      <c r="F349" s="1" t="s">
        <v>9603</v>
      </c>
      <c r="G349" s="1" t="s">
        <v>3864</v>
      </c>
      <c r="H349" s="1" t="s">
        <v>11</v>
      </c>
      <c r="I349" s="5" t="s">
        <v>3865</v>
      </c>
      <c r="J349" s="1" t="s">
        <v>43</v>
      </c>
      <c r="K349" s="3"/>
      <c r="L349" s="3"/>
    </row>
    <row r="350">
      <c r="A350" s="4" t="s">
        <v>3867</v>
      </c>
      <c r="B350" s="1" t="s">
        <v>3868</v>
      </c>
      <c r="C350" s="3"/>
      <c r="D350" s="1" t="s">
        <v>9575</v>
      </c>
      <c r="E350" s="1" t="str">
        <f t="shared" si="1"/>
        <v>pas d'adresse</v>
      </c>
      <c r="F350" s="1" t="s">
        <v>9608</v>
      </c>
      <c r="G350" s="3"/>
      <c r="H350" s="1" t="s">
        <v>11</v>
      </c>
      <c r="I350" s="1" t="s">
        <v>11</v>
      </c>
      <c r="J350" s="1" t="s">
        <v>11</v>
      </c>
      <c r="K350" s="3"/>
      <c r="L350" s="3"/>
    </row>
    <row r="351">
      <c r="A351" s="4" t="s">
        <v>3870</v>
      </c>
      <c r="B351" s="1" t="s">
        <v>3871</v>
      </c>
      <c r="C351" s="1" t="s">
        <v>3872</v>
      </c>
      <c r="D351" s="1" t="s">
        <v>9926</v>
      </c>
      <c r="E351" s="1" t="str">
        <f t="shared" si="1"/>
        <v>50 rue Joliot Curie                                                                                                </v>
      </c>
      <c r="F351" s="1" t="s">
        <v>9927</v>
      </c>
      <c r="G351" s="1" t="s">
        <v>3874</v>
      </c>
      <c r="H351" s="1" t="s">
        <v>3875</v>
      </c>
      <c r="I351" s="5" t="s">
        <v>3876</v>
      </c>
      <c r="J351" s="1" t="s">
        <v>183</v>
      </c>
      <c r="K351" s="3"/>
      <c r="L351" s="3"/>
    </row>
    <row r="352">
      <c r="A352" s="4" t="s">
        <v>3884</v>
      </c>
      <c r="B352" s="1" t="s">
        <v>3885</v>
      </c>
      <c r="C352" s="1" t="s">
        <v>3886</v>
      </c>
      <c r="D352" s="1" t="s">
        <v>9928</v>
      </c>
      <c r="E352" s="1" t="str">
        <f t="shared" si="1"/>
        <v>2 RUE RAYMOND LAVIGNE                                  RIVES DE GARONNE 1                                                                                                              </v>
      </c>
      <c r="F352" s="1" t="s">
        <v>9631</v>
      </c>
      <c r="G352" s="1" t="s">
        <v>3888</v>
      </c>
      <c r="H352" s="1" t="s">
        <v>11</v>
      </c>
      <c r="I352" s="5" t="s">
        <v>3889</v>
      </c>
      <c r="J352" s="1" t="s">
        <v>312</v>
      </c>
      <c r="K352" s="3"/>
      <c r="L352" s="3"/>
    </row>
    <row r="353">
      <c r="A353" s="4" t="s">
        <v>3893</v>
      </c>
      <c r="B353" s="1" t="s">
        <v>3894</v>
      </c>
      <c r="C353" s="1" t="s">
        <v>3895</v>
      </c>
      <c r="D353" s="1" t="s">
        <v>9929</v>
      </c>
      <c r="E353" s="1" t="str">
        <f t="shared" si="1"/>
        <v>121 avenue Alsace Lorraine                                                                                                 </v>
      </c>
      <c r="F353" s="1" t="s">
        <v>9661</v>
      </c>
      <c r="G353" s="1" t="s">
        <v>3897</v>
      </c>
      <c r="H353" s="1" t="s">
        <v>3898</v>
      </c>
      <c r="I353" s="5" t="s">
        <v>3899</v>
      </c>
      <c r="J353" s="1" t="s">
        <v>80</v>
      </c>
      <c r="K353" s="3"/>
      <c r="L353" s="3"/>
    </row>
    <row r="354">
      <c r="A354" s="4" t="s">
        <v>3907</v>
      </c>
      <c r="B354" s="1" t="s">
        <v>3908</v>
      </c>
      <c r="C354" s="1" t="s">
        <v>3909</v>
      </c>
      <c r="D354" s="1" t="s">
        <v>9930</v>
      </c>
      <c r="E354" s="1" t="str">
        <f t="shared" si="1"/>
        <v>2 rue Sicard                                                                                                </v>
      </c>
      <c r="F354" s="1" t="s">
        <v>9592</v>
      </c>
      <c r="G354" s="1" t="s">
        <v>3911</v>
      </c>
      <c r="H354" s="1" t="s">
        <v>11</v>
      </c>
      <c r="I354" s="1" t="s">
        <v>11</v>
      </c>
      <c r="J354" s="1" t="s">
        <v>924</v>
      </c>
      <c r="K354" s="3"/>
      <c r="L354" s="3"/>
    </row>
    <row r="355">
      <c r="A355" s="4" t="s">
        <v>3913</v>
      </c>
      <c r="B355" s="1" t="s">
        <v>3914</v>
      </c>
      <c r="C355" s="1" t="s">
        <v>3915</v>
      </c>
      <c r="D355" s="1" t="s">
        <v>9931</v>
      </c>
      <c r="E355" s="1" t="str">
        <f t="shared" si="1"/>
        <v>28 rue jean descas                                                                                                </v>
      </c>
      <c r="F355" s="1" t="s">
        <v>9592</v>
      </c>
      <c r="G355" s="1" t="s">
        <v>3917</v>
      </c>
      <c r="H355" s="1" t="s">
        <v>11</v>
      </c>
      <c r="I355" s="1" t="s">
        <v>11</v>
      </c>
      <c r="J355" s="1" t="s">
        <v>183</v>
      </c>
      <c r="K355" s="3"/>
      <c r="L355" s="3"/>
    </row>
    <row r="356">
      <c r="A356" s="4" t="s">
        <v>3923</v>
      </c>
      <c r="B356" s="1" t="s">
        <v>3924</v>
      </c>
      <c r="C356" s="1" t="s">
        <v>3925</v>
      </c>
      <c r="D356" s="1" t="s">
        <v>3926</v>
      </c>
      <c r="E356" s="1" t="str">
        <f t="shared" si="1"/>
        <v>2 rue Farman                                 Technoclub C                                                                                                             31700 BLAGNAC</v>
      </c>
      <c r="F356" s="1" t="s">
        <v>9619</v>
      </c>
      <c r="G356" s="1" t="s">
        <v>3927</v>
      </c>
      <c r="H356" s="1" t="s">
        <v>3928</v>
      </c>
      <c r="I356" s="1" t="s">
        <v>11</v>
      </c>
      <c r="J356" s="1" t="s">
        <v>53</v>
      </c>
      <c r="K356" s="3"/>
      <c r="L356" s="3"/>
    </row>
    <row r="357">
      <c r="A357" s="4" t="s">
        <v>3936</v>
      </c>
      <c r="B357" s="1" t="s">
        <v>3937</v>
      </c>
      <c r="C357" s="1" t="s">
        <v>3938</v>
      </c>
      <c r="D357" s="1" t="s">
        <v>9932</v>
      </c>
      <c r="E357" s="1" t="str">
        <f t="shared" si="1"/>
        <v>OCAC Château Palmer                                 Rue Arisitide Briand                                                                                                             </v>
      </c>
      <c r="F357" s="1" t="s">
        <v>9933</v>
      </c>
      <c r="G357" s="1" t="s">
        <v>3940</v>
      </c>
      <c r="H357" s="1" t="s">
        <v>11</v>
      </c>
      <c r="I357" s="5" t="s">
        <v>3941</v>
      </c>
      <c r="J357" s="1" t="s">
        <v>80</v>
      </c>
      <c r="K357" s="3"/>
      <c r="L357" s="3"/>
    </row>
    <row r="358">
      <c r="A358" s="4" t="s">
        <v>3943</v>
      </c>
      <c r="B358" s="1" t="s">
        <v>3944</v>
      </c>
      <c r="C358" s="1" t="s">
        <v>3945</v>
      </c>
      <c r="D358" s="1" t="s">
        <v>9934</v>
      </c>
      <c r="E358" s="1" t="str">
        <f t="shared" si="1"/>
        <v>86 rue joseph Faure                                                                                                </v>
      </c>
      <c r="F358" s="1" t="s">
        <v>9631</v>
      </c>
      <c r="G358" s="1" t="s">
        <v>3947</v>
      </c>
      <c r="H358" s="1" t="s">
        <v>11</v>
      </c>
      <c r="I358" s="1" t="s">
        <v>11</v>
      </c>
      <c r="J358" s="1" t="s">
        <v>183</v>
      </c>
      <c r="K358" s="3"/>
      <c r="L358" s="3"/>
    </row>
    <row r="359">
      <c r="A359" s="4" t="s">
        <v>3959</v>
      </c>
      <c r="B359" s="1" t="s">
        <v>3960</v>
      </c>
      <c r="C359" s="1" t="s">
        <v>3961</v>
      </c>
      <c r="D359" s="1" t="s">
        <v>9935</v>
      </c>
      <c r="E359" s="1" t="str">
        <f t="shared" si="1"/>
        <v>le Dôme                                 221 avenue de Thouars                                                                                                             </v>
      </c>
      <c r="F359" s="1" t="s">
        <v>9790</v>
      </c>
      <c r="G359" s="1" t="s">
        <v>3963</v>
      </c>
      <c r="H359" s="1" t="s">
        <v>11</v>
      </c>
      <c r="I359" s="5" t="s">
        <v>3964</v>
      </c>
      <c r="J359" s="1" t="s">
        <v>154</v>
      </c>
      <c r="K359" s="3"/>
      <c r="L359" s="3"/>
    </row>
    <row r="360">
      <c r="A360" s="4" t="s">
        <v>3974</v>
      </c>
      <c r="B360" s="1" t="s">
        <v>3975</v>
      </c>
      <c r="C360" s="1" t="s">
        <v>3976</v>
      </c>
      <c r="D360" s="1" t="s">
        <v>9936</v>
      </c>
      <c r="E360" s="1" t="str">
        <f t="shared" si="1"/>
        <v>3 Avenue Descartes                                                                                                </v>
      </c>
      <c r="F360" s="1" t="s">
        <v>9601</v>
      </c>
      <c r="G360" s="1" t="s">
        <v>3978</v>
      </c>
      <c r="H360" s="1" t="s">
        <v>3979</v>
      </c>
      <c r="I360" s="5" t="s">
        <v>3980</v>
      </c>
      <c r="J360" s="1" t="s">
        <v>80</v>
      </c>
      <c r="K360" s="3"/>
      <c r="L360" s="3"/>
    </row>
    <row r="361">
      <c r="A361" s="4" t="s">
        <v>3982</v>
      </c>
      <c r="B361" s="1" t="s">
        <v>3983</v>
      </c>
      <c r="C361" s="1" t="s">
        <v>3984</v>
      </c>
      <c r="D361" s="1" t="s">
        <v>9937</v>
      </c>
      <c r="E361" s="1" t="str">
        <f t="shared" si="1"/>
        <v>29 rue Albert Pitres                                                                                                </v>
      </c>
      <c r="F361" s="1" t="s">
        <v>9592</v>
      </c>
      <c r="G361" s="1" t="s">
        <v>3986</v>
      </c>
      <c r="H361" s="1" t="s">
        <v>11</v>
      </c>
      <c r="I361" s="5" t="s">
        <v>3987</v>
      </c>
      <c r="J361" s="1" t="s">
        <v>53</v>
      </c>
      <c r="K361" s="3"/>
      <c r="L361" s="3"/>
    </row>
    <row r="362">
      <c r="A362" s="4" t="s">
        <v>3989</v>
      </c>
      <c r="B362" s="1" t="s">
        <v>3990</v>
      </c>
      <c r="C362" s="1" t="s">
        <v>3991</v>
      </c>
      <c r="D362" s="1" t="s">
        <v>9938</v>
      </c>
      <c r="E362" s="1" t="str">
        <f t="shared" si="1"/>
        <v>4 bis rue des Douves                                                                                                </v>
      </c>
      <c r="F362" s="1" t="s">
        <v>9597</v>
      </c>
      <c r="G362" s="1" t="s">
        <v>3993</v>
      </c>
      <c r="H362" s="1" t="s">
        <v>11</v>
      </c>
      <c r="I362" s="5" t="s">
        <v>3994</v>
      </c>
      <c r="J362" s="1" t="s">
        <v>312</v>
      </c>
      <c r="K362" s="3"/>
      <c r="L362" s="3"/>
    </row>
    <row r="363">
      <c r="A363" s="4" t="s">
        <v>3998</v>
      </c>
      <c r="B363" s="1" t="s">
        <v>3999</v>
      </c>
      <c r="C363" s="3"/>
      <c r="D363" s="1" t="s">
        <v>9575</v>
      </c>
      <c r="E363" s="1" t="str">
        <f t="shared" si="1"/>
        <v>pas d'adresse</v>
      </c>
      <c r="F363" s="1" t="s">
        <v>9608</v>
      </c>
      <c r="G363" s="3"/>
      <c r="H363" s="1" t="s">
        <v>11</v>
      </c>
      <c r="I363" s="1" t="s">
        <v>11</v>
      </c>
      <c r="J363" s="1" t="s">
        <v>11</v>
      </c>
      <c r="K363" s="3"/>
      <c r="L363" s="3"/>
    </row>
    <row r="364">
      <c r="A364" s="4" t="s">
        <v>4007</v>
      </c>
      <c r="B364" s="1" t="s">
        <v>4008</v>
      </c>
      <c r="C364" s="1" t="s">
        <v>4009</v>
      </c>
      <c r="D364" s="1" t="s">
        <v>9939</v>
      </c>
      <c r="E364" s="1" t="str">
        <f t="shared" si="1"/>
        <v>36 rue du Sablonat                                                                                                </v>
      </c>
      <c r="F364" s="1" t="s">
        <v>9592</v>
      </c>
      <c r="G364" s="1" t="s">
        <v>4011</v>
      </c>
      <c r="H364" s="1" t="s">
        <v>11</v>
      </c>
      <c r="I364" s="1" t="s">
        <v>11</v>
      </c>
      <c r="J364" s="1" t="s">
        <v>154</v>
      </c>
      <c r="K364" s="3"/>
      <c r="L364" s="3"/>
    </row>
    <row r="365">
      <c r="A365" s="4" t="s">
        <v>4015</v>
      </c>
      <c r="B365" s="1" t="s">
        <v>4016</v>
      </c>
      <c r="C365" s="1" t="s">
        <v>4017</v>
      </c>
      <c r="D365" s="1" t="s">
        <v>9940</v>
      </c>
      <c r="E365" s="1" t="str">
        <f t="shared" si="1"/>
        <v>c/o Bertrand Pons                                 10 place Pierre-Jacques Dormoy                                                                                                             </v>
      </c>
      <c r="F365" s="1" t="s">
        <v>9597</v>
      </c>
      <c r="G365" s="1" t="s">
        <v>4019</v>
      </c>
      <c r="H365" s="1" t="s">
        <v>11</v>
      </c>
      <c r="I365" s="5" t="s">
        <v>4020</v>
      </c>
      <c r="J365" s="1" t="s">
        <v>183</v>
      </c>
      <c r="K365" s="3"/>
      <c r="L365" s="3"/>
    </row>
    <row r="366">
      <c r="A366" s="4" t="s">
        <v>4022</v>
      </c>
      <c r="B366" s="1" t="s">
        <v>4023</v>
      </c>
      <c r="C366" s="1" t="s">
        <v>4024</v>
      </c>
      <c r="D366" s="1" t="s">
        <v>9941</v>
      </c>
      <c r="E366" s="1" t="str">
        <f t="shared" si="1"/>
        <v>20 quai de Bacalan                                                                                                </v>
      </c>
      <c r="F366" s="1" t="s">
        <v>9592</v>
      </c>
      <c r="G366" s="1" t="s">
        <v>4026</v>
      </c>
      <c r="H366" s="1" t="s">
        <v>4027</v>
      </c>
      <c r="I366" s="5" t="s">
        <v>4028</v>
      </c>
      <c r="J366" s="1" t="s">
        <v>154</v>
      </c>
      <c r="K366" s="3"/>
      <c r="L366" s="3"/>
    </row>
    <row r="367">
      <c r="A367" s="4" t="s">
        <v>4030</v>
      </c>
      <c r="B367" s="1" t="s">
        <v>4031</v>
      </c>
      <c r="C367" s="1" t="s">
        <v>4032</v>
      </c>
      <c r="D367" s="1" t="s">
        <v>9942</v>
      </c>
      <c r="E367" s="1" t="str">
        <f t="shared" si="1"/>
        <v>Parvis des Archives                                                                                                </v>
      </c>
      <c r="F367" s="1" t="s">
        <v>9631</v>
      </c>
      <c r="G367" s="1" t="s">
        <v>4034</v>
      </c>
      <c r="H367" s="1" t="s">
        <v>4035</v>
      </c>
      <c r="I367" s="5" t="s">
        <v>4036</v>
      </c>
      <c r="J367" s="1" t="s">
        <v>80</v>
      </c>
      <c r="K367" s="3"/>
      <c r="L367" s="3"/>
    </row>
    <row r="368">
      <c r="A368" s="4" t="s">
        <v>4040</v>
      </c>
      <c r="B368" s="1" t="s">
        <v>4041</v>
      </c>
      <c r="C368" s="1" t="s">
        <v>4042</v>
      </c>
      <c r="D368" s="1" t="s">
        <v>9943</v>
      </c>
      <c r="E368" s="1" t="str">
        <f t="shared" si="1"/>
        <v>MNE 3 rue Tauzia                                                                                                </v>
      </c>
      <c r="F368" s="1" t="s">
        <v>9597</v>
      </c>
      <c r="G368" s="1" t="s">
        <v>4044</v>
      </c>
      <c r="H368" s="1" t="s">
        <v>11</v>
      </c>
      <c r="I368" s="5" t="s">
        <v>4045</v>
      </c>
      <c r="J368" s="1" t="s">
        <v>382</v>
      </c>
      <c r="K368" s="3"/>
      <c r="L368" s="3"/>
    </row>
    <row r="369">
      <c r="A369" s="4" t="s">
        <v>4047</v>
      </c>
      <c r="B369" s="1" t="s">
        <v>4048</v>
      </c>
      <c r="C369" s="1" t="s">
        <v>4049</v>
      </c>
      <c r="D369" s="1" t="s">
        <v>9944</v>
      </c>
      <c r="E369" s="1" t="str">
        <f t="shared" si="1"/>
        <v>6 rue Jules Guesde                                                                                                </v>
      </c>
      <c r="F369" s="1" t="s">
        <v>9597</v>
      </c>
      <c r="G369" s="1" t="s">
        <v>4051</v>
      </c>
      <c r="H369" s="1" t="s">
        <v>4052</v>
      </c>
      <c r="I369" s="5" t="s">
        <v>4053</v>
      </c>
      <c r="J369" s="1" t="s">
        <v>31</v>
      </c>
      <c r="K369" s="3"/>
      <c r="L369" s="3"/>
    </row>
    <row r="370">
      <c r="A370" s="4" t="s">
        <v>4063</v>
      </c>
      <c r="B370" s="1" t="s">
        <v>4064</v>
      </c>
      <c r="C370" s="1" t="s">
        <v>4065</v>
      </c>
      <c r="D370" s="1" t="s">
        <v>9945</v>
      </c>
      <c r="E370" s="1" t="str">
        <f t="shared" si="1"/>
        <v>41 cours Le Rouzic                                                                                                </v>
      </c>
      <c r="F370" s="1" t="s">
        <v>9631</v>
      </c>
      <c r="G370" s="1" t="s">
        <v>4067</v>
      </c>
      <c r="H370" s="1" t="s">
        <v>11</v>
      </c>
      <c r="I370" s="3"/>
      <c r="J370" s="1" t="s">
        <v>80</v>
      </c>
      <c r="K370" s="3"/>
      <c r="L370" s="3"/>
    </row>
    <row r="371">
      <c r="A371" s="4" t="s">
        <v>4069</v>
      </c>
      <c r="B371" s="1" t="s">
        <v>4070</v>
      </c>
      <c r="C371" s="1" t="s">
        <v>4071</v>
      </c>
      <c r="D371" s="1" t="s">
        <v>9946</v>
      </c>
      <c r="E371" s="1" t="str">
        <f t="shared" si="1"/>
        <v>87 rue de la pelouse de Douet                                                                                                </v>
      </c>
      <c r="F371" s="1" t="s">
        <v>9592</v>
      </c>
      <c r="G371" s="1" t="s">
        <v>4073</v>
      </c>
      <c r="H371" s="1" t="s">
        <v>4074</v>
      </c>
      <c r="I371" s="1" t="s">
        <v>11</v>
      </c>
      <c r="J371" s="1" t="s">
        <v>43</v>
      </c>
      <c r="K371" s="3"/>
      <c r="L371" s="3"/>
    </row>
    <row r="372">
      <c r="A372" s="4" t="s">
        <v>4078</v>
      </c>
      <c r="B372" s="1" t="s">
        <v>4079</v>
      </c>
      <c r="C372" s="1" t="s">
        <v>4080</v>
      </c>
      <c r="D372" s="1" t="s">
        <v>9947</v>
      </c>
      <c r="E372" s="1" t="str">
        <f t="shared" si="1"/>
        <v>20 rue Lacour                                                                                                </v>
      </c>
      <c r="F372" s="1" t="s">
        <v>9592</v>
      </c>
      <c r="G372" s="1" t="s">
        <v>4082</v>
      </c>
      <c r="H372" s="1" t="s">
        <v>11</v>
      </c>
      <c r="I372" s="5" t="s">
        <v>4083</v>
      </c>
      <c r="J372" s="1" t="s">
        <v>382</v>
      </c>
      <c r="K372" s="3"/>
      <c r="L372" s="3"/>
    </row>
    <row r="373">
      <c r="A373" s="4" t="s">
        <v>4085</v>
      </c>
      <c r="B373" s="1" t="s">
        <v>4086</v>
      </c>
      <c r="C373" s="1" t="s">
        <v>4087</v>
      </c>
      <c r="D373" s="1" t="s">
        <v>9948</v>
      </c>
      <c r="E373" s="1" t="str">
        <f t="shared" si="1"/>
        <v>14 lieu dit les chailles de bignac                                                                                                </v>
      </c>
      <c r="F373" s="1" t="s">
        <v>9949</v>
      </c>
      <c r="G373" s="1" t="s">
        <v>4089</v>
      </c>
      <c r="H373" s="1" t="s">
        <v>11</v>
      </c>
      <c r="I373" s="1" t="s">
        <v>11</v>
      </c>
      <c r="J373" s="1" t="s">
        <v>312</v>
      </c>
      <c r="K373" s="3"/>
      <c r="L373" s="3"/>
    </row>
    <row r="374">
      <c r="A374" s="4" t="s">
        <v>4095</v>
      </c>
      <c r="B374" s="1" t="s">
        <v>4096</v>
      </c>
      <c r="C374" s="1" t="s">
        <v>4097</v>
      </c>
      <c r="D374" s="1" t="s">
        <v>9950</v>
      </c>
      <c r="E374" s="1" t="str">
        <f t="shared" si="1"/>
        <v>26 rue du Commandant Arnould                                                                                                </v>
      </c>
      <c r="F374" s="1" t="s">
        <v>9592</v>
      </c>
      <c r="G374" s="1" t="s">
        <v>4099</v>
      </c>
      <c r="H374" s="1" t="s">
        <v>4100</v>
      </c>
      <c r="I374" s="1" t="s">
        <v>11</v>
      </c>
      <c r="J374" s="1" t="s">
        <v>31</v>
      </c>
      <c r="K374" s="3"/>
      <c r="L374" s="3"/>
    </row>
    <row r="375">
      <c r="A375" s="4" t="s">
        <v>4102</v>
      </c>
      <c r="B375" s="1" t="s">
        <v>4103</v>
      </c>
      <c r="C375" s="1" t="s">
        <v>4104</v>
      </c>
      <c r="D375" s="1" t="s">
        <v>9951</v>
      </c>
      <c r="E375" s="1" t="str">
        <f t="shared" si="1"/>
        <v>90 Rue Malbec                                                                                                </v>
      </c>
      <c r="F375" s="1" t="s">
        <v>9597</v>
      </c>
      <c r="G375" s="1" t="s">
        <v>4106</v>
      </c>
      <c r="H375" s="1" t="s">
        <v>11</v>
      </c>
      <c r="I375" s="5" t="s">
        <v>4107</v>
      </c>
      <c r="J375" s="1" t="s">
        <v>654</v>
      </c>
      <c r="K375" s="3"/>
      <c r="L375" s="3"/>
    </row>
    <row r="376">
      <c r="A376" s="4" t="s">
        <v>4109</v>
      </c>
      <c r="B376" s="1" t="s">
        <v>4110</v>
      </c>
      <c r="C376" s="1" t="s">
        <v>4111</v>
      </c>
      <c r="D376" s="1" t="s">
        <v>9952</v>
      </c>
      <c r="E376" s="1" t="str">
        <f t="shared" si="1"/>
        <v>14, Pierre Noguey                                                                                                </v>
      </c>
      <c r="F376" s="1" t="s">
        <v>9592</v>
      </c>
      <c r="G376" s="1" t="s">
        <v>4113</v>
      </c>
      <c r="H376" s="1" t="s">
        <v>11</v>
      </c>
      <c r="I376" s="5" t="s">
        <v>4114</v>
      </c>
      <c r="J376" s="1" t="s">
        <v>80</v>
      </c>
      <c r="K376" s="3"/>
      <c r="L376" s="3"/>
    </row>
    <row r="377">
      <c r="A377" s="4" t="s">
        <v>4118</v>
      </c>
      <c r="B377" s="1" t="s">
        <v>4119</v>
      </c>
      <c r="C377" s="1" t="s">
        <v>4120</v>
      </c>
      <c r="D377" s="1" t="s">
        <v>9953</v>
      </c>
      <c r="E377" s="1" t="str">
        <f t="shared" si="1"/>
        <v>132 cours de l'yser                                                                                                </v>
      </c>
      <c r="F377" s="1" t="s">
        <v>9597</v>
      </c>
      <c r="G377" s="1" t="s">
        <v>4122</v>
      </c>
      <c r="H377" s="1" t="s">
        <v>4123</v>
      </c>
      <c r="I377" s="1" t="s">
        <v>11</v>
      </c>
      <c r="J377" s="1" t="s">
        <v>80</v>
      </c>
      <c r="K377" s="3"/>
      <c r="L377" s="3"/>
    </row>
    <row r="378">
      <c r="A378" s="4" t="s">
        <v>4127</v>
      </c>
      <c r="B378" s="1" t="s">
        <v>4128</v>
      </c>
      <c r="C378" s="1" t="s">
        <v>4129</v>
      </c>
      <c r="D378" s="1" t="s">
        <v>9954</v>
      </c>
      <c r="E378" s="1" t="str">
        <f t="shared" si="1"/>
        <v>70 rue du château d'eau                                 Ecole Anatole France                                                                                                             </v>
      </c>
      <c r="F378" s="1" t="s">
        <v>9592</v>
      </c>
      <c r="G378" s="1" t="s">
        <v>4131</v>
      </c>
      <c r="H378" s="1" t="s">
        <v>11</v>
      </c>
      <c r="I378" s="5" t="s">
        <v>4132</v>
      </c>
      <c r="J378" s="1" t="s">
        <v>31</v>
      </c>
      <c r="K378" s="3"/>
      <c r="L378" s="3"/>
    </row>
    <row r="379">
      <c r="A379" s="4" t="s">
        <v>4136</v>
      </c>
      <c r="B379" s="1" t="s">
        <v>4137</v>
      </c>
      <c r="C379" s="1" t="s">
        <v>4138</v>
      </c>
      <c r="D379" s="1" t="s">
        <v>9955</v>
      </c>
      <c r="E379" s="1" t="str">
        <f t="shared" si="1"/>
        <v>3 Ter Place de la Victoire                                                                                                </v>
      </c>
      <c r="F379" s="1" t="s">
        <v>9592</v>
      </c>
      <c r="G379" s="1" t="s">
        <v>4140</v>
      </c>
      <c r="H379" s="1" t="s">
        <v>4141</v>
      </c>
      <c r="I379" s="5" t="s">
        <v>4142</v>
      </c>
      <c r="J379" s="1" t="s">
        <v>31</v>
      </c>
      <c r="K379" s="3"/>
      <c r="L379" s="3"/>
    </row>
    <row r="380">
      <c r="A380" s="4" t="s">
        <v>4152</v>
      </c>
      <c r="B380" s="1" t="s">
        <v>4153</v>
      </c>
      <c r="C380" s="1" t="s">
        <v>4154</v>
      </c>
      <c r="D380" s="1" t="s">
        <v>9956</v>
      </c>
      <c r="E380" s="1" t="str">
        <f t="shared" si="1"/>
        <v>5, rue de la Rousselle                                                                                                </v>
      </c>
      <c r="F380" s="1" t="s">
        <v>9592</v>
      </c>
      <c r="G380" s="1" t="s">
        <v>4156</v>
      </c>
      <c r="H380" s="1" t="s">
        <v>11</v>
      </c>
      <c r="I380" s="5" t="s">
        <v>4157</v>
      </c>
      <c r="J380" s="1" t="s">
        <v>382</v>
      </c>
      <c r="K380" s="3"/>
      <c r="L380" s="3"/>
    </row>
    <row r="381">
      <c r="A381" s="4" t="s">
        <v>4161</v>
      </c>
      <c r="B381" s="1" t="s">
        <v>4162</v>
      </c>
      <c r="C381" s="3"/>
      <c r="D381" s="1" t="s">
        <v>9575</v>
      </c>
      <c r="E381" s="1" t="str">
        <f t="shared" si="1"/>
        <v>pas d'adresse</v>
      </c>
      <c r="F381" s="1" t="s">
        <v>9608</v>
      </c>
      <c r="G381" s="3"/>
      <c r="H381" s="1" t="s">
        <v>11</v>
      </c>
      <c r="I381" s="1" t="s">
        <v>11</v>
      </c>
      <c r="J381" s="1" t="s">
        <v>11</v>
      </c>
      <c r="K381" s="3"/>
      <c r="L381" s="3"/>
    </row>
    <row r="382">
      <c r="A382" s="4" t="s">
        <v>4164</v>
      </c>
      <c r="B382" s="1" t="s">
        <v>4165</v>
      </c>
      <c r="C382" s="3"/>
      <c r="D382" s="1" t="s">
        <v>9575</v>
      </c>
      <c r="E382" s="1" t="str">
        <f t="shared" si="1"/>
        <v>pas d'adresse</v>
      </c>
      <c r="F382" s="1" t="s">
        <v>9608</v>
      </c>
      <c r="G382" s="3"/>
      <c r="H382" s="1" t="s">
        <v>11</v>
      </c>
      <c r="I382" s="1" t="s">
        <v>11</v>
      </c>
      <c r="J382" s="1" t="s">
        <v>11</v>
      </c>
      <c r="K382" s="3"/>
      <c r="L382" s="3"/>
    </row>
    <row r="383">
      <c r="A383" s="4" t="s">
        <v>4175</v>
      </c>
      <c r="B383" s="1" t="s">
        <v>4176</v>
      </c>
      <c r="C383" s="3"/>
      <c r="D383" s="1" t="s">
        <v>9575</v>
      </c>
      <c r="E383" s="1" t="str">
        <f t="shared" si="1"/>
        <v>pas d'adresse</v>
      </c>
      <c r="F383" s="1" t="s">
        <v>9608</v>
      </c>
      <c r="G383" s="3"/>
      <c r="H383" s="1" t="s">
        <v>11</v>
      </c>
      <c r="I383" s="1" t="s">
        <v>11</v>
      </c>
      <c r="J383" s="1" t="s">
        <v>11</v>
      </c>
      <c r="K383" s="3"/>
      <c r="L383" s="3"/>
    </row>
    <row r="384">
      <c r="A384" s="4" t="s">
        <v>4182</v>
      </c>
      <c r="B384" s="1" t="s">
        <v>4183</v>
      </c>
      <c r="C384" s="1" t="s">
        <v>4184</v>
      </c>
      <c r="D384" s="1" t="s">
        <v>9957</v>
      </c>
      <c r="E384" s="1" t="str">
        <f t="shared" si="1"/>
        <v>16 chemin Lalaurie                                                                                                </v>
      </c>
      <c r="F384" s="1" t="s">
        <v>9958</v>
      </c>
      <c r="G384" s="1" t="s">
        <v>4186</v>
      </c>
      <c r="H384" s="1" t="s">
        <v>11</v>
      </c>
      <c r="I384" s="1" t="s">
        <v>11</v>
      </c>
      <c r="J384" s="1" t="s">
        <v>80</v>
      </c>
      <c r="K384" s="3"/>
      <c r="L384" s="3"/>
    </row>
    <row r="385">
      <c r="A385" s="4" t="s">
        <v>4194</v>
      </c>
      <c r="B385" s="1" t="s">
        <v>4195</v>
      </c>
      <c r="C385" s="3"/>
      <c r="D385" s="1" t="s">
        <v>9575</v>
      </c>
      <c r="E385" s="1" t="str">
        <f t="shared" si="1"/>
        <v>pas d'adresse</v>
      </c>
      <c r="F385" s="1" t="s">
        <v>9608</v>
      </c>
      <c r="G385" s="3"/>
      <c r="H385" s="1" t="s">
        <v>11</v>
      </c>
      <c r="I385" s="1" t="s">
        <v>11</v>
      </c>
      <c r="J385" s="1" t="s">
        <v>11</v>
      </c>
      <c r="K385" s="3"/>
      <c r="L385" s="3"/>
    </row>
    <row r="386">
      <c r="A386" s="4" t="s">
        <v>4199</v>
      </c>
      <c r="B386" s="1" t="s">
        <v>4200</v>
      </c>
      <c r="C386" s="1" t="s">
        <v>4201</v>
      </c>
      <c r="D386" s="1" t="s">
        <v>9645</v>
      </c>
      <c r="E386" s="1" t="str">
        <f t="shared" si="1"/>
        <v>6 rue de Ségur                                                                                                </v>
      </c>
      <c r="F386" s="1" t="s">
        <v>9592</v>
      </c>
      <c r="G386" s="1" t="s">
        <v>4202</v>
      </c>
      <c r="H386" s="1" t="s">
        <v>4203</v>
      </c>
      <c r="I386" s="1" t="s">
        <v>11</v>
      </c>
      <c r="J386" s="1" t="s">
        <v>43</v>
      </c>
      <c r="K386" s="3"/>
      <c r="L386" s="3"/>
    </row>
    <row r="387">
      <c r="A387" s="4" t="s">
        <v>4205</v>
      </c>
      <c r="B387" s="1" t="s">
        <v>4206</v>
      </c>
      <c r="C387" s="3"/>
      <c r="D387" s="1" t="s">
        <v>9575</v>
      </c>
      <c r="E387" s="1" t="str">
        <f t="shared" si="1"/>
        <v>pas d'adresse</v>
      </c>
      <c r="F387" s="1" t="s">
        <v>9608</v>
      </c>
      <c r="G387" s="3"/>
      <c r="H387" s="1" t="s">
        <v>11</v>
      </c>
      <c r="I387" s="1" t="s">
        <v>11</v>
      </c>
      <c r="J387" s="1" t="s">
        <v>11</v>
      </c>
      <c r="K387" s="3"/>
      <c r="L387" s="3"/>
    </row>
    <row r="388">
      <c r="A388" s="4" t="s">
        <v>4218</v>
      </c>
      <c r="B388" s="1" t="s">
        <v>4219</v>
      </c>
      <c r="C388" s="1" t="s">
        <v>4220</v>
      </c>
      <c r="D388" s="1" t="s">
        <v>9959</v>
      </c>
      <c r="E388" s="1" t="str">
        <f t="shared" si="1"/>
        <v>25 Cours du Général de Gaulle                                 Bâtiment O                                                                                                             </v>
      </c>
      <c r="F388" s="1" t="s">
        <v>9749</v>
      </c>
      <c r="G388" s="1" t="s">
        <v>4222</v>
      </c>
      <c r="H388" s="1" t="s">
        <v>11</v>
      </c>
      <c r="I388" s="5" t="s">
        <v>4223</v>
      </c>
      <c r="J388" s="1" t="s">
        <v>924</v>
      </c>
      <c r="K388" s="3"/>
      <c r="L388" s="3"/>
    </row>
    <row r="389">
      <c r="A389" s="4" t="s">
        <v>4229</v>
      </c>
      <c r="B389" s="1" t="s">
        <v>4230</v>
      </c>
      <c r="C389" s="1" t="s">
        <v>4231</v>
      </c>
      <c r="D389" s="1" t="s">
        <v>9960</v>
      </c>
      <c r="E389" s="1" t="str">
        <f t="shared" si="1"/>
        <v>6 rue Ramonet                                                                                                </v>
      </c>
      <c r="F389" s="1" t="s">
        <v>9592</v>
      </c>
      <c r="G389" s="1" t="s">
        <v>4233</v>
      </c>
      <c r="H389" s="1" t="s">
        <v>4234</v>
      </c>
      <c r="I389" s="5" t="s">
        <v>4235</v>
      </c>
      <c r="J389" s="1" t="s">
        <v>80</v>
      </c>
      <c r="K389" s="3"/>
      <c r="L389" s="3"/>
    </row>
    <row r="390">
      <c r="A390" s="4" t="s">
        <v>4241</v>
      </c>
      <c r="B390" s="1" t="s">
        <v>4242</v>
      </c>
      <c r="C390" s="1" t="s">
        <v>4243</v>
      </c>
      <c r="D390" s="1" t="s">
        <v>9575</v>
      </c>
      <c r="E390" s="1" t="str">
        <f t="shared" si="1"/>
        <v>pas d'adresse</v>
      </c>
      <c r="F390" s="1" t="s">
        <v>9608</v>
      </c>
      <c r="G390" s="3"/>
      <c r="H390" s="1" t="s">
        <v>11</v>
      </c>
      <c r="I390" s="1" t="s">
        <v>11</v>
      </c>
      <c r="J390" s="1" t="s">
        <v>11</v>
      </c>
      <c r="K390" s="3"/>
      <c r="L390" s="3"/>
    </row>
    <row r="391">
      <c r="A391" s="4" t="s">
        <v>4245</v>
      </c>
      <c r="B391" s="1" t="s">
        <v>4246</v>
      </c>
      <c r="C391" s="1" t="s">
        <v>4247</v>
      </c>
      <c r="D391" s="1" t="s">
        <v>9961</v>
      </c>
      <c r="E391" s="1" t="str">
        <f t="shared" si="1"/>
        <v>3-5 rue de Tauzia                                                                                                </v>
      </c>
      <c r="F391" s="1" t="s">
        <v>9597</v>
      </c>
      <c r="G391" s="1" t="s">
        <v>4249</v>
      </c>
      <c r="H391" s="1" t="s">
        <v>11</v>
      </c>
      <c r="I391" s="5" t="s">
        <v>4250</v>
      </c>
      <c r="J391" s="1" t="s">
        <v>382</v>
      </c>
      <c r="K391" s="3"/>
      <c r="L391" s="3"/>
    </row>
    <row r="392">
      <c r="A392" s="4" t="s">
        <v>4254</v>
      </c>
      <c r="B392" s="1" t="s">
        <v>4255</v>
      </c>
      <c r="C392" s="1" t="s">
        <v>4256</v>
      </c>
      <c r="D392" s="1" t="s">
        <v>9962</v>
      </c>
      <c r="E392" s="1" t="str">
        <f t="shared" si="1"/>
        <v>ISIC-IUP Université Michel de Montaigne                                 Domaine Universitaire                                                                                                             </v>
      </c>
      <c r="F392" s="1" t="s">
        <v>9650</v>
      </c>
      <c r="G392" s="1" t="s">
        <v>4258</v>
      </c>
      <c r="H392" s="1" t="s">
        <v>11</v>
      </c>
      <c r="I392" s="5" t="s">
        <v>4259</v>
      </c>
      <c r="J392" s="1" t="s">
        <v>80</v>
      </c>
      <c r="K392" s="3"/>
      <c r="L392" s="3"/>
    </row>
    <row r="393">
      <c r="A393" s="4" t="s">
        <v>4285</v>
      </c>
      <c r="B393" s="1" t="s">
        <v>4286</v>
      </c>
      <c r="C393" s="1" t="s">
        <v>4287</v>
      </c>
      <c r="D393" s="1" t="s">
        <v>9963</v>
      </c>
      <c r="E393" s="1" t="str">
        <f t="shared" si="1"/>
        <v>23 rue Edouard Branly, N° 63                                 Résidence de la Benauge -                                                                                                              </v>
      </c>
      <c r="F393" s="1" t="s">
        <v>9631</v>
      </c>
      <c r="G393" s="1" t="s">
        <v>4289</v>
      </c>
      <c r="H393" s="1" t="s">
        <v>4290</v>
      </c>
      <c r="I393" s="1" t="s">
        <v>11</v>
      </c>
      <c r="J393" s="1" t="s">
        <v>43</v>
      </c>
      <c r="K393" s="3"/>
      <c r="L393" s="3"/>
    </row>
    <row r="394">
      <c r="A394" s="4" t="s">
        <v>4300</v>
      </c>
      <c r="B394" s="1" t="s">
        <v>4301</v>
      </c>
      <c r="C394" s="1" t="s">
        <v>4302</v>
      </c>
      <c r="D394" s="1" t="s">
        <v>9964</v>
      </c>
      <c r="E394" s="1" t="str">
        <f t="shared" si="1"/>
        <v>10 rue Jean Jacques Rabaud                                                                                                </v>
      </c>
      <c r="F394" s="1" t="s">
        <v>9592</v>
      </c>
      <c r="G394" s="1" t="s">
        <v>4304</v>
      </c>
      <c r="H394" s="1" t="s">
        <v>11</v>
      </c>
      <c r="I394" s="1" t="s">
        <v>11</v>
      </c>
      <c r="J394" s="1" t="s">
        <v>183</v>
      </c>
      <c r="K394" s="3"/>
      <c r="L394" s="3"/>
    </row>
    <row r="395">
      <c r="A395" s="4" t="s">
        <v>4308</v>
      </c>
      <c r="B395" s="1" t="s">
        <v>4309</v>
      </c>
      <c r="C395" s="1" t="s">
        <v>4310</v>
      </c>
      <c r="D395" s="1" t="s">
        <v>9965</v>
      </c>
      <c r="E395" s="1" t="str">
        <f t="shared" si="1"/>
        <v>26 rue des caperans                                                                                                </v>
      </c>
      <c r="F395" s="1" t="s">
        <v>9592</v>
      </c>
      <c r="G395" s="1" t="s">
        <v>4312</v>
      </c>
      <c r="H395" s="1" t="s">
        <v>4313</v>
      </c>
      <c r="I395" s="1" t="s">
        <v>11</v>
      </c>
      <c r="J395" s="1" t="s">
        <v>11</v>
      </c>
      <c r="K395" s="3"/>
      <c r="L395" s="3"/>
    </row>
    <row r="396">
      <c r="A396" s="4" t="s">
        <v>4315</v>
      </c>
      <c r="B396" s="1" t="s">
        <v>4316</v>
      </c>
      <c r="C396" s="1" t="s">
        <v>4317</v>
      </c>
      <c r="D396" s="1" t="s">
        <v>9966</v>
      </c>
      <c r="E396" s="1" t="str">
        <f t="shared" si="1"/>
        <v>79 cours de la Somme                                 Etage 1                                                                                                             </v>
      </c>
      <c r="F396" s="1" t="s">
        <v>9597</v>
      </c>
      <c r="G396" s="1" t="s">
        <v>4319</v>
      </c>
      <c r="H396" s="1" t="s">
        <v>4320</v>
      </c>
      <c r="I396" s="1" t="s">
        <v>11</v>
      </c>
      <c r="J396" s="1" t="s">
        <v>80</v>
      </c>
      <c r="K396" s="3"/>
      <c r="L396" s="3"/>
    </row>
    <row r="397">
      <c r="A397" s="4" t="s">
        <v>4324</v>
      </c>
      <c r="B397" s="1" t="s">
        <v>4325</v>
      </c>
      <c r="C397" s="1" t="s">
        <v>4326</v>
      </c>
      <c r="D397" s="1" t="s">
        <v>4327</v>
      </c>
      <c r="E397" s="1" t="str">
        <f t="shared" si="1"/>
        <v>Hôpital Avicenne                                 125  rue de Stalingrad                                                                                                             93000 BOBIGNY</v>
      </c>
      <c r="F397" s="1" t="s">
        <v>9619</v>
      </c>
      <c r="G397" s="1" t="s">
        <v>4328</v>
      </c>
      <c r="H397" s="1" t="s">
        <v>11</v>
      </c>
      <c r="I397" s="1" t="s">
        <v>11</v>
      </c>
      <c r="J397" s="1" t="s">
        <v>53</v>
      </c>
      <c r="K397" s="3"/>
      <c r="L397" s="3"/>
    </row>
    <row r="398">
      <c r="A398" s="4" t="s">
        <v>4330</v>
      </c>
      <c r="B398" s="1" t="s">
        <v>4331</v>
      </c>
      <c r="C398" s="1" t="s">
        <v>4332</v>
      </c>
      <c r="D398" s="1" t="s">
        <v>9967</v>
      </c>
      <c r="E398" s="1" t="str">
        <f t="shared" si="1"/>
        <v>rue Aristide Briand - BP77,                                 Château Palmer                                                                             BP 77                                </v>
      </c>
      <c r="F398" s="1" t="s">
        <v>9933</v>
      </c>
      <c r="G398" s="1" t="s">
        <v>4334</v>
      </c>
      <c r="H398" s="1" t="s">
        <v>11</v>
      </c>
      <c r="I398" s="5" t="s">
        <v>4335</v>
      </c>
      <c r="J398" s="1" t="s">
        <v>80</v>
      </c>
      <c r="K398" s="3"/>
      <c r="L398" s="3"/>
    </row>
    <row r="399">
      <c r="A399" s="4" t="s">
        <v>4339</v>
      </c>
      <c r="B399" s="1" t="s">
        <v>4340</v>
      </c>
      <c r="C399" s="3"/>
      <c r="D399" s="1" t="s">
        <v>9575</v>
      </c>
      <c r="E399" s="1" t="str">
        <f t="shared" si="1"/>
        <v>pas d'adresse</v>
      </c>
      <c r="F399" s="1" t="s">
        <v>9608</v>
      </c>
      <c r="G399" s="3"/>
      <c r="H399" s="1" t="s">
        <v>11</v>
      </c>
      <c r="I399" s="1" t="s">
        <v>11</v>
      </c>
      <c r="J399" s="1" t="s">
        <v>11</v>
      </c>
      <c r="K399" s="3"/>
      <c r="L399" s="3"/>
    </row>
    <row r="400">
      <c r="A400" s="4" t="s">
        <v>4342</v>
      </c>
      <c r="B400" s="1" t="s">
        <v>4343</v>
      </c>
      <c r="C400" s="1" t="s">
        <v>4344</v>
      </c>
      <c r="D400" s="1" t="s">
        <v>9968</v>
      </c>
      <c r="E400" s="1" t="str">
        <f t="shared" si="1"/>
        <v>23 Rue de Freycinet                                                                                                </v>
      </c>
      <c r="F400" s="1" t="s">
        <v>9790</v>
      </c>
      <c r="G400" s="1" t="s">
        <v>4346</v>
      </c>
      <c r="H400" s="1" t="s">
        <v>4347</v>
      </c>
      <c r="I400" s="5" t="s">
        <v>4348</v>
      </c>
      <c r="J400" s="1" t="s">
        <v>80</v>
      </c>
      <c r="K400" s="3"/>
      <c r="L400" s="3"/>
    </row>
    <row r="401">
      <c r="A401" s="4" t="s">
        <v>4356</v>
      </c>
      <c r="B401" s="1" t="s">
        <v>4357</v>
      </c>
      <c r="C401" s="1" t="s">
        <v>4358</v>
      </c>
      <c r="D401" s="1" t="s">
        <v>9969</v>
      </c>
      <c r="E401" s="1" t="str">
        <f t="shared" si="1"/>
        <v>Centre Ville                                                                                                </v>
      </c>
      <c r="F401" s="1" t="s">
        <v>9592</v>
      </c>
      <c r="G401" s="1" t="s">
        <v>1283</v>
      </c>
      <c r="H401" s="1" t="s">
        <v>4360</v>
      </c>
      <c r="I401" s="1" t="s">
        <v>11</v>
      </c>
      <c r="J401" s="1" t="s">
        <v>80</v>
      </c>
      <c r="K401" s="3"/>
      <c r="L401" s="3"/>
    </row>
    <row r="402">
      <c r="A402" s="4" t="s">
        <v>4366</v>
      </c>
      <c r="B402" s="1" t="s">
        <v>4367</v>
      </c>
      <c r="C402" s="1" t="s">
        <v>4368</v>
      </c>
      <c r="D402" s="1" t="s">
        <v>9970</v>
      </c>
      <c r="E402" s="1" t="str">
        <f t="shared" si="1"/>
        <v>16 rue Saint James                                                                                                </v>
      </c>
      <c r="F402" s="1" t="s">
        <v>9592</v>
      </c>
      <c r="G402" s="1" t="s">
        <v>4370</v>
      </c>
      <c r="H402" s="1" t="s">
        <v>11</v>
      </c>
      <c r="I402" s="3"/>
      <c r="J402" s="1" t="s">
        <v>80</v>
      </c>
      <c r="K402" s="3"/>
      <c r="L402" s="3"/>
    </row>
    <row r="403">
      <c r="A403" s="4" t="s">
        <v>4372</v>
      </c>
      <c r="B403" s="1" t="s">
        <v>4373</v>
      </c>
      <c r="C403" s="1" t="s">
        <v>4374</v>
      </c>
      <c r="D403" s="1" t="s">
        <v>9971</v>
      </c>
      <c r="E403" s="1" t="str">
        <f t="shared" si="1"/>
        <v>38 rue Jean Pagès                                                                                                </v>
      </c>
      <c r="F403" s="1" t="s">
        <v>9958</v>
      </c>
      <c r="G403" s="1" t="s">
        <v>4376</v>
      </c>
      <c r="H403" s="1" t="s">
        <v>11</v>
      </c>
      <c r="I403" s="1" t="s">
        <v>11</v>
      </c>
      <c r="J403" s="1" t="s">
        <v>11</v>
      </c>
      <c r="K403" s="3"/>
      <c r="L403" s="3"/>
    </row>
    <row r="404">
      <c r="A404" s="4" t="s">
        <v>4378</v>
      </c>
      <c r="B404" s="1" t="s">
        <v>4379</v>
      </c>
      <c r="C404" s="3"/>
      <c r="D404" s="1" t="s">
        <v>9575</v>
      </c>
      <c r="E404" s="1" t="str">
        <f t="shared" si="1"/>
        <v>pas d'adresse</v>
      </c>
      <c r="F404" s="1" t="s">
        <v>9608</v>
      </c>
      <c r="G404" s="3"/>
      <c r="H404" s="1" t="s">
        <v>11</v>
      </c>
      <c r="I404" s="1" t="s">
        <v>11</v>
      </c>
      <c r="J404" s="1" t="s">
        <v>11</v>
      </c>
      <c r="K404" s="3"/>
      <c r="L404" s="3"/>
    </row>
    <row r="405">
      <c r="A405" s="4" t="s">
        <v>4381</v>
      </c>
      <c r="B405" s="1" t="s">
        <v>4382</v>
      </c>
      <c r="C405" s="1" t="s">
        <v>4383</v>
      </c>
      <c r="D405" s="1" t="s">
        <v>9864</v>
      </c>
      <c r="E405" s="1" t="str">
        <f t="shared" si="1"/>
        <v>50 rue du Tauzin                                                                                                </v>
      </c>
      <c r="F405" s="1" t="s">
        <v>9592</v>
      </c>
      <c r="G405" s="1" t="s">
        <v>4385</v>
      </c>
      <c r="H405" s="1" t="s">
        <v>11</v>
      </c>
      <c r="I405" s="3"/>
      <c r="J405" s="1" t="s">
        <v>382</v>
      </c>
      <c r="K405" s="3"/>
      <c r="L405" s="3"/>
    </row>
    <row r="406">
      <c r="A406" s="4" t="s">
        <v>4389</v>
      </c>
      <c r="B406" s="1" t="s">
        <v>4390</v>
      </c>
      <c r="C406" s="1" t="s">
        <v>4391</v>
      </c>
      <c r="D406" s="1" t="s">
        <v>9972</v>
      </c>
      <c r="E406" s="1" t="str">
        <f t="shared" si="1"/>
        <v>6 Les Landes                                  Chouraki Fabien                                                                                                             </v>
      </c>
      <c r="F406" s="1" t="s">
        <v>9973</v>
      </c>
      <c r="G406" s="1" t="s">
        <v>4393</v>
      </c>
      <c r="H406" s="1" t="s">
        <v>4394</v>
      </c>
      <c r="I406" s="5" t="s">
        <v>4395</v>
      </c>
      <c r="J406" s="1" t="s">
        <v>80</v>
      </c>
      <c r="K406" s="3"/>
      <c r="L406" s="3"/>
    </row>
    <row r="407">
      <c r="A407" s="4" t="s">
        <v>4399</v>
      </c>
      <c r="B407" s="1" t="s">
        <v>4400</v>
      </c>
      <c r="C407" s="1" t="s">
        <v>4401</v>
      </c>
      <c r="D407" s="1" t="s">
        <v>9974</v>
      </c>
      <c r="E407" s="1" t="str">
        <f t="shared" si="1"/>
        <v>UFOLEP-ULCR, Chateau Betailhe,                                  72 Avenue de l'Eglise Romane                                                                                                             </v>
      </c>
      <c r="F407" s="1" t="s">
        <v>9636</v>
      </c>
      <c r="G407" s="1" t="s">
        <v>4403</v>
      </c>
      <c r="H407" s="1" t="s">
        <v>11</v>
      </c>
      <c r="I407" s="5" t="s">
        <v>4404</v>
      </c>
      <c r="J407" s="1" t="s">
        <v>183</v>
      </c>
      <c r="K407" s="3"/>
      <c r="L407" s="3"/>
    </row>
    <row r="408">
      <c r="A408" s="4" t="s">
        <v>4406</v>
      </c>
      <c r="B408" s="1" t="s">
        <v>4407</v>
      </c>
      <c r="C408" s="1" t="s">
        <v>4408</v>
      </c>
      <c r="D408" s="1" t="s">
        <v>9975</v>
      </c>
      <c r="E408" s="1" t="str">
        <f t="shared" si="1"/>
        <v>9-11 allée des Peupliers                                                                                                </v>
      </c>
      <c r="F408" s="1" t="s">
        <v>9592</v>
      </c>
      <c r="G408" s="1" t="s">
        <v>4410</v>
      </c>
      <c r="H408" s="1" t="s">
        <v>4411</v>
      </c>
      <c r="I408" s="5" t="s">
        <v>4412</v>
      </c>
      <c r="J408" s="1" t="s">
        <v>154</v>
      </c>
      <c r="K408" s="3"/>
      <c r="L408" s="3"/>
    </row>
    <row r="409">
      <c r="A409" s="4" t="s">
        <v>4422</v>
      </c>
      <c r="B409" s="1" t="s">
        <v>4423</v>
      </c>
      <c r="C409" s="1" t="s">
        <v>4424</v>
      </c>
      <c r="D409" s="1" t="s">
        <v>9976</v>
      </c>
      <c r="E409" s="1" t="str">
        <f t="shared" si="1"/>
        <v>35 allee de peygaillard                                                                                                </v>
      </c>
      <c r="F409" s="1" t="s">
        <v>9636</v>
      </c>
      <c r="G409" s="1" t="s">
        <v>4426</v>
      </c>
      <c r="H409" s="1" t="s">
        <v>4427</v>
      </c>
      <c r="I409" s="1" t="s">
        <v>11</v>
      </c>
      <c r="J409" s="1" t="s">
        <v>80</v>
      </c>
      <c r="K409" s="3"/>
      <c r="L409" s="3"/>
    </row>
    <row r="410">
      <c r="A410" s="4" t="s">
        <v>4433</v>
      </c>
      <c r="B410" s="1" t="s">
        <v>4434</v>
      </c>
      <c r="C410" s="1" t="s">
        <v>4435</v>
      </c>
      <c r="D410" s="1" t="s">
        <v>9977</v>
      </c>
      <c r="E410" s="1" t="str">
        <f t="shared" si="1"/>
        <v>4 bis Avenue Thiers                                                                                                </v>
      </c>
      <c r="F410" s="1" t="s">
        <v>9631</v>
      </c>
      <c r="G410" s="1" t="s">
        <v>4437</v>
      </c>
      <c r="H410" s="1" t="s">
        <v>11</v>
      </c>
      <c r="I410" s="5" t="s">
        <v>4438</v>
      </c>
      <c r="J410" s="1" t="s">
        <v>312</v>
      </c>
      <c r="K410" s="3"/>
      <c r="L410" s="3"/>
    </row>
    <row r="411">
      <c r="A411" s="4" t="s">
        <v>4442</v>
      </c>
      <c r="B411" s="1" t="s">
        <v>4443</v>
      </c>
      <c r="C411" s="1" t="s">
        <v>4444</v>
      </c>
      <c r="D411" s="1" t="s">
        <v>9978</v>
      </c>
      <c r="E411" s="1" t="str">
        <f t="shared" si="1"/>
        <v>chez Louis COSSON 6, Rue Arnaud-Miqueu                                 Villa Saint Pierre                                                                                                             </v>
      </c>
      <c r="F411" s="1" t="s">
        <v>9592</v>
      </c>
      <c r="G411" s="1" t="s">
        <v>4446</v>
      </c>
      <c r="H411" s="1" t="s">
        <v>4447</v>
      </c>
      <c r="I411" s="1" t="s">
        <v>11</v>
      </c>
      <c r="J411" s="1" t="s">
        <v>312</v>
      </c>
      <c r="K411" s="3"/>
      <c r="L411" s="3"/>
    </row>
    <row r="412">
      <c r="A412" s="4" t="s">
        <v>4459</v>
      </c>
      <c r="B412" s="1" t="s">
        <v>4460</v>
      </c>
      <c r="C412" s="1" t="s">
        <v>4461</v>
      </c>
      <c r="D412" s="1" t="s">
        <v>9979</v>
      </c>
      <c r="E412" s="1" t="str">
        <f t="shared" si="1"/>
        <v>48 rue bouquiere                                                                                                </v>
      </c>
      <c r="F412" s="1" t="s">
        <v>9592</v>
      </c>
      <c r="G412" s="1" t="s">
        <v>4463</v>
      </c>
      <c r="H412" s="1" t="s">
        <v>4464</v>
      </c>
      <c r="I412" s="5" t="s">
        <v>4465</v>
      </c>
      <c r="J412" s="1" t="s">
        <v>80</v>
      </c>
      <c r="K412" s="3"/>
      <c r="L412" s="3"/>
    </row>
    <row r="413">
      <c r="A413" s="4" t="s">
        <v>4467</v>
      </c>
      <c r="B413" s="1" t="s">
        <v>4468</v>
      </c>
      <c r="C413" s="1" t="s">
        <v>4469</v>
      </c>
      <c r="D413" s="1" t="s">
        <v>9980</v>
      </c>
      <c r="E413" s="1" t="str">
        <f t="shared" si="1"/>
        <v>19 rue François Mauriac                                 Résidence Haut Vigneau bât A3 apt. 325                                                                                                             </v>
      </c>
      <c r="F413" s="1" t="s">
        <v>9749</v>
      </c>
      <c r="G413" s="1" t="s">
        <v>4471</v>
      </c>
      <c r="H413" s="1" t="s">
        <v>11</v>
      </c>
      <c r="I413" s="3"/>
      <c r="J413" s="1" t="s">
        <v>183</v>
      </c>
      <c r="K413" s="3"/>
      <c r="L413" s="3"/>
    </row>
    <row r="414">
      <c r="A414" s="4" t="s">
        <v>4487</v>
      </c>
      <c r="B414" s="1" t="s">
        <v>4488</v>
      </c>
      <c r="C414" s="1" t="s">
        <v>4489</v>
      </c>
      <c r="D414" s="1" t="s">
        <v>9981</v>
      </c>
      <c r="E414" s="1" t="str">
        <f t="shared" si="1"/>
        <v>17 rue Baudin                                                                                                </v>
      </c>
      <c r="F414" s="1" t="s">
        <v>9611</v>
      </c>
      <c r="G414" s="1" t="s">
        <v>4491</v>
      </c>
      <c r="H414" s="1" t="s">
        <v>11</v>
      </c>
      <c r="I414" s="5" t="s">
        <v>4492</v>
      </c>
      <c r="J414" s="1" t="s">
        <v>53</v>
      </c>
      <c r="K414" s="3"/>
      <c r="L414" s="3"/>
    </row>
    <row r="415">
      <c r="A415" s="4" t="s">
        <v>4502</v>
      </c>
      <c r="B415" s="1" t="s">
        <v>4503</v>
      </c>
      <c r="C415" s="1" t="s">
        <v>4504</v>
      </c>
      <c r="D415" s="1" t="s">
        <v>9982</v>
      </c>
      <c r="E415" s="1" t="str">
        <f t="shared" si="1"/>
        <v>380 cours de la somme                                                                                                </v>
      </c>
      <c r="F415" s="1" t="s">
        <v>9592</v>
      </c>
      <c r="G415" s="1" t="s">
        <v>4506</v>
      </c>
      <c r="H415" s="1" t="s">
        <v>11</v>
      </c>
      <c r="I415" s="5" t="s">
        <v>4507</v>
      </c>
      <c r="J415" s="1" t="s">
        <v>31</v>
      </c>
      <c r="K415" s="3"/>
      <c r="L415" s="3"/>
    </row>
    <row r="416">
      <c r="A416" s="4" t="s">
        <v>4509</v>
      </c>
      <c r="B416" s="1" t="s">
        <v>4510</v>
      </c>
      <c r="C416" s="1" t="s">
        <v>4511</v>
      </c>
      <c r="D416" s="1" t="s">
        <v>9983</v>
      </c>
      <c r="E416" s="1" t="str">
        <f t="shared" si="1"/>
        <v>25 rue Permentade                                                                                                </v>
      </c>
      <c r="F416" s="1" t="s">
        <v>9592</v>
      </c>
      <c r="G416" s="1" t="s">
        <v>4513</v>
      </c>
      <c r="H416" s="1" t="s">
        <v>2175</v>
      </c>
      <c r="I416" s="5" t="s">
        <v>2689</v>
      </c>
      <c r="J416" s="1" t="s">
        <v>312</v>
      </c>
      <c r="K416" s="3"/>
      <c r="L416" s="3"/>
    </row>
    <row r="417">
      <c r="A417" s="4" t="s">
        <v>4515</v>
      </c>
      <c r="B417" s="1" t="s">
        <v>4516</v>
      </c>
      <c r="C417" s="1" t="s">
        <v>4517</v>
      </c>
      <c r="D417" s="1" t="s">
        <v>9984</v>
      </c>
      <c r="E417" s="1" t="str">
        <f t="shared" si="1"/>
        <v>134 cours Saint-Louis                                 Résidence clos saint-louis bât 4 apt. 412                                                                                                             </v>
      </c>
      <c r="F417" s="1" t="s">
        <v>9603</v>
      </c>
      <c r="G417" s="1" t="s">
        <v>4519</v>
      </c>
      <c r="H417" s="1" t="s">
        <v>11</v>
      </c>
      <c r="I417" s="5" t="s">
        <v>4520</v>
      </c>
      <c r="J417" s="1" t="s">
        <v>183</v>
      </c>
      <c r="K417" s="3"/>
      <c r="L417" s="3"/>
    </row>
    <row r="418">
      <c r="A418" s="4" t="s">
        <v>4522</v>
      </c>
      <c r="B418" s="1" t="s">
        <v>4523</v>
      </c>
      <c r="C418" s="1" t="s">
        <v>4524</v>
      </c>
      <c r="D418" s="1" t="s">
        <v>9985</v>
      </c>
      <c r="E418" s="1" t="str">
        <f t="shared" si="1"/>
        <v>6 Rue Des Girondins                                                                                                </v>
      </c>
      <c r="F418" s="1" t="s">
        <v>9661</v>
      </c>
      <c r="G418" s="1" t="s">
        <v>4526</v>
      </c>
      <c r="H418" s="1" t="s">
        <v>11</v>
      </c>
      <c r="I418" s="5" t="s">
        <v>4527</v>
      </c>
      <c r="J418" s="1" t="s">
        <v>80</v>
      </c>
      <c r="K418" s="3"/>
      <c r="L418" s="3"/>
    </row>
    <row r="419">
      <c r="A419" s="4" t="s">
        <v>4537</v>
      </c>
      <c r="B419" s="1" t="s">
        <v>4538</v>
      </c>
      <c r="C419" s="1" t="s">
        <v>4539</v>
      </c>
      <c r="D419" s="1" t="s">
        <v>9986</v>
      </c>
      <c r="E419" s="1" t="str">
        <f t="shared" si="1"/>
        <v>224 rue du jardin public                                 appartement 10                                                                                                             </v>
      </c>
      <c r="F419" s="1" t="s">
        <v>9603</v>
      </c>
      <c r="G419" s="1" t="s">
        <v>4541</v>
      </c>
      <c r="H419" s="1" t="s">
        <v>11</v>
      </c>
      <c r="I419" s="1" t="s">
        <v>11</v>
      </c>
      <c r="J419" s="1" t="s">
        <v>80</v>
      </c>
      <c r="K419" s="3"/>
      <c r="L419" s="3"/>
    </row>
    <row r="420">
      <c r="A420" s="4" t="s">
        <v>4549</v>
      </c>
      <c r="B420" s="1" t="s">
        <v>4550</v>
      </c>
      <c r="C420" s="1" t="s">
        <v>4551</v>
      </c>
      <c r="D420" s="1" t="s">
        <v>9987</v>
      </c>
      <c r="E420" s="1" t="str">
        <f t="shared" si="1"/>
        <v>21 quai de bacalan                                                                                                </v>
      </c>
      <c r="F420" s="1" t="s">
        <v>9603</v>
      </c>
      <c r="G420" s="1" t="s">
        <v>4553</v>
      </c>
      <c r="H420" s="1" t="s">
        <v>11</v>
      </c>
      <c r="I420" s="5" t="s">
        <v>4554</v>
      </c>
      <c r="J420" s="1" t="s">
        <v>80</v>
      </c>
      <c r="K420" s="3"/>
      <c r="L420" s="3"/>
    </row>
    <row r="421">
      <c r="A421" s="4" t="s">
        <v>4560</v>
      </c>
      <c r="B421" s="1" t="s">
        <v>4561</v>
      </c>
      <c r="C421" s="3"/>
      <c r="D421" s="1" t="s">
        <v>9575</v>
      </c>
      <c r="E421" s="1" t="str">
        <f t="shared" si="1"/>
        <v>pas d'adresse</v>
      </c>
      <c r="F421" s="1" t="s">
        <v>9608</v>
      </c>
      <c r="G421" s="3"/>
      <c r="H421" s="1" t="s">
        <v>11</v>
      </c>
      <c r="I421" s="1" t="s">
        <v>11</v>
      </c>
      <c r="J421" s="1" t="s">
        <v>11</v>
      </c>
      <c r="K421" s="3"/>
      <c r="L421" s="3"/>
    </row>
    <row r="422">
      <c r="A422" s="4" t="s">
        <v>4563</v>
      </c>
      <c r="B422" s="1" t="s">
        <v>4564</v>
      </c>
      <c r="C422" s="1" t="s">
        <v>4565</v>
      </c>
      <c r="D422" s="1" t="s">
        <v>9988</v>
      </c>
      <c r="E422" s="1" t="str">
        <f t="shared" si="1"/>
        <v>37 rue Jules Mabit                                                                                                </v>
      </c>
      <c r="F422" s="1" t="s">
        <v>9661</v>
      </c>
      <c r="G422" s="1" t="s">
        <v>4567</v>
      </c>
      <c r="H422" s="1" t="s">
        <v>4568</v>
      </c>
      <c r="I422" s="1" t="s">
        <v>11</v>
      </c>
      <c r="J422" s="1" t="s">
        <v>1199</v>
      </c>
      <c r="K422" s="3"/>
      <c r="L422" s="3"/>
    </row>
    <row r="423">
      <c r="A423" s="4" t="s">
        <v>4572</v>
      </c>
      <c r="B423" s="1" t="s">
        <v>4573</v>
      </c>
      <c r="C423" s="1" t="s">
        <v>4574</v>
      </c>
      <c r="D423" s="1" t="s">
        <v>9989</v>
      </c>
      <c r="E423" s="1" t="str">
        <f t="shared" si="1"/>
        <v>23 rue du Hâ                                                                                                 </v>
      </c>
      <c r="F423" s="1" t="s">
        <v>9592</v>
      </c>
      <c r="G423" s="1" t="s">
        <v>4576</v>
      </c>
      <c r="H423" s="1" t="s">
        <v>4577</v>
      </c>
      <c r="I423" s="5" t="s">
        <v>4578</v>
      </c>
      <c r="J423" s="1" t="s">
        <v>80</v>
      </c>
      <c r="K423" s="3"/>
      <c r="L423" s="3"/>
    </row>
    <row r="424">
      <c r="A424" s="4" t="s">
        <v>4580</v>
      </c>
      <c r="B424" s="1" t="s">
        <v>4581</v>
      </c>
      <c r="C424" s="1" t="s">
        <v>4582</v>
      </c>
      <c r="D424" s="1" t="s">
        <v>9990</v>
      </c>
      <c r="E424" s="1" t="str">
        <f t="shared" si="1"/>
        <v>27 rue Charlevoix de Villers                                                                                                </v>
      </c>
      <c r="F424" s="1" t="s">
        <v>9603</v>
      </c>
      <c r="G424" s="1" t="s">
        <v>4584</v>
      </c>
      <c r="H424" s="1" t="s">
        <v>11</v>
      </c>
      <c r="I424" s="5" t="s">
        <v>4585</v>
      </c>
      <c r="J424" s="1" t="s">
        <v>80</v>
      </c>
      <c r="K424" s="3"/>
      <c r="L424" s="3"/>
    </row>
    <row r="425">
      <c r="A425" s="4" t="s">
        <v>4587</v>
      </c>
      <c r="B425" s="1" t="s">
        <v>4588</v>
      </c>
      <c r="C425" s="1" t="s">
        <v>4589</v>
      </c>
      <c r="D425" s="1" t="s">
        <v>9991</v>
      </c>
      <c r="E425" s="1" t="str">
        <f t="shared" si="1"/>
        <v>32 rue Marcelin Berthelot                                                                                                </v>
      </c>
      <c r="F425" s="1" t="s">
        <v>9661</v>
      </c>
      <c r="G425" s="1" t="s">
        <v>2991</v>
      </c>
      <c r="H425" s="1" t="s">
        <v>11</v>
      </c>
      <c r="I425" s="5" t="s">
        <v>4591</v>
      </c>
      <c r="J425" s="1" t="s">
        <v>382</v>
      </c>
      <c r="K425" s="3"/>
      <c r="L425" s="3"/>
    </row>
    <row r="426">
      <c r="A426" s="4" t="s">
        <v>4625</v>
      </c>
      <c r="B426" s="1" t="s">
        <v>4626</v>
      </c>
      <c r="C426" s="1" t="s">
        <v>4627</v>
      </c>
      <c r="D426" s="1" t="s">
        <v>9992</v>
      </c>
      <c r="E426" s="1" t="str">
        <f t="shared" si="1"/>
        <v>17/19 place Jean Cayrol                                 Boulangerie "Secrets de pains"                                                                                                             </v>
      </c>
      <c r="F426" s="1" t="s">
        <v>9603</v>
      </c>
      <c r="G426" s="1" t="s">
        <v>4629</v>
      </c>
      <c r="H426" s="1" t="s">
        <v>11</v>
      </c>
      <c r="I426" s="3"/>
      <c r="J426" s="1" t="s">
        <v>312</v>
      </c>
      <c r="K426" s="3"/>
      <c r="L426" s="3"/>
    </row>
    <row r="427">
      <c r="A427" s="4" t="s">
        <v>4633</v>
      </c>
      <c r="B427" s="1" t="s">
        <v>4634</v>
      </c>
      <c r="C427" s="3"/>
      <c r="D427" s="1" t="s">
        <v>9575</v>
      </c>
      <c r="E427" s="1" t="str">
        <f t="shared" si="1"/>
        <v>pas d'adresse</v>
      </c>
      <c r="F427" s="1" t="s">
        <v>9608</v>
      </c>
      <c r="G427" s="3"/>
      <c r="H427" s="1" t="s">
        <v>11</v>
      </c>
      <c r="I427" s="1" t="s">
        <v>11</v>
      </c>
      <c r="J427" s="1" t="s">
        <v>11</v>
      </c>
      <c r="K427" s="3"/>
      <c r="L427" s="3"/>
    </row>
    <row r="428">
      <c r="A428" s="4" t="s">
        <v>4636</v>
      </c>
      <c r="B428" s="1" t="s">
        <v>4637</v>
      </c>
      <c r="C428" s="1" t="s">
        <v>4638</v>
      </c>
      <c r="D428" s="1" t="s">
        <v>9993</v>
      </c>
      <c r="E428" s="1" t="str">
        <f t="shared" si="1"/>
        <v>68 RUE EMILE COMBES                                                                                                </v>
      </c>
      <c r="F428" s="1" t="s">
        <v>9592</v>
      </c>
      <c r="G428" s="1" t="s">
        <v>4640</v>
      </c>
      <c r="H428" s="1" t="s">
        <v>11</v>
      </c>
      <c r="I428" s="5" t="s">
        <v>4641</v>
      </c>
      <c r="J428" s="1" t="s">
        <v>80</v>
      </c>
      <c r="K428" s="3"/>
      <c r="L428" s="3"/>
    </row>
    <row r="429">
      <c r="A429" s="4" t="s">
        <v>4647</v>
      </c>
      <c r="B429" s="1" t="s">
        <v>4648</v>
      </c>
      <c r="C429" s="1" t="s">
        <v>4649</v>
      </c>
      <c r="D429" s="1" t="s">
        <v>9994</v>
      </c>
      <c r="E429" s="1" t="str">
        <f t="shared" si="1"/>
        <v>40 rue Joséphine                                                                                                </v>
      </c>
      <c r="F429" s="1" t="s">
        <v>9592</v>
      </c>
      <c r="G429" s="1" t="s">
        <v>4651</v>
      </c>
      <c r="H429" s="1" t="s">
        <v>4652</v>
      </c>
      <c r="I429" s="5" t="s">
        <v>4653</v>
      </c>
      <c r="J429" s="1" t="s">
        <v>80</v>
      </c>
      <c r="K429" s="3"/>
      <c r="L429" s="3"/>
    </row>
    <row r="430">
      <c r="A430" s="4" t="s">
        <v>4657</v>
      </c>
      <c r="B430" s="1" t="s">
        <v>4658</v>
      </c>
      <c r="C430" s="1" t="s">
        <v>4659</v>
      </c>
      <c r="D430" s="1" t="s">
        <v>9995</v>
      </c>
      <c r="E430" s="1" t="str">
        <f t="shared" si="1"/>
        <v>8, rue Borie                                                                                                </v>
      </c>
      <c r="F430" s="1" t="s">
        <v>9603</v>
      </c>
      <c r="G430" s="1" t="s">
        <v>4661</v>
      </c>
      <c r="H430" s="1" t="s">
        <v>11</v>
      </c>
      <c r="I430" s="5" t="s">
        <v>4662</v>
      </c>
      <c r="J430" s="1" t="s">
        <v>53</v>
      </c>
      <c r="K430" s="3"/>
      <c r="L430" s="3"/>
    </row>
    <row r="431">
      <c r="A431" s="4" t="s">
        <v>4664</v>
      </c>
      <c r="B431" s="1" t="s">
        <v>4665</v>
      </c>
      <c r="C431" s="3"/>
      <c r="D431" s="1" t="s">
        <v>9575</v>
      </c>
      <c r="E431" s="1" t="str">
        <f t="shared" si="1"/>
        <v>pas d'adresse</v>
      </c>
      <c r="F431" s="1" t="s">
        <v>9608</v>
      </c>
      <c r="G431" s="3"/>
      <c r="H431" s="1" t="s">
        <v>11</v>
      </c>
      <c r="I431" s="1" t="s">
        <v>11</v>
      </c>
      <c r="J431" s="1" t="s">
        <v>11</v>
      </c>
      <c r="K431" s="3"/>
      <c r="L431" s="3"/>
    </row>
    <row r="432">
      <c r="A432" s="4" t="s">
        <v>4667</v>
      </c>
      <c r="B432" s="1" t="s">
        <v>4668</v>
      </c>
      <c r="C432" s="1" t="s">
        <v>4669</v>
      </c>
      <c r="D432" s="1" t="s">
        <v>9996</v>
      </c>
      <c r="E432" s="1" t="str">
        <f t="shared" si="1"/>
        <v>153 rue Georges Mandel                                                                                                </v>
      </c>
      <c r="F432" s="1" t="s">
        <v>9592</v>
      </c>
      <c r="G432" s="1" t="s">
        <v>4671</v>
      </c>
      <c r="H432" s="1" t="s">
        <v>4672</v>
      </c>
      <c r="I432" s="1" t="s">
        <v>11</v>
      </c>
      <c r="J432" s="1" t="s">
        <v>312</v>
      </c>
      <c r="K432" s="3"/>
      <c r="L432" s="3"/>
    </row>
    <row r="433">
      <c r="A433" s="4" t="s">
        <v>4674</v>
      </c>
      <c r="B433" s="1" t="s">
        <v>4675</v>
      </c>
      <c r="C433" s="1" t="s">
        <v>4676</v>
      </c>
      <c r="D433" s="1" t="s">
        <v>9997</v>
      </c>
      <c r="E433" s="1" t="str">
        <f t="shared" si="1"/>
        <v>23 cours de quebec                                  A 319    Bat CA                                                                                                              </v>
      </c>
      <c r="F433" s="1" t="s">
        <v>9603</v>
      </c>
      <c r="G433" s="1" t="s">
        <v>4678</v>
      </c>
      <c r="H433" s="1" t="s">
        <v>11</v>
      </c>
      <c r="I433" s="1" t="s">
        <v>11</v>
      </c>
      <c r="J433" s="1" t="s">
        <v>924</v>
      </c>
      <c r="K433" s="3"/>
      <c r="L433" s="3"/>
    </row>
    <row r="434">
      <c r="A434" s="4" t="s">
        <v>4680</v>
      </c>
      <c r="B434" s="1" t="s">
        <v>4681</v>
      </c>
      <c r="C434" s="1" t="s">
        <v>4682</v>
      </c>
      <c r="D434" s="1" t="s">
        <v>9998</v>
      </c>
      <c r="E434" s="1" t="str">
        <f t="shared" si="1"/>
        <v>Rue du Dr Roux                                                                                                </v>
      </c>
      <c r="F434" s="1" t="s">
        <v>9592</v>
      </c>
      <c r="G434" s="1" t="s">
        <v>4684</v>
      </c>
      <c r="H434" s="1" t="s">
        <v>11</v>
      </c>
      <c r="I434" s="5" t="s">
        <v>4685</v>
      </c>
      <c r="J434" s="1" t="s">
        <v>31</v>
      </c>
      <c r="K434" s="3"/>
      <c r="L434" s="3"/>
    </row>
    <row r="435">
      <c r="A435" s="4" t="s">
        <v>4689</v>
      </c>
      <c r="B435" s="1" t="s">
        <v>4690</v>
      </c>
      <c r="C435" s="1" t="s">
        <v>4691</v>
      </c>
      <c r="D435" s="1" t="s">
        <v>9999</v>
      </c>
      <c r="E435" s="1" t="str">
        <f t="shared" si="1"/>
        <v>11 allée Ausone                                 Domaine Universitaire                                                                                                             </v>
      </c>
      <c r="F435" s="1" t="s">
        <v>9650</v>
      </c>
      <c r="G435" s="1" t="s">
        <v>4693</v>
      </c>
      <c r="H435" s="1" t="s">
        <v>4694</v>
      </c>
      <c r="I435" s="5" t="s">
        <v>4695</v>
      </c>
      <c r="J435" s="1" t="s">
        <v>312</v>
      </c>
      <c r="K435" s="3"/>
      <c r="L435" s="3"/>
    </row>
    <row r="436">
      <c r="A436" s="4" t="s">
        <v>4721</v>
      </c>
      <c r="B436" s="1" t="s">
        <v>4722</v>
      </c>
      <c r="C436" s="1" t="s">
        <v>4723</v>
      </c>
      <c r="D436" s="1" t="s">
        <v>10000</v>
      </c>
      <c r="E436" s="1" t="str">
        <f t="shared" si="1"/>
        <v>79 cours des Aubiers                                                                                                 </v>
      </c>
      <c r="F436" s="1" t="s">
        <v>9603</v>
      </c>
      <c r="G436" s="1" t="s">
        <v>4725</v>
      </c>
      <c r="H436" s="1" t="s">
        <v>2175</v>
      </c>
      <c r="I436" s="1" t="s">
        <v>11</v>
      </c>
      <c r="J436" s="1" t="s">
        <v>312</v>
      </c>
      <c r="K436" s="3"/>
      <c r="L436" s="3"/>
    </row>
    <row r="437">
      <c r="A437" s="4" t="s">
        <v>4737</v>
      </c>
      <c r="B437" s="1" t="s">
        <v>4738</v>
      </c>
      <c r="C437" s="1" t="s">
        <v>4739</v>
      </c>
      <c r="D437" s="1" t="s">
        <v>10001</v>
      </c>
      <c r="E437" s="1" t="str">
        <f t="shared" si="1"/>
        <v>43 rue Saint Nicolas                                                                                                </v>
      </c>
      <c r="F437" s="1" t="s">
        <v>9597</v>
      </c>
      <c r="G437" s="1" t="s">
        <v>4741</v>
      </c>
      <c r="H437" s="1" t="s">
        <v>11</v>
      </c>
      <c r="I437" s="1" t="s">
        <v>11</v>
      </c>
      <c r="J437" s="1" t="s">
        <v>31</v>
      </c>
      <c r="K437" s="3"/>
      <c r="L437" s="3"/>
    </row>
    <row r="438">
      <c r="A438" s="4" t="s">
        <v>4749</v>
      </c>
      <c r="B438" s="1" t="s">
        <v>4750</v>
      </c>
      <c r="C438" s="3"/>
      <c r="D438" s="1" t="s">
        <v>9575</v>
      </c>
      <c r="E438" s="1" t="str">
        <f t="shared" si="1"/>
        <v>pas d'adresse</v>
      </c>
      <c r="F438" s="1" t="s">
        <v>9608</v>
      </c>
      <c r="G438" s="3"/>
      <c r="H438" s="1" t="s">
        <v>11</v>
      </c>
      <c r="I438" s="1" t="s">
        <v>11</v>
      </c>
      <c r="J438" s="1" t="s">
        <v>11</v>
      </c>
      <c r="K438" s="3"/>
      <c r="L438" s="3"/>
    </row>
    <row r="439">
      <c r="A439" s="4" t="s">
        <v>4760</v>
      </c>
      <c r="B439" s="1" t="s">
        <v>4761</v>
      </c>
      <c r="C439" s="1" t="s">
        <v>4762</v>
      </c>
      <c r="D439" s="1" t="s">
        <v>10002</v>
      </c>
      <c r="E439" s="1" t="str">
        <f t="shared" si="1"/>
        <v>52 rue Eugène Le Roy                                                                                                </v>
      </c>
      <c r="F439" s="1" t="s">
        <v>9597</v>
      </c>
      <c r="G439" s="1" t="s">
        <v>4764</v>
      </c>
      <c r="H439" s="1" t="s">
        <v>4765</v>
      </c>
      <c r="I439" s="5" t="s">
        <v>4766</v>
      </c>
      <c r="J439" s="1" t="s">
        <v>53</v>
      </c>
      <c r="K439" s="3"/>
      <c r="L439" s="3"/>
    </row>
    <row r="440">
      <c r="A440" s="4" t="s">
        <v>4770</v>
      </c>
      <c r="B440" s="1" t="s">
        <v>4771</v>
      </c>
      <c r="C440" s="1" t="s">
        <v>4772</v>
      </c>
      <c r="D440" s="1" t="s">
        <v>9651</v>
      </c>
      <c r="E440" s="1" t="str">
        <f t="shared" si="1"/>
        <v>26, rue Marius Olivier                                                                                                </v>
      </c>
      <c r="F440" s="1" t="s">
        <v>9628</v>
      </c>
      <c r="G440" s="1" t="s">
        <v>630</v>
      </c>
      <c r="H440" s="1" t="s">
        <v>11</v>
      </c>
      <c r="I440" s="5" t="s">
        <v>631</v>
      </c>
      <c r="J440" s="1" t="s">
        <v>80</v>
      </c>
      <c r="K440" s="3"/>
      <c r="L440" s="3"/>
    </row>
    <row r="441">
      <c r="A441" s="4" t="s">
        <v>4780</v>
      </c>
      <c r="B441" s="1" t="s">
        <v>4781</v>
      </c>
      <c r="C441" s="1" t="s">
        <v>4782</v>
      </c>
      <c r="D441" s="1" t="s">
        <v>10003</v>
      </c>
      <c r="E441" s="1" t="str">
        <f t="shared" si="1"/>
        <v>29 rue des sablières                                                                                                </v>
      </c>
      <c r="F441" s="1" t="s">
        <v>9597</v>
      </c>
      <c r="G441" s="1" t="s">
        <v>4784</v>
      </c>
      <c r="H441" s="1" t="s">
        <v>11</v>
      </c>
      <c r="I441" s="1" t="s">
        <v>11</v>
      </c>
      <c r="J441" s="1" t="s">
        <v>31</v>
      </c>
      <c r="K441" s="3"/>
      <c r="L441" s="3"/>
    </row>
    <row r="442">
      <c r="A442" s="4" t="s">
        <v>4792</v>
      </c>
      <c r="B442" s="1" t="s">
        <v>4793</v>
      </c>
      <c r="C442" s="1" t="s">
        <v>4794</v>
      </c>
      <c r="D442" s="1" t="s">
        <v>10004</v>
      </c>
      <c r="E442" s="1" t="str">
        <f t="shared" si="1"/>
        <v>36-38 rue Saint-James                                                                                                </v>
      </c>
      <c r="F442" s="1" t="s">
        <v>9592</v>
      </c>
      <c r="G442" s="1" t="s">
        <v>4796</v>
      </c>
      <c r="H442" s="1" t="s">
        <v>11</v>
      </c>
      <c r="I442" s="5" t="s">
        <v>4797</v>
      </c>
      <c r="J442" s="1" t="s">
        <v>53</v>
      </c>
      <c r="K442" s="3"/>
      <c r="L442" s="3"/>
    </row>
    <row r="443">
      <c r="A443" s="4" t="s">
        <v>4799</v>
      </c>
      <c r="B443" s="1" t="s">
        <v>4800</v>
      </c>
      <c r="C443" s="1" t="s">
        <v>4801</v>
      </c>
      <c r="D443" s="1" t="s">
        <v>10005</v>
      </c>
      <c r="E443" s="1" t="str">
        <f t="shared" si="1"/>
        <v>65 rue Elie Gintrac                                                                                                 </v>
      </c>
      <c r="F443" s="1" t="s">
        <v>9592</v>
      </c>
      <c r="G443" s="1" t="s">
        <v>4803</v>
      </c>
      <c r="H443" s="1" t="s">
        <v>11</v>
      </c>
      <c r="I443" s="3"/>
      <c r="J443" s="1" t="s">
        <v>80</v>
      </c>
      <c r="K443" s="3"/>
      <c r="L443" s="3"/>
    </row>
    <row r="444">
      <c r="A444" s="4" t="s">
        <v>4821</v>
      </c>
      <c r="B444" s="1" t="s">
        <v>4822</v>
      </c>
      <c r="C444" s="1" t="s">
        <v>4823</v>
      </c>
      <c r="D444" s="1" t="s">
        <v>10006</v>
      </c>
      <c r="E444" s="1" t="str">
        <f t="shared" si="1"/>
        <v>10 RUE JEAN CARMET                                                                                                </v>
      </c>
      <c r="F444" s="1" t="s">
        <v>9595</v>
      </c>
      <c r="G444" s="3"/>
      <c r="H444" s="1" t="s">
        <v>11</v>
      </c>
      <c r="I444" s="1" t="s">
        <v>11</v>
      </c>
      <c r="J444" s="1" t="s">
        <v>11</v>
      </c>
      <c r="K444" s="3"/>
      <c r="L444" s="3"/>
    </row>
    <row r="445">
      <c r="A445" s="4" t="s">
        <v>4828</v>
      </c>
      <c r="B445" s="1" t="s">
        <v>4829</v>
      </c>
      <c r="C445" s="3"/>
      <c r="D445" s="1" t="s">
        <v>9575</v>
      </c>
      <c r="E445" s="1" t="str">
        <f t="shared" si="1"/>
        <v>pas d'adresse</v>
      </c>
      <c r="F445" s="1" t="s">
        <v>9608</v>
      </c>
      <c r="G445" s="3"/>
      <c r="H445" s="1" t="s">
        <v>11</v>
      </c>
      <c r="I445" s="1" t="s">
        <v>11</v>
      </c>
      <c r="J445" s="1" t="s">
        <v>11</v>
      </c>
      <c r="K445" s="3"/>
      <c r="L445" s="3"/>
    </row>
    <row r="446">
      <c r="A446" s="4" t="s">
        <v>4837</v>
      </c>
      <c r="B446" s="1" t="s">
        <v>4838</v>
      </c>
      <c r="C446" s="1" t="s">
        <v>4839</v>
      </c>
      <c r="D446" s="1" t="s">
        <v>10007</v>
      </c>
      <c r="E446" s="1" t="str">
        <f t="shared" si="1"/>
        <v>Ehpad Bon Secours -  rue Sainte Marie                                                                                                </v>
      </c>
      <c r="F446" s="1" t="s">
        <v>9628</v>
      </c>
      <c r="G446" s="1" t="s">
        <v>4841</v>
      </c>
      <c r="H446" s="1" t="s">
        <v>11</v>
      </c>
      <c r="I446" s="5" t="s">
        <v>4842</v>
      </c>
      <c r="J446" s="1" t="s">
        <v>31</v>
      </c>
      <c r="K446" s="3"/>
      <c r="L446" s="3"/>
    </row>
    <row r="447">
      <c r="A447" s="4" t="s">
        <v>4848</v>
      </c>
      <c r="B447" s="1" t="s">
        <v>4849</v>
      </c>
      <c r="C447" s="1" t="s">
        <v>4850</v>
      </c>
      <c r="D447" s="1" t="s">
        <v>10008</v>
      </c>
      <c r="E447" s="1" t="str">
        <f t="shared" si="1"/>
        <v>120 rue Héron                                                                                                </v>
      </c>
      <c r="F447" s="1" t="s">
        <v>9592</v>
      </c>
      <c r="G447" s="1" t="s">
        <v>4852</v>
      </c>
      <c r="H447" s="1" t="s">
        <v>11</v>
      </c>
      <c r="I447" s="5" t="s">
        <v>4853</v>
      </c>
      <c r="J447" s="1" t="s">
        <v>31</v>
      </c>
      <c r="K447" s="3"/>
      <c r="L447" s="3"/>
    </row>
    <row r="448">
      <c r="A448" s="4" t="s">
        <v>4857</v>
      </c>
      <c r="B448" s="1" t="s">
        <v>4858</v>
      </c>
      <c r="C448" s="1" t="s">
        <v>4859</v>
      </c>
      <c r="D448" s="1" t="s">
        <v>10009</v>
      </c>
      <c r="E448" s="1" t="str">
        <f t="shared" si="1"/>
        <v>10 rue des Treuils                                 lycée François Magendie                                                                                                             </v>
      </c>
      <c r="F448" s="1" t="s">
        <v>9592</v>
      </c>
      <c r="G448" s="1" t="s">
        <v>4861</v>
      </c>
      <c r="H448" s="1" t="s">
        <v>11</v>
      </c>
      <c r="I448" s="1" t="s">
        <v>11</v>
      </c>
      <c r="J448" s="1" t="s">
        <v>154</v>
      </c>
      <c r="K448" s="3"/>
      <c r="L448" s="3"/>
    </row>
    <row r="449">
      <c r="A449" s="4" t="s">
        <v>4873</v>
      </c>
      <c r="B449" s="1" t="s">
        <v>4874</v>
      </c>
      <c r="C449" s="1" t="s">
        <v>4875</v>
      </c>
      <c r="D449" s="1" t="s">
        <v>10010</v>
      </c>
      <c r="E449" s="1" t="str">
        <f t="shared" si="1"/>
        <v>1 square Gustave Courbet                                 Bat. A                                                                                                             </v>
      </c>
      <c r="F449" s="1" t="s">
        <v>9601</v>
      </c>
      <c r="G449" s="1" t="s">
        <v>4877</v>
      </c>
      <c r="H449" s="1" t="s">
        <v>4878</v>
      </c>
      <c r="I449" s="1" t="s">
        <v>11</v>
      </c>
      <c r="J449" s="1" t="s">
        <v>53</v>
      </c>
      <c r="K449" s="3"/>
      <c r="L449" s="3"/>
    </row>
    <row r="450">
      <c r="A450" s="4" t="s">
        <v>4894</v>
      </c>
      <c r="B450" s="1" t="s">
        <v>4895</v>
      </c>
      <c r="C450" s="1" t="s">
        <v>4896</v>
      </c>
      <c r="D450" s="1" t="s">
        <v>10011</v>
      </c>
      <c r="E450" s="1" t="str">
        <f t="shared" si="1"/>
        <v>5 rue de Mandavit                                                                                                </v>
      </c>
      <c r="F450" s="1" t="s">
        <v>9749</v>
      </c>
      <c r="G450" s="1" t="s">
        <v>4898</v>
      </c>
      <c r="H450" s="1" t="s">
        <v>11</v>
      </c>
      <c r="I450" s="5" t="s">
        <v>4899</v>
      </c>
      <c r="J450" s="1" t="s">
        <v>80</v>
      </c>
      <c r="K450" s="3"/>
      <c r="L450" s="3"/>
    </row>
    <row r="451">
      <c r="A451" s="4" t="s">
        <v>4903</v>
      </c>
      <c r="B451" s="1" t="s">
        <v>4904</v>
      </c>
      <c r="C451" s="1" t="s">
        <v>4905</v>
      </c>
      <c r="D451" s="1" t="s">
        <v>10012</v>
      </c>
      <c r="E451" s="1" t="str">
        <f t="shared" si="1"/>
        <v>57 rue Paul courteault                                                                                                </v>
      </c>
      <c r="F451" s="1" t="s">
        <v>9592</v>
      </c>
      <c r="G451" s="1" t="s">
        <v>4907</v>
      </c>
      <c r="H451" s="1" t="s">
        <v>11</v>
      </c>
      <c r="I451" s="1" t="s">
        <v>11</v>
      </c>
      <c r="J451" s="1" t="s">
        <v>183</v>
      </c>
      <c r="K451" s="3"/>
      <c r="L451" s="3"/>
    </row>
    <row r="452">
      <c r="A452" s="4" t="s">
        <v>4911</v>
      </c>
      <c r="B452" s="1" t="s">
        <v>4912</v>
      </c>
      <c r="C452" s="1" t="s">
        <v>4913</v>
      </c>
      <c r="D452" s="1" t="s">
        <v>10013</v>
      </c>
      <c r="E452" s="1" t="str">
        <f t="shared" si="1"/>
        <v>17, rue Maxime Lalanne                                                                                                </v>
      </c>
      <c r="F452" s="1" t="s">
        <v>9597</v>
      </c>
      <c r="G452" s="1" t="s">
        <v>4915</v>
      </c>
      <c r="H452" s="1" t="s">
        <v>11</v>
      </c>
      <c r="I452" s="5" t="s">
        <v>4916</v>
      </c>
      <c r="J452" s="1" t="s">
        <v>80</v>
      </c>
      <c r="K452" s="3"/>
      <c r="L452" s="3"/>
    </row>
    <row r="453">
      <c r="A453" s="4" t="s">
        <v>4920</v>
      </c>
      <c r="B453" s="1" t="s">
        <v>4921</v>
      </c>
      <c r="C453" s="1" t="s">
        <v>4922</v>
      </c>
      <c r="D453" s="1" t="s">
        <v>10014</v>
      </c>
      <c r="E453" s="1" t="str">
        <f t="shared" si="1"/>
        <v>38 rue Tillet                                                                                                </v>
      </c>
      <c r="F453" s="1" t="s">
        <v>9597</v>
      </c>
      <c r="G453" s="1" t="s">
        <v>4924</v>
      </c>
      <c r="H453" s="1" t="s">
        <v>11</v>
      </c>
      <c r="I453" s="5" t="s">
        <v>4925</v>
      </c>
      <c r="J453" s="1" t="s">
        <v>924</v>
      </c>
      <c r="K453" s="3"/>
      <c r="L453" s="3"/>
    </row>
    <row r="454">
      <c r="A454" s="4" t="s">
        <v>4937</v>
      </c>
      <c r="B454" s="1" t="s">
        <v>4938</v>
      </c>
      <c r="C454" s="1" t="s">
        <v>4939</v>
      </c>
      <c r="D454" s="1" t="s">
        <v>10015</v>
      </c>
      <c r="E454" s="1" t="str">
        <f t="shared" si="1"/>
        <v>1 place Saint-Christoly                                                                                                </v>
      </c>
      <c r="F454" s="1" t="s">
        <v>9592</v>
      </c>
      <c r="G454" s="1" t="s">
        <v>4941</v>
      </c>
      <c r="H454" s="1" t="s">
        <v>11</v>
      </c>
      <c r="I454" s="1" t="s">
        <v>11</v>
      </c>
      <c r="J454" s="1" t="s">
        <v>53</v>
      </c>
      <c r="K454" s="3"/>
      <c r="L454" s="3"/>
    </row>
    <row r="455">
      <c r="A455" s="4" t="s">
        <v>4943</v>
      </c>
      <c r="B455" s="1" t="s">
        <v>4944</v>
      </c>
      <c r="C455" s="1" t="s">
        <v>4945</v>
      </c>
      <c r="D455" s="1" t="s">
        <v>10016</v>
      </c>
      <c r="E455" s="1" t="str">
        <f t="shared" si="1"/>
        <v>114 Avenue Thiers                                                                                                </v>
      </c>
      <c r="F455" s="1" t="s">
        <v>9631</v>
      </c>
      <c r="G455" s="1" t="s">
        <v>4947</v>
      </c>
      <c r="H455" s="1" t="s">
        <v>11</v>
      </c>
      <c r="I455" s="5" t="s">
        <v>4948</v>
      </c>
      <c r="J455" s="1" t="s">
        <v>53</v>
      </c>
      <c r="K455" s="3"/>
      <c r="L455" s="3"/>
    </row>
    <row r="456">
      <c r="A456" s="4" t="s">
        <v>4950</v>
      </c>
      <c r="B456" s="1" t="s">
        <v>4951</v>
      </c>
      <c r="C456" s="1" t="s">
        <v>4952</v>
      </c>
      <c r="D456" s="1" t="s">
        <v>10017</v>
      </c>
      <c r="E456" s="1" t="str">
        <f t="shared" si="1"/>
        <v>15 rue Felix Faure                                 Maison 44, chez Christine Chanton                                                                                                             </v>
      </c>
      <c r="F456" s="1" t="s">
        <v>9595</v>
      </c>
      <c r="G456" s="1" t="s">
        <v>4954</v>
      </c>
      <c r="H456" s="1" t="s">
        <v>11</v>
      </c>
      <c r="I456" s="5" t="s">
        <v>4955</v>
      </c>
      <c r="J456" s="1" t="s">
        <v>80</v>
      </c>
      <c r="K456" s="3"/>
      <c r="L456" s="3"/>
    </row>
    <row r="457">
      <c r="A457" s="4" t="s">
        <v>4957</v>
      </c>
      <c r="B457" s="1" t="s">
        <v>4958</v>
      </c>
      <c r="C457" s="1" t="s">
        <v>4959</v>
      </c>
      <c r="D457" s="1" t="s">
        <v>10018</v>
      </c>
      <c r="E457" s="1" t="str">
        <f t="shared" si="1"/>
        <v>9 rue Clément Ader                                                                                                </v>
      </c>
      <c r="F457" s="1" t="s">
        <v>10019</v>
      </c>
      <c r="G457" s="1" t="s">
        <v>4961</v>
      </c>
      <c r="H457" s="1" t="s">
        <v>11</v>
      </c>
      <c r="I457" s="1" t="s">
        <v>11</v>
      </c>
      <c r="J457" s="1" t="s">
        <v>183</v>
      </c>
      <c r="K457" s="3"/>
      <c r="L457" s="3"/>
    </row>
    <row r="458">
      <c r="A458" s="4" t="s">
        <v>4963</v>
      </c>
      <c r="B458" s="1" t="s">
        <v>4964</v>
      </c>
      <c r="C458" s="1" t="s">
        <v>4965</v>
      </c>
      <c r="D458" s="1" t="s">
        <v>10020</v>
      </c>
      <c r="E458" s="1" t="str">
        <f t="shared" si="1"/>
        <v>171 rue Naujac                                                                                                </v>
      </c>
      <c r="F458" s="1" t="s">
        <v>9592</v>
      </c>
      <c r="G458" s="1" t="s">
        <v>4967</v>
      </c>
      <c r="H458" s="1" t="s">
        <v>11</v>
      </c>
      <c r="I458" s="3"/>
      <c r="J458" s="1" t="s">
        <v>154</v>
      </c>
      <c r="K458" s="3"/>
      <c r="L458" s="3"/>
    </row>
    <row r="459">
      <c r="A459" s="4" t="s">
        <v>4971</v>
      </c>
      <c r="B459" s="1" t="s">
        <v>4972</v>
      </c>
      <c r="C459" s="1" t="s">
        <v>4973</v>
      </c>
      <c r="D459" s="1" t="s">
        <v>10021</v>
      </c>
      <c r="E459" s="1" t="str">
        <f t="shared" si="1"/>
        <v>20 rue des Fauvettes                                                                                                </v>
      </c>
      <c r="F459" s="1" t="s">
        <v>9661</v>
      </c>
      <c r="G459" s="1" t="s">
        <v>4975</v>
      </c>
      <c r="H459" s="1" t="s">
        <v>11</v>
      </c>
      <c r="I459" s="1" t="s">
        <v>11</v>
      </c>
      <c r="J459" s="1" t="s">
        <v>154</v>
      </c>
      <c r="K459" s="3"/>
      <c r="L459" s="3"/>
    </row>
    <row r="460">
      <c r="A460" s="4" t="s">
        <v>4979</v>
      </c>
      <c r="B460" s="1" t="s">
        <v>4980</v>
      </c>
      <c r="C460" s="1" t="s">
        <v>4981</v>
      </c>
      <c r="D460" s="1" t="s">
        <v>10022</v>
      </c>
      <c r="E460" s="1" t="str">
        <f t="shared" si="1"/>
        <v>1 chemin de Laroque                                                                                                </v>
      </c>
      <c r="F460" s="1" t="s">
        <v>10023</v>
      </c>
      <c r="G460" s="1" t="s">
        <v>4983</v>
      </c>
      <c r="H460" s="1" t="s">
        <v>11</v>
      </c>
      <c r="I460" s="1" t="s">
        <v>11</v>
      </c>
      <c r="J460" s="1" t="s">
        <v>80</v>
      </c>
      <c r="K460" s="3"/>
      <c r="L460" s="3"/>
    </row>
    <row r="461">
      <c r="A461" s="4" t="s">
        <v>4985</v>
      </c>
      <c r="B461" s="1" t="s">
        <v>4986</v>
      </c>
      <c r="C461" s="1" t="s">
        <v>4987</v>
      </c>
      <c r="D461" s="1" t="s">
        <v>10024</v>
      </c>
      <c r="E461" s="1" t="str">
        <f t="shared" si="1"/>
        <v>9 rue des Capérans                                                                 BP 46                                </v>
      </c>
      <c r="F461" s="1" t="s">
        <v>10025</v>
      </c>
      <c r="G461" s="1" t="s">
        <v>4989</v>
      </c>
      <c r="H461" s="1" t="s">
        <v>11</v>
      </c>
      <c r="I461" s="5" t="s">
        <v>4990</v>
      </c>
      <c r="J461" s="1" t="s">
        <v>654</v>
      </c>
      <c r="K461" s="3"/>
      <c r="L461" s="3"/>
    </row>
    <row r="462">
      <c r="A462" s="4" t="s">
        <v>4992</v>
      </c>
      <c r="B462" s="1" t="s">
        <v>4993</v>
      </c>
      <c r="C462" s="1" t="s">
        <v>4994</v>
      </c>
      <c r="D462" s="1" t="s">
        <v>10026</v>
      </c>
      <c r="E462" s="1" t="str">
        <f t="shared" si="1"/>
        <v>16 rue Chabrely                                                                                                </v>
      </c>
      <c r="F462" s="1" t="s">
        <v>9631</v>
      </c>
      <c r="G462" s="1" t="s">
        <v>4996</v>
      </c>
      <c r="H462" s="1" t="s">
        <v>11</v>
      </c>
      <c r="I462" s="5" t="s">
        <v>4997</v>
      </c>
      <c r="J462" s="1" t="s">
        <v>80</v>
      </c>
      <c r="K462" s="3"/>
      <c r="L462" s="3"/>
    </row>
    <row r="463">
      <c r="A463" s="4" t="s">
        <v>5003</v>
      </c>
      <c r="B463" s="1" t="s">
        <v>5004</v>
      </c>
      <c r="C463" s="1" t="s">
        <v>5005</v>
      </c>
      <c r="D463" s="1" t="s">
        <v>10027</v>
      </c>
      <c r="E463" s="1" t="str">
        <f t="shared" si="1"/>
        <v>176-182 rue Guillaume Leblanc                                                                                                </v>
      </c>
      <c r="F463" s="1" t="s">
        <v>9592</v>
      </c>
      <c r="G463" s="1" t="s">
        <v>5007</v>
      </c>
      <c r="H463" s="1" t="s">
        <v>11</v>
      </c>
      <c r="I463" s="1" t="s">
        <v>11</v>
      </c>
      <c r="J463" s="1" t="s">
        <v>924</v>
      </c>
      <c r="K463" s="3"/>
      <c r="L463" s="3"/>
    </row>
    <row r="464">
      <c r="A464" s="4" t="s">
        <v>5025</v>
      </c>
      <c r="B464" s="1" t="s">
        <v>5026</v>
      </c>
      <c r="C464" s="1" t="s">
        <v>5027</v>
      </c>
      <c r="D464" s="1" t="s">
        <v>10028</v>
      </c>
      <c r="E464" s="1" t="str">
        <f t="shared" si="1"/>
        <v>41 rue st joseph                                                                                                </v>
      </c>
      <c r="F464" s="1" t="s">
        <v>9592</v>
      </c>
      <c r="G464" s="1" t="s">
        <v>5029</v>
      </c>
      <c r="H464" s="1" t="s">
        <v>11</v>
      </c>
      <c r="I464" s="5" t="s">
        <v>5030</v>
      </c>
      <c r="J464" s="1" t="s">
        <v>924</v>
      </c>
      <c r="K464" s="3"/>
      <c r="L464" s="3"/>
    </row>
    <row r="465">
      <c r="A465" s="4" t="s">
        <v>5032</v>
      </c>
      <c r="B465" s="1" t="s">
        <v>5033</v>
      </c>
      <c r="C465" s="3"/>
      <c r="D465" s="1" t="s">
        <v>9575</v>
      </c>
      <c r="E465" s="1" t="str">
        <f t="shared" si="1"/>
        <v>pas d'adresse</v>
      </c>
      <c r="F465" s="1" t="s">
        <v>9608</v>
      </c>
      <c r="G465" s="3"/>
      <c r="H465" s="1" t="s">
        <v>11</v>
      </c>
      <c r="I465" s="1" t="s">
        <v>11</v>
      </c>
      <c r="J465" s="1" t="s">
        <v>11</v>
      </c>
      <c r="K465" s="3"/>
      <c r="L465" s="3"/>
    </row>
    <row r="466">
      <c r="A466" s="4" t="s">
        <v>5035</v>
      </c>
      <c r="B466" s="1" t="s">
        <v>5036</v>
      </c>
      <c r="C466" s="1" t="s">
        <v>5037</v>
      </c>
      <c r="D466" s="1" t="s">
        <v>10029</v>
      </c>
      <c r="E466" s="1" t="str">
        <f t="shared" si="1"/>
        <v>31 rue Lachassaigne                                                                                                </v>
      </c>
      <c r="F466" s="1" t="s">
        <v>9592</v>
      </c>
      <c r="G466" s="1" t="s">
        <v>5039</v>
      </c>
      <c r="H466" s="1" t="s">
        <v>11</v>
      </c>
      <c r="I466" s="3"/>
      <c r="J466" s="1" t="s">
        <v>80</v>
      </c>
      <c r="K466" s="3"/>
      <c r="L466" s="3"/>
    </row>
    <row r="467">
      <c r="A467" s="4" t="s">
        <v>5043</v>
      </c>
      <c r="B467" s="1" t="s">
        <v>5044</v>
      </c>
      <c r="C467" s="1" t="s">
        <v>5045</v>
      </c>
      <c r="D467" s="1" t="s">
        <v>10030</v>
      </c>
      <c r="E467" s="1" t="str">
        <f t="shared" si="1"/>
        <v>319 cours du Maréchal Gallieni                                                                                                </v>
      </c>
      <c r="F467" s="1" t="s">
        <v>9592</v>
      </c>
      <c r="G467" s="1" t="s">
        <v>5047</v>
      </c>
      <c r="H467" s="1" t="s">
        <v>5048</v>
      </c>
      <c r="I467" s="5" t="s">
        <v>5049</v>
      </c>
      <c r="J467" s="1" t="s">
        <v>53</v>
      </c>
      <c r="K467" s="3"/>
      <c r="L467" s="3"/>
    </row>
    <row r="468">
      <c r="A468" s="4" t="s">
        <v>5053</v>
      </c>
      <c r="B468" s="1" t="s">
        <v>5054</v>
      </c>
      <c r="C468" s="1" t="s">
        <v>5055</v>
      </c>
      <c r="D468" s="1" t="s">
        <v>10031</v>
      </c>
      <c r="E468" s="1" t="str">
        <f t="shared" si="1"/>
        <v>91 Rue Nuyens                                                                                                </v>
      </c>
      <c r="F468" s="1" t="s">
        <v>9631</v>
      </c>
      <c r="G468" s="1" t="s">
        <v>5057</v>
      </c>
      <c r="H468" s="1" t="s">
        <v>11</v>
      </c>
      <c r="I468" s="5" t="s">
        <v>5058</v>
      </c>
      <c r="J468" s="1" t="s">
        <v>382</v>
      </c>
      <c r="K468" s="3"/>
      <c r="L468" s="3"/>
    </row>
    <row r="469">
      <c r="A469" s="4" t="s">
        <v>5060</v>
      </c>
      <c r="B469" s="1" t="s">
        <v>5061</v>
      </c>
      <c r="C469" s="1" t="s">
        <v>5062</v>
      </c>
      <c r="D469" s="1" t="s">
        <v>10032</v>
      </c>
      <c r="E469" s="1" t="str">
        <f t="shared" si="1"/>
        <v>37 cours de Quebec                                  Apt. 707 Bât. G chez Chaumont Cédric                                                                                                             </v>
      </c>
      <c r="F469" s="1" t="s">
        <v>9603</v>
      </c>
      <c r="G469" s="1" t="s">
        <v>5064</v>
      </c>
      <c r="H469" s="1" t="s">
        <v>11</v>
      </c>
      <c r="I469" s="5" t="s">
        <v>5065</v>
      </c>
      <c r="J469" s="1" t="s">
        <v>183</v>
      </c>
      <c r="K469" s="3"/>
      <c r="L469" s="3"/>
    </row>
    <row r="470">
      <c r="A470" s="4" t="s">
        <v>5073</v>
      </c>
      <c r="B470" s="1" t="s">
        <v>5074</v>
      </c>
      <c r="C470" s="1" t="s">
        <v>5075</v>
      </c>
      <c r="D470" s="1" t="s">
        <v>10033</v>
      </c>
      <c r="E470" s="1" t="str">
        <f t="shared" si="1"/>
        <v>bordeaux                                                                                                </v>
      </c>
      <c r="F470" s="1" t="s">
        <v>9592</v>
      </c>
      <c r="G470" s="1" t="s">
        <v>5077</v>
      </c>
      <c r="H470" s="1" t="s">
        <v>11</v>
      </c>
      <c r="I470" s="1" t="s">
        <v>11</v>
      </c>
      <c r="J470" s="1" t="s">
        <v>43</v>
      </c>
      <c r="K470" s="3"/>
      <c r="L470" s="3"/>
    </row>
    <row r="471">
      <c r="A471" s="4" t="s">
        <v>5085</v>
      </c>
      <c r="B471" s="1" t="s">
        <v>5086</v>
      </c>
      <c r="C471" s="1" t="s">
        <v>5087</v>
      </c>
      <c r="D471" s="1" t="s">
        <v>10034</v>
      </c>
      <c r="E471" s="1" t="str">
        <f t="shared" si="1"/>
        <v>127 rue Charles Tournemire                                                                                                </v>
      </c>
      <c r="F471" s="1" t="s">
        <v>9603</v>
      </c>
      <c r="G471" s="1" t="s">
        <v>5089</v>
      </c>
      <c r="H471" s="1" t="s">
        <v>11</v>
      </c>
      <c r="I471" s="5" t="s">
        <v>5090</v>
      </c>
      <c r="J471" s="1" t="s">
        <v>31</v>
      </c>
      <c r="K471" s="3"/>
      <c r="L471" s="3"/>
    </row>
    <row r="472">
      <c r="A472" s="4" t="s">
        <v>5096</v>
      </c>
      <c r="B472" s="1" t="s">
        <v>5097</v>
      </c>
      <c r="C472" s="1" t="s">
        <v>5098</v>
      </c>
      <c r="D472" s="1" t="s">
        <v>10035</v>
      </c>
      <c r="E472" s="1" t="str">
        <f t="shared" si="1"/>
        <v>62 rue Fieffé                                                                                                 </v>
      </c>
      <c r="F472" s="1" t="s">
        <v>9597</v>
      </c>
      <c r="G472" s="1" t="s">
        <v>5100</v>
      </c>
      <c r="H472" s="1" t="s">
        <v>11</v>
      </c>
      <c r="I472" s="5" t="s">
        <v>5101</v>
      </c>
      <c r="J472" s="1" t="s">
        <v>80</v>
      </c>
      <c r="K472" s="3"/>
      <c r="L472" s="3"/>
    </row>
    <row r="473">
      <c r="A473" s="4" t="s">
        <v>5117</v>
      </c>
      <c r="B473" s="1" t="s">
        <v>5118</v>
      </c>
      <c r="C473" s="1" t="s">
        <v>5119</v>
      </c>
      <c r="D473" s="1" t="s">
        <v>10036</v>
      </c>
      <c r="E473" s="1" t="str">
        <f t="shared" si="1"/>
        <v>7 Quai de Brienne                                                                                                </v>
      </c>
      <c r="F473" s="1" t="s">
        <v>9597</v>
      </c>
      <c r="G473" s="1" t="s">
        <v>5121</v>
      </c>
      <c r="H473" s="1" t="s">
        <v>11</v>
      </c>
      <c r="I473" s="5" t="s">
        <v>5122</v>
      </c>
      <c r="J473" s="1" t="s">
        <v>53</v>
      </c>
      <c r="K473" s="3"/>
      <c r="L473" s="3"/>
    </row>
    <row r="474">
      <c r="A474" s="4" t="s">
        <v>5124</v>
      </c>
      <c r="B474" s="1" t="s">
        <v>5125</v>
      </c>
      <c r="C474" s="1" t="s">
        <v>5126</v>
      </c>
      <c r="D474" s="1" t="s">
        <v>10037</v>
      </c>
      <c r="E474" s="1" t="str">
        <f t="shared" si="1"/>
        <v>39 rue Lachassaigne                                                                                                </v>
      </c>
      <c r="F474" s="1" t="s">
        <v>9592</v>
      </c>
      <c r="G474" s="1" t="s">
        <v>5128</v>
      </c>
      <c r="H474" s="1" t="s">
        <v>5129</v>
      </c>
      <c r="I474" s="1" t="s">
        <v>11</v>
      </c>
      <c r="J474" s="1" t="s">
        <v>312</v>
      </c>
      <c r="K474" s="3"/>
      <c r="L474" s="3"/>
    </row>
    <row r="475">
      <c r="A475" s="4" t="s">
        <v>5131</v>
      </c>
      <c r="B475" s="1" t="s">
        <v>5132</v>
      </c>
      <c r="C475" s="1" t="s">
        <v>5133</v>
      </c>
      <c r="D475" s="1" t="s">
        <v>10038</v>
      </c>
      <c r="E475" s="1" t="str">
        <f t="shared" si="1"/>
        <v>3 rue Aristide Briand                                                                                                 </v>
      </c>
      <c r="F475" s="1" t="s">
        <v>9933</v>
      </c>
      <c r="G475" s="1" t="s">
        <v>5135</v>
      </c>
      <c r="H475" s="1" t="s">
        <v>5136</v>
      </c>
      <c r="I475" s="1" t="s">
        <v>11</v>
      </c>
      <c r="J475" s="1" t="s">
        <v>53</v>
      </c>
      <c r="K475" s="3"/>
      <c r="L475" s="3"/>
    </row>
    <row r="476">
      <c r="A476" s="4" t="s">
        <v>5138</v>
      </c>
      <c r="B476" s="1" t="s">
        <v>5139</v>
      </c>
      <c r="C476" s="1" t="s">
        <v>5140</v>
      </c>
      <c r="D476" s="1" t="s">
        <v>10039</v>
      </c>
      <c r="E476" s="1" t="str">
        <f t="shared" si="1"/>
        <v>23 rue Raymond Poincaré                                                                                                </v>
      </c>
      <c r="F476" s="1" t="s">
        <v>9631</v>
      </c>
      <c r="G476" s="1" t="s">
        <v>5142</v>
      </c>
      <c r="H476" s="1" t="s">
        <v>2175</v>
      </c>
      <c r="I476" s="5" t="s">
        <v>2689</v>
      </c>
      <c r="J476" s="1" t="s">
        <v>312</v>
      </c>
      <c r="K476" s="3"/>
      <c r="L476" s="3"/>
    </row>
    <row r="477">
      <c r="A477" s="4" t="s">
        <v>5146</v>
      </c>
      <c r="B477" s="1" t="s">
        <v>5147</v>
      </c>
      <c r="C477" s="1" t="s">
        <v>5148</v>
      </c>
      <c r="D477" s="1" t="s">
        <v>10040</v>
      </c>
      <c r="E477" s="1" t="str">
        <f t="shared" si="1"/>
        <v>26 rue du Loret                                                                                                </v>
      </c>
      <c r="F477" s="1" t="s">
        <v>9933</v>
      </c>
      <c r="G477" s="1" t="s">
        <v>5150</v>
      </c>
      <c r="H477" s="1" t="s">
        <v>11</v>
      </c>
      <c r="I477" s="5" t="s">
        <v>5151</v>
      </c>
      <c r="J477" s="1" t="s">
        <v>80</v>
      </c>
      <c r="K477" s="3"/>
      <c r="L477" s="3"/>
    </row>
    <row r="478">
      <c r="A478" s="4" t="s">
        <v>5155</v>
      </c>
      <c r="B478" s="1" t="s">
        <v>5156</v>
      </c>
      <c r="C478" s="1" t="s">
        <v>5157</v>
      </c>
      <c r="D478" s="1" t="s">
        <v>10041</v>
      </c>
      <c r="E478" s="1" t="str">
        <f t="shared" si="1"/>
        <v>51 rue de la benauge                                                                                                </v>
      </c>
      <c r="F478" s="1" t="s">
        <v>9631</v>
      </c>
      <c r="G478" s="1" t="s">
        <v>5159</v>
      </c>
      <c r="H478" s="1" t="s">
        <v>11</v>
      </c>
      <c r="I478" s="1" t="s">
        <v>11</v>
      </c>
      <c r="J478" s="1" t="s">
        <v>183</v>
      </c>
      <c r="K478" s="3"/>
      <c r="L478" s="3"/>
    </row>
    <row r="479">
      <c r="A479" s="4" t="s">
        <v>5161</v>
      </c>
      <c r="B479" s="1" t="s">
        <v>5162</v>
      </c>
      <c r="C479" s="1" t="s">
        <v>5163</v>
      </c>
      <c r="D479" s="1" t="s">
        <v>9626</v>
      </c>
      <c r="E479" s="1" t="str">
        <f t="shared" si="1"/>
        <v>71 cours Edouard Vaillant                                                                                                </v>
      </c>
      <c r="F479" s="1" t="s">
        <v>9592</v>
      </c>
      <c r="G479" s="1" t="s">
        <v>5165</v>
      </c>
      <c r="H479" s="1" t="s">
        <v>11</v>
      </c>
      <c r="I479" s="5" t="s">
        <v>5166</v>
      </c>
      <c r="J479" s="1" t="s">
        <v>80</v>
      </c>
      <c r="K479" s="3"/>
      <c r="L479" s="3"/>
    </row>
    <row r="480">
      <c r="A480" s="4" t="s">
        <v>5180</v>
      </c>
      <c r="B480" s="1" t="s">
        <v>5181</v>
      </c>
      <c r="C480" s="1" t="s">
        <v>5182</v>
      </c>
      <c r="D480" s="1" t="s">
        <v>10042</v>
      </c>
      <c r="E480" s="1" t="str">
        <f t="shared" si="1"/>
        <v>42 bis cours de l'Argonne                                                                                                </v>
      </c>
      <c r="F480" s="1" t="s">
        <v>9592</v>
      </c>
      <c r="G480" s="1" t="s">
        <v>5184</v>
      </c>
      <c r="H480" s="1" t="s">
        <v>11</v>
      </c>
      <c r="I480" s="5" t="s">
        <v>5185</v>
      </c>
      <c r="J480" s="1" t="s">
        <v>80</v>
      </c>
      <c r="K480" s="3"/>
      <c r="L480" s="3"/>
    </row>
    <row r="481">
      <c r="A481" s="4" t="s">
        <v>5187</v>
      </c>
      <c r="B481" s="1" t="s">
        <v>5188</v>
      </c>
      <c r="C481" s="1" t="s">
        <v>5189</v>
      </c>
      <c r="D481" s="1" t="s">
        <v>10043</v>
      </c>
      <c r="E481" s="1" t="str">
        <f t="shared" si="1"/>
        <v>Residence du Lac  appt 84 entree D                                 Avenue de laroque                                                                                                              </v>
      </c>
      <c r="F481" s="1" t="s">
        <v>9603</v>
      </c>
      <c r="G481" s="1" t="s">
        <v>5191</v>
      </c>
      <c r="H481" s="1" t="s">
        <v>11</v>
      </c>
      <c r="I481" s="5" t="s">
        <v>5192</v>
      </c>
      <c r="J481" s="1" t="s">
        <v>80</v>
      </c>
      <c r="K481" s="3"/>
      <c r="L481" s="3"/>
    </row>
    <row r="482">
      <c r="A482" s="4" t="s">
        <v>5194</v>
      </c>
      <c r="B482" s="1" t="s">
        <v>5195</v>
      </c>
      <c r="C482" s="1" t="s">
        <v>5196</v>
      </c>
      <c r="D482" s="1" t="s">
        <v>10044</v>
      </c>
      <c r="E482" s="1" t="str">
        <f t="shared" si="1"/>
        <v>rue William                                                                                                </v>
      </c>
      <c r="F482" s="1" t="s">
        <v>9595</v>
      </c>
      <c r="G482" s="1" t="s">
        <v>5198</v>
      </c>
      <c r="H482" s="1" t="s">
        <v>11</v>
      </c>
      <c r="I482" s="5" t="s">
        <v>5199</v>
      </c>
      <c r="J482" s="1" t="s">
        <v>80</v>
      </c>
      <c r="K482" s="3"/>
      <c r="L482" s="3"/>
    </row>
    <row r="483">
      <c r="A483" s="4" t="s">
        <v>5205</v>
      </c>
      <c r="B483" s="1" t="s">
        <v>5206</v>
      </c>
      <c r="C483" s="1" t="s">
        <v>5207</v>
      </c>
      <c r="D483" s="1" t="s">
        <v>10045</v>
      </c>
      <c r="E483" s="1" t="str">
        <f t="shared" si="1"/>
        <v>351 Cours de la Libération                                 Secrétariat de la formation MIAGE, Bâtiment A30 - LABRI                                                                                                             </v>
      </c>
      <c r="F483" s="1" t="s">
        <v>9790</v>
      </c>
      <c r="G483" s="1" t="s">
        <v>5209</v>
      </c>
      <c r="H483" s="1" t="s">
        <v>5210</v>
      </c>
      <c r="I483" s="3"/>
      <c r="J483" s="1" t="s">
        <v>924</v>
      </c>
      <c r="K483" s="3"/>
      <c r="L483" s="3"/>
    </row>
    <row r="484">
      <c r="A484" s="4" t="s">
        <v>5212</v>
      </c>
      <c r="B484" s="1" t="s">
        <v>5213</v>
      </c>
      <c r="C484" s="3"/>
      <c r="D484" s="1" t="s">
        <v>9575</v>
      </c>
      <c r="E484" s="1" t="str">
        <f t="shared" si="1"/>
        <v>pas d'adresse</v>
      </c>
      <c r="F484" s="1" t="s">
        <v>9608</v>
      </c>
      <c r="G484" s="3"/>
      <c r="H484" s="1" t="s">
        <v>11</v>
      </c>
      <c r="I484" s="1" t="s">
        <v>11</v>
      </c>
      <c r="J484" s="1" t="s">
        <v>11</v>
      </c>
      <c r="K484" s="3"/>
      <c r="L484" s="3"/>
    </row>
    <row r="485">
      <c r="A485" s="4" t="s">
        <v>5231</v>
      </c>
      <c r="B485" s="1" t="s">
        <v>5232</v>
      </c>
      <c r="C485" s="1" t="s">
        <v>5233</v>
      </c>
      <c r="D485" s="1" t="s">
        <v>10046</v>
      </c>
      <c r="E485" s="1" t="str">
        <f t="shared" si="1"/>
        <v>11 Rue Louison Bobet                                                                                                </v>
      </c>
      <c r="F485" s="1" t="s">
        <v>9749</v>
      </c>
      <c r="G485" s="1" t="s">
        <v>5235</v>
      </c>
      <c r="H485" s="1" t="s">
        <v>11</v>
      </c>
      <c r="I485" s="1" t="s">
        <v>11</v>
      </c>
      <c r="J485" s="1" t="s">
        <v>80</v>
      </c>
      <c r="K485" s="3"/>
      <c r="L485" s="3"/>
    </row>
    <row r="486">
      <c r="A486" s="4" t="s">
        <v>5249</v>
      </c>
      <c r="B486" s="1" t="s">
        <v>5250</v>
      </c>
      <c r="C486" s="3"/>
      <c r="D486" s="1" t="s">
        <v>9575</v>
      </c>
      <c r="E486" s="1" t="str">
        <f t="shared" si="1"/>
        <v>pas d'adresse</v>
      </c>
      <c r="F486" s="1" t="s">
        <v>9608</v>
      </c>
      <c r="G486" s="3"/>
      <c r="H486" s="1" t="s">
        <v>11</v>
      </c>
      <c r="I486" s="1" t="s">
        <v>11</v>
      </c>
      <c r="J486" s="1" t="s">
        <v>11</v>
      </c>
      <c r="K486" s="3"/>
      <c r="L486" s="3"/>
    </row>
    <row r="487">
      <c r="A487" s="4" t="s">
        <v>5254</v>
      </c>
      <c r="B487" s="1" t="s">
        <v>5255</v>
      </c>
      <c r="C487" s="1" t="s">
        <v>5256</v>
      </c>
      <c r="D487" s="1" t="s">
        <v>10047</v>
      </c>
      <c r="E487" s="1" t="str">
        <f t="shared" si="1"/>
        <v>2 rue Voltaire                                                                                                </v>
      </c>
      <c r="F487" s="1" t="s">
        <v>9592</v>
      </c>
      <c r="G487" s="1" t="s">
        <v>5258</v>
      </c>
      <c r="H487" s="1" t="s">
        <v>5259</v>
      </c>
      <c r="I487" s="3"/>
      <c r="J487" s="1" t="s">
        <v>31</v>
      </c>
      <c r="K487" s="3"/>
      <c r="L487" s="3"/>
    </row>
    <row r="488">
      <c r="A488" s="4" t="s">
        <v>5265</v>
      </c>
      <c r="B488" s="1" t="s">
        <v>5266</v>
      </c>
      <c r="C488" s="1" t="s">
        <v>5267</v>
      </c>
      <c r="D488" s="1" t="s">
        <v>10048</v>
      </c>
      <c r="E488" s="1" t="str">
        <f t="shared" si="1"/>
        <v>27, cours Alsace Lorraine                                                                                                </v>
      </c>
      <c r="F488" s="1" t="s">
        <v>9592</v>
      </c>
      <c r="G488" s="1" t="s">
        <v>5269</v>
      </c>
      <c r="H488" s="1" t="s">
        <v>11</v>
      </c>
      <c r="I488" s="5" t="s">
        <v>5270</v>
      </c>
      <c r="J488" s="1" t="s">
        <v>31</v>
      </c>
      <c r="K488" s="3"/>
      <c r="L488" s="3"/>
    </row>
    <row r="489">
      <c r="A489" s="4" t="s">
        <v>5280</v>
      </c>
      <c r="B489" s="1" t="s">
        <v>5281</v>
      </c>
      <c r="C489" s="1" t="s">
        <v>5282</v>
      </c>
      <c r="D489" s="1" t="s">
        <v>10049</v>
      </c>
      <c r="E489" s="1" t="str">
        <f t="shared" si="1"/>
        <v>52 RUE DES BAHUTIERS                                                                                                </v>
      </c>
      <c r="F489" s="1" t="s">
        <v>9592</v>
      </c>
      <c r="G489" s="1" t="s">
        <v>5284</v>
      </c>
      <c r="H489" s="1" t="s">
        <v>5285</v>
      </c>
      <c r="I489" s="1" t="s">
        <v>11</v>
      </c>
      <c r="J489" s="1" t="s">
        <v>154</v>
      </c>
      <c r="K489" s="3"/>
      <c r="L489" s="3"/>
    </row>
    <row r="490">
      <c r="A490" s="4" t="s">
        <v>5287</v>
      </c>
      <c r="B490" s="1" t="s">
        <v>5288</v>
      </c>
      <c r="C490" s="3"/>
      <c r="D490" s="1" t="s">
        <v>9575</v>
      </c>
      <c r="E490" s="1" t="str">
        <f t="shared" si="1"/>
        <v>pas d'adresse</v>
      </c>
      <c r="F490" s="1" t="s">
        <v>9608</v>
      </c>
      <c r="G490" s="3"/>
      <c r="H490" s="1" t="s">
        <v>11</v>
      </c>
      <c r="I490" s="1" t="s">
        <v>11</v>
      </c>
      <c r="J490" s="1" t="s">
        <v>11</v>
      </c>
      <c r="K490" s="3"/>
      <c r="L490" s="3"/>
    </row>
    <row r="491">
      <c r="A491" s="4" t="s">
        <v>5294</v>
      </c>
      <c r="B491" s="1" t="s">
        <v>5295</v>
      </c>
      <c r="C491" s="1" t="s">
        <v>5296</v>
      </c>
      <c r="D491" s="1" t="s">
        <v>10050</v>
      </c>
      <c r="E491" s="1" t="str">
        <f t="shared" si="1"/>
        <v>30 rue desse                                                                                                </v>
      </c>
      <c r="F491" s="1" t="s">
        <v>9592</v>
      </c>
      <c r="G491" s="1" t="s">
        <v>5298</v>
      </c>
      <c r="H491" s="1" t="s">
        <v>11</v>
      </c>
      <c r="I491" s="5" t="s">
        <v>5299</v>
      </c>
      <c r="J491" s="1" t="s">
        <v>31</v>
      </c>
      <c r="K491" s="3"/>
      <c r="L491" s="3"/>
    </row>
    <row r="492">
      <c r="A492" s="4" t="s">
        <v>5305</v>
      </c>
      <c r="B492" s="1" t="s">
        <v>5306</v>
      </c>
      <c r="C492" s="1" t="s">
        <v>5307</v>
      </c>
      <c r="D492" s="1" t="s">
        <v>10051</v>
      </c>
      <c r="E492" s="1" t="str">
        <f t="shared" si="1"/>
        <v>22 rue de Sète                                                                                                </v>
      </c>
      <c r="F492" s="1" t="s">
        <v>9597</v>
      </c>
      <c r="G492" s="1" t="s">
        <v>5309</v>
      </c>
      <c r="H492" s="1" t="s">
        <v>11</v>
      </c>
      <c r="I492" s="1" t="s">
        <v>11</v>
      </c>
      <c r="J492" s="1" t="s">
        <v>80</v>
      </c>
      <c r="K492" s="3"/>
      <c r="L492" s="3"/>
    </row>
    <row r="493">
      <c r="A493" s="4" t="s">
        <v>5311</v>
      </c>
      <c r="B493" s="1" t="s">
        <v>5312</v>
      </c>
      <c r="C493" s="1" t="s">
        <v>5313</v>
      </c>
      <c r="D493" s="1" t="s">
        <v>10052</v>
      </c>
      <c r="E493" s="1" t="str">
        <f t="shared" si="1"/>
        <v>2 esplanade des antilles appt B002 Résidence François Mauriac                                                                                                </v>
      </c>
      <c r="F493" s="1" t="s">
        <v>9595</v>
      </c>
      <c r="G493" s="1" t="s">
        <v>5315</v>
      </c>
      <c r="H493" s="1" t="s">
        <v>11</v>
      </c>
      <c r="I493" s="3"/>
      <c r="J493" s="1" t="s">
        <v>31</v>
      </c>
      <c r="K493" s="3"/>
      <c r="L493" s="3"/>
    </row>
    <row r="494">
      <c r="A494" s="4" t="s">
        <v>5319</v>
      </c>
      <c r="B494" s="1" t="s">
        <v>5320</v>
      </c>
      <c r="C494" s="1" t="s">
        <v>5321</v>
      </c>
      <c r="D494" s="1" t="s">
        <v>10053</v>
      </c>
      <c r="E494" s="1" t="str">
        <f t="shared" si="1"/>
        <v>249 bis Rue Lecocq                                                                                                </v>
      </c>
      <c r="F494" s="1" t="s">
        <v>9592</v>
      </c>
      <c r="G494" s="1" t="s">
        <v>5323</v>
      </c>
      <c r="H494" s="1" t="s">
        <v>11</v>
      </c>
      <c r="I494" s="5" t="s">
        <v>5324</v>
      </c>
      <c r="J494" s="1" t="s">
        <v>80</v>
      </c>
      <c r="K494" s="3"/>
      <c r="L494" s="3"/>
    </row>
    <row r="495">
      <c r="A495" s="4" t="s">
        <v>5326</v>
      </c>
      <c r="B495" s="1" t="s">
        <v>5327</v>
      </c>
      <c r="C495" s="1" t="s">
        <v>5328</v>
      </c>
      <c r="D495" s="1" t="s">
        <v>10054</v>
      </c>
      <c r="E495" s="1" t="str">
        <f t="shared" si="1"/>
        <v>12 rue Cenac                                                                                                 </v>
      </c>
      <c r="F495" s="1" t="s">
        <v>9631</v>
      </c>
      <c r="G495" s="1" t="s">
        <v>5330</v>
      </c>
      <c r="H495" s="1" t="s">
        <v>11</v>
      </c>
      <c r="I495" s="1" t="s">
        <v>11</v>
      </c>
      <c r="J495" s="1" t="s">
        <v>53</v>
      </c>
      <c r="K495" s="3"/>
      <c r="L495" s="3"/>
    </row>
    <row r="496">
      <c r="A496" s="4" t="s">
        <v>5334</v>
      </c>
      <c r="B496" s="1" t="s">
        <v>5335</v>
      </c>
      <c r="C496" s="1" t="s">
        <v>5336</v>
      </c>
      <c r="D496" s="1" t="s">
        <v>5337</v>
      </c>
      <c r="E496" s="1" t="str">
        <f t="shared" si="1"/>
        <v>Siège 32 rue de Cambrai                                                                                                75019 Paris</v>
      </c>
      <c r="F496" s="1" t="s">
        <v>9619</v>
      </c>
      <c r="G496" s="1" t="s">
        <v>5338</v>
      </c>
      <c r="H496" s="1" t="s">
        <v>5339</v>
      </c>
      <c r="I496" s="5" t="s">
        <v>5340</v>
      </c>
      <c r="J496" s="1" t="s">
        <v>53</v>
      </c>
      <c r="K496" s="3"/>
      <c r="L496" s="3"/>
    </row>
    <row r="497">
      <c r="A497" s="4" t="s">
        <v>5342</v>
      </c>
      <c r="B497" s="1" t="s">
        <v>5343</v>
      </c>
      <c r="C497" s="1" t="s">
        <v>5344</v>
      </c>
      <c r="D497" s="1" t="s">
        <v>9575</v>
      </c>
      <c r="E497" s="1" t="str">
        <f t="shared" si="1"/>
        <v>pas d'adresse</v>
      </c>
      <c r="F497" s="1" t="s">
        <v>9608</v>
      </c>
      <c r="G497" s="3"/>
      <c r="H497" s="1" t="s">
        <v>5345</v>
      </c>
      <c r="I497" s="1" t="s">
        <v>11</v>
      </c>
      <c r="J497" s="1" t="s">
        <v>11</v>
      </c>
      <c r="K497" s="3"/>
      <c r="L497" s="3"/>
    </row>
    <row r="498">
      <c r="A498" s="4" t="s">
        <v>5349</v>
      </c>
      <c r="B498" s="1" t="s">
        <v>5350</v>
      </c>
      <c r="C498" s="1" t="s">
        <v>5351</v>
      </c>
      <c r="D498" s="1" t="s">
        <v>10055</v>
      </c>
      <c r="E498" s="1" t="str">
        <f t="shared" si="1"/>
        <v>121 rue de la Béchade                                 CS 81285                                                                                                             </v>
      </c>
      <c r="F498" s="1" t="s">
        <v>9852</v>
      </c>
      <c r="G498" s="1" t="s">
        <v>5353</v>
      </c>
      <c r="H498" s="1" t="s">
        <v>5354</v>
      </c>
      <c r="I498" s="5" t="s">
        <v>5355</v>
      </c>
      <c r="J498" s="1" t="s">
        <v>31</v>
      </c>
      <c r="K498" s="3"/>
      <c r="L498" s="3"/>
    </row>
    <row r="499">
      <c r="A499" s="4" t="s">
        <v>5369</v>
      </c>
      <c r="B499" s="1" t="s">
        <v>5370</v>
      </c>
      <c r="C499" s="1" t="s">
        <v>5371</v>
      </c>
      <c r="D499" s="1" t="s">
        <v>10056</v>
      </c>
      <c r="E499" s="1" t="str">
        <f t="shared" si="1"/>
        <v>12 rue de Lescure                                                                                                </v>
      </c>
      <c r="F499" s="1" t="s">
        <v>9592</v>
      </c>
      <c r="G499" s="1" t="s">
        <v>5373</v>
      </c>
      <c r="H499" s="1" t="s">
        <v>11</v>
      </c>
      <c r="I499" s="5" t="s">
        <v>5374</v>
      </c>
      <c r="J499" s="1" t="s">
        <v>80</v>
      </c>
      <c r="K499" s="3"/>
      <c r="L499" s="3"/>
    </row>
    <row r="500">
      <c r="A500" s="4" t="s">
        <v>5378</v>
      </c>
      <c r="B500" s="1" t="s">
        <v>5379</v>
      </c>
      <c r="C500" s="1" t="s">
        <v>5380</v>
      </c>
      <c r="D500" s="1" t="s">
        <v>10057</v>
      </c>
      <c r="E500" s="1" t="str">
        <f t="shared" si="1"/>
        <v>36 rue lafaurie de monbadon                                                                                                </v>
      </c>
      <c r="F500" s="1" t="s">
        <v>9592</v>
      </c>
      <c r="G500" s="1" t="s">
        <v>5382</v>
      </c>
      <c r="H500" s="1" t="s">
        <v>11</v>
      </c>
      <c r="I500" s="5" t="s">
        <v>5383</v>
      </c>
      <c r="J500" s="1" t="s">
        <v>80</v>
      </c>
      <c r="K500" s="3"/>
      <c r="L500" s="3"/>
    </row>
    <row r="501">
      <c r="A501" s="4" t="s">
        <v>5387</v>
      </c>
      <c r="B501" s="1" t="s">
        <v>5388</v>
      </c>
      <c r="C501" s="3"/>
      <c r="D501" s="1" t="s">
        <v>9575</v>
      </c>
      <c r="E501" s="1" t="str">
        <f t="shared" si="1"/>
        <v>pas d'adresse</v>
      </c>
      <c r="F501" s="1" t="s">
        <v>9608</v>
      </c>
      <c r="G501" s="3"/>
      <c r="H501" s="1" t="s">
        <v>11</v>
      </c>
      <c r="I501" s="1" t="s">
        <v>11</v>
      </c>
      <c r="J501" s="1" t="s">
        <v>11</v>
      </c>
      <c r="K501" s="3"/>
      <c r="L501" s="3"/>
    </row>
    <row r="502">
      <c r="A502" s="4" t="s">
        <v>5406</v>
      </c>
      <c r="B502" s="1" t="s">
        <v>5407</v>
      </c>
      <c r="C502" s="1" t="s">
        <v>5408</v>
      </c>
      <c r="D502" s="1" t="s">
        <v>10058</v>
      </c>
      <c r="E502" s="1" t="str">
        <f t="shared" si="1"/>
        <v>39 rue robert caumont                                  Bureaux du lac II  Bât.R                                                                                                             </v>
      </c>
      <c r="F502" s="1" t="s">
        <v>10059</v>
      </c>
      <c r="G502" s="1" t="s">
        <v>5410</v>
      </c>
      <c r="H502" s="1" t="s">
        <v>11</v>
      </c>
      <c r="I502" s="5" t="s">
        <v>5411</v>
      </c>
      <c r="J502" s="1" t="s">
        <v>53</v>
      </c>
      <c r="K502" s="3"/>
      <c r="L502" s="3"/>
    </row>
    <row r="503">
      <c r="A503" s="4" t="s">
        <v>5427</v>
      </c>
      <c r="B503" s="1" t="s">
        <v>5428</v>
      </c>
      <c r="C503" s="1" t="s">
        <v>5429</v>
      </c>
      <c r="D503" s="1" t="s">
        <v>5430</v>
      </c>
      <c r="E503" s="1" t="str">
        <f t="shared" si="1"/>
        <v>14 rue Corvisart                                                                                                75013 Paris</v>
      </c>
      <c r="F503" s="1" t="s">
        <v>9619</v>
      </c>
      <c r="G503" s="1" t="s">
        <v>5431</v>
      </c>
      <c r="H503" s="1" t="s">
        <v>11</v>
      </c>
      <c r="I503" s="1" t="s">
        <v>11</v>
      </c>
      <c r="J503" s="1" t="s">
        <v>53</v>
      </c>
      <c r="K503" s="3"/>
      <c r="L503" s="3"/>
    </row>
    <row r="504">
      <c r="A504" s="4" t="s">
        <v>5439</v>
      </c>
      <c r="B504" s="1" t="s">
        <v>5440</v>
      </c>
      <c r="C504" s="1" t="s">
        <v>5441</v>
      </c>
      <c r="D504" s="1" t="s">
        <v>10060</v>
      </c>
      <c r="E504" s="1" t="str">
        <f t="shared" si="1"/>
        <v>18 allées de Tourny                                                                                                </v>
      </c>
      <c r="F504" s="1" t="s">
        <v>9592</v>
      </c>
      <c r="G504" s="1" t="s">
        <v>5443</v>
      </c>
      <c r="H504" s="1" t="s">
        <v>11</v>
      </c>
      <c r="I504" s="5" t="s">
        <v>5444</v>
      </c>
      <c r="J504" s="1" t="s">
        <v>654</v>
      </c>
      <c r="K504" s="3"/>
      <c r="L504" s="3"/>
    </row>
    <row r="505">
      <c r="A505" s="4" t="s">
        <v>5446</v>
      </c>
      <c r="B505" s="1" t="s">
        <v>5447</v>
      </c>
      <c r="C505" s="1" t="s">
        <v>5448</v>
      </c>
      <c r="D505" s="1" t="s">
        <v>10061</v>
      </c>
      <c r="E505" s="1" t="str">
        <f t="shared" si="1"/>
        <v>Athénée municipal 1 place Joseph Wresinski                                 Boîte aux lettres n°18                                                                                                             </v>
      </c>
      <c r="F505" s="1" t="s">
        <v>9592</v>
      </c>
      <c r="G505" s="1" t="s">
        <v>5450</v>
      </c>
      <c r="H505" s="1" t="s">
        <v>11</v>
      </c>
      <c r="I505" s="5" t="s">
        <v>5451</v>
      </c>
      <c r="J505" s="1" t="s">
        <v>80</v>
      </c>
      <c r="K505" s="3"/>
      <c r="L505" s="3"/>
    </row>
    <row r="506">
      <c r="A506" s="4" t="s">
        <v>5457</v>
      </c>
      <c r="B506" s="1" t="s">
        <v>5458</v>
      </c>
      <c r="C506" s="1" t="s">
        <v>5459</v>
      </c>
      <c r="D506" s="1" t="s">
        <v>10062</v>
      </c>
      <c r="E506" s="1" t="str">
        <f t="shared" si="1"/>
        <v>8 place des Quinconces                                 chez l'ACSO                                                                                                             </v>
      </c>
      <c r="F506" s="1" t="s">
        <v>9592</v>
      </c>
      <c r="G506" s="1" t="s">
        <v>5461</v>
      </c>
      <c r="H506" s="1" t="s">
        <v>5462</v>
      </c>
      <c r="I506" s="5" t="s">
        <v>5463</v>
      </c>
      <c r="J506" s="1" t="s">
        <v>43</v>
      </c>
      <c r="K506" s="3"/>
      <c r="L506" s="3"/>
    </row>
    <row r="507">
      <c r="A507" s="4" t="s">
        <v>5465</v>
      </c>
      <c r="B507" s="1" t="s">
        <v>5466</v>
      </c>
      <c r="C507" s="3"/>
      <c r="D507" s="1" t="s">
        <v>9575</v>
      </c>
      <c r="E507" s="1" t="str">
        <f t="shared" si="1"/>
        <v>pas d'adresse</v>
      </c>
      <c r="F507" s="1" t="s">
        <v>9608</v>
      </c>
      <c r="G507" s="3"/>
      <c r="H507" s="1" t="s">
        <v>11</v>
      </c>
      <c r="I507" s="1" t="s">
        <v>11</v>
      </c>
      <c r="J507" s="1" t="s">
        <v>11</v>
      </c>
      <c r="K507" s="3"/>
      <c r="L507" s="3"/>
    </row>
    <row r="508">
      <c r="A508" s="4" t="s">
        <v>5468</v>
      </c>
      <c r="B508" s="1" t="s">
        <v>5469</v>
      </c>
      <c r="C508" s="1" t="s">
        <v>5470</v>
      </c>
      <c r="D508" s="1" t="s">
        <v>10063</v>
      </c>
      <c r="E508" s="1" t="str">
        <f t="shared" si="1"/>
        <v>11 rue saige                                                                                                </v>
      </c>
      <c r="F508" s="1" t="s">
        <v>9592</v>
      </c>
      <c r="G508" s="1" t="s">
        <v>5472</v>
      </c>
      <c r="H508" s="1" t="s">
        <v>5473</v>
      </c>
      <c r="I508" s="5" t="s">
        <v>5474</v>
      </c>
      <c r="J508" s="1" t="s">
        <v>80</v>
      </c>
      <c r="K508" s="3"/>
      <c r="L508" s="3"/>
    </row>
    <row r="509">
      <c r="A509" s="4" t="s">
        <v>5484</v>
      </c>
      <c r="B509" s="1" t="s">
        <v>5485</v>
      </c>
      <c r="C509" s="1" t="s">
        <v>5486</v>
      </c>
      <c r="D509" s="1" t="s">
        <v>9584</v>
      </c>
      <c r="E509" s="1" t="str">
        <f t="shared" si="1"/>
        <v>Résidence Barthèse Bat 3-B Appt 334</v>
      </c>
      <c r="F509" s="1" t="s">
        <v>9749</v>
      </c>
      <c r="G509" s="1" t="s">
        <v>5488</v>
      </c>
      <c r="H509" s="1" t="s">
        <v>11</v>
      </c>
      <c r="I509" s="5" t="s">
        <v>5489</v>
      </c>
      <c r="J509" s="1" t="s">
        <v>80</v>
      </c>
      <c r="K509" s="3"/>
      <c r="L509" s="3"/>
    </row>
    <row r="510">
      <c r="A510" s="4" t="s">
        <v>5491</v>
      </c>
      <c r="B510" s="1" t="s">
        <v>5492</v>
      </c>
      <c r="C510" s="1" t="s">
        <v>5493</v>
      </c>
      <c r="D510" s="1" t="s">
        <v>10064</v>
      </c>
      <c r="E510" s="1" t="str">
        <f t="shared" si="1"/>
        <v>244 rue Pasteur                                                                                                </v>
      </c>
      <c r="F510" s="1" t="s">
        <v>9661</v>
      </c>
      <c r="G510" s="1" t="s">
        <v>5495</v>
      </c>
      <c r="H510" s="1" t="s">
        <v>11</v>
      </c>
      <c r="I510" s="5" t="s">
        <v>5496</v>
      </c>
      <c r="J510" s="1" t="s">
        <v>53</v>
      </c>
      <c r="K510" s="3"/>
      <c r="L510" s="3"/>
    </row>
    <row r="511">
      <c r="A511" s="4" t="s">
        <v>5508</v>
      </c>
      <c r="B511" s="1" t="s">
        <v>5509</v>
      </c>
      <c r="C511" s="1" t="s">
        <v>5510</v>
      </c>
      <c r="D511" s="1" t="s">
        <v>10065</v>
      </c>
      <c r="E511" s="1" t="str">
        <f t="shared" si="1"/>
        <v>4 place Longchamps                                 Lycée Montesquieu                                                                                                             </v>
      </c>
      <c r="F511" s="1" t="s">
        <v>9592</v>
      </c>
      <c r="G511" s="1" t="s">
        <v>5512</v>
      </c>
      <c r="H511" s="1" t="s">
        <v>5513</v>
      </c>
      <c r="I511" s="5" t="s">
        <v>5514</v>
      </c>
      <c r="J511" s="1" t="s">
        <v>183</v>
      </c>
      <c r="K511" s="3"/>
      <c r="L511" s="3"/>
    </row>
    <row r="512">
      <c r="A512" s="4" t="s">
        <v>5518</v>
      </c>
      <c r="B512" s="1" t="s">
        <v>5519</v>
      </c>
      <c r="C512" s="1" t="s">
        <v>5520</v>
      </c>
      <c r="D512" s="1" t="s">
        <v>10066</v>
      </c>
      <c r="E512" s="1" t="str">
        <f t="shared" si="1"/>
        <v>286 boulevard Alfred Daney                                                                                                </v>
      </c>
      <c r="F512" s="1" t="s">
        <v>9603</v>
      </c>
      <c r="G512" s="1" t="s">
        <v>5522</v>
      </c>
      <c r="H512" s="1" t="s">
        <v>11</v>
      </c>
      <c r="I512" s="5" t="s">
        <v>5523</v>
      </c>
      <c r="J512" s="1" t="s">
        <v>80</v>
      </c>
      <c r="K512" s="3"/>
      <c r="L512" s="3"/>
    </row>
    <row r="513">
      <c r="A513" s="4" t="s">
        <v>5527</v>
      </c>
      <c r="B513" s="1" t="s">
        <v>5528</v>
      </c>
      <c r="C513" s="1" t="s">
        <v>5529</v>
      </c>
      <c r="D513" s="1" t="s">
        <v>10067</v>
      </c>
      <c r="E513" s="1" t="str">
        <f t="shared" si="1"/>
        <v>5, rue de l'Observance                                                                                                </v>
      </c>
      <c r="F513" s="1" t="s">
        <v>9592</v>
      </c>
      <c r="G513" s="1" t="s">
        <v>5531</v>
      </c>
      <c r="H513" s="1" t="s">
        <v>11</v>
      </c>
      <c r="I513" s="5" t="s">
        <v>5532</v>
      </c>
      <c r="J513" s="1" t="s">
        <v>80</v>
      </c>
      <c r="K513" s="3"/>
      <c r="L513" s="3"/>
    </row>
    <row r="514">
      <c r="A514" s="4" t="s">
        <v>5534</v>
      </c>
      <c r="B514" s="1" t="s">
        <v>5535</v>
      </c>
      <c r="C514" s="1" t="s">
        <v>5536</v>
      </c>
      <c r="D514" s="1" t="s">
        <v>10068</v>
      </c>
      <c r="E514" s="1" t="str">
        <f t="shared" si="1"/>
        <v>5 rue Henri Collet,                                  Résidence le Pertuis                                                                                                             </v>
      </c>
      <c r="F514" s="1" t="s">
        <v>9603</v>
      </c>
      <c r="G514" s="1" t="s">
        <v>5538</v>
      </c>
      <c r="H514" s="1" t="s">
        <v>5539</v>
      </c>
      <c r="I514" s="1" t="s">
        <v>11</v>
      </c>
      <c r="J514" s="1" t="s">
        <v>312</v>
      </c>
      <c r="K514" s="3"/>
      <c r="L514" s="3"/>
    </row>
    <row r="515">
      <c r="A515" s="4" t="s">
        <v>5543</v>
      </c>
      <c r="B515" s="1" t="s">
        <v>5544</v>
      </c>
      <c r="C515" s="1" t="s">
        <v>5545</v>
      </c>
      <c r="D515" s="1" t="s">
        <v>10069</v>
      </c>
      <c r="E515" s="1" t="str">
        <f t="shared" si="1"/>
        <v>16 rue Coli                                                                                                </v>
      </c>
      <c r="F515" s="1" t="s">
        <v>9628</v>
      </c>
      <c r="G515" s="1" t="s">
        <v>5547</v>
      </c>
      <c r="H515" s="1" t="s">
        <v>5548</v>
      </c>
      <c r="I515" s="5" t="s">
        <v>5549</v>
      </c>
      <c r="J515" s="1" t="s">
        <v>154</v>
      </c>
      <c r="K515" s="3"/>
      <c r="L515" s="3"/>
    </row>
    <row r="516">
      <c r="A516" s="4" t="s">
        <v>5551</v>
      </c>
      <c r="B516" s="1" t="s">
        <v>5552</v>
      </c>
      <c r="C516" s="1" t="s">
        <v>5553</v>
      </c>
      <c r="D516" s="1" t="s">
        <v>10070</v>
      </c>
      <c r="E516" s="1" t="str">
        <f t="shared" si="1"/>
        <v>85 cours du Maréchal Juin                                  CS51247                                                                                                             </v>
      </c>
      <c r="F516" s="1" t="s">
        <v>9592</v>
      </c>
      <c r="G516" s="1" t="s">
        <v>5555</v>
      </c>
      <c r="H516" s="1" t="s">
        <v>5556</v>
      </c>
      <c r="I516" s="5" t="s">
        <v>5557</v>
      </c>
      <c r="J516" s="1" t="s">
        <v>80</v>
      </c>
      <c r="K516" s="3"/>
      <c r="L516" s="3"/>
    </row>
    <row r="517">
      <c r="A517" s="4" t="s">
        <v>5567</v>
      </c>
      <c r="B517" s="1" t="s">
        <v>5568</v>
      </c>
      <c r="C517" s="1" t="s">
        <v>5569</v>
      </c>
      <c r="D517" s="1" t="s">
        <v>10071</v>
      </c>
      <c r="E517" s="1" t="str">
        <f t="shared" si="1"/>
        <v>60, rue du Hâ                                                                                                </v>
      </c>
      <c r="F517" s="1" t="s">
        <v>9592</v>
      </c>
      <c r="G517" s="1" t="s">
        <v>5571</v>
      </c>
      <c r="H517" s="1" t="s">
        <v>11</v>
      </c>
      <c r="I517" s="5" t="s">
        <v>5572</v>
      </c>
      <c r="J517" s="1" t="s">
        <v>154</v>
      </c>
      <c r="K517" s="3"/>
      <c r="L517" s="3"/>
    </row>
    <row r="518">
      <c r="A518" s="4" t="s">
        <v>5576</v>
      </c>
      <c r="B518" s="1" t="s">
        <v>5577</v>
      </c>
      <c r="C518" s="1" t="s">
        <v>5578</v>
      </c>
      <c r="D518" s="1" t="s">
        <v>10072</v>
      </c>
      <c r="E518" s="1" t="str">
        <f t="shared" si="1"/>
        <v>C/O Le Girofard Centre LGBT Bordeaux Nouvelle-Aquitaine                                 34 rue Bouquiere                                                                                                             </v>
      </c>
      <c r="F518" s="1" t="s">
        <v>9592</v>
      </c>
      <c r="G518" s="1" t="s">
        <v>5580</v>
      </c>
      <c r="H518" s="1" t="s">
        <v>11</v>
      </c>
      <c r="I518" s="5" t="s">
        <v>5581</v>
      </c>
      <c r="J518" s="1" t="s">
        <v>80</v>
      </c>
      <c r="K518" s="3"/>
      <c r="L518" s="3"/>
    </row>
    <row r="519">
      <c r="A519" s="4" t="s">
        <v>5583</v>
      </c>
      <c r="B519" s="1" t="s">
        <v>5584</v>
      </c>
      <c r="C519" s="1" t="s">
        <v>5585</v>
      </c>
      <c r="D519" s="1" t="s">
        <v>10073</v>
      </c>
      <c r="E519" s="1" t="str">
        <f t="shared" si="1"/>
        <v>9, allée des camélias                                                                                                </v>
      </c>
      <c r="F519" s="1" t="s">
        <v>9601</v>
      </c>
      <c r="G519" s="1" t="s">
        <v>5587</v>
      </c>
      <c r="H519" s="1" t="s">
        <v>11</v>
      </c>
      <c r="I519" s="1" t="s">
        <v>11</v>
      </c>
      <c r="J519" s="1" t="s">
        <v>382</v>
      </c>
      <c r="K519" s="3"/>
      <c r="L519" s="3"/>
    </row>
    <row r="520">
      <c r="A520" s="4" t="s">
        <v>5599</v>
      </c>
      <c r="B520" s="1" t="s">
        <v>5600</v>
      </c>
      <c r="C520" s="1" t="s">
        <v>5601</v>
      </c>
      <c r="D520" s="1" t="s">
        <v>10074</v>
      </c>
      <c r="E520" s="1" t="str">
        <f t="shared" si="1"/>
        <v>10 rue Castéja                                 résidence Palais Gallien                                                                                                             </v>
      </c>
      <c r="F520" s="1" t="s">
        <v>9592</v>
      </c>
      <c r="G520" s="1" t="s">
        <v>5603</v>
      </c>
      <c r="H520" s="1" t="s">
        <v>11</v>
      </c>
      <c r="I520" s="5" t="s">
        <v>5604</v>
      </c>
      <c r="J520" s="1" t="s">
        <v>31</v>
      </c>
      <c r="K520" s="3"/>
      <c r="L520" s="3"/>
    </row>
    <row r="521">
      <c r="A521" s="4" t="s">
        <v>5608</v>
      </c>
      <c r="B521" s="1" t="s">
        <v>5609</v>
      </c>
      <c r="C521" s="1" t="s">
        <v>5610</v>
      </c>
      <c r="D521" s="1" t="s">
        <v>10075</v>
      </c>
      <c r="E521" s="1" t="str">
        <f t="shared" si="1"/>
        <v>29 rue Tombe l'Oly                                                                                                </v>
      </c>
      <c r="F521" s="1" t="s">
        <v>9592</v>
      </c>
      <c r="G521" s="1" t="s">
        <v>5612</v>
      </c>
      <c r="H521" s="1" t="s">
        <v>11</v>
      </c>
      <c r="I521" s="5" t="s">
        <v>5613</v>
      </c>
      <c r="J521" s="1" t="s">
        <v>924</v>
      </c>
      <c r="K521" s="3"/>
      <c r="L521" s="3"/>
    </row>
    <row r="522">
      <c r="A522" s="4" t="s">
        <v>5617</v>
      </c>
      <c r="B522" s="1" t="s">
        <v>5618</v>
      </c>
      <c r="C522" s="1" t="s">
        <v>5619</v>
      </c>
      <c r="D522" s="1" t="s">
        <v>10076</v>
      </c>
      <c r="E522" s="1" t="str">
        <f t="shared" si="1"/>
        <v>Bassin à Flot n°2                                 Quai Ouest                                                                                                             </v>
      </c>
      <c r="F522" s="1" t="s">
        <v>9603</v>
      </c>
      <c r="G522" s="1" t="s">
        <v>5621</v>
      </c>
      <c r="H522" s="1" t="s">
        <v>11</v>
      </c>
      <c r="I522" s="3"/>
      <c r="J522" s="1" t="s">
        <v>183</v>
      </c>
      <c r="K522" s="3"/>
      <c r="L522" s="3"/>
    </row>
    <row r="523">
      <c r="A523" s="4" t="s">
        <v>5625</v>
      </c>
      <c r="B523" s="1" t="s">
        <v>5626</v>
      </c>
      <c r="C523" s="1" t="s">
        <v>5627</v>
      </c>
      <c r="D523" s="1" t="s">
        <v>10077</v>
      </c>
      <c r="E523" s="1" t="str">
        <f t="shared" si="1"/>
        <v>103 cours de la somme                                                                                                </v>
      </c>
      <c r="F523" s="1" t="s">
        <v>9597</v>
      </c>
      <c r="G523" s="1" t="s">
        <v>5629</v>
      </c>
      <c r="H523" s="1" t="s">
        <v>11</v>
      </c>
      <c r="I523" s="1" t="s">
        <v>11</v>
      </c>
      <c r="J523" s="1" t="s">
        <v>80</v>
      </c>
      <c r="K523" s="3"/>
      <c r="L523" s="3"/>
    </row>
    <row r="524">
      <c r="A524" s="4" t="s">
        <v>5635</v>
      </c>
      <c r="B524" s="1" t="s">
        <v>5636</v>
      </c>
      <c r="C524" s="1" t="s">
        <v>5637</v>
      </c>
      <c r="D524" s="1" t="s">
        <v>10078</v>
      </c>
      <c r="E524" s="1" t="str">
        <f t="shared" si="1"/>
        <v>27-29 quai Richelieu                                                                                                </v>
      </c>
      <c r="F524" s="1" t="s">
        <v>9592</v>
      </c>
      <c r="G524" s="1" t="s">
        <v>5639</v>
      </c>
      <c r="H524" s="1" t="s">
        <v>11</v>
      </c>
      <c r="I524" s="5" t="s">
        <v>5640</v>
      </c>
      <c r="J524" s="1" t="s">
        <v>312</v>
      </c>
      <c r="K524" s="3"/>
      <c r="L524" s="3"/>
    </row>
    <row r="525">
      <c r="A525" s="4" t="s">
        <v>5642</v>
      </c>
      <c r="B525" s="1" t="s">
        <v>5643</v>
      </c>
      <c r="C525" s="1" t="s">
        <v>5644</v>
      </c>
      <c r="D525" s="1" t="s">
        <v>10079</v>
      </c>
      <c r="E525" s="1" t="str">
        <f t="shared" si="1"/>
        <v>Parc d’activité Descartes Bâtiment H - 3 avenue Descartes                                                                                                 </v>
      </c>
      <c r="F525" s="1" t="s">
        <v>9636</v>
      </c>
      <c r="G525" s="1" t="s">
        <v>5646</v>
      </c>
      <c r="H525" s="1" t="s">
        <v>5647</v>
      </c>
      <c r="I525" s="1" t="s">
        <v>11</v>
      </c>
      <c r="J525" s="1" t="s">
        <v>11</v>
      </c>
      <c r="K525" s="3"/>
      <c r="L525" s="3"/>
    </row>
    <row r="526">
      <c r="A526" s="4" t="s">
        <v>5651</v>
      </c>
      <c r="B526" s="1" t="s">
        <v>5652</v>
      </c>
      <c r="C526" s="1" t="s">
        <v>5653</v>
      </c>
      <c r="D526" s="1" t="s">
        <v>5654</v>
      </c>
      <c r="E526" s="1" t="str">
        <f t="shared" si="1"/>
        <v>63 rue Saint-Martin                                                                                                95300 PONTOISE</v>
      </c>
      <c r="F526" s="1" t="s">
        <v>9619</v>
      </c>
      <c r="G526" s="1" t="s">
        <v>5655</v>
      </c>
      <c r="H526" s="1" t="s">
        <v>11</v>
      </c>
      <c r="I526" s="1" t="s">
        <v>11</v>
      </c>
      <c r="J526" s="1" t="s">
        <v>43</v>
      </c>
      <c r="K526" s="3"/>
      <c r="L526" s="3"/>
    </row>
    <row r="527">
      <c r="A527" s="4" t="s">
        <v>5657</v>
      </c>
      <c r="B527" s="1" t="s">
        <v>5658</v>
      </c>
      <c r="C527" s="1" t="s">
        <v>5659</v>
      </c>
      <c r="D527" s="1" t="s">
        <v>10080</v>
      </c>
      <c r="E527" s="1" t="str">
        <f t="shared" si="1"/>
        <v>6 rue Ferrere                                  chez Nicolas Nocart                                                                                                             </v>
      </c>
      <c r="F527" s="1" t="s">
        <v>9592</v>
      </c>
      <c r="G527" s="1" t="s">
        <v>5661</v>
      </c>
      <c r="H527" s="1" t="s">
        <v>11</v>
      </c>
      <c r="I527" s="5" t="s">
        <v>5662</v>
      </c>
      <c r="J527" s="1" t="s">
        <v>382</v>
      </c>
      <c r="K527" s="3"/>
      <c r="L527" s="3"/>
    </row>
    <row r="528">
      <c r="A528" s="4" t="s">
        <v>5666</v>
      </c>
      <c r="B528" s="1" t="s">
        <v>5667</v>
      </c>
      <c r="C528" s="1" t="s">
        <v>5668</v>
      </c>
      <c r="D528" s="1" t="s">
        <v>10081</v>
      </c>
      <c r="E528" s="1" t="str">
        <f t="shared" si="1"/>
        <v>66 rue de l'école Normale                                                                                                </v>
      </c>
      <c r="F528" s="1" t="s">
        <v>9661</v>
      </c>
      <c r="G528" s="1" t="s">
        <v>5670</v>
      </c>
      <c r="H528" s="1" t="s">
        <v>11</v>
      </c>
      <c r="I528" s="5" t="s">
        <v>5671</v>
      </c>
      <c r="J528" s="1" t="s">
        <v>80</v>
      </c>
      <c r="K528" s="3"/>
      <c r="L528" s="3"/>
    </row>
    <row r="529">
      <c r="A529" s="4" t="s">
        <v>5673</v>
      </c>
      <c r="B529" s="1" t="s">
        <v>5674</v>
      </c>
      <c r="C529" s="1" t="s">
        <v>5675</v>
      </c>
      <c r="D529" s="1" t="s">
        <v>10082</v>
      </c>
      <c r="E529" s="1" t="str">
        <f t="shared" si="1"/>
        <v>Domaine universtaire                                 Université Michel de Montaigne                                                                                                             </v>
      </c>
      <c r="F529" s="1" t="s">
        <v>9650</v>
      </c>
      <c r="G529" s="1" t="s">
        <v>5677</v>
      </c>
      <c r="H529" s="1" t="s">
        <v>11</v>
      </c>
      <c r="I529" s="3"/>
      <c r="J529" s="1" t="s">
        <v>80</v>
      </c>
      <c r="K529" s="3"/>
      <c r="L529" s="3"/>
    </row>
    <row r="530">
      <c r="A530" s="4" t="s">
        <v>5681</v>
      </c>
      <c r="B530" s="1" t="s">
        <v>5682</v>
      </c>
      <c r="C530" s="1" t="s">
        <v>5683</v>
      </c>
      <c r="D530" s="1" t="s">
        <v>10083</v>
      </c>
      <c r="E530" s="1" t="str">
        <f t="shared" si="1"/>
        <v>1 Rue de Chartrèze                                 Prieuré de Cayac                                                                                                              </v>
      </c>
      <c r="F530" s="1" t="s">
        <v>9749</v>
      </c>
      <c r="G530" s="1" t="s">
        <v>5685</v>
      </c>
      <c r="H530" s="1" t="s">
        <v>11</v>
      </c>
      <c r="I530" s="5" t="s">
        <v>5686</v>
      </c>
      <c r="J530" s="1" t="s">
        <v>80</v>
      </c>
      <c r="K530" s="3"/>
      <c r="L530" s="3"/>
    </row>
    <row r="531">
      <c r="A531" s="4" t="s">
        <v>5692</v>
      </c>
      <c r="B531" s="1" t="s">
        <v>5693</v>
      </c>
      <c r="C531" s="1" t="s">
        <v>5694</v>
      </c>
      <c r="D531" s="1" t="s">
        <v>10084</v>
      </c>
      <c r="E531" s="1" t="str">
        <f t="shared" si="1"/>
        <v>17 RUE DE LA FAIENCERIE                                                                                                </v>
      </c>
      <c r="F531" s="1" t="s">
        <v>9603</v>
      </c>
      <c r="G531" s="1" t="s">
        <v>5696</v>
      </c>
      <c r="H531" s="1" t="s">
        <v>5697</v>
      </c>
      <c r="I531" s="3"/>
      <c r="J531" s="1" t="s">
        <v>43</v>
      </c>
      <c r="K531" s="3"/>
      <c r="L531" s="3"/>
    </row>
    <row r="532">
      <c r="A532" s="4" t="s">
        <v>5699</v>
      </c>
      <c r="B532" s="1" t="s">
        <v>5700</v>
      </c>
      <c r="C532" s="1" t="s">
        <v>5701</v>
      </c>
      <c r="D532" s="1" t="s">
        <v>10085</v>
      </c>
      <c r="E532" s="1" t="str">
        <f t="shared" si="1"/>
        <v>66 Allée des peupliers                                                                                                </v>
      </c>
      <c r="F532" s="1" t="s">
        <v>9592</v>
      </c>
      <c r="G532" s="1" t="s">
        <v>5703</v>
      </c>
      <c r="H532" s="1" t="s">
        <v>11</v>
      </c>
      <c r="I532" s="5" t="s">
        <v>5704</v>
      </c>
      <c r="J532" s="1" t="s">
        <v>312</v>
      </c>
      <c r="K532" s="3"/>
      <c r="L532" s="3"/>
    </row>
    <row r="533">
      <c r="A533" s="4" t="s">
        <v>5724</v>
      </c>
      <c r="B533" s="1" t="s">
        <v>5725</v>
      </c>
      <c r="C533" s="1" t="s">
        <v>5726</v>
      </c>
      <c r="D533" s="1" t="s">
        <v>10086</v>
      </c>
      <c r="E533" s="1" t="str">
        <f t="shared" si="1"/>
        <v>Permanences AMATHSO - Hôpital du Haut Lévêque                                 Magellan - Espace associations                                                                                                             </v>
      </c>
      <c r="F533" s="1" t="s">
        <v>10087</v>
      </c>
      <c r="G533" s="1" t="s">
        <v>5728</v>
      </c>
      <c r="H533" s="1" t="s">
        <v>11</v>
      </c>
      <c r="I533" s="5" t="s">
        <v>5729</v>
      </c>
      <c r="J533" s="1" t="s">
        <v>53</v>
      </c>
      <c r="K533" s="3"/>
      <c r="L533" s="3"/>
    </row>
    <row r="534">
      <c r="A534" s="4" t="s">
        <v>5733</v>
      </c>
      <c r="B534" s="1" t="s">
        <v>5734</v>
      </c>
      <c r="C534" s="1" t="s">
        <v>5735</v>
      </c>
      <c r="D534" s="1" t="s">
        <v>9575</v>
      </c>
      <c r="E534" s="1" t="str">
        <f t="shared" si="1"/>
        <v>pas d'adresse</v>
      </c>
      <c r="F534" s="1" t="s">
        <v>9608</v>
      </c>
      <c r="G534" s="3"/>
      <c r="H534" s="1" t="s">
        <v>5736</v>
      </c>
      <c r="I534" s="1" t="s">
        <v>11</v>
      </c>
      <c r="J534" s="1" t="s">
        <v>154</v>
      </c>
      <c r="K534" s="3"/>
      <c r="L534" s="3"/>
    </row>
    <row r="535">
      <c r="A535" s="4" t="s">
        <v>5738</v>
      </c>
      <c r="B535" s="1" t="s">
        <v>5739</v>
      </c>
      <c r="C535" s="1" t="s">
        <v>5740</v>
      </c>
      <c r="D535" s="1" t="s">
        <v>10088</v>
      </c>
      <c r="E535" s="1" t="str">
        <f t="shared" si="1"/>
        <v>52 rue des Treuils                                  La Villa Pia                                                                                                             </v>
      </c>
      <c r="F535" s="1" t="s">
        <v>9592</v>
      </c>
      <c r="G535" s="1" t="s">
        <v>5742</v>
      </c>
      <c r="H535" s="1" t="s">
        <v>5743</v>
      </c>
      <c r="I535" s="5" t="s">
        <v>5744</v>
      </c>
      <c r="J535" s="1" t="s">
        <v>80</v>
      </c>
      <c r="K535" s="3"/>
      <c r="L535" s="3"/>
    </row>
    <row r="536">
      <c r="A536" s="4" t="s">
        <v>5750</v>
      </c>
      <c r="B536" s="1" t="s">
        <v>5751</v>
      </c>
      <c r="C536" s="1" t="s">
        <v>5752</v>
      </c>
      <c r="D536" s="1" t="s">
        <v>9930</v>
      </c>
      <c r="E536" s="1" t="str">
        <f t="shared" si="1"/>
        <v>2 rue Sicard                                                                                                </v>
      </c>
      <c r="F536" s="1" t="s">
        <v>9592</v>
      </c>
      <c r="G536" s="1" t="s">
        <v>5754</v>
      </c>
      <c r="H536" s="1" t="s">
        <v>11</v>
      </c>
      <c r="I536" s="5" t="s">
        <v>5755</v>
      </c>
      <c r="J536" s="1" t="s">
        <v>154</v>
      </c>
      <c r="K536" s="3"/>
      <c r="L536" s="3"/>
    </row>
    <row r="537">
      <c r="A537" s="4" t="s">
        <v>5761</v>
      </c>
      <c r="B537" s="1" t="s">
        <v>5762</v>
      </c>
      <c r="C537" s="1" t="s">
        <v>5763</v>
      </c>
      <c r="D537" s="1" t="s">
        <v>5764</v>
      </c>
      <c r="E537" s="1" t="str">
        <f t="shared" si="1"/>
        <v>34 rue Balard                                 BP 70039 75721 Paris Cedex 15                                                                             BP 70039                                75721 Paris</v>
      </c>
      <c r="F537" s="1" t="s">
        <v>9619</v>
      </c>
      <c r="G537" s="1" t="s">
        <v>5765</v>
      </c>
      <c r="H537" s="1" t="s">
        <v>11</v>
      </c>
      <c r="I537" s="3"/>
      <c r="J537" s="1" t="s">
        <v>31</v>
      </c>
      <c r="K537" s="3"/>
      <c r="L537" s="3"/>
    </row>
    <row r="538">
      <c r="A538" s="4" t="s">
        <v>5773</v>
      </c>
      <c r="B538" s="1" t="s">
        <v>5774</v>
      </c>
      <c r="C538" s="1" t="s">
        <v>5775</v>
      </c>
      <c r="D538" s="1" t="s">
        <v>10089</v>
      </c>
      <c r="E538" s="1" t="str">
        <f t="shared" si="1"/>
        <v>83 RUE DE LA COURSE                                                                                                </v>
      </c>
      <c r="F538" s="1" t="s">
        <v>9592</v>
      </c>
      <c r="G538" s="1" t="s">
        <v>5777</v>
      </c>
      <c r="H538" s="1" t="s">
        <v>11</v>
      </c>
      <c r="I538" s="5" t="s">
        <v>5778</v>
      </c>
      <c r="J538" s="1" t="s">
        <v>53</v>
      </c>
      <c r="K538" s="3"/>
      <c r="L538" s="3"/>
    </row>
    <row r="539">
      <c r="A539" s="4" t="s">
        <v>5806</v>
      </c>
      <c r="B539" s="1" t="s">
        <v>5807</v>
      </c>
      <c r="C539" s="1" t="s">
        <v>5808</v>
      </c>
      <c r="D539" s="1" t="s">
        <v>10090</v>
      </c>
      <c r="E539" s="1" t="str">
        <f t="shared" si="1"/>
        <v>30 rue de Delacroix                                                                                                </v>
      </c>
      <c r="F539" s="1" t="s">
        <v>9661</v>
      </c>
      <c r="G539" s="1" t="s">
        <v>5810</v>
      </c>
      <c r="H539" s="1" t="s">
        <v>11</v>
      </c>
      <c r="I539" s="5" t="s">
        <v>5811</v>
      </c>
      <c r="J539" s="1" t="s">
        <v>31</v>
      </c>
      <c r="K539" s="3"/>
      <c r="L539" s="3"/>
    </row>
    <row r="540">
      <c r="A540" s="4" t="s">
        <v>5815</v>
      </c>
      <c r="B540" s="1" t="s">
        <v>5816</v>
      </c>
      <c r="C540" s="3"/>
      <c r="D540" s="1" t="s">
        <v>9575</v>
      </c>
      <c r="E540" s="1" t="str">
        <f t="shared" si="1"/>
        <v>pas d'adresse</v>
      </c>
      <c r="F540" s="1" t="s">
        <v>9608</v>
      </c>
      <c r="G540" s="3"/>
      <c r="H540" s="1" t="s">
        <v>11</v>
      </c>
      <c r="I540" s="1" t="s">
        <v>11</v>
      </c>
      <c r="J540" s="1" t="s">
        <v>11</v>
      </c>
      <c r="K540" s="3"/>
      <c r="L540" s="3"/>
    </row>
    <row r="541">
      <c r="A541" s="4" t="s">
        <v>5818</v>
      </c>
      <c r="B541" s="1" t="s">
        <v>5819</v>
      </c>
      <c r="C541" s="1" t="s">
        <v>5820</v>
      </c>
      <c r="D541" s="1" t="s">
        <v>10091</v>
      </c>
      <c r="E541" s="1" t="str">
        <f t="shared" si="1"/>
        <v>16 rue du pas saint georges                                                                                                </v>
      </c>
      <c r="F541" s="1" t="s">
        <v>9592</v>
      </c>
      <c r="G541" s="1" t="s">
        <v>5822</v>
      </c>
      <c r="H541" s="1" t="s">
        <v>5823</v>
      </c>
      <c r="I541" s="5" t="s">
        <v>5824</v>
      </c>
      <c r="J541" s="1" t="s">
        <v>183</v>
      </c>
      <c r="K541" s="3"/>
      <c r="L541" s="3"/>
    </row>
    <row r="542">
      <c r="A542" s="4" t="s">
        <v>5830</v>
      </c>
      <c r="B542" s="1" t="s">
        <v>5831</v>
      </c>
      <c r="C542" s="1" t="s">
        <v>5832</v>
      </c>
      <c r="D542" s="1" t="s">
        <v>10092</v>
      </c>
      <c r="E542" s="1" t="str">
        <f t="shared" si="1"/>
        <v>29 rue du Mirail                                                                                                 </v>
      </c>
      <c r="F542" s="1" t="s">
        <v>9592</v>
      </c>
      <c r="G542" s="1" t="s">
        <v>5834</v>
      </c>
      <c r="H542" s="1" t="s">
        <v>11</v>
      </c>
      <c r="I542" s="5" t="s">
        <v>5835</v>
      </c>
      <c r="J542" s="1" t="s">
        <v>924</v>
      </c>
      <c r="K542" s="3"/>
      <c r="L542" s="3"/>
    </row>
    <row r="543">
      <c r="A543" s="4" t="s">
        <v>5837</v>
      </c>
      <c r="B543" s="1" t="s">
        <v>5838</v>
      </c>
      <c r="C543" s="1" t="s">
        <v>5839</v>
      </c>
      <c r="D543" s="1" t="s">
        <v>10093</v>
      </c>
      <c r="E543" s="1" t="str">
        <f t="shared" si="1"/>
        <v>147  rue Judaique                                                                                                </v>
      </c>
      <c r="F543" s="1" t="s">
        <v>9592</v>
      </c>
      <c r="G543" s="1" t="s">
        <v>5841</v>
      </c>
      <c r="H543" s="1" t="s">
        <v>5842</v>
      </c>
      <c r="I543" s="5" t="s">
        <v>5843</v>
      </c>
      <c r="J543" s="1" t="s">
        <v>53</v>
      </c>
      <c r="K543" s="3"/>
      <c r="L543" s="3"/>
    </row>
    <row r="544">
      <c r="A544" s="4" t="s">
        <v>5845</v>
      </c>
      <c r="B544" s="1" t="s">
        <v>5846</v>
      </c>
      <c r="C544" s="1" t="s">
        <v>5847</v>
      </c>
      <c r="D544" s="1" t="s">
        <v>10094</v>
      </c>
      <c r="E544" s="1" t="str">
        <f t="shared" si="1"/>
        <v>80, rue de Lacanau                                 La Chêneraie - Bt B                                                                                                             </v>
      </c>
      <c r="F544" s="1" t="s">
        <v>9661</v>
      </c>
      <c r="G544" s="1" t="s">
        <v>5849</v>
      </c>
      <c r="H544" s="1" t="s">
        <v>11</v>
      </c>
      <c r="I544" s="1" t="s">
        <v>11</v>
      </c>
      <c r="J544" s="1" t="s">
        <v>183</v>
      </c>
      <c r="K544" s="3"/>
      <c r="L544" s="3"/>
    </row>
    <row r="545">
      <c r="A545" s="4" t="s">
        <v>5851</v>
      </c>
      <c r="B545" s="1" t="s">
        <v>5852</v>
      </c>
      <c r="C545" s="1" t="s">
        <v>5853</v>
      </c>
      <c r="D545" s="1" t="s">
        <v>10095</v>
      </c>
      <c r="E545" s="1" t="str">
        <f t="shared" si="1"/>
        <v>30 rue François Mauriac                                                                                                </v>
      </c>
      <c r="F545" s="1" t="s">
        <v>9661</v>
      </c>
      <c r="G545" s="1" t="s">
        <v>5855</v>
      </c>
      <c r="H545" s="1" t="s">
        <v>11</v>
      </c>
      <c r="I545" s="5" t="s">
        <v>5856</v>
      </c>
      <c r="J545" s="1" t="s">
        <v>312</v>
      </c>
      <c r="K545" s="3"/>
      <c r="L545" s="3"/>
    </row>
    <row r="546">
      <c r="A546" s="4" t="s">
        <v>5862</v>
      </c>
      <c r="B546" s="1" t="s">
        <v>5863</v>
      </c>
      <c r="C546" s="1" t="s">
        <v>5864</v>
      </c>
      <c r="D546" s="1" t="s">
        <v>10096</v>
      </c>
      <c r="E546" s="1" t="str">
        <f t="shared" si="1"/>
        <v>60 rue de Pessac                                                                                                 </v>
      </c>
      <c r="F546" s="1" t="s">
        <v>9592</v>
      </c>
      <c r="G546" s="1" t="s">
        <v>5866</v>
      </c>
      <c r="H546" s="1" t="s">
        <v>11</v>
      </c>
      <c r="I546" s="5" t="s">
        <v>5867</v>
      </c>
      <c r="J546" s="1" t="s">
        <v>154</v>
      </c>
      <c r="K546" s="3"/>
      <c r="L546" s="3"/>
    </row>
    <row r="547">
      <c r="A547" s="4" t="s">
        <v>5869</v>
      </c>
      <c r="B547" s="1" t="s">
        <v>5870</v>
      </c>
      <c r="C547" s="1" t="s">
        <v>5871</v>
      </c>
      <c r="D547" s="1" t="s">
        <v>9575</v>
      </c>
      <c r="E547" s="1" t="str">
        <f t="shared" si="1"/>
        <v>pas d'adresse</v>
      </c>
      <c r="F547" s="1" t="s">
        <v>9608</v>
      </c>
      <c r="G547" s="3"/>
      <c r="H547" s="1" t="s">
        <v>11</v>
      </c>
      <c r="I547" s="1" t="s">
        <v>11</v>
      </c>
      <c r="J547" s="1" t="s">
        <v>31</v>
      </c>
      <c r="K547" s="3"/>
      <c r="L547" s="3"/>
    </row>
    <row r="548">
      <c r="A548" s="4" t="s">
        <v>5875</v>
      </c>
      <c r="B548" s="1" t="s">
        <v>5876</v>
      </c>
      <c r="C548" s="3"/>
      <c r="D548" s="1" t="s">
        <v>9575</v>
      </c>
      <c r="E548" s="1" t="str">
        <f t="shared" si="1"/>
        <v>pas d'adresse</v>
      </c>
      <c r="F548" s="1" t="s">
        <v>9608</v>
      </c>
      <c r="G548" s="3"/>
      <c r="H548" s="1" t="s">
        <v>11</v>
      </c>
      <c r="I548" s="1" t="s">
        <v>11</v>
      </c>
      <c r="J548" s="1" t="s">
        <v>11</v>
      </c>
      <c r="K548" s="3"/>
      <c r="L548" s="3"/>
    </row>
    <row r="549">
      <c r="A549" s="4" t="s">
        <v>5888</v>
      </c>
      <c r="B549" s="1" t="s">
        <v>5889</v>
      </c>
      <c r="C549" s="1" t="s">
        <v>5890</v>
      </c>
      <c r="D549" s="1" t="s">
        <v>10097</v>
      </c>
      <c r="E549" s="1" t="str">
        <f t="shared" si="1"/>
        <v>47 Rue des Menuts                                 Association "Les Menuts des Arts"                                                                                                             </v>
      </c>
      <c r="F549" s="1" t="s">
        <v>9592</v>
      </c>
      <c r="G549" s="1" t="s">
        <v>5892</v>
      </c>
      <c r="H549" s="1" t="s">
        <v>5893</v>
      </c>
      <c r="I549" s="1" t="s">
        <v>11</v>
      </c>
      <c r="J549" s="1" t="s">
        <v>80</v>
      </c>
      <c r="K549" s="3"/>
      <c r="L549" s="3"/>
    </row>
    <row r="550">
      <c r="A550" s="4" t="s">
        <v>5897</v>
      </c>
      <c r="B550" s="1" t="s">
        <v>5898</v>
      </c>
      <c r="C550" s="1" t="s">
        <v>5899</v>
      </c>
      <c r="D550" s="1" t="s">
        <v>10098</v>
      </c>
      <c r="E550" s="1" t="str">
        <f t="shared" si="1"/>
        <v>27 rue de Preignac                                                                                                </v>
      </c>
      <c r="F550" s="1" t="s">
        <v>9597</v>
      </c>
      <c r="G550" s="1" t="s">
        <v>5901</v>
      </c>
      <c r="H550" s="1" t="s">
        <v>11</v>
      </c>
      <c r="I550" s="5" t="s">
        <v>5902</v>
      </c>
      <c r="J550" s="1" t="s">
        <v>80</v>
      </c>
      <c r="K550" s="3"/>
      <c r="L550" s="3"/>
    </row>
    <row r="551">
      <c r="A551" s="4" t="s">
        <v>5906</v>
      </c>
      <c r="B551" s="1" t="s">
        <v>5907</v>
      </c>
      <c r="C551" s="3"/>
      <c r="D551" s="1" t="s">
        <v>9575</v>
      </c>
      <c r="E551" s="1" t="str">
        <f t="shared" si="1"/>
        <v>pas d'adresse</v>
      </c>
      <c r="F551" s="1" t="s">
        <v>9608</v>
      </c>
      <c r="G551" s="3"/>
      <c r="H551" s="1" t="s">
        <v>11</v>
      </c>
      <c r="I551" s="1" t="s">
        <v>11</v>
      </c>
      <c r="J551" s="1" t="s">
        <v>11</v>
      </c>
      <c r="K551" s="3"/>
      <c r="L551" s="3"/>
    </row>
    <row r="552">
      <c r="A552" s="4" t="s">
        <v>5909</v>
      </c>
      <c r="B552" s="1" t="s">
        <v>5910</v>
      </c>
      <c r="C552" s="1" t="s">
        <v>5911</v>
      </c>
      <c r="D552" s="1" t="s">
        <v>10099</v>
      </c>
      <c r="E552" s="1" t="str">
        <f t="shared" si="1"/>
        <v>19 rue d’Austerlitz                                                                                                 </v>
      </c>
      <c r="F552" s="1" t="s">
        <v>9661</v>
      </c>
      <c r="G552" s="1" t="s">
        <v>1924</v>
      </c>
      <c r="H552" s="1" t="s">
        <v>5913</v>
      </c>
      <c r="I552" s="5" t="s">
        <v>5914</v>
      </c>
      <c r="J552" s="1" t="s">
        <v>53</v>
      </c>
      <c r="K552" s="3"/>
      <c r="L552" s="3"/>
    </row>
    <row r="553">
      <c r="A553" s="4" t="s">
        <v>5922</v>
      </c>
      <c r="B553" s="1" t="s">
        <v>5923</v>
      </c>
      <c r="C553" s="3"/>
      <c r="D553" s="1" t="s">
        <v>9575</v>
      </c>
      <c r="E553" s="1" t="str">
        <f t="shared" si="1"/>
        <v>pas d'adresse</v>
      </c>
      <c r="F553" s="1" t="s">
        <v>9608</v>
      </c>
      <c r="G553" s="3"/>
      <c r="H553" s="1" t="s">
        <v>11</v>
      </c>
      <c r="I553" s="1" t="s">
        <v>11</v>
      </c>
      <c r="J553" s="1" t="s">
        <v>11</v>
      </c>
      <c r="K553" s="3"/>
      <c r="L553" s="3"/>
    </row>
    <row r="554">
      <c r="A554" s="4" t="s">
        <v>5925</v>
      </c>
      <c r="B554" s="1" t="s">
        <v>5926</v>
      </c>
      <c r="C554" s="1" t="s">
        <v>5927</v>
      </c>
      <c r="D554" s="1" t="s">
        <v>10100</v>
      </c>
      <c r="E554" s="1" t="str">
        <f t="shared" si="1"/>
        <v>Pole Citoyenneté                                 Chemin des Iris                                                                                                             </v>
      </c>
      <c r="F554" s="1" t="s">
        <v>10101</v>
      </c>
      <c r="G554" s="1" t="s">
        <v>5929</v>
      </c>
      <c r="H554" s="1" t="s">
        <v>11</v>
      </c>
      <c r="I554" s="1" t="s">
        <v>11</v>
      </c>
      <c r="J554" s="1" t="s">
        <v>80</v>
      </c>
      <c r="K554" s="3"/>
      <c r="L554" s="3"/>
    </row>
    <row r="555">
      <c r="A555" s="4" t="s">
        <v>5937</v>
      </c>
      <c r="B555" s="1" t="s">
        <v>5938</v>
      </c>
      <c r="C555" s="1" t="s">
        <v>5939</v>
      </c>
      <c r="D555" s="1" t="s">
        <v>10102</v>
      </c>
      <c r="E555" s="1" t="str">
        <f t="shared" si="1"/>
        <v>11 rue Flèche                                                                                                 </v>
      </c>
      <c r="F555" s="1" t="s">
        <v>9603</v>
      </c>
      <c r="G555" s="1" t="s">
        <v>5941</v>
      </c>
      <c r="H555" s="1" t="s">
        <v>11</v>
      </c>
      <c r="I555" s="5" t="s">
        <v>5942</v>
      </c>
      <c r="J555" s="1" t="s">
        <v>80</v>
      </c>
      <c r="K555" s="3"/>
      <c r="L555" s="3"/>
    </row>
    <row r="556">
      <c r="A556" s="4" t="s">
        <v>5944</v>
      </c>
      <c r="B556" s="1" t="s">
        <v>5945</v>
      </c>
      <c r="C556" s="1" t="s">
        <v>5946</v>
      </c>
      <c r="D556" s="1" t="s">
        <v>10103</v>
      </c>
      <c r="E556" s="1" t="str">
        <f t="shared" si="1"/>
        <v>92 cours le Rouzic                                                                                                </v>
      </c>
      <c r="F556" s="1" t="s">
        <v>9631</v>
      </c>
      <c r="G556" s="1" t="s">
        <v>5948</v>
      </c>
      <c r="H556" s="1" t="s">
        <v>5949</v>
      </c>
      <c r="I556" s="5" t="s">
        <v>5950</v>
      </c>
      <c r="J556" s="1" t="s">
        <v>183</v>
      </c>
      <c r="K556" s="3"/>
      <c r="L556" s="3"/>
    </row>
    <row r="557">
      <c r="A557" s="4" t="s">
        <v>5954</v>
      </c>
      <c r="B557" s="1" t="s">
        <v>5955</v>
      </c>
      <c r="C557" s="1" t="s">
        <v>5956</v>
      </c>
      <c r="D557" s="1" t="s">
        <v>10104</v>
      </c>
      <c r="E557" s="1" t="str">
        <f t="shared" si="1"/>
        <v>5 Rue René Roy de Clotte                                                                                                </v>
      </c>
      <c r="F557" s="1" t="s">
        <v>9592</v>
      </c>
      <c r="G557" s="1" t="s">
        <v>5958</v>
      </c>
      <c r="H557" s="1" t="s">
        <v>11</v>
      </c>
      <c r="I557" s="3"/>
      <c r="J557" s="1" t="s">
        <v>53</v>
      </c>
      <c r="K557" s="3"/>
      <c r="L557" s="3"/>
    </row>
    <row r="558">
      <c r="A558" s="4" t="s">
        <v>5960</v>
      </c>
      <c r="B558" s="1" t="s">
        <v>5961</v>
      </c>
      <c r="C558" s="1" t="s">
        <v>5962</v>
      </c>
      <c r="D558" s="1" t="s">
        <v>10105</v>
      </c>
      <c r="E558" s="1" t="str">
        <f t="shared" si="1"/>
        <v>30 rue Marcelin Berthelot                                 Rés Le Flore, appt 15                                                                                                             </v>
      </c>
      <c r="F558" s="1" t="s">
        <v>9661</v>
      </c>
      <c r="G558" s="1" t="s">
        <v>5964</v>
      </c>
      <c r="H558" s="1" t="s">
        <v>5965</v>
      </c>
      <c r="I558" s="5" t="s">
        <v>5966</v>
      </c>
      <c r="J558" s="1" t="s">
        <v>924</v>
      </c>
      <c r="K558" s="3"/>
      <c r="L558" s="3"/>
    </row>
    <row r="559">
      <c r="A559" s="4" t="s">
        <v>5988</v>
      </c>
      <c r="B559" s="1" t="s">
        <v>5989</v>
      </c>
      <c r="C559" s="1" t="s">
        <v>5990</v>
      </c>
      <c r="D559" s="1" t="s">
        <v>10106</v>
      </c>
      <c r="E559" s="1" t="str">
        <f t="shared" si="1"/>
        <v>99 Boulevard Albert 1er                                  Residence Liotard BT C                                                                                                             </v>
      </c>
      <c r="F559" s="1" t="s">
        <v>9597</v>
      </c>
      <c r="G559" s="1" t="s">
        <v>5992</v>
      </c>
      <c r="H559" s="1" t="s">
        <v>11</v>
      </c>
      <c r="I559" s="1" t="s">
        <v>11</v>
      </c>
      <c r="J559" s="1" t="s">
        <v>154</v>
      </c>
      <c r="K559" s="3"/>
      <c r="L559" s="3"/>
    </row>
    <row r="560">
      <c r="A560" s="4" t="s">
        <v>5994</v>
      </c>
      <c r="B560" s="1" t="s">
        <v>5995</v>
      </c>
      <c r="C560" s="1" t="s">
        <v>5996</v>
      </c>
      <c r="D560" s="1" t="s">
        <v>10107</v>
      </c>
      <c r="E560" s="1" t="str">
        <f t="shared" si="1"/>
        <v>35 RUE DUBPURDIEU                                                                                                </v>
      </c>
      <c r="F560" s="1" t="s">
        <v>9597</v>
      </c>
      <c r="G560" s="1" t="s">
        <v>5998</v>
      </c>
      <c r="H560" s="1" t="s">
        <v>5999</v>
      </c>
      <c r="I560" s="1" t="s">
        <v>11</v>
      </c>
      <c r="J560" s="1" t="s">
        <v>80</v>
      </c>
      <c r="K560" s="3"/>
      <c r="L560" s="3"/>
    </row>
    <row r="561">
      <c r="A561" s="4" t="s">
        <v>6011</v>
      </c>
      <c r="B561" s="1" t="s">
        <v>6012</v>
      </c>
      <c r="C561" s="1" t="s">
        <v>6013</v>
      </c>
      <c r="D561" s="1" t="s">
        <v>10108</v>
      </c>
      <c r="E561" s="1" t="str">
        <f t="shared" si="1"/>
        <v>79, allée Jean Giono                                 Rsd Carré Rive Droite, Apt B26                                                                                                             </v>
      </c>
      <c r="F561" s="1" t="s">
        <v>9631</v>
      </c>
      <c r="G561" s="1" t="s">
        <v>6015</v>
      </c>
      <c r="H561" s="1" t="s">
        <v>6016</v>
      </c>
      <c r="I561" s="5" t="s">
        <v>6017</v>
      </c>
      <c r="J561" s="1" t="s">
        <v>80</v>
      </c>
      <c r="K561" s="3"/>
      <c r="L561" s="3"/>
    </row>
    <row r="562">
      <c r="A562" s="4" t="s">
        <v>6021</v>
      </c>
      <c r="B562" s="1" t="s">
        <v>6022</v>
      </c>
      <c r="C562" s="1" t="s">
        <v>6023</v>
      </c>
      <c r="D562" s="1" t="s">
        <v>10109</v>
      </c>
      <c r="E562" s="1" t="str">
        <f t="shared" si="1"/>
        <v>34 rue Castéja                                                                                                </v>
      </c>
      <c r="F562" s="1" t="s">
        <v>9592</v>
      </c>
      <c r="G562" s="1" t="s">
        <v>6025</v>
      </c>
      <c r="H562" s="1" t="s">
        <v>11</v>
      </c>
      <c r="I562" s="5" t="s">
        <v>6026</v>
      </c>
      <c r="J562" s="1" t="s">
        <v>80</v>
      </c>
      <c r="K562" s="3"/>
      <c r="L562" s="3"/>
    </row>
    <row r="563">
      <c r="A563" s="4" t="s">
        <v>6032</v>
      </c>
      <c r="B563" s="1" t="s">
        <v>6033</v>
      </c>
      <c r="C563" s="1" t="s">
        <v>6034</v>
      </c>
      <c r="D563" s="1" t="s">
        <v>10110</v>
      </c>
      <c r="E563" s="1" t="str">
        <f t="shared" si="1"/>
        <v>35BIS rue de Marmande                                                                                                </v>
      </c>
      <c r="F563" s="1" t="s">
        <v>9597</v>
      </c>
      <c r="G563" s="1" t="s">
        <v>6036</v>
      </c>
      <c r="H563" s="1" t="s">
        <v>11</v>
      </c>
      <c r="I563" s="5" t="s">
        <v>6037</v>
      </c>
      <c r="J563" s="1" t="s">
        <v>80</v>
      </c>
      <c r="K563" s="3"/>
      <c r="L563" s="3"/>
    </row>
    <row r="564">
      <c r="A564" s="4" t="s">
        <v>6039</v>
      </c>
      <c r="B564" s="1" t="s">
        <v>6040</v>
      </c>
      <c r="C564" s="1" t="s">
        <v>6041</v>
      </c>
      <c r="D564" s="1" t="s">
        <v>10111</v>
      </c>
      <c r="E564" s="1" t="str">
        <f t="shared" si="1"/>
        <v>14 rue Saint Vincent de Paul                                                                                                </v>
      </c>
      <c r="F564" s="1" t="s">
        <v>9597</v>
      </c>
      <c r="G564" s="1" t="s">
        <v>6043</v>
      </c>
      <c r="H564" s="1" t="s">
        <v>11</v>
      </c>
      <c r="I564" s="5" t="s">
        <v>6044</v>
      </c>
      <c r="J564" s="1" t="s">
        <v>312</v>
      </c>
      <c r="K564" s="3"/>
      <c r="L564" s="3"/>
    </row>
    <row r="565">
      <c r="A565" s="4" t="s">
        <v>6048</v>
      </c>
      <c r="B565" s="1" t="s">
        <v>6049</v>
      </c>
      <c r="C565" s="3"/>
      <c r="D565" s="1" t="s">
        <v>9575</v>
      </c>
      <c r="E565" s="1" t="str">
        <f t="shared" si="1"/>
        <v>pas d'adresse</v>
      </c>
      <c r="F565" s="1" t="s">
        <v>9608</v>
      </c>
      <c r="G565" s="3"/>
      <c r="H565" s="1" t="s">
        <v>11</v>
      </c>
      <c r="I565" s="1" t="s">
        <v>11</v>
      </c>
      <c r="J565" s="1" t="s">
        <v>11</v>
      </c>
      <c r="K565" s="3"/>
      <c r="L565" s="3"/>
    </row>
    <row r="566">
      <c r="A566" s="4" t="s">
        <v>6053</v>
      </c>
      <c r="B566" s="1" t="s">
        <v>6054</v>
      </c>
      <c r="C566" s="1" t="s">
        <v>6055</v>
      </c>
      <c r="D566" s="1" t="s">
        <v>10112</v>
      </c>
      <c r="E566" s="1" t="str">
        <f t="shared" si="1"/>
        <v>14 place Saint Martial                                 Maison de Marie                                                                                                             </v>
      </c>
      <c r="F566" s="1" t="s">
        <v>9603</v>
      </c>
      <c r="G566" s="1" t="s">
        <v>6057</v>
      </c>
      <c r="H566" s="1" t="s">
        <v>11</v>
      </c>
      <c r="I566" s="1" t="s">
        <v>11</v>
      </c>
      <c r="J566" s="1" t="s">
        <v>31</v>
      </c>
      <c r="K566" s="3"/>
      <c r="L566" s="3"/>
    </row>
    <row r="567">
      <c r="A567" s="4" t="s">
        <v>6059</v>
      </c>
      <c r="B567" s="1" t="s">
        <v>6060</v>
      </c>
      <c r="C567" s="1" t="s">
        <v>6061</v>
      </c>
      <c r="D567" s="1" t="s">
        <v>9944</v>
      </c>
      <c r="E567" s="1" t="str">
        <f t="shared" si="1"/>
        <v>6 rue Jules Guesde                                                                                                </v>
      </c>
      <c r="F567" s="1" t="s">
        <v>9597</v>
      </c>
      <c r="G567" s="1" t="s">
        <v>6063</v>
      </c>
      <c r="H567" s="1" t="s">
        <v>6064</v>
      </c>
      <c r="I567" s="5" t="s">
        <v>6065</v>
      </c>
      <c r="J567" s="1" t="s">
        <v>31</v>
      </c>
      <c r="K567" s="3"/>
      <c r="L567" s="3"/>
    </row>
    <row r="568">
      <c r="A568" s="4" t="s">
        <v>6069</v>
      </c>
      <c r="B568" s="1" t="s">
        <v>6070</v>
      </c>
      <c r="C568" s="1" t="s">
        <v>6071</v>
      </c>
      <c r="D568" s="1" t="s">
        <v>10113</v>
      </c>
      <c r="E568" s="1" t="str">
        <f t="shared" si="1"/>
        <v>51 rue de Nuits                                                                                                </v>
      </c>
      <c r="F568" s="1" t="s">
        <v>9631</v>
      </c>
      <c r="G568" s="1" t="s">
        <v>6073</v>
      </c>
      <c r="H568" s="1" t="s">
        <v>11</v>
      </c>
      <c r="I568" s="1" t="s">
        <v>6074</v>
      </c>
      <c r="J568" s="1" t="s">
        <v>154</v>
      </c>
      <c r="K568" s="3"/>
      <c r="L568" s="3"/>
    </row>
    <row r="569">
      <c r="A569" s="4" t="s">
        <v>6086</v>
      </c>
      <c r="B569" s="1" t="s">
        <v>6087</v>
      </c>
      <c r="C569" s="1" t="s">
        <v>6088</v>
      </c>
      <c r="D569" s="1" t="s">
        <v>10114</v>
      </c>
      <c r="E569" s="1" t="str">
        <f t="shared" si="1"/>
        <v>35 rue des bahutiers                                                                                                </v>
      </c>
      <c r="F569" s="1" t="s">
        <v>9592</v>
      </c>
      <c r="G569" s="1" t="s">
        <v>6090</v>
      </c>
      <c r="H569" s="1" t="s">
        <v>11</v>
      </c>
      <c r="I569" s="5" t="s">
        <v>6091</v>
      </c>
      <c r="J569" s="1" t="s">
        <v>312</v>
      </c>
      <c r="K569" s="3"/>
      <c r="L569" s="3"/>
    </row>
    <row r="570">
      <c r="A570" s="4" t="s">
        <v>6095</v>
      </c>
      <c r="B570" s="1" t="s">
        <v>6096</v>
      </c>
      <c r="C570" s="1" t="s">
        <v>6097</v>
      </c>
      <c r="D570" s="1" t="s">
        <v>10115</v>
      </c>
      <c r="E570" s="1" t="str">
        <f t="shared" si="1"/>
        <v>37, rue Genesta                                                                                                </v>
      </c>
      <c r="F570" s="1" t="s">
        <v>9661</v>
      </c>
      <c r="G570" s="1" t="s">
        <v>6099</v>
      </c>
      <c r="H570" s="1" t="s">
        <v>6100</v>
      </c>
      <c r="I570" s="5" t="s">
        <v>6101</v>
      </c>
      <c r="J570" s="1" t="s">
        <v>183</v>
      </c>
      <c r="K570" s="3"/>
      <c r="L570" s="3"/>
    </row>
    <row r="571">
      <c r="A571" s="4" t="s">
        <v>6105</v>
      </c>
      <c r="B571" s="1" t="s">
        <v>6106</v>
      </c>
      <c r="C571" s="1" t="s">
        <v>6107</v>
      </c>
      <c r="D571" s="1" t="s">
        <v>10116</v>
      </c>
      <c r="E571" s="1" t="str">
        <f t="shared" si="1"/>
        <v>11 rue des puits descazeaux                                                                                                </v>
      </c>
      <c r="F571" s="1" t="s">
        <v>9592</v>
      </c>
      <c r="G571" s="1" t="s">
        <v>6109</v>
      </c>
      <c r="H571" s="1" t="s">
        <v>11</v>
      </c>
      <c r="I571" s="5" t="s">
        <v>6110</v>
      </c>
      <c r="J571" s="1" t="s">
        <v>382</v>
      </c>
      <c r="K571" s="3"/>
      <c r="L571" s="3"/>
    </row>
    <row r="572">
      <c r="A572" s="4" t="s">
        <v>6112</v>
      </c>
      <c r="B572" s="1" t="s">
        <v>6113</v>
      </c>
      <c r="C572" s="1" t="s">
        <v>6114</v>
      </c>
      <c r="D572" s="1" t="s">
        <v>10117</v>
      </c>
      <c r="E572" s="1" t="str">
        <f t="shared" si="1"/>
        <v>31 bis rue Barillet Deschamps                                                                                                </v>
      </c>
      <c r="F572" s="1" t="s">
        <v>9603</v>
      </c>
      <c r="G572" s="1" t="s">
        <v>6116</v>
      </c>
      <c r="H572" s="1" t="s">
        <v>11</v>
      </c>
      <c r="I572" s="5" t="s">
        <v>6117</v>
      </c>
      <c r="J572" s="1" t="s">
        <v>382</v>
      </c>
      <c r="K572" s="3"/>
      <c r="L572" s="3"/>
    </row>
    <row r="573">
      <c r="A573" s="4" t="s">
        <v>6119</v>
      </c>
      <c r="B573" s="1" t="s">
        <v>6120</v>
      </c>
      <c r="C573" s="1" t="s">
        <v>6121</v>
      </c>
      <c r="D573" s="1" t="s">
        <v>10118</v>
      </c>
      <c r="E573" s="1" t="str">
        <f t="shared" si="1"/>
        <v>30 rue Kléber                                                                                                </v>
      </c>
      <c r="F573" s="1" t="s">
        <v>9661</v>
      </c>
      <c r="G573" s="1" t="s">
        <v>6123</v>
      </c>
      <c r="H573" s="1" t="s">
        <v>11</v>
      </c>
      <c r="I573" s="5" t="s">
        <v>6124</v>
      </c>
      <c r="J573" s="1" t="s">
        <v>31</v>
      </c>
      <c r="K573" s="3"/>
      <c r="L573" s="3"/>
    </row>
    <row r="574">
      <c r="A574" s="4" t="s">
        <v>6128</v>
      </c>
      <c r="B574" s="1" t="s">
        <v>6129</v>
      </c>
      <c r="C574" s="1" t="s">
        <v>6130</v>
      </c>
      <c r="D574" s="1" t="s">
        <v>10119</v>
      </c>
      <c r="E574" s="1" t="str">
        <f t="shared" si="1"/>
        <v>213 avenue Léon Blum                                 C/O M. Serge Rous                                                                                                             </v>
      </c>
      <c r="F574" s="1" t="s">
        <v>9661</v>
      </c>
      <c r="G574" s="1" t="s">
        <v>6132</v>
      </c>
      <c r="H574" s="1" t="s">
        <v>11</v>
      </c>
      <c r="I574" s="1" t="s">
        <v>11</v>
      </c>
      <c r="J574" s="1" t="s">
        <v>183</v>
      </c>
      <c r="K574" s="3"/>
      <c r="L574" s="3"/>
    </row>
    <row r="575">
      <c r="A575" s="4" t="s">
        <v>6134</v>
      </c>
      <c r="B575" s="1" t="s">
        <v>6135</v>
      </c>
      <c r="C575" s="1" t="s">
        <v>6136</v>
      </c>
      <c r="D575" s="1" t="s">
        <v>10120</v>
      </c>
      <c r="E575" s="1" t="str">
        <f t="shared" si="1"/>
        <v>146 avenue du Taillan-Médoc                                                                                                </v>
      </c>
      <c r="F575" s="1" t="s">
        <v>9741</v>
      </c>
      <c r="G575" s="1" t="s">
        <v>6138</v>
      </c>
      <c r="H575" s="1" t="s">
        <v>11</v>
      </c>
      <c r="I575" s="5" t="s">
        <v>6139</v>
      </c>
      <c r="J575" s="1" t="s">
        <v>183</v>
      </c>
      <c r="K575" s="3"/>
      <c r="L575" s="3"/>
    </row>
    <row r="576">
      <c r="A576" s="4" t="s">
        <v>6141</v>
      </c>
      <c r="B576" s="1" t="s">
        <v>6142</v>
      </c>
      <c r="C576" s="1" t="s">
        <v>6143</v>
      </c>
      <c r="D576" s="1" t="s">
        <v>10121</v>
      </c>
      <c r="E576" s="1" t="str">
        <f t="shared" si="1"/>
        <v>SARAH C23 8 rue Charles Durand                                                                                                </v>
      </c>
      <c r="F576" s="1" t="s">
        <v>9603</v>
      </c>
      <c r="G576" s="1" t="s">
        <v>6145</v>
      </c>
      <c r="H576" s="1" t="s">
        <v>6146</v>
      </c>
      <c r="I576" s="1" t="s">
        <v>11</v>
      </c>
      <c r="J576" s="1" t="s">
        <v>382</v>
      </c>
      <c r="K576" s="3"/>
      <c r="L576" s="3"/>
    </row>
    <row r="577">
      <c r="A577" s="4" t="s">
        <v>6160</v>
      </c>
      <c r="B577" s="1" t="s">
        <v>6161</v>
      </c>
      <c r="C577" s="1" t="s">
        <v>6162</v>
      </c>
      <c r="D577" s="1" t="s">
        <v>10122</v>
      </c>
      <c r="E577" s="1" t="str">
        <f t="shared" si="1"/>
        <v>7 RUE JOSEPH BRUNET                                                                                                 </v>
      </c>
      <c r="F577" s="1" t="s">
        <v>9603</v>
      </c>
      <c r="G577" s="1" t="s">
        <v>6164</v>
      </c>
      <c r="H577" s="1" t="s">
        <v>11</v>
      </c>
      <c r="I577" s="1" t="s">
        <v>11</v>
      </c>
      <c r="J577" s="1" t="s">
        <v>53</v>
      </c>
      <c r="K577" s="3"/>
      <c r="L577" s="3"/>
    </row>
    <row r="578">
      <c r="A578" s="4" t="s">
        <v>6174</v>
      </c>
      <c r="B578" s="5" t="s">
        <v>6175</v>
      </c>
      <c r="C578" s="3"/>
      <c r="D578" s="1" t="s">
        <v>9575</v>
      </c>
      <c r="E578" s="1" t="str">
        <f t="shared" si="1"/>
        <v>pas d'adresse</v>
      </c>
      <c r="F578" s="1" t="s">
        <v>9608</v>
      </c>
      <c r="G578" s="3"/>
      <c r="H578" s="1" t="s">
        <v>11</v>
      </c>
      <c r="I578" s="1" t="s">
        <v>11</v>
      </c>
      <c r="J578" s="1" t="s">
        <v>11</v>
      </c>
      <c r="K578" s="3"/>
      <c r="L578" s="3"/>
    </row>
    <row r="579">
      <c r="A579" s="4" t="s">
        <v>6179</v>
      </c>
      <c r="B579" s="1" t="s">
        <v>6180</v>
      </c>
      <c r="C579" s="1" t="s">
        <v>6181</v>
      </c>
      <c r="D579" s="1" t="s">
        <v>10123</v>
      </c>
      <c r="E579" s="1" t="str">
        <f t="shared" si="1"/>
        <v>52 rue Surson                                 appt 26                                                                                                             </v>
      </c>
      <c r="F579" s="1" t="s">
        <v>9603</v>
      </c>
      <c r="G579" s="1" t="s">
        <v>6183</v>
      </c>
      <c r="H579" s="1" t="s">
        <v>11</v>
      </c>
      <c r="I579" s="3"/>
      <c r="J579" s="1" t="s">
        <v>80</v>
      </c>
      <c r="K579" s="3"/>
      <c r="L579" s="3"/>
    </row>
    <row r="580">
      <c r="A580" s="4" t="s">
        <v>6187</v>
      </c>
      <c r="B580" s="1" t="s">
        <v>6188</v>
      </c>
      <c r="C580" s="1" t="s">
        <v>6189</v>
      </c>
      <c r="D580" s="1" t="s">
        <v>10124</v>
      </c>
      <c r="E580" s="1" t="str">
        <f t="shared" si="1"/>
        <v>64 rue Magendie                                                                                                </v>
      </c>
      <c r="F580" s="1" t="s">
        <v>9592</v>
      </c>
      <c r="G580" s="1" t="s">
        <v>6191</v>
      </c>
      <c r="H580" s="1" t="s">
        <v>11</v>
      </c>
      <c r="I580" s="5" t="s">
        <v>6192</v>
      </c>
      <c r="J580" s="1" t="s">
        <v>154</v>
      </c>
      <c r="K580" s="3"/>
      <c r="L580" s="3"/>
    </row>
    <row r="581">
      <c r="A581" s="4" t="s">
        <v>6194</v>
      </c>
      <c r="B581" s="1" t="s">
        <v>6195</v>
      </c>
      <c r="C581" s="3"/>
      <c r="D581" s="1" t="s">
        <v>9575</v>
      </c>
      <c r="E581" s="1" t="str">
        <f t="shared" si="1"/>
        <v>pas d'adresse</v>
      </c>
      <c r="F581" s="1" t="s">
        <v>9608</v>
      </c>
      <c r="G581" s="3"/>
      <c r="H581" s="1" t="s">
        <v>11</v>
      </c>
      <c r="I581" s="1" t="s">
        <v>11</v>
      </c>
      <c r="J581" s="1" t="s">
        <v>11</v>
      </c>
      <c r="K581" s="3"/>
      <c r="L581" s="3"/>
    </row>
    <row r="582">
      <c r="A582" s="4" t="s">
        <v>6201</v>
      </c>
      <c r="B582" s="1" t="s">
        <v>6202</v>
      </c>
      <c r="C582" s="1" t="s">
        <v>6203</v>
      </c>
      <c r="D582" s="1" t="s">
        <v>10125</v>
      </c>
      <c r="E582" s="1" t="str">
        <f t="shared" si="1"/>
        <v>188 Rue Pasteur                                  Residence le Darvin                                                                                                              </v>
      </c>
      <c r="F582" s="1" t="s">
        <v>9661</v>
      </c>
      <c r="G582" s="1" t="s">
        <v>6205</v>
      </c>
      <c r="H582" s="1" t="s">
        <v>6206</v>
      </c>
      <c r="I582" s="1" t="s">
        <v>11</v>
      </c>
      <c r="J582" s="1" t="s">
        <v>183</v>
      </c>
      <c r="K582" s="3"/>
      <c r="L582" s="3"/>
    </row>
    <row r="583">
      <c r="A583" s="4" t="s">
        <v>6208</v>
      </c>
      <c r="B583" s="1" t="s">
        <v>6209</v>
      </c>
      <c r="C583" s="1" t="s">
        <v>6210</v>
      </c>
      <c r="D583" s="1" t="s">
        <v>10126</v>
      </c>
      <c r="E583" s="1" t="str">
        <f t="shared" si="1"/>
        <v>quai de queyries                                                                                                </v>
      </c>
      <c r="F583" s="1" t="s">
        <v>9603</v>
      </c>
      <c r="G583" s="1" t="s">
        <v>6212</v>
      </c>
      <c r="H583" s="1" t="s">
        <v>6213</v>
      </c>
      <c r="I583" s="5" t="s">
        <v>6214</v>
      </c>
      <c r="J583" s="1" t="s">
        <v>31</v>
      </c>
      <c r="K583" s="3"/>
      <c r="L583" s="3"/>
    </row>
    <row r="584">
      <c r="A584" s="4" t="s">
        <v>6216</v>
      </c>
      <c r="B584" s="1" t="s">
        <v>6217</v>
      </c>
      <c r="C584" s="1" t="s">
        <v>6218</v>
      </c>
      <c r="D584" s="1" t="s">
        <v>10127</v>
      </c>
      <c r="E584" s="1" t="str">
        <f t="shared" si="1"/>
        <v>MNE 3 rue de Tauzia                                                                                                 </v>
      </c>
      <c r="F584" s="1" t="s">
        <v>9597</v>
      </c>
      <c r="G584" s="1" t="s">
        <v>6220</v>
      </c>
      <c r="H584" s="1" t="s">
        <v>11</v>
      </c>
      <c r="I584" s="5" t="s">
        <v>6221</v>
      </c>
      <c r="J584" s="1" t="s">
        <v>382</v>
      </c>
      <c r="K584" s="3"/>
      <c r="L584" s="3"/>
    </row>
    <row r="585">
      <c r="A585" s="4" t="s">
        <v>6223</v>
      </c>
      <c r="B585" s="1" t="s">
        <v>6224</v>
      </c>
      <c r="C585" s="1" t="s">
        <v>6225</v>
      </c>
      <c r="D585" s="1" t="s">
        <v>10128</v>
      </c>
      <c r="E585" s="1" t="str">
        <f t="shared" si="1"/>
        <v>16 rue André Darbon                                 Apt. 144                                                                                                             </v>
      </c>
      <c r="F585" s="1" t="s">
        <v>9603</v>
      </c>
      <c r="G585" s="1" t="s">
        <v>6227</v>
      </c>
      <c r="H585" s="1" t="s">
        <v>11</v>
      </c>
      <c r="I585" s="5" t="s">
        <v>6228</v>
      </c>
      <c r="J585" s="1" t="s">
        <v>1199</v>
      </c>
      <c r="K585" s="3"/>
      <c r="L585" s="3"/>
    </row>
    <row r="586">
      <c r="A586" s="4" t="s">
        <v>6230</v>
      </c>
      <c r="B586" s="1" t="s">
        <v>6231</v>
      </c>
      <c r="C586" s="1" t="s">
        <v>6232</v>
      </c>
      <c r="D586" s="1" t="s">
        <v>10129</v>
      </c>
      <c r="E586" s="1" t="str">
        <f t="shared" si="1"/>
        <v>13 rue de Cenon                                                                                                </v>
      </c>
      <c r="F586" s="1" t="s">
        <v>9631</v>
      </c>
      <c r="G586" s="1" t="s">
        <v>6234</v>
      </c>
      <c r="H586" s="1" t="s">
        <v>11</v>
      </c>
      <c r="I586" s="5" t="s">
        <v>6235</v>
      </c>
      <c r="J586" s="1" t="s">
        <v>80</v>
      </c>
      <c r="K586" s="3"/>
      <c r="L586" s="3"/>
    </row>
    <row r="587">
      <c r="A587" s="4" t="s">
        <v>6241</v>
      </c>
      <c r="B587" s="1" t="s">
        <v>6242</v>
      </c>
      <c r="C587" s="1" t="s">
        <v>6243</v>
      </c>
      <c r="D587" s="1" t="s">
        <v>10130</v>
      </c>
      <c r="E587" s="1" t="str">
        <f t="shared" si="1"/>
        <v>40 avenue d'Eysines                                                                                                </v>
      </c>
      <c r="F587" s="1" t="s">
        <v>9661</v>
      </c>
      <c r="G587" s="1" t="s">
        <v>6245</v>
      </c>
      <c r="H587" s="1" t="s">
        <v>6246</v>
      </c>
      <c r="I587" s="1" t="s">
        <v>11</v>
      </c>
      <c r="J587" s="1" t="s">
        <v>154</v>
      </c>
      <c r="K587" s="3"/>
      <c r="L587" s="3"/>
    </row>
    <row r="588">
      <c r="A588" s="4" t="s">
        <v>6248</v>
      </c>
      <c r="B588" s="1" t="s">
        <v>6249</v>
      </c>
      <c r="C588" s="1" t="s">
        <v>6250</v>
      </c>
      <c r="D588" s="1" t="s">
        <v>10131</v>
      </c>
      <c r="E588" s="1" t="str">
        <f t="shared" si="1"/>
        <v>22 rue soldat moncourrier                                                                                                 </v>
      </c>
      <c r="F588" s="1" t="s">
        <v>9592</v>
      </c>
      <c r="G588" s="1" t="s">
        <v>6252</v>
      </c>
      <c r="H588" s="1" t="s">
        <v>11</v>
      </c>
      <c r="I588" s="1" t="s">
        <v>11</v>
      </c>
      <c r="J588" s="1" t="s">
        <v>80</v>
      </c>
      <c r="K588" s="3"/>
      <c r="L588" s="3"/>
    </row>
    <row r="589">
      <c r="A589" s="4" t="s">
        <v>6258</v>
      </c>
      <c r="B589" s="1" t="s">
        <v>6259</v>
      </c>
      <c r="C589" s="1" t="s">
        <v>6260</v>
      </c>
      <c r="D589" s="1" t="s">
        <v>10132</v>
      </c>
      <c r="E589" s="1" t="str">
        <f t="shared" si="1"/>
        <v>99 rue Judaïque                                                                                                </v>
      </c>
      <c r="F589" s="1" t="s">
        <v>9592</v>
      </c>
      <c r="G589" s="1" t="s">
        <v>6262</v>
      </c>
      <c r="H589" s="1" t="s">
        <v>11</v>
      </c>
      <c r="I589" s="1" t="s">
        <v>11</v>
      </c>
      <c r="J589" s="1" t="s">
        <v>924</v>
      </c>
      <c r="K589" s="3"/>
      <c r="L589" s="3"/>
    </row>
    <row r="590">
      <c r="A590" s="4" t="s">
        <v>6270</v>
      </c>
      <c r="B590" s="1" t="s">
        <v>6271</v>
      </c>
      <c r="C590" s="1" t="s">
        <v>6272</v>
      </c>
      <c r="D590" s="1" t="s">
        <v>10133</v>
      </c>
      <c r="E590" s="1" t="str">
        <f t="shared" si="1"/>
        <v>153 rue François Roganeau                                                                BP 20031                                </v>
      </c>
      <c r="F590" s="1" t="s">
        <v>10134</v>
      </c>
      <c r="G590" s="1" t="s">
        <v>6274</v>
      </c>
      <c r="H590" s="1" t="s">
        <v>11</v>
      </c>
      <c r="I590" s="5" t="s">
        <v>6275</v>
      </c>
      <c r="J590" s="1" t="s">
        <v>312</v>
      </c>
      <c r="K590" s="3"/>
      <c r="L590" s="3"/>
    </row>
    <row r="591">
      <c r="A591" s="4" t="s">
        <v>6277</v>
      </c>
      <c r="B591" s="1" t="s">
        <v>6278</v>
      </c>
      <c r="C591" s="1" t="s">
        <v>6279</v>
      </c>
      <c r="D591" s="1" t="s">
        <v>10135</v>
      </c>
      <c r="E591" s="1" t="str">
        <f t="shared" si="1"/>
        <v>97 rue de Bègles                                                                                                </v>
      </c>
      <c r="F591" s="1" t="s">
        <v>9597</v>
      </c>
      <c r="G591" s="1" t="s">
        <v>6281</v>
      </c>
      <c r="H591" s="1" t="s">
        <v>11</v>
      </c>
      <c r="I591" s="5" t="s">
        <v>6282</v>
      </c>
      <c r="J591" s="1" t="s">
        <v>11</v>
      </c>
      <c r="K591" s="3"/>
      <c r="L591" s="3"/>
    </row>
    <row r="592">
      <c r="A592" s="4" t="s">
        <v>6284</v>
      </c>
      <c r="B592" s="1" t="s">
        <v>6285</v>
      </c>
      <c r="C592" s="1" t="s">
        <v>6286</v>
      </c>
      <c r="D592" s="1" t="s">
        <v>10136</v>
      </c>
      <c r="E592" s="1" t="str">
        <f t="shared" si="1"/>
        <v>3 rue Tauzia                                                                                                </v>
      </c>
      <c r="F592" s="1" t="s">
        <v>9597</v>
      </c>
      <c r="G592" s="1" t="s">
        <v>6288</v>
      </c>
      <c r="H592" s="1" t="s">
        <v>6289</v>
      </c>
      <c r="I592" s="5" t="s">
        <v>6290</v>
      </c>
      <c r="J592" s="1" t="s">
        <v>31</v>
      </c>
      <c r="K592" s="3"/>
      <c r="L592" s="3"/>
    </row>
    <row r="593">
      <c r="A593" s="4" t="s">
        <v>6292</v>
      </c>
      <c r="B593" s="1" t="s">
        <v>6293</v>
      </c>
      <c r="C593" s="1" t="s">
        <v>6294</v>
      </c>
      <c r="D593" s="1" t="s">
        <v>10137</v>
      </c>
      <c r="E593" s="1" t="str">
        <f t="shared" si="1"/>
        <v>Chez M. Christian Sauvaitre, 42 Rue de Cauderès                                                                                                </v>
      </c>
      <c r="F593" s="1" t="s">
        <v>9597</v>
      </c>
      <c r="G593" s="1" t="s">
        <v>6296</v>
      </c>
      <c r="H593" s="1" t="s">
        <v>11</v>
      </c>
      <c r="I593" s="1" t="s">
        <v>11</v>
      </c>
      <c r="J593" s="1" t="s">
        <v>154</v>
      </c>
      <c r="K593" s="3"/>
      <c r="L593" s="3"/>
    </row>
    <row r="594">
      <c r="A594" s="4" t="s">
        <v>6300</v>
      </c>
      <c r="B594" s="1" t="s">
        <v>6301</v>
      </c>
      <c r="C594" s="1" t="s">
        <v>6302</v>
      </c>
      <c r="D594" s="1" t="s">
        <v>10138</v>
      </c>
      <c r="E594" s="1" t="str">
        <f t="shared" si="1"/>
        <v>30 rue La Mothe                                                                                                </v>
      </c>
      <c r="F594" s="1" t="s">
        <v>9597</v>
      </c>
      <c r="G594" s="1" t="s">
        <v>6304</v>
      </c>
      <c r="H594" s="1" t="s">
        <v>6305</v>
      </c>
      <c r="I594" s="1" t="s">
        <v>11</v>
      </c>
      <c r="J594" s="1" t="s">
        <v>31</v>
      </c>
      <c r="K594" s="3"/>
      <c r="L594" s="3"/>
    </row>
    <row r="595">
      <c r="A595" s="4" t="s">
        <v>6313</v>
      </c>
      <c r="B595" s="1" t="s">
        <v>6314</v>
      </c>
      <c r="C595" s="1" t="s">
        <v>6315</v>
      </c>
      <c r="D595" s="1" t="s">
        <v>10139</v>
      </c>
      <c r="E595" s="1" t="str">
        <f t="shared" si="1"/>
        <v>3 rue Lafayette                                                                                                </v>
      </c>
      <c r="F595" s="1" t="s">
        <v>9592</v>
      </c>
      <c r="G595" s="1" t="s">
        <v>6317</v>
      </c>
      <c r="H595" s="1" t="s">
        <v>11</v>
      </c>
      <c r="I595" s="5" t="s">
        <v>6318</v>
      </c>
      <c r="J595" s="1" t="s">
        <v>80</v>
      </c>
      <c r="K595" s="3"/>
      <c r="L595" s="3"/>
    </row>
    <row r="596">
      <c r="A596" s="4" t="s">
        <v>6326</v>
      </c>
      <c r="B596" s="1" t="s">
        <v>6327</v>
      </c>
      <c r="C596" s="1" t="s">
        <v>6328</v>
      </c>
      <c r="D596" s="1" t="s">
        <v>10140</v>
      </c>
      <c r="E596" s="1" t="str">
        <f t="shared" si="1"/>
        <v>102 rue Sainte Catherine                                                                                                </v>
      </c>
      <c r="F596" s="1" t="s">
        <v>9592</v>
      </c>
      <c r="G596" s="1" t="s">
        <v>6330</v>
      </c>
      <c r="H596" s="1" t="s">
        <v>11</v>
      </c>
      <c r="I596" s="5" t="s">
        <v>6331</v>
      </c>
      <c r="J596" s="1" t="s">
        <v>654</v>
      </c>
      <c r="K596" s="3"/>
      <c r="L596" s="3"/>
    </row>
    <row r="597">
      <c r="A597" s="4" t="s">
        <v>6335</v>
      </c>
      <c r="B597" s="1" t="s">
        <v>6336</v>
      </c>
      <c r="C597" s="1" t="s">
        <v>6337</v>
      </c>
      <c r="D597" s="1" t="s">
        <v>10141</v>
      </c>
      <c r="E597" s="1" t="str">
        <f t="shared" si="1"/>
        <v>38 cours Maréchal Foch                                                                                                </v>
      </c>
      <c r="F597" s="1" t="s">
        <v>9592</v>
      </c>
      <c r="G597" s="1" t="s">
        <v>6339</v>
      </c>
      <c r="H597" s="1" t="s">
        <v>11</v>
      </c>
      <c r="I597" s="5" t="s">
        <v>6340</v>
      </c>
      <c r="J597" s="1" t="s">
        <v>80</v>
      </c>
      <c r="K597" s="3"/>
      <c r="L597" s="3"/>
    </row>
    <row r="598">
      <c r="A598" s="4" t="s">
        <v>6356</v>
      </c>
      <c r="B598" s="1" t="s">
        <v>6357</v>
      </c>
      <c r="C598" s="1" t="s">
        <v>6358</v>
      </c>
      <c r="D598" s="1" t="s">
        <v>10142</v>
      </c>
      <c r="E598" s="1" t="str">
        <f t="shared" si="1"/>
        <v>1 rue du docteur bert                                                                                                </v>
      </c>
      <c r="F598" s="1" t="s">
        <v>9661</v>
      </c>
      <c r="G598" s="1" t="s">
        <v>6360</v>
      </c>
      <c r="H598" s="1" t="s">
        <v>11</v>
      </c>
      <c r="I598" s="1" t="s">
        <v>11</v>
      </c>
      <c r="J598" s="1" t="s">
        <v>80</v>
      </c>
      <c r="K598" s="3"/>
      <c r="L598" s="3"/>
    </row>
    <row r="599">
      <c r="A599" s="4" t="s">
        <v>6370</v>
      </c>
      <c r="B599" s="1" t="s">
        <v>6371</v>
      </c>
      <c r="C599" s="3"/>
      <c r="D599" s="1" t="s">
        <v>9575</v>
      </c>
      <c r="E599" s="1" t="str">
        <f t="shared" si="1"/>
        <v>pas d'adresse</v>
      </c>
      <c r="F599" s="1" t="s">
        <v>9608</v>
      </c>
      <c r="G599" s="3"/>
      <c r="H599" s="1" t="s">
        <v>11</v>
      </c>
      <c r="I599" s="1" t="s">
        <v>11</v>
      </c>
      <c r="J599" s="1" t="s">
        <v>11</v>
      </c>
      <c r="K599" s="3"/>
      <c r="L599" s="3"/>
    </row>
    <row r="600">
      <c r="A600" s="4" t="s">
        <v>6373</v>
      </c>
      <c r="B600" s="1" t="s">
        <v>6374</v>
      </c>
      <c r="C600" s="1" t="s">
        <v>6375</v>
      </c>
      <c r="D600" s="1" t="s">
        <v>10143</v>
      </c>
      <c r="E600" s="1" t="str">
        <f t="shared" si="1"/>
        <v>11/13 rue de Gironde                                 Immeuble la Fabrique                                                                                                             </v>
      </c>
      <c r="F600" s="1" t="s">
        <v>9603</v>
      </c>
      <c r="G600" s="1" t="s">
        <v>6377</v>
      </c>
      <c r="H600" s="1" t="s">
        <v>6378</v>
      </c>
      <c r="I600" s="5" t="s">
        <v>6379</v>
      </c>
      <c r="J600" s="1" t="s">
        <v>924</v>
      </c>
      <c r="K600" s="3"/>
      <c r="L600" s="3"/>
    </row>
    <row r="601">
      <c r="A601" s="4" t="s">
        <v>6393</v>
      </c>
      <c r="B601" s="1" t="s">
        <v>6394</v>
      </c>
      <c r="C601" s="1" t="s">
        <v>6395</v>
      </c>
      <c r="D601" s="1" t="s">
        <v>10144</v>
      </c>
      <c r="E601" s="1" t="str">
        <f t="shared" si="1"/>
        <v>Place Saint Christoly                                 Athénée Père Joseph Wrésinski,  Boîte n°10                                                                                                             </v>
      </c>
      <c r="F601" s="1" t="s">
        <v>9592</v>
      </c>
      <c r="G601" s="1" t="s">
        <v>6397</v>
      </c>
      <c r="H601" s="1" t="s">
        <v>6398</v>
      </c>
      <c r="I601" s="5" t="s">
        <v>6399</v>
      </c>
      <c r="J601" s="1" t="s">
        <v>924</v>
      </c>
      <c r="K601" s="3"/>
      <c r="L601" s="3"/>
    </row>
    <row r="602">
      <c r="A602" s="4" t="s">
        <v>6403</v>
      </c>
      <c r="B602" s="1" t="s">
        <v>6404</v>
      </c>
      <c r="C602" s="1" t="s">
        <v>6405</v>
      </c>
      <c r="D602" s="1" t="s">
        <v>10145</v>
      </c>
      <c r="E602" s="1" t="str">
        <f t="shared" si="1"/>
        <v>198 ROUTE DE TOULOUSE                                                                                                 </v>
      </c>
      <c r="F602" s="1" t="s">
        <v>9628</v>
      </c>
      <c r="G602" s="1" t="s">
        <v>6407</v>
      </c>
      <c r="H602" s="1" t="s">
        <v>11</v>
      </c>
      <c r="I602" s="5" t="s">
        <v>6408</v>
      </c>
      <c r="J602" s="1" t="s">
        <v>31</v>
      </c>
      <c r="K602" s="3"/>
      <c r="L602" s="3"/>
    </row>
    <row r="603">
      <c r="A603" s="4" t="s">
        <v>6418</v>
      </c>
      <c r="B603" s="1" t="s">
        <v>6419</v>
      </c>
      <c r="C603" s="1" t="s">
        <v>6420</v>
      </c>
      <c r="D603" s="1" t="s">
        <v>10146</v>
      </c>
      <c r="E603" s="1" t="str">
        <f t="shared" si="1"/>
        <v>48 avenue Jean Macé                                                                                                </v>
      </c>
      <c r="F603" s="1" t="s">
        <v>9601</v>
      </c>
      <c r="G603" s="1" t="s">
        <v>6422</v>
      </c>
      <c r="H603" s="1" t="s">
        <v>11</v>
      </c>
      <c r="I603" s="1" t="s">
        <v>11</v>
      </c>
      <c r="J603" s="1" t="s">
        <v>80</v>
      </c>
      <c r="K603" s="3"/>
      <c r="L603" s="3"/>
    </row>
    <row r="604">
      <c r="A604" s="4" t="s">
        <v>6424</v>
      </c>
      <c r="B604" s="1" t="s">
        <v>6425</v>
      </c>
      <c r="C604" s="1" t="s">
        <v>6426</v>
      </c>
      <c r="D604" s="1" t="s">
        <v>10147</v>
      </c>
      <c r="E604" s="1" t="str">
        <f t="shared" si="1"/>
        <v>36 RUE DUPATY                                                                                                </v>
      </c>
      <c r="F604" s="1" t="s">
        <v>9603</v>
      </c>
      <c r="G604" s="1" t="s">
        <v>6428</v>
      </c>
      <c r="H604" s="1" t="s">
        <v>11</v>
      </c>
      <c r="I604" s="1" t="s">
        <v>11</v>
      </c>
      <c r="J604" s="1" t="s">
        <v>80</v>
      </c>
      <c r="K604" s="3"/>
      <c r="L604" s="3"/>
    </row>
    <row r="605">
      <c r="A605" s="4" t="s">
        <v>6430</v>
      </c>
      <c r="B605" s="1" t="s">
        <v>6431</v>
      </c>
      <c r="C605" s="1" t="s">
        <v>6432</v>
      </c>
      <c r="D605" s="1" t="s">
        <v>10148</v>
      </c>
      <c r="E605" s="1" t="str">
        <f t="shared" si="1"/>
        <v>9 rue de Condé                                                                                                 </v>
      </c>
      <c r="F605" s="1" t="s">
        <v>9592</v>
      </c>
      <c r="G605" s="1" t="s">
        <v>6434</v>
      </c>
      <c r="H605" s="1" t="s">
        <v>11</v>
      </c>
      <c r="I605" s="1" t="s">
        <v>11</v>
      </c>
      <c r="J605" s="1" t="s">
        <v>53</v>
      </c>
      <c r="K605" s="3"/>
      <c r="L605" s="3"/>
    </row>
    <row r="606">
      <c r="A606" s="4" t="s">
        <v>6440</v>
      </c>
      <c r="B606" s="1" t="s">
        <v>6441</v>
      </c>
      <c r="C606" s="1" t="s">
        <v>6442</v>
      </c>
      <c r="D606" s="1" t="s">
        <v>10149</v>
      </c>
      <c r="E606" s="1" t="str">
        <f t="shared" si="1"/>
        <v>31 rue Minvielle                                                                                                </v>
      </c>
      <c r="F606" s="1" t="s">
        <v>9592</v>
      </c>
      <c r="G606" s="1" t="s">
        <v>6444</v>
      </c>
      <c r="H606" s="1" t="s">
        <v>11</v>
      </c>
      <c r="I606" s="5" t="s">
        <v>6445</v>
      </c>
      <c r="J606" s="1" t="s">
        <v>80</v>
      </c>
      <c r="K606" s="3"/>
      <c r="L606" s="3"/>
    </row>
    <row r="607">
      <c r="A607" s="4" t="s">
        <v>6449</v>
      </c>
      <c r="B607" s="1" t="s">
        <v>6450</v>
      </c>
      <c r="C607" s="3"/>
      <c r="D607" s="1" t="s">
        <v>9575</v>
      </c>
      <c r="E607" s="1" t="str">
        <f t="shared" si="1"/>
        <v>pas d'adresse</v>
      </c>
      <c r="F607" s="1" t="s">
        <v>9608</v>
      </c>
      <c r="G607" s="3"/>
      <c r="H607" s="1" t="s">
        <v>11</v>
      </c>
      <c r="I607" s="1" t="s">
        <v>11</v>
      </c>
      <c r="J607" s="1" t="s">
        <v>11</v>
      </c>
      <c r="K607" s="3"/>
      <c r="L607" s="3"/>
    </row>
    <row r="608">
      <c r="A608" s="4" t="s">
        <v>6458</v>
      </c>
      <c r="B608" s="1" t="s">
        <v>6459</v>
      </c>
      <c r="C608" s="1" t="s">
        <v>6460</v>
      </c>
      <c r="D608" s="1" t="s">
        <v>10150</v>
      </c>
      <c r="E608" s="1" t="str">
        <f t="shared" si="1"/>
        <v>8 rue de l'Abbé Gaillard                                                                                                </v>
      </c>
      <c r="F608" s="1" t="s">
        <v>10151</v>
      </c>
      <c r="G608" s="1" t="s">
        <v>6462</v>
      </c>
      <c r="H608" s="1" t="s">
        <v>11</v>
      </c>
      <c r="I608" s="5" t="s">
        <v>6463</v>
      </c>
      <c r="J608" s="1" t="s">
        <v>154</v>
      </c>
      <c r="K608" s="3"/>
      <c r="L608" s="3"/>
    </row>
    <row r="609">
      <c r="A609" s="4" t="s">
        <v>6469</v>
      </c>
      <c r="B609" s="1" t="s">
        <v>6470</v>
      </c>
      <c r="C609" s="1" t="s">
        <v>6471</v>
      </c>
      <c r="D609" s="1" t="s">
        <v>10152</v>
      </c>
      <c r="E609" s="1" t="str">
        <f t="shared" si="1"/>
        <v>Palais de Justice                                  Place de la République                                                                                                              </v>
      </c>
      <c r="F609" s="1" t="s">
        <v>9592</v>
      </c>
      <c r="G609" s="1" t="s">
        <v>6473</v>
      </c>
      <c r="H609" s="1" t="s">
        <v>6474</v>
      </c>
      <c r="I609" s="1" t="s">
        <v>11</v>
      </c>
      <c r="J609" s="1" t="s">
        <v>312</v>
      </c>
      <c r="K609" s="3"/>
      <c r="L609" s="3"/>
    </row>
    <row r="610">
      <c r="A610" s="4" t="s">
        <v>6478</v>
      </c>
      <c r="B610" s="1" t="s">
        <v>6479</v>
      </c>
      <c r="C610" s="1" t="s">
        <v>6480</v>
      </c>
      <c r="D610" s="1" t="s">
        <v>10153</v>
      </c>
      <c r="E610" s="1" t="str">
        <f t="shared" si="1"/>
        <v>19, rue du cloître                                                                                                </v>
      </c>
      <c r="F610" s="1" t="s">
        <v>9597</v>
      </c>
      <c r="G610" s="1" t="s">
        <v>6482</v>
      </c>
      <c r="H610" s="1" t="s">
        <v>11</v>
      </c>
      <c r="I610" s="5" t="s">
        <v>6483</v>
      </c>
      <c r="J610" s="1" t="s">
        <v>80</v>
      </c>
      <c r="K610" s="3"/>
      <c r="L610" s="3"/>
    </row>
    <row r="611">
      <c r="A611" s="4" t="s">
        <v>6485</v>
      </c>
      <c r="B611" s="1" t="s">
        <v>6486</v>
      </c>
      <c r="C611" s="3"/>
      <c r="D611" s="1" t="s">
        <v>9575</v>
      </c>
      <c r="E611" s="1" t="str">
        <f t="shared" si="1"/>
        <v>pas d'adresse</v>
      </c>
      <c r="F611" s="1" t="s">
        <v>9608</v>
      </c>
      <c r="G611" s="3"/>
      <c r="H611" s="1" t="s">
        <v>11</v>
      </c>
      <c r="I611" s="1" t="s">
        <v>11</v>
      </c>
      <c r="J611" s="1" t="s">
        <v>11</v>
      </c>
      <c r="K611" s="3"/>
      <c r="L611" s="3"/>
    </row>
    <row r="612">
      <c r="A612" s="4" t="s">
        <v>6498</v>
      </c>
      <c r="B612" s="1" t="s">
        <v>6499</v>
      </c>
      <c r="C612" s="1" t="s">
        <v>6500</v>
      </c>
      <c r="D612" s="1" t="s">
        <v>10154</v>
      </c>
      <c r="E612" s="1" t="str">
        <f t="shared" si="1"/>
        <v>36 RUE BARREYRE                                                                                                </v>
      </c>
      <c r="F612" s="1" t="s">
        <v>9603</v>
      </c>
      <c r="G612" s="1" t="s">
        <v>6502</v>
      </c>
      <c r="H612" s="1" t="s">
        <v>6503</v>
      </c>
      <c r="I612" s="3"/>
      <c r="J612" s="1" t="s">
        <v>382</v>
      </c>
      <c r="K612" s="3"/>
      <c r="L612" s="3"/>
    </row>
    <row r="613">
      <c r="A613" s="4" t="s">
        <v>6507</v>
      </c>
      <c r="B613" s="1" t="s">
        <v>6508</v>
      </c>
      <c r="C613" s="1" t="s">
        <v>6509</v>
      </c>
      <c r="D613" s="1" t="s">
        <v>10155</v>
      </c>
      <c r="E613" s="1" t="str">
        <f t="shared" si="1"/>
        <v>1 rue de la Benauge                                 Centre de secours de la Benauge                                                                                                             </v>
      </c>
      <c r="F613" s="1" t="s">
        <v>9631</v>
      </c>
      <c r="G613" s="1" t="s">
        <v>6511</v>
      </c>
      <c r="H613" s="1" t="s">
        <v>11</v>
      </c>
      <c r="I613" s="5" t="s">
        <v>6512</v>
      </c>
      <c r="J613" s="1" t="s">
        <v>154</v>
      </c>
      <c r="K613" s="3"/>
      <c r="L613" s="3"/>
    </row>
    <row r="614">
      <c r="A614" s="4" t="s">
        <v>6516</v>
      </c>
      <c r="B614" s="1" t="s">
        <v>6517</v>
      </c>
      <c r="C614" s="1" t="s">
        <v>6518</v>
      </c>
      <c r="D614" s="1" t="s">
        <v>10156</v>
      </c>
      <c r="E614" s="1" t="str">
        <f t="shared" si="1"/>
        <v>2 Impasse Peruchet                                                                                                </v>
      </c>
      <c r="F614" s="1" t="s">
        <v>10157</v>
      </c>
      <c r="G614" s="1" t="s">
        <v>6520</v>
      </c>
      <c r="H614" s="1" t="s">
        <v>11</v>
      </c>
      <c r="I614" s="3"/>
      <c r="J614" s="1" t="s">
        <v>80</v>
      </c>
      <c r="K614" s="3"/>
      <c r="L614" s="3"/>
    </row>
    <row r="615">
      <c r="A615" s="4" t="s">
        <v>6524</v>
      </c>
      <c r="B615" s="1" t="s">
        <v>6525</v>
      </c>
      <c r="C615" s="1" t="s">
        <v>6526</v>
      </c>
      <c r="D615" s="1" t="s">
        <v>10158</v>
      </c>
      <c r="E615" s="1" t="str">
        <f t="shared" si="1"/>
        <v>Rue PAUL COURTEAULT                                                                BP 10702                                </v>
      </c>
      <c r="F615" s="1" t="s">
        <v>10159</v>
      </c>
      <c r="G615" s="1" t="s">
        <v>6528</v>
      </c>
      <c r="H615" s="1" t="s">
        <v>11</v>
      </c>
      <c r="I615" s="5" t="s">
        <v>6529</v>
      </c>
      <c r="J615" s="1" t="s">
        <v>312</v>
      </c>
      <c r="K615" s="3"/>
      <c r="L615" s="3"/>
    </row>
    <row r="616">
      <c r="A616" s="4" t="s">
        <v>6533</v>
      </c>
      <c r="B616" s="1" t="s">
        <v>6534</v>
      </c>
      <c r="C616" s="1" t="s">
        <v>6535</v>
      </c>
      <c r="D616" s="1" t="s">
        <v>10160</v>
      </c>
      <c r="E616" s="1" t="str">
        <f t="shared" si="1"/>
        <v>153 Rue David Johnston                                 Maison des Sports et de la Vie Associative                                                                                                             </v>
      </c>
      <c r="F616" s="1" t="s">
        <v>9592</v>
      </c>
      <c r="G616" s="1" t="s">
        <v>6537</v>
      </c>
      <c r="H616" s="1" t="s">
        <v>6538</v>
      </c>
      <c r="I616" s="5" t="s">
        <v>6539</v>
      </c>
      <c r="J616" s="1" t="s">
        <v>312</v>
      </c>
      <c r="K616" s="3"/>
      <c r="L616" s="3"/>
    </row>
    <row r="617">
      <c r="A617" s="4" t="s">
        <v>6551</v>
      </c>
      <c r="B617" s="1" t="s">
        <v>6552</v>
      </c>
      <c r="C617" s="1" t="s">
        <v>6553</v>
      </c>
      <c r="D617" s="1" t="s">
        <v>10161</v>
      </c>
      <c r="E617" s="1" t="str">
        <f t="shared" si="1"/>
        <v>11 rue Segalier                                  Résidence le Pradeau                                                                                                             </v>
      </c>
      <c r="F617" s="1" t="s">
        <v>9592</v>
      </c>
      <c r="G617" s="1" t="s">
        <v>6555</v>
      </c>
      <c r="H617" s="1" t="s">
        <v>6556</v>
      </c>
      <c r="I617" s="5" t="s">
        <v>6557</v>
      </c>
      <c r="J617" s="1" t="s">
        <v>80</v>
      </c>
      <c r="K617" s="3"/>
      <c r="L617" s="3"/>
    </row>
    <row r="618">
      <c r="A618" s="4" t="s">
        <v>6563</v>
      </c>
      <c r="B618" s="1" t="s">
        <v>6564</v>
      </c>
      <c r="C618" s="1" t="s">
        <v>6565</v>
      </c>
      <c r="D618" s="1" t="s">
        <v>10162</v>
      </c>
      <c r="E618" s="1" t="str">
        <f t="shared" si="1"/>
        <v>9, Rue francois Rabelais                                                                                                </v>
      </c>
      <c r="F618" s="1" t="s">
        <v>10101</v>
      </c>
      <c r="G618" s="1" t="s">
        <v>6567</v>
      </c>
      <c r="H618" s="1" t="s">
        <v>6568</v>
      </c>
      <c r="I618" s="1" t="s">
        <v>11</v>
      </c>
      <c r="J618" s="1" t="s">
        <v>31</v>
      </c>
      <c r="K618" s="3"/>
      <c r="L618" s="3"/>
    </row>
    <row r="619">
      <c r="A619" s="4" t="s">
        <v>6570</v>
      </c>
      <c r="B619" s="1" t="s">
        <v>6571</v>
      </c>
      <c r="C619" s="1" t="s">
        <v>6572</v>
      </c>
      <c r="D619" s="1" t="s">
        <v>10163</v>
      </c>
      <c r="E619" s="1" t="str">
        <f t="shared" si="1"/>
        <v>16 rue Ausone                                                                                                </v>
      </c>
      <c r="F619" s="1" t="s">
        <v>9592</v>
      </c>
      <c r="G619" s="1" t="s">
        <v>6574</v>
      </c>
      <c r="H619" s="1" t="s">
        <v>6575</v>
      </c>
      <c r="I619" s="1" t="s">
        <v>11</v>
      </c>
      <c r="J619" s="1" t="s">
        <v>382</v>
      </c>
      <c r="K619" s="3"/>
      <c r="L619" s="3"/>
    </row>
    <row r="620">
      <c r="A620" s="4" t="s">
        <v>6577</v>
      </c>
      <c r="B620" s="1" t="s">
        <v>6578</v>
      </c>
      <c r="C620" s="1" t="s">
        <v>6579</v>
      </c>
      <c r="D620" s="1" t="s">
        <v>10164</v>
      </c>
      <c r="E620" s="1" t="str">
        <f t="shared" si="1"/>
        <v>16 rue Professeur André Lambinet                                 Chez M. N'SOSSOLO DANY Tour 1, Appart. 1, Résidence La Benauge                                                                                                             </v>
      </c>
      <c r="F620" s="1" t="s">
        <v>9631</v>
      </c>
      <c r="G620" s="1" t="s">
        <v>6581</v>
      </c>
      <c r="H620" s="1" t="s">
        <v>6582</v>
      </c>
      <c r="I620" s="1" t="s">
        <v>11</v>
      </c>
      <c r="J620" s="1" t="s">
        <v>80</v>
      </c>
      <c r="K620" s="3"/>
      <c r="L620" s="3"/>
    </row>
    <row r="621">
      <c r="A621" s="4" t="s">
        <v>6584</v>
      </c>
      <c r="B621" s="1" t="s">
        <v>6585</v>
      </c>
      <c r="C621" s="1" t="s">
        <v>6586</v>
      </c>
      <c r="D621" s="1" t="s">
        <v>10165</v>
      </c>
      <c r="E621" s="1" t="str">
        <f t="shared" si="1"/>
        <v>87 Quai des Queyries                                                                                                </v>
      </c>
      <c r="F621" s="1" t="s">
        <v>9592</v>
      </c>
      <c r="G621" s="1" t="s">
        <v>6588</v>
      </c>
      <c r="H621" s="1" t="s">
        <v>11</v>
      </c>
      <c r="I621" s="5" t="s">
        <v>6589</v>
      </c>
      <c r="J621" s="1" t="s">
        <v>924</v>
      </c>
      <c r="K621" s="3"/>
      <c r="L621" s="3"/>
    </row>
    <row r="622">
      <c r="A622" s="4" t="s">
        <v>6591</v>
      </c>
      <c r="B622" s="1" t="s">
        <v>6592</v>
      </c>
      <c r="C622" s="1" t="s">
        <v>6593</v>
      </c>
      <c r="D622" s="1" t="s">
        <v>10166</v>
      </c>
      <c r="E622" s="1" t="str">
        <f t="shared" si="1"/>
        <v>20 rue de Grassi                                                                                                </v>
      </c>
      <c r="F622" s="1" t="s">
        <v>9592</v>
      </c>
      <c r="G622" s="1" t="s">
        <v>6595</v>
      </c>
      <c r="H622" s="1" t="s">
        <v>6596</v>
      </c>
      <c r="I622" s="5" t="s">
        <v>6597</v>
      </c>
      <c r="J622" s="1" t="s">
        <v>924</v>
      </c>
      <c r="K622" s="3"/>
      <c r="L622" s="3"/>
    </row>
    <row r="623">
      <c r="A623" s="4" t="s">
        <v>6599</v>
      </c>
      <c r="B623" s="1" t="s">
        <v>6600</v>
      </c>
      <c r="C623" s="1" t="s">
        <v>6601</v>
      </c>
      <c r="D623" s="1" t="s">
        <v>10167</v>
      </c>
      <c r="E623" s="1" t="str">
        <f t="shared" si="1"/>
        <v>296 avenue Pasteur                                                                                                </v>
      </c>
      <c r="F623" s="1" t="s">
        <v>9927</v>
      </c>
      <c r="G623" s="1" t="s">
        <v>6603</v>
      </c>
      <c r="H623" s="1" t="s">
        <v>11</v>
      </c>
      <c r="I623" s="5" t="s">
        <v>6604</v>
      </c>
      <c r="J623" s="1" t="s">
        <v>154</v>
      </c>
      <c r="K623" s="3"/>
      <c r="L623" s="3"/>
    </row>
    <row r="624">
      <c r="A624" s="4" t="s">
        <v>6610</v>
      </c>
      <c r="B624" s="1" t="s">
        <v>6611</v>
      </c>
      <c r="C624" s="3"/>
      <c r="D624" s="1" t="s">
        <v>9575</v>
      </c>
      <c r="E624" s="1" t="str">
        <f t="shared" si="1"/>
        <v>pas d'adresse</v>
      </c>
      <c r="F624" s="1" t="s">
        <v>9608</v>
      </c>
      <c r="G624" s="3"/>
      <c r="H624" s="1" t="s">
        <v>11</v>
      </c>
      <c r="I624" s="1" t="s">
        <v>11</v>
      </c>
      <c r="J624" s="1" t="s">
        <v>11</v>
      </c>
      <c r="K624" s="3"/>
      <c r="L624" s="3"/>
    </row>
    <row r="625">
      <c r="A625" s="4" t="s">
        <v>6615</v>
      </c>
      <c r="B625" s="1" t="s">
        <v>6616</v>
      </c>
      <c r="C625" s="1" t="s">
        <v>6617</v>
      </c>
      <c r="D625" s="1" t="s">
        <v>10168</v>
      </c>
      <c r="E625" s="1" t="str">
        <f t="shared" si="1"/>
        <v>1 Place Bardineau                                                                                                </v>
      </c>
      <c r="F625" s="1" t="s">
        <v>9592</v>
      </c>
      <c r="G625" s="1" t="s">
        <v>6619</v>
      </c>
      <c r="H625" s="1" t="s">
        <v>6620</v>
      </c>
      <c r="I625" s="5" t="s">
        <v>6621</v>
      </c>
      <c r="J625" s="1" t="s">
        <v>80</v>
      </c>
      <c r="K625" s="3"/>
      <c r="L625" s="3"/>
    </row>
    <row r="626">
      <c r="A626" s="4" t="s">
        <v>6623</v>
      </c>
      <c r="B626" s="1" t="s">
        <v>6624</v>
      </c>
      <c r="C626" s="1" t="s">
        <v>6625</v>
      </c>
      <c r="D626" s="1" t="s">
        <v>9939</v>
      </c>
      <c r="E626" s="1" t="str">
        <f t="shared" si="1"/>
        <v>36 rue du Sablonat                                                                                                </v>
      </c>
      <c r="F626" s="1" t="s">
        <v>9661</v>
      </c>
      <c r="G626" s="1" t="s">
        <v>6627</v>
      </c>
      <c r="H626" s="1" t="s">
        <v>11</v>
      </c>
      <c r="I626" s="5" t="s">
        <v>6628</v>
      </c>
      <c r="J626" s="1" t="s">
        <v>31</v>
      </c>
      <c r="K626" s="3"/>
      <c r="L626" s="3"/>
    </row>
    <row r="627">
      <c r="A627" s="4" t="s">
        <v>6630</v>
      </c>
      <c r="B627" s="1" t="s">
        <v>6631</v>
      </c>
      <c r="C627" s="1" t="s">
        <v>6632</v>
      </c>
      <c r="D627" s="1" t="s">
        <v>10169</v>
      </c>
      <c r="E627" s="1" t="str">
        <f t="shared" si="1"/>
        <v>31 rue Bergeret                                                                                                </v>
      </c>
      <c r="F627" s="1" t="s">
        <v>9592</v>
      </c>
      <c r="G627" s="1" t="s">
        <v>2991</v>
      </c>
      <c r="H627" s="1" t="s">
        <v>11</v>
      </c>
      <c r="I627" s="1" t="s">
        <v>11</v>
      </c>
      <c r="J627" s="1" t="s">
        <v>80</v>
      </c>
      <c r="K627" s="3"/>
      <c r="L627" s="3"/>
    </row>
    <row r="628">
      <c r="A628" s="4" t="s">
        <v>6635</v>
      </c>
      <c r="B628" s="1" t="s">
        <v>6636</v>
      </c>
      <c r="C628" s="1" t="s">
        <v>6637</v>
      </c>
      <c r="D628" s="1" t="s">
        <v>10170</v>
      </c>
      <c r="E628" s="1" t="str">
        <f t="shared" si="1"/>
        <v>41 A rue Blanchard-Latour                                                                                                </v>
      </c>
      <c r="F628" s="1" t="s">
        <v>9592</v>
      </c>
      <c r="G628" s="1" t="s">
        <v>6639</v>
      </c>
      <c r="H628" s="1" t="s">
        <v>6640</v>
      </c>
      <c r="I628" s="5" t="s">
        <v>6641</v>
      </c>
      <c r="J628" s="1" t="s">
        <v>53</v>
      </c>
      <c r="K628" s="3"/>
      <c r="L628" s="3"/>
    </row>
    <row r="629">
      <c r="A629" s="4" t="s">
        <v>6647</v>
      </c>
      <c r="B629" s="1" t="s">
        <v>6648</v>
      </c>
      <c r="C629" s="1" t="s">
        <v>6649</v>
      </c>
      <c r="D629" s="1" t="s">
        <v>9864</v>
      </c>
      <c r="E629" s="1" t="str">
        <f t="shared" si="1"/>
        <v>50 rue du Tauzin                                                                                                </v>
      </c>
      <c r="F629" s="1" t="s">
        <v>9592</v>
      </c>
      <c r="G629" s="1" t="s">
        <v>6651</v>
      </c>
      <c r="H629" s="1" t="s">
        <v>11</v>
      </c>
      <c r="I629" s="5" t="s">
        <v>6652</v>
      </c>
      <c r="J629" s="1" t="s">
        <v>312</v>
      </c>
      <c r="K629" s="3"/>
      <c r="L629" s="3"/>
    </row>
    <row r="630">
      <c r="A630" s="4" t="s">
        <v>6654</v>
      </c>
      <c r="B630" s="1" t="s">
        <v>6655</v>
      </c>
      <c r="C630" s="1" t="s">
        <v>6656</v>
      </c>
      <c r="D630" s="1" t="s">
        <v>10171</v>
      </c>
      <c r="E630" s="1" t="str">
        <f t="shared" si="1"/>
        <v>LES BLOUSES ROSES - HOPITAL DES ENFANTS - ACCUEIL DES FRATRIES                                 PLACE AMELIE RABA LEON                                                                                                             </v>
      </c>
      <c r="F630" s="1" t="s">
        <v>9852</v>
      </c>
      <c r="G630" s="1" t="s">
        <v>6658</v>
      </c>
      <c r="H630" s="1" t="s">
        <v>6659</v>
      </c>
      <c r="I630" s="1" t="s">
        <v>11</v>
      </c>
      <c r="J630" s="1" t="s">
        <v>31</v>
      </c>
      <c r="K630" s="3"/>
      <c r="L630" s="3"/>
    </row>
    <row r="631">
      <c r="A631" s="4" t="s">
        <v>6663</v>
      </c>
      <c r="B631" s="1" t="s">
        <v>6664</v>
      </c>
      <c r="C631" s="1" t="s">
        <v>6665</v>
      </c>
      <c r="D631" s="1" t="s">
        <v>10172</v>
      </c>
      <c r="E631" s="1" t="str">
        <f t="shared" si="1"/>
        <v>14 rue Ségalier                                                                                                </v>
      </c>
      <c r="F631" s="1" t="s">
        <v>9592</v>
      </c>
      <c r="G631" s="1" t="s">
        <v>6667</v>
      </c>
      <c r="H631" s="1" t="s">
        <v>11</v>
      </c>
      <c r="I631" s="1" t="s">
        <v>11</v>
      </c>
      <c r="J631" s="1" t="s">
        <v>31</v>
      </c>
      <c r="K631" s="3"/>
      <c r="L631" s="3"/>
    </row>
    <row r="632">
      <c r="A632" s="4" t="s">
        <v>6671</v>
      </c>
      <c r="B632" s="1" t="s">
        <v>6672</v>
      </c>
      <c r="C632" s="1" t="s">
        <v>6673</v>
      </c>
      <c r="D632" s="1" t="s">
        <v>10173</v>
      </c>
      <c r="E632" s="1" t="str">
        <f t="shared" si="1"/>
        <v>3 rue Beyssac                                                                                                </v>
      </c>
      <c r="F632" s="1" t="s">
        <v>9597</v>
      </c>
      <c r="G632" s="1" t="s">
        <v>6675</v>
      </c>
      <c r="H632" s="1" t="s">
        <v>6676</v>
      </c>
      <c r="I632" s="5" t="s">
        <v>6677</v>
      </c>
      <c r="J632" s="1" t="s">
        <v>80</v>
      </c>
      <c r="K632" s="3"/>
      <c r="L632" s="3"/>
    </row>
    <row r="633">
      <c r="A633" s="4" t="s">
        <v>6681</v>
      </c>
      <c r="B633" s="1" t="s">
        <v>6682</v>
      </c>
      <c r="C633" s="1" t="s">
        <v>6683</v>
      </c>
      <c r="D633" s="1" t="s">
        <v>10174</v>
      </c>
      <c r="E633" s="1" t="str">
        <f t="shared" si="1"/>
        <v>ANR Gironde 2 rue Serge Mallet                                  Résidence Grand Caillou Bat 13                                                                                                             </v>
      </c>
      <c r="F633" s="1" t="s">
        <v>9741</v>
      </c>
      <c r="G633" s="1" t="s">
        <v>6685</v>
      </c>
      <c r="H633" s="1" t="s">
        <v>6686</v>
      </c>
      <c r="I633" s="5" t="s">
        <v>6687</v>
      </c>
      <c r="J633" s="1" t="s">
        <v>31</v>
      </c>
      <c r="K633" s="3"/>
      <c r="L633" s="3"/>
    </row>
    <row r="634">
      <c r="A634" s="4" t="s">
        <v>6689</v>
      </c>
      <c r="B634" s="1" t="s">
        <v>6690</v>
      </c>
      <c r="C634" s="1" t="s">
        <v>6691</v>
      </c>
      <c r="D634" s="1" t="s">
        <v>10175</v>
      </c>
      <c r="E634" s="1" t="str">
        <f t="shared" si="1"/>
        <v>26 rue du Maréchal Gallieni                                                                                                </v>
      </c>
      <c r="F634" s="1" t="s">
        <v>9933</v>
      </c>
      <c r="G634" s="1" t="s">
        <v>6693</v>
      </c>
      <c r="H634" s="1" t="s">
        <v>6694</v>
      </c>
      <c r="I634" s="5" t="s">
        <v>6695</v>
      </c>
      <c r="J634" s="1" t="s">
        <v>80</v>
      </c>
      <c r="K634" s="3"/>
      <c r="L634" s="3"/>
    </row>
    <row r="635">
      <c r="A635" s="4" t="s">
        <v>6697</v>
      </c>
      <c r="B635" s="1" t="s">
        <v>6698</v>
      </c>
      <c r="C635" s="3"/>
      <c r="D635" s="1" t="s">
        <v>9575</v>
      </c>
      <c r="E635" s="1" t="str">
        <f t="shared" si="1"/>
        <v>pas d'adresse</v>
      </c>
      <c r="F635" s="1" t="s">
        <v>9608</v>
      </c>
      <c r="G635" s="3"/>
      <c r="H635" s="1" t="s">
        <v>11</v>
      </c>
      <c r="I635" s="1" t="s">
        <v>11</v>
      </c>
      <c r="J635" s="1" t="s">
        <v>11</v>
      </c>
      <c r="K635" s="3"/>
      <c r="L635" s="3"/>
    </row>
    <row r="636">
      <c r="A636" s="4" t="s">
        <v>6700</v>
      </c>
      <c r="B636" s="1" t="s">
        <v>6701</v>
      </c>
      <c r="C636" s="1" t="s">
        <v>6702</v>
      </c>
      <c r="D636" s="1" t="s">
        <v>10176</v>
      </c>
      <c r="E636" s="1" t="str">
        <f t="shared" si="1"/>
        <v>46 rue de New York                                                                                                </v>
      </c>
      <c r="F636" s="1" t="s">
        <v>9603</v>
      </c>
      <c r="G636" s="1" t="s">
        <v>6704</v>
      </c>
      <c r="H636" s="1" t="s">
        <v>11</v>
      </c>
      <c r="I636" s="5" t="s">
        <v>6705</v>
      </c>
      <c r="J636" s="1" t="s">
        <v>11</v>
      </c>
      <c r="K636" s="3"/>
      <c r="L636" s="3"/>
    </row>
    <row r="637">
      <c r="A637" s="4" t="s">
        <v>6711</v>
      </c>
      <c r="B637" s="1" t="s">
        <v>6712</v>
      </c>
      <c r="C637" s="1" t="s">
        <v>6713</v>
      </c>
      <c r="D637" s="1" t="s">
        <v>10177</v>
      </c>
      <c r="E637" s="1" t="str">
        <f t="shared" si="1"/>
        <v>Maison Départementale des Sports et de la Vie Associative                                 153 rue david johnston                                                                                                             </v>
      </c>
      <c r="F637" s="1" t="s">
        <v>9592</v>
      </c>
      <c r="G637" s="1" t="s">
        <v>6715</v>
      </c>
      <c r="H637" s="1" t="s">
        <v>11</v>
      </c>
      <c r="I637" s="5" t="s">
        <v>6716</v>
      </c>
      <c r="J637" s="1" t="s">
        <v>11</v>
      </c>
      <c r="K637" s="3"/>
      <c r="L637" s="3"/>
    </row>
    <row r="638">
      <c r="A638" s="4" t="s">
        <v>6720</v>
      </c>
      <c r="B638" s="1" t="s">
        <v>6721</v>
      </c>
      <c r="C638" s="1" t="s">
        <v>6722</v>
      </c>
      <c r="D638" s="1" t="s">
        <v>10178</v>
      </c>
      <c r="E638" s="1" t="str">
        <f t="shared" si="1"/>
        <v>12 impasse ducouvent                                                                                                </v>
      </c>
      <c r="F638" s="1" t="s">
        <v>9592</v>
      </c>
      <c r="G638" s="1" t="s">
        <v>6724</v>
      </c>
      <c r="H638" s="1" t="s">
        <v>11</v>
      </c>
      <c r="I638" s="1" t="s">
        <v>11</v>
      </c>
      <c r="J638" s="1" t="s">
        <v>80</v>
      </c>
      <c r="K638" s="3"/>
      <c r="L638" s="3"/>
    </row>
    <row r="639">
      <c r="A639" s="4" t="s">
        <v>6726</v>
      </c>
      <c r="B639" s="1" t="s">
        <v>6727</v>
      </c>
      <c r="C639" s="1" t="s">
        <v>6728</v>
      </c>
      <c r="D639" s="1" t="s">
        <v>9938</v>
      </c>
      <c r="E639" s="1" t="str">
        <f t="shared" si="1"/>
        <v>4 bis rue des Douves                                                                                                </v>
      </c>
      <c r="F639" s="1" t="s">
        <v>9597</v>
      </c>
      <c r="G639" s="1" t="s">
        <v>6729</v>
      </c>
      <c r="H639" s="1" t="s">
        <v>11</v>
      </c>
      <c r="I639" s="5" t="s">
        <v>6730</v>
      </c>
      <c r="J639" s="1" t="s">
        <v>183</v>
      </c>
      <c r="K639" s="3"/>
      <c r="L639" s="3"/>
    </row>
    <row r="640">
      <c r="A640" s="4" t="s">
        <v>6732</v>
      </c>
      <c r="B640" s="1" t="s">
        <v>6733</v>
      </c>
      <c r="C640" s="1" t="s">
        <v>6734</v>
      </c>
      <c r="D640" s="1" t="s">
        <v>10179</v>
      </c>
      <c r="E640" s="1" t="str">
        <f t="shared" si="1"/>
        <v>53 rue Pauline Kergomard                                                                                                </v>
      </c>
      <c r="F640" s="1" t="s">
        <v>9597</v>
      </c>
      <c r="G640" s="1" t="s">
        <v>6736</v>
      </c>
      <c r="H640" s="1" t="s">
        <v>11</v>
      </c>
      <c r="I640" s="5" t="s">
        <v>6737</v>
      </c>
      <c r="J640" s="1" t="s">
        <v>183</v>
      </c>
      <c r="K640" s="3"/>
      <c r="L640" s="3"/>
    </row>
    <row r="641">
      <c r="A641" s="4" t="s">
        <v>6751</v>
      </c>
      <c r="B641" s="1" t="s">
        <v>6752</v>
      </c>
      <c r="C641" s="1" t="s">
        <v>6753</v>
      </c>
      <c r="D641" s="1" t="s">
        <v>10180</v>
      </c>
      <c r="E641" s="1" t="str">
        <f t="shared" si="1"/>
        <v>EY - Hangar 16 - Entrée 1 quai de Bacalan                                 CS 20052                                                                                                             </v>
      </c>
      <c r="F641" s="1" t="s">
        <v>10181</v>
      </c>
      <c r="G641" s="1" t="s">
        <v>6755</v>
      </c>
      <c r="H641" s="1" t="s">
        <v>11</v>
      </c>
      <c r="I641" s="5" t="s">
        <v>6756</v>
      </c>
      <c r="J641" s="1" t="s">
        <v>924</v>
      </c>
      <c r="K641" s="3"/>
      <c r="L641" s="3"/>
    </row>
    <row r="642">
      <c r="A642" s="4" t="s">
        <v>6760</v>
      </c>
      <c r="B642" s="1" t="s">
        <v>6761</v>
      </c>
      <c r="C642" s="1" t="s">
        <v>6762</v>
      </c>
      <c r="D642" s="1" t="s">
        <v>10182</v>
      </c>
      <c r="E642" s="1" t="str">
        <f t="shared" si="1"/>
        <v>12, rue GENSAN                                                                                                </v>
      </c>
      <c r="F642" s="1" t="s">
        <v>9592</v>
      </c>
      <c r="G642" s="1" t="s">
        <v>6764</v>
      </c>
      <c r="H642" s="1" t="s">
        <v>11</v>
      </c>
      <c r="I642" s="3"/>
      <c r="J642" s="1" t="s">
        <v>183</v>
      </c>
      <c r="K642" s="3"/>
      <c r="L642" s="3"/>
    </row>
    <row r="643">
      <c r="A643" s="4" t="s">
        <v>6768</v>
      </c>
      <c r="B643" s="1" t="s">
        <v>6769</v>
      </c>
      <c r="C643" s="1" t="s">
        <v>6770</v>
      </c>
      <c r="D643" s="1" t="s">
        <v>10183</v>
      </c>
      <c r="E643" s="1" t="str">
        <f t="shared" si="1"/>
        <v>43 rue Paul Berthelot                                 Bât C1 Apt. 502                                                                                                             </v>
      </c>
      <c r="F643" s="1" t="s">
        <v>9603</v>
      </c>
      <c r="G643" s="1" t="s">
        <v>6772</v>
      </c>
      <c r="H643" s="1" t="s">
        <v>6773</v>
      </c>
      <c r="I643" s="1" t="s">
        <v>11</v>
      </c>
      <c r="J643" s="1" t="s">
        <v>312</v>
      </c>
      <c r="K643" s="3"/>
      <c r="L643" s="3"/>
    </row>
    <row r="644">
      <c r="A644" s="4" t="s">
        <v>6779</v>
      </c>
      <c r="B644" s="1" t="s">
        <v>6780</v>
      </c>
      <c r="C644" s="1" t="s">
        <v>6781</v>
      </c>
      <c r="D644" s="7" t="s">
        <v>9586</v>
      </c>
      <c r="E644" s="1" t="str">
        <f t="shared" si="1"/>
        <v>2 Terrasse du 8 Mai 1945 Résidence Le Ponant</v>
      </c>
      <c r="F644" s="1" t="s">
        <v>9592</v>
      </c>
      <c r="G644" s="1" t="s">
        <v>6783</v>
      </c>
      <c r="H644" s="1" t="s">
        <v>11</v>
      </c>
      <c r="I644" s="1" t="s">
        <v>11</v>
      </c>
      <c r="J644" s="1" t="s">
        <v>80</v>
      </c>
      <c r="K644" s="3"/>
      <c r="L644" s="3"/>
    </row>
    <row r="645">
      <c r="A645" s="4" t="s">
        <v>6785</v>
      </c>
      <c r="B645" s="1" t="s">
        <v>6786</v>
      </c>
      <c r="C645" s="3"/>
      <c r="D645" s="1" t="s">
        <v>9575</v>
      </c>
      <c r="E645" s="1" t="str">
        <f t="shared" si="1"/>
        <v>pas d'adresse</v>
      </c>
      <c r="F645" s="1" t="s">
        <v>9608</v>
      </c>
      <c r="G645" s="3"/>
      <c r="H645" s="1" t="s">
        <v>11</v>
      </c>
      <c r="I645" s="1" t="s">
        <v>11</v>
      </c>
      <c r="J645" s="1" t="s">
        <v>11</v>
      </c>
      <c r="K645" s="3"/>
      <c r="L645" s="3"/>
    </row>
    <row r="646">
      <c r="A646" s="4" t="s">
        <v>6788</v>
      </c>
      <c r="B646" s="1" t="s">
        <v>6789</v>
      </c>
      <c r="C646" s="1" t="s">
        <v>6790</v>
      </c>
      <c r="D646" s="1" t="s">
        <v>6791</v>
      </c>
      <c r="E646" s="1" t="str">
        <f t="shared" si="1"/>
        <v>3 rue Duchefdelaville                                                                                                75013 PARIS</v>
      </c>
      <c r="F646" s="1" t="s">
        <v>9619</v>
      </c>
      <c r="G646" s="1" t="s">
        <v>6792</v>
      </c>
      <c r="H646" s="1" t="s">
        <v>11</v>
      </c>
      <c r="I646" s="5" t="s">
        <v>6793</v>
      </c>
      <c r="J646" s="1" t="s">
        <v>31</v>
      </c>
      <c r="K646" s="3"/>
      <c r="L646" s="3"/>
    </row>
    <row r="647">
      <c r="A647" s="4" t="s">
        <v>6805</v>
      </c>
      <c r="B647" s="1" t="s">
        <v>6806</v>
      </c>
      <c r="C647" s="3"/>
      <c r="D647" s="1" t="s">
        <v>9575</v>
      </c>
      <c r="E647" s="1" t="str">
        <f t="shared" si="1"/>
        <v>pas d'adresse</v>
      </c>
      <c r="F647" s="1" t="s">
        <v>9608</v>
      </c>
      <c r="G647" s="3"/>
      <c r="H647" s="1" t="s">
        <v>11</v>
      </c>
      <c r="I647" s="1" t="s">
        <v>11</v>
      </c>
      <c r="J647" s="1" t="s">
        <v>11</v>
      </c>
      <c r="K647" s="3"/>
      <c r="L647" s="3"/>
    </row>
    <row r="648">
      <c r="A648" s="4" t="s">
        <v>6808</v>
      </c>
      <c r="B648" s="1" t="s">
        <v>6809</v>
      </c>
      <c r="C648" s="1" t="s">
        <v>6810</v>
      </c>
      <c r="D648" s="1" t="s">
        <v>10184</v>
      </c>
      <c r="E648" s="1" t="str">
        <f t="shared" si="1"/>
        <v>7 rue André Maginot                                                                                                </v>
      </c>
      <c r="F648" s="1" t="s">
        <v>9661</v>
      </c>
      <c r="G648" s="1" t="s">
        <v>6812</v>
      </c>
      <c r="H648" s="1" t="s">
        <v>11</v>
      </c>
      <c r="I648" s="5" t="s">
        <v>6813</v>
      </c>
      <c r="J648" s="1" t="s">
        <v>183</v>
      </c>
      <c r="K648" s="3"/>
      <c r="L648" s="3"/>
    </row>
    <row r="649">
      <c r="A649" s="4" t="s">
        <v>6825</v>
      </c>
      <c r="B649" s="1" t="s">
        <v>6826</v>
      </c>
      <c r="C649" s="1" t="s">
        <v>6827</v>
      </c>
      <c r="D649" s="1" t="s">
        <v>10185</v>
      </c>
      <c r="E649" s="1" t="str">
        <f t="shared" si="1"/>
        <v>10 Place du Palais                                                                                                </v>
      </c>
      <c r="F649" s="1" t="s">
        <v>9592</v>
      </c>
      <c r="G649" s="1" t="s">
        <v>6829</v>
      </c>
      <c r="H649" s="1" t="s">
        <v>6830</v>
      </c>
      <c r="I649" s="1" t="s">
        <v>11</v>
      </c>
      <c r="J649" s="1" t="s">
        <v>80</v>
      </c>
      <c r="K649" s="3"/>
      <c r="L649" s="3"/>
    </row>
    <row r="650">
      <c r="A650" s="4" t="s">
        <v>6832</v>
      </c>
      <c r="B650" s="1" t="s">
        <v>6833</v>
      </c>
      <c r="C650" s="3"/>
      <c r="D650" s="1" t="s">
        <v>9575</v>
      </c>
      <c r="E650" s="1" t="str">
        <f t="shared" si="1"/>
        <v>pas d'adresse</v>
      </c>
      <c r="F650" s="1" t="s">
        <v>9608</v>
      </c>
      <c r="G650" s="3"/>
      <c r="H650" s="1" t="s">
        <v>11</v>
      </c>
      <c r="I650" s="1" t="s">
        <v>11</v>
      </c>
      <c r="J650" s="1" t="s">
        <v>11</v>
      </c>
      <c r="K650" s="3"/>
      <c r="L650" s="3"/>
    </row>
    <row r="651">
      <c r="A651" s="4" t="s">
        <v>6835</v>
      </c>
      <c r="B651" s="1" t="s">
        <v>6836</v>
      </c>
      <c r="C651" s="1" t="s">
        <v>6837</v>
      </c>
      <c r="D651" s="1" t="s">
        <v>10186</v>
      </c>
      <c r="E651" s="1" t="str">
        <f t="shared" si="1"/>
        <v>40, rue du Sablonat                                                                                                </v>
      </c>
      <c r="F651" s="1" t="s">
        <v>9597</v>
      </c>
      <c r="G651" s="1" t="s">
        <v>6839</v>
      </c>
      <c r="H651" s="1" t="s">
        <v>6840</v>
      </c>
      <c r="I651" s="5" t="s">
        <v>6841</v>
      </c>
      <c r="J651" s="1" t="s">
        <v>382</v>
      </c>
      <c r="K651" s="3"/>
      <c r="L651" s="3"/>
    </row>
    <row r="652">
      <c r="A652" s="4" t="s">
        <v>6845</v>
      </c>
      <c r="B652" s="1" t="s">
        <v>6846</v>
      </c>
      <c r="C652" s="1" t="s">
        <v>6847</v>
      </c>
      <c r="D652" s="1" t="s">
        <v>10187</v>
      </c>
      <c r="E652" s="1" t="str">
        <f t="shared" si="1"/>
        <v>Henri Dunant i                                 résidence l’Odyssée - bât A2 - app 138, 28, rue Henri Dunant,                                                                                                             </v>
      </c>
      <c r="F652" s="1" t="s">
        <v>9631</v>
      </c>
      <c r="G652" s="1" t="s">
        <v>6849</v>
      </c>
      <c r="H652" s="1" t="s">
        <v>6850</v>
      </c>
      <c r="I652" s="3"/>
      <c r="J652" s="1" t="s">
        <v>80</v>
      </c>
      <c r="K652" s="3"/>
      <c r="L652" s="3"/>
    </row>
    <row r="653">
      <c r="A653" s="4" t="s">
        <v>6852</v>
      </c>
      <c r="B653" s="1" t="s">
        <v>6853</v>
      </c>
      <c r="C653" s="1" t="s">
        <v>6854</v>
      </c>
      <c r="D653" s="1" t="s">
        <v>10188</v>
      </c>
      <c r="E653" s="1" t="str">
        <f t="shared" si="1"/>
        <v>38 Allée d'Orléans                                                                                                </v>
      </c>
      <c r="F653" s="1" t="s">
        <v>9592</v>
      </c>
      <c r="G653" s="1" t="s">
        <v>6856</v>
      </c>
      <c r="H653" s="1" t="s">
        <v>11</v>
      </c>
      <c r="I653" s="5" t="s">
        <v>6857</v>
      </c>
      <c r="J653" s="1" t="s">
        <v>43</v>
      </c>
      <c r="K653" s="3"/>
      <c r="L653" s="3"/>
    </row>
    <row r="654">
      <c r="A654" s="4" t="s">
        <v>6861</v>
      </c>
      <c r="B654" s="1" t="s">
        <v>6862</v>
      </c>
      <c r="C654" s="3"/>
      <c r="D654" s="1" t="s">
        <v>9575</v>
      </c>
      <c r="E654" s="1" t="str">
        <f t="shared" si="1"/>
        <v>pas d'adresse</v>
      </c>
      <c r="F654" s="1" t="s">
        <v>9608</v>
      </c>
      <c r="G654" s="3"/>
      <c r="H654" s="1" t="s">
        <v>11</v>
      </c>
      <c r="I654" s="1" t="s">
        <v>11</v>
      </c>
      <c r="J654" s="1" t="s">
        <v>11</v>
      </c>
      <c r="K654" s="3"/>
      <c r="L654" s="3"/>
    </row>
    <row r="655">
      <c r="A655" s="4" t="s">
        <v>6866</v>
      </c>
      <c r="B655" s="1" t="s">
        <v>6867</v>
      </c>
      <c r="C655" s="1" t="s">
        <v>6868</v>
      </c>
      <c r="D655" s="1" t="s">
        <v>9864</v>
      </c>
      <c r="E655" s="1" t="str">
        <f t="shared" si="1"/>
        <v>50 rue du Tauzin                                                                                                </v>
      </c>
      <c r="F655" s="1" t="s">
        <v>9592</v>
      </c>
      <c r="G655" s="1" t="s">
        <v>6869</v>
      </c>
      <c r="H655" s="1" t="s">
        <v>11</v>
      </c>
      <c r="I655" s="1" t="s">
        <v>11</v>
      </c>
      <c r="J655" s="1" t="s">
        <v>183</v>
      </c>
      <c r="K655" s="3"/>
      <c r="L655" s="3"/>
    </row>
    <row r="656">
      <c r="A656" s="4" t="s">
        <v>6887</v>
      </c>
      <c r="B656" s="1" t="s">
        <v>6888</v>
      </c>
      <c r="C656" s="1" t="s">
        <v>6889</v>
      </c>
      <c r="D656" s="1" t="s">
        <v>10189</v>
      </c>
      <c r="E656" s="1" t="str">
        <f t="shared" si="1"/>
        <v>9 rue Vieillard                                 Chez Mme Françoise HARF                                                                                                             </v>
      </c>
      <c r="F656" s="1" t="s">
        <v>9603</v>
      </c>
      <c r="G656" s="1" t="s">
        <v>6891</v>
      </c>
      <c r="H656" s="1" t="s">
        <v>11</v>
      </c>
      <c r="I656" s="5" t="s">
        <v>6892</v>
      </c>
      <c r="J656" s="1" t="s">
        <v>382</v>
      </c>
      <c r="K656" s="3"/>
      <c r="L656" s="3"/>
    </row>
    <row r="657">
      <c r="A657" s="4" t="s">
        <v>6908</v>
      </c>
      <c r="B657" s="1" t="s">
        <v>6909</v>
      </c>
      <c r="C657" s="1" t="s">
        <v>6910</v>
      </c>
      <c r="D657" s="1" t="s">
        <v>10190</v>
      </c>
      <c r="E657" s="1" t="str">
        <f t="shared" si="1"/>
        <v>14 bis rue Marie                                                                                                </v>
      </c>
      <c r="F657" s="1" t="s">
        <v>9790</v>
      </c>
      <c r="G657" s="1" t="s">
        <v>6912</v>
      </c>
      <c r="H657" s="1" t="s">
        <v>6913</v>
      </c>
      <c r="I657" s="1" t="s">
        <v>11</v>
      </c>
      <c r="J657" s="1" t="s">
        <v>80</v>
      </c>
      <c r="K657" s="3"/>
      <c r="L657" s="3"/>
    </row>
    <row r="658">
      <c r="A658" s="4" t="s">
        <v>6929</v>
      </c>
      <c r="B658" s="1" t="s">
        <v>6930</v>
      </c>
      <c r="C658" s="1" t="s">
        <v>6931</v>
      </c>
      <c r="D658" s="1" t="s">
        <v>10191</v>
      </c>
      <c r="E658" s="1" t="str">
        <f t="shared" si="1"/>
        <v>27 rue Tanesse                                                                                                 </v>
      </c>
      <c r="F658" s="1" t="s">
        <v>9592</v>
      </c>
      <c r="G658" s="1" t="s">
        <v>6933</v>
      </c>
      <c r="H658" s="1" t="s">
        <v>6934</v>
      </c>
      <c r="I658" s="1" t="s">
        <v>11</v>
      </c>
      <c r="J658" s="1" t="s">
        <v>80</v>
      </c>
      <c r="K658" s="3"/>
      <c r="L658" s="3"/>
    </row>
    <row r="659">
      <c r="A659" s="4" t="s">
        <v>6936</v>
      </c>
      <c r="B659" s="1" t="s">
        <v>6937</v>
      </c>
      <c r="C659" s="1" t="s">
        <v>6938</v>
      </c>
      <c r="D659" s="1" t="s">
        <v>10165</v>
      </c>
      <c r="E659" s="1" t="str">
        <f t="shared" si="1"/>
        <v>87 Quai des Queyries                                                                                                </v>
      </c>
      <c r="F659" s="1" t="s">
        <v>9631</v>
      </c>
      <c r="G659" s="1" t="s">
        <v>6940</v>
      </c>
      <c r="H659" s="1" t="s">
        <v>11</v>
      </c>
      <c r="I659" s="5" t="s">
        <v>6941</v>
      </c>
      <c r="J659" s="1" t="s">
        <v>183</v>
      </c>
      <c r="K659" s="3"/>
      <c r="L659" s="3"/>
    </row>
    <row r="660">
      <c r="A660" s="4" t="s">
        <v>6945</v>
      </c>
      <c r="B660" s="1" t="s">
        <v>6946</v>
      </c>
      <c r="C660" s="1" t="s">
        <v>6947</v>
      </c>
      <c r="D660" s="1" t="s">
        <v>10192</v>
      </c>
      <c r="E660" s="1" t="str">
        <f t="shared" si="1"/>
        <v>1 bis rue Lhérisson                                                                                                </v>
      </c>
      <c r="F660" s="1" t="s">
        <v>9592</v>
      </c>
      <c r="G660" s="1" t="s">
        <v>6949</v>
      </c>
      <c r="H660" s="1" t="s">
        <v>2175</v>
      </c>
      <c r="I660" s="1" t="s">
        <v>11</v>
      </c>
      <c r="J660" s="1" t="s">
        <v>312</v>
      </c>
      <c r="K660" s="3"/>
      <c r="L660" s="3"/>
    </row>
    <row r="661">
      <c r="A661" s="4" t="s">
        <v>6953</v>
      </c>
      <c r="B661" s="1" t="s">
        <v>6954</v>
      </c>
      <c r="C661" s="3"/>
      <c r="D661" s="1" t="s">
        <v>9575</v>
      </c>
      <c r="E661" s="1" t="str">
        <f t="shared" si="1"/>
        <v>pas d'adresse</v>
      </c>
      <c r="F661" s="1" t="s">
        <v>9608</v>
      </c>
      <c r="G661" s="3"/>
      <c r="H661" s="1" t="s">
        <v>11</v>
      </c>
      <c r="I661" s="1" t="s">
        <v>11</v>
      </c>
      <c r="J661" s="1" t="s">
        <v>11</v>
      </c>
      <c r="K661" s="3"/>
      <c r="L661" s="3"/>
    </row>
    <row r="662">
      <c r="A662" s="4" t="s">
        <v>6964</v>
      </c>
      <c r="B662" s="1" t="s">
        <v>6965</v>
      </c>
      <c r="C662" s="1" t="s">
        <v>6966</v>
      </c>
      <c r="D662" s="1" t="s">
        <v>10193</v>
      </c>
      <c r="E662" s="1" t="str">
        <f t="shared" si="1"/>
        <v>62 rue Fieffé                                                                                                </v>
      </c>
      <c r="F662" s="1" t="s">
        <v>9592</v>
      </c>
      <c r="G662" s="1" t="s">
        <v>6968</v>
      </c>
      <c r="H662" s="1" t="s">
        <v>11</v>
      </c>
      <c r="I662" s="5" t="s">
        <v>6969</v>
      </c>
      <c r="J662" s="1" t="s">
        <v>80</v>
      </c>
      <c r="K662" s="3"/>
      <c r="L662" s="3"/>
    </row>
    <row r="663">
      <c r="A663" s="4" t="s">
        <v>6971</v>
      </c>
      <c r="B663" s="1" t="s">
        <v>6972</v>
      </c>
      <c r="C663" s="1" t="s">
        <v>6973</v>
      </c>
      <c r="D663" s="1" t="s">
        <v>10194</v>
      </c>
      <c r="E663" s="1" t="str">
        <f t="shared" si="1"/>
        <v>5 impasse Charlie Parker                                 Résidence Clos des Musiciens                                                                                                             </v>
      </c>
      <c r="F663" s="1" t="s">
        <v>9601</v>
      </c>
      <c r="G663" s="1" t="s">
        <v>6975</v>
      </c>
      <c r="H663" s="1" t="s">
        <v>6976</v>
      </c>
      <c r="I663" s="5" t="s">
        <v>6977</v>
      </c>
      <c r="J663" s="1" t="s">
        <v>154</v>
      </c>
      <c r="K663" s="3"/>
      <c r="L663" s="3"/>
    </row>
    <row r="664">
      <c r="A664" s="4" t="s">
        <v>6987</v>
      </c>
      <c r="B664" s="1" t="s">
        <v>6988</v>
      </c>
      <c r="C664" s="1" t="s">
        <v>6989</v>
      </c>
      <c r="D664" s="1" t="s">
        <v>10195</v>
      </c>
      <c r="E664" s="1" t="str">
        <f t="shared" si="1"/>
        <v>89 rue des sablières                                                                                                </v>
      </c>
      <c r="F664" s="1" t="s">
        <v>10196</v>
      </c>
      <c r="G664" s="1" t="s">
        <v>6991</v>
      </c>
      <c r="H664" s="1" t="s">
        <v>6992</v>
      </c>
      <c r="I664" s="5" t="s">
        <v>6993</v>
      </c>
      <c r="J664" s="1" t="s">
        <v>154</v>
      </c>
      <c r="K664" s="3"/>
      <c r="L664" s="3"/>
    </row>
    <row r="665">
      <c r="A665" s="4" t="s">
        <v>6999</v>
      </c>
      <c r="B665" s="1" t="s">
        <v>7000</v>
      </c>
      <c r="C665" s="1" t="s">
        <v>7001</v>
      </c>
      <c r="D665" s="1" t="s">
        <v>10197</v>
      </c>
      <c r="E665" s="1" t="str">
        <f t="shared" si="1"/>
        <v>43 rue Judaique                                                                                                </v>
      </c>
      <c r="F665" s="1" t="s">
        <v>9592</v>
      </c>
      <c r="G665" s="1" t="s">
        <v>7003</v>
      </c>
      <c r="H665" s="1" t="s">
        <v>11</v>
      </c>
      <c r="I665" s="5" t="s">
        <v>7004</v>
      </c>
      <c r="J665" s="1" t="s">
        <v>53</v>
      </c>
      <c r="K665" s="3"/>
      <c r="L665" s="3"/>
    </row>
    <row r="666">
      <c r="A666" s="4" t="s">
        <v>7006</v>
      </c>
      <c r="B666" s="1" t="s">
        <v>7007</v>
      </c>
      <c r="C666" s="1" t="s">
        <v>7008</v>
      </c>
      <c r="D666" s="1" t="s">
        <v>10198</v>
      </c>
      <c r="E666" s="1" t="str">
        <f t="shared" si="1"/>
        <v>42, rue Jacques Duclos                                                                                                </v>
      </c>
      <c r="F666" s="1" t="s">
        <v>9843</v>
      </c>
      <c r="G666" s="1" t="s">
        <v>7010</v>
      </c>
      <c r="H666" s="1" t="s">
        <v>7011</v>
      </c>
      <c r="I666" s="5" t="s">
        <v>7012</v>
      </c>
      <c r="J666" s="1" t="s">
        <v>53</v>
      </c>
      <c r="K666" s="3"/>
      <c r="L666" s="3"/>
    </row>
    <row r="667">
      <c r="A667" s="4" t="s">
        <v>7016</v>
      </c>
      <c r="B667" s="1" t="s">
        <v>7017</v>
      </c>
      <c r="C667" s="1" t="s">
        <v>7018</v>
      </c>
      <c r="D667" s="1" t="s">
        <v>10199</v>
      </c>
      <c r="E667" s="1" t="str">
        <f t="shared" si="1"/>
        <v>13 rue Paul Valery                                 Résidence les Caudéranaises                                                                                                             </v>
      </c>
      <c r="F667" s="1" t="s">
        <v>9661</v>
      </c>
      <c r="G667" s="1" t="s">
        <v>7020</v>
      </c>
      <c r="H667" s="1" t="s">
        <v>7021</v>
      </c>
      <c r="I667" s="5" t="s">
        <v>7022</v>
      </c>
      <c r="J667" s="1" t="s">
        <v>53</v>
      </c>
      <c r="K667" s="3"/>
      <c r="L667" s="3"/>
    </row>
    <row r="668">
      <c r="A668" s="4" t="s">
        <v>7030</v>
      </c>
      <c r="B668" s="1" t="s">
        <v>7031</v>
      </c>
      <c r="C668" s="1" t="s">
        <v>7032</v>
      </c>
      <c r="D668" s="1" t="s">
        <v>10200</v>
      </c>
      <c r="E668" s="1" t="str">
        <f t="shared" si="1"/>
        <v>190 Rue Lecocq                                                                                                 </v>
      </c>
      <c r="F668" s="1" t="s">
        <v>9592</v>
      </c>
      <c r="G668" s="1" t="s">
        <v>7034</v>
      </c>
      <c r="H668" s="1" t="s">
        <v>11</v>
      </c>
      <c r="I668" s="1" t="s">
        <v>11</v>
      </c>
      <c r="J668" s="1" t="s">
        <v>154</v>
      </c>
      <c r="K668" s="3"/>
      <c r="L668" s="3"/>
    </row>
    <row r="669">
      <c r="A669" s="4" t="s">
        <v>7042</v>
      </c>
      <c r="B669" s="1" t="s">
        <v>7043</v>
      </c>
      <c r="C669" s="1" t="s">
        <v>7044</v>
      </c>
      <c r="D669" s="1" t="s">
        <v>10201</v>
      </c>
      <c r="E669" s="1" t="str">
        <f t="shared" si="1"/>
        <v>4 avenue de la République                                                                                                </v>
      </c>
      <c r="F669" s="1" t="s">
        <v>9661</v>
      </c>
      <c r="G669" s="1" t="s">
        <v>7046</v>
      </c>
      <c r="H669" s="1" t="s">
        <v>11</v>
      </c>
      <c r="I669" s="5" t="s">
        <v>7047</v>
      </c>
      <c r="J669" s="1" t="s">
        <v>312</v>
      </c>
      <c r="K669" s="3"/>
      <c r="L669" s="3"/>
    </row>
    <row r="670">
      <c r="A670" s="4" t="s">
        <v>7055</v>
      </c>
      <c r="B670" s="1" t="s">
        <v>7056</v>
      </c>
      <c r="C670" s="3"/>
      <c r="D670" s="1" t="s">
        <v>9575</v>
      </c>
      <c r="E670" s="1" t="str">
        <f t="shared" si="1"/>
        <v>pas d'adresse</v>
      </c>
      <c r="F670" s="1" t="s">
        <v>9608</v>
      </c>
      <c r="G670" s="3"/>
      <c r="H670" s="1" t="s">
        <v>11</v>
      </c>
      <c r="I670" s="1" t="s">
        <v>11</v>
      </c>
      <c r="J670" s="1" t="s">
        <v>11</v>
      </c>
      <c r="K670" s="3"/>
      <c r="L670" s="3"/>
    </row>
    <row r="671">
      <c r="A671" s="4" t="s">
        <v>7064</v>
      </c>
      <c r="B671" s="1" t="s">
        <v>7065</v>
      </c>
      <c r="C671" s="1" t="s">
        <v>7066</v>
      </c>
      <c r="D671" s="1" t="s">
        <v>10202</v>
      </c>
      <c r="E671" s="1" t="str">
        <f t="shared" si="1"/>
        <v>96 Cours de la Martinique                                                                                                </v>
      </c>
      <c r="F671" s="1" t="s">
        <v>9592</v>
      </c>
      <c r="G671" s="1" t="s">
        <v>7068</v>
      </c>
      <c r="H671" s="1" t="s">
        <v>11</v>
      </c>
      <c r="I671" s="5" t="s">
        <v>7069</v>
      </c>
      <c r="J671" s="1" t="s">
        <v>183</v>
      </c>
      <c r="K671" s="3"/>
      <c r="L671" s="3"/>
    </row>
    <row r="672">
      <c r="A672" s="4" t="s">
        <v>7071</v>
      </c>
      <c r="B672" s="1" t="s">
        <v>7072</v>
      </c>
      <c r="C672" s="1" t="s">
        <v>7073</v>
      </c>
      <c r="D672" s="1" t="s">
        <v>10203</v>
      </c>
      <c r="E672" s="1" t="str">
        <f t="shared" si="1"/>
        <v>35 Avenue Abadie                                                                                                </v>
      </c>
      <c r="F672" s="1" t="s">
        <v>9603</v>
      </c>
      <c r="G672" s="1" t="s">
        <v>7075</v>
      </c>
      <c r="H672" s="1" t="s">
        <v>11</v>
      </c>
      <c r="I672" s="3"/>
      <c r="J672" s="1" t="s">
        <v>154</v>
      </c>
      <c r="K672" s="3"/>
      <c r="L672" s="3"/>
    </row>
    <row r="673">
      <c r="A673" s="4" t="s">
        <v>7079</v>
      </c>
      <c r="B673" s="1" t="s">
        <v>7080</v>
      </c>
      <c r="C673" s="1" t="s">
        <v>7081</v>
      </c>
      <c r="D673" s="1" t="s">
        <v>10204</v>
      </c>
      <c r="E673" s="1" t="str">
        <f t="shared" si="1"/>
        <v>17 Cours Balguerie Stuttenberg                                                                                                </v>
      </c>
      <c r="F673" s="1" t="s">
        <v>9592</v>
      </c>
      <c r="G673" s="1" t="s">
        <v>7083</v>
      </c>
      <c r="H673" s="1" t="s">
        <v>11</v>
      </c>
      <c r="I673" s="1" t="s">
        <v>11</v>
      </c>
      <c r="J673" s="1" t="s">
        <v>312</v>
      </c>
      <c r="K673" s="3"/>
      <c r="L673" s="3"/>
    </row>
    <row r="674">
      <c r="A674" s="4" t="s">
        <v>7085</v>
      </c>
      <c r="B674" s="1" t="s">
        <v>7086</v>
      </c>
      <c r="C674" s="1" t="s">
        <v>7087</v>
      </c>
      <c r="D674" s="1" t="s">
        <v>10205</v>
      </c>
      <c r="E674" s="1" t="str">
        <f t="shared" si="1"/>
        <v>29 rue Camille Sauvageau                                                                                                </v>
      </c>
      <c r="F674" s="1" t="s">
        <v>9597</v>
      </c>
      <c r="G674" s="1" t="s">
        <v>7089</v>
      </c>
      <c r="H674" s="1" t="s">
        <v>7090</v>
      </c>
      <c r="I674" s="5" t="s">
        <v>7091</v>
      </c>
      <c r="J674" s="1" t="s">
        <v>53</v>
      </c>
      <c r="K674" s="3"/>
      <c r="L674" s="3"/>
    </row>
    <row r="675">
      <c r="A675" s="4" t="s">
        <v>7097</v>
      </c>
      <c r="B675" s="1" t="s">
        <v>7098</v>
      </c>
      <c r="C675" s="1" t="s">
        <v>7099</v>
      </c>
      <c r="D675" s="1" t="s">
        <v>10206</v>
      </c>
      <c r="E675" s="1" t="str">
        <f t="shared" si="1"/>
        <v>7 Cours de Gourgue                                                                                                </v>
      </c>
      <c r="F675" s="1" t="s">
        <v>9592</v>
      </c>
      <c r="G675" s="1" t="s">
        <v>7101</v>
      </c>
      <c r="H675" s="1" t="s">
        <v>7102</v>
      </c>
      <c r="I675" s="5" t="s">
        <v>7103</v>
      </c>
      <c r="J675" s="1" t="s">
        <v>654</v>
      </c>
      <c r="K675" s="3"/>
      <c r="L675" s="3"/>
    </row>
    <row r="676">
      <c r="A676" s="4" t="s">
        <v>7105</v>
      </c>
      <c r="B676" s="1" t="s">
        <v>7106</v>
      </c>
      <c r="C676" s="1" t="s">
        <v>7107</v>
      </c>
      <c r="D676" s="1" t="s">
        <v>10207</v>
      </c>
      <c r="E676" s="1" t="str">
        <f t="shared" si="1"/>
        <v>24 Rue Stéhélin                                 Bâtiment A                                                                                                             </v>
      </c>
      <c r="F676" s="1" t="s">
        <v>9661</v>
      </c>
      <c r="G676" s="1" t="s">
        <v>7109</v>
      </c>
      <c r="H676" s="1" t="s">
        <v>7110</v>
      </c>
      <c r="I676" s="1" t="s">
        <v>11</v>
      </c>
      <c r="J676" s="1" t="s">
        <v>80</v>
      </c>
      <c r="K676" s="3"/>
      <c r="L676" s="3"/>
    </row>
    <row r="677">
      <c r="A677" s="4" t="s">
        <v>7112</v>
      </c>
      <c r="B677" s="1" t="s">
        <v>7113</v>
      </c>
      <c r="C677" s="3"/>
      <c r="D677" s="1" t="s">
        <v>9575</v>
      </c>
      <c r="E677" s="1" t="str">
        <f t="shared" si="1"/>
        <v>pas d'adresse</v>
      </c>
      <c r="F677" s="1" t="s">
        <v>9608</v>
      </c>
      <c r="G677" s="3"/>
      <c r="H677" s="1" t="s">
        <v>11</v>
      </c>
      <c r="I677" s="1" t="s">
        <v>11</v>
      </c>
      <c r="J677" s="1" t="s">
        <v>11</v>
      </c>
      <c r="K677" s="3"/>
      <c r="L677" s="3"/>
    </row>
    <row r="678">
      <c r="A678" s="4" t="s">
        <v>7117</v>
      </c>
      <c r="B678" s="1" t="s">
        <v>7118</v>
      </c>
      <c r="C678" s="1" t="s">
        <v>7119</v>
      </c>
      <c r="D678" s="1" t="s">
        <v>10208</v>
      </c>
      <c r="E678" s="1" t="str">
        <f t="shared" si="1"/>
        <v>5 rue marcel Bensac                                                                                                </v>
      </c>
      <c r="F678" s="1" t="s">
        <v>9755</v>
      </c>
      <c r="G678" s="1" t="s">
        <v>7121</v>
      </c>
      <c r="H678" s="1" t="s">
        <v>7122</v>
      </c>
      <c r="I678" s="5" t="s">
        <v>7123</v>
      </c>
      <c r="J678" s="1" t="s">
        <v>31</v>
      </c>
      <c r="K678" s="3"/>
      <c r="L678" s="3"/>
    </row>
    <row r="679">
      <c r="A679" s="4" t="s">
        <v>7127</v>
      </c>
      <c r="B679" s="1" t="s">
        <v>7128</v>
      </c>
      <c r="C679" s="1" t="s">
        <v>7129</v>
      </c>
      <c r="D679" s="1" t="s">
        <v>10209</v>
      </c>
      <c r="E679" s="1" t="str">
        <f t="shared" si="1"/>
        <v>3, rue Antoine Monier                                                                                                </v>
      </c>
      <c r="F679" s="1" t="s">
        <v>9592</v>
      </c>
      <c r="G679" s="1" t="s">
        <v>7131</v>
      </c>
      <c r="H679" s="1" t="s">
        <v>11</v>
      </c>
      <c r="I679" s="3"/>
      <c r="J679" s="1" t="s">
        <v>80</v>
      </c>
      <c r="K679" s="3"/>
      <c r="L679" s="3"/>
    </row>
    <row r="680">
      <c r="A680" s="4" t="s">
        <v>7139</v>
      </c>
      <c r="B680" s="1" t="s">
        <v>7140</v>
      </c>
      <c r="C680" s="1" t="s">
        <v>7141</v>
      </c>
      <c r="D680" s="1" t="s">
        <v>10210</v>
      </c>
      <c r="E680" s="1" t="str">
        <f t="shared" si="1"/>
        <v>81 quais des chartrons                                                                                                </v>
      </c>
      <c r="F680" s="1" t="s">
        <v>9603</v>
      </c>
      <c r="G680" s="1" t="s">
        <v>7143</v>
      </c>
      <c r="H680" s="1" t="s">
        <v>7144</v>
      </c>
      <c r="I680" s="5" t="s">
        <v>7145</v>
      </c>
      <c r="J680" s="1" t="s">
        <v>183</v>
      </c>
      <c r="K680" s="3"/>
      <c r="L680" s="3"/>
    </row>
    <row r="681">
      <c r="A681" s="4" t="s">
        <v>7147</v>
      </c>
      <c r="B681" s="1" t="s">
        <v>7148</v>
      </c>
      <c r="C681" s="1" t="s">
        <v>7149</v>
      </c>
      <c r="D681" s="1" t="s">
        <v>10211</v>
      </c>
      <c r="E681" s="1" t="str">
        <f t="shared" si="1"/>
        <v>Tripode Groupe Pellegrin place Amélie Raba Léon                                                                                                </v>
      </c>
      <c r="F681" s="1" t="s">
        <v>9852</v>
      </c>
      <c r="G681" s="1" t="s">
        <v>7151</v>
      </c>
      <c r="H681" s="1" t="s">
        <v>7152</v>
      </c>
      <c r="I681" s="5" t="s">
        <v>7153</v>
      </c>
      <c r="J681" s="1" t="s">
        <v>80</v>
      </c>
      <c r="K681" s="3"/>
      <c r="L681" s="3"/>
    </row>
    <row r="682">
      <c r="A682" s="4" t="s">
        <v>7159</v>
      </c>
      <c r="B682" s="1" t="s">
        <v>7160</v>
      </c>
      <c r="C682" s="1" t="s">
        <v>7161</v>
      </c>
      <c r="D682" s="1" t="s">
        <v>10212</v>
      </c>
      <c r="E682" s="1" t="str">
        <f t="shared" si="1"/>
        <v>47 Rue Charles Tournemire                                 Cité des Aubiers                                                                                                             </v>
      </c>
      <c r="F682" s="1" t="s">
        <v>9603</v>
      </c>
      <c r="G682" s="1" t="s">
        <v>7163</v>
      </c>
      <c r="H682" s="1" t="s">
        <v>11</v>
      </c>
      <c r="I682" s="1" t="s">
        <v>11</v>
      </c>
      <c r="J682" s="1" t="s">
        <v>31</v>
      </c>
      <c r="K682" s="3"/>
      <c r="L682" s="3"/>
    </row>
    <row r="683">
      <c r="A683" s="4" t="s">
        <v>7165</v>
      </c>
      <c r="B683" s="1" t="s">
        <v>7166</v>
      </c>
      <c r="C683" s="1" t="s">
        <v>7167</v>
      </c>
      <c r="D683" s="1" t="s">
        <v>10213</v>
      </c>
      <c r="E683" s="1" t="str">
        <f t="shared" si="1"/>
        <v>18 avenue André Reinson                                                                                                </v>
      </c>
      <c r="F683" s="1" t="s">
        <v>9603</v>
      </c>
      <c r="G683" s="1" t="s">
        <v>7169</v>
      </c>
      <c r="H683" s="1" t="s">
        <v>11</v>
      </c>
      <c r="I683" s="5" t="s">
        <v>7170</v>
      </c>
      <c r="J683" s="1" t="s">
        <v>183</v>
      </c>
      <c r="K683" s="3"/>
      <c r="L683" s="3"/>
    </row>
    <row r="684">
      <c r="A684" s="4" t="s">
        <v>7172</v>
      </c>
      <c r="B684" s="1" t="s">
        <v>7173</v>
      </c>
      <c r="C684" s="1" t="s">
        <v>7174</v>
      </c>
      <c r="D684" s="1" t="s">
        <v>10214</v>
      </c>
      <c r="E684" s="1" t="str">
        <f t="shared" si="1"/>
        <v>rue d'Alzon                                                                                                </v>
      </c>
      <c r="F684" s="1" t="s">
        <v>9592</v>
      </c>
      <c r="G684" s="1" t="s">
        <v>7176</v>
      </c>
      <c r="H684" s="1" t="s">
        <v>11</v>
      </c>
      <c r="I684" s="5" t="s">
        <v>7177</v>
      </c>
      <c r="J684" s="1" t="s">
        <v>312</v>
      </c>
      <c r="K684" s="3"/>
      <c r="L684" s="3"/>
    </row>
    <row r="685">
      <c r="A685" s="4" t="s">
        <v>7179</v>
      </c>
      <c r="B685" s="1" t="s">
        <v>7180</v>
      </c>
      <c r="C685" s="1" t="s">
        <v>7181</v>
      </c>
      <c r="D685" s="1" t="s">
        <v>10215</v>
      </c>
      <c r="E685" s="1" t="str">
        <f t="shared" si="1"/>
        <v>8 rue cité Conrad                                                                                                 </v>
      </c>
      <c r="F685" s="1" t="s">
        <v>9603</v>
      </c>
      <c r="G685" s="1" t="s">
        <v>7183</v>
      </c>
      <c r="H685" s="1" t="s">
        <v>7184</v>
      </c>
      <c r="I685" s="5" t="s">
        <v>7185</v>
      </c>
      <c r="J685" s="1" t="s">
        <v>654</v>
      </c>
      <c r="K685" s="3"/>
      <c r="L685" s="3"/>
    </row>
    <row r="686">
      <c r="A686" s="4" t="s">
        <v>7187</v>
      </c>
      <c r="B686" s="1" t="s">
        <v>7188</v>
      </c>
      <c r="C686" s="1" t="s">
        <v>7189</v>
      </c>
      <c r="D686" s="1" t="s">
        <v>10216</v>
      </c>
      <c r="E686" s="1" t="str">
        <f t="shared" si="1"/>
        <v>Rue Rochambeau                                                                                                </v>
      </c>
      <c r="F686" s="1" t="s">
        <v>9592</v>
      </c>
      <c r="G686" s="1" t="s">
        <v>7191</v>
      </c>
      <c r="H686" s="1" t="s">
        <v>11</v>
      </c>
      <c r="I686" s="5" t="s">
        <v>7192</v>
      </c>
      <c r="J686" s="1" t="s">
        <v>312</v>
      </c>
      <c r="K686" s="3"/>
      <c r="L686" s="3"/>
    </row>
    <row r="687">
      <c r="A687" s="4" t="s">
        <v>7194</v>
      </c>
      <c r="B687" s="1" t="s">
        <v>7195</v>
      </c>
      <c r="C687" s="1" t="s">
        <v>7196</v>
      </c>
      <c r="D687" s="1" t="s">
        <v>10217</v>
      </c>
      <c r="E687" s="1" t="str">
        <f t="shared" si="1"/>
        <v>38 cours du maréchal Foch                                                                                                </v>
      </c>
      <c r="F687" s="1" t="s">
        <v>9592</v>
      </c>
      <c r="G687" s="1" t="s">
        <v>7198</v>
      </c>
      <c r="H687" s="1" t="s">
        <v>11</v>
      </c>
      <c r="I687" s="5" t="s">
        <v>7199</v>
      </c>
      <c r="J687" s="1" t="s">
        <v>312</v>
      </c>
      <c r="K687" s="3"/>
      <c r="L687" s="3"/>
    </row>
    <row r="688">
      <c r="A688" s="4" t="s">
        <v>7207</v>
      </c>
      <c r="B688" s="1" t="s">
        <v>7208</v>
      </c>
      <c r="C688" s="1" t="s">
        <v>7209</v>
      </c>
      <c r="D688" s="1" t="s">
        <v>10218</v>
      </c>
      <c r="E688" s="1" t="str">
        <f t="shared" si="1"/>
        <v>50 rue Lombard                                                                                                </v>
      </c>
      <c r="F688" s="1" t="s">
        <v>9603</v>
      </c>
      <c r="G688" s="1" t="s">
        <v>7211</v>
      </c>
      <c r="H688" s="1" t="s">
        <v>11</v>
      </c>
      <c r="I688" s="1" t="s">
        <v>11</v>
      </c>
      <c r="J688" s="1" t="s">
        <v>80</v>
      </c>
      <c r="K688" s="3"/>
      <c r="L688" s="3"/>
    </row>
    <row r="689">
      <c r="A689" s="4" t="s">
        <v>7219</v>
      </c>
      <c r="B689" s="1" t="s">
        <v>7220</v>
      </c>
      <c r="C689" s="1" t="s">
        <v>7221</v>
      </c>
      <c r="D689" s="1" t="s">
        <v>10219</v>
      </c>
      <c r="E689" s="1" t="str">
        <f t="shared" si="1"/>
        <v>57 rue de La Rousselle                                                                                                </v>
      </c>
      <c r="F689" s="1" t="s">
        <v>9592</v>
      </c>
      <c r="G689" s="1" t="s">
        <v>7223</v>
      </c>
      <c r="H689" s="1" t="s">
        <v>11</v>
      </c>
      <c r="I689" s="5" t="s">
        <v>7224</v>
      </c>
      <c r="J689" s="1" t="s">
        <v>80</v>
      </c>
      <c r="K689" s="3"/>
      <c r="L689" s="3"/>
    </row>
    <row r="690">
      <c r="A690" s="4" t="s">
        <v>7232</v>
      </c>
      <c r="B690" s="1" t="s">
        <v>7233</v>
      </c>
      <c r="C690" s="1" t="s">
        <v>7234</v>
      </c>
      <c r="D690" s="1" t="s">
        <v>10220</v>
      </c>
      <c r="E690" s="1" t="str">
        <f t="shared" si="1"/>
        <v>2 rue Duquesne                                                                                                </v>
      </c>
      <c r="F690" s="1" t="s">
        <v>9603</v>
      </c>
      <c r="G690" s="1" t="s">
        <v>7236</v>
      </c>
      <c r="H690" s="1" t="s">
        <v>11</v>
      </c>
      <c r="I690" s="5" t="s">
        <v>7237</v>
      </c>
      <c r="J690" s="1" t="s">
        <v>11</v>
      </c>
      <c r="K690" s="3"/>
      <c r="L690" s="3"/>
    </row>
    <row r="691">
      <c r="A691" s="4" t="s">
        <v>7239</v>
      </c>
      <c r="B691" s="1" t="s">
        <v>7240</v>
      </c>
      <c r="C691" s="1" t="s">
        <v>7241</v>
      </c>
      <c r="D691" s="1" t="s">
        <v>10221</v>
      </c>
      <c r="E691" s="1" t="str">
        <f t="shared" si="1"/>
        <v>26 Rue Mazagran                                                                                                </v>
      </c>
      <c r="F691" s="1" t="s">
        <v>9597</v>
      </c>
      <c r="G691" s="1" t="s">
        <v>7243</v>
      </c>
      <c r="H691" s="1" t="s">
        <v>7244</v>
      </c>
      <c r="I691" s="1" t="s">
        <v>11</v>
      </c>
      <c r="J691" s="1" t="s">
        <v>11</v>
      </c>
      <c r="K691" s="3"/>
      <c r="L691" s="3"/>
    </row>
    <row r="692">
      <c r="A692" s="4" t="s">
        <v>7248</v>
      </c>
      <c r="B692" s="1" t="s">
        <v>7249</v>
      </c>
      <c r="C692" s="1" t="s">
        <v>7250</v>
      </c>
      <c r="D692" s="1" t="s">
        <v>10036</v>
      </c>
      <c r="E692" s="1" t="str">
        <f t="shared" si="1"/>
        <v>7 Quai de Brienne                                                                                                </v>
      </c>
      <c r="F692" s="1" t="s">
        <v>9597</v>
      </c>
      <c r="G692" s="1" t="s">
        <v>7251</v>
      </c>
      <c r="H692" s="1" t="s">
        <v>11</v>
      </c>
      <c r="I692" s="5" t="s">
        <v>7252</v>
      </c>
      <c r="J692" s="1" t="s">
        <v>80</v>
      </c>
      <c r="K692" s="3"/>
      <c r="L692" s="3"/>
    </row>
    <row r="693">
      <c r="A693" s="4" t="s">
        <v>7262</v>
      </c>
      <c r="B693" s="1" t="s">
        <v>7263</v>
      </c>
      <c r="C693" s="1" t="s">
        <v>7264</v>
      </c>
      <c r="D693" s="1" t="s">
        <v>10222</v>
      </c>
      <c r="E693" s="1" t="str">
        <f t="shared" si="1"/>
        <v>125 cours d'Alsace et Lorraine                                 Centre d'informations - Europe Direct                                                                                                             </v>
      </c>
      <c r="F693" s="1" t="s">
        <v>9592</v>
      </c>
      <c r="G693" s="1" t="s">
        <v>7266</v>
      </c>
      <c r="H693" s="1" t="s">
        <v>11</v>
      </c>
      <c r="I693" s="3"/>
      <c r="J693" s="1" t="s">
        <v>312</v>
      </c>
      <c r="K693" s="3"/>
      <c r="L693" s="3"/>
    </row>
    <row r="694">
      <c r="A694" s="4" t="s">
        <v>7280</v>
      </c>
      <c r="B694" s="1" t="s">
        <v>7281</v>
      </c>
      <c r="C694" s="1" t="s">
        <v>7282</v>
      </c>
      <c r="D694" s="1" t="s">
        <v>10223</v>
      </c>
      <c r="E694" s="1" t="str">
        <f t="shared" si="1"/>
        <v>25 rue Francis Martin                                 CS 11243                                                                                                             </v>
      </c>
      <c r="F694" s="1" t="s">
        <v>10224</v>
      </c>
      <c r="G694" s="1" t="s">
        <v>7284</v>
      </c>
      <c r="H694" s="1" t="s">
        <v>11</v>
      </c>
      <c r="I694" s="5" t="s">
        <v>7285</v>
      </c>
      <c r="J694" s="1" t="s">
        <v>312</v>
      </c>
      <c r="K694" s="3"/>
      <c r="L694" s="3"/>
    </row>
    <row r="695">
      <c r="A695" s="4" t="s">
        <v>7289</v>
      </c>
      <c r="B695" s="1" t="s">
        <v>7290</v>
      </c>
      <c r="C695" s="1" t="s">
        <v>7291</v>
      </c>
      <c r="D695" s="1" t="s">
        <v>10225</v>
      </c>
      <c r="E695" s="1" t="str">
        <f t="shared" si="1"/>
        <v>23 quai des Chartrons                                                                                                </v>
      </c>
      <c r="F695" s="1" t="s">
        <v>9592</v>
      </c>
      <c r="G695" s="1" t="s">
        <v>7293</v>
      </c>
      <c r="H695" s="1" t="s">
        <v>7294</v>
      </c>
      <c r="I695" s="1" t="s">
        <v>11</v>
      </c>
      <c r="J695" s="1" t="s">
        <v>80</v>
      </c>
      <c r="K695" s="3"/>
      <c r="L695" s="3"/>
    </row>
    <row r="696">
      <c r="A696" s="4" t="s">
        <v>7304</v>
      </c>
      <c r="B696" s="1" t="s">
        <v>7305</v>
      </c>
      <c r="C696" s="1" t="s">
        <v>7306</v>
      </c>
      <c r="D696" s="1" t="s">
        <v>10226</v>
      </c>
      <c r="E696" s="1" t="str">
        <f t="shared" si="1"/>
        <v>8 parvis des chartrons                                                                                                </v>
      </c>
      <c r="F696" s="1" t="s">
        <v>9592</v>
      </c>
      <c r="G696" s="1" t="s">
        <v>7308</v>
      </c>
      <c r="H696" s="1" t="s">
        <v>11</v>
      </c>
      <c r="I696" s="1" t="s">
        <v>11</v>
      </c>
      <c r="J696" s="1" t="s">
        <v>154</v>
      </c>
      <c r="K696" s="3"/>
      <c r="L696" s="3"/>
    </row>
    <row r="697">
      <c r="A697" s="4" t="s">
        <v>7316</v>
      </c>
      <c r="B697" s="1" t="s">
        <v>7317</v>
      </c>
      <c r="C697" s="1" t="s">
        <v>7318</v>
      </c>
      <c r="D697" s="1" t="s">
        <v>10227</v>
      </c>
      <c r="E697" s="1" t="str">
        <f t="shared" si="1"/>
        <v>1 place Avisseau                                                                                                </v>
      </c>
      <c r="F697" s="1" t="s">
        <v>9603</v>
      </c>
      <c r="G697" s="1" t="s">
        <v>7320</v>
      </c>
      <c r="H697" s="1" t="s">
        <v>11</v>
      </c>
      <c r="I697" s="5" t="s">
        <v>7321</v>
      </c>
      <c r="J697" s="1" t="s">
        <v>80</v>
      </c>
      <c r="K697" s="3"/>
      <c r="L697" s="3"/>
    </row>
    <row r="698">
      <c r="A698" s="4" t="s">
        <v>7323</v>
      </c>
      <c r="B698" s="1" t="s">
        <v>7324</v>
      </c>
      <c r="C698" s="1" t="s">
        <v>7325</v>
      </c>
      <c r="D698" s="1" t="s">
        <v>10228</v>
      </c>
      <c r="E698" s="1" t="str">
        <f t="shared" si="1"/>
        <v>85 rue Laroche                                                                                                </v>
      </c>
      <c r="F698" s="1" t="s">
        <v>9592</v>
      </c>
      <c r="G698" s="1" t="s">
        <v>7327</v>
      </c>
      <c r="H698" s="1" t="s">
        <v>11</v>
      </c>
      <c r="I698" s="1" t="s">
        <v>11</v>
      </c>
      <c r="J698" s="1" t="s">
        <v>154</v>
      </c>
      <c r="K698" s="3"/>
      <c r="L698" s="3"/>
    </row>
    <row r="699">
      <c r="A699" s="4" t="s">
        <v>7333</v>
      </c>
      <c r="B699" s="1" t="s">
        <v>7334</v>
      </c>
      <c r="C699" s="1" t="s">
        <v>7335</v>
      </c>
      <c r="D699" s="1" t="s">
        <v>9674</v>
      </c>
      <c r="E699" s="1" t="str">
        <f t="shared" si="1"/>
        <v>3 rue de Tauzia                                                                                                </v>
      </c>
      <c r="F699" s="1" t="s">
        <v>9597</v>
      </c>
      <c r="G699" s="1" t="s">
        <v>7336</v>
      </c>
      <c r="H699" s="1" t="s">
        <v>11</v>
      </c>
      <c r="I699" s="5" t="s">
        <v>7337</v>
      </c>
      <c r="J699" s="1" t="s">
        <v>80</v>
      </c>
      <c r="K699" s="3"/>
      <c r="L699" s="3"/>
    </row>
    <row r="700">
      <c r="A700" s="4" t="s">
        <v>7341</v>
      </c>
      <c r="B700" s="1" t="s">
        <v>7342</v>
      </c>
      <c r="C700" s="1" t="s">
        <v>7343</v>
      </c>
      <c r="D700" s="1" t="s">
        <v>10229</v>
      </c>
      <c r="E700" s="1" t="str">
        <f t="shared" si="1"/>
        <v>27 rue Veyssière                                                                                                </v>
      </c>
      <c r="F700" s="1" t="s">
        <v>9597</v>
      </c>
      <c r="G700" s="1" t="s">
        <v>7345</v>
      </c>
      <c r="H700" s="1" t="s">
        <v>7346</v>
      </c>
      <c r="I700" s="1" t="s">
        <v>11</v>
      </c>
      <c r="J700" s="1" t="s">
        <v>312</v>
      </c>
      <c r="K700" s="3"/>
      <c r="L700" s="3"/>
    </row>
    <row r="701">
      <c r="A701" s="4" t="s">
        <v>7356</v>
      </c>
      <c r="B701" s="1" t="s">
        <v>7357</v>
      </c>
      <c r="C701" s="1" t="s">
        <v>7358</v>
      </c>
      <c r="D701" s="1" t="s">
        <v>10230</v>
      </c>
      <c r="E701" s="1" t="str">
        <f t="shared" si="1"/>
        <v>38, rue raymond poincaré                                 appt: 20                                                                                                             </v>
      </c>
      <c r="F701" s="1" t="s">
        <v>9631</v>
      </c>
      <c r="G701" s="1" t="s">
        <v>7360</v>
      </c>
      <c r="H701" s="1" t="s">
        <v>7361</v>
      </c>
      <c r="I701" s="1" t="s">
        <v>11</v>
      </c>
      <c r="J701" s="1" t="s">
        <v>80</v>
      </c>
      <c r="K701" s="3"/>
      <c r="L701" s="3"/>
    </row>
    <row r="702">
      <c r="A702" s="4" t="s">
        <v>7365</v>
      </c>
      <c r="B702" s="1" t="s">
        <v>7366</v>
      </c>
      <c r="C702" s="1" t="s">
        <v>7367</v>
      </c>
      <c r="D702" s="1" t="s">
        <v>10231</v>
      </c>
      <c r="E702" s="1" t="str">
        <f t="shared" si="1"/>
        <v>15 rue claude taffanel                                                                                                </v>
      </c>
      <c r="F702" s="1" t="s">
        <v>9597</v>
      </c>
      <c r="G702" s="1" t="s">
        <v>7369</v>
      </c>
      <c r="H702" s="1" t="s">
        <v>7370</v>
      </c>
      <c r="I702" s="1" t="s">
        <v>11</v>
      </c>
      <c r="J702" s="1" t="s">
        <v>382</v>
      </c>
      <c r="K702" s="3"/>
      <c r="L702" s="3"/>
    </row>
    <row r="703">
      <c r="A703" s="4" t="s">
        <v>7376</v>
      </c>
      <c r="B703" s="1" t="s">
        <v>7377</v>
      </c>
      <c r="C703" s="1" t="s">
        <v>7378</v>
      </c>
      <c r="D703" s="1" t="s">
        <v>10232</v>
      </c>
      <c r="E703" s="1" t="str">
        <f t="shared" si="1"/>
        <v>19, rue Gabriel Léglise                                                                                                </v>
      </c>
      <c r="F703" s="1" t="s">
        <v>9661</v>
      </c>
      <c r="G703" s="1" t="s">
        <v>7380</v>
      </c>
      <c r="H703" s="1" t="s">
        <v>7381</v>
      </c>
      <c r="I703" s="1" t="s">
        <v>7382</v>
      </c>
      <c r="J703" s="1" t="s">
        <v>654</v>
      </c>
      <c r="K703" s="3"/>
      <c r="L703" s="3"/>
    </row>
    <row r="704">
      <c r="A704" s="4" t="s">
        <v>7392</v>
      </c>
      <c r="B704" s="1" t="s">
        <v>7393</v>
      </c>
      <c r="C704" s="3"/>
      <c r="D704" s="1" t="s">
        <v>9575</v>
      </c>
      <c r="E704" s="1" t="str">
        <f t="shared" si="1"/>
        <v>pas d'adresse</v>
      </c>
      <c r="F704" s="1" t="s">
        <v>9608</v>
      </c>
      <c r="G704" s="3"/>
      <c r="H704" s="1" t="s">
        <v>11</v>
      </c>
      <c r="I704" s="1" t="s">
        <v>11</v>
      </c>
      <c r="J704" s="1" t="s">
        <v>11</v>
      </c>
      <c r="K704" s="3"/>
      <c r="L704" s="3"/>
    </row>
    <row r="705">
      <c r="A705" s="4" t="s">
        <v>7395</v>
      </c>
      <c r="B705" s="1" t="s">
        <v>7396</v>
      </c>
      <c r="C705" s="1" t="s">
        <v>7397</v>
      </c>
      <c r="D705" s="1" t="s">
        <v>10233</v>
      </c>
      <c r="E705" s="1" t="str">
        <f t="shared" si="1"/>
        <v>13 rue du Professeur Devaux                                                                                                </v>
      </c>
      <c r="F705" s="1" t="s">
        <v>9597</v>
      </c>
      <c r="G705" s="1" t="s">
        <v>7399</v>
      </c>
      <c r="H705" s="1" t="s">
        <v>2175</v>
      </c>
      <c r="I705" s="5" t="s">
        <v>2689</v>
      </c>
      <c r="J705" s="1" t="s">
        <v>312</v>
      </c>
      <c r="K705" s="3"/>
      <c r="L705" s="3"/>
    </row>
    <row r="706">
      <c r="A706" s="4" t="s">
        <v>7403</v>
      </c>
      <c r="B706" s="1" t="s">
        <v>7404</v>
      </c>
      <c r="C706" s="1" t="s">
        <v>7405</v>
      </c>
      <c r="D706" s="1" t="s">
        <v>10234</v>
      </c>
      <c r="E706" s="1" t="str">
        <f t="shared" si="1"/>
        <v>Chemin de Suzon                                                                                                </v>
      </c>
      <c r="F706" s="1" t="s">
        <v>9790</v>
      </c>
      <c r="G706" s="1" t="s">
        <v>7407</v>
      </c>
      <c r="H706" s="1" t="s">
        <v>7408</v>
      </c>
      <c r="I706" s="1" t="s">
        <v>11</v>
      </c>
      <c r="J706" s="1" t="s">
        <v>183</v>
      </c>
      <c r="K706" s="3"/>
      <c r="L706" s="3"/>
    </row>
    <row r="707">
      <c r="A707" s="4" t="s">
        <v>7418</v>
      </c>
      <c r="B707" s="1" t="s">
        <v>7419</v>
      </c>
      <c r="C707" s="1" t="s">
        <v>7420</v>
      </c>
      <c r="D707" s="1" t="s">
        <v>10235</v>
      </c>
      <c r="E707" s="1" t="str">
        <f t="shared" si="1"/>
        <v>4 rue des Terres de Borde                                                                                                </v>
      </c>
      <c r="F707" s="1" t="s">
        <v>9597</v>
      </c>
      <c r="G707" s="1" t="s">
        <v>7422</v>
      </c>
      <c r="H707" s="1" t="s">
        <v>11</v>
      </c>
      <c r="I707" s="5" t="s">
        <v>7423</v>
      </c>
      <c r="J707" s="1" t="s">
        <v>382</v>
      </c>
      <c r="K707" s="3"/>
      <c r="L707" s="3"/>
    </row>
    <row r="708">
      <c r="A708" s="4" t="s">
        <v>7437</v>
      </c>
      <c r="B708" s="1" t="s">
        <v>7438</v>
      </c>
      <c r="C708" s="1" t="s">
        <v>7439</v>
      </c>
      <c r="D708" s="1" t="s">
        <v>10236</v>
      </c>
      <c r="E708" s="1" t="str">
        <f t="shared" si="1"/>
        <v>Hôpital Haut Lévêque                                  Avenue de Magellan                                                                                                             </v>
      </c>
      <c r="F708" s="1" t="s">
        <v>9595</v>
      </c>
      <c r="G708" s="1" t="s">
        <v>7441</v>
      </c>
      <c r="H708" s="1" t="s">
        <v>7442</v>
      </c>
      <c r="I708" s="1" t="s">
        <v>11</v>
      </c>
      <c r="J708" s="1" t="s">
        <v>53</v>
      </c>
      <c r="K708" s="3"/>
      <c r="L708" s="3"/>
    </row>
    <row r="709">
      <c r="A709" s="4" t="s">
        <v>7446</v>
      </c>
      <c r="B709" s="1" t="s">
        <v>7447</v>
      </c>
      <c r="C709" s="1" t="s">
        <v>7448</v>
      </c>
      <c r="D709" s="1" t="s">
        <v>10237</v>
      </c>
      <c r="E709" s="1" t="str">
        <f t="shared" si="1"/>
        <v>Mr Barateau                                 BP 50 052                                                                                                             </v>
      </c>
      <c r="F709" s="1" t="s">
        <v>10238</v>
      </c>
      <c r="G709" s="1" t="s">
        <v>7450</v>
      </c>
      <c r="H709" s="1" t="s">
        <v>7451</v>
      </c>
      <c r="I709" s="5" t="s">
        <v>7452</v>
      </c>
      <c r="J709" s="1" t="s">
        <v>31</v>
      </c>
      <c r="K709" s="3"/>
      <c r="L709" s="3"/>
    </row>
    <row r="710">
      <c r="A710" s="4" t="s">
        <v>7454</v>
      </c>
      <c r="B710" s="1" t="s">
        <v>7455</v>
      </c>
      <c r="C710" s="3"/>
      <c r="D710" s="1" t="s">
        <v>9575</v>
      </c>
      <c r="E710" s="1" t="str">
        <f t="shared" si="1"/>
        <v>pas d'adresse</v>
      </c>
      <c r="F710" s="1" t="s">
        <v>9608</v>
      </c>
      <c r="G710" s="3"/>
      <c r="H710" s="1" t="s">
        <v>11</v>
      </c>
      <c r="I710" s="1" t="s">
        <v>11</v>
      </c>
      <c r="J710" s="1" t="s">
        <v>11</v>
      </c>
      <c r="K710" s="3"/>
      <c r="L710" s="3"/>
    </row>
    <row r="711">
      <c r="A711" s="4" t="s">
        <v>7463</v>
      </c>
      <c r="B711" s="1" t="s">
        <v>7464</v>
      </c>
      <c r="C711" s="3"/>
      <c r="D711" s="1" t="s">
        <v>9575</v>
      </c>
      <c r="E711" s="1" t="str">
        <f t="shared" si="1"/>
        <v>pas d'adresse</v>
      </c>
      <c r="F711" s="1" t="s">
        <v>9608</v>
      </c>
      <c r="G711" s="3"/>
      <c r="H711" s="1" t="s">
        <v>11</v>
      </c>
      <c r="I711" s="1" t="s">
        <v>11</v>
      </c>
      <c r="J711" s="1" t="s">
        <v>11</v>
      </c>
      <c r="K711" s="3"/>
      <c r="L711" s="3"/>
    </row>
    <row r="712">
      <c r="A712" s="4" t="s">
        <v>7472</v>
      </c>
      <c r="B712" s="1" t="s">
        <v>7473</v>
      </c>
      <c r="C712" s="1" t="s">
        <v>7474</v>
      </c>
      <c r="D712" s="1" t="s">
        <v>10239</v>
      </c>
      <c r="E712" s="1" t="str">
        <f t="shared" si="1"/>
        <v>108 rue prunier                                                                                                </v>
      </c>
      <c r="F712" s="1" t="s">
        <v>9603</v>
      </c>
      <c r="G712" s="1" t="s">
        <v>7476</v>
      </c>
      <c r="H712" s="1" t="s">
        <v>11</v>
      </c>
      <c r="I712" s="3"/>
      <c r="J712" s="1" t="s">
        <v>80</v>
      </c>
      <c r="K712" s="3"/>
      <c r="L712" s="3"/>
    </row>
    <row r="713">
      <c r="A713" s="4" t="s">
        <v>7478</v>
      </c>
      <c r="B713" s="1" t="s">
        <v>7479</v>
      </c>
      <c r="C713" s="1" t="s">
        <v>7480</v>
      </c>
      <c r="D713" s="1" t="s">
        <v>10240</v>
      </c>
      <c r="E713" s="1" t="str">
        <f t="shared" si="1"/>
        <v>37 rue Gaston Lespiault                                                                                                </v>
      </c>
      <c r="F713" s="1" t="s">
        <v>9592</v>
      </c>
      <c r="G713" s="1" t="s">
        <v>7482</v>
      </c>
      <c r="H713" s="1" t="s">
        <v>11</v>
      </c>
      <c r="I713" s="5" t="s">
        <v>7483</v>
      </c>
      <c r="J713" s="1" t="s">
        <v>80</v>
      </c>
      <c r="K713" s="3"/>
      <c r="L713" s="3"/>
    </row>
    <row r="714">
      <c r="A714" s="4" t="s">
        <v>7485</v>
      </c>
      <c r="B714" s="1" t="s">
        <v>7486</v>
      </c>
      <c r="C714" s="1" t="s">
        <v>7487</v>
      </c>
      <c r="D714" s="1" t="s">
        <v>10241</v>
      </c>
      <c r="E714" s="1" t="str">
        <f t="shared" si="1"/>
        <v>68 rue des Pins Francs                                                                                                </v>
      </c>
      <c r="F714" s="1" t="s">
        <v>9661</v>
      </c>
      <c r="G714" s="1" t="s">
        <v>7489</v>
      </c>
      <c r="H714" s="1" t="s">
        <v>11</v>
      </c>
      <c r="I714" s="1" t="s">
        <v>11</v>
      </c>
      <c r="J714" s="1" t="s">
        <v>53</v>
      </c>
      <c r="K714" s="3"/>
      <c r="L714" s="3"/>
    </row>
    <row r="715">
      <c r="A715" s="4" t="s">
        <v>7491</v>
      </c>
      <c r="B715" s="1" t="s">
        <v>7492</v>
      </c>
      <c r="C715" s="1" t="s">
        <v>7493</v>
      </c>
      <c r="D715" s="1" t="s">
        <v>10242</v>
      </c>
      <c r="E715" s="1" t="str">
        <f t="shared" si="1"/>
        <v>27, rue de Belgique                                                                                                </v>
      </c>
      <c r="F715" s="1" t="s">
        <v>9597</v>
      </c>
      <c r="G715" s="1" t="s">
        <v>7495</v>
      </c>
      <c r="H715" s="1" t="s">
        <v>11</v>
      </c>
      <c r="I715" s="1" t="s">
        <v>11</v>
      </c>
      <c r="J715" s="1" t="s">
        <v>31</v>
      </c>
      <c r="K715" s="3"/>
      <c r="L715" s="3"/>
    </row>
    <row r="716">
      <c r="A716" s="4" t="s">
        <v>7499</v>
      </c>
      <c r="B716" s="1" t="s">
        <v>7500</v>
      </c>
      <c r="C716" s="1" t="s">
        <v>7501</v>
      </c>
      <c r="D716" s="1" t="s">
        <v>10243</v>
      </c>
      <c r="E716" s="1" t="str">
        <f t="shared" si="1"/>
        <v>Université de Bordeaux - 16 avenue Léon Duguit                                 bureau A17                                                                                                             </v>
      </c>
      <c r="F716" s="1" t="s">
        <v>9830</v>
      </c>
      <c r="G716" s="1" t="s">
        <v>7503</v>
      </c>
      <c r="H716" s="1" t="s">
        <v>7504</v>
      </c>
      <c r="I716" s="1" t="s">
        <v>11</v>
      </c>
      <c r="J716" s="1" t="s">
        <v>80</v>
      </c>
      <c r="K716" s="3"/>
      <c r="L716" s="3"/>
    </row>
    <row r="717">
      <c r="A717" s="4" t="s">
        <v>7512</v>
      </c>
      <c r="B717" s="1" t="s">
        <v>7513</v>
      </c>
      <c r="C717" s="1" t="s">
        <v>7514</v>
      </c>
      <c r="D717" s="1" t="s">
        <v>9994</v>
      </c>
      <c r="E717" s="1" t="str">
        <f t="shared" si="1"/>
        <v>40 rue Joséphine                                                                                                </v>
      </c>
      <c r="F717" s="1" t="s">
        <v>9603</v>
      </c>
      <c r="G717" s="1" t="s">
        <v>7516</v>
      </c>
      <c r="H717" s="1" t="s">
        <v>11</v>
      </c>
      <c r="I717" s="5" t="s">
        <v>7517</v>
      </c>
      <c r="J717" s="1" t="s">
        <v>80</v>
      </c>
      <c r="K717" s="3"/>
      <c r="L717" s="3"/>
    </row>
    <row r="718">
      <c r="A718" s="4" t="s">
        <v>7541</v>
      </c>
      <c r="B718" s="1" t="s">
        <v>7542</v>
      </c>
      <c r="C718" s="1" t="s">
        <v>7543</v>
      </c>
      <c r="D718" s="1" t="s">
        <v>10244</v>
      </c>
      <c r="E718" s="1" t="str">
        <f t="shared" si="1"/>
        <v>34 rue du Cloître                                                                                                </v>
      </c>
      <c r="F718" s="1" t="s">
        <v>9592</v>
      </c>
      <c r="G718" s="1" t="s">
        <v>7545</v>
      </c>
      <c r="H718" s="1" t="s">
        <v>11</v>
      </c>
      <c r="I718" s="1" t="s">
        <v>11</v>
      </c>
      <c r="J718" s="1" t="s">
        <v>80</v>
      </c>
      <c r="K718" s="3"/>
      <c r="L718" s="3"/>
    </row>
    <row r="719">
      <c r="A719" s="4" t="s">
        <v>7553</v>
      </c>
      <c r="B719" s="1" t="s">
        <v>7554</v>
      </c>
      <c r="C719" s="1" t="s">
        <v>7555</v>
      </c>
      <c r="D719" s="1" t="s">
        <v>10056</v>
      </c>
      <c r="E719" s="1" t="str">
        <f t="shared" si="1"/>
        <v>12 rue de Lescure                                                                                                </v>
      </c>
      <c r="F719" s="1" t="s">
        <v>9592</v>
      </c>
      <c r="G719" s="1" t="s">
        <v>5373</v>
      </c>
      <c r="H719" s="1" t="s">
        <v>11</v>
      </c>
      <c r="I719" s="1" t="s">
        <v>11</v>
      </c>
      <c r="J719" s="1" t="s">
        <v>312</v>
      </c>
      <c r="K719" s="3"/>
      <c r="L719" s="3"/>
    </row>
    <row r="720">
      <c r="A720" s="4" t="s">
        <v>7563</v>
      </c>
      <c r="B720" s="1" t="s">
        <v>7564</v>
      </c>
      <c r="C720" s="1" t="s">
        <v>7565</v>
      </c>
      <c r="D720" s="1" t="s">
        <v>10245</v>
      </c>
      <c r="E720" s="1" t="str">
        <f t="shared" si="1"/>
        <v>5 Rue Etienne Huyard                                  Centre Commercial Counord                                                                                                              </v>
      </c>
      <c r="F720" s="1" t="s">
        <v>9603</v>
      </c>
      <c r="G720" s="1" t="s">
        <v>3758</v>
      </c>
      <c r="H720" s="1" t="s">
        <v>11</v>
      </c>
      <c r="I720" s="3"/>
      <c r="J720" s="1" t="s">
        <v>31</v>
      </c>
      <c r="K720" s="3"/>
      <c r="L720" s="3"/>
    </row>
    <row r="721">
      <c r="A721" s="4" t="s">
        <v>7574</v>
      </c>
      <c r="B721" s="1" t="s">
        <v>7575</v>
      </c>
      <c r="C721" s="1" t="s">
        <v>7576</v>
      </c>
      <c r="D721" s="1" t="s">
        <v>10246</v>
      </c>
      <c r="E721" s="1" t="str">
        <f t="shared" si="1"/>
        <v>255, Rue Mandron                                 Appt. 75                                                                                                             </v>
      </c>
      <c r="F721" s="1" t="s">
        <v>9592</v>
      </c>
      <c r="G721" s="1" t="s">
        <v>7578</v>
      </c>
      <c r="H721" s="1" t="s">
        <v>7579</v>
      </c>
      <c r="I721" s="3"/>
      <c r="J721" s="1" t="s">
        <v>80</v>
      </c>
      <c r="K721" s="3"/>
      <c r="L721" s="3"/>
    </row>
    <row r="722">
      <c r="A722" s="4" t="s">
        <v>7583</v>
      </c>
      <c r="B722" s="1" t="s">
        <v>7584</v>
      </c>
      <c r="C722" s="1" t="s">
        <v>7585</v>
      </c>
      <c r="D722" s="1" t="s">
        <v>7586</v>
      </c>
      <c r="E722" s="1" t="str">
        <f t="shared" si="1"/>
        <v>67, avenue du Général de Gaule                                                                                                47230 LAVARDAC</v>
      </c>
      <c r="F722" s="1" t="s">
        <v>9619</v>
      </c>
      <c r="G722" s="1" t="s">
        <v>7587</v>
      </c>
      <c r="H722" s="1" t="s">
        <v>7588</v>
      </c>
      <c r="I722" s="1" t="s">
        <v>11</v>
      </c>
      <c r="J722" s="1" t="s">
        <v>312</v>
      </c>
      <c r="K722" s="3"/>
      <c r="L722" s="3"/>
    </row>
    <row r="723">
      <c r="A723" s="4" t="s">
        <v>7592</v>
      </c>
      <c r="B723" s="1" t="s">
        <v>7593</v>
      </c>
      <c r="C723" s="1" t="s">
        <v>7594</v>
      </c>
      <c r="D723" s="1" t="s">
        <v>10247</v>
      </c>
      <c r="E723" s="1" t="str">
        <f t="shared" si="1"/>
        <v>4 bis Avenue du Professeur Vincent                                                                 BP 30034                                </v>
      </c>
      <c r="F723" s="1" t="s">
        <v>10248</v>
      </c>
      <c r="G723" s="1" t="s">
        <v>7596</v>
      </c>
      <c r="H723" s="1" t="s">
        <v>11</v>
      </c>
      <c r="I723" s="5" t="s">
        <v>7597</v>
      </c>
      <c r="J723" s="1" t="s">
        <v>80</v>
      </c>
      <c r="K723" s="3"/>
      <c r="L723" s="3"/>
    </row>
    <row r="724">
      <c r="A724" s="4" t="s">
        <v>7599</v>
      </c>
      <c r="B724" s="1" t="s">
        <v>7600</v>
      </c>
      <c r="C724" s="1" t="s">
        <v>7601</v>
      </c>
      <c r="D724" s="1" t="s">
        <v>10249</v>
      </c>
      <c r="E724" s="1" t="str">
        <f t="shared" si="1"/>
        <v>1  place Bardineau                                 Hotel des Sociétés Savantes                                                                                                             </v>
      </c>
      <c r="F724" s="1" t="s">
        <v>9592</v>
      </c>
      <c r="G724" s="1" t="s">
        <v>7603</v>
      </c>
      <c r="H724" s="1" t="s">
        <v>11</v>
      </c>
      <c r="I724" s="5" t="s">
        <v>7604</v>
      </c>
      <c r="J724" s="1" t="s">
        <v>80</v>
      </c>
      <c r="K724" s="3"/>
      <c r="L724" s="3"/>
    </row>
    <row r="725">
      <c r="A725" s="4" t="s">
        <v>7612</v>
      </c>
      <c r="B725" s="1" t="s">
        <v>7613</v>
      </c>
      <c r="C725" s="1" t="s">
        <v>7614</v>
      </c>
      <c r="D725" s="1" t="s">
        <v>10163</v>
      </c>
      <c r="E725" s="1" t="str">
        <f t="shared" si="1"/>
        <v>16 rue Ausone                                                                                                </v>
      </c>
      <c r="F725" s="1" t="s">
        <v>9592</v>
      </c>
      <c r="G725" s="1" t="s">
        <v>7615</v>
      </c>
      <c r="H725" s="1" t="s">
        <v>11</v>
      </c>
      <c r="I725" s="1" t="s">
        <v>11</v>
      </c>
      <c r="J725" s="1" t="s">
        <v>31</v>
      </c>
      <c r="K725" s="3"/>
      <c r="L725" s="3"/>
    </row>
    <row r="726">
      <c r="A726" s="4" t="s">
        <v>7619</v>
      </c>
      <c r="B726" s="1" t="s">
        <v>7620</v>
      </c>
      <c r="C726" s="1" t="s">
        <v>7621</v>
      </c>
      <c r="D726" s="1" t="s">
        <v>10250</v>
      </c>
      <c r="E726" s="1" t="str">
        <f t="shared" si="1"/>
        <v>64 rue roland garros                                                                                                </v>
      </c>
      <c r="F726" s="1" t="s">
        <v>9731</v>
      </c>
      <c r="G726" s="1" t="s">
        <v>7623</v>
      </c>
      <c r="H726" s="1" t="s">
        <v>7624</v>
      </c>
      <c r="I726" s="5" t="s">
        <v>7625</v>
      </c>
      <c r="J726" s="1" t="s">
        <v>80</v>
      </c>
      <c r="K726" s="3"/>
      <c r="L726" s="3"/>
    </row>
    <row r="727">
      <c r="A727" s="4" t="s">
        <v>7633</v>
      </c>
      <c r="B727" s="1" t="s">
        <v>7634</v>
      </c>
      <c r="C727" s="1" t="s">
        <v>7635</v>
      </c>
      <c r="D727" s="1" t="s">
        <v>10251</v>
      </c>
      <c r="E727" s="1" t="str">
        <f t="shared" si="1"/>
        <v>10 place lafargue                                                                                                 </v>
      </c>
      <c r="F727" s="1" t="s">
        <v>9592</v>
      </c>
      <c r="G727" s="1" t="s">
        <v>7637</v>
      </c>
      <c r="H727" s="1" t="s">
        <v>11</v>
      </c>
      <c r="I727" s="5" t="s">
        <v>7638</v>
      </c>
      <c r="J727" s="1" t="s">
        <v>382</v>
      </c>
      <c r="K727" s="3"/>
      <c r="L727" s="3"/>
    </row>
    <row r="728">
      <c r="A728" s="4" t="s">
        <v>7652</v>
      </c>
      <c r="B728" s="1" t="s">
        <v>7653</v>
      </c>
      <c r="C728" s="1" t="s">
        <v>7654</v>
      </c>
      <c r="D728" s="1" t="s">
        <v>10252</v>
      </c>
      <c r="E728" s="1" t="str">
        <f t="shared" si="1"/>
        <v>17 Bis cours Edouard Vaillant                                                                                                </v>
      </c>
      <c r="F728" s="1" t="s">
        <v>9603</v>
      </c>
      <c r="G728" s="1" t="s">
        <v>7656</v>
      </c>
      <c r="H728" s="1" t="s">
        <v>11</v>
      </c>
      <c r="I728" s="5" t="s">
        <v>7657</v>
      </c>
      <c r="J728" s="1" t="s">
        <v>80</v>
      </c>
      <c r="K728" s="3"/>
      <c r="L728" s="3"/>
    </row>
    <row r="729">
      <c r="A729" s="4" t="s">
        <v>7663</v>
      </c>
      <c r="B729" s="1" t="s">
        <v>7664</v>
      </c>
      <c r="C729" s="1" t="s">
        <v>7665</v>
      </c>
      <c r="D729" s="1" t="s">
        <v>10253</v>
      </c>
      <c r="E729" s="1" t="str">
        <f t="shared" si="1"/>
        <v>17 rue des Remparts                                                                                                </v>
      </c>
      <c r="F729" s="1" t="s">
        <v>9592</v>
      </c>
      <c r="G729" s="1" t="s">
        <v>7667</v>
      </c>
      <c r="H729" s="1" t="s">
        <v>7668</v>
      </c>
      <c r="I729" s="1" t="s">
        <v>11</v>
      </c>
      <c r="J729" s="1" t="s">
        <v>80</v>
      </c>
      <c r="K729" s="3"/>
      <c r="L729" s="3"/>
    </row>
    <row r="730">
      <c r="A730" s="4" t="s">
        <v>7696</v>
      </c>
      <c r="B730" s="1" t="s">
        <v>7697</v>
      </c>
      <c r="C730" s="1" t="s">
        <v>7698</v>
      </c>
      <c r="D730" s="1" t="s">
        <v>10254</v>
      </c>
      <c r="E730" s="1" t="str">
        <f t="shared" si="1"/>
        <v>10 rue Jean Carmet                                                                                                </v>
      </c>
      <c r="F730" s="1" t="s">
        <v>9595</v>
      </c>
      <c r="G730" s="1" t="s">
        <v>7700</v>
      </c>
      <c r="H730" s="1" t="s">
        <v>11</v>
      </c>
      <c r="I730" s="1" t="s">
        <v>11</v>
      </c>
      <c r="J730" s="1" t="s">
        <v>43</v>
      </c>
      <c r="K730" s="3"/>
      <c r="L730" s="3"/>
    </row>
    <row r="731">
      <c r="A731" s="4" t="s">
        <v>7708</v>
      </c>
      <c r="B731" s="1" t="s">
        <v>7709</v>
      </c>
      <c r="C731" s="1" t="s">
        <v>7710</v>
      </c>
      <c r="D731" s="1" t="s">
        <v>10255</v>
      </c>
      <c r="E731" s="1" t="str">
        <f t="shared" si="1"/>
        <v>14 cours evrard de fayolle                                                                                                </v>
      </c>
      <c r="F731" s="1" t="s">
        <v>9592</v>
      </c>
      <c r="G731" s="1" t="s">
        <v>7712</v>
      </c>
      <c r="H731" s="1" t="s">
        <v>11</v>
      </c>
      <c r="I731" s="5" t="s">
        <v>7713</v>
      </c>
      <c r="J731" s="1" t="s">
        <v>80</v>
      </c>
      <c r="K731" s="3"/>
      <c r="L731" s="3"/>
    </row>
    <row r="732">
      <c r="A732" s="4" t="s">
        <v>7715</v>
      </c>
      <c r="B732" s="1" t="s">
        <v>7716</v>
      </c>
      <c r="C732" s="1" t="s">
        <v>7717</v>
      </c>
      <c r="D732" s="1" t="s">
        <v>10256</v>
      </c>
      <c r="E732" s="1" t="str">
        <f t="shared" si="1"/>
        <v>107 - 109 rue Kleber                                                                                                </v>
      </c>
      <c r="F732" s="1" t="s">
        <v>9597</v>
      </c>
      <c r="G732" s="1" t="s">
        <v>7719</v>
      </c>
      <c r="H732" s="1" t="s">
        <v>11</v>
      </c>
      <c r="I732" s="1" t="s">
        <v>11</v>
      </c>
      <c r="J732" s="1" t="s">
        <v>312</v>
      </c>
      <c r="K732" s="3"/>
      <c r="L732" s="3"/>
    </row>
    <row r="733">
      <c r="A733" s="4" t="s">
        <v>7721</v>
      </c>
      <c r="B733" s="1" t="s">
        <v>7722</v>
      </c>
      <c r="C733" s="1" t="s">
        <v>7723</v>
      </c>
      <c r="D733" s="1" t="s">
        <v>10257</v>
      </c>
      <c r="E733" s="1" t="str">
        <f t="shared" si="1"/>
        <v>13, rue Edouard Colonne                                                                                                </v>
      </c>
      <c r="F733" s="1" t="s">
        <v>9603</v>
      </c>
      <c r="G733" s="1" t="s">
        <v>7725</v>
      </c>
      <c r="H733" s="1" t="s">
        <v>11</v>
      </c>
      <c r="I733" s="1" t="s">
        <v>11</v>
      </c>
      <c r="J733" s="1" t="s">
        <v>31</v>
      </c>
      <c r="K733" s="3"/>
      <c r="L733" s="3"/>
    </row>
    <row r="734">
      <c r="A734" s="4" t="s">
        <v>7733</v>
      </c>
      <c r="B734" s="1" t="s">
        <v>7734</v>
      </c>
      <c r="C734" s="3"/>
      <c r="D734" s="1" t="s">
        <v>9575</v>
      </c>
      <c r="E734" s="1" t="str">
        <f t="shared" si="1"/>
        <v>pas d'adresse</v>
      </c>
      <c r="F734" s="1" t="s">
        <v>9608</v>
      </c>
      <c r="G734" s="3"/>
      <c r="H734" s="1" t="s">
        <v>11</v>
      </c>
      <c r="I734" s="1" t="s">
        <v>11</v>
      </c>
      <c r="J734" s="1" t="s">
        <v>11</v>
      </c>
      <c r="K734" s="3"/>
      <c r="L734" s="3"/>
    </row>
    <row r="735">
      <c r="A735" s="4" t="s">
        <v>7740</v>
      </c>
      <c r="B735" s="1" t="s">
        <v>7741</v>
      </c>
      <c r="C735" s="3"/>
      <c r="D735" s="1" t="s">
        <v>9575</v>
      </c>
      <c r="E735" s="1" t="str">
        <f t="shared" si="1"/>
        <v>pas d'adresse</v>
      </c>
      <c r="F735" s="1" t="s">
        <v>9608</v>
      </c>
      <c r="G735" s="3"/>
      <c r="H735" s="1" t="s">
        <v>11</v>
      </c>
      <c r="I735" s="1" t="s">
        <v>11</v>
      </c>
      <c r="J735" s="1" t="s">
        <v>11</v>
      </c>
      <c r="K735" s="3"/>
      <c r="L735" s="3"/>
    </row>
    <row r="736">
      <c r="A736" s="4" t="s">
        <v>7749</v>
      </c>
      <c r="B736" s="1" t="s">
        <v>7750</v>
      </c>
      <c r="C736" s="1" t="s">
        <v>7751</v>
      </c>
      <c r="D736" s="1" t="s">
        <v>10258</v>
      </c>
      <c r="E736" s="1" t="str">
        <f t="shared" si="1"/>
        <v>59 RUE DE BRACH                                                                                                </v>
      </c>
      <c r="F736" s="1" t="s">
        <v>9592</v>
      </c>
      <c r="G736" s="1" t="s">
        <v>7753</v>
      </c>
      <c r="H736" s="1" t="s">
        <v>7754</v>
      </c>
      <c r="I736" s="1" t="s">
        <v>11</v>
      </c>
      <c r="J736" s="1" t="s">
        <v>183</v>
      </c>
      <c r="K736" s="3"/>
      <c r="L736" s="3"/>
    </row>
    <row r="737">
      <c r="A737" s="4" t="s">
        <v>7758</v>
      </c>
      <c r="B737" s="1" t="s">
        <v>7759</v>
      </c>
      <c r="C737" s="1" t="s">
        <v>7760</v>
      </c>
      <c r="D737" s="1" t="s">
        <v>10259</v>
      </c>
      <c r="E737" s="1" t="str">
        <f t="shared" si="1"/>
        <v>12 rue de Bègles                                 Appartement 5                                                                                                             </v>
      </c>
      <c r="F737" s="1" t="s">
        <v>9597</v>
      </c>
      <c r="G737" s="1" t="s">
        <v>7762</v>
      </c>
      <c r="H737" s="1" t="s">
        <v>7763</v>
      </c>
      <c r="I737" s="1" t="s">
        <v>11</v>
      </c>
      <c r="J737" s="1" t="s">
        <v>183</v>
      </c>
      <c r="K737" s="3"/>
      <c r="L737" s="3"/>
    </row>
    <row r="738">
      <c r="A738" s="4" t="s">
        <v>7769</v>
      </c>
      <c r="B738" s="1" t="s">
        <v>7770</v>
      </c>
      <c r="C738" s="1" t="s">
        <v>7771</v>
      </c>
      <c r="D738" s="1" t="s">
        <v>10260</v>
      </c>
      <c r="E738" s="1" t="str">
        <f t="shared" si="1"/>
        <v>129 cours du Médoc                                 Résidence Saint Estèphe Appt 11- Bâtiment A                                                                                                             </v>
      </c>
      <c r="F738" s="1" t="s">
        <v>9603</v>
      </c>
      <c r="G738" s="1" t="s">
        <v>7773</v>
      </c>
      <c r="H738" s="1" t="s">
        <v>7774</v>
      </c>
      <c r="I738" s="5" t="s">
        <v>7775</v>
      </c>
      <c r="J738" s="1" t="s">
        <v>80</v>
      </c>
      <c r="K738" s="3"/>
      <c r="L738" s="3"/>
    </row>
    <row r="739">
      <c r="A739" s="4" t="s">
        <v>7779</v>
      </c>
      <c r="B739" s="1" t="s">
        <v>7780</v>
      </c>
      <c r="C739" s="1" t="s">
        <v>7781</v>
      </c>
      <c r="D739" s="1" t="s">
        <v>10261</v>
      </c>
      <c r="E739" s="1" t="str">
        <f t="shared" si="1"/>
        <v>28 rue Rabot                                                                                                </v>
      </c>
      <c r="F739" s="1" t="s">
        <v>9661</v>
      </c>
      <c r="G739" s="1" t="s">
        <v>1320</v>
      </c>
      <c r="H739" s="1" t="s">
        <v>1321</v>
      </c>
      <c r="I739" s="1" t="s">
        <v>11</v>
      </c>
      <c r="J739" s="1" t="s">
        <v>312</v>
      </c>
      <c r="K739" s="3"/>
      <c r="L739" s="3"/>
    </row>
    <row r="740">
      <c r="A740" s="4" t="s">
        <v>7788</v>
      </c>
      <c r="B740" s="1" t="s">
        <v>7789</v>
      </c>
      <c r="C740" s="1" t="s">
        <v>7790</v>
      </c>
      <c r="D740" s="1" t="s">
        <v>10262</v>
      </c>
      <c r="E740" s="1" t="str">
        <f t="shared" si="1"/>
        <v>23 cours de Québec                                 Porte 316                                                                                                             </v>
      </c>
      <c r="F740" s="1" t="s">
        <v>9603</v>
      </c>
      <c r="G740" s="1" t="s">
        <v>7792</v>
      </c>
      <c r="H740" s="1" t="s">
        <v>7793</v>
      </c>
      <c r="I740" s="5" t="s">
        <v>7794</v>
      </c>
      <c r="J740" s="1" t="s">
        <v>31</v>
      </c>
      <c r="K740" s="3"/>
      <c r="L740" s="3"/>
    </row>
    <row r="741">
      <c r="A741" s="4" t="s">
        <v>7796</v>
      </c>
      <c r="B741" s="1" t="s">
        <v>7797</v>
      </c>
      <c r="C741" s="1" t="s">
        <v>7798</v>
      </c>
      <c r="D741" s="1" t="s">
        <v>10263</v>
      </c>
      <c r="E741" s="1" t="str">
        <f t="shared" si="1"/>
        <v>49 rue Eugène ténot                                                                                                </v>
      </c>
      <c r="F741" s="1" t="s">
        <v>9597</v>
      </c>
      <c r="G741" s="1" t="s">
        <v>7800</v>
      </c>
      <c r="H741" s="1" t="s">
        <v>11</v>
      </c>
      <c r="I741" s="3"/>
      <c r="J741" s="1" t="s">
        <v>80</v>
      </c>
      <c r="K741" s="3"/>
      <c r="L741" s="3"/>
    </row>
    <row r="742">
      <c r="A742" s="4" t="s">
        <v>7802</v>
      </c>
      <c r="B742" s="1" t="s">
        <v>7803</v>
      </c>
      <c r="C742" s="1" t="s">
        <v>7804</v>
      </c>
      <c r="D742" s="1" t="s">
        <v>10264</v>
      </c>
      <c r="E742" s="1" t="str">
        <f t="shared" si="1"/>
        <v>55 ave du Maréchal de Lattre de Tassigny                                                                                                </v>
      </c>
      <c r="F742" s="1" t="s">
        <v>9601</v>
      </c>
      <c r="G742" s="1" t="s">
        <v>7806</v>
      </c>
      <c r="H742" s="1" t="s">
        <v>7807</v>
      </c>
      <c r="I742" s="5" t="s">
        <v>7808</v>
      </c>
      <c r="J742" s="1" t="s">
        <v>53</v>
      </c>
      <c r="K742" s="3"/>
      <c r="L742" s="3"/>
    </row>
    <row r="743">
      <c r="A743" s="4" t="s">
        <v>7812</v>
      </c>
      <c r="B743" s="1" t="s">
        <v>7813</v>
      </c>
      <c r="C743" s="1" t="s">
        <v>7814</v>
      </c>
      <c r="D743" s="1" t="s">
        <v>9575</v>
      </c>
      <c r="E743" s="1" t="str">
        <f t="shared" si="1"/>
        <v>pas d'adresse</v>
      </c>
      <c r="F743" s="1" t="s">
        <v>9608</v>
      </c>
      <c r="G743" s="3"/>
      <c r="H743" s="1" t="s">
        <v>11</v>
      </c>
      <c r="I743" s="1" t="s">
        <v>11</v>
      </c>
      <c r="J743" s="1" t="s">
        <v>11</v>
      </c>
      <c r="K743" s="3"/>
      <c r="L743" s="3"/>
    </row>
    <row r="744">
      <c r="A744" s="4" t="s">
        <v>7818</v>
      </c>
      <c r="B744" s="1" t="s">
        <v>7819</v>
      </c>
      <c r="C744" s="1" t="s">
        <v>7820</v>
      </c>
      <c r="D744" s="1" t="s">
        <v>10265</v>
      </c>
      <c r="E744" s="1" t="str">
        <f t="shared" si="1"/>
        <v>8 rue de Port                                                                                                </v>
      </c>
      <c r="F744" s="1" t="s">
        <v>9597</v>
      </c>
      <c r="G744" s="1" t="s">
        <v>7822</v>
      </c>
      <c r="H744" s="1" t="s">
        <v>11</v>
      </c>
      <c r="I744" s="5" t="s">
        <v>7823</v>
      </c>
      <c r="J744" s="1" t="s">
        <v>53</v>
      </c>
      <c r="K744" s="3"/>
      <c r="L744" s="3"/>
    </row>
    <row r="745">
      <c r="A745" s="4" t="s">
        <v>7827</v>
      </c>
      <c r="B745" s="1" t="s">
        <v>7828</v>
      </c>
      <c r="C745" s="1" t="s">
        <v>7829</v>
      </c>
      <c r="D745" s="1" t="s">
        <v>10266</v>
      </c>
      <c r="E745" s="1" t="str">
        <f t="shared" si="1"/>
        <v>3rue de la Rosière                                  Appt 09 / Bat C                                                                                                             </v>
      </c>
      <c r="F745" s="1" t="s">
        <v>9741</v>
      </c>
      <c r="G745" s="1" t="s">
        <v>7831</v>
      </c>
      <c r="H745" s="1" t="s">
        <v>7832</v>
      </c>
      <c r="I745" s="5" t="s">
        <v>7833</v>
      </c>
      <c r="J745" s="1" t="s">
        <v>31</v>
      </c>
      <c r="K745" s="3"/>
      <c r="L745" s="3"/>
    </row>
    <row r="746">
      <c r="A746" s="4" t="s">
        <v>7837</v>
      </c>
      <c r="B746" s="1" t="s">
        <v>7838</v>
      </c>
      <c r="C746" s="1" t="s">
        <v>7839</v>
      </c>
      <c r="D746" s="1" t="s">
        <v>10267</v>
      </c>
      <c r="E746" s="1" t="str">
        <f t="shared" si="1"/>
        <v>10 rue Carbonneau                                                                                                </v>
      </c>
      <c r="F746" s="1" t="s">
        <v>9597</v>
      </c>
      <c r="G746" s="1" t="s">
        <v>7841</v>
      </c>
      <c r="H746" s="1" t="s">
        <v>11</v>
      </c>
      <c r="I746" s="5" t="s">
        <v>7842</v>
      </c>
      <c r="J746" s="1" t="s">
        <v>312</v>
      </c>
      <c r="K746" s="3"/>
      <c r="L746" s="3"/>
    </row>
    <row r="747">
      <c r="A747" s="4" t="s">
        <v>7848</v>
      </c>
      <c r="B747" s="1" t="s">
        <v>7849</v>
      </c>
      <c r="C747" s="1" t="s">
        <v>7850</v>
      </c>
      <c r="D747" s="1" t="s">
        <v>10268</v>
      </c>
      <c r="E747" s="1" t="str">
        <f t="shared" si="1"/>
        <v>72 bis, rue des menuts                                                                                                </v>
      </c>
      <c r="F747" s="1" t="s">
        <v>9597</v>
      </c>
      <c r="G747" s="1" t="s">
        <v>7852</v>
      </c>
      <c r="H747" s="1" t="s">
        <v>11</v>
      </c>
      <c r="I747" s="5" t="s">
        <v>7853</v>
      </c>
      <c r="J747" s="1" t="s">
        <v>80</v>
      </c>
      <c r="K747" s="3"/>
      <c r="L747" s="3"/>
    </row>
    <row r="748">
      <c r="A748" s="4" t="s">
        <v>7855</v>
      </c>
      <c r="B748" s="1" t="s">
        <v>7856</v>
      </c>
      <c r="C748" s="1" t="s">
        <v>7857</v>
      </c>
      <c r="D748" s="1" t="s">
        <v>10269</v>
      </c>
      <c r="E748" s="1" t="str">
        <f t="shared" si="1"/>
        <v>11 rue Thiac                                                                                                </v>
      </c>
      <c r="F748" s="1" t="s">
        <v>9592</v>
      </c>
      <c r="G748" s="1" t="s">
        <v>7859</v>
      </c>
      <c r="H748" s="1" t="s">
        <v>11</v>
      </c>
      <c r="I748" s="5" t="s">
        <v>7860</v>
      </c>
      <c r="J748" s="1" t="s">
        <v>80</v>
      </c>
      <c r="K748" s="3"/>
      <c r="L748" s="3"/>
    </row>
    <row r="749">
      <c r="A749" s="4" t="s">
        <v>7862</v>
      </c>
      <c r="B749" s="1" t="s">
        <v>7863</v>
      </c>
      <c r="C749" s="3"/>
      <c r="D749" s="1" t="s">
        <v>9575</v>
      </c>
      <c r="E749" s="1" t="str">
        <f t="shared" si="1"/>
        <v>pas d'adresse</v>
      </c>
      <c r="F749" s="1" t="s">
        <v>9608</v>
      </c>
      <c r="G749" s="3"/>
      <c r="H749" s="1" t="s">
        <v>11</v>
      </c>
      <c r="I749" s="1" t="s">
        <v>11</v>
      </c>
      <c r="J749" s="1" t="s">
        <v>11</v>
      </c>
      <c r="K749" s="3"/>
      <c r="L749" s="3"/>
    </row>
    <row r="750">
      <c r="A750" s="4" t="s">
        <v>7865</v>
      </c>
      <c r="B750" s="1" t="s">
        <v>7866</v>
      </c>
      <c r="C750" s="1" t="s">
        <v>7867</v>
      </c>
      <c r="D750" s="1" t="s">
        <v>10270</v>
      </c>
      <c r="E750" s="1" t="str">
        <f t="shared" si="1"/>
        <v>16 Cours Gambetta                                                                                                </v>
      </c>
      <c r="F750" s="1" t="s">
        <v>9933</v>
      </c>
      <c r="G750" s="1" t="s">
        <v>7869</v>
      </c>
      <c r="H750" s="1" t="s">
        <v>11</v>
      </c>
      <c r="I750" s="1" t="s">
        <v>7870</v>
      </c>
      <c r="J750" s="1" t="s">
        <v>53</v>
      </c>
      <c r="K750" s="3"/>
      <c r="L750" s="3"/>
    </row>
    <row r="751">
      <c r="A751" s="4" t="s">
        <v>7876</v>
      </c>
      <c r="B751" s="1" t="s">
        <v>7877</v>
      </c>
      <c r="C751" s="1" t="s">
        <v>7878</v>
      </c>
      <c r="D751" s="1" t="s">
        <v>9960</v>
      </c>
      <c r="E751" s="1" t="str">
        <f t="shared" si="1"/>
        <v>6 rue Ramonet                                                                                                </v>
      </c>
      <c r="F751" s="1" t="s">
        <v>9592</v>
      </c>
      <c r="G751" s="1" t="s">
        <v>7880</v>
      </c>
      <c r="H751" s="1" t="s">
        <v>11</v>
      </c>
      <c r="I751" s="5" t="s">
        <v>7881</v>
      </c>
      <c r="J751" s="1" t="s">
        <v>80</v>
      </c>
      <c r="K751" s="3"/>
      <c r="L751" s="3"/>
    </row>
    <row r="752">
      <c r="A752" s="4" t="s">
        <v>7891</v>
      </c>
      <c r="B752" s="1" t="s">
        <v>7892</v>
      </c>
      <c r="C752" s="1" t="s">
        <v>7893</v>
      </c>
      <c r="D752" s="1" t="s">
        <v>10271</v>
      </c>
      <c r="E752" s="1" t="str">
        <f t="shared" si="1"/>
        <v>59 Cours de la Martinique                                                                                                </v>
      </c>
      <c r="F752" s="1" t="s">
        <v>9592</v>
      </c>
      <c r="G752" s="1" t="s">
        <v>7895</v>
      </c>
      <c r="H752" s="1" t="s">
        <v>7896</v>
      </c>
      <c r="I752" s="1" t="s">
        <v>11</v>
      </c>
      <c r="J752" s="1" t="s">
        <v>80</v>
      </c>
      <c r="K752" s="3"/>
      <c r="L752" s="3"/>
    </row>
    <row r="753">
      <c r="A753" s="4" t="s">
        <v>7900</v>
      </c>
      <c r="B753" s="1" t="s">
        <v>7901</v>
      </c>
      <c r="C753" s="1" t="s">
        <v>7902</v>
      </c>
      <c r="D753" s="1" t="s">
        <v>10272</v>
      </c>
      <c r="E753" s="1" t="str">
        <f t="shared" si="1"/>
        <v>29, rue Famatina                                                                                                </v>
      </c>
      <c r="F753" s="1" t="s">
        <v>9661</v>
      </c>
      <c r="G753" s="1" t="s">
        <v>7904</v>
      </c>
      <c r="H753" s="1" t="s">
        <v>11</v>
      </c>
      <c r="I753" s="5" t="s">
        <v>7905</v>
      </c>
      <c r="J753" s="1" t="s">
        <v>80</v>
      </c>
      <c r="K753" s="3"/>
      <c r="L753" s="3"/>
    </row>
    <row r="754">
      <c r="A754" s="4" t="s">
        <v>7909</v>
      </c>
      <c r="B754" s="1" t="s">
        <v>7910</v>
      </c>
      <c r="C754" s="1" t="s">
        <v>7911</v>
      </c>
      <c r="D754" s="1" t="s">
        <v>10273</v>
      </c>
      <c r="E754" s="1" t="str">
        <f t="shared" si="1"/>
        <v> rue Bouthier                                 Tania SAINT-LEGER Présidente                                                                                                             </v>
      </c>
      <c r="F754" s="1" t="s">
        <v>9631</v>
      </c>
      <c r="G754" s="1" t="s">
        <v>7913</v>
      </c>
      <c r="H754" s="1" t="s">
        <v>7914</v>
      </c>
      <c r="I754" s="5" t="s">
        <v>7915</v>
      </c>
      <c r="J754" s="1" t="s">
        <v>80</v>
      </c>
      <c r="K754" s="3"/>
      <c r="L754" s="3"/>
    </row>
    <row r="755">
      <c r="A755" s="4" t="s">
        <v>7925</v>
      </c>
      <c r="B755" s="1" t="s">
        <v>7926</v>
      </c>
      <c r="C755" s="1" t="s">
        <v>7927</v>
      </c>
      <c r="D755" s="1" t="s">
        <v>10274</v>
      </c>
      <c r="E755" s="1" t="str">
        <f t="shared" si="1"/>
        <v>112 rue Mac Carthy                                 Résidence Poincare Appt 103                                                                                                             </v>
      </c>
      <c r="F755" s="1" t="s">
        <v>9661</v>
      </c>
      <c r="G755" s="1" t="s">
        <v>7929</v>
      </c>
      <c r="H755" s="1" t="s">
        <v>7930</v>
      </c>
      <c r="I755" s="1" t="s">
        <v>11</v>
      </c>
      <c r="J755" s="1" t="s">
        <v>43</v>
      </c>
      <c r="K755" s="3"/>
      <c r="L755" s="3"/>
    </row>
    <row r="756">
      <c r="A756" s="4" t="s">
        <v>7934</v>
      </c>
      <c r="B756" s="1" t="s">
        <v>7935</v>
      </c>
      <c r="C756" s="1" t="s">
        <v>7936</v>
      </c>
      <c r="D756" s="1" t="s">
        <v>10275</v>
      </c>
      <c r="E756" s="1" t="str">
        <f t="shared" si="1"/>
        <v>35 RUE DES MENUTS                                                                                                </v>
      </c>
      <c r="F756" s="1" t="s">
        <v>9592</v>
      </c>
      <c r="G756" s="1" t="s">
        <v>7938</v>
      </c>
      <c r="H756" s="1" t="s">
        <v>7939</v>
      </c>
      <c r="I756" s="1" t="s">
        <v>11</v>
      </c>
      <c r="J756" s="1" t="s">
        <v>31</v>
      </c>
      <c r="K756" s="3"/>
      <c r="L756" s="3"/>
    </row>
    <row r="757">
      <c r="A757" s="4" t="s">
        <v>7941</v>
      </c>
      <c r="B757" s="1" t="s">
        <v>7942</v>
      </c>
      <c r="C757" s="1" t="s">
        <v>7943</v>
      </c>
      <c r="D757" s="1" t="s">
        <v>10276</v>
      </c>
      <c r="E757" s="1" t="str">
        <f t="shared" si="1"/>
        <v>17 rue Edouard Faure                                                                                                </v>
      </c>
      <c r="F757" s="1" t="s">
        <v>9592</v>
      </c>
      <c r="G757" s="1" t="s">
        <v>7945</v>
      </c>
      <c r="H757" s="1" t="s">
        <v>7946</v>
      </c>
      <c r="I757" s="5" t="s">
        <v>7947</v>
      </c>
      <c r="J757" s="1" t="s">
        <v>312</v>
      </c>
      <c r="K757" s="3"/>
      <c r="L757" s="3"/>
    </row>
    <row r="758">
      <c r="A758" s="4" t="s">
        <v>7955</v>
      </c>
      <c r="B758" s="1" t="s">
        <v>7956</v>
      </c>
      <c r="C758" s="1" t="s">
        <v>7957</v>
      </c>
      <c r="D758" s="1" t="s">
        <v>10277</v>
      </c>
      <c r="E758" s="1" t="str">
        <f t="shared" si="1"/>
        <v>5 rue Lucien FAURE                                 Maison de Quartier                                                                                                             </v>
      </c>
      <c r="F758" s="1" t="s">
        <v>9603</v>
      </c>
      <c r="G758" s="1" t="s">
        <v>7959</v>
      </c>
      <c r="H758" s="1" t="s">
        <v>7960</v>
      </c>
      <c r="I758" s="5" t="s">
        <v>7961</v>
      </c>
      <c r="J758" s="1" t="s">
        <v>183</v>
      </c>
      <c r="K758" s="3"/>
      <c r="L758" s="3"/>
    </row>
    <row r="759">
      <c r="A759" s="4" t="s">
        <v>7965</v>
      </c>
      <c r="B759" s="1" t="s">
        <v>7966</v>
      </c>
      <c r="C759" s="1" t="s">
        <v>7967</v>
      </c>
      <c r="D759" s="1" t="s">
        <v>10278</v>
      </c>
      <c r="E759" s="1" t="str">
        <f t="shared" si="1"/>
        <v>26 rue Condillac                                 chez wigi                                                                                                             </v>
      </c>
      <c r="F759" s="1" t="s">
        <v>9592</v>
      </c>
      <c r="G759" s="1" t="s">
        <v>7969</v>
      </c>
      <c r="H759" s="1" t="s">
        <v>11</v>
      </c>
      <c r="I759" s="5" t="s">
        <v>7970</v>
      </c>
      <c r="J759" s="1" t="s">
        <v>53</v>
      </c>
      <c r="K759" s="3"/>
      <c r="L759" s="3"/>
    </row>
    <row r="760">
      <c r="A760" s="4" t="s">
        <v>7974</v>
      </c>
      <c r="B760" s="1" t="s">
        <v>7975</v>
      </c>
      <c r="C760" s="1" t="s">
        <v>7976</v>
      </c>
      <c r="D760" s="1" t="s">
        <v>9674</v>
      </c>
      <c r="E760" s="1" t="str">
        <f t="shared" si="1"/>
        <v>3 rue de Tauzia                                                                                                </v>
      </c>
      <c r="F760" s="1" t="s">
        <v>9597</v>
      </c>
      <c r="G760" s="1" t="s">
        <v>7977</v>
      </c>
      <c r="H760" s="1" t="s">
        <v>11</v>
      </c>
      <c r="I760" s="5" t="s">
        <v>7978</v>
      </c>
      <c r="J760" s="1" t="s">
        <v>154</v>
      </c>
      <c r="K760" s="3"/>
      <c r="L760" s="3"/>
    </row>
    <row r="761">
      <c r="A761" s="4" t="s">
        <v>7984</v>
      </c>
      <c r="B761" s="1" t="s">
        <v>7985</v>
      </c>
      <c r="C761" s="1" t="s">
        <v>7986</v>
      </c>
      <c r="D761" s="1" t="s">
        <v>10279</v>
      </c>
      <c r="E761" s="1" t="str">
        <f t="shared" si="1"/>
        <v>28 RUE CEREY                                                                                                </v>
      </c>
      <c r="F761" s="1" t="s">
        <v>9661</v>
      </c>
      <c r="G761" s="1" t="s">
        <v>7988</v>
      </c>
      <c r="H761" s="1" t="s">
        <v>7989</v>
      </c>
      <c r="I761" s="1" t="s">
        <v>11</v>
      </c>
      <c r="J761" s="1" t="s">
        <v>654</v>
      </c>
      <c r="K761" s="3"/>
      <c r="L761" s="3"/>
    </row>
    <row r="762">
      <c r="A762" s="4" t="s">
        <v>7993</v>
      </c>
      <c r="B762" s="1" t="s">
        <v>7994</v>
      </c>
      <c r="C762" s="1" t="s">
        <v>7995</v>
      </c>
      <c r="D762" s="1" t="s">
        <v>10280</v>
      </c>
      <c r="E762" s="1" t="str">
        <f t="shared" si="1"/>
        <v>18 avenue Louis Barthou                                                                                                </v>
      </c>
      <c r="F762" s="1" t="s">
        <v>9661</v>
      </c>
      <c r="G762" s="1" t="s">
        <v>7997</v>
      </c>
      <c r="H762" s="1" t="s">
        <v>11</v>
      </c>
      <c r="I762" s="1" t="s">
        <v>11</v>
      </c>
      <c r="J762" s="1" t="s">
        <v>924</v>
      </c>
      <c r="K762" s="3"/>
      <c r="L762" s="3"/>
    </row>
    <row r="763">
      <c r="A763" s="4" t="s">
        <v>8003</v>
      </c>
      <c r="B763" s="1" t="s">
        <v>8004</v>
      </c>
      <c r="C763" s="1" t="s">
        <v>8005</v>
      </c>
      <c r="D763" s="1" t="s">
        <v>10281</v>
      </c>
      <c r="E763" s="1" t="str">
        <f t="shared" si="1"/>
        <v>245 boulevard Godard                                                                                                </v>
      </c>
      <c r="F763" s="1" t="s">
        <v>9611</v>
      </c>
      <c r="G763" s="1" t="s">
        <v>8007</v>
      </c>
      <c r="H763" s="1" t="s">
        <v>11</v>
      </c>
      <c r="I763" s="5" t="s">
        <v>8008</v>
      </c>
      <c r="J763" s="1" t="s">
        <v>80</v>
      </c>
      <c r="K763" s="3"/>
      <c r="L763" s="3"/>
    </row>
    <row r="764">
      <c r="A764" s="4" t="s">
        <v>8010</v>
      </c>
      <c r="B764" s="1" t="s">
        <v>8011</v>
      </c>
      <c r="C764" s="1" t="s">
        <v>8012</v>
      </c>
      <c r="D764" s="1" t="s">
        <v>10282</v>
      </c>
      <c r="E764" s="1" t="str">
        <f t="shared" si="1"/>
        <v>4 passage Sarget                                                                                                </v>
      </c>
      <c r="F764" s="1" t="s">
        <v>9592</v>
      </c>
      <c r="G764" s="1" t="s">
        <v>8014</v>
      </c>
      <c r="H764" s="1" t="s">
        <v>8015</v>
      </c>
      <c r="I764" s="1" t="s">
        <v>11</v>
      </c>
      <c r="J764" s="1" t="s">
        <v>53</v>
      </c>
      <c r="K764" s="3"/>
      <c r="L764" s="3"/>
    </row>
    <row r="765">
      <c r="A765" s="4" t="s">
        <v>8019</v>
      </c>
      <c r="B765" s="1" t="s">
        <v>8020</v>
      </c>
      <c r="C765" s="1" t="s">
        <v>8021</v>
      </c>
      <c r="D765" s="1" t="s">
        <v>10283</v>
      </c>
      <c r="E765" s="1" t="str">
        <f t="shared" si="1"/>
        <v>Résidence Tivoli                                 Entrée D - App 259 - 179 rue Camille Godard                                                                                                             </v>
      </c>
      <c r="F765" s="1" t="s">
        <v>9592</v>
      </c>
      <c r="G765" s="1" t="s">
        <v>8023</v>
      </c>
      <c r="H765" s="1" t="s">
        <v>11</v>
      </c>
      <c r="I765" s="1" t="s">
        <v>11</v>
      </c>
      <c r="J765" s="1" t="s">
        <v>11</v>
      </c>
      <c r="K765" s="3"/>
      <c r="L765" s="3"/>
    </row>
    <row r="766">
      <c r="A766" s="4" t="s">
        <v>8029</v>
      </c>
      <c r="B766" s="1" t="s">
        <v>8030</v>
      </c>
      <c r="C766" s="1" t="s">
        <v>8031</v>
      </c>
      <c r="D766" s="1" t="s">
        <v>10284</v>
      </c>
      <c r="E766" s="1" t="str">
        <f t="shared" si="1"/>
        <v>Cours de l'intendance                                                                BP 14                                </v>
      </c>
      <c r="F766" s="1" t="s">
        <v>9592</v>
      </c>
      <c r="G766" s="1" t="s">
        <v>8033</v>
      </c>
      <c r="H766" s="1" t="s">
        <v>11</v>
      </c>
      <c r="I766" s="5" t="s">
        <v>8034</v>
      </c>
      <c r="J766" s="1" t="s">
        <v>31</v>
      </c>
      <c r="K766" s="3"/>
      <c r="L766" s="3"/>
    </row>
    <row r="767">
      <c r="A767" s="4" t="s">
        <v>8036</v>
      </c>
      <c r="B767" s="1" t="s">
        <v>8037</v>
      </c>
      <c r="C767" s="3"/>
      <c r="D767" s="1" t="s">
        <v>9575</v>
      </c>
      <c r="E767" s="1" t="str">
        <f t="shared" si="1"/>
        <v>pas d'adresse</v>
      </c>
      <c r="F767" s="1" t="s">
        <v>9608</v>
      </c>
      <c r="G767" s="3"/>
      <c r="H767" s="1" t="s">
        <v>11</v>
      </c>
      <c r="I767" s="1" t="s">
        <v>11</v>
      </c>
      <c r="J767" s="1" t="s">
        <v>11</v>
      </c>
      <c r="K767" s="3"/>
      <c r="L767" s="3"/>
    </row>
    <row r="768">
      <c r="A768" s="4" t="s">
        <v>8045</v>
      </c>
      <c r="B768" s="1" t="s">
        <v>8046</v>
      </c>
      <c r="C768" s="1" t="s">
        <v>8047</v>
      </c>
      <c r="D768" s="1" t="s">
        <v>10285</v>
      </c>
      <c r="E768" s="1" t="str">
        <f t="shared" si="1"/>
        <v>25 rue Gaspard Philippe                                 Chez Madame SINE                                                                                                             </v>
      </c>
      <c r="F768" s="1" t="s">
        <v>9597</v>
      </c>
      <c r="G768" s="1" t="s">
        <v>8049</v>
      </c>
      <c r="H768" s="1" t="s">
        <v>11</v>
      </c>
      <c r="I768" s="3"/>
      <c r="J768" s="1" t="s">
        <v>53</v>
      </c>
      <c r="K768" s="3"/>
      <c r="L768" s="3"/>
    </row>
    <row r="769">
      <c r="A769" s="4" t="s">
        <v>8061</v>
      </c>
      <c r="B769" s="1" t="s">
        <v>8062</v>
      </c>
      <c r="C769" s="1" t="s">
        <v>8063</v>
      </c>
      <c r="D769" s="1" t="s">
        <v>10286</v>
      </c>
      <c r="E769" s="1" t="str">
        <f t="shared" si="1"/>
        <v>6 rue Vauban                                 Chez Bauer                                                                                                             </v>
      </c>
      <c r="F769" s="1" t="s">
        <v>9592</v>
      </c>
      <c r="G769" s="1" t="s">
        <v>8065</v>
      </c>
      <c r="H769" s="1" t="s">
        <v>8066</v>
      </c>
      <c r="I769" s="3"/>
      <c r="J769" s="1" t="s">
        <v>80</v>
      </c>
      <c r="K769" s="3"/>
      <c r="L769" s="3"/>
    </row>
    <row r="770">
      <c r="A770" s="4" t="s">
        <v>8074</v>
      </c>
      <c r="B770" s="1" t="s">
        <v>8075</v>
      </c>
      <c r="C770" s="1" t="s">
        <v>8076</v>
      </c>
      <c r="D770" s="1" t="s">
        <v>10287</v>
      </c>
      <c r="E770" s="1" t="str">
        <f t="shared" si="1"/>
        <v>50 Place des Martyrs de la Résistance                                                                                                </v>
      </c>
      <c r="F770" s="1" t="s">
        <v>9592</v>
      </c>
      <c r="G770" s="1" t="s">
        <v>8078</v>
      </c>
      <c r="H770" s="1" t="s">
        <v>11</v>
      </c>
      <c r="I770" s="5" t="s">
        <v>8079</v>
      </c>
      <c r="J770" s="1" t="s">
        <v>80</v>
      </c>
      <c r="K770" s="3"/>
      <c r="L770" s="3"/>
    </row>
    <row r="771">
      <c r="A771" s="4" t="s">
        <v>8083</v>
      </c>
      <c r="B771" s="1" t="s">
        <v>8084</v>
      </c>
      <c r="C771" s="1" t="s">
        <v>8085</v>
      </c>
      <c r="D771" s="1" t="s">
        <v>10288</v>
      </c>
      <c r="E771" s="1" t="str">
        <f t="shared" si="1"/>
        <v>6 rue Pierre de Coubertin                                                                                                </v>
      </c>
      <c r="F771" s="1" t="s">
        <v>9592</v>
      </c>
      <c r="G771" s="1" t="s">
        <v>8087</v>
      </c>
      <c r="H771" s="1" t="s">
        <v>11</v>
      </c>
      <c r="I771" s="3"/>
      <c r="J771" s="1" t="s">
        <v>80</v>
      </c>
      <c r="K771" s="3"/>
      <c r="L771" s="3"/>
    </row>
    <row r="772">
      <c r="A772" s="4" t="s">
        <v>8089</v>
      </c>
      <c r="B772" s="1" t="s">
        <v>8090</v>
      </c>
      <c r="C772" s="1" t="s">
        <v>8091</v>
      </c>
      <c r="D772" s="1" t="s">
        <v>10289</v>
      </c>
      <c r="E772" s="1" t="str">
        <f t="shared" si="1"/>
        <v>3-5, rue Tauzia                                                                                                </v>
      </c>
      <c r="F772" s="1" t="s">
        <v>9597</v>
      </c>
      <c r="G772" s="1" t="s">
        <v>8093</v>
      </c>
      <c r="H772" s="1" t="s">
        <v>11</v>
      </c>
      <c r="I772" s="5" t="s">
        <v>8094</v>
      </c>
      <c r="J772" s="1" t="s">
        <v>382</v>
      </c>
      <c r="K772" s="3"/>
      <c r="L772" s="3"/>
    </row>
    <row r="773">
      <c r="A773" s="4" t="s">
        <v>8096</v>
      </c>
      <c r="B773" s="1" t="s">
        <v>8097</v>
      </c>
      <c r="C773" s="1" t="s">
        <v>8098</v>
      </c>
      <c r="D773" s="1" t="s">
        <v>10290</v>
      </c>
      <c r="E773" s="1" t="str">
        <f t="shared" si="1"/>
        <v>19 Rue du Chai des Farines                                 19 rue Chai des Farines                                                                                                             </v>
      </c>
      <c r="F773" s="1" t="s">
        <v>9592</v>
      </c>
      <c r="G773" s="1" t="s">
        <v>8100</v>
      </c>
      <c r="H773" s="1" t="s">
        <v>8101</v>
      </c>
      <c r="I773" s="1" t="s">
        <v>11</v>
      </c>
      <c r="J773" s="1" t="s">
        <v>924</v>
      </c>
      <c r="K773" s="3"/>
      <c r="L773" s="3"/>
    </row>
    <row r="774">
      <c r="A774" s="4" t="s">
        <v>8107</v>
      </c>
      <c r="B774" s="1" t="s">
        <v>8108</v>
      </c>
      <c r="C774" s="1" t="s">
        <v>8109</v>
      </c>
      <c r="D774" s="1" t="s">
        <v>10291</v>
      </c>
      <c r="E774" s="1" t="str">
        <f t="shared" si="1"/>
        <v>82 bis cour du médoc                                                                                                </v>
      </c>
      <c r="F774" s="1" t="s">
        <v>9603</v>
      </c>
      <c r="G774" s="1" t="s">
        <v>8111</v>
      </c>
      <c r="H774" s="1" t="s">
        <v>11</v>
      </c>
      <c r="I774" s="1" t="s">
        <v>11</v>
      </c>
      <c r="J774" s="1" t="s">
        <v>183</v>
      </c>
      <c r="K774" s="3"/>
      <c r="L774" s="3"/>
    </row>
    <row r="775">
      <c r="A775" s="4" t="s">
        <v>8115</v>
      </c>
      <c r="B775" s="1" t="s">
        <v>8116</v>
      </c>
      <c r="C775" s="1" t="s">
        <v>8117</v>
      </c>
      <c r="D775" s="1" t="s">
        <v>10292</v>
      </c>
      <c r="E775" s="1" t="str">
        <f t="shared" si="1"/>
        <v>17 rue de Metz                                 les Horizons clairs (B-10) - 17 rue de Metz                                                                                                             </v>
      </c>
      <c r="F775" s="1" t="s">
        <v>9592</v>
      </c>
      <c r="G775" s="1" t="s">
        <v>8119</v>
      </c>
      <c r="H775" s="1" t="s">
        <v>8120</v>
      </c>
      <c r="I775" s="5" t="s">
        <v>8121</v>
      </c>
      <c r="J775" s="1" t="s">
        <v>53</v>
      </c>
      <c r="K775" s="3"/>
      <c r="L775" s="3"/>
    </row>
    <row r="776">
      <c r="A776" s="4" t="s">
        <v>8123</v>
      </c>
      <c r="B776" s="1" t="s">
        <v>8124</v>
      </c>
      <c r="C776" s="1" t="s">
        <v>8125</v>
      </c>
      <c r="D776" s="1" t="s">
        <v>10293</v>
      </c>
      <c r="E776" s="1" t="str">
        <f t="shared" si="1"/>
        <v>36 bis Rue Cadroin                                                                                                </v>
      </c>
      <c r="F776" s="1" t="s">
        <v>9592</v>
      </c>
      <c r="G776" s="1" t="s">
        <v>8127</v>
      </c>
      <c r="H776" s="1" t="s">
        <v>11</v>
      </c>
      <c r="I776" s="3"/>
      <c r="J776" s="1" t="s">
        <v>312</v>
      </c>
      <c r="K776" s="3"/>
      <c r="L776" s="3"/>
    </row>
    <row r="777">
      <c r="A777" s="4" t="s">
        <v>8135</v>
      </c>
      <c r="B777" s="1" t="s">
        <v>8136</v>
      </c>
      <c r="C777" s="1" t="s">
        <v>8137</v>
      </c>
      <c r="D777" s="1" t="s">
        <v>10136</v>
      </c>
      <c r="E777" s="1" t="str">
        <f t="shared" si="1"/>
        <v>3 rue Tauzia                                                                                                </v>
      </c>
      <c r="F777" s="1" t="s">
        <v>9597</v>
      </c>
      <c r="G777" s="1" t="s">
        <v>3074</v>
      </c>
      <c r="H777" s="1" t="s">
        <v>11</v>
      </c>
      <c r="I777" s="5" t="s">
        <v>8138</v>
      </c>
      <c r="J777" s="1" t="s">
        <v>382</v>
      </c>
      <c r="K777" s="3"/>
      <c r="L777" s="3"/>
    </row>
    <row r="778">
      <c r="A778" s="4" t="s">
        <v>8140</v>
      </c>
      <c r="B778" s="1" t="s">
        <v>8141</v>
      </c>
      <c r="C778" s="1" t="s">
        <v>8142</v>
      </c>
      <c r="D778" s="1" t="s">
        <v>10294</v>
      </c>
      <c r="E778" s="1" t="str">
        <f t="shared" si="1"/>
        <v>3 rue du Cerf-Volant                                                                                                </v>
      </c>
      <c r="F778" s="1" t="s">
        <v>9592</v>
      </c>
      <c r="G778" s="1" t="s">
        <v>8144</v>
      </c>
      <c r="H778" s="1" t="s">
        <v>11</v>
      </c>
      <c r="I778" s="5" t="s">
        <v>8145</v>
      </c>
      <c r="J778" s="1" t="s">
        <v>53</v>
      </c>
      <c r="K778" s="3"/>
      <c r="L778" s="3"/>
    </row>
    <row r="779">
      <c r="A779" s="4" t="s">
        <v>8147</v>
      </c>
      <c r="B779" s="1" t="s">
        <v>8148</v>
      </c>
      <c r="C779" s="1" t="s">
        <v>8149</v>
      </c>
      <c r="D779" s="1" t="s">
        <v>10295</v>
      </c>
      <c r="E779" s="1" t="str">
        <f t="shared" si="1"/>
        <v>LA RUCHE                                 66 RUE ABBÉ DE L'ÉPÉE                                                                                                             </v>
      </c>
      <c r="F779" s="1" t="s">
        <v>9592</v>
      </c>
      <c r="G779" s="1" t="s">
        <v>8151</v>
      </c>
      <c r="H779" s="1" t="s">
        <v>11</v>
      </c>
      <c r="I779" s="5" t="s">
        <v>8152</v>
      </c>
      <c r="J779" s="1" t="s">
        <v>312</v>
      </c>
      <c r="K779" s="3"/>
      <c r="L779" s="3"/>
    </row>
    <row r="780">
      <c r="A780" s="4" t="s">
        <v>8158</v>
      </c>
      <c r="B780" s="1" t="s">
        <v>8159</v>
      </c>
      <c r="C780" s="1" t="s">
        <v>8160</v>
      </c>
      <c r="D780" s="1" t="s">
        <v>10296</v>
      </c>
      <c r="E780" s="1" t="str">
        <f t="shared" si="1"/>
        <v>5 rue Tauzia                                                                                                </v>
      </c>
      <c r="F780" s="1" t="s">
        <v>9597</v>
      </c>
      <c r="G780" s="1" t="s">
        <v>8162</v>
      </c>
      <c r="H780" s="1" t="s">
        <v>8163</v>
      </c>
      <c r="I780" s="5" t="s">
        <v>8164</v>
      </c>
      <c r="J780" s="1" t="s">
        <v>382</v>
      </c>
      <c r="K780" s="3"/>
      <c r="L780" s="3"/>
    </row>
    <row r="781">
      <c r="A781" s="4" t="s">
        <v>8168</v>
      </c>
      <c r="B781" s="1" t="s">
        <v>8169</v>
      </c>
      <c r="C781" s="1" t="s">
        <v>8170</v>
      </c>
      <c r="D781" s="1" t="s">
        <v>10297</v>
      </c>
      <c r="E781" s="1" t="str">
        <f t="shared" si="1"/>
        <v>17 cours de Québec                                 Appt 107                                                                                                             </v>
      </c>
      <c r="F781" s="1" t="s">
        <v>9603</v>
      </c>
      <c r="G781" s="1" t="s">
        <v>8172</v>
      </c>
      <c r="H781" s="1" t="s">
        <v>8173</v>
      </c>
      <c r="I781" s="5" t="s">
        <v>8174</v>
      </c>
      <c r="J781" s="1" t="s">
        <v>312</v>
      </c>
      <c r="K781" s="3"/>
      <c r="L781" s="3"/>
    </row>
    <row r="782">
      <c r="A782" s="4" t="s">
        <v>8192</v>
      </c>
      <c r="B782" s="1" t="s">
        <v>8193</v>
      </c>
      <c r="C782" s="3"/>
      <c r="D782" s="1" t="s">
        <v>9575</v>
      </c>
      <c r="E782" s="1" t="str">
        <f t="shared" si="1"/>
        <v>pas d'adresse</v>
      </c>
      <c r="F782" s="1" t="s">
        <v>9608</v>
      </c>
      <c r="G782" s="3"/>
      <c r="H782" s="1" t="s">
        <v>11</v>
      </c>
      <c r="I782" s="1" t="s">
        <v>11</v>
      </c>
      <c r="J782" s="1" t="s">
        <v>11</v>
      </c>
      <c r="K782" s="3"/>
      <c r="L782" s="3"/>
    </row>
    <row r="783">
      <c r="A783" s="4" t="s">
        <v>8195</v>
      </c>
      <c r="B783" s="1" t="s">
        <v>8196</v>
      </c>
      <c r="C783" s="1" t="s">
        <v>8197</v>
      </c>
      <c r="D783" s="1" t="s">
        <v>10298</v>
      </c>
      <c r="E783" s="1" t="str">
        <f t="shared" si="1"/>
        <v>93 rue des Carmes                                                                                                </v>
      </c>
      <c r="F783" s="1" t="s">
        <v>9592</v>
      </c>
      <c r="G783" s="1" t="s">
        <v>8199</v>
      </c>
      <c r="H783" s="1" t="s">
        <v>11</v>
      </c>
      <c r="I783" s="1" t="s">
        <v>11</v>
      </c>
      <c r="J783" s="1" t="s">
        <v>312</v>
      </c>
      <c r="K783" s="3"/>
      <c r="L783" s="3"/>
    </row>
    <row r="784">
      <c r="A784" s="4" t="s">
        <v>8201</v>
      </c>
      <c r="B784" s="1" t="s">
        <v>8202</v>
      </c>
      <c r="C784" s="1" t="s">
        <v>8203</v>
      </c>
      <c r="D784" s="1" t="s">
        <v>10299</v>
      </c>
      <c r="E784" s="1" t="str">
        <f t="shared" si="1"/>
        <v>25 cours Pasteur                                                                                                </v>
      </c>
      <c r="F784" s="1" t="s">
        <v>9592</v>
      </c>
      <c r="G784" s="1" t="s">
        <v>8205</v>
      </c>
      <c r="H784" s="1" t="s">
        <v>8206</v>
      </c>
      <c r="I784" s="5" t="s">
        <v>8207</v>
      </c>
      <c r="J784" s="1" t="s">
        <v>312</v>
      </c>
      <c r="K784" s="3"/>
      <c r="L784" s="3"/>
    </row>
    <row r="785">
      <c r="A785" s="4" t="s">
        <v>8209</v>
      </c>
      <c r="B785" s="1" t="s">
        <v>8210</v>
      </c>
      <c r="C785" s="1" t="s">
        <v>8211</v>
      </c>
      <c r="D785" s="1" t="s">
        <v>10300</v>
      </c>
      <c r="E785" s="1" t="str">
        <f t="shared" si="1"/>
        <v>20 passage de la villa                                                                                                </v>
      </c>
      <c r="F785" s="1" t="s">
        <v>9592</v>
      </c>
      <c r="G785" s="1" t="s">
        <v>8213</v>
      </c>
      <c r="H785" s="1" t="s">
        <v>11</v>
      </c>
      <c r="I785" s="5" t="s">
        <v>8214</v>
      </c>
      <c r="J785" s="1" t="s">
        <v>80</v>
      </c>
      <c r="K785" s="3"/>
      <c r="L785" s="3"/>
    </row>
    <row r="786">
      <c r="A786" s="4" t="s">
        <v>8218</v>
      </c>
      <c r="B786" s="1" t="s">
        <v>8219</v>
      </c>
      <c r="C786" s="1" t="s">
        <v>8220</v>
      </c>
      <c r="D786" s="1" t="s">
        <v>10301</v>
      </c>
      <c r="E786" s="1" t="str">
        <f t="shared" si="1"/>
        <v>362 cours de la somme                                                                                                </v>
      </c>
      <c r="F786" s="1" t="s">
        <v>9597</v>
      </c>
      <c r="G786" s="1" t="s">
        <v>8222</v>
      </c>
      <c r="H786" s="1" t="s">
        <v>8223</v>
      </c>
      <c r="I786" s="5" t="s">
        <v>8224</v>
      </c>
      <c r="J786" s="1" t="s">
        <v>31</v>
      </c>
      <c r="K786" s="3"/>
      <c r="L786" s="3"/>
    </row>
    <row r="787">
      <c r="A787" s="4" t="s">
        <v>8230</v>
      </c>
      <c r="B787" s="1" t="s">
        <v>8231</v>
      </c>
      <c r="C787" s="1" t="s">
        <v>8232</v>
      </c>
      <c r="D787" s="1" t="s">
        <v>10302</v>
      </c>
      <c r="E787" s="1" t="str">
        <f t="shared" si="1"/>
        <v>37 RUE DE SOLFERINO                                                                                                </v>
      </c>
      <c r="F787" s="1" t="s">
        <v>9592</v>
      </c>
      <c r="G787" s="1" t="s">
        <v>8234</v>
      </c>
      <c r="H787" s="1" t="s">
        <v>8235</v>
      </c>
      <c r="I787" s="5" t="s">
        <v>8236</v>
      </c>
      <c r="J787" s="1" t="s">
        <v>312</v>
      </c>
      <c r="K787" s="3"/>
      <c r="L787" s="3"/>
    </row>
    <row r="788">
      <c r="A788" s="4" t="s">
        <v>8246</v>
      </c>
      <c r="B788" s="1" t="s">
        <v>8247</v>
      </c>
      <c r="C788" s="1" t="s">
        <v>8248</v>
      </c>
      <c r="D788" s="1" t="s">
        <v>10303</v>
      </c>
      <c r="E788" s="1" t="str">
        <f t="shared" si="1"/>
        <v>6 Rue Paul Verlaine                                                                                                </v>
      </c>
      <c r="F788" s="1" t="s">
        <v>9592</v>
      </c>
      <c r="G788" s="1" t="s">
        <v>8250</v>
      </c>
      <c r="H788" s="1" t="s">
        <v>11</v>
      </c>
      <c r="I788" s="3"/>
      <c r="J788" s="1" t="s">
        <v>31</v>
      </c>
      <c r="K788" s="3"/>
      <c r="L788" s="3"/>
    </row>
    <row r="789">
      <c r="A789" s="4" t="s">
        <v>8268</v>
      </c>
      <c r="B789" s="1" t="s">
        <v>8269</v>
      </c>
      <c r="C789" s="1" t="s">
        <v>8270</v>
      </c>
      <c r="D789" s="1" t="s">
        <v>9588</v>
      </c>
      <c r="E789" s="1" t="str">
        <f t="shared" si="1"/>
        <v>26 rue Louis Beydts</v>
      </c>
      <c r="F789" s="1" t="s">
        <v>10101</v>
      </c>
      <c r="G789" s="1" t="s">
        <v>8272</v>
      </c>
      <c r="H789" s="1" t="s">
        <v>8273</v>
      </c>
      <c r="I789" s="1" t="s">
        <v>11</v>
      </c>
      <c r="J789" s="1" t="s">
        <v>53</v>
      </c>
      <c r="K789" s="3"/>
      <c r="L789" s="3"/>
    </row>
    <row r="790">
      <c r="A790" s="4" t="s">
        <v>8285</v>
      </c>
      <c r="B790" s="1" t="s">
        <v>8286</v>
      </c>
      <c r="C790" s="1" t="s">
        <v>8287</v>
      </c>
      <c r="D790" s="1" t="s">
        <v>10304</v>
      </c>
      <c r="E790" s="1" t="str">
        <f t="shared" si="1"/>
        <v>207 rue Pelleport                                                                                                </v>
      </c>
      <c r="F790" s="1" t="s">
        <v>9597</v>
      </c>
      <c r="G790" s="1" t="s">
        <v>8289</v>
      </c>
      <c r="H790" s="1" t="s">
        <v>8290</v>
      </c>
      <c r="I790" s="1" t="s">
        <v>11</v>
      </c>
      <c r="J790" s="1" t="s">
        <v>80</v>
      </c>
      <c r="K790" s="3"/>
      <c r="L790" s="3"/>
    </row>
    <row r="791">
      <c r="A791" s="4" t="s">
        <v>8294</v>
      </c>
      <c r="B791" s="1" t="s">
        <v>8295</v>
      </c>
      <c r="C791" s="1" t="s">
        <v>8296</v>
      </c>
      <c r="D791" s="1" t="s">
        <v>10305</v>
      </c>
      <c r="E791" s="1" t="str">
        <f t="shared" si="1"/>
        <v>250, rue de Bègles                                                                                                </v>
      </c>
      <c r="F791" s="1" t="s">
        <v>9597</v>
      </c>
      <c r="G791" s="1" t="s">
        <v>8298</v>
      </c>
      <c r="H791" s="1" t="s">
        <v>8299</v>
      </c>
      <c r="I791" s="5" t="s">
        <v>8300</v>
      </c>
      <c r="J791" s="1" t="s">
        <v>31</v>
      </c>
      <c r="K791" s="3"/>
      <c r="L791" s="3"/>
    </row>
    <row r="792">
      <c r="A792" s="4" t="s">
        <v>8306</v>
      </c>
      <c r="B792" s="1" t="s">
        <v>8307</v>
      </c>
      <c r="C792" s="1" t="s">
        <v>8308</v>
      </c>
      <c r="D792" s="1" t="s">
        <v>10306</v>
      </c>
      <c r="E792" s="1" t="str">
        <f t="shared" si="1"/>
        <v>268 bis rue d'Ornano                                                                                                </v>
      </c>
      <c r="F792" s="1" t="s">
        <v>9592</v>
      </c>
      <c r="G792" s="1" t="s">
        <v>8310</v>
      </c>
      <c r="H792" s="1" t="s">
        <v>8311</v>
      </c>
      <c r="I792" s="1" t="s">
        <v>11</v>
      </c>
      <c r="J792" s="1" t="s">
        <v>312</v>
      </c>
      <c r="K792" s="3"/>
      <c r="L792" s="3"/>
    </row>
    <row r="793">
      <c r="A793" s="4" t="s">
        <v>8313</v>
      </c>
      <c r="B793" s="1" t="s">
        <v>8314</v>
      </c>
      <c r="C793" s="1" t="s">
        <v>8315</v>
      </c>
      <c r="D793" s="1" t="s">
        <v>10307</v>
      </c>
      <c r="E793" s="1" t="str">
        <f t="shared" si="1"/>
        <v>114 rue Georges Bonnac                                 Tour Paul Victor de Sèze                                                                                                             </v>
      </c>
      <c r="F793" s="1" t="s">
        <v>9592</v>
      </c>
      <c r="G793" s="1" t="s">
        <v>8317</v>
      </c>
      <c r="H793" s="1" t="s">
        <v>11</v>
      </c>
      <c r="I793" s="5" t="s">
        <v>8318</v>
      </c>
      <c r="J793" s="1" t="s">
        <v>924</v>
      </c>
      <c r="K793" s="3"/>
      <c r="L793" s="3"/>
    </row>
    <row r="794">
      <c r="A794" s="4" t="s">
        <v>8322</v>
      </c>
      <c r="B794" s="1" t="s">
        <v>8323</v>
      </c>
      <c r="C794" s="1" t="s">
        <v>8324</v>
      </c>
      <c r="D794" s="1" t="s">
        <v>10308</v>
      </c>
      <c r="E794" s="1" t="str">
        <f t="shared" si="1"/>
        <v>145, rue St Genès                                                                                                </v>
      </c>
      <c r="F794" s="1" t="s">
        <v>9592</v>
      </c>
      <c r="G794" s="1" t="s">
        <v>8326</v>
      </c>
      <c r="H794" s="1" t="s">
        <v>8327</v>
      </c>
      <c r="I794" s="1" t="s">
        <v>11</v>
      </c>
      <c r="J794" s="1" t="s">
        <v>31</v>
      </c>
      <c r="K794" s="3"/>
      <c r="L794" s="3"/>
    </row>
    <row r="795">
      <c r="A795" s="4" t="s">
        <v>8335</v>
      </c>
      <c r="B795" s="1" t="s">
        <v>8336</v>
      </c>
      <c r="C795" s="1" t="s">
        <v>8337</v>
      </c>
      <c r="D795" s="1" t="s">
        <v>10309</v>
      </c>
      <c r="E795" s="1" t="str">
        <f t="shared" si="1"/>
        <v>177 rue de Pessac                                                                                                </v>
      </c>
      <c r="F795" s="1" t="s">
        <v>9592</v>
      </c>
      <c r="G795" s="1" t="s">
        <v>8339</v>
      </c>
      <c r="H795" s="1" t="s">
        <v>11</v>
      </c>
      <c r="I795" s="5" t="s">
        <v>8340</v>
      </c>
      <c r="J795" s="1" t="s">
        <v>154</v>
      </c>
      <c r="K795" s="3"/>
      <c r="L795" s="3"/>
    </row>
    <row r="796">
      <c r="A796" s="4" t="s">
        <v>8350</v>
      </c>
      <c r="B796" s="1" t="s">
        <v>8351</v>
      </c>
      <c r="C796" s="1" t="s">
        <v>8352</v>
      </c>
      <c r="D796" s="1" t="s">
        <v>10310</v>
      </c>
      <c r="E796" s="1" t="str">
        <f t="shared" si="1"/>
        <v>UFR STC Université Bordeaux Montaigne                                 19 esplanade des Antilles                                                                                                             </v>
      </c>
      <c r="F796" s="1" t="s">
        <v>9595</v>
      </c>
      <c r="G796" s="1" t="s">
        <v>8354</v>
      </c>
      <c r="H796" s="1" t="s">
        <v>8355</v>
      </c>
      <c r="I796" s="1" t="s">
        <v>11</v>
      </c>
      <c r="J796" s="1" t="s">
        <v>1199</v>
      </c>
      <c r="K796" s="3"/>
      <c r="L796" s="3"/>
    </row>
    <row r="797">
      <c r="A797" s="4" t="s">
        <v>8359</v>
      </c>
      <c r="B797" s="1" t="s">
        <v>8360</v>
      </c>
      <c r="C797" s="3"/>
      <c r="D797" s="1" t="s">
        <v>9575</v>
      </c>
      <c r="E797" s="1" t="str">
        <f t="shared" si="1"/>
        <v>pas d'adresse</v>
      </c>
      <c r="F797" s="1" t="s">
        <v>9608</v>
      </c>
      <c r="G797" s="3"/>
      <c r="H797" s="1" t="s">
        <v>11</v>
      </c>
      <c r="I797" s="1" t="s">
        <v>11</v>
      </c>
      <c r="J797" s="1" t="s">
        <v>11</v>
      </c>
      <c r="K797" s="3"/>
      <c r="L797" s="3"/>
    </row>
    <row r="798">
      <c r="A798" s="4" t="s">
        <v>8362</v>
      </c>
      <c r="B798" s="1" t="s">
        <v>8363</v>
      </c>
      <c r="C798" s="1" t="s">
        <v>8364</v>
      </c>
      <c r="D798" s="1" t="s">
        <v>10311</v>
      </c>
      <c r="E798" s="1" t="str">
        <f t="shared" si="1"/>
        <v>127 avenue Emile Counord Apt 5 Résidence ARC-EN-CIEL                                                                                                </v>
      </c>
      <c r="F798" s="1" t="s">
        <v>9603</v>
      </c>
      <c r="G798" s="1" t="s">
        <v>8366</v>
      </c>
      <c r="H798" s="1" t="s">
        <v>11</v>
      </c>
      <c r="I798" s="5" t="s">
        <v>8367</v>
      </c>
      <c r="J798" s="1" t="s">
        <v>11</v>
      </c>
      <c r="K798" s="3"/>
      <c r="L798" s="3"/>
    </row>
    <row r="799">
      <c r="A799" s="4" t="s">
        <v>8369</v>
      </c>
      <c r="B799" s="1" t="s">
        <v>8370</v>
      </c>
      <c r="C799" s="1" t="s">
        <v>8371</v>
      </c>
      <c r="D799" s="1" t="s">
        <v>10312</v>
      </c>
      <c r="E799" s="1" t="str">
        <f t="shared" si="1"/>
        <v>4 rue François Daunes                                                                                                </v>
      </c>
      <c r="F799" s="1" t="s">
        <v>9592</v>
      </c>
      <c r="G799" s="1" t="s">
        <v>8373</v>
      </c>
      <c r="H799" s="1" t="s">
        <v>11</v>
      </c>
      <c r="I799" s="5" t="s">
        <v>8374</v>
      </c>
      <c r="J799" s="1" t="s">
        <v>154</v>
      </c>
      <c r="K799" s="3"/>
      <c r="L799" s="3"/>
    </row>
    <row r="800">
      <c r="A800" s="4" t="s">
        <v>8376</v>
      </c>
      <c r="B800" s="1" t="s">
        <v>8377</v>
      </c>
      <c r="C800" s="1" t="s">
        <v>8378</v>
      </c>
      <c r="D800" s="1" t="s">
        <v>10313</v>
      </c>
      <c r="E800" s="1" t="str">
        <f t="shared" si="1"/>
        <v>96, rue de la Liberté                                                                                                </v>
      </c>
      <c r="F800" s="1" t="s">
        <v>9661</v>
      </c>
      <c r="G800" s="1" t="s">
        <v>8380</v>
      </c>
      <c r="H800" s="1" t="s">
        <v>11</v>
      </c>
      <c r="I800" s="5" t="s">
        <v>8381</v>
      </c>
      <c r="J800" s="1" t="s">
        <v>924</v>
      </c>
      <c r="K800" s="3"/>
      <c r="L800" s="3"/>
    </row>
    <row r="801">
      <c r="A801" s="4" t="s">
        <v>8383</v>
      </c>
      <c r="B801" s="1" t="s">
        <v>8384</v>
      </c>
      <c r="C801" s="1" t="s">
        <v>8385</v>
      </c>
      <c r="D801" s="1" t="s">
        <v>10314</v>
      </c>
      <c r="E801" s="1" t="str">
        <f t="shared" si="1"/>
        <v>35 Avenue Abadie                                 IAE - association L'ère H                                                                                                             </v>
      </c>
      <c r="F801" s="1" t="s">
        <v>9592</v>
      </c>
      <c r="G801" s="1" t="s">
        <v>8387</v>
      </c>
      <c r="H801" s="1" t="s">
        <v>8388</v>
      </c>
      <c r="I801" s="5" t="s">
        <v>8389</v>
      </c>
      <c r="J801" s="1" t="s">
        <v>924</v>
      </c>
      <c r="K801" s="3"/>
      <c r="L801" s="3"/>
    </row>
    <row r="802">
      <c r="A802" s="4" t="s">
        <v>8393</v>
      </c>
      <c r="B802" s="1" t="s">
        <v>8394</v>
      </c>
      <c r="C802" s="1" t="s">
        <v>8395</v>
      </c>
      <c r="D802" s="1" t="s">
        <v>10315</v>
      </c>
      <c r="E802" s="1" t="str">
        <f t="shared" si="1"/>
        <v>145 rue de Capeyron                                                                                                </v>
      </c>
      <c r="F802" s="1" t="s">
        <v>9661</v>
      </c>
      <c r="G802" s="1" t="s">
        <v>8397</v>
      </c>
      <c r="H802" s="1" t="s">
        <v>8398</v>
      </c>
      <c r="I802" s="1" t="s">
        <v>503</v>
      </c>
      <c r="J802" s="1" t="s">
        <v>53</v>
      </c>
      <c r="K802" s="3"/>
      <c r="L802" s="3"/>
    </row>
    <row r="803">
      <c r="A803" s="4" t="s">
        <v>8414</v>
      </c>
      <c r="B803" s="1" t="s">
        <v>8415</v>
      </c>
      <c r="C803" s="1" t="s">
        <v>8416</v>
      </c>
      <c r="D803" s="1" t="s">
        <v>10316</v>
      </c>
      <c r="E803" s="1" t="str">
        <f t="shared" si="1"/>
        <v>67 RUE CHEVALIER                                 1 ETAGE                                                                                                             </v>
      </c>
      <c r="F803" s="1" t="s">
        <v>9592</v>
      </c>
      <c r="G803" s="1" t="s">
        <v>8418</v>
      </c>
      <c r="H803" s="1" t="s">
        <v>11</v>
      </c>
      <c r="I803" s="5" t="s">
        <v>8419</v>
      </c>
      <c r="J803" s="1" t="s">
        <v>53</v>
      </c>
      <c r="K803" s="3"/>
      <c r="L803" s="3"/>
    </row>
    <row r="804">
      <c r="A804" s="4" t="s">
        <v>8425</v>
      </c>
      <c r="B804" s="1" t="s">
        <v>8426</v>
      </c>
      <c r="C804" s="1" t="s">
        <v>8427</v>
      </c>
      <c r="D804" s="1" t="s">
        <v>10317</v>
      </c>
      <c r="E804" s="1" t="str">
        <f t="shared" si="1"/>
        <v>21 rue bauducheu                                                                                                </v>
      </c>
      <c r="F804" s="1" t="s">
        <v>9597</v>
      </c>
      <c r="G804" s="1" t="s">
        <v>8429</v>
      </c>
      <c r="H804" s="1" t="s">
        <v>11</v>
      </c>
      <c r="I804" s="1" t="s">
        <v>11</v>
      </c>
      <c r="J804" s="1" t="s">
        <v>80</v>
      </c>
      <c r="K804" s="3"/>
      <c r="L804" s="3"/>
    </row>
    <row r="805">
      <c r="A805" s="4" t="s">
        <v>8431</v>
      </c>
      <c r="B805" s="1" t="s">
        <v>8432</v>
      </c>
      <c r="C805" s="1" t="s">
        <v>8433</v>
      </c>
      <c r="D805" s="1" t="s">
        <v>10318</v>
      </c>
      <c r="E805" s="1" t="str">
        <f t="shared" si="1"/>
        <v>66 rue abbé de l'épée                                 La Ruche                                                                                                             </v>
      </c>
      <c r="F805" s="1" t="s">
        <v>9592</v>
      </c>
      <c r="G805" s="1" t="s">
        <v>8435</v>
      </c>
      <c r="H805" s="1" t="s">
        <v>11</v>
      </c>
      <c r="I805" s="5" t="s">
        <v>8436</v>
      </c>
      <c r="J805" s="1" t="s">
        <v>154</v>
      </c>
      <c r="K805" s="3"/>
      <c r="L805" s="3"/>
    </row>
    <row r="806">
      <c r="A806" s="4" t="s">
        <v>8446</v>
      </c>
      <c r="B806" s="1" t="s">
        <v>8447</v>
      </c>
      <c r="C806" s="1" t="s">
        <v>8448</v>
      </c>
      <c r="D806" s="1" t="s">
        <v>10319</v>
      </c>
      <c r="E806" s="1" t="str">
        <f t="shared" si="1"/>
        <v> cours du Québec                                                                                                </v>
      </c>
      <c r="F806" s="1" t="s">
        <v>9603</v>
      </c>
      <c r="G806" s="1" t="s">
        <v>8450</v>
      </c>
      <c r="H806" s="1" t="s">
        <v>2175</v>
      </c>
      <c r="I806" s="1" t="s">
        <v>11</v>
      </c>
      <c r="J806" s="1" t="s">
        <v>312</v>
      </c>
      <c r="K806" s="3"/>
      <c r="L806" s="3"/>
    </row>
    <row r="807">
      <c r="A807" s="4" t="s">
        <v>8454</v>
      </c>
      <c r="B807" s="1" t="s">
        <v>8455</v>
      </c>
      <c r="C807" s="1" t="s">
        <v>8456</v>
      </c>
      <c r="D807" s="1" t="s">
        <v>10320</v>
      </c>
      <c r="E807" s="1" t="str">
        <f t="shared" si="1"/>
        <v>65 passage des graves                                                                                                </v>
      </c>
      <c r="F807" s="1" t="s">
        <v>9592</v>
      </c>
      <c r="G807" s="1" t="s">
        <v>8458</v>
      </c>
      <c r="H807" s="1" t="s">
        <v>11</v>
      </c>
      <c r="I807" s="1" t="s">
        <v>11</v>
      </c>
      <c r="J807" s="1" t="s">
        <v>80</v>
      </c>
      <c r="K807" s="3"/>
      <c r="L807" s="3"/>
    </row>
    <row r="808">
      <c r="A808" s="4" t="s">
        <v>8462</v>
      </c>
      <c r="B808" s="1" t="s">
        <v>8463</v>
      </c>
      <c r="C808" s="1" t="s">
        <v>8464</v>
      </c>
      <c r="D808" s="1" t="s">
        <v>10321</v>
      </c>
      <c r="E808" s="1" t="str">
        <f t="shared" si="1"/>
        <v>12 rue des faussets                                                                                                </v>
      </c>
      <c r="F808" s="1" t="s">
        <v>9592</v>
      </c>
      <c r="G808" s="1" t="s">
        <v>8466</v>
      </c>
      <c r="H808" s="1" t="s">
        <v>8467</v>
      </c>
      <c r="I808" s="5" t="s">
        <v>8468</v>
      </c>
      <c r="J808" s="1" t="s">
        <v>654</v>
      </c>
      <c r="K808" s="3"/>
      <c r="L808" s="3"/>
    </row>
    <row r="809">
      <c r="A809" s="4" t="s">
        <v>8470</v>
      </c>
      <c r="B809" s="1" t="s">
        <v>8471</v>
      </c>
      <c r="C809" s="1" t="s">
        <v>8472</v>
      </c>
      <c r="D809" s="1" t="s">
        <v>10322</v>
      </c>
      <c r="E809" s="1" t="str">
        <f t="shared" si="1"/>
        <v>95 rue Ernest Renan                                 Maison de Retraite Terre Nègre                                                                                                             </v>
      </c>
      <c r="F809" s="1" t="s">
        <v>10323</v>
      </c>
      <c r="G809" s="1" t="s">
        <v>8474</v>
      </c>
      <c r="H809" s="1" t="s">
        <v>11</v>
      </c>
      <c r="I809" s="1" t="s">
        <v>11</v>
      </c>
      <c r="J809" s="1" t="s">
        <v>53</v>
      </c>
      <c r="K809" s="3"/>
      <c r="L809" s="3"/>
    </row>
    <row r="810">
      <c r="A810" s="4" t="s">
        <v>8480</v>
      </c>
      <c r="B810" s="1" t="s">
        <v>8481</v>
      </c>
      <c r="C810" s="1" t="s">
        <v>8482</v>
      </c>
      <c r="D810" s="1" t="s">
        <v>10324</v>
      </c>
      <c r="E810" s="1" t="str">
        <f t="shared" si="1"/>
        <v>11 place Fernand Lafargue                                                                                                </v>
      </c>
      <c r="F810" s="1" t="s">
        <v>9592</v>
      </c>
      <c r="G810" s="1" t="s">
        <v>8484</v>
      </c>
      <c r="H810" s="1" t="s">
        <v>11</v>
      </c>
      <c r="I810" s="1" t="s">
        <v>8485</v>
      </c>
      <c r="J810" s="1" t="s">
        <v>80</v>
      </c>
      <c r="K810" s="3"/>
      <c r="L810" s="3"/>
    </row>
    <row r="811">
      <c r="A811" s="4" t="s">
        <v>8489</v>
      </c>
      <c r="B811" s="1" t="s">
        <v>8490</v>
      </c>
      <c r="C811" s="1" t="s">
        <v>8491</v>
      </c>
      <c r="D811" s="1" t="s">
        <v>10325</v>
      </c>
      <c r="E811" s="1" t="str">
        <f t="shared" si="1"/>
        <v>207 COURS BALGUERIE                                                                                                </v>
      </c>
      <c r="F811" s="1" t="s">
        <v>9603</v>
      </c>
      <c r="G811" s="1" t="s">
        <v>8493</v>
      </c>
      <c r="H811" s="1" t="s">
        <v>8494</v>
      </c>
      <c r="I811" s="1" t="s">
        <v>11</v>
      </c>
      <c r="J811" s="1" t="s">
        <v>31</v>
      </c>
      <c r="K811" s="3"/>
      <c r="L811" s="3"/>
    </row>
    <row r="812">
      <c r="A812" s="4" t="s">
        <v>8500</v>
      </c>
      <c r="B812" s="1" t="s">
        <v>8501</v>
      </c>
      <c r="C812" s="1" t="s">
        <v>8502</v>
      </c>
      <c r="D812" s="1" t="s">
        <v>10326</v>
      </c>
      <c r="E812" s="1" t="str">
        <f t="shared" si="1"/>
        <v>208 rue Carle-Vernet                                                                                                </v>
      </c>
      <c r="F812" s="1" t="s">
        <v>9597</v>
      </c>
      <c r="G812" s="1" t="s">
        <v>8504</v>
      </c>
      <c r="H812" s="1" t="s">
        <v>8505</v>
      </c>
      <c r="I812" s="1" t="s">
        <v>11</v>
      </c>
      <c r="J812" s="1" t="s">
        <v>154</v>
      </c>
      <c r="K812" s="3"/>
      <c r="L812" s="3"/>
    </row>
    <row r="813">
      <c r="A813" s="4" t="s">
        <v>8509</v>
      </c>
      <c r="B813" s="1" t="s">
        <v>8510</v>
      </c>
      <c r="C813" s="1" t="s">
        <v>8511</v>
      </c>
      <c r="D813" s="1" t="s">
        <v>10327</v>
      </c>
      <c r="E813" s="1" t="str">
        <f t="shared" si="1"/>
        <v>59 rue Monsarrat                                                                                                </v>
      </c>
      <c r="F813" s="1" t="s">
        <v>9597</v>
      </c>
      <c r="G813" s="1" t="s">
        <v>8513</v>
      </c>
      <c r="H813" s="1" t="s">
        <v>11</v>
      </c>
      <c r="I813" s="1" t="s">
        <v>11</v>
      </c>
      <c r="J813" s="1" t="s">
        <v>11</v>
      </c>
      <c r="K813" s="3"/>
      <c r="L813" s="3"/>
    </row>
    <row r="814">
      <c r="A814" s="4" t="s">
        <v>8515</v>
      </c>
      <c r="B814" s="1" t="s">
        <v>8516</v>
      </c>
      <c r="C814" s="1" t="s">
        <v>8517</v>
      </c>
      <c r="D814" s="1" t="s">
        <v>10136</v>
      </c>
      <c r="E814" s="1" t="str">
        <f t="shared" si="1"/>
        <v>3 rue Tauzia                                                                                                </v>
      </c>
      <c r="F814" s="1" t="s">
        <v>9597</v>
      </c>
      <c r="G814" s="1" t="s">
        <v>8518</v>
      </c>
      <c r="H814" s="1" t="s">
        <v>11</v>
      </c>
      <c r="I814" s="5" t="s">
        <v>8519</v>
      </c>
      <c r="J814" s="1" t="s">
        <v>382</v>
      </c>
      <c r="K814" s="3"/>
      <c r="L814" s="3"/>
    </row>
    <row r="815">
      <c r="A815" s="4" t="s">
        <v>8521</v>
      </c>
      <c r="B815" s="1" t="s">
        <v>8522</v>
      </c>
      <c r="C815" s="1" t="s">
        <v>8523</v>
      </c>
      <c r="D815" s="1" t="s">
        <v>10328</v>
      </c>
      <c r="E815" s="1" t="str">
        <f t="shared" si="1"/>
        <v>Maison des Droits de l'Homme et du Citoyen, Le Dôme Avenue de Thouars                                                                                                </v>
      </c>
      <c r="F815" s="1" t="s">
        <v>9790</v>
      </c>
      <c r="G815" s="1" t="s">
        <v>8525</v>
      </c>
      <c r="H815" s="1" t="s">
        <v>11</v>
      </c>
      <c r="I815" s="3"/>
      <c r="J815" s="1" t="s">
        <v>183</v>
      </c>
      <c r="K815" s="3"/>
      <c r="L815" s="3"/>
    </row>
    <row r="816">
      <c r="A816" s="4" t="s">
        <v>8531</v>
      </c>
      <c r="B816" s="1" t="s">
        <v>8532</v>
      </c>
      <c r="C816" s="1" t="s">
        <v>8533</v>
      </c>
      <c r="D816" s="1" t="s">
        <v>10329</v>
      </c>
      <c r="E816" s="1" t="str">
        <f t="shared" si="1"/>
        <v>261 avenue Thiers                                                                BP 60003                                </v>
      </c>
      <c r="F816" s="1" t="s">
        <v>10330</v>
      </c>
      <c r="G816" s="1" t="s">
        <v>8535</v>
      </c>
      <c r="H816" s="1" t="s">
        <v>8536</v>
      </c>
      <c r="I816" s="5" t="s">
        <v>8537</v>
      </c>
      <c r="J816" s="1" t="s">
        <v>31</v>
      </c>
      <c r="K816" s="3"/>
      <c r="L816" s="3"/>
    </row>
    <row r="817">
      <c r="A817" s="4" t="s">
        <v>8541</v>
      </c>
      <c r="B817" s="1" t="s">
        <v>8542</v>
      </c>
      <c r="C817" s="1" t="s">
        <v>8543</v>
      </c>
      <c r="D817" s="1" t="s">
        <v>10331</v>
      </c>
      <c r="E817" s="1" t="str">
        <f t="shared" si="1"/>
        <v>3 rue de Tauzia                                 Maison de la Nature et de l'Environnement de Bordeaux-Aquitaine                                                                                                             </v>
      </c>
      <c r="F817" s="1" t="s">
        <v>9597</v>
      </c>
      <c r="G817" s="1" t="s">
        <v>8545</v>
      </c>
      <c r="H817" s="1" t="s">
        <v>11</v>
      </c>
      <c r="I817" s="5" t="s">
        <v>8546</v>
      </c>
      <c r="J817" s="1" t="s">
        <v>382</v>
      </c>
      <c r="K817" s="3"/>
      <c r="L817" s="3"/>
    </row>
    <row r="818">
      <c r="A818" s="4" t="s">
        <v>8550</v>
      </c>
      <c r="B818" s="1" t="s">
        <v>8551</v>
      </c>
      <c r="C818" s="1" t="s">
        <v>8552</v>
      </c>
      <c r="D818" s="1" t="s">
        <v>10332</v>
      </c>
      <c r="E818" s="1" t="str">
        <f t="shared" si="1"/>
        <v>17 rue Yves du Manoir                                                                                                </v>
      </c>
      <c r="F818" s="1" t="s">
        <v>9731</v>
      </c>
      <c r="G818" s="1" t="s">
        <v>8554</v>
      </c>
      <c r="H818" s="1" t="s">
        <v>11</v>
      </c>
      <c r="I818" s="5" t="s">
        <v>8555</v>
      </c>
      <c r="J818" s="1" t="s">
        <v>312</v>
      </c>
      <c r="K818" s="3"/>
      <c r="L818" s="3"/>
    </row>
    <row r="819">
      <c r="A819" s="4" t="s">
        <v>8557</v>
      </c>
      <c r="B819" s="1" t="s">
        <v>8558</v>
      </c>
      <c r="C819" s="1" t="s">
        <v>8559</v>
      </c>
      <c r="D819" s="1" t="s">
        <v>10333</v>
      </c>
      <c r="E819" s="1" t="str">
        <f t="shared" si="1"/>
        <v>13 RUE LAFFITEAU                                                                                                </v>
      </c>
      <c r="F819" s="1" t="s">
        <v>9597</v>
      </c>
      <c r="G819" s="1" t="s">
        <v>8561</v>
      </c>
      <c r="H819" s="1" t="s">
        <v>11</v>
      </c>
      <c r="I819" s="1" t="s">
        <v>11</v>
      </c>
      <c r="J819" s="1" t="s">
        <v>154</v>
      </c>
      <c r="K819" s="3"/>
      <c r="L819" s="3"/>
    </row>
    <row r="820">
      <c r="A820" s="4" t="s">
        <v>8563</v>
      </c>
      <c r="B820" s="1" t="s">
        <v>8564</v>
      </c>
      <c r="C820" s="3"/>
      <c r="D820" s="1" t="s">
        <v>9575</v>
      </c>
      <c r="E820" s="1" t="str">
        <f t="shared" si="1"/>
        <v>pas d'adresse</v>
      </c>
      <c r="F820" s="1" t="s">
        <v>9608</v>
      </c>
      <c r="G820" s="3"/>
      <c r="H820" s="1" t="s">
        <v>11</v>
      </c>
      <c r="I820" s="1" t="s">
        <v>11</v>
      </c>
      <c r="J820" s="1" t="s">
        <v>11</v>
      </c>
      <c r="K820" s="3"/>
      <c r="L820" s="3"/>
    </row>
    <row r="821">
      <c r="A821" s="4" t="s">
        <v>8566</v>
      </c>
      <c r="B821" s="1" t="s">
        <v>8567</v>
      </c>
      <c r="C821" s="1" t="s">
        <v>8568</v>
      </c>
      <c r="D821" s="1" t="s">
        <v>10334</v>
      </c>
      <c r="E821" s="1" t="str">
        <f t="shared" si="1"/>
        <v>Place Amélie Raba Léon                                  Groupe Hospitalier Pellegrin                                                                                                              </v>
      </c>
      <c r="F821" s="1" t="s">
        <v>9592</v>
      </c>
      <c r="G821" s="1" t="s">
        <v>8570</v>
      </c>
      <c r="H821" s="1" t="s">
        <v>8571</v>
      </c>
      <c r="I821" s="5" t="s">
        <v>8572</v>
      </c>
      <c r="J821" s="1" t="s">
        <v>31</v>
      </c>
      <c r="K821" s="3"/>
      <c r="L821" s="3"/>
    </row>
    <row r="822">
      <c r="A822" s="4" t="s">
        <v>8586</v>
      </c>
      <c r="B822" s="1" t="s">
        <v>8587</v>
      </c>
      <c r="C822" s="1" t="s">
        <v>8588</v>
      </c>
      <c r="D822" s="1" t="s">
        <v>10335</v>
      </c>
      <c r="E822" s="1" t="str">
        <f t="shared" si="1"/>
        <v>49 rue du Mirail                                                                                                </v>
      </c>
      <c r="F822" s="1" t="s">
        <v>9592</v>
      </c>
      <c r="G822" s="1" t="s">
        <v>8590</v>
      </c>
      <c r="H822" s="1" t="s">
        <v>11</v>
      </c>
      <c r="I822" s="5" t="s">
        <v>8591</v>
      </c>
      <c r="J822" s="1" t="s">
        <v>80</v>
      </c>
      <c r="K822" s="3"/>
      <c r="L822" s="3"/>
    </row>
    <row r="823">
      <c r="A823" s="4" t="s">
        <v>8621</v>
      </c>
      <c r="B823" s="1" t="s">
        <v>8622</v>
      </c>
      <c r="C823" s="1" t="s">
        <v>8623</v>
      </c>
      <c r="D823" s="1" t="s">
        <v>10336</v>
      </c>
      <c r="E823" s="1" t="str">
        <f t="shared" si="1"/>
        <v>Amis de Saint Jacques de Compostelle en Aquitaine, 4 rue blanqui                                                                                                </v>
      </c>
      <c r="F823" s="1" t="s">
        <v>9611</v>
      </c>
      <c r="G823" s="1" t="s">
        <v>8625</v>
      </c>
      <c r="H823" s="1" t="s">
        <v>11</v>
      </c>
      <c r="I823" s="5" t="s">
        <v>8626</v>
      </c>
      <c r="J823" s="1" t="s">
        <v>80</v>
      </c>
      <c r="K823" s="3"/>
      <c r="L823" s="3"/>
    </row>
    <row r="824">
      <c r="A824" s="4" t="s">
        <v>8630</v>
      </c>
      <c r="B824" s="1" t="s">
        <v>8631</v>
      </c>
      <c r="C824" s="1" t="s">
        <v>8632</v>
      </c>
      <c r="D824" s="1" t="s">
        <v>10337</v>
      </c>
      <c r="E824" s="1" t="str">
        <f t="shared" si="1"/>
        <v>15, rue Bougainville                                                                                                </v>
      </c>
      <c r="F824" s="1" t="s">
        <v>9592</v>
      </c>
      <c r="G824" s="1" t="s">
        <v>8634</v>
      </c>
      <c r="H824" s="1" t="s">
        <v>8635</v>
      </c>
      <c r="I824" s="5" t="s">
        <v>8636</v>
      </c>
      <c r="J824" s="1" t="s">
        <v>31</v>
      </c>
      <c r="K824" s="3"/>
      <c r="L824" s="3"/>
    </row>
    <row r="825">
      <c r="A825" s="4" t="s">
        <v>8640</v>
      </c>
      <c r="B825" s="1" t="s">
        <v>8641</v>
      </c>
      <c r="C825" s="1" t="s">
        <v>8642</v>
      </c>
      <c r="D825" s="1" t="s">
        <v>10338</v>
      </c>
      <c r="E825" s="1" t="str">
        <f t="shared" si="1"/>
        <v>2 IMPASSE SAINTE-ELISABETH                                                                                                </v>
      </c>
      <c r="F825" s="1" t="s">
        <v>9592</v>
      </c>
      <c r="G825" s="1" t="s">
        <v>8644</v>
      </c>
      <c r="H825" s="1" t="s">
        <v>11</v>
      </c>
      <c r="I825" s="5" t="s">
        <v>8645</v>
      </c>
      <c r="J825" s="1" t="s">
        <v>183</v>
      </c>
      <c r="K825" s="3"/>
      <c r="L825" s="3"/>
    </row>
    <row r="826">
      <c r="A826" s="4" t="s">
        <v>8651</v>
      </c>
      <c r="B826" s="1" t="s">
        <v>8652</v>
      </c>
      <c r="C826" s="1" t="s">
        <v>8653</v>
      </c>
      <c r="D826" s="1" t="s">
        <v>10339</v>
      </c>
      <c r="E826" s="1" t="str">
        <f t="shared" si="1"/>
        <v>6 rue de Balaclava                                                                                                </v>
      </c>
      <c r="F826" s="1" t="s">
        <v>9597</v>
      </c>
      <c r="G826" s="1" t="s">
        <v>8655</v>
      </c>
      <c r="H826" s="1" t="s">
        <v>11</v>
      </c>
      <c r="I826" s="1" t="s">
        <v>11</v>
      </c>
      <c r="J826" s="1" t="s">
        <v>53</v>
      </c>
      <c r="K826" s="3"/>
      <c r="L826" s="3"/>
    </row>
    <row r="827">
      <c r="A827" s="4" t="s">
        <v>8657</v>
      </c>
      <c r="B827" s="1" t="s">
        <v>8658</v>
      </c>
      <c r="C827" s="3"/>
      <c r="D827" s="1" t="s">
        <v>9575</v>
      </c>
      <c r="E827" s="1" t="str">
        <f t="shared" si="1"/>
        <v>pas d'adresse</v>
      </c>
      <c r="F827" s="1" t="s">
        <v>9608</v>
      </c>
      <c r="G827" s="3"/>
      <c r="H827" s="1" t="s">
        <v>11</v>
      </c>
      <c r="I827" s="1" t="s">
        <v>11</v>
      </c>
      <c r="J827" s="1" t="s">
        <v>11</v>
      </c>
      <c r="K827" s="3"/>
      <c r="L827" s="3"/>
    </row>
    <row r="828">
      <c r="A828" s="4" t="s">
        <v>8676</v>
      </c>
      <c r="B828" s="1" t="s">
        <v>8677</v>
      </c>
      <c r="C828" s="1" t="s">
        <v>8678</v>
      </c>
      <c r="D828" s="1" t="s">
        <v>10340</v>
      </c>
      <c r="E828" s="1" t="str">
        <f t="shared" si="1"/>
        <v>153, Rue David Jonhston                                                                                                </v>
      </c>
      <c r="F828" s="1" t="s">
        <v>9592</v>
      </c>
      <c r="G828" s="1" t="s">
        <v>8680</v>
      </c>
      <c r="H828" s="1" t="s">
        <v>11</v>
      </c>
      <c r="I828" s="5" t="s">
        <v>8681</v>
      </c>
      <c r="J828" s="1" t="s">
        <v>11</v>
      </c>
      <c r="K828" s="3"/>
      <c r="L828" s="3"/>
    </row>
    <row r="829">
      <c r="A829" s="4" t="s">
        <v>8685</v>
      </c>
      <c r="B829" s="1" t="s">
        <v>8686</v>
      </c>
      <c r="C829" s="1" t="s">
        <v>8687</v>
      </c>
      <c r="D829" s="1" t="s">
        <v>10341</v>
      </c>
      <c r="E829" s="1" t="str">
        <f t="shared" si="1"/>
        <v>6 rue Charles Durand                                 Résidence La Factory Apt. B14                                                                                                             </v>
      </c>
      <c r="F829" s="1" t="s">
        <v>9603</v>
      </c>
      <c r="G829" s="1" t="s">
        <v>8689</v>
      </c>
      <c r="H829" s="1" t="s">
        <v>11</v>
      </c>
      <c r="I829" s="3"/>
      <c r="J829" s="1" t="s">
        <v>312</v>
      </c>
      <c r="K829" s="3"/>
      <c r="L829" s="3"/>
    </row>
    <row r="830">
      <c r="A830" s="4" t="s">
        <v>8693</v>
      </c>
      <c r="B830" s="1" t="s">
        <v>8694</v>
      </c>
      <c r="C830" s="3"/>
      <c r="D830" s="1" t="s">
        <v>9575</v>
      </c>
      <c r="E830" s="1" t="str">
        <f t="shared" si="1"/>
        <v>pas d'adresse</v>
      </c>
      <c r="F830" s="1" t="s">
        <v>9608</v>
      </c>
      <c r="G830" s="3"/>
      <c r="H830" s="1" t="s">
        <v>11</v>
      </c>
      <c r="I830" s="1" t="s">
        <v>11</v>
      </c>
      <c r="J830" s="1" t="s">
        <v>11</v>
      </c>
      <c r="K830" s="3"/>
      <c r="L830" s="3"/>
    </row>
    <row r="831">
      <c r="A831" s="4" t="s">
        <v>8696</v>
      </c>
      <c r="B831" s="1" t="s">
        <v>8697</v>
      </c>
      <c r="C831" s="1" t="s">
        <v>8698</v>
      </c>
      <c r="D831" s="1" t="s">
        <v>10342</v>
      </c>
      <c r="E831" s="1" t="str">
        <f t="shared" si="1"/>
        <v>30 rue du Commerce                                                                                                </v>
      </c>
      <c r="F831" s="1" t="s">
        <v>9597</v>
      </c>
      <c r="G831" s="1" t="s">
        <v>8700</v>
      </c>
      <c r="H831" s="1" t="s">
        <v>8701</v>
      </c>
      <c r="I831" s="5" t="s">
        <v>8702</v>
      </c>
      <c r="J831" s="1" t="s">
        <v>382</v>
      </c>
      <c r="K831" s="3"/>
      <c r="L831" s="3"/>
    </row>
    <row r="832">
      <c r="A832" s="4" t="s">
        <v>8722</v>
      </c>
      <c r="B832" s="1" t="s">
        <v>8723</v>
      </c>
      <c r="C832" s="1" t="s">
        <v>8724</v>
      </c>
      <c r="D832" s="1" t="s">
        <v>10343</v>
      </c>
      <c r="E832" s="1" t="str">
        <f t="shared" si="1"/>
        <v>43 rue Gouffrand                                                                                                </v>
      </c>
      <c r="F832" s="1" t="s">
        <v>9603</v>
      </c>
      <c r="G832" s="1" t="s">
        <v>8726</v>
      </c>
      <c r="H832" s="1" t="s">
        <v>11</v>
      </c>
      <c r="I832" s="5" t="s">
        <v>8727</v>
      </c>
      <c r="J832" s="1" t="s">
        <v>80</v>
      </c>
      <c r="K832" s="3"/>
      <c r="L832" s="3"/>
    </row>
    <row r="833">
      <c r="A833" s="4" t="s">
        <v>8731</v>
      </c>
      <c r="B833" s="1" t="s">
        <v>8732</v>
      </c>
      <c r="C833" s="1" t="s">
        <v>8733</v>
      </c>
      <c r="D833" s="1" t="s">
        <v>10344</v>
      </c>
      <c r="E833" s="1" t="str">
        <f t="shared" si="1"/>
        <v>Chez Université de Bordeaux                                 3 Ter Place de la Victoire                                                                                                             </v>
      </c>
      <c r="F833" s="1" t="s">
        <v>9852</v>
      </c>
      <c r="G833" s="1" t="s">
        <v>8735</v>
      </c>
      <c r="H833" s="1" t="s">
        <v>11</v>
      </c>
      <c r="I833" s="5" t="s">
        <v>8736</v>
      </c>
      <c r="J833" s="1" t="s">
        <v>31</v>
      </c>
      <c r="K833" s="3"/>
      <c r="L833" s="3"/>
    </row>
    <row r="834">
      <c r="A834" s="4" t="s">
        <v>8738</v>
      </c>
      <c r="B834" s="1" t="s">
        <v>8739</v>
      </c>
      <c r="C834" s="1" t="s">
        <v>8740</v>
      </c>
      <c r="D834" s="1" t="s">
        <v>10345</v>
      </c>
      <c r="E834" s="1" t="str">
        <f t="shared" si="1"/>
        <v>rue de Pessac                                                                                                </v>
      </c>
      <c r="F834" s="1" t="s">
        <v>9592</v>
      </c>
      <c r="G834" s="1" t="s">
        <v>8742</v>
      </c>
      <c r="H834" s="1" t="s">
        <v>11</v>
      </c>
      <c r="I834" s="1" t="s">
        <v>11</v>
      </c>
      <c r="J834" s="1" t="s">
        <v>183</v>
      </c>
      <c r="K834" s="3"/>
      <c r="L834" s="3"/>
    </row>
    <row r="835">
      <c r="A835" s="4" t="s">
        <v>8748</v>
      </c>
      <c r="B835" s="1" t="s">
        <v>8749</v>
      </c>
      <c r="C835" s="1" t="s">
        <v>8750</v>
      </c>
      <c r="D835" s="1" t="s">
        <v>10346</v>
      </c>
      <c r="E835" s="1" t="str">
        <f t="shared" si="1"/>
        <v>298 rue d'Ornano                                                                                                </v>
      </c>
      <c r="F835" s="1" t="s">
        <v>9592</v>
      </c>
      <c r="G835" s="1" t="s">
        <v>8752</v>
      </c>
      <c r="H835" s="1" t="s">
        <v>8753</v>
      </c>
      <c r="I835" s="1" t="s">
        <v>11</v>
      </c>
      <c r="J835" s="1" t="s">
        <v>312</v>
      </c>
      <c r="K835" s="3"/>
      <c r="L835" s="3"/>
    </row>
    <row r="836">
      <c r="A836" s="4" t="s">
        <v>8757</v>
      </c>
      <c r="B836" s="1" t="s">
        <v>8758</v>
      </c>
      <c r="C836" s="1" t="s">
        <v>8759</v>
      </c>
      <c r="D836" s="1" t="s">
        <v>10347</v>
      </c>
      <c r="E836" s="1" t="str">
        <f t="shared" si="1"/>
        <v>135 rue Saint Catherine                                                                                                </v>
      </c>
      <c r="F836" s="1" t="s">
        <v>9592</v>
      </c>
      <c r="G836" s="1" t="s">
        <v>8761</v>
      </c>
      <c r="H836" s="1" t="s">
        <v>8762</v>
      </c>
      <c r="I836" s="5" t="s">
        <v>8763</v>
      </c>
      <c r="J836" s="1" t="s">
        <v>80</v>
      </c>
      <c r="K836" s="3"/>
      <c r="L836" s="3"/>
    </row>
    <row r="837">
      <c r="A837" s="4" t="s">
        <v>8787</v>
      </c>
      <c r="B837" s="1" t="s">
        <v>8788</v>
      </c>
      <c r="C837" s="1" t="s">
        <v>8789</v>
      </c>
      <c r="D837" s="1" t="s">
        <v>10348</v>
      </c>
      <c r="E837" s="1" t="str">
        <f t="shared" si="1"/>
        <v>43 rue Bertrand de Goth                                                                                                </v>
      </c>
      <c r="F837" s="1" t="s">
        <v>9597</v>
      </c>
      <c r="G837" s="1" t="s">
        <v>8791</v>
      </c>
      <c r="H837" s="1" t="s">
        <v>11</v>
      </c>
      <c r="I837" s="5" t="s">
        <v>8792</v>
      </c>
      <c r="J837" s="1" t="s">
        <v>31</v>
      </c>
      <c r="K837" s="3"/>
      <c r="L837" s="3"/>
    </row>
    <row r="838">
      <c r="A838" s="4" t="s">
        <v>8794</v>
      </c>
      <c r="B838" s="1" t="s">
        <v>8795</v>
      </c>
      <c r="C838" s="1" t="s">
        <v>8796</v>
      </c>
      <c r="D838" s="1" t="s">
        <v>10349</v>
      </c>
      <c r="E838" s="1" t="str">
        <f t="shared" si="1"/>
        <v>14 rue chantecrit                                  Apt 21                                                                                                             </v>
      </c>
      <c r="F838" s="1" t="s">
        <v>9603</v>
      </c>
      <c r="G838" s="1" t="s">
        <v>8798</v>
      </c>
      <c r="H838" s="1" t="s">
        <v>8799</v>
      </c>
      <c r="I838" s="5" t="s">
        <v>8800</v>
      </c>
      <c r="J838" s="1" t="s">
        <v>80</v>
      </c>
      <c r="K838" s="3"/>
      <c r="L838" s="3"/>
    </row>
    <row r="839">
      <c r="A839" s="4" t="s">
        <v>8812</v>
      </c>
      <c r="B839" s="1" t="s">
        <v>8813</v>
      </c>
      <c r="C839" s="1" t="s">
        <v>8814</v>
      </c>
      <c r="D839" s="1" t="s">
        <v>10350</v>
      </c>
      <c r="E839" s="1" t="str">
        <f t="shared" si="1"/>
        <v>9, rue Teulère                                                                                                </v>
      </c>
      <c r="F839" s="1" t="s">
        <v>9592</v>
      </c>
      <c r="G839" s="1" t="s">
        <v>8816</v>
      </c>
      <c r="H839" s="1" t="s">
        <v>11</v>
      </c>
      <c r="I839" s="3"/>
      <c r="J839" s="1" t="s">
        <v>80</v>
      </c>
      <c r="K839" s="3"/>
      <c r="L839" s="3"/>
    </row>
    <row r="840">
      <c r="A840" s="4" t="s">
        <v>8822</v>
      </c>
      <c r="B840" s="1" t="s">
        <v>8823</v>
      </c>
      <c r="C840" s="1" t="s">
        <v>8824</v>
      </c>
      <c r="D840" s="1" t="s">
        <v>10351</v>
      </c>
      <c r="E840" s="1" t="str">
        <f t="shared" si="1"/>
        <v>14 Rue Des Freres Portmann                                  Residence H3 14 eme Etage Appart 1407                                                                                                              </v>
      </c>
      <c r="F840" s="1" t="s">
        <v>9603</v>
      </c>
      <c r="G840" s="1" t="s">
        <v>8826</v>
      </c>
      <c r="H840" s="1" t="s">
        <v>8827</v>
      </c>
      <c r="I840" s="1" t="s">
        <v>11</v>
      </c>
      <c r="J840" s="1" t="s">
        <v>312</v>
      </c>
      <c r="K840" s="3"/>
      <c r="L840" s="3"/>
    </row>
    <row r="841">
      <c r="A841" s="4" t="s">
        <v>8829</v>
      </c>
      <c r="B841" s="1" t="s">
        <v>8830</v>
      </c>
      <c r="C841" s="1" t="s">
        <v>8831</v>
      </c>
      <c r="D841" s="1" t="s">
        <v>10352</v>
      </c>
      <c r="E841" s="1" t="str">
        <f t="shared" si="1"/>
        <v>8 rue Périnot Le Vinci A                                                                                                </v>
      </c>
      <c r="F841" s="1" t="s">
        <v>9661</v>
      </c>
      <c r="G841" s="1" t="s">
        <v>8833</v>
      </c>
      <c r="H841" s="1" t="s">
        <v>8834</v>
      </c>
      <c r="I841" s="5" t="s">
        <v>8835</v>
      </c>
      <c r="J841" s="1" t="s">
        <v>53</v>
      </c>
      <c r="K841" s="3"/>
      <c r="L841" s="3"/>
    </row>
    <row r="842">
      <c r="A842" s="4" t="s">
        <v>8837</v>
      </c>
      <c r="B842" s="1" t="s">
        <v>8838</v>
      </c>
      <c r="C842" s="1" t="s">
        <v>8839</v>
      </c>
      <c r="D842" s="1" t="s">
        <v>10353</v>
      </c>
      <c r="E842" s="1" t="str">
        <f t="shared" si="1"/>
        <v>31 rue  des chênes lièges                                                                                                </v>
      </c>
      <c r="F842" s="1" t="s">
        <v>9592</v>
      </c>
      <c r="G842" s="1" t="s">
        <v>8841</v>
      </c>
      <c r="H842" s="1" t="s">
        <v>11</v>
      </c>
      <c r="I842" s="5" t="s">
        <v>8842</v>
      </c>
      <c r="J842" s="1" t="s">
        <v>80</v>
      </c>
      <c r="K842" s="3"/>
      <c r="L842" s="3"/>
    </row>
    <row r="843">
      <c r="A843" s="4" t="s">
        <v>8846</v>
      </c>
      <c r="B843" s="1" t="s">
        <v>8847</v>
      </c>
      <c r="C843" s="1" t="s">
        <v>8848</v>
      </c>
      <c r="D843" s="1" t="s">
        <v>10354</v>
      </c>
      <c r="E843" s="1" t="str">
        <f t="shared" si="1"/>
        <v>16 cours Saint Louis                                 Apt 58                                                                                                             </v>
      </c>
      <c r="F843" s="1" t="s">
        <v>9603</v>
      </c>
      <c r="G843" s="1" t="s">
        <v>8850</v>
      </c>
      <c r="H843" s="1" t="s">
        <v>11</v>
      </c>
      <c r="I843" s="3"/>
      <c r="J843" s="1" t="s">
        <v>80</v>
      </c>
      <c r="K843" s="3"/>
      <c r="L843" s="3"/>
    </row>
    <row r="844">
      <c r="A844" s="4" t="s">
        <v>8852</v>
      </c>
      <c r="B844" s="1" t="s">
        <v>8853</v>
      </c>
      <c r="C844" s="1" t="s">
        <v>8854</v>
      </c>
      <c r="D844" s="1" t="s">
        <v>10355</v>
      </c>
      <c r="E844" s="1" t="str">
        <f t="shared" si="1"/>
        <v>10 ZA du Lapin                                                                                                </v>
      </c>
      <c r="F844" s="1" t="s">
        <v>10356</v>
      </c>
      <c r="G844" s="1" t="s">
        <v>8856</v>
      </c>
      <c r="H844" s="1" t="s">
        <v>8857</v>
      </c>
      <c r="I844" s="5" t="s">
        <v>8858</v>
      </c>
      <c r="J844" s="1" t="s">
        <v>382</v>
      </c>
      <c r="K844" s="3"/>
      <c r="L844" s="3"/>
    </row>
    <row r="845">
      <c r="A845" s="4" t="s">
        <v>8866</v>
      </c>
      <c r="B845" s="1" t="s">
        <v>8867</v>
      </c>
      <c r="C845" s="1" t="s">
        <v>8868</v>
      </c>
      <c r="D845" s="1" t="s">
        <v>10357</v>
      </c>
      <c r="E845" s="1" t="str">
        <f t="shared" si="1"/>
        <v>95 rue de bégles                                                                                                </v>
      </c>
      <c r="F845" s="1" t="s">
        <v>9597</v>
      </c>
      <c r="G845" s="1" t="s">
        <v>8870</v>
      </c>
      <c r="H845" s="1" t="s">
        <v>11</v>
      </c>
      <c r="I845" s="1" t="s">
        <v>11</v>
      </c>
      <c r="J845" s="1" t="s">
        <v>31</v>
      </c>
      <c r="K845" s="3"/>
      <c r="L845" s="3"/>
    </row>
    <row r="846">
      <c r="A846" s="4" t="s">
        <v>8874</v>
      </c>
      <c r="B846" s="1" t="s">
        <v>8875</v>
      </c>
      <c r="C846" s="1" t="s">
        <v>8876</v>
      </c>
      <c r="D846" s="1" t="s">
        <v>10358</v>
      </c>
      <c r="E846" s="1" t="str">
        <f t="shared" si="1"/>
        <v>176 rue Achard                                 ZA Achard- Bâtiment D1                                                                                                             </v>
      </c>
      <c r="F846" s="1" t="s">
        <v>9603</v>
      </c>
      <c r="G846" s="1" t="s">
        <v>8878</v>
      </c>
      <c r="H846" s="1" t="s">
        <v>8879</v>
      </c>
      <c r="I846" s="5" t="s">
        <v>8880</v>
      </c>
      <c r="J846" s="1" t="s">
        <v>924</v>
      </c>
      <c r="K846" s="3"/>
      <c r="L846" s="3"/>
    </row>
    <row r="847">
      <c r="A847" s="4" t="s">
        <v>8886</v>
      </c>
      <c r="B847" s="1" t="s">
        <v>8887</v>
      </c>
      <c r="C847" s="3"/>
      <c r="D847" s="1" t="s">
        <v>9575</v>
      </c>
      <c r="E847" s="1" t="str">
        <f t="shared" si="1"/>
        <v>pas d'adresse</v>
      </c>
      <c r="F847" s="1" t="s">
        <v>9608</v>
      </c>
      <c r="G847" s="3"/>
      <c r="H847" s="1" t="s">
        <v>11</v>
      </c>
      <c r="I847" s="1" t="s">
        <v>11</v>
      </c>
      <c r="J847" s="1" t="s">
        <v>11</v>
      </c>
      <c r="K847" s="3"/>
      <c r="L847" s="3"/>
    </row>
    <row r="848">
      <c r="A848" s="4" t="s">
        <v>8891</v>
      </c>
      <c r="B848" s="1" t="s">
        <v>8892</v>
      </c>
      <c r="C848" s="1" t="s">
        <v>8893</v>
      </c>
      <c r="D848" s="1" t="s">
        <v>10359</v>
      </c>
      <c r="E848" s="1" t="str">
        <f t="shared" si="1"/>
        <v>49 rue de Bordeaux                                                                                                </v>
      </c>
      <c r="F848" s="1" t="s">
        <v>9601</v>
      </c>
      <c r="G848" s="1" t="s">
        <v>8895</v>
      </c>
      <c r="H848" s="1" t="s">
        <v>11</v>
      </c>
      <c r="I848" s="1" t="s">
        <v>11</v>
      </c>
      <c r="J848" s="1" t="s">
        <v>312</v>
      </c>
      <c r="K848" s="3"/>
      <c r="L848" s="3"/>
    </row>
    <row r="849">
      <c r="A849" s="4" t="s">
        <v>8897</v>
      </c>
      <c r="B849" s="1" t="s">
        <v>8898</v>
      </c>
      <c r="C849" s="1" t="s">
        <v>8899</v>
      </c>
      <c r="D849" s="1" t="s">
        <v>10360</v>
      </c>
      <c r="E849" s="1" t="str">
        <f t="shared" si="1"/>
        <v>21 rue Ulysse Despaux                                                                                                </v>
      </c>
      <c r="F849" s="1" t="s">
        <v>9597</v>
      </c>
      <c r="G849" s="1" t="s">
        <v>8901</v>
      </c>
      <c r="H849" s="1" t="s">
        <v>11</v>
      </c>
      <c r="I849" s="1" t="s">
        <v>11</v>
      </c>
      <c r="J849" s="1" t="s">
        <v>183</v>
      </c>
      <c r="K849" s="3"/>
      <c r="L849" s="3"/>
    </row>
    <row r="850">
      <c r="A850" s="4" t="s">
        <v>8903</v>
      </c>
      <c r="B850" s="1" t="s">
        <v>8904</v>
      </c>
      <c r="C850" s="1" t="s">
        <v>8905</v>
      </c>
      <c r="D850" s="1" t="s">
        <v>10361</v>
      </c>
      <c r="E850" s="1" t="str">
        <f t="shared" si="1"/>
        <v>140 cours de la Marne                                                                                                </v>
      </c>
      <c r="F850" s="1" t="s">
        <v>9597</v>
      </c>
      <c r="G850" s="1" t="s">
        <v>8907</v>
      </c>
      <c r="H850" s="1" t="s">
        <v>11</v>
      </c>
      <c r="I850" s="5" t="s">
        <v>8908</v>
      </c>
      <c r="J850" s="1" t="s">
        <v>80</v>
      </c>
      <c r="K850" s="3"/>
      <c r="L850" s="3"/>
    </row>
    <row r="851">
      <c r="A851" s="4" t="s">
        <v>8912</v>
      </c>
      <c r="B851" s="1" t="s">
        <v>8913</v>
      </c>
      <c r="C851" s="1" t="s">
        <v>8914</v>
      </c>
      <c r="D851" s="1" t="s">
        <v>10362</v>
      </c>
      <c r="E851" s="1" t="str">
        <f t="shared" si="1"/>
        <v>73 rue Caména d'Almeida                                                                                                </v>
      </c>
      <c r="F851" s="1" t="s">
        <v>9592</v>
      </c>
      <c r="G851" s="1" t="s">
        <v>8916</v>
      </c>
      <c r="H851" s="1" t="s">
        <v>11</v>
      </c>
      <c r="I851" s="1" t="s">
        <v>11</v>
      </c>
      <c r="J851" s="1" t="s">
        <v>312</v>
      </c>
      <c r="K851" s="3"/>
      <c r="L851" s="3"/>
    </row>
    <row r="852">
      <c r="A852" s="4" t="s">
        <v>8926</v>
      </c>
      <c r="B852" s="1" t="s">
        <v>8927</v>
      </c>
      <c r="C852" s="1" t="s">
        <v>8928</v>
      </c>
      <c r="D852" s="1" t="s">
        <v>10363</v>
      </c>
      <c r="E852" s="1" t="str">
        <f t="shared" si="1"/>
        <v>10 avenue Bel Air                                                                                                </v>
      </c>
      <c r="F852" s="1" t="s">
        <v>9661</v>
      </c>
      <c r="G852" s="1" t="s">
        <v>8930</v>
      </c>
      <c r="H852" s="1" t="s">
        <v>8931</v>
      </c>
      <c r="I852" s="5" t="s">
        <v>8932</v>
      </c>
      <c r="J852" s="1" t="s">
        <v>80</v>
      </c>
      <c r="K852" s="3"/>
      <c r="L852" s="3"/>
    </row>
    <row r="853">
      <c r="A853" s="4" t="s">
        <v>8956</v>
      </c>
      <c r="B853" s="1" t="s">
        <v>8957</v>
      </c>
      <c r="C853" s="1" t="s">
        <v>8958</v>
      </c>
      <c r="D853" s="1" t="s">
        <v>10364</v>
      </c>
      <c r="E853" s="1" t="str">
        <f t="shared" si="1"/>
        <v>20 RUE DES AYRES                                                                                                </v>
      </c>
      <c r="F853" s="1" t="s">
        <v>9592</v>
      </c>
      <c r="G853" s="1" t="s">
        <v>8960</v>
      </c>
      <c r="H853" s="1" t="s">
        <v>8961</v>
      </c>
      <c r="I853" s="1" t="s">
        <v>11</v>
      </c>
      <c r="J853" s="1" t="s">
        <v>31</v>
      </c>
      <c r="K853" s="3"/>
      <c r="L853" s="3"/>
    </row>
    <row r="854">
      <c r="A854" s="4" t="s">
        <v>8963</v>
      </c>
      <c r="B854" s="1" t="s">
        <v>8964</v>
      </c>
      <c r="C854" s="1" t="s">
        <v>8965</v>
      </c>
      <c r="D854" s="1" t="s">
        <v>9960</v>
      </c>
      <c r="E854" s="1" t="str">
        <f t="shared" si="1"/>
        <v>6 rue Ramonet                                                                                                </v>
      </c>
      <c r="F854" s="1" t="s">
        <v>9592</v>
      </c>
      <c r="G854" s="1" t="s">
        <v>8966</v>
      </c>
      <c r="H854" s="1" t="s">
        <v>8967</v>
      </c>
      <c r="I854" s="3"/>
      <c r="J854" s="1" t="s">
        <v>80</v>
      </c>
      <c r="K854" s="3"/>
      <c r="L854" s="3"/>
    </row>
    <row r="855">
      <c r="A855" s="4" t="s">
        <v>8975</v>
      </c>
      <c r="B855" s="1" t="s">
        <v>8976</v>
      </c>
      <c r="C855" s="1" t="s">
        <v>8977</v>
      </c>
      <c r="D855" s="1" t="s">
        <v>9575</v>
      </c>
      <c r="E855" s="1" t="str">
        <f t="shared" si="1"/>
        <v>pas d'adresse</v>
      </c>
      <c r="F855" s="1" t="s">
        <v>9608</v>
      </c>
      <c r="G855" s="3"/>
      <c r="H855" s="1" t="s">
        <v>8978</v>
      </c>
      <c r="I855" s="1" t="s">
        <v>11</v>
      </c>
      <c r="J855" s="1" t="s">
        <v>11</v>
      </c>
      <c r="K855" s="3"/>
      <c r="L855" s="3"/>
    </row>
    <row r="856">
      <c r="A856" s="4" t="s">
        <v>8990</v>
      </c>
      <c r="B856" s="1" t="s">
        <v>8991</v>
      </c>
      <c r="C856" s="1" t="s">
        <v>8992</v>
      </c>
      <c r="D856" s="1" t="s">
        <v>10365</v>
      </c>
      <c r="E856" s="1" t="str">
        <f t="shared" si="1"/>
        <v>19 RUE CRAMPEL                                                                                                </v>
      </c>
      <c r="F856" s="1" t="s">
        <v>9597</v>
      </c>
      <c r="G856" s="1" t="s">
        <v>8994</v>
      </c>
      <c r="H856" s="1" t="s">
        <v>11</v>
      </c>
      <c r="I856" s="1" t="s">
        <v>11</v>
      </c>
      <c r="J856" s="1" t="s">
        <v>53</v>
      </c>
      <c r="K856" s="3"/>
      <c r="L856" s="3"/>
    </row>
    <row r="857">
      <c r="A857" s="4" t="s">
        <v>9004</v>
      </c>
      <c r="B857" s="1" t="s">
        <v>9005</v>
      </c>
      <c r="C857" s="1" t="s">
        <v>9006</v>
      </c>
      <c r="D857" s="1" t="s">
        <v>10366</v>
      </c>
      <c r="E857" s="1" t="str">
        <f t="shared" si="1"/>
        <v>7 rue Bouquière                                                                                                </v>
      </c>
      <c r="F857" s="1" t="s">
        <v>9592</v>
      </c>
      <c r="G857" s="1" t="s">
        <v>9008</v>
      </c>
      <c r="H857" s="1" t="s">
        <v>11</v>
      </c>
      <c r="I857" s="5" t="s">
        <v>9009</v>
      </c>
      <c r="J857" s="1" t="s">
        <v>312</v>
      </c>
      <c r="K857" s="3"/>
      <c r="L857" s="3"/>
    </row>
    <row r="858">
      <c r="A858" s="4" t="s">
        <v>9017</v>
      </c>
      <c r="B858" s="1" t="s">
        <v>9018</v>
      </c>
      <c r="C858" s="1" t="s">
        <v>9019</v>
      </c>
      <c r="D858" s="1" t="s">
        <v>10367</v>
      </c>
      <c r="E858" s="1" t="str">
        <f t="shared" si="1"/>
        <v>20 rue bergeret                                                                                                </v>
      </c>
      <c r="F858" s="1" t="s">
        <v>9592</v>
      </c>
      <c r="G858" s="1" t="s">
        <v>9021</v>
      </c>
      <c r="H858" s="1" t="s">
        <v>11</v>
      </c>
      <c r="I858" s="3"/>
      <c r="J858" s="1" t="s">
        <v>312</v>
      </c>
      <c r="K858" s="3"/>
      <c r="L858" s="3"/>
    </row>
    <row r="859">
      <c r="A859" s="4" t="s">
        <v>9029</v>
      </c>
      <c r="B859" s="1" t="s">
        <v>9030</v>
      </c>
      <c r="C859" s="1" t="s">
        <v>9031</v>
      </c>
      <c r="D859" s="1" t="s">
        <v>10368</v>
      </c>
      <c r="E859" s="1" t="str">
        <f t="shared" si="1"/>
        <v>Archives Départementales de la Gironde                                 72/78 cours Balguerie Sttutenberg                                                                                                             </v>
      </c>
      <c r="F859" s="1" t="s">
        <v>9603</v>
      </c>
      <c r="G859" s="1" t="s">
        <v>9033</v>
      </c>
      <c r="H859" s="1" t="s">
        <v>9034</v>
      </c>
      <c r="I859" s="5" t="s">
        <v>9035</v>
      </c>
      <c r="J859" s="1" t="s">
        <v>43</v>
      </c>
      <c r="K859" s="3"/>
      <c r="L859" s="3"/>
    </row>
    <row r="860">
      <c r="A860" s="4" t="s">
        <v>9043</v>
      </c>
      <c r="B860" s="1" t="s">
        <v>9044</v>
      </c>
      <c r="C860" s="1" t="s">
        <v>9045</v>
      </c>
      <c r="D860" s="1" t="s">
        <v>10369</v>
      </c>
      <c r="E860" s="1" t="str">
        <f t="shared" si="1"/>
        <v>90 rue Malbec                                                                                                </v>
      </c>
      <c r="F860" s="1" t="s">
        <v>9597</v>
      </c>
      <c r="G860" s="1" t="s">
        <v>9047</v>
      </c>
      <c r="H860" s="1" t="s">
        <v>11</v>
      </c>
      <c r="I860" s="5" t="s">
        <v>9048</v>
      </c>
      <c r="J860" s="1" t="s">
        <v>654</v>
      </c>
      <c r="K860" s="3"/>
      <c r="L860" s="3"/>
    </row>
    <row r="861">
      <c r="A861" s="4" t="s">
        <v>9052</v>
      </c>
      <c r="B861" s="1" t="s">
        <v>9053</v>
      </c>
      <c r="C861" s="1" t="s">
        <v>9054</v>
      </c>
      <c r="D861" s="1" t="s">
        <v>10370</v>
      </c>
      <c r="E861" s="1" t="str">
        <f t="shared" si="1"/>
        <v>69 Avenue d'ARES                                                                                                </v>
      </c>
      <c r="F861" s="1" t="s">
        <v>9661</v>
      </c>
      <c r="G861" s="1" t="s">
        <v>9056</v>
      </c>
      <c r="H861" s="1" t="s">
        <v>11</v>
      </c>
      <c r="I861" s="5" t="s">
        <v>9057</v>
      </c>
      <c r="J861" s="1" t="s">
        <v>183</v>
      </c>
      <c r="K861" s="3"/>
      <c r="L861" s="3"/>
    </row>
    <row r="862">
      <c r="A862" s="4" t="s">
        <v>9061</v>
      </c>
      <c r="B862" s="1" t="s">
        <v>9062</v>
      </c>
      <c r="C862" s="3"/>
      <c r="D862" s="1" t="s">
        <v>9575</v>
      </c>
      <c r="E862" s="1" t="str">
        <f t="shared" si="1"/>
        <v>pas d'adresse</v>
      </c>
      <c r="F862" s="1" t="s">
        <v>9608</v>
      </c>
      <c r="G862" s="3"/>
      <c r="H862" s="1" t="s">
        <v>11</v>
      </c>
      <c r="I862" s="1" t="s">
        <v>11</v>
      </c>
      <c r="J862" s="1" t="s">
        <v>11</v>
      </c>
      <c r="K862" s="3"/>
      <c r="L862" s="3"/>
    </row>
    <row r="863">
      <c r="A863" s="4" t="s">
        <v>9082</v>
      </c>
      <c r="B863" s="1" t="s">
        <v>9083</v>
      </c>
      <c r="C863" s="1" t="s">
        <v>9084</v>
      </c>
      <c r="D863" s="1" t="s">
        <v>10371</v>
      </c>
      <c r="E863" s="1" t="str">
        <f t="shared" si="1"/>
        <v>29 rue Adèle Esquiros                                                                                                </v>
      </c>
      <c r="F863" s="1" t="s">
        <v>10372</v>
      </c>
      <c r="G863" s="1" t="s">
        <v>9086</v>
      </c>
      <c r="H863" s="1" t="s">
        <v>9087</v>
      </c>
      <c r="I863" s="1" t="s">
        <v>11</v>
      </c>
      <c r="J863" s="1" t="s">
        <v>154</v>
      </c>
      <c r="K863" s="3"/>
      <c r="L863" s="3"/>
    </row>
    <row r="864">
      <c r="A864" s="4" t="s">
        <v>9105</v>
      </c>
      <c r="B864" s="1" t="s">
        <v>9106</v>
      </c>
      <c r="C864" s="3"/>
      <c r="D864" s="1" t="s">
        <v>9575</v>
      </c>
      <c r="E864" s="1" t="str">
        <f t="shared" si="1"/>
        <v>pas d'adresse</v>
      </c>
      <c r="F864" s="1" t="s">
        <v>9608</v>
      </c>
      <c r="G864" s="3"/>
      <c r="H864" s="1" t="s">
        <v>11</v>
      </c>
      <c r="I864" s="1" t="s">
        <v>11</v>
      </c>
      <c r="J864" s="1" t="s">
        <v>11</v>
      </c>
      <c r="K864" s="3"/>
      <c r="L864" s="3"/>
    </row>
    <row r="865">
      <c r="A865" s="4" t="s">
        <v>9110</v>
      </c>
      <c r="B865" s="1" t="s">
        <v>9111</v>
      </c>
      <c r="C865" s="1" t="s">
        <v>9112</v>
      </c>
      <c r="D865" s="1" t="s">
        <v>10373</v>
      </c>
      <c r="E865" s="1" t="str">
        <f t="shared" si="1"/>
        <v>17 rue Lamothe Pichon                                                                                                </v>
      </c>
      <c r="F865" s="1" t="s">
        <v>9592</v>
      </c>
      <c r="G865" s="1" t="s">
        <v>9114</v>
      </c>
      <c r="H865" s="1" t="s">
        <v>11</v>
      </c>
      <c r="I865" s="5" t="s">
        <v>9115</v>
      </c>
      <c r="J865" s="1" t="s">
        <v>312</v>
      </c>
      <c r="K865" s="3"/>
      <c r="L865" s="3"/>
    </row>
    <row r="866">
      <c r="A866" s="4" t="s">
        <v>9119</v>
      </c>
      <c r="B866" s="1" t="s">
        <v>9120</v>
      </c>
      <c r="C866" s="1" t="s">
        <v>9121</v>
      </c>
      <c r="D866" s="1" t="s">
        <v>10374</v>
      </c>
      <c r="E866" s="1" t="str">
        <f t="shared" si="1"/>
        <v>9 rue Etobon Chenebier                                                                                                </v>
      </c>
      <c r="F866" s="1" t="s">
        <v>9631</v>
      </c>
      <c r="G866" s="1" t="s">
        <v>9123</v>
      </c>
      <c r="H866" s="1" t="s">
        <v>11</v>
      </c>
      <c r="I866" s="5" t="s">
        <v>9124</v>
      </c>
      <c r="J866" s="1" t="s">
        <v>80</v>
      </c>
      <c r="K866" s="3"/>
      <c r="L866" s="3"/>
    </row>
    <row r="867">
      <c r="A867" s="4" t="s">
        <v>9126</v>
      </c>
      <c r="B867" s="1" t="s">
        <v>9127</v>
      </c>
      <c r="C867" s="1" t="s">
        <v>9128</v>
      </c>
      <c r="D867" s="1" t="s">
        <v>10375</v>
      </c>
      <c r="E867" s="1" t="str">
        <f t="shared" si="1"/>
        <v>41, rue Malleret - Apt 24                                                                                                </v>
      </c>
      <c r="F867" s="1" t="s">
        <v>9592</v>
      </c>
      <c r="G867" s="1" t="s">
        <v>9130</v>
      </c>
      <c r="H867" s="1" t="s">
        <v>9131</v>
      </c>
      <c r="I867" s="5" t="s">
        <v>9132</v>
      </c>
      <c r="J867" s="1" t="s">
        <v>154</v>
      </c>
      <c r="K867" s="3"/>
      <c r="L867" s="3"/>
    </row>
    <row r="868">
      <c r="A868" s="4" t="s">
        <v>9136</v>
      </c>
      <c r="B868" s="1" t="s">
        <v>9137</v>
      </c>
      <c r="C868" s="1" t="s">
        <v>9138</v>
      </c>
      <c r="D868" s="1" t="s">
        <v>10376</v>
      </c>
      <c r="E868" s="1" t="str">
        <f t="shared" si="1"/>
        <v>77 rue Reinette                                                                                                </v>
      </c>
      <c r="F868" s="1" t="s">
        <v>9631</v>
      </c>
      <c r="G868" s="1" t="s">
        <v>9140</v>
      </c>
      <c r="H868" s="1" t="s">
        <v>11</v>
      </c>
      <c r="I868" s="5" t="s">
        <v>9141</v>
      </c>
      <c r="J868" s="1" t="s">
        <v>312</v>
      </c>
      <c r="K868" s="3"/>
      <c r="L868" s="3"/>
    </row>
    <row r="869">
      <c r="A869" s="4" t="s">
        <v>9143</v>
      </c>
      <c r="B869" s="1" t="s">
        <v>9144</v>
      </c>
      <c r="C869" s="1" t="s">
        <v>9145</v>
      </c>
      <c r="D869" s="1" t="s">
        <v>10377</v>
      </c>
      <c r="E869" s="1" t="str">
        <f t="shared" si="1"/>
        <v>44 rue Moulinié                                                                                                </v>
      </c>
      <c r="F869" s="1" t="s">
        <v>9592</v>
      </c>
      <c r="G869" s="1" t="s">
        <v>9147</v>
      </c>
      <c r="H869" s="1" t="s">
        <v>11</v>
      </c>
      <c r="I869" s="1" t="s">
        <v>11</v>
      </c>
      <c r="J869" s="1" t="s">
        <v>31</v>
      </c>
      <c r="K869" s="3"/>
      <c r="L869" s="3"/>
    </row>
    <row r="870">
      <c r="A870" s="4" t="s">
        <v>9153</v>
      </c>
      <c r="B870" s="1" t="s">
        <v>9154</v>
      </c>
      <c r="C870" s="1" t="s">
        <v>9155</v>
      </c>
      <c r="D870" s="1" t="s">
        <v>10378</v>
      </c>
      <c r="E870" s="1" t="str">
        <f t="shared" si="1"/>
        <v>1 rue Jacques Ellul                                 IUT Bordeaux Montaigne                                                                                                             </v>
      </c>
      <c r="F870" s="1" t="s">
        <v>9592</v>
      </c>
      <c r="G870" s="1" t="s">
        <v>9157</v>
      </c>
      <c r="H870" s="1" t="s">
        <v>11</v>
      </c>
      <c r="I870" s="3"/>
      <c r="J870" s="1" t="s">
        <v>31</v>
      </c>
      <c r="K870" s="3"/>
      <c r="L870" s="3"/>
    </row>
    <row r="871">
      <c r="A871" s="4" t="s">
        <v>9163</v>
      </c>
      <c r="B871" s="1" t="s">
        <v>9164</v>
      </c>
      <c r="C871" s="1" t="s">
        <v>9165</v>
      </c>
      <c r="D871" s="1" t="s">
        <v>10379</v>
      </c>
      <c r="E871" s="1" t="str">
        <f t="shared" si="1"/>
        <v>1 place Jean Cayrol                                                                                                 </v>
      </c>
      <c r="F871" s="1" t="s">
        <v>9603</v>
      </c>
      <c r="G871" s="1" t="s">
        <v>9167</v>
      </c>
      <c r="H871" s="1" t="s">
        <v>11</v>
      </c>
      <c r="I871" s="1" t="s">
        <v>11</v>
      </c>
      <c r="J871" s="1" t="s">
        <v>80</v>
      </c>
      <c r="K871" s="3"/>
      <c r="L871" s="3"/>
    </row>
    <row r="872">
      <c r="A872" s="4" t="s">
        <v>9169</v>
      </c>
      <c r="B872" s="1" t="s">
        <v>9170</v>
      </c>
      <c r="C872" s="1" t="s">
        <v>9171</v>
      </c>
      <c r="D872" s="1" t="s">
        <v>10380</v>
      </c>
      <c r="E872" s="1" t="str">
        <f t="shared" si="1"/>
        <v>14 Place Sainte-Eulalie                                                                                                </v>
      </c>
      <c r="F872" s="1" t="s">
        <v>9592</v>
      </c>
      <c r="G872" s="1" t="s">
        <v>9173</v>
      </c>
      <c r="H872" s="1" t="s">
        <v>9174</v>
      </c>
      <c r="I872" s="5" t="s">
        <v>9175</v>
      </c>
      <c r="J872" s="1" t="s">
        <v>183</v>
      </c>
      <c r="K872" s="3"/>
      <c r="L872" s="3"/>
    </row>
    <row r="873">
      <c r="A873" s="4" t="s">
        <v>9185</v>
      </c>
      <c r="B873" s="1" t="s">
        <v>9186</v>
      </c>
      <c r="C873" s="1" t="s">
        <v>9187</v>
      </c>
      <c r="D873" s="1" t="s">
        <v>9188</v>
      </c>
      <c r="E873" s="1" t="str">
        <f t="shared" si="1"/>
        <v>22 cours Reverseaux                                                                                                17100 Saintes</v>
      </c>
      <c r="F873" s="1" t="s">
        <v>9619</v>
      </c>
      <c r="G873" s="1" t="s">
        <v>9189</v>
      </c>
      <c r="H873" s="1" t="s">
        <v>11</v>
      </c>
      <c r="I873" s="1" t="s">
        <v>11</v>
      </c>
      <c r="J873" s="1" t="s">
        <v>312</v>
      </c>
      <c r="K873" s="3"/>
      <c r="L873" s="3"/>
    </row>
    <row r="874">
      <c r="A874" s="4" t="s">
        <v>9191</v>
      </c>
      <c r="B874" s="1" t="s">
        <v>9192</v>
      </c>
      <c r="C874" s="1" t="s">
        <v>9193</v>
      </c>
      <c r="D874" s="1" t="s">
        <v>10381</v>
      </c>
      <c r="E874" s="1" t="str">
        <f t="shared" si="1"/>
        <v>86 Cours Marc Nouaux                                  APT 19                                                                                                             </v>
      </c>
      <c r="F874" s="1" t="s">
        <v>9592</v>
      </c>
      <c r="G874" s="1" t="s">
        <v>9195</v>
      </c>
      <c r="H874" s="1" t="s">
        <v>11</v>
      </c>
      <c r="I874" s="1" t="s">
        <v>11</v>
      </c>
      <c r="J874" s="1" t="s">
        <v>43</v>
      </c>
      <c r="K874" s="3"/>
      <c r="L874" s="3"/>
    </row>
    <row r="875">
      <c r="A875" s="4" t="s">
        <v>9213</v>
      </c>
      <c r="B875" s="1" t="s">
        <v>9214</v>
      </c>
      <c r="C875" s="1" t="s">
        <v>9215</v>
      </c>
      <c r="D875" s="1" t="s">
        <v>10382</v>
      </c>
      <c r="E875" s="1" t="str">
        <f t="shared" si="1"/>
        <v>Résidence services - 16 rue Maryse Bastié - Appartement 116                                                                                                </v>
      </c>
      <c r="F875" s="1" t="s">
        <v>9603</v>
      </c>
      <c r="G875" s="1" t="s">
        <v>9217</v>
      </c>
      <c r="H875" s="1" t="s">
        <v>11</v>
      </c>
      <c r="I875" s="1" t="s">
        <v>11</v>
      </c>
      <c r="J875" s="1" t="s">
        <v>43</v>
      </c>
      <c r="K875" s="3"/>
      <c r="L875" s="3"/>
    </row>
    <row r="876">
      <c r="A876" s="4" t="s">
        <v>9219</v>
      </c>
      <c r="B876" s="1" t="s">
        <v>9220</v>
      </c>
      <c r="C876" s="1" t="s">
        <v>9221</v>
      </c>
      <c r="D876" s="1" t="s">
        <v>10383</v>
      </c>
      <c r="E876" s="1" t="str">
        <f t="shared" si="1"/>
        <v>UDAF - 25 rue Francis Martin                                                                                                </v>
      </c>
      <c r="F876" s="1" t="s">
        <v>9592</v>
      </c>
      <c r="G876" s="1" t="s">
        <v>9223</v>
      </c>
      <c r="H876" s="1" t="s">
        <v>11</v>
      </c>
      <c r="I876" s="5" t="s">
        <v>9224</v>
      </c>
      <c r="J876" s="1" t="s">
        <v>31</v>
      </c>
      <c r="K876" s="3"/>
      <c r="L876" s="3"/>
    </row>
    <row r="877">
      <c r="A877" s="4" t="s">
        <v>9234</v>
      </c>
      <c r="B877" s="1" t="s">
        <v>9235</v>
      </c>
      <c r="C877" s="1" t="s">
        <v>9236</v>
      </c>
      <c r="D877" s="1" t="s">
        <v>10384</v>
      </c>
      <c r="E877" s="1" t="str">
        <f t="shared" si="1"/>
        <v>12 rue Lapie                                 résidence tapis vert appartement 14                                                                                                             </v>
      </c>
      <c r="F877" s="1" t="s">
        <v>9661</v>
      </c>
      <c r="G877" s="1" t="s">
        <v>9238</v>
      </c>
      <c r="H877" s="1" t="s">
        <v>11</v>
      </c>
      <c r="I877" s="5" t="s">
        <v>9239</v>
      </c>
      <c r="J877" s="1" t="s">
        <v>80</v>
      </c>
      <c r="K877" s="3"/>
      <c r="L877" s="3"/>
    </row>
    <row r="878">
      <c r="A878" s="4" t="s">
        <v>9241</v>
      </c>
      <c r="B878" s="1" t="s">
        <v>9242</v>
      </c>
      <c r="C878" s="1" t="s">
        <v>9243</v>
      </c>
      <c r="D878" s="1" t="s">
        <v>10385</v>
      </c>
      <c r="E878" s="1" t="str">
        <f t="shared" si="1"/>
        <v>87 quai des Queyries                                  Darwin Ecosystème                                                                                                             </v>
      </c>
      <c r="F878" s="1" t="s">
        <v>9631</v>
      </c>
      <c r="G878" s="1" t="s">
        <v>2991</v>
      </c>
      <c r="H878" s="1" t="s">
        <v>11</v>
      </c>
      <c r="I878" s="5" t="s">
        <v>9245</v>
      </c>
      <c r="J878" s="1" t="s">
        <v>382</v>
      </c>
      <c r="K878" s="3"/>
      <c r="L878" s="3"/>
    </row>
    <row r="879">
      <c r="A879" s="4" t="s">
        <v>9247</v>
      </c>
      <c r="B879" s="1" t="s">
        <v>9248</v>
      </c>
      <c r="C879" s="1" t="s">
        <v>9249</v>
      </c>
      <c r="D879" s="1" t="s">
        <v>10386</v>
      </c>
      <c r="E879" s="1" t="str">
        <f t="shared" si="1"/>
        <v>jhjhjk                                                                                                </v>
      </c>
      <c r="F879" s="1" t="s">
        <v>9595</v>
      </c>
      <c r="G879" s="1" t="s">
        <v>1283</v>
      </c>
      <c r="H879" s="1" t="s">
        <v>11</v>
      </c>
      <c r="I879" s="1" t="s">
        <v>11</v>
      </c>
      <c r="J879" s="1" t="s">
        <v>43</v>
      </c>
      <c r="K879" s="3"/>
      <c r="L879" s="3"/>
    </row>
    <row r="880">
      <c r="A880" s="4" t="s">
        <v>9256</v>
      </c>
      <c r="B880" s="1" t="s">
        <v>9257</v>
      </c>
      <c r="C880" s="1" t="s">
        <v>9258</v>
      </c>
      <c r="D880" s="1" t="s">
        <v>10387</v>
      </c>
      <c r="E880" s="1" t="str">
        <f t="shared" si="1"/>
        <v>6, rue Lavoisier                                                                                                </v>
      </c>
      <c r="F880" s="1" t="s">
        <v>9661</v>
      </c>
      <c r="G880" s="1" t="s">
        <v>9260</v>
      </c>
      <c r="H880" s="1" t="s">
        <v>11</v>
      </c>
      <c r="I880" s="5" t="s">
        <v>9261</v>
      </c>
      <c r="J880" s="1" t="s">
        <v>183</v>
      </c>
      <c r="K880" s="3"/>
      <c r="L880" s="3"/>
    </row>
    <row r="881">
      <c r="A881" s="4" t="s">
        <v>9271</v>
      </c>
      <c r="B881" s="1" t="s">
        <v>9272</v>
      </c>
      <c r="C881" s="1" t="s">
        <v>9273</v>
      </c>
      <c r="D881" s="1" t="s">
        <v>10388</v>
      </c>
      <c r="E881" s="1" t="str">
        <f t="shared" si="1"/>
        <v>4 rue Cazenave                                                                                                 </v>
      </c>
      <c r="F881" s="1" t="s">
        <v>9631</v>
      </c>
      <c r="G881" s="1" t="s">
        <v>9275</v>
      </c>
      <c r="H881" s="1" t="s">
        <v>11</v>
      </c>
      <c r="I881" s="5" t="s">
        <v>9276</v>
      </c>
      <c r="J881" s="1" t="s">
        <v>183</v>
      </c>
      <c r="K881" s="3"/>
      <c r="L881" s="3"/>
    </row>
    <row r="882">
      <c r="A882" s="4" t="s">
        <v>9286</v>
      </c>
      <c r="B882" s="1" t="s">
        <v>9287</v>
      </c>
      <c r="C882" s="1" t="s">
        <v>9288</v>
      </c>
      <c r="D882" s="1" t="s">
        <v>10389</v>
      </c>
      <c r="E882" s="1" t="str">
        <f t="shared" si="1"/>
        <v>223 cours de l'Yser                                                                                                </v>
      </c>
      <c r="F882" s="1" t="s">
        <v>9592</v>
      </c>
      <c r="G882" s="1" t="s">
        <v>9290</v>
      </c>
      <c r="H882" s="1" t="s">
        <v>11</v>
      </c>
      <c r="I882" s="1" t="s">
        <v>11</v>
      </c>
      <c r="J882" s="1" t="s">
        <v>53</v>
      </c>
      <c r="K882" s="3"/>
      <c r="L882" s="3"/>
    </row>
    <row r="883">
      <c r="A883" s="4" t="s">
        <v>9298</v>
      </c>
      <c r="B883" s="1" t="s">
        <v>9299</v>
      </c>
      <c r="C883" s="1" t="s">
        <v>9300</v>
      </c>
      <c r="D883" s="1" t="s">
        <v>10390</v>
      </c>
      <c r="E883" s="1" t="str">
        <f t="shared" si="1"/>
        <v>29 rue Ausone                                                                                                </v>
      </c>
      <c r="F883" s="1" t="s">
        <v>9592</v>
      </c>
      <c r="G883" s="1" t="s">
        <v>9302</v>
      </c>
      <c r="H883" s="1" t="s">
        <v>11</v>
      </c>
      <c r="I883" s="5" t="s">
        <v>9303</v>
      </c>
      <c r="J883" s="1" t="s">
        <v>80</v>
      </c>
      <c r="K883" s="3"/>
      <c r="L883" s="3"/>
    </row>
    <row r="884">
      <c r="A884" s="4" t="s">
        <v>9307</v>
      </c>
      <c r="B884" s="1" t="s">
        <v>9308</v>
      </c>
      <c r="C884" s="1" t="s">
        <v>9309</v>
      </c>
      <c r="D884" s="1" t="s">
        <v>10391</v>
      </c>
      <c r="E884" s="1" t="str">
        <f t="shared" si="1"/>
        <v>37 rue Labottière                                                                                                </v>
      </c>
      <c r="F884" s="1" t="s">
        <v>9592</v>
      </c>
      <c r="G884" s="1" t="s">
        <v>9311</v>
      </c>
      <c r="H884" s="1" t="s">
        <v>9312</v>
      </c>
      <c r="I884" s="5" t="s">
        <v>9313</v>
      </c>
      <c r="J884" s="1" t="s">
        <v>924</v>
      </c>
      <c r="K884" s="3"/>
      <c r="L884" s="3"/>
    </row>
    <row r="885">
      <c r="A885" s="4" t="s">
        <v>9317</v>
      </c>
      <c r="B885" s="1" t="s">
        <v>9318</v>
      </c>
      <c r="C885" s="1" t="s">
        <v>9319</v>
      </c>
      <c r="D885" s="1" t="s">
        <v>10392</v>
      </c>
      <c r="E885" s="1" t="str">
        <f t="shared" si="1"/>
        <v>1 rue du Palais Gallien                                                                                                </v>
      </c>
      <c r="F885" s="1" t="s">
        <v>9592</v>
      </c>
      <c r="G885" s="1" t="s">
        <v>9321</v>
      </c>
      <c r="H885" s="1" t="s">
        <v>9322</v>
      </c>
      <c r="I885" s="5" t="s">
        <v>9323</v>
      </c>
      <c r="J885" s="1" t="s">
        <v>312</v>
      </c>
      <c r="K885" s="3"/>
      <c r="L885" s="3"/>
    </row>
    <row r="886">
      <c r="A886" s="4" t="s">
        <v>9329</v>
      </c>
      <c r="B886" s="1" t="s">
        <v>9330</v>
      </c>
      <c r="C886" s="1" t="s">
        <v>9331</v>
      </c>
      <c r="D886" s="1" t="s">
        <v>10393</v>
      </c>
      <c r="E886" s="1" t="str">
        <f t="shared" si="1"/>
        <v>15 rue Profeseur demons                                                                                                </v>
      </c>
      <c r="F886" s="1" t="s">
        <v>9592</v>
      </c>
      <c r="G886" s="1" t="s">
        <v>9333</v>
      </c>
      <c r="H886" s="1" t="s">
        <v>11</v>
      </c>
      <c r="I886" s="5" t="s">
        <v>9334</v>
      </c>
      <c r="J886" s="1" t="s">
        <v>80</v>
      </c>
      <c r="K886" s="3"/>
      <c r="L886" s="3"/>
    </row>
    <row r="887">
      <c r="A887" s="4" t="s">
        <v>9338</v>
      </c>
      <c r="B887" s="1" t="s">
        <v>9339</v>
      </c>
      <c r="C887" s="1" t="s">
        <v>9340</v>
      </c>
      <c r="D887" s="1" t="s">
        <v>10394</v>
      </c>
      <c r="E887" s="1" t="str">
        <f t="shared" si="1"/>
        <v>6 rue du Noviciat                                 CS 71343                                                                                                             </v>
      </c>
      <c r="F887" s="1" t="s">
        <v>10395</v>
      </c>
      <c r="G887" s="1" t="s">
        <v>9342</v>
      </c>
      <c r="H887" s="1" t="s">
        <v>11</v>
      </c>
      <c r="I887" s="1" t="s">
        <v>11</v>
      </c>
      <c r="J887" s="1" t="s">
        <v>31</v>
      </c>
      <c r="K887" s="3"/>
      <c r="L887" s="3"/>
    </row>
    <row r="888">
      <c r="A888" s="4" t="s">
        <v>9350</v>
      </c>
      <c r="B888" s="1" t="s">
        <v>9351</v>
      </c>
      <c r="C888" s="1" t="s">
        <v>9352</v>
      </c>
      <c r="D888" s="1" t="s">
        <v>10396</v>
      </c>
      <c r="E888" s="1" t="str">
        <f t="shared" si="1"/>
        <v>7a chemin de BOS                                                                                                </v>
      </c>
      <c r="F888" s="1" t="s">
        <v>9927</v>
      </c>
      <c r="G888" s="1" t="s">
        <v>9354</v>
      </c>
      <c r="H888" s="1" t="s">
        <v>9355</v>
      </c>
      <c r="I888" s="5" t="s">
        <v>9356</v>
      </c>
      <c r="J888" s="1" t="s">
        <v>80</v>
      </c>
      <c r="K888" s="3"/>
      <c r="L888" s="3"/>
    </row>
    <row r="889">
      <c r="A889" s="4" t="s">
        <v>9374</v>
      </c>
      <c r="B889" s="1" t="s">
        <v>9375</v>
      </c>
      <c r="C889" s="1" t="s">
        <v>9376</v>
      </c>
      <c r="D889" s="1" t="s">
        <v>10397</v>
      </c>
      <c r="E889" s="1" t="str">
        <f t="shared" si="1"/>
        <v>10 rue de la Seiglière                                                                                                </v>
      </c>
      <c r="F889" s="1" t="s">
        <v>9597</v>
      </c>
      <c r="G889" s="1" t="s">
        <v>9378</v>
      </c>
      <c r="H889" s="1" t="s">
        <v>11</v>
      </c>
      <c r="I889" s="1" t="s">
        <v>11</v>
      </c>
      <c r="J889" s="1" t="s">
        <v>31</v>
      </c>
      <c r="K889" s="3"/>
      <c r="L889" s="3"/>
    </row>
    <row r="890">
      <c r="A890" s="4" t="s">
        <v>9384</v>
      </c>
      <c r="B890" s="1" t="s">
        <v>9385</v>
      </c>
      <c r="C890" s="1" t="s">
        <v>9386</v>
      </c>
      <c r="D890" s="1" t="s">
        <v>10398</v>
      </c>
      <c r="E890" s="1" t="str">
        <f t="shared" si="1"/>
        <v>55 Avenue du Maréchal de Lattre de Tassigny                                 la Maison des Associations de Mérignac                                                                                                             </v>
      </c>
      <c r="F890" s="1" t="s">
        <v>9601</v>
      </c>
      <c r="G890" s="1" t="s">
        <v>9388</v>
      </c>
      <c r="H890" s="1" t="s">
        <v>11</v>
      </c>
      <c r="I890" s="3"/>
      <c r="J890" s="1" t="s">
        <v>80</v>
      </c>
      <c r="K890" s="3"/>
      <c r="L890" s="3"/>
    </row>
    <row r="891">
      <c r="A891" s="4" t="s">
        <v>9398</v>
      </c>
      <c r="B891" s="1" t="s">
        <v>9399</v>
      </c>
      <c r="C891" s="1" t="s">
        <v>9400</v>
      </c>
      <c r="D891" s="1" t="s">
        <v>10399</v>
      </c>
      <c r="E891" s="1" t="str">
        <f t="shared" si="1"/>
        <v>74 Avenue Thiers                                 (Coworking Héméra)                                                                                                             </v>
      </c>
      <c r="F891" s="1" t="s">
        <v>9631</v>
      </c>
      <c r="G891" s="1" t="s">
        <v>2991</v>
      </c>
      <c r="H891" s="1" t="s">
        <v>9402</v>
      </c>
      <c r="I891" s="5" t="s">
        <v>9403</v>
      </c>
      <c r="J891" s="1" t="s">
        <v>924</v>
      </c>
      <c r="K891" s="3"/>
      <c r="L891" s="3"/>
    </row>
    <row r="892">
      <c r="A892" s="4" t="s">
        <v>9411</v>
      </c>
      <c r="B892" s="1" t="s">
        <v>9412</v>
      </c>
      <c r="C892" s="1" t="s">
        <v>9413</v>
      </c>
      <c r="D892" s="1" t="s">
        <v>10400</v>
      </c>
      <c r="E892" s="1" t="str">
        <f t="shared" si="1"/>
        <v>5, allée de Tourny                                                                                                </v>
      </c>
      <c r="F892" s="1" t="s">
        <v>9592</v>
      </c>
      <c r="G892" s="1" t="s">
        <v>9415</v>
      </c>
      <c r="H892" s="1" t="s">
        <v>11</v>
      </c>
      <c r="I892" s="5" t="s">
        <v>9416</v>
      </c>
      <c r="J892" s="1" t="s">
        <v>654</v>
      </c>
      <c r="K892" s="3"/>
      <c r="L892" s="3"/>
    </row>
    <row r="893">
      <c r="A893" s="4" t="s">
        <v>9418</v>
      </c>
      <c r="B893" s="1" t="s">
        <v>9419</v>
      </c>
      <c r="C893" s="1" t="s">
        <v>9420</v>
      </c>
      <c r="D893" s="1" t="s">
        <v>10401</v>
      </c>
      <c r="E893" s="1" t="str">
        <f t="shared" si="1"/>
        <v>10 rue Rose                                                                                                </v>
      </c>
      <c r="F893" s="1" t="s">
        <v>9603</v>
      </c>
      <c r="G893" s="1" t="s">
        <v>9422</v>
      </c>
      <c r="H893" s="1" t="s">
        <v>11</v>
      </c>
      <c r="I893" s="5" t="s">
        <v>9423</v>
      </c>
      <c r="J893" s="1" t="s">
        <v>80</v>
      </c>
      <c r="K893" s="3"/>
      <c r="L893" s="3"/>
    </row>
    <row r="894">
      <c r="A894" s="4" t="s">
        <v>9427</v>
      </c>
      <c r="B894" s="1" t="s">
        <v>9428</v>
      </c>
      <c r="C894" s="1" t="s">
        <v>9429</v>
      </c>
      <c r="D894" s="1" t="s">
        <v>10402</v>
      </c>
      <c r="E894" s="1" t="str">
        <f t="shared" si="1"/>
        <v>Rue François Coppée                                                                                                </v>
      </c>
      <c r="F894" s="1" t="s">
        <v>9661</v>
      </c>
      <c r="G894" s="1" t="s">
        <v>9431</v>
      </c>
      <c r="H894" s="1" t="s">
        <v>2175</v>
      </c>
      <c r="I894" s="1" t="s">
        <v>11</v>
      </c>
      <c r="J894" s="1" t="s">
        <v>312</v>
      </c>
      <c r="K894" s="3"/>
      <c r="L894" s="3"/>
    </row>
    <row r="895">
      <c r="A895" s="4" t="s">
        <v>9441</v>
      </c>
      <c r="B895" s="1" t="s">
        <v>9442</v>
      </c>
      <c r="C895" s="3"/>
      <c r="D895" s="1" t="s">
        <v>9575</v>
      </c>
      <c r="E895" s="1" t="str">
        <f t="shared" si="1"/>
        <v>pas d'adresse</v>
      </c>
      <c r="F895" s="1" t="s">
        <v>9608</v>
      </c>
      <c r="G895" s="3"/>
      <c r="H895" s="1" t="s">
        <v>11</v>
      </c>
      <c r="I895" s="1" t="s">
        <v>11</v>
      </c>
      <c r="J895" s="1" t="s">
        <v>11</v>
      </c>
      <c r="K895" s="3"/>
      <c r="L895" s="3"/>
    </row>
    <row r="896">
      <c r="A896" s="4" t="s">
        <v>9450</v>
      </c>
      <c r="B896" s="1" t="s">
        <v>9451</v>
      </c>
      <c r="C896" s="1" t="s">
        <v>9452</v>
      </c>
      <c r="D896" s="1" t="s">
        <v>10403</v>
      </c>
      <c r="E896" s="1" t="str">
        <f t="shared" si="1"/>
        <v>9 rue de Pineau                                                                                                </v>
      </c>
      <c r="F896" s="1" t="s">
        <v>9631</v>
      </c>
      <c r="G896" s="1" t="s">
        <v>9454</v>
      </c>
      <c r="H896" s="1" t="s">
        <v>9455</v>
      </c>
      <c r="I896" s="5" t="s">
        <v>9456</v>
      </c>
      <c r="J896" s="1" t="s">
        <v>31</v>
      </c>
      <c r="K896" s="3"/>
      <c r="L896" s="3"/>
    </row>
    <row r="897">
      <c r="A897" s="4" t="s">
        <v>9460</v>
      </c>
      <c r="B897" s="1" t="s">
        <v>9461</v>
      </c>
      <c r="C897" s="1" t="s">
        <v>9462</v>
      </c>
      <c r="D897" s="1" t="s">
        <v>10404</v>
      </c>
      <c r="E897" s="1" t="str">
        <f t="shared" si="1"/>
        <v>10 Rue Causserouge                                                                                                </v>
      </c>
      <c r="F897" s="1" t="s">
        <v>9592</v>
      </c>
      <c r="G897" s="1" t="s">
        <v>9464</v>
      </c>
      <c r="H897" s="1" t="s">
        <v>11</v>
      </c>
      <c r="I897" s="3"/>
      <c r="J897" s="1" t="s">
        <v>31</v>
      </c>
      <c r="K897" s="3"/>
      <c r="L897" s="3"/>
    </row>
    <row r="898">
      <c r="A898" s="4" t="s">
        <v>9474</v>
      </c>
      <c r="B898" s="1" t="s">
        <v>9475</v>
      </c>
      <c r="C898" s="1" t="s">
        <v>9476</v>
      </c>
      <c r="D898" s="1" t="s">
        <v>10405</v>
      </c>
      <c r="E898" s="1" t="str">
        <f t="shared" si="1"/>
        <v>10 rue Gaston Marchou                                  chez Melle Gaëlle Gaudin                                                                                                             </v>
      </c>
      <c r="F898" s="1" t="s">
        <v>9592</v>
      </c>
      <c r="G898" s="1" t="s">
        <v>9478</v>
      </c>
      <c r="H898" s="1" t="s">
        <v>9479</v>
      </c>
      <c r="I898" s="3"/>
      <c r="J898" s="1" t="s">
        <v>53</v>
      </c>
      <c r="K898" s="3"/>
      <c r="L898" s="3"/>
    </row>
    <row r="899">
      <c r="A899" s="4" t="s">
        <v>9481</v>
      </c>
      <c r="B899" s="1" t="s">
        <v>9482</v>
      </c>
      <c r="C899" s="1" t="s">
        <v>9483</v>
      </c>
      <c r="D899" s="1" t="s">
        <v>10406</v>
      </c>
      <c r="E899" s="1" t="str">
        <f t="shared" si="1"/>
        <v>Rue Robert Mathieu                                 ZI de Fret                                                                                                             </v>
      </c>
      <c r="F899" s="1" t="s">
        <v>10407</v>
      </c>
      <c r="G899" s="1" t="s">
        <v>9485</v>
      </c>
      <c r="H899" s="1" t="s">
        <v>11</v>
      </c>
      <c r="I899" s="1" t="s">
        <v>11</v>
      </c>
      <c r="J899" s="1" t="s">
        <v>31</v>
      </c>
      <c r="K899" s="3"/>
      <c r="L899" s="3"/>
    </row>
    <row r="900">
      <c r="A900" s="4" t="s">
        <v>9517</v>
      </c>
      <c r="B900" s="1" t="s">
        <v>9518</v>
      </c>
      <c r="C900" s="1" t="s">
        <v>9519</v>
      </c>
      <c r="D900" s="1" t="s">
        <v>10408</v>
      </c>
      <c r="E900" s="1" t="str">
        <f t="shared" si="1"/>
        <v>161 rue Fernand Audeguil                                                                                                </v>
      </c>
      <c r="F900" s="1" t="s">
        <v>9592</v>
      </c>
      <c r="G900" s="1" t="s">
        <v>9521</v>
      </c>
      <c r="H900" s="1" t="s">
        <v>11</v>
      </c>
      <c r="I900" s="5" t="s">
        <v>9522</v>
      </c>
      <c r="J900" s="1" t="s">
        <v>53</v>
      </c>
      <c r="K900" s="3"/>
      <c r="L900" s="3"/>
    </row>
    <row r="901">
      <c r="A901" s="4" t="s">
        <v>9526</v>
      </c>
      <c r="B901" s="1" t="s">
        <v>9527</v>
      </c>
      <c r="C901" s="1" t="s">
        <v>9528</v>
      </c>
      <c r="D901" s="1" t="s">
        <v>10409</v>
      </c>
      <c r="E901" s="1" t="str">
        <f t="shared" si="1"/>
        <v>199 RUE PELLEPORT                                                                                                </v>
      </c>
      <c r="F901" s="1" t="s">
        <v>9597</v>
      </c>
      <c r="G901" s="1" t="s">
        <v>9530</v>
      </c>
      <c r="H901" s="1" t="s">
        <v>11</v>
      </c>
      <c r="I901" s="1" t="s">
        <v>11</v>
      </c>
      <c r="J901" s="1" t="s">
        <v>80</v>
      </c>
      <c r="K901" s="3"/>
      <c r="L901" s="3"/>
    </row>
    <row r="902">
      <c r="A902" s="4" t="s">
        <v>9540</v>
      </c>
      <c r="B902" s="1" t="s">
        <v>9541</v>
      </c>
      <c r="C902" s="1" t="s">
        <v>9542</v>
      </c>
      <c r="D902" s="1" t="s">
        <v>10410</v>
      </c>
      <c r="E902" s="1" t="str">
        <f t="shared" si="1"/>
        <v>29 rue du Mirail                                                                                                </v>
      </c>
      <c r="F902" s="1" t="s">
        <v>9592</v>
      </c>
      <c r="G902" s="1" t="s">
        <v>9544</v>
      </c>
      <c r="H902" s="1" t="s">
        <v>11</v>
      </c>
      <c r="I902" s="5" t="s">
        <v>9545</v>
      </c>
      <c r="J902" s="1" t="s">
        <v>31</v>
      </c>
      <c r="K902" s="3"/>
      <c r="L902" s="3"/>
    </row>
    <row r="903">
      <c r="A903" s="4" t="s">
        <v>9547</v>
      </c>
      <c r="B903" s="1" t="s">
        <v>9548</v>
      </c>
      <c r="C903" s="1" t="s">
        <v>9549</v>
      </c>
      <c r="D903" s="1" t="s">
        <v>10411</v>
      </c>
      <c r="E903" s="1" t="str">
        <f t="shared" si="1"/>
        <v>53 rue Raymond Lavigne                                 Botanica 314                                                                                                             </v>
      </c>
      <c r="F903" s="1" t="s">
        <v>9631</v>
      </c>
      <c r="G903" s="1" t="s">
        <v>9551</v>
      </c>
      <c r="H903" s="1" t="s">
        <v>11</v>
      </c>
      <c r="I903" s="1" t="s">
        <v>11</v>
      </c>
      <c r="J903" s="1" t="s">
        <v>80</v>
      </c>
      <c r="K903" s="3"/>
      <c r="L903" s="3"/>
    </row>
    <row r="904">
      <c r="A904" s="4" t="s">
        <v>9553</v>
      </c>
      <c r="B904" s="1" t="s">
        <v>9554</v>
      </c>
      <c r="C904" s="1" t="s">
        <v>9555</v>
      </c>
      <c r="D904" s="1" t="s">
        <v>10412</v>
      </c>
      <c r="E904" s="1" t="str">
        <f t="shared" si="1"/>
        <v>62, rue Hortense                                                                                                </v>
      </c>
      <c r="F904" s="1" t="s">
        <v>9631</v>
      </c>
      <c r="G904" s="1" t="s">
        <v>9557</v>
      </c>
      <c r="H904" s="1" t="s">
        <v>11</v>
      </c>
      <c r="I904" s="5" t="s">
        <v>9558</v>
      </c>
      <c r="J904" s="1" t="s">
        <v>80</v>
      </c>
      <c r="K904" s="3"/>
      <c r="L904" s="3"/>
    </row>
  </sheetData>
  <autoFilter ref="$A$1:$L$904"/>
  <hyperlinks>
    <hyperlink r:id="rId1" ref="A2"/>
    <hyperlink r:id="rId2" ref="A3"/>
    <hyperlink r:id="rId3" ref="I3"/>
    <hyperlink r:id="rId4" ref="A4"/>
    <hyperlink r:id="rId5" ref="A5"/>
    <hyperlink r:id="rId6" ref="A6"/>
    <hyperlink r:id="rId7" ref="I6"/>
    <hyperlink r:id="rId8" ref="A7"/>
    <hyperlink r:id="rId9" ref="A8"/>
    <hyperlink r:id="rId10" ref="A9"/>
    <hyperlink r:id="rId11" ref="I9"/>
    <hyperlink r:id="rId12" ref="A10"/>
    <hyperlink r:id="rId13" ref="A11"/>
    <hyperlink r:id="rId14" ref="A12"/>
    <hyperlink r:id="rId15" ref="A13"/>
    <hyperlink r:id="rId16" ref="I13"/>
    <hyperlink r:id="rId17" ref="A14"/>
    <hyperlink r:id="rId18" ref="I14"/>
    <hyperlink r:id="rId19" ref="A15"/>
    <hyperlink r:id="rId20" ref="I15"/>
    <hyperlink r:id="rId21" ref="A16"/>
    <hyperlink r:id="rId22" ref="I16"/>
    <hyperlink r:id="rId23" ref="A17"/>
    <hyperlink r:id="rId24" ref="I17"/>
    <hyperlink r:id="rId25" ref="A18"/>
    <hyperlink r:id="rId26" ref="I18"/>
    <hyperlink r:id="rId27" ref="A19"/>
    <hyperlink r:id="rId28" ref="I19"/>
    <hyperlink r:id="rId29" ref="A20"/>
    <hyperlink r:id="rId30" ref="A21"/>
    <hyperlink r:id="rId31" ref="A22"/>
    <hyperlink r:id="rId32" ref="I22"/>
    <hyperlink r:id="rId33" ref="A23"/>
    <hyperlink r:id="rId34" ref="I23"/>
    <hyperlink r:id="rId35" ref="A24"/>
    <hyperlink r:id="rId36" ref="A25"/>
    <hyperlink r:id="rId37" ref="I25"/>
    <hyperlink r:id="rId38" ref="A26"/>
    <hyperlink r:id="rId39" ref="A27"/>
    <hyperlink r:id="rId40" ref="I27"/>
    <hyperlink r:id="rId41" ref="A28"/>
    <hyperlink r:id="rId42" ref="I28"/>
    <hyperlink r:id="rId43" ref="A29"/>
    <hyperlink r:id="rId44" ref="I29"/>
    <hyperlink r:id="rId45" ref="A30"/>
    <hyperlink r:id="rId46" ref="A31"/>
    <hyperlink r:id="rId47" ref="I31"/>
    <hyperlink r:id="rId48" ref="A32"/>
    <hyperlink r:id="rId49" ref="A33"/>
    <hyperlink r:id="rId50" ref="A34"/>
    <hyperlink r:id="rId51" ref="A35"/>
    <hyperlink r:id="rId52" ref="I35"/>
    <hyperlink r:id="rId53" ref="A36"/>
    <hyperlink r:id="rId54" ref="A37"/>
    <hyperlink r:id="rId55" ref="A38"/>
    <hyperlink r:id="rId56" ref="I38"/>
    <hyperlink r:id="rId57" ref="A39"/>
    <hyperlink r:id="rId58" ref="A40"/>
    <hyperlink r:id="rId59" ref="I40"/>
    <hyperlink r:id="rId60" ref="A41"/>
    <hyperlink r:id="rId61" ref="A42"/>
    <hyperlink r:id="rId62" ref="I42"/>
    <hyperlink r:id="rId63" ref="A43"/>
    <hyperlink r:id="rId64" ref="I43"/>
    <hyperlink r:id="rId65" ref="A44"/>
    <hyperlink r:id="rId66" ref="A45"/>
    <hyperlink r:id="rId67" ref="A46"/>
    <hyperlink r:id="rId68" ref="A47"/>
    <hyperlink r:id="rId69" ref="I47"/>
    <hyperlink r:id="rId70" ref="A48"/>
    <hyperlink r:id="rId71" ref="I48"/>
    <hyperlink r:id="rId72" ref="A49"/>
    <hyperlink r:id="rId73" ref="A50"/>
    <hyperlink r:id="rId74" ref="I50"/>
    <hyperlink r:id="rId75" ref="A51"/>
    <hyperlink r:id="rId76" ref="A52"/>
    <hyperlink r:id="rId77" ref="I52"/>
    <hyperlink r:id="rId78" ref="A53"/>
    <hyperlink r:id="rId79" ref="I53"/>
    <hyperlink r:id="rId80" ref="A54"/>
    <hyperlink r:id="rId81" ref="A55"/>
    <hyperlink r:id="rId82" ref="I55"/>
    <hyperlink r:id="rId83" ref="A56"/>
    <hyperlink r:id="rId84" ref="A57"/>
    <hyperlink r:id="rId85" ref="I57"/>
    <hyperlink r:id="rId86" ref="A58"/>
    <hyperlink r:id="rId87" ref="I58"/>
    <hyperlink r:id="rId88" ref="A59"/>
    <hyperlink r:id="rId89" ref="A60"/>
    <hyperlink r:id="rId90" ref="A61"/>
    <hyperlink r:id="rId91" ref="I61"/>
    <hyperlink r:id="rId92" ref="A62"/>
    <hyperlink r:id="rId93" ref="I62"/>
    <hyperlink r:id="rId94" ref="A63"/>
    <hyperlink r:id="rId95" ref="A64"/>
    <hyperlink r:id="rId96" ref="I64"/>
    <hyperlink r:id="rId97" ref="A65"/>
    <hyperlink r:id="rId98" ref="A66"/>
    <hyperlink r:id="rId99" ref="I66"/>
    <hyperlink r:id="rId100" ref="A67"/>
    <hyperlink r:id="rId101" ref="A68"/>
    <hyperlink r:id="rId102" ref="A69"/>
    <hyperlink r:id="rId103" ref="I69"/>
    <hyperlink r:id="rId104" ref="A70"/>
    <hyperlink r:id="rId105" ref="I70"/>
    <hyperlink r:id="rId106" ref="A71"/>
    <hyperlink r:id="rId107" ref="A72"/>
    <hyperlink r:id="rId108" ref="A73"/>
    <hyperlink r:id="rId109" ref="A74"/>
    <hyperlink r:id="rId110" ref="A75"/>
    <hyperlink r:id="rId111" ref="A76"/>
    <hyperlink r:id="rId112" ref="A77"/>
    <hyperlink r:id="rId113" ref="I77"/>
    <hyperlink r:id="rId114" ref="A78"/>
    <hyperlink r:id="rId115" ref="A79"/>
    <hyperlink r:id="rId116" ref="I79"/>
    <hyperlink r:id="rId117" ref="A80"/>
    <hyperlink r:id="rId118" ref="I80"/>
    <hyperlink r:id="rId119" ref="A81"/>
    <hyperlink r:id="rId120" ref="A82"/>
    <hyperlink r:id="rId121" ref="A83"/>
    <hyperlink r:id="rId122" ref="A84"/>
    <hyperlink r:id="rId123" ref="A85"/>
    <hyperlink r:id="rId124" ref="I85"/>
    <hyperlink r:id="rId125" ref="A86"/>
    <hyperlink r:id="rId126" ref="A87"/>
    <hyperlink r:id="rId127" ref="I87"/>
    <hyperlink r:id="rId128" ref="A88"/>
    <hyperlink r:id="rId129" ref="A89"/>
    <hyperlink r:id="rId130" ref="I89"/>
    <hyperlink r:id="rId131" ref="A90"/>
    <hyperlink r:id="rId132" ref="A91"/>
    <hyperlink r:id="rId133" ref="I91"/>
    <hyperlink r:id="rId134" ref="A92"/>
    <hyperlink r:id="rId135" ref="I92"/>
    <hyperlink r:id="rId136" ref="A93"/>
    <hyperlink r:id="rId137" ref="I93"/>
    <hyperlink r:id="rId138" ref="A94"/>
    <hyperlink r:id="rId139" ref="I94"/>
    <hyperlink r:id="rId140" ref="A95"/>
    <hyperlink r:id="rId141" ref="I95"/>
    <hyperlink r:id="rId142" ref="A96"/>
    <hyperlink r:id="rId143" ref="A97"/>
    <hyperlink r:id="rId144" ref="A98"/>
    <hyperlink r:id="rId145" ref="I98"/>
    <hyperlink r:id="rId146" ref="A99"/>
    <hyperlink r:id="rId147" ref="A100"/>
    <hyperlink r:id="rId148" ref="I100"/>
    <hyperlink r:id="rId149" ref="A101"/>
    <hyperlink r:id="rId150" ref="A102"/>
    <hyperlink r:id="rId151" ref="A103"/>
    <hyperlink r:id="rId152" ref="A104"/>
    <hyperlink r:id="rId153" ref="A105"/>
    <hyperlink r:id="rId154" ref="I105"/>
    <hyperlink r:id="rId155" ref="A106"/>
    <hyperlink r:id="rId156" ref="I106"/>
    <hyperlink r:id="rId157" ref="A107"/>
    <hyperlink r:id="rId158" ref="I107"/>
    <hyperlink r:id="rId159" ref="A108"/>
    <hyperlink r:id="rId160" ref="I108"/>
    <hyperlink r:id="rId161" ref="A109"/>
    <hyperlink r:id="rId162" ref="I109"/>
    <hyperlink r:id="rId163" ref="A110"/>
    <hyperlink r:id="rId164" ref="A111"/>
    <hyperlink r:id="rId165" ref="I111"/>
    <hyperlink r:id="rId166" ref="A112"/>
    <hyperlink r:id="rId167" ref="A113"/>
    <hyperlink r:id="rId168" ref="A114"/>
    <hyperlink r:id="rId169" ref="A115"/>
    <hyperlink r:id="rId170" ref="A116"/>
    <hyperlink r:id="rId171" ref="I116"/>
    <hyperlink r:id="rId172" ref="A117"/>
    <hyperlink r:id="rId173" ref="A118"/>
    <hyperlink r:id="rId174" ref="I118"/>
    <hyperlink r:id="rId175" ref="A119"/>
    <hyperlink r:id="rId176" ref="I119"/>
    <hyperlink r:id="rId177" ref="A120"/>
    <hyperlink r:id="rId178" ref="A121"/>
    <hyperlink r:id="rId179" ref="I121"/>
    <hyperlink r:id="rId180" ref="A122"/>
    <hyperlink r:id="rId181" ref="I122"/>
    <hyperlink r:id="rId182" ref="A123"/>
    <hyperlink r:id="rId183" ref="A124"/>
    <hyperlink r:id="rId184" ref="A125"/>
    <hyperlink r:id="rId185" ref="I125"/>
    <hyperlink r:id="rId186" ref="A126"/>
    <hyperlink r:id="rId187" ref="A127"/>
    <hyperlink r:id="rId188" ref="I127"/>
    <hyperlink r:id="rId189" ref="A128"/>
    <hyperlink r:id="rId190" ref="I128"/>
    <hyperlink r:id="rId191" ref="A129"/>
    <hyperlink r:id="rId192" ref="A130"/>
    <hyperlink r:id="rId193" ref="A131"/>
    <hyperlink r:id="rId194" ref="A132"/>
    <hyperlink r:id="rId195" ref="I132"/>
    <hyperlink r:id="rId196" ref="A133"/>
    <hyperlink r:id="rId197" ref="A134"/>
    <hyperlink r:id="rId198" ref="I134"/>
    <hyperlink r:id="rId199" ref="A135"/>
    <hyperlink r:id="rId200" ref="A136"/>
    <hyperlink r:id="rId201" ref="I136"/>
    <hyperlink r:id="rId202" ref="A137"/>
    <hyperlink r:id="rId203" ref="I137"/>
    <hyperlink r:id="rId204" ref="A138"/>
    <hyperlink r:id="rId205" ref="A139"/>
    <hyperlink r:id="rId206" ref="I139"/>
    <hyperlink r:id="rId207" ref="A140"/>
    <hyperlink r:id="rId208" ref="I140"/>
    <hyperlink r:id="rId209" ref="A141"/>
    <hyperlink r:id="rId210" ref="I141"/>
    <hyperlink r:id="rId211" ref="A142"/>
    <hyperlink r:id="rId212" ref="A143"/>
    <hyperlink r:id="rId213" ref="I143"/>
    <hyperlink r:id="rId214" ref="A144"/>
    <hyperlink r:id="rId215" ref="A145"/>
    <hyperlink r:id="rId216" ref="I145"/>
    <hyperlink r:id="rId217" ref="A146"/>
    <hyperlink r:id="rId218" ref="I146"/>
    <hyperlink r:id="rId219" ref="A147"/>
    <hyperlink r:id="rId220" ref="I147"/>
    <hyperlink r:id="rId221" ref="A148"/>
    <hyperlink r:id="rId222" ref="I148"/>
    <hyperlink r:id="rId223" ref="A149"/>
    <hyperlink r:id="rId224" ref="A150"/>
    <hyperlink r:id="rId225" ref="I150"/>
    <hyperlink r:id="rId226" ref="A151"/>
    <hyperlink r:id="rId227" ref="I151"/>
    <hyperlink r:id="rId228" ref="A152"/>
    <hyperlink r:id="rId229" ref="A153"/>
    <hyperlink r:id="rId230" ref="A154"/>
    <hyperlink r:id="rId231" ref="A155"/>
    <hyperlink r:id="rId232" ref="A156"/>
    <hyperlink r:id="rId233" ref="A157"/>
    <hyperlink r:id="rId234" ref="I157"/>
    <hyperlink r:id="rId235" ref="A158"/>
    <hyperlink r:id="rId236" ref="I158"/>
    <hyperlink r:id="rId237" ref="A159"/>
    <hyperlink r:id="rId238" ref="I159"/>
    <hyperlink r:id="rId239" ref="A160"/>
    <hyperlink r:id="rId240" ref="A161"/>
    <hyperlink r:id="rId241" ref="I161"/>
    <hyperlink r:id="rId242" ref="A162"/>
    <hyperlink r:id="rId243" ref="A163"/>
    <hyperlink r:id="rId244" ref="A164"/>
    <hyperlink r:id="rId245" ref="I164"/>
    <hyperlink r:id="rId246" ref="A165"/>
    <hyperlink r:id="rId247" ref="A166"/>
    <hyperlink r:id="rId248" ref="I166"/>
    <hyperlink r:id="rId249" ref="A167"/>
    <hyperlink r:id="rId250" ref="A168"/>
    <hyperlink r:id="rId251" ref="A169"/>
    <hyperlink r:id="rId252" ref="A170"/>
    <hyperlink r:id="rId253" ref="I170"/>
    <hyperlink r:id="rId254" ref="A171"/>
    <hyperlink r:id="rId255" ref="A172"/>
    <hyperlink r:id="rId256" ref="I172"/>
    <hyperlink r:id="rId257" ref="A173"/>
    <hyperlink r:id="rId258" ref="A174"/>
    <hyperlink r:id="rId259" ref="A175"/>
    <hyperlink r:id="rId260" ref="I175"/>
    <hyperlink r:id="rId261" ref="A176"/>
    <hyperlink r:id="rId262" ref="I176"/>
    <hyperlink r:id="rId263" ref="A177"/>
    <hyperlink r:id="rId264" ref="I177"/>
    <hyperlink r:id="rId265" ref="A178"/>
    <hyperlink r:id="rId266" ref="I178"/>
    <hyperlink r:id="rId267" ref="A179"/>
    <hyperlink r:id="rId268" ref="I179"/>
    <hyperlink r:id="rId269" ref="A180"/>
    <hyperlink r:id="rId270" ref="A181"/>
    <hyperlink r:id="rId271" ref="I181"/>
    <hyperlink r:id="rId272" ref="A182"/>
    <hyperlink r:id="rId273" ref="I182"/>
    <hyperlink r:id="rId274" ref="A183"/>
    <hyperlink r:id="rId275" ref="I183"/>
    <hyperlink r:id="rId276" ref="A184"/>
    <hyperlink r:id="rId277" ref="I184"/>
    <hyperlink r:id="rId278" ref="A185"/>
    <hyperlink r:id="rId279" ref="I185"/>
    <hyperlink r:id="rId280" ref="A186"/>
    <hyperlink r:id="rId281" ref="A187"/>
    <hyperlink r:id="rId282" ref="A188"/>
    <hyperlink r:id="rId283" ref="I188"/>
    <hyperlink r:id="rId284" ref="A189"/>
    <hyperlink r:id="rId285" ref="A190"/>
    <hyperlink r:id="rId286" ref="A191"/>
    <hyperlink r:id="rId287" ref="A192"/>
    <hyperlink r:id="rId288" ref="A193"/>
    <hyperlink r:id="rId289" ref="I193"/>
    <hyperlink r:id="rId290" ref="A194"/>
    <hyperlink r:id="rId291" ref="A195"/>
    <hyperlink r:id="rId292" ref="A196"/>
    <hyperlink r:id="rId293" ref="A197"/>
    <hyperlink r:id="rId294" ref="I197"/>
    <hyperlink r:id="rId295" ref="A198"/>
    <hyperlink r:id="rId296" ref="A199"/>
    <hyperlink r:id="rId297" ref="A200"/>
    <hyperlink r:id="rId298" ref="I200"/>
    <hyperlink r:id="rId299" ref="A201"/>
    <hyperlink r:id="rId300" ref="A202"/>
    <hyperlink r:id="rId301" ref="I202"/>
    <hyperlink r:id="rId302" ref="A203"/>
    <hyperlink r:id="rId303" ref="A204"/>
    <hyperlink r:id="rId304" ref="A205"/>
    <hyperlink r:id="rId305" ref="A206"/>
    <hyperlink r:id="rId306" ref="A207"/>
    <hyperlink r:id="rId307" ref="I207"/>
    <hyperlink r:id="rId308" ref="A208"/>
    <hyperlink r:id="rId309" ref="A209"/>
    <hyperlink r:id="rId310" ref="A210"/>
    <hyperlink r:id="rId311" ref="I210"/>
    <hyperlink r:id="rId312" ref="A211"/>
    <hyperlink r:id="rId313" ref="A212"/>
    <hyperlink r:id="rId314" ref="I212"/>
    <hyperlink r:id="rId315" ref="A213"/>
    <hyperlink r:id="rId316" ref="A214"/>
    <hyperlink r:id="rId317" ref="I214"/>
    <hyperlink r:id="rId318" ref="A215"/>
    <hyperlink r:id="rId319" ref="I215"/>
    <hyperlink r:id="rId320" ref="A216"/>
    <hyperlink r:id="rId321" ref="A217"/>
    <hyperlink r:id="rId322" ref="A218"/>
    <hyperlink r:id="rId323" ref="A219"/>
    <hyperlink r:id="rId324" ref="A220"/>
    <hyperlink r:id="rId325" ref="I220"/>
    <hyperlink r:id="rId326" ref="A221"/>
    <hyperlink r:id="rId327" ref="I221"/>
    <hyperlink r:id="rId328" ref="A222"/>
    <hyperlink r:id="rId329" ref="A223"/>
    <hyperlink r:id="rId330" ref="I223"/>
    <hyperlink r:id="rId331" ref="A224"/>
    <hyperlink r:id="rId332" ref="A225"/>
    <hyperlink r:id="rId333" ref="A226"/>
    <hyperlink r:id="rId334" ref="I226"/>
    <hyperlink r:id="rId335" ref="A227"/>
    <hyperlink r:id="rId336" ref="A228"/>
    <hyperlink r:id="rId337" ref="I228"/>
    <hyperlink r:id="rId338" ref="A229"/>
    <hyperlink r:id="rId339" ref="A230"/>
    <hyperlink r:id="rId340" ref="A231"/>
    <hyperlink r:id="rId341" ref="A232"/>
    <hyperlink r:id="rId342" ref="I232"/>
    <hyperlink r:id="rId343" ref="A233"/>
    <hyperlink r:id="rId344" ref="I233"/>
    <hyperlink r:id="rId345" ref="A234"/>
    <hyperlink r:id="rId346" ref="A235"/>
    <hyperlink r:id="rId347" ref="A236"/>
    <hyperlink r:id="rId348" ref="I236"/>
    <hyperlink r:id="rId349" ref="A237"/>
    <hyperlink r:id="rId350" ref="I237"/>
    <hyperlink r:id="rId351" ref="A238"/>
    <hyperlink r:id="rId352" ref="A239"/>
    <hyperlink r:id="rId353" ref="A240"/>
    <hyperlink r:id="rId354" ref="A241"/>
    <hyperlink r:id="rId355" ref="I241"/>
    <hyperlink r:id="rId356" ref="A242"/>
    <hyperlink r:id="rId357" ref="I242"/>
    <hyperlink r:id="rId358" ref="A243"/>
    <hyperlink r:id="rId359" ref="A244"/>
    <hyperlink r:id="rId360" ref="A245"/>
    <hyperlink r:id="rId361" ref="A246"/>
    <hyperlink r:id="rId362" ref="I246"/>
    <hyperlink r:id="rId363" ref="A247"/>
    <hyperlink r:id="rId364" ref="A248"/>
    <hyperlink r:id="rId365" ref="A249"/>
    <hyperlink r:id="rId366" ref="A250"/>
    <hyperlink r:id="rId367" ref="A251"/>
    <hyperlink r:id="rId368" ref="A252"/>
    <hyperlink r:id="rId369" ref="A253"/>
    <hyperlink r:id="rId370" ref="I253"/>
    <hyperlink r:id="rId371" ref="A254"/>
    <hyperlink r:id="rId372" ref="A255"/>
    <hyperlink r:id="rId373" ref="A256"/>
    <hyperlink r:id="rId374" ref="A257"/>
    <hyperlink r:id="rId375" ref="A258"/>
    <hyperlink r:id="rId376" ref="I258"/>
    <hyperlink r:id="rId377" ref="A259"/>
    <hyperlink r:id="rId378" ref="A260"/>
    <hyperlink r:id="rId379" ref="A261"/>
    <hyperlink r:id="rId380" ref="A262"/>
    <hyperlink r:id="rId381" ref="I262"/>
    <hyperlink r:id="rId382" ref="A263"/>
    <hyperlink r:id="rId383" ref="I263"/>
    <hyperlink r:id="rId384" ref="A264"/>
    <hyperlink r:id="rId385" ref="I264"/>
    <hyperlink r:id="rId386" ref="A265"/>
    <hyperlink r:id="rId387" ref="A266"/>
    <hyperlink r:id="rId388" ref="A267"/>
    <hyperlink r:id="rId389" ref="A268"/>
    <hyperlink r:id="rId390" ref="A269"/>
    <hyperlink r:id="rId391" ref="A270"/>
    <hyperlink r:id="rId392" ref="A271"/>
    <hyperlink r:id="rId393" ref="I271"/>
    <hyperlink r:id="rId394" ref="A272"/>
    <hyperlink r:id="rId395" ref="A273"/>
    <hyperlink r:id="rId396" ref="I273"/>
    <hyperlink r:id="rId397" ref="A274"/>
    <hyperlink r:id="rId398" ref="I274"/>
    <hyperlink r:id="rId399" ref="A275"/>
    <hyperlink r:id="rId400" ref="I275"/>
    <hyperlink r:id="rId401" ref="A276"/>
    <hyperlink r:id="rId402" ref="I276"/>
    <hyperlink r:id="rId403" ref="A277"/>
    <hyperlink r:id="rId404" ref="I277"/>
    <hyperlink r:id="rId405" ref="A278"/>
    <hyperlink r:id="rId406" ref="I278"/>
    <hyperlink r:id="rId407" ref="A279"/>
    <hyperlink r:id="rId408" ref="I279"/>
    <hyperlink r:id="rId409" ref="A280"/>
    <hyperlink r:id="rId410" ref="A281"/>
    <hyperlink r:id="rId411" ref="I281"/>
    <hyperlink r:id="rId412" ref="A282"/>
    <hyperlink r:id="rId413" ref="A283"/>
    <hyperlink r:id="rId414" ref="I283"/>
    <hyperlink r:id="rId415" ref="A284"/>
    <hyperlink r:id="rId416" ref="I284"/>
    <hyperlink r:id="rId417" ref="A285"/>
    <hyperlink r:id="rId418" ref="A286"/>
    <hyperlink r:id="rId419" ref="A287"/>
    <hyperlink r:id="rId420" ref="I287"/>
    <hyperlink r:id="rId421" ref="A288"/>
    <hyperlink r:id="rId422" ref="A289"/>
    <hyperlink r:id="rId423" ref="A290"/>
    <hyperlink r:id="rId424" ref="I290"/>
    <hyperlink r:id="rId425" ref="A291"/>
    <hyperlink r:id="rId426" ref="A292"/>
    <hyperlink r:id="rId427" ref="A293"/>
    <hyperlink r:id="rId428" ref="A294"/>
    <hyperlink r:id="rId429" ref="I294"/>
    <hyperlink r:id="rId430" ref="A295"/>
    <hyperlink r:id="rId431" ref="A296"/>
    <hyperlink r:id="rId432" ref="I296"/>
    <hyperlink r:id="rId433" ref="A297"/>
    <hyperlink r:id="rId434" ref="I297"/>
    <hyperlink r:id="rId435" ref="A298"/>
    <hyperlink r:id="rId436" ref="A299"/>
    <hyperlink r:id="rId437" ref="A300"/>
    <hyperlink r:id="rId438" ref="A301"/>
    <hyperlink r:id="rId439" ref="I301"/>
    <hyperlink r:id="rId440" ref="A302"/>
    <hyperlink r:id="rId441" ref="I302"/>
    <hyperlink r:id="rId442" ref="A303"/>
    <hyperlink r:id="rId443" ref="I303"/>
    <hyperlink r:id="rId444" ref="A304"/>
    <hyperlink r:id="rId445" ref="A305"/>
    <hyperlink r:id="rId446" ref="I305"/>
    <hyperlink r:id="rId447" ref="A306"/>
    <hyperlink r:id="rId448" ref="A307"/>
    <hyperlink r:id="rId449" ref="A308"/>
    <hyperlink r:id="rId450" ref="I308"/>
    <hyperlink r:id="rId451" ref="A309"/>
    <hyperlink r:id="rId452" ref="A310"/>
    <hyperlink r:id="rId453" ref="A311"/>
    <hyperlink r:id="rId454" ref="A312"/>
    <hyperlink r:id="rId455" ref="I312"/>
    <hyperlink r:id="rId456" ref="A313"/>
    <hyperlink r:id="rId457" ref="I313"/>
    <hyperlink r:id="rId458" ref="A314"/>
    <hyperlink r:id="rId459" ref="I314"/>
    <hyperlink r:id="rId460" ref="A315"/>
    <hyperlink r:id="rId461" ref="A316"/>
    <hyperlink r:id="rId462" ref="A317"/>
    <hyperlink r:id="rId463" ref="I317"/>
    <hyperlink r:id="rId464" ref="A318"/>
    <hyperlink r:id="rId465" ref="A319"/>
    <hyperlink r:id="rId466" ref="I319"/>
    <hyperlink r:id="rId467" ref="A320"/>
    <hyperlink r:id="rId468" ref="A321"/>
    <hyperlink r:id="rId469" ref="A322"/>
    <hyperlink r:id="rId470" ref="I322"/>
    <hyperlink r:id="rId471" ref="A323"/>
    <hyperlink r:id="rId472" ref="A324"/>
    <hyperlink r:id="rId473" ref="A325"/>
    <hyperlink r:id="rId474" ref="I325"/>
    <hyperlink r:id="rId475" ref="A326"/>
    <hyperlink r:id="rId476" ref="A327"/>
    <hyperlink r:id="rId477" ref="I327"/>
    <hyperlink r:id="rId478" ref="A328"/>
    <hyperlink r:id="rId479" ref="A329"/>
    <hyperlink r:id="rId480" ref="A330"/>
    <hyperlink r:id="rId481" ref="A331"/>
    <hyperlink r:id="rId482" ref="A332"/>
    <hyperlink r:id="rId483" ref="I332"/>
    <hyperlink r:id="rId484" ref="A333"/>
    <hyperlink r:id="rId485" ref="A334"/>
    <hyperlink r:id="rId486" ref="I334"/>
    <hyperlink r:id="rId487" ref="A335"/>
    <hyperlink r:id="rId488" ref="A336"/>
    <hyperlink r:id="rId489" ref="A337"/>
    <hyperlink r:id="rId490" ref="I337"/>
    <hyperlink r:id="rId491" ref="A338"/>
    <hyperlink r:id="rId492" ref="I338"/>
    <hyperlink r:id="rId493" ref="A339"/>
    <hyperlink r:id="rId494" ref="A340"/>
    <hyperlink r:id="rId495" ref="I340"/>
    <hyperlink r:id="rId496" ref="A341"/>
    <hyperlink r:id="rId497" ref="I341"/>
    <hyperlink r:id="rId498" ref="A342"/>
    <hyperlink r:id="rId499" ref="I342"/>
    <hyperlink r:id="rId500" ref="A343"/>
    <hyperlink r:id="rId501" ref="I343"/>
    <hyperlink r:id="rId502" ref="A344"/>
    <hyperlink r:id="rId503" ref="A345"/>
    <hyperlink r:id="rId504" ref="A346"/>
    <hyperlink r:id="rId505" ref="A347"/>
    <hyperlink r:id="rId506" ref="A348"/>
    <hyperlink r:id="rId507" ref="A349"/>
    <hyperlink r:id="rId508" ref="I349"/>
    <hyperlink r:id="rId509" ref="A350"/>
    <hyperlink r:id="rId510" ref="A351"/>
    <hyperlink r:id="rId511" ref="I351"/>
    <hyperlink r:id="rId512" ref="A352"/>
    <hyperlink r:id="rId513" ref="I352"/>
    <hyperlink r:id="rId514" ref="A353"/>
    <hyperlink r:id="rId515" ref="I353"/>
    <hyperlink r:id="rId516" ref="A354"/>
    <hyperlink r:id="rId517" ref="A355"/>
    <hyperlink r:id="rId518" ref="A356"/>
    <hyperlink r:id="rId519" ref="A357"/>
    <hyperlink r:id="rId520" ref="I357"/>
    <hyperlink r:id="rId521" ref="A358"/>
    <hyperlink r:id="rId522" ref="A359"/>
    <hyperlink r:id="rId523" ref="I359"/>
    <hyperlink r:id="rId524" ref="A360"/>
    <hyperlink r:id="rId525" ref="I360"/>
    <hyperlink r:id="rId526" ref="A361"/>
    <hyperlink r:id="rId527" ref="I361"/>
    <hyperlink r:id="rId528" ref="A362"/>
    <hyperlink r:id="rId529" ref="I362"/>
    <hyperlink r:id="rId530" ref="A363"/>
    <hyperlink r:id="rId531" ref="A364"/>
    <hyperlink r:id="rId532" ref="A365"/>
    <hyperlink r:id="rId533" ref="I365"/>
    <hyperlink r:id="rId534" ref="A366"/>
    <hyperlink r:id="rId535" ref="I366"/>
    <hyperlink r:id="rId536" ref="A367"/>
    <hyperlink r:id="rId537" ref="I367"/>
    <hyperlink r:id="rId538" ref="A368"/>
    <hyperlink r:id="rId539" ref="I368"/>
    <hyperlink r:id="rId540" ref="A369"/>
    <hyperlink r:id="rId541" ref="I369"/>
    <hyperlink r:id="rId542" ref="A370"/>
    <hyperlink r:id="rId543" ref="A371"/>
    <hyperlink r:id="rId544" ref="A372"/>
    <hyperlink r:id="rId545" ref="I372"/>
    <hyperlink r:id="rId546" ref="A373"/>
    <hyperlink r:id="rId547" ref="A374"/>
    <hyperlink r:id="rId548" ref="A375"/>
    <hyperlink r:id="rId549" ref="I375"/>
    <hyperlink r:id="rId550" ref="A376"/>
    <hyperlink r:id="rId551" ref="I376"/>
    <hyperlink r:id="rId552" ref="A377"/>
    <hyperlink r:id="rId553" ref="A378"/>
    <hyperlink r:id="rId554" ref="I378"/>
    <hyperlink r:id="rId555" ref="A379"/>
    <hyperlink r:id="rId556" ref="I379"/>
    <hyperlink r:id="rId557" ref="A380"/>
    <hyperlink r:id="rId558" ref="I380"/>
    <hyperlink r:id="rId559" ref="A381"/>
    <hyperlink r:id="rId560" ref="A382"/>
    <hyperlink r:id="rId561" ref="A383"/>
    <hyperlink r:id="rId562" ref="A384"/>
    <hyperlink r:id="rId563" ref="A385"/>
    <hyperlink r:id="rId564" ref="A386"/>
    <hyperlink r:id="rId565" ref="A387"/>
    <hyperlink r:id="rId566" ref="A388"/>
    <hyperlink r:id="rId567" ref="I388"/>
    <hyperlink r:id="rId568" ref="A389"/>
    <hyperlink r:id="rId569" ref="I389"/>
    <hyperlink r:id="rId570" ref="A390"/>
    <hyperlink r:id="rId571" ref="A391"/>
    <hyperlink r:id="rId572" ref="I391"/>
    <hyperlink r:id="rId573" ref="A392"/>
    <hyperlink r:id="rId574" ref="I392"/>
    <hyperlink r:id="rId575" ref="A393"/>
    <hyperlink r:id="rId576" ref="A394"/>
    <hyperlink r:id="rId577" ref="A395"/>
    <hyperlink r:id="rId578" ref="A396"/>
    <hyperlink r:id="rId579" ref="A397"/>
    <hyperlink r:id="rId580" ref="A398"/>
    <hyperlink r:id="rId581" ref="I398"/>
    <hyperlink r:id="rId582" ref="A399"/>
    <hyperlink r:id="rId583" ref="A400"/>
    <hyperlink r:id="rId584" ref="I400"/>
    <hyperlink r:id="rId585" ref="A401"/>
    <hyperlink r:id="rId586" ref="A402"/>
    <hyperlink r:id="rId587" ref="A403"/>
    <hyperlink r:id="rId588" ref="A404"/>
    <hyperlink r:id="rId589" ref="A405"/>
    <hyperlink r:id="rId590" ref="A406"/>
    <hyperlink r:id="rId591" ref="I406"/>
    <hyperlink r:id="rId592" ref="A407"/>
    <hyperlink r:id="rId593" ref="I407"/>
    <hyperlink r:id="rId594" ref="A408"/>
    <hyperlink r:id="rId595" ref="I408"/>
    <hyperlink r:id="rId596" ref="A409"/>
    <hyperlink r:id="rId597" ref="A410"/>
    <hyperlink r:id="rId598" ref="I410"/>
    <hyperlink r:id="rId599" ref="A411"/>
    <hyperlink r:id="rId600" ref="A412"/>
    <hyperlink r:id="rId601" ref="I412"/>
    <hyperlink r:id="rId602" ref="A413"/>
    <hyperlink r:id="rId603" ref="A414"/>
    <hyperlink r:id="rId604" ref="I414"/>
    <hyperlink r:id="rId605" ref="A415"/>
    <hyperlink r:id="rId606" ref="I415"/>
    <hyperlink r:id="rId607" ref="A416"/>
    <hyperlink r:id="rId608" ref="I416"/>
    <hyperlink r:id="rId609" ref="A417"/>
    <hyperlink r:id="rId610" ref="I417"/>
    <hyperlink r:id="rId611" ref="A418"/>
    <hyperlink r:id="rId612" ref="I418"/>
    <hyperlink r:id="rId613" ref="A419"/>
    <hyperlink r:id="rId614" ref="A420"/>
    <hyperlink r:id="rId615" ref="I420"/>
    <hyperlink r:id="rId616" ref="A421"/>
    <hyperlink r:id="rId617" ref="A422"/>
    <hyperlink r:id="rId618" ref="A423"/>
    <hyperlink r:id="rId619" ref="I423"/>
    <hyperlink r:id="rId620" ref="A424"/>
    <hyperlink r:id="rId621" ref="I424"/>
    <hyperlink r:id="rId622" ref="A425"/>
    <hyperlink r:id="rId623" ref="I425"/>
    <hyperlink r:id="rId624" ref="A426"/>
    <hyperlink r:id="rId625" ref="A427"/>
    <hyperlink r:id="rId626" ref="A428"/>
    <hyperlink r:id="rId627" ref="I428"/>
    <hyperlink r:id="rId628" ref="A429"/>
    <hyperlink r:id="rId629" ref="I429"/>
    <hyperlink r:id="rId630" ref="A430"/>
    <hyperlink r:id="rId631" ref="I430"/>
    <hyperlink r:id="rId632" ref="A431"/>
    <hyperlink r:id="rId633" ref="A432"/>
    <hyperlink r:id="rId634" ref="A433"/>
    <hyperlink r:id="rId635" ref="A434"/>
    <hyperlink r:id="rId636" ref="I434"/>
    <hyperlink r:id="rId637" ref="A435"/>
    <hyperlink r:id="rId638" ref="I435"/>
    <hyperlink r:id="rId639" ref="A436"/>
    <hyperlink r:id="rId640" ref="A437"/>
    <hyperlink r:id="rId641" ref="A438"/>
    <hyperlink r:id="rId642" ref="A439"/>
    <hyperlink r:id="rId643" ref="I439"/>
    <hyperlink r:id="rId644" ref="A440"/>
    <hyperlink r:id="rId645" ref="I440"/>
    <hyperlink r:id="rId646" ref="A441"/>
    <hyperlink r:id="rId647" ref="A442"/>
    <hyperlink r:id="rId648" ref="I442"/>
    <hyperlink r:id="rId649" ref="A443"/>
    <hyperlink r:id="rId650" ref="A444"/>
    <hyperlink r:id="rId651" ref="A445"/>
    <hyperlink r:id="rId652" ref="A446"/>
    <hyperlink r:id="rId653" ref="I446"/>
    <hyperlink r:id="rId654" ref="A447"/>
    <hyperlink r:id="rId655" ref="I447"/>
    <hyperlink r:id="rId656" ref="A448"/>
    <hyperlink r:id="rId657" ref="A449"/>
    <hyperlink r:id="rId658" ref="A450"/>
    <hyperlink r:id="rId659" ref="I450"/>
    <hyperlink r:id="rId660" ref="A451"/>
    <hyperlink r:id="rId661" ref="A452"/>
    <hyperlink r:id="rId662" ref="I452"/>
    <hyperlink r:id="rId663" ref="A453"/>
    <hyperlink r:id="rId664" ref="I453"/>
    <hyperlink r:id="rId665" ref="A454"/>
    <hyperlink r:id="rId666" ref="A455"/>
    <hyperlink r:id="rId667" ref="I455"/>
    <hyperlink r:id="rId668" ref="A456"/>
    <hyperlink r:id="rId669" ref="I456"/>
    <hyperlink r:id="rId670" ref="A457"/>
    <hyperlink r:id="rId671" ref="A458"/>
    <hyperlink r:id="rId672" ref="A459"/>
    <hyperlink r:id="rId673" ref="A460"/>
    <hyperlink r:id="rId674" ref="A461"/>
    <hyperlink r:id="rId675" ref="I461"/>
    <hyperlink r:id="rId676" ref="A462"/>
    <hyperlink r:id="rId677" ref="I462"/>
    <hyperlink r:id="rId678" ref="A463"/>
    <hyperlink r:id="rId679" ref="A464"/>
    <hyperlink r:id="rId680" ref="I464"/>
    <hyperlink r:id="rId681" ref="A465"/>
    <hyperlink r:id="rId682" ref="A466"/>
    <hyperlink r:id="rId683" ref="A467"/>
    <hyperlink r:id="rId684" ref="I467"/>
    <hyperlink r:id="rId685" ref="A468"/>
    <hyperlink r:id="rId686" ref="I468"/>
    <hyperlink r:id="rId687" ref="A469"/>
    <hyperlink r:id="rId688" ref="I469"/>
    <hyperlink r:id="rId689" ref="A470"/>
    <hyperlink r:id="rId690" ref="A471"/>
    <hyperlink r:id="rId691" ref="I471"/>
    <hyperlink r:id="rId692" ref="A472"/>
    <hyperlink r:id="rId693" ref="I472"/>
    <hyperlink r:id="rId694" ref="A473"/>
    <hyperlink r:id="rId695" ref="I473"/>
    <hyperlink r:id="rId696" ref="A474"/>
    <hyperlink r:id="rId697" ref="A475"/>
    <hyperlink r:id="rId698" ref="A476"/>
    <hyperlink r:id="rId699" ref="I476"/>
    <hyperlink r:id="rId700" ref="A477"/>
    <hyperlink r:id="rId701" ref="I477"/>
    <hyperlink r:id="rId702" ref="A478"/>
    <hyperlink r:id="rId703" ref="A479"/>
    <hyperlink r:id="rId704" ref="I479"/>
    <hyperlink r:id="rId705" ref="A480"/>
    <hyperlink r:id="rId706" ref="I480"/>
    <hyperlink r:id="rId707" ref="A481"/>
    <hyperlink r:id="rId708" ref="I481"/>
    <hyperlink r:id="rId709" ref="A482"/>
    <hyperlink r:id="rId710" ref="I482"/>
    <hyperlink r:id="rId711" ref="A483"/>
    <hyperlink r:id="rId712" ref="A484"/>
    <hyperlink r:id="rId713" ref="A485"/>
    <hyperlink r:id="rId714" ref="A486"/>
    <hyperlink r:id="rId715" ref="A487"/>
    <hyperlink r:id="rId716" ref="A488"/>
    <hyperlink r:id="rId717" ref="I488"/>
    <hyperlink r:id="rId718" ref="A489"/>
    <hyperlink r:id="rId719" ref="A490"/>
    <hyperlink r:id="rId720" ref="A491"/>
    <hyperlink r:id="rId721" ref="I491"/>
    <hyperlink r:id="rId722" ref="A492"/>
    <hyperlink r:id="rId723" ref="A493"/>
    <hyperlink r:id="rId724" ref="A494"/>
    <hyperlink r:id="rId725" ref="I494"/>
    <hyperlink r:id="rId726" ref="A495"/>
    <hyperlink r:id="rId727" ref="A496"/>
    <hyperlink r:id="rId728" ref="I496"/>
    <hyperlink r:id="rId729" ref="A497"/>
    <hyperlink r:id="rId730" ref="A498"/>
    <hyperlink r:id="rId731" ref="I498"/>
    <hyperlink r:id="rId732" ref="A499"/>
    <hyperlink r:id="rId733" ref="I499"/>
    <hyperlink r:id="rId734" ref="A500"/>
    <hyperlink r:id="rId735" ref="I500"/>
    <hyperlink r:id="rId736" ref="A501"/>
    <hyperlink r:id="rId737" ref="A502"/>
    <hyperlink r:id="rId738" ref="I502"/>
    <hyperlink r:id="rId739" ref="A503"/>
    <hyperlink r:id="rId740" ref="A504"/>
    <hyperlink r:id="rId741" ref="I504"/>
    <hyperlink r:id="rId742" ref="A505"/>
    <hyperlink r:id="rId743" ref="I505"/>
    <hyperlink r:id="rId744" ref="A506"/>
    <hyperlink r:id="rId745" ref="I506"/>
    <hyperlink r:id="rId746" ref="A507"/>
    <hyperlink r:id="rId747" ref="A508"/>
    <hyperlink r:id="rId748" ref="I508"/>
    <hyperlink r:id="rId749" ref="A509"/>
    <hyperlink r:id="rId750" ref="I509"/>
    <hyperlink r:id="rId751" ref="A510"/>
    <hyperlink r:id="rId752" ref="I510"/>
    <hyperlink r:id="rId753" ref="A511"/>
    <hyperlink r:id="rId754" ref="I511"/>
    <hyperlink r:id="rId755" ref="A512"/>
    <hyperlink r:id="rId756" ref="I512"/>
    <hyperlink r:id="rId757" ref="A513"/>
    <hyperlink r:id="rId758" ref="I513"/>
    <hyperlink r:id="rId759" ref="A514"/>
    <hyperlink r:id="rId760" ref="A515"/>
    <hyperlink r:id="rId761" ref="I515"/>
    <hyperlink r:id="rId762" ref="A516"/>
    <hyperlink r:id="rId763" ref="I516"/>
    <hyperlink r:id="rId764" ref="A517"/>
    <hyperlink r:id="rId765" ref="I517"/>
    <hyperlink r:id="rId766" ref="A518"/>
    <hyperlink r:id="rId767" ref="I518"/>
    <hyperlink r:id="rId768" ref="A519"/>
    <hyperlink r:id="rId769" ref="A520"/>
    <hyperlink r:id="rId770" ref="I520"/>
    <hyperlink r:id="rId771" ref="A521"/>
    <hyperlink r:id="rId772" ref="I521"/>
    <hyperlink r:id="rId773" ref="A522"/>
    <hyperlink r:id="rId774" ref="A523"/>
    <hyperlink r:id="rId775" ref="A524"/>
    <hyperlink r:id="rId776" ref="I524"/>
    <hyperlink r:id="rId777" ref="A525"/>
    <hyperlink r:id="rId778" ref="A526"/>
    <hyperlink r:id="rId779" ref="A527"/>
    <hyperlink r:id="rId780" ref="I527"/>
    <hyperlink r:id="rId781" ref="A528"/>
    <hyperlink r:id="rId782" ref="I528"/>
    <hyperlink r:id="rId783" ref="A529"/>
    <hyperlink r:id="rId784" ref="A530"/>
    <hyperlink r:id="rId785" ref="I530"/>
    <hyperlink r:id="rId786" ref="A531"/>
    <hyperlink r:id="rId787" ref="A532"/>
    <hyperlink r:id="rId788" ref="I532"/>
    <hyperlink r:id="rId789" ref="A533"/>
    <hyperlink r:id="rId790" ref="I533"/>
    <hyperlink r:id="rId791" ref="A534"/>
    <hyperlink r:id="rId792" ref="A535"/>
    <hyperlink r:id="rId793" ref="I535"/>
    <hyperlink r:id="rId794" ref="A536"/>
    <hyperlink r:id="rId795" ref="I536"/>
    <hyperlink r:id="rId796" ref="A537"/>
    <hyperlink r:id="rId797" ref="A538"/>
    <hyperlink r:id="rId798" ref="I538"/>
    <hyperlink r:id="rId799" ref="A539"/>
    <hyperlink r:id="rId800" ref="I539"/>
    <hyperlink r:id="rId801" ref="A540"/>
    <hyperlink r:id="rId802" ref="A541"/>
    <hyperlink r:id="rId803" ref="I541"/>
    <hyperlink r:id="rId804" ref="A542"/>
    <hyperlink r:id="rId805" ref="I542"/>
    <hyperlink r:id="rId806" ref="A543"/>
    <hyperlink r:id="rId807" ref="I543"/>
    <hyperlink r:id="rId808" ref="A544"/>
    <hyperlink r:id="rId809" ref="A545"/>
    <hyperlink r:id="rId810" ref="I545"/>
    <hyperlink r:id="rId811" ref="A546"/>
    <hyperlink r:id="rId812" ref="I546"/>
    <hyperlink r:id="rId813" ref="A547"/>
    <hyperlink r:id="rId814" ref="A548"/>
    <hyperlink r:id="rId815" ref="A549"/>
    <hyperlink r:id="rId816" ref="A550"/>
    <hyperlink r:id="rId817" ref="I550"/>
    <hyperlink r:id="rId818" ref="A551"/>
    <hyperlink r:id="rId819" ref="A552"/>
    <hyperlink r:id="rId820" ref="I552"/>
    <hyperlink r:id="rId821" ref="A553"/>
    <hyperlink r:id="rId822" ref="A554"/>
    <hyperlink r:id="rId823" ref="A555"/>
    <hyperlink r:id="rId824" ref="I555"/>
    <hyperlink r:id="rId825" ref="A556"/>
    <hyperlink r:id="rId826" ref="I556"/>
    <hyperlink r:id="rId827" ref="A557"/>
    <hyperlink r:id="rId828" ref="A558"/>
    <hyperlink r:id="rId829" ref="I558"/>
    <hyperlink r:id="rId830" ref="A559"/>
    <hyperlink r:id="rId831" ref="A560"/>
    <hyperlink r:id="rId832" ref="A561"/>
    <hyperlink r:id="rId833" ref="I561"/>
    <hyperlink r:id="rId834" ref="A562"/>
    <hyperlink r:id="rId835" ref="I562"/>
    <hyperlink r:id="rId836" ref="A563"/>
    <hyperlink r:id="rId837" ref="I563"/>
    <hyperlink r:id="rId838" ref="A564"/>
    <hyperlink r:id="rId839" ref="I564"/>
    <hyperlink r:id="rId840" ref="A565"/>
    <hyperlink r:id="rId841" ref="A566"/>
    <hyperlink r:id="rId842" ref="A567"/>
    <hyperlink r:id="rId843" ref="I567"/>
    <hyperlink r:id="rId844" ref="A568"/>
    <hyperlink r:id="rId845" ref="A569"/>
    <hyperlink r:id="rId846" ref="I569"/>
    <hyperlink r:id="rId847" ref="A570"/>
    <hyperlink r:id="rId848" ref="I570"/>
    <hyperlink r:id="rId849" ref="A571"/>
    <hyperlink r:id="rId850" ref="I571"/>
    <hyperlink r:id="rId851" ref="A572"/>
    <hyperlink r:id="rId852" ref="I572"/>
    <hyperlink r:id="rId853" ref="A573"/>
    <hyperlink r:id="rId854" ref="I573"/>
    <hyperlink r:id="rId855" ref="A574"/>
    <hyperlink r:id="rId856" ref="A575"/>
    <hyperlink r:id="rId857" ref="I575"/>
    <hyperlink r:id="rId858" ref="A576"/>
    <hyperlink r:id="rId859" ref="A577"/>
    <hyperlink r:id="rId860" ref="A578"/>
    <hyperlink r:id="rId861" ref="B578"/>
    <hyperlink r:id="rId862" ref="A579"/>
    <hyperlink r:id="rId863" ref="A580"/>
    <hyperlink r:id="rId864" ref="I580"/>
    <hyperlink r:id="rId865" ref="A581"/>
    <hyperlink r:id="rId866" ref="A582"/>
    <hyperlink r:id="rId867" ref="A583"/>
    <hyperlink r:id="rId868" ref="I583"/>
    <hyperlink r:id="rId869" ref="A584"/>
    <hyperlink r:id="rId870" ref="I584"/>
    <hyperlink r:id="rId871" ref="A585"/>
    <hyperlink r:id="rId872" ref="I585"/>
    <hyperlink r:id="rId873" ref="A586"/>
    <hyperlink r:id="rId874" ref="I586"/>
    <hyperlink r:id="rId875" ref="A587"/>
    <hyperlink r:id="rId876" ref="A588"/>
    <hyperlink r:id="rId877" ref="A589"/>
    <hyperlink r:id="rId878" ref="A590"/>
    <hyperlink r:id="rId879" ref="I590"/>
    <hyperlink r:id="rId880" ref="A591"/>
    <hyperlink r:id="rId881" ref="I591"/>
    <hyperlink r:id="rId882" ref="A592"/>
    <hyperlink r:id="rId883" ref="I592"/>
    <hyperlink r:id="rId884" ref="A593"/>
    <hyperlink r:id="rId885" ref="A594"/>
    <hyperlink r:id="rId886" ref="A595"/>
    <hyperlink r:id="rId887" ref="I595"/>
    <hyperlink r:id="rId888" ref="A596"/>
    <hyperlink r:id="rId889" ref="I596"/>
    <hyperlink r:id="rId890" ref="A597"/>
    <hyperlink r:id="rId891" ref="I597"/>
    <hyperlink r:id="rId892" ref="A598"/>
    <hyperlink r:id="rId893" ref="A599"/>
    <hyperlink r:id="rId894" ref="A600"/>
    <hyperlink r:id="rId895" location="c1095" ref="I600"/>
    <hyperlink r:id="rId896" ref="A601"/>
    <hyperlink r:id="rId897" ref="I601"/>
    <hyperlink r:id="rId898" ref="A602"/>
    <hyperlink r:id="rId899" ref="I602"/>
    <hyperlink r:id="rId900" ref="A603"/>
    <hyperlink r:id="rId901" ref="A604"/>
    <hyperlink r:id="rId902" ref="A605"/>
    <hyperlink r:id="rId903" ref="A606"/>
    <hyperlink r:id="rId904" ref="I606"/>
    <hyperlink r:id="rId905" ref="A607"/>
    <hyperlink r:id="rId906" ref="A608"/>
    <hyperlink r:id="rId907" ref="I608"/>
    <hyperlink r:id="rId908" ref="A609"/>
    <hyperlink r:id="rId909" ref="A610"/>
    <hyperlink r:id="rId910" ref="I610"/>
    <hyperlink r:id="rId911" ref="A611"/>
    <hyperlink r:id="rId912" ref="A612"/>
    <hyperlink r:id="rId913" ref="A613"/>
    <hyperlink r:id="rId914" ref="I613"/>
    <hyperlink r:id="rId915" ref="A614"/>
    <hyperlink r:id="rId916" ref="A615"/>
    <hyperlink r:id="rId917" ref="I615"/>
    <hyperlink r:id="rId918" ref="A616"/>
    <hyperlink r:id="rId919" ref="I616"/>
    <hyperlink r:id="rId920" ref="A617"/>
    <hyperlink r:id="rId921" ref="I617"/>
    <hyperlink r:id="rId922" ref="A618"/>
    <hyperlink r:id="rId923" ref="A619"/>
    <hyperlink r:id="rId924" ref="A620"/>
    <hyperlink r:id="rId925" ref="A621"/>
    <hyperlink r:id="rId926" ref="I621"/>
    <hyperlink r:id="rId927" ref="A622"/>
    <hyperlink r:id="rId928" ref="I622"/>
    <hyperlink r:id="rId929" ref="A623"/>
    <hyperlink r:id="rId930" ref="I623"/>
    <hyperlink r:id="rId931" ref="A624"/>
    <hyperlink r:id="rId932" ref="A625"/>
    <hyperlink r:id="rId933" ref="I625"/>
    <hyperlink r:id="rId934" ref="A626"/>
    <hyperlink r:id="rId935" ref="I626"/>
    <hyperlink r:id="rId936" ref="A627"/>
    <hyperlink r:id="rId937" ref="A628"/>
    <hyperlink r:id="rId938" ref="I628"/>
    <hyperlink r:id="rId939" ref="A629"/>
    <hyperlink r:id="rId940" ref="I629"/>
    <hyperlink r:id="rId941" ref="A630"/>
    <hyperlink r:id="rId942" ref="A631"/>
    <hyperlink r:id="rId943" ref="A632"/>
    <hyperlink r:id="rId944" ref="I632"/>
    <hyperlink r:id="rId945" ref="A633"/>
    <hyperlink r:id="rId946" ref="I633"/>
    <hyperlink r:id="rId947" ref="A634"/>
    <hyperlink r:id="rId948" ref="I634"/>
    <hyperlink r:id="rId949" ref="A635"/>
    <hyperlink r:id="rId950" ref="A636"/>
    <hyperlink r:id="rId951" ref="I636"/>
    <hyperlink r:id="rId952" ref="A637"/>
    <hyperlink r:id="rId953" ref="I637"/>
    <hyperlink r:id="rId954" ref="A638"/>
    <hyperlink r:id="rId955" ref="A639"/>
    <hyperlink r:id="rId956" ref="I639"/>
    <hyperlink r:id="rId957" ref="A640"/>
    <hyperlink r:id="rId958" ref="I640"/>
    <hyperlink r:id="rId959" ref="A641"/>
    <hyperlink r:id="rId960" ref="I641"/>
    <hyperlink r:id="rId961" ref="A642"/>
    <hyperlink r:id="rId962" ref="A643"/>
    <hyperlink r:id="rId963" ref="A644"/>
    <hyperlink r:id="rId964" ref="A645"/>
    <hyperlink r:id="rId965" ref="A646"/>
    <hyperlink r:id="rId966" ref="I646"/>
    <hyperlink r:id="rId967" ref="A647"/>
    <hyperlink r:id="rId968" ref="A648"/>
    <hyperlink r:id="rId969" ref="I648"/>
    <hyperlink r:id="rId970" ref="A649"/>
    <hyperlink r:id="rId971" ref="A650"/>
    <hyperlink r:id="rId972" ref="A651"/>
    <hyperlink r:id="rId973" ref="I651"/>
    <hyperlink r:id="rId974" ref="A652"/>
    <hyperlink r:id="rId975" ref="A653"/>
    <hyperlink r:id="rId976" ref="I653"/>
    <hyperlink r:id="rId977" ref="A654"/>
    <hyperlink r:id="rId978" ref="A655"/>
    <hyperlink r:id="rId979" ref="A656"/>
    <hyperlink r:id="rId980" ref="I656"/>
    <hyperlink r:id="rId981" ref="A657"/>
    <hyperlink r:id="rId982" ref="A658"/>
    <hyperlink r:id="rId983" ref="A659"/>
    <hyperlink r:id="rId984" ref="I659"/>
    <hyperlink r:id="rId985" ref="A660"/>
    <hyperlink r:id="rId986" ref="A661"/>
    <hyperlink r:id="rId987" ref="A662"/>
    <hyperlink r:id="rId988" ref="I662"/>
    <hyperlink r:id="rId989" ref="A663"/>
    <hyperlink r:id="rId990" ref="I663"/>
    <hyperlink r:id="rId991" ref="A664"/>
    <hyperlink r:id="rId992" ref="I664"/>
    <hyperlink r:id="rId993" ref="A665"/>
    <hyperlink r:id="rId994" ref="I665"/>
    <hyperlink r:id="rId995" ref="A666"/>
    <hyperlink r:id="rId996" ref="I666"/>
    <hyperlink r:id="rId997" ref="A667"/>
    <hyperlink r:id="rId998" ref="I667"/>
    <hyperlink r:id="rId999" ref="A668"/>
    <hyperlink r:id="rId1000" ref="A669"/>
    <hyperlink r:id="rId1001" ref="I669"/>
    <hyperlink r:id="rId1002" ref="A670"/>
    <hyperlink r:id="rId1003" ref="A671"/>
    <hyperlink r:id="rId1004" ref="I671"/>
    <hyperlink r:id="rId1005" ref="A672"/>
    <hyperlink r:id="rId1006" ref="A673"/>
    <hyperlink r:id="rId1007" ref="A674"/>
    <hyperlink r:id="rId1008" ref="I674"/>
    <hyperlink r:id="rId1009" ref="A675"/>
    <hyperlink r:id="rId1010" ref="I675"/>
    <hyperlink r:id="rId1011" ref="A676"/>
    <hyperlink r:id="rId1012" ref="A677"/>
    <hyperlink r:id="rId1013" ref="A678"/>
    <hyperlink r:id="rId1014" ref="I678"/>
    <hyperlink r:id="rId1015" ref="A679"/>
    <hyperlink r:id="rId1016" ref="A680"/>
    <hyperlink r:id="rId1017" ref="I680"/>
    <hyperlink r:id="rId1018" ref="A681"/>
    <hyperlink r:id="rId1019" ref="I681"/>
    <hyperlink r:id="rId1020" ref="A682"/>
    <hyperlink r:id="rId1021" ref="A683"/>
    <hyperlink r:id="rId1022" ref="I683"/>
    <hyperlink r:id="rId1023" ref="A684"/>
    <hyperlink r:id="rId1024" ref="I684"/>
    <hyperlink r:id="rId1025" ref="A685"/>
    <hyperlink r:id="rId1026" ref="I685"/>
    <hyperlink r:id="rId1027" ref="A686"/>
    <hyperlink r:id="rId1028" ref="I686"/>
    <hyperlink r:id="rId1029" ref="A687"/>
    <hyperlink r:id="rId1030" ref="I687"/>
    <hyperlink r:id="rId1031" ref="A688"/>
    <hyperlink r:id="rId1032" ref="A689"/>
    <hyperlink r:id="rId1033" ref="I689"/>
    <hyperlink r:id="rId1034" ref="A690"/>
    <hyperlink r:id="rId1035" ref="I690"/>
    <hyperlink r:id="rId1036" ref="A691"/>
    <hyperlink r:id="rId1037" ref="A692"/>
    <hyperlink r:id="rId1038" ref="I692"/>
    <hyperlink r:id="rId1039" ref="A693"/>
    <hyperlink r:id="rId1040" ref="A694"/>
    <hyperlink r:id="rId1041" ref="I694"/>
    <hyperlink r:id="rId1042" ref="A695"/>
    <hyperlink r:id="rId1043" ref="A696"/>
    <hyperlink r:id="rId1044" ref="A697"/>
    <hyperlink r:id="rId1045" ref="I697"/>
    <hyperlink r:id="rId1046" ref="A698"/>
    <hyperlink r:id="rId1047" ref="A699"/>
    <hyperlink r:id="rId1048" ref="I699"/>
    <hyperlink r:id="rId1049" ref="A700"/>
    <hyperlink r:id="rId1050" ref="A701"/>
    <hyperlink r:id="rId1051" ref="A702"/>
    <hyperlink r:id="rId1052" ref="A703"/>
    <hyperlink r:id="rId1053" ref="A704"/>
    <hyperlink r:id="rId1054" ref="A705"/>
    <hyperlink r:id="rId1055" ref="I705"/>
    <hyperlink r:id="rId1056" ref="A706"/>
    <hyperlink r:id="rId1057" ref="A707"/>
    <hyperlink r:id="rId1058" ref="I707"/>
    <hyperlink r:id="rId1059" ref="A708"/>
    <hyperlink r:id="rId1060" ref="A709"/>
    <hyperlink r:id="rId1061" ref="I709"/>
    <hyperlink r:id="rId1062" ref="A710"/>
    <hyperlink r:id="rId1063" ref="A711"/>
    <hyperlink r:id="rId1064" ref="A712"/>
    <hyperlink r:id="rId1065" ref="A713"/>
    <hyperlink r:id="rId1066" ref="I713"/>
    <hyperlink r:id="rId1067" ref="A714"/>
    <hyperlink r:id="rId1068" ref="A715"/>
    <hyperlink r:id="rId1069" ref="A716"/>
    <hyperlink r:id="rId1070" ref="A717"/>
    <hyperlink r:id="rId1071" ref="I717"/>
    <hyperlink r:id="rId1072" ref="A718"/>
    <hyperlink r:id="rId1073" ref="A719"/>
    <hyperlink r:id="rId1074" ref="A720"/>
    <hyperlink r:id="rId1075" ref="A721"/>
    <hyperlink r:id="rId1076" ref="A722"/>
    <hyperlink r:id="rId1077" ref="A723"/>
    <hyperlink r:id="rId1078" ref="I723"/>
    <hyperlink r:id="rId1079" ref="A724"/>
    <hyperlink r:id="rId1080" ref="I724"/>
    <hyperlink r:id="rId1081" ref="A725"/>
    <hyperlink r:id="rId1082" ref="A726"/>
    <hyperlink r:id="rId1083" ref="I726"/>
    <hyperlink r:id="rId1084" ref="A727"/>
    <hyperlink r:id="rId1085" ref="I727"/>
    <hyperlink r:id="rId1086" ref="A728"/>
    <hyperlink r:id="rId1087" ref="I728"/>
    <hyperlink r:id="rId1088" ref="A729"/>
    <hyperlink r:id="rId1089" ref="A730"/>
    <hyperlink r:id="rId1090" ref="A731"/>
    <hyperlink r:id="rId1091" ref="I731"/>
    <hyperlink r:id="rId1092" ref="A732"/>
    <hyperlink r:id="rId1093" ref="A733"/>
    <hyperlink r:id="rId1094" ref="A734"/>
    <hyperlink r:id="rId1095" ref="A735"/>
    <hyperlink r:id="rId1096" ref="A736"/>
    <hyperlink r:id="rId1097" ref="A737"/>
    <hyperlink r:id="rId1098" ref="A738"/>
    <hyperlink r:id="rId1099" ref="I738"/>
    <hyperlink r:id="rId1100" ref="A739"/>
    <hyperlink r:id="rId1101" ref="A740"/>
    <hyperlink r:id="rId1102" ref="I740"/>
    <hyperlink r:id="rId1103" ref="A741"/>
    <hyperlink r:id="rId1104" ref="A742"/>
    <hyperlink r:id="rId1105" ref="I742"/>
    <hyperlink r:id="rId1106" ref="A743"/>
    <hyperlink r:id="rId1107" ref="A744"/>
    <hyperlink r:id="rId1108" ref="I744"/>
    <hyperlink r:id="rId1109" ref="A745"/>
    <hyperlink r:id="rId1110" ref="I745"/>
    <hyperlink r:id="rId1111" ref="A746"/>
    <hyperlink r:id="rId1112" ref="I746"/>
    <hyperlink r:id="rId1113" ref="A747"/>
    <hyperlink r:id="rId1114" ref="I747"/>
    <hyperlink r:id="rId1115" ref="A748"/>
    <hyperlink r:id="rId1116" ref="I748"/>
    <hyperlink r:id="rId1117" ref="A749"/>
    <hyperlink r:id="rId1118" ref="A750"/>
    <hyperlink r:id="rId1119" ref="A751"/>
    <hyperlink r:id="rId1120" ref="I751"/>
    <hyperlink r:id="rId1121" ref="A752"/>
    <hyperlink r:id="rId1122" ref="A753"/>
    <hyperlink r:id="rId1123" ref="I753"/>
    <hyperlink r:id="rId1124" ref="A754"/>
    <hyperlink r:id="rId1125" ref="I754"/>
    <hyperlink r:id="rId1126" ref="A755"/>
    <hyperlink r:id="rId1127" ref="A756"/>
    <hyperlink r:id="rId1128" ref="A757"/>
    <hyperlink r:id="rId1129" ref="I757"/>
    <hyperlink r:id="rId1130" ref="A758"/>
    <hyperlink r:id="rId1131" ref="I758"/>
    <hyperlink r:id="rId1132" ref="A759"/>
    <hyperlink r:id="rId1133" ref="I759"/>
    <hyperlink r:id="rId1134" ref="A760"/>
    <hyperlink r:id="rId1135" ref="I760"/>
    <hyperlink r:id="rId1136" ref="A761"/>
    <hyperlink r:id="rId1137" ref="A762"/>
    <hyperlink r:id="rId1138" ref="A763"/>
    <hyperlink r:id="rId1139" ref="I763"/>
    <hyperlink r:id="rId1140" ref="A764"/>
    <hyperlink r:id="rId1141" ref="A765"/>
    <hyperlink r:id="rId1142" ref="A766"/>
    <hyperlink r:id="rId1143" ref="I766"/>
    <hyperlink r:id="rId1144" ref="A767"/>
    <hyperlink r:id="rId1145" ref="A768"/>
    <hyperlink r:id="rId1146" ref="A769"/>
    <hyperlink r:id="rId1147" ref="A770"/>
    <hyperlink r:id="rId1148" ref="I770"/>
    <hyperlink r:id="rId1149" ref="A771"/>
    <hyperlink r:id="rId1150" ref="A772"/>
    <hyperlink r:id="rId1151" ref="I772"/>
    <hyperlink r:id="rId1152" ref="A773"/>
    <hyperlink r:id="rId1153" ref="A774"/>
    <hyperlink r:id="rId1154" ref="A775"/>
    <hyperlink r:id="rId1155" ref="I775"/>
    <hyperlink r:id="rId1156" ref="A776"/>
    <hyperlink r:id="rId1157" ref="A777"/>
    <hyperlink r:id="rId1158" ref="I777"/>
    <hyperlink r:id="rId1159" ref="A778"/>
    <hyperlink r:id="rId1160" ref="I778"/>
    <hyperlink r:id="rId1161" ref="A779"/>
    <hyperlink r:id="rId1162" ref="I779"/>
    <hyperlink r:id="rId1163" ref="A780"/>
    <hyperlink r:id="rId1164" ref="I780"/>
    <hyperlink r:id="rId1165" ref="A781"/>
    <hyperlink r:id="rId1166" ref="I781"/>
    <hyperlink r:id="rId1167" ref="A782"/>
    <hyperlink r:id="rId1168" ref="A783"/>
    <hyperlink r:id="rId1169" ref="A784"/>
    <hyperlink r:id="rId1170" ref="I784"/>
    <hyperlink r:id="rId1171" ref="A785"/>
    <hyperlink r:id="rId1172" ref="I785"/>
    <hyperlink r:id="rId1173" ref="A786"/>
    <hyperlink r:id="rId1174" ref="I786"/>
    <hyperlink r:id="rId1175" ref="A787"/>
    <hyperlink r:id="rId1176" ref="I787"/>
    <hyperlink r:id="rId1177" ref="A788"/>
    <hyperlink r:id="rId1178" ref="A789"/>
    <hyperlink r:id="rId1179" ref="A790"/>
    <hyperlink r:id="rId1180" ref="A791"/>
    <hyperlink r:id="rId1181" ref="I791"/>
    <hyperlink r:id="rId1182" ref="A792"/>
    <hyperlink r:id="rId1183" ref="A793"/>
    <hyperlink r:id="rId1184" ref="I793"/>
    <hyperlink r:id="rId1185" ref="A794"/>
    <hyperlink r:id="rId1186" ref="A795"/>
    <hyperlink r:id="rId1187" ref="I795"/>
    <hyperlink r:id="rId1188" ref="A796"/>
    <hyperlink r:id="rId1189" ref="A797"/>
    <hyperlink r:id="rId1190" ref="A798"/>
    <hyperlink r:id="rId1191" ref="I798"/>
    <hyperlink r:id="rId1192" ref="A799"/>
    <hyperlink r:id="rId1193" ref="I799"/>
    <hyperlink r:id="rId1194" ref="A800"/>
    <hyperlink r:id="rId1195" ref="I800"/>
    <hyperlink r:id="rId1196" ref="A801"/>
    <hyperlink r:id="rId1197" ref="I801"/>
    <hyperlink r:id="rId1198" ref="A802"/>
    <hyperlink r:id="rId1199" ref="A803"/>
    <hyperlink r:id="rId1200" ref="I803"/>
    <hyperlink r:id="rId1201" ref="A804"/>
    <hyperlink r:id="rId1202" ref="A805"/>
    <hyperlink r:id="rId1203" ref="I805"/>
    <hyperlink r:id="rId1204" ref="A806"/>
    <hyperlink r:id="rId1205" ref="A807"/>
    <hyperlink r:id="rId1206" ref="A808"/>
    <hyperlink r:id="rId1207" ref="I808"/>
    <hyperlink r:id="rId1208" ref="A809"/>
    <hyperlink r:id="rId1209" ref="A810"/>
    <hyperlink r:id="rId1210" ref="A811"/>
    <hyperlink r:id="rId1211" ref="A812"/>
    <hyperlink r:id="rId1212" ref="A813"/>
    <hyperlink r:id="rId1213" ref="A814"/>
    <hyperlink r:id="rId1214" ref="I814"/>
    <hyperlink r:id="rId1215" ref="A815"/>
    <hyperlink r:id="rId1216" ref="A816"/>
    <hyperlink r:id="rId1217" ref="I816"/>
    <hyperlink r:id="rId1218" ref="A817"/>
    <hyperlink r:id="rId1219" ref="I817"/>
    <hyperlink r:id="rId1220" ref="A818"/>
    <hyperlink r:id="rId1221" ref="I818"/>
    <hyperlink r:id="rId1222" ref="A819"/>
    <hyperlink r:id="rId1223" ref="A820"/>
    <hyperlink r:id="rId1224" ref="A821"/>
    <hyperlink r:id="rId1225" ref="I821"/>
    <hyperlink r:id="rId1226" ref="A822"/>
    <hyperlink r:id="rId1227" ref="I822"/>
    <hyperlink r:id="rId1228" ref="A823"/>
    <hyperlink r:id="rId1229" ref="I823"/>
    <hyperlink r:id="rId1230" ref="A824"/>
    <hyperlink r:id="rId1231" ref="I824"/>
    <hyperlink r:id="rId1232" ref="A825"/>
    <hyperlink r:id="rId1233" ref="I825"/>
    <hyperlink r:id="rId1234" ref="A826"/>
    <hyperlink r:id="rId1235" ref="A827"/>
    <hyperlink r:id="rId1236" ref="A828"/>
    <hyperlink r:id="rId1237" ref="I828"/>
    <hyperlink r:id="rId1238" ref="A829"/>
    <hyperlink r:id="rId1239" ref="A830"/>
    <hyperlink r:id="rId1240" ref="A831"/>
    <hyperlink r:id="rId1241" ref="I831"/>
    <hyperlink r:id="rId1242" ref="A832"/>
    <hyperlink r:id="rId1243" ref="I832"/>
    <hyperlink r:id="rId1244" ref="A833"/>
    <hyperlink r:id="rId1245" ref="I833"/>
    <hyperlink r:id="rId1246" ref="A834"/>
    <hyperlink r:id="rId1247" ref="A835"/>
    <hyperlink r:id="rId1248" ref="A836"/>
    <hyperlink r:id="rId1249" ref="I836"/>
    <hyperlink r:id="rId1250" ref="A837"/>
    <hyperlink r:id="rId1251" ref="I837"/>
    <hyperlink r:id="rId1252" ref="A838"/>
    <hyperlink r:id="rId1253" ref="I838"/>
    <hyperlink r:id="rId1254" ref="A839"/>
    <hyperlink r:id="rId1255" ref="A840"/>
    <hyperlink r:id="rId1256" ref="A841"/>
    <hyperlink r:id="rId1257" ref="I841"/>
    <hyperlink r:id="rId1258" ref="A842"/>
    <hyperlink r:id="rId1259" ref="I842"/>
    <hyperlink r:id="rId1260" ref="A843"/>
    <hyperlink r:id="rId1261" ref="A844"/>
    <hyperlink r:id="rId1262" ref="I844"/>
    <hyperlink r:id="rId1263" ref="A845"/>
    <hyperlink r:id="rId1264" ref="A846"/>
    <hyperlink r:id="rId1265" ref="I846"/>
    <hyperlink r:id="rId1266" ref="A847"/>
    <hyperlink r:id="rId1267" ref="A848"/>
    <hyperlink r:id="rId1268" ref="A849"/>
    <hyperlink r:id="rId1269" ref="A850"/>
    <hyperlink r:id="rId1270" ref="I850"/>
    <hyperlink r:id="rId1271" ref="A851"/>
    <hyperlink r:id="rId1272" ref="A852"/>
    <hyperlink r:id="rId1273" ref="I852"/>
    <hyperlink r:id="rId1274" ref="A853"/>
    <hyperlink r:id="rId1275" ref="A854"/>
    <hyperlink r:id="rId1276" ref="A855"/>
    <hyperlink r:id="rId1277" ref="A856"/>
    <hyperlink r:id="rId1278" ref="A857"/>
    <hyperlink r:id="rId1279" ref="I857"/>
    <hyperlink r:id="rId1280" ref="A858"/>
    <hyperlink r:id="rId1281" ref="A859"/>
    <hyperlink r:id="rId1282" ref="I859"/>
    <hyperlink r:id="rId1283" ref="A860"/>
    <hyperlink r:id="rId1284" ref="I860"/>
    <hyperlink r:id="rId1285" ref="A861"/>
    <hyperlink r:id="rId1286" ref="I861"/>
    <hyperlink r:id="rId1287" ref="A862"/>
    <hyperlink r:id="rId1288" ref="A863"/>
    <hyperlink r:id="rId1289" ref="A864"/>
    <hyperlink r:id="rId1290" ref="A865"/>
    <hyperlink r:id="rId1291" ref="I865"/>
    <hyperlink r:id="rId1292" ref="A866"/>
    <hyperlink r:id="rId1293" ref="I866"/>
    <hyperlink r:id="rId1294" ref="A867"/>
    <hyperlink r:id="rId1295" ref="I867"/>
    <hyperlink r:id="rId1296" ref="A868"/>
    <hyperlink r:id="rId1297" ref="I868"/>
    <hyperlink r:id="rId1298" ref="A869"/>
    <hyperlink r:id="rId1299" ref="A870"/>
    <hyperlink r:id="rId1300" ref="A871"/>
    <hyperlink r:id="rId1301" ref="A872"/>
    <hyperlink r:id="rId1302" ref="I872"/>
    <hyperlink r:id="rId1303" ref="A873"/>
    <hyperlink r:id="rId1304" ref="A874"/>
    <hyperlink r:id="rId1305" ref="A875"/>
    <hyperlink r:id="rId1306" ref="A876"/>
    <hyperlink r:id="rId1307" ref="I876"/>
    <hyperlink r:id="rId1308" ref="A877"/>
    <hyperlink r:id="rId1309" ref="I877"/>
    <hyperlink r:id="rId1310" ref="A878"/>
    <hyperlink r:id="rId1311" ref="I878"/>
    <hyperlink r:id="rId1312" ref="A879"/>
    <hyperlink r:id="rId1313" ref="A880"/>
    <hyperlink r:id="rId1314" ref="I880"/>
    <hyperlink r:id="rId1315" ref="A881"/>
    <hyperlink r:id="rId1316" ref="I881"/>
    <hyperlink r:id="rId1317" ref="A882"/>
    <hyperlink r:id="rId1318" ref="A883"/>
    <hyperlink r:id="rId1319" ref="I883"/>
    <hyperlink r:id="rId1320" ref="A884"/>
    <hyperlink r:id="rId1321" ref="I884"/>
    <hyperlink r:id="rId1322" ref="A885"/>
    <hyperlink r:id="rId1323" ref="I885"/>
    <hyperlink r:id="rId1324" ref="A886"/>
    <hyperlink r:id="rId1325" ref="I886"/>
    <hyperlink r:id="rId1326" ref="A887"/>
    <hyperlink r:id="rId1327" ref="A888"/>
    <hyperlink r:id="rId1328" ref="I888"/>
    <hyperlink r:id="rId1329" ref="A889"/>
    <hyperlink r:id="rId1330" ref="A890"/>
    <hyperlink r:id="rId1331" ref="A891"/>
    <hyperlink r:id="rId1332" ref="I891"/>
    <hyperlink r:id="rId1333" ref="A892"/>
    <hyperlink r:id="rId1334" ref="I892"/>
    <hyperlink r:id="rId1335" ref="A893"/>
    <hyperlink r:id="rId1336" ref="I893"/>
    <hyperlink r:id="rId1337" ref="A894"/>
    <hyperlink r:id="rId1338" ref="A895"/>
    <hyperlink r:id="rId1339" ref="A896"/>
    <hyperlink r:id="rId1340" ref="I896"/>
    <hyperlink r:id="rId1341" ref="A897"/>
    <hyperlink r:id="rId1342" ref="A898"/>
    <hyperlink r:id="rId1343" ref="A899"/>
    <hyperlink r:id="rId1344" ref="A900"/>
    <hyperlink r:id="rId1345" ref="I900"/>
    <hyperlink r:id="rId1346" ref="A901"/>
    <hyperlink r:id="rId1347" ref="A902"/>
    <hyperlink r:id="rId1348" ref="I902"/>
    <hyperlink r:id="rId1349" ref="A903"/>
    <hyperlink r:id="rId1350" ref="A904"/>
    <hyperlink r:id="rId1351" ref="I904"/>
  </hyperlinks>
  <drawing r:id="rId13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88"/>
    <col customWidth="1" min="2" max="2" width="34.13"/>
    <col customWidth="1" min="3" max="3" width="34.63"/>
    <col customWidth="1" min="8" max="8" width="14.75"/>
  </cols>
  <sheetData>
    <row r="1">
      <c r="A1" s="2" t="s">
        <v>1</v>
      </c>
      <c r="B1" s="1" t="s">
        <v>2</v>
      </c>
      <c r="C1" s="1" t="s">
        <v>3</v>
      </c>
      <c r="D1" s="1" t="s">
        <v>4</v>
      </c>
      <c r="E1" s="1" t="s">
        <v>9590</v>
      </c>
      <c r="F1" s="1" t="s">
        <v>5</v>
      </c>
      <c r="G1" s="1" t="s">
        <v>6</v>
      </c>
      <c r="H1" s="1" t="s">
        <v>7</v>
      </c>
      <c r="I1" s="1" t="s">
        <v>8</v>
      </c>
    </row>
    <row r="2" hidden="1">
      <c r="A2" s="4" t="s">
        <v>15</v>
      </c>
      <c r="B2" s="1" t="s">
        <v>16</v>
      </c>
      <c r="C2" s="1" t="s">
        <v>17</v>
      </c>
      <c r="D2" s="1" t="s">
        <v>10413</v>
      </c>
      <c r="E2" s="1" t="s">
        <v>9592</v>
      </c>
      <c r="F2" s="1" t="s">
        <v>19</v>
      </c>
      <c r="G2" s="1" t="s">
        <v>11</v>
      </c>
      <c r="H2" s="1" t="s">
        <v>11</v>
      </c>
      <c r="I2" s="1" t="s">
        <v>11</v>
      </c>
    </row>
    <row r="3" hidden="1">
      <c r="A3" s="4" t="s">
        <v>25</v>
      </c>
      <c r="B3" s="1" t="s">
        <v>26</v>
      </c>
      <c r="C3" s="1" t="s">
        <v>27</v>
      </c>
      <c r="D3" s="1" t="s">
        <v>10414</v>
      </c>
      <c r="E3" s="1" t="s">
        <v>9592</v>
      </c>
      <c r="F3" s="1" t="s">
        <v>29</v>
      </c>
      <c r="G3" s="1" t="s">
        <v>11</v>
      </c>
      <c r="H3" s="5" t="s">
        <v>30</v>
      </c>
      <c r="I3" s="1" t="s">
        <v>31</v>
      </c>
    </row>
    <row r="4" hidden="1">
      <c r="A4" s="4" t="s">
        <v>37</v>
      </c>
      <c r="B4" s="1" t="s">
        <v>38</v>
      </c>
      <c r="C4" s="1" t="s">
        <v>39</v>
      </c>
      <c r="D4" s="1" t="s">
        <v>10415</v>
      </c>
      <c r="E4" s="1" t="s">
        <v>9595</v>
      </c>
      <c r="F4" s="1" t="s">
        <v>41</v>
      </c>
      <c r="G4" s="1" t="s">
        <v>42</v>
      </c>
      <c r="H4" s="1" t="s">
        <v>11</v>
      </c>
      <c r="I4" s="1" t="s">
        <v>43</v>
      </c>
    </row>
    <row r="5" hidden="1">
      <c r="A5" s="4" t="s">
        <v>47</v>
      </c>
      <c r="B5" s="1" t="s">
        <v>48</v>
      </c>
      <c r="C5" s="1" t="s">
        <v>49</v>
      </c>
      <c r="D5" s="1" t="s">
        <v>10416</v>
      </c>
      <c r="E5" s="1" t="s">
        <v>9597</v>
      </c>
      <c r="F5" s="1" t="s">
        <v>51</v>
      </c>
      <c r="G5" s="1" t="s">
        <v>52</v>
      </c>
      <c r="H5" s="1" t="s">
        <v>11</v>
      </c>
      <c r="I5" s="1" t="s">
        <v>53</v>
      </c>
    </row>
    <row r="6" hidden="1">
      <c r="A6" s="4" t="s">
        <v>55</v>
      </c>
      <c r="B6" s="1" t="s">
        <v>56</v>
      </c>
      <c r="C6" s="1" t="s">
        <v>57</v>
      </c>
      <c r="D6" s="1" t="s">
        <v>10417</v>
      </c>
      <c r="E6" s="1" t="s">
        <v>9599</v>
      </c>
      <c r="F6" s="1" t="s">
        <v>59</v>
      </c>
      <c r="G6" s="1" t="s">
        <v>60</v>
      </c>
      <c r="H6" s="5" t="s">
        <v>61</v>
      </c>
      <c r="I6" s="1" t="s">
        <v>53</v>
      </c>
    </row>
    <row r="7" hidden="1">
      <c r="A7" s="4" t="s">
        <v>63</v>
      </c>
      <c r="B7" s="1" t="s">
        <v>64</v>
      </c>
      <c r="C7" s="1" t="s">
        <v>65</v>
      </c>
      <c r="D7" s="1" t="s">
        <v>10418</v>
      </c>
      <c r="E7" s="1" t="s">
        <v>9601</v>
      </c>
      <c r="F7" s="1" t="s">
        <v>67</v>
      </c>
      <c r="G7" s="1" t="s">
        <v>68</v>
      </c>
      <c r="H7" s="1" t="s">
        <v>11</v>
      </c>
      <c r="I7" s="1" t="s">
        <v>11</v>
      </c>
    </row>
    <row r="8" hidden="1">
      <c r="A8" s="4" t="s">
        <v>74</v>
      </c>
      <c r="B8" s="1" t="s">
        <v>75</v>
      </c>
      <c r="C8" s="1" t="s">
        <v>76</v>
      </c>
      <c r="D8" s="1" t="s">
        <v>10419</v>
      </c>
      <c r="E8" s="1" t="s">
        <v>9603</v>
      </c>
      <c r="F8" s="1" t="s">
        <v>78</v>
      </c>
      <c r="G8" s="1" t="s">
        <v>79</v>
      </c>
      <c r="H8" s="1" t="s">
        <v>11</v>
      </c>
      <c r="I8" s="1" t="s">
        <v>80</v>
      </c>
    </row>
    <row r="9" hidden="1">
      <c r="A9" s="4" t="s">
        <v>86</v>
      </c>
      <c r="B9" s="1" t="s">
        <v>87</v>
      </c>
      <c r="C9" s="1" t="s">
        <v>88</v>
      </c>
      <c r="D9" s="1" t="s">
        <v>10420</v>
      </c>
      <c r="E9" s="1" t="s">
        <v>9605</v>
      </c>
      <c r="F9" s="1" t="s">
        <v>90</v>
      </c>
      <c r="G9" s="1" t="s">
        <v>11</v>
      </c>
      <c r="H9" s="5" t="s">
        <v>91</v>
      </c>
      <c r="I9" s="1" t="s">
        <v>53</v>
      </c>
    </row>
    <row r="10" hidden="1">
      <c r="A10" s="4" t="s">
        <v>93</v>
      </c>
      <c r="B10" s="1" t="s">
        <v>94</v>
      </c>
      <c r="C10" s="1" t="s">
        <v>95</v>
      </c>
      <c r="D10" s="1" t="s">
        <v>10421</v>
      </c>
      <c r="E10" s="1" t="s">
        <v>9607</v>
      </c>
      <c r="F10" s="1" t="s">
        <v>97</v>
      </c>
      <c r="G10" s="1" t="s">
        <v>11</v>
      </c>
      <c r="H10" s="1" t="s">
        <v>11</v>
      </c>
      <c r="I10" s="1" t="s">
        <v>80</v>
      </c>
    </row>
    <row r="11" hidden="1">
      <c r="A11" s="4" t="s">
        <v>115</v>
      </c>
      <c r="B11" s="1" t="s">
        <v>116</v>
      </c>
      <c r="C11" s="3"/>
      <c r="D11" s="1" t="s">
        <v>9575</v>
      </c>
      <c r="E11" s="1" t="s">
        <v>9608</v>
      </c>
      <c r="F11" s="3"/>
      <c r="G11" s="1" t="s">
        <v>11</v>
      </c>
      <c r="H11" s="1" t="s">
        <v>11</v>
      </c>
      <c r="I11" s="1" t="s">
        <v>11</v>
      </c>
    </row>
    <row r="12" hidden="1">
      <c r="A12" s="4" t="s">
        <v>148</v>
      </c>
      <c r="B12" s="1" t="s">
        <v>149</v>
      </c>
      <c r="C12" s="1" t="s">
        <v>150</v>
      </c>
      <c r="D12" s="1" t="s">
        <v>10422</v>
      </c>
      <c r="E12" s="1" t="s">
        <v>9603</v>
      </c>
      <c r="F12" s="1" t="s">
        <v>152</v>
      </c>
      <c r="G12" s="1" t="s">
        <v>153</v>
      </c>
      <c r="H12" s="3"/>
      <c r="I12" s="1" t="s">
        <v>154</v>
      </c>
    </row>
    <row r="13" hidden="1">
      <c r="A13" s="4" t="s">
        <v>162</v>
      </c>
      <c r="B13" s="1" t="s">
        <v>163</v>
      </c>
      <c r="C13" s="1" t="s">
        <v>164</v>
      </c>
      <c r="D13" s="1" t="s">
        <v>10423</v>
      </c>
      <c r="E13" s="1" t="s">
        <v>9611</v>
      </c>
      <c r="F13" s="1" t="s">
        <v>166</v>
      </c>
      <c r="G13" s="1" t="s">
        <v>11</v>
      </c>
      <c r="H13" s="5" t="s">
        <v>167</v>
      </c>
      <c r="I13" s="1" t="s">
        <v>80</v>
      </c>
    </row>
    <row r="14" hidden="1">
      <c r="A14" s="4" t="s">
        <v>177</v>
      </c>
      <c r="B14" s="1" t="s">
        <v>178</v>
      </c>
      <c r="C14" s="1" t="s">
        <v>179</v>
      </c>
      <c r="D14" s="1" t="s">
        <v>10424</v>
      </c>
      <c r="E14" s="1" t="s">
        <v>9592</v>
      </c>
      <c r="F14" s="1" t="s">
        <v>181</v>
      </c>
      <c r="G14" s="1" t="s">
        <v>11</v>
      </c>
      <c r="H14" s="5" t="s">
        <v>182</v>
      </c>
      <c r="I14" s="1" t="s">
        <v>183</v>
      </c>
    </row>
    <row r="15" hidden="1">
      <c r="A15" s="4" t="s">
        <v>191</v>
      </c>
      <c r="B15" s="1" t="s">
        <v>192</v>
      </c>
      <c r="C15" s="1" t="s">
        <v>193</v>
      </c>
      <c r="D15" s="1" t="s">
        <v>10425</v>
      </c>
      <c r="E15" s="1" t="s">
        <v>9603</v>
      </c>
      <c r="F15" s="1" t="s">
        <v>195</v>
      </c>
      <c r="G15" s="1" t="s">
        <v>11</v>
      </c>
      <c r="H15" s="5" t="s">
        <v>196</v>
      </c>
      <c r="I15" s="1" t="s">
        <v>183</v>
      </c>
    </row>
    <row r="16" hidden="1">
      <c r="A16" s="4" t="s">
        <v>206</v>
      </c>
      <c r="B16" s="1" t="s">
        <v>207</v>
      </c>
      <c r="C16" s="1" t="s">
        <v>208</v>
      </c>
      <c r="D16" s="1" t="s">
        <v>10426</v>
      </c>
      <c r="E16" s="1" t="s">
        <v>9592</v>
      </c>
      <c r="F16" s="1" t="s">
        <v>210</v>
      </c>
      <c r="G16" s="1" t="s">
        <v>11</v>
      </c>
      <c r="H16" s="5" t="s">
        <v>211</v>
      </c>
      <c r="I16" s="1" t="s">
        <v>154</v>
      </c>
    </row>
    <row r="17" hidden="1">
      <c r="A17" s="4" t="s">
        <v>217</v>
      </c>
      <c r="B17" s="1" t="s">
        <v>218</v>
      </c>
      <c r="C17" s="1" t="s">
        <v>219</v>
      </c>
      <c r="D17" s="1" t="s">
        <v>10427</v>
      </c>
      <c r="E17" s="1" t="s">
        <v>9603</v>
      </c>
      <c r="F17" s="1" t="s">
        <v>221</v>
      </c>
      <c r="G17" s="1" t="s">
        <v>11</v>
      </c>
      <c r="H17" s="5" t="s">
        <v>222</v>
      </c>
      <c r="I17" s="1" t="s">
        <v>53</v>
      </c>
    </row>
    <row r="18" hidden="1">
      <c r="A18" s="4" t="s">
        <v>240</v>
      </c>
      <c r="B18" s="1" t="s">
        <v>241</v>
      </c>
      <c r="C18" s="1" t="s">
        <v>242</v>
      </c>
      <c r="D18" s="1" t="s">
        <v>10428</v>
      </c>
      <c r="E18" s="1" t="s">
        <v>9592</v>
      </c>
      <c r="F18" s="1" t="s">
        <v>244</v>
      </c>
      <c r="G18" s="1" t="s">
        <v>11</v>
      </c>
      <c r="H18" s="5" t="s">
        <v>245</v>
      </c>
      <c r="I18" s="1" t="s">
        <v>53</v>
      </c>
    </row>
    <row r="19" hidden="1">
      <c r="A19" s="4" t="s">
        <v>263</v>
      </c>
      <c r="B19" s="1" t="s">
        <v>264</v>
      </c>
      <c r="C19" s="1" t="s">
        <v>265</v>
      </c>
      <c r="D19" s="1" t="s">
        <v>10429</v>
      </c>
      <c r="E19" s="1" t="s">
        <v>9597</v>
      </c>
      <c r="F19" s="1" t="s">
        <v>267</v>
      </c>
      <c r="G19" s="1" t="s">
        <v>11</v>
      </c>
      <c r="H19" s="5" t="s">
        <v>268</v>
      </c>
      <c r="I19" s="1" t="s">
        <v>31</v>
      </c>
    </row>
    <row r="20" hidden="1">
      <c r="A20" s="4" t="s">
        <v>270</v>
      </c>
      <c r="B20" s="1" t="s">
        <v>271</v>
      </c>
      <c r="C20" s="1" t="s">
        <v>272</v>
      </c>
      <c r="D20" s="1" t="s">
        <v>10430</v>
      </c>
      <c r="E20" s="1" t="s">
        <v>9603</v>
      </c>
      <c r="F20" s="1" t="s">
        <v>274</v>
      </c>
      <c r="G20" s="1" t="s">
        <v>11</v>
      </c>
      <c r="H20" s="1" t="s">
        <v>11</v>
      </c>
      <c r="I20" s="1" t="s">
        <v>80</v>
      </c>
    </row>
    <row r="21" hidden="1">
      <c r="A21" s="4" t="s">
        <v>278</v>
      </c>
      <c r="B21" s="1" t="s">
        <v>279</v>
      </c>
      <c r="C21" s="3"/>
      <c r="D21" s="1" t="s">
        <v>9575</v>
      </c>
      <c r="E21" s="1" t="s">
        <v>9608</v>
      </c>
      <c r="F21" s="3"/>
      <c r="G21" s="1" t="s">
        <v>11</v>
      </c>
      <c r="H21" s="1" t="s">
        <v>11</v>
      </c>
      <c r="I21" s="1" t="s">
        <v>11</v>
      </c>
    </row>
    <row r="22">
      <c r="A22" s="4" t="s">
        <v>289</v>
      </c>
      <c r="B22" s="1" t="s">
        <v>290</v>
      </c>
      <c r="C22" s="1" t="s">
        <v>291</v>
      </c>
      <c r="D22" s="1" t="s">
        <v>10431</v>
      </c>
      <c r="E22" s="1" t="s">
        <v>9619</v>
      </c>
      <c r="F22" s="1" t="s">
        <v>293</v>
      </c>
      <c r="G22" s="1" t="s">
        <v>11</v>
      </c>
      <c r="H22" s="5" t="s">
        <v>294</v>
      </c>
      <c r="I22" s="1" t="s">
        <v>31</v>
      </c>
    </row>
    <row r="23" hidden="1">
      <c r="A23" s="4" t="s">
        <v>306</v>
      </c>
      <c r="B23" s="1" t="s">
        <v>307</v>
      </c>
      <c r="C23" s="1" t="s">
        <v>308</v>
      </c>
      <c r="D23" s="1" t="s">
        <v>10432</v>
      </c>
      <c r="E23" s="1" t="s">
        <v>9597</v>
      </c>
      <c r="F23" s="1" t="s">
        <v>310</v>
      </c>
      <c r="G23" s="1" t="s">
        <v>11</v>
      </c>
      <c r="H23" s="5" t="s">
        <v>311</v>
      </c>
      <c r="I23" s="1" t="s">
        <v>312</v>
      </c>
    </row>
    <row r="24" hidden="1">
      <c r="A24" s="4" t="s">
        <v>316</v>
      </c>
      <c r="B24" s="1" t="s">
        <v>317</v>
      </c>
      <c r="C24" s="1" t="s">
        <v>318</v>
      </c>
      <c r="D24" s="1" t="s">
        <v>10433</v>
      </c>
      <c r="E24" s="1" t="s">
        <v>9622</v>
      </c>
      <c r="F24" s="1" t="s">
        <v>320</v>
      </c>
      <c r="G24" s="1" t="s">
        <v>321</v>
      </c>
      <c r="H24" s="1" t="s">
        <v>11</v>
      </c>
      <c r="I24" s="1" t="s">
        <v>43</v>
      </c>
    </row>
    <row r="25" hidden="1">
      <c r="A25" s="4" t="s">
        <v>323</v>
      </c>
      <c r="B25" s="1" t="s">
        <v>324</v>
      </c>
      <c r="C25" s="1" t="s">
        <v>325</v>
      </c>
      <c r="D25" s="1" t="s">
        <v>10434</v>
      </c>
      <c r="E25" s="1" t="s">
        <v>9597</v>
      </c>
      <c r="F25" s="1" t="s">
        <v>327</v>
      </c>
      <c r="G25" s="1" t="s">
        <v>11</v>
      </c>
      <c r="H25" s="5" t="s">
        <v>328</v>
      </c>
      <c r="I25" s="1" t="s">
        <v>80</v>
      </c>
    </row>
    <row r="26" hidden="1">
      <c r="A26" s="4" t="s">
        <v>336</v>
      </c>
      <c r="B26" s="1" t="s">
        <v>337</v>
      </c>
      <c r="C26" s="1" t="s">
        <v>338</v>
      </c>
      <c r="D26" s="1" t="s">
        <v>10435</v>
      </c>
      <c r="E26" s="1" t="s">
        <v>9592</v>
      </c>
      <c r="F26" s="1" t="s">
        <v>340</v>
      </c>
      <c r="G26" s="1" t="s">
        <v>11</v>
      </c>
      <c r="H26" s="1" t="s">
        <v>11</v>
      </c>
      <c r="I26" s="1" t="s">
        <v>312</v>
      </c>
    </row>
    <row r="27" hidden="1">
      <c r="A27" s="4" t="s">
        <v>348</v>
      </c>
      <c r="B27" s="1" t="s">
        <v>349</v>
      </c>
      <c r="C27" s="1" t="s">
        <v>350</v>
      </c>
      <c r="D27" s="1" t="s">
        <v>10436</v>
      </c>
      <c r="E27" s="1" t="s">
        <v>9592</v>
      </c>
      <c r="F27" s="1" t="s">
        <v>352</v>
      </c>
      <c r="G27" s="1" t="s">
        <v>353</v>
      </c>
      <c r="H27" s="5" t="s">
        <v>354</v>
      </c>
      <c r="I27" s="1" t="s">
        <v>154</v>
      </c>
    </row>
    <row r="28" hidden="1">
      <c r="A28" s="4" t="s">
        <v>356</v>
      </c>
      <c r="B28" s="1" t="s">
        <v>357</v>
      </c>
      <c r="C28" s="1" t="s">
        <v>358</v>
      </c>
      <c r="D28" s="1" t="s">
        <v>10437</v>
      </c>
      <c r="E28" s="1" t="s">
        <v>9603</v>
      </c>
      <c r="F28" s="1" t="s">
        <v>360</v>
      </c>
      <c r="G28" s="1" t="s">
        <v>361</v>
      </c>
      <c r="H28" s="5" t="s">
        <v>362</v>
      </c>
      <c r="I28" s="1" t="s">
        <v>312</v>
      </c>
    </row>
    <row r="29" hidden="1">
      <c r="A29" s="4" t="s">
        <v>366</v>
      </c>
      <c r="B29" s="1" t="s">
        <v>367</v>
      </c>
      <c r="C29" s="1" t="s">
        <v>368</v>
      </c>
      <c r="D29" s="1" t="s">
        <v>10438</v>
      </c>
      <c r="E29" s="1" t="s">
        <v>9628</v>
      </c>
      <c r="F29" s="1" t="s">
        <v>370</v>
      </c>
      <c r="G29" s="1" t="s">
        <v>11</v>
      </c>
      <c r="H29" s="5" t="s">
        <v>371</v>
      </c>
      <c r="I29" s="1" t="s">
        <v>154</v>
      </c>
    </row>
    <row r="30" hidden="1">
      <c r="A30" s="4" t="s">
        <v>377</v>
      </c>
      <c r="B30" s="1" t="s">
        <v>378</v>
      </c>
      <c r="C30" s="1" t="s">
        <v>379</v>
      </c>
      <c r="D30" s="1" t="s">
        <v>10439</v>
      </c>
      <c r="E30" s="1" t="s">
        <v>9603</v>
      </c>
      <c r="F30" s="1" t="s">
        <v>381</v>
      </c>
      <c r="G30" s="1" t="s">
        <v>11</v>
      </c>
      <c r="H30" s="1" t="s">
        <v>11</v>
      </c>
      <c r="I30" s="1" t="s">
        <v>382</v>
      </c>
    </row>
    <row r="31" hidden="1">
      <c r="A31" s="4" t="s">
        <v>384</v>
      </c>
      <c r="B31" s="1" t="s">
        <v>385</v>
      </c>
      <c r="C31" s="1" t="s">
        <v>386</v>
      </c>
      <c r="D31" s="1" t="s">
        <v>10440</v>
      </c>
      <c r="E31" s="1" t="s">
        <v>9631</v>
      </c>
      <c r="F31" s="1" t="s">
        <v>388</v>
      </c>
      <c r="G31" s="1" t="s">
        <v>11</v>
      </c>
      <c r="H31" s="5" t="s">
        <v>389</v>
      </c>
      <c r="I31" s="1" t="s">
        <v>80</v>
      </c>
    </row>
    <row r="32" hidden="1">
      <c r="A32" s="4" t="s">
        <v>401</v>
      </c>
      <c r="B32" s="1" t="s">
        <v>402</v>
      </c>
      <c r="C32" s="1" t="s">
        <v>403</v>
      </c>
      <c r="D32" s="1" t="s">
        <v>10441</v>
      </c>
      <c r="E32" s="1" t="s">
        <v>9603</v>
      </c>
      <c r="F32" s="1" t="s">
        <v>405</v>
      </c>
      <c r="G32" s="1" t="s">
        <v>406</v>
      </c>
      <c r="H32" s="3"/>
      <c r="I32" s="1" t="s">
        <v>53</v>
      </c>
    </row>
    <row r="33" hidden="1">
      <c r="A33" s="4" t="s">
        <v>410</v>
      </c>
      <c r="B33" s="1" t="s">
        <v>411</v>
      </c>
      <c r="C33" s="1" t="s">
        <v>412</v>
      </c>
      <c r="D33" s="1" t="s">
        <v>10442</v>
      </c>
      <c r="E33" s="1" t="s">
        <v>9597</v>
      </c>
      <c r="F33" s="1" t="s">
        <v>414</v>
      </c>
      <c r="G33" s="1" t="s">
        <v>415</v>
      </c>
      <c r="H33" s="1" t="s">
        <v>11</v>
      </c>
      <c r="I33" s="1" t="s">
        <v>183</v>
      </c>
    </row>
    <row r="34" hidden="1">
      <c r="A34" s="4" t="s">
        <v>419</v>
      </c>
      <c r="B34" s="1" t="s">
        <v>420</v>
      </c>
      <c r="C34" s="1" t="s">
        <v>421</v>
      </c>
      <c r="D34" s="1" t="s">
        <v>10443</v>
      </c>
      <c r="E34" s="1" t="s">
        <v>9631</v>
      </c>
      <c r="F34" s="1" t="s">
        <v>423</v>
      </c>
      <c r="G34" s="1" t="s">
        <v>424</v>
      </c>
      <c r="H34" s="1" t="s">
        <v>11</v>
      </c>
      <c r="I34" s="1" t="s">
        <v>80</v>
      </c>
    </row>
    <row r="35" hidden="1">
      <c r="A35" s="4" t="s">
        <v>444</v>
      </c>
      <c r="B35" s="1" t="s">
        <v>445</v>
      </c>
      <c r="C35" s="1" t="s">
        <v>446</v>
      </c>
      <c r="D35" s="1" t="s">
        <v>10444</v>
      </c>
      <c r="E35" s="1" t="s">
        <v>9636</v>
      </c>
      <c r="F35" s="1" t="s">
        <v>448</v>
      </c>
      <c r="G35" s="1" t="s">
        <v>449</v>
      </c>
      <c r="H35" s="5" t="s">
        <v>450</v>
      </c>
      <c r="I35" s="1" t="s">
        <v>183</v>
      </c>
    </row>
    <row r="36" hidden="1">
      <c r="A36" s="4" t="s">
        <v>452</v>
      </c>
      <c r="B36" s="1" t="s">
        <v>453</v>
      </c>
      <c r="C36" s="1" t="s">
        <v>454</v>
      </c>
      <c r="D36" s="1" t="s">
        <v>10445</v>
      </c>
      <c r="E36" s="1" t="s">
        <v>9603</v>
      </c>
      <c r="F36" s="1" t="s">
        <v>456</v>
      </c>
      <c r="G36" s="1" t="s">
        <v>11</v>
      </c>
      <c r="H36" s="3"/>
      <c r="I36" s="1" t="s">
        <v>53</v>
      </c>
    </row>
    <row r="37" hidden="1">
      <c r="A37" s="4" t="s">
        <v>462</v>
      </c>
      <c r="B37" s="1" t="s">
        <v>463</v>
      </c>
      <c r="C37" s="1" t="s">
        <v>464</v>
      </c>
      <c r="D37" s="1" t="s">
        <v>10446</v>
      </c>
      <c r="E37" s="1" t="s">
        <v>9603</v>
      </c>
      <c r="F37" s="1" t="s">
        <v>466</v>
      </c>
      <c r="G37" s="1" t="s">
        <v>11</v>
      </c>
      <c r="H37" s="1" t="s">
        <v>11</v>
      </c>
      <c r="I37" s="1" t="s">
        <v>11</v>
      </c>
    </row>
    <row r="38" hidden="1">
      <c r="A38" s="4" t="s">
        <v>484</v>
      </c>
      <c r="B38" s="1" t="s">
        <v>485</v>
      </c>
      <c r="C38" s="1" t="s">
        <v>486</v>
      </c>
      <c r="D38" s="1" t="s">
        <v>10447</v>
      </c>
      <c r="E38" s="1" t="s">
        <v>9592</v>
      </c>
      <c r="F38" s="1" t="s">
        <v>488</v>
      </c>
      <c r="G38" s="1" t="s">
        <v>489</v>
      </c>
      <c r="H38" s="5" t="s">
        <v>490</v>
      </c>
      <c r="I38" s="1" t="s">
        <v>80</v>
      </c>
    </row>
    <row r="39" hidden="1">
      <c r="A39" s="4" t="s">
        <v>498</v>
      </c>
      <c r="B39" s="1" t="s">
        <v>499</v>
      </c>
      <c r="C39" s="1" t="s">
        <v>500</v>
      </c>
      <c r="D39" s="1" t="s">
        <v>10448</v>
      </c>
      <c r="E39" s="1" t="s">
        <v>9631</v>
      </c>
      <c r="F39" s="1" t="s">
        <v>502</v>
      </c>
      <c r="G39" s="1" t="s">
        <v>11</v>
      </c>
      <c r="H39" s="1" t="s">
        <v>503</v>
      </c>
      <c r="I39" s="1" t="s">
        <v>312</v>
      </c>
    </row>
    <row r="40" hidden="1">
      <c r="A40" s="4" t="s">
        <v>505</v>
      </c>
      <c r="B40" s="1" t="s">
        <v>506</v>
      </c>
      <c r="C40" s="1" t="s">
        <v>507</v>
      </c>
      <c r="D40" s="1" t="s">
        <v>10449</v>
      </c>
      <c r="E40" s="1" t="s">
        <v>9631</v>
      </c>
      <c r="F40" s="1" t="s">
        <v>509</v>
      </c>
      <c r="G40" s="1" t="s">
        <v>510</v>
      </c>
      <c r="H40" s="5" t="s">
        <v>511</v>
      </c>
      <c r="I40" s="1" t="s">
        <v>154</v>
      </c>
    </row>
    <row r="41" hidden="1">
      <c r="A41" s="4" t="s">
        <v>515</v>
      </c>
      <c r="B41" s="1" t="s">
        <v>516</v>
      </c>
      <c r="C41" s="1" t="s">
        <v>517</v>
      </c>
      <c r="D41" s="1" t="s">
        <v>10450</v>
      </c>
      <c r="E41" s="1" t="s">
        <v>9595</v>
      </c>
      <c r="F41" s="1" t="s">
        <v>519</v>
      </c>
      <c r="G41" s="1" t="s">
        <v>11</v>
      </c>
      <c r="H41" s="3"/>
      <c r="I41" s="1" t="s">
        <v>183</v>
      </c>
    </row>
    <row r="42" hidden="1">
      <c r="A42" s="4" t="s">
        <v>523</v>
      </c>
      <c r="B42" s="1" t="s">
        <v>524</v>
      </c>
      <c r="C42" s="1" t="s">
        <v>525</v>
      </c>
      <c r="D42" s="1" t="s">
        <v>10451</v>
      </c>
      <c r="E42" s="1" t="s">
        <v>9592</v>
      </c>
      <c r="F42" s="1" t="s">
        <v>527</v>
      </c>
      <c r="G42" s="1" t="s">
        <v>11</v>
      </c>
      <c r="H42" s="5" t="s">
        <v>528</v>
      </c>
      <c r="I42" s="1" t="s">
        <v>80</v>
      </c>
    </row>
    <row r="43" hidden="1">
      <c r="A43" s="4" t="s">
        <v>534</v>
      </c>
      <c r="B43" s="1" t="s">
        <v>535</v>
      </c>
      <c r="C43" s="1" t="s">
        <v>536</v>
      </c>
      <c r="D43" s="1" t="s">
        <v>10452</v>
      </c>
      <c r="E43" s="1" t="s">
        <v>9597</v>
      </c>
      <c r="F43" s="1" t="s">
        <v>538</v>
      </c>
      <c r="G43" s="1" t="s">
        <v>11</v>
      </c>
      <c r="H43" s="5" t="s">
        <v>539</v>
      </c>
      <c r="I43" s="1" t="s">
        <v>31</v>
      </c>
    </row>
    <row r="44" hidden="1">
      <c r="A44" s="4" t="s">
        <v>543</v>
      </c>
      <c r="B44" s="1" t="s">
        <v>544</v>
      </c>
      <c r="C44" s="3"/>
      <c r="D44" s="1" t="s">
        <v>9575</v>
      </c>
      <c r="E44" s="1" t="s">
        <v>9608</v>
      </c>
      <c r="F44" s="3"/>
      <c r="G44" s="1" t="s">
        <v>11</v>
      </c>
      <c r="H44" s="1" t="s">
        <v>11</v>
      </c>
      <c r="I44" s="1" t="s">
        <v>11</v>
      </c>
    </row>
    <row r="45" hidden="1">
      <c r="A45" s="4" t="s">
        <v>554</v>
      </c>
      <c r="B45" s="1" t="s">
        <v>555</v>
      </c>
      <c r="C45" s="1" t="s">
        <v>556</v>
      </c>
      <c r="D45" s="1" t="s">
        <v>10453</v>
      </c>
      <c r="E45" s="1" t="s">
        <v>9592</v>
      </c>
      <c r="F45" s="1" t="s">
        <v>558</v>
      </c>
      <c r="G45" s="1" t="s">
        <v>11</v>
      </c>
      <c r="H45" s="1" t="s">
        <v>559</v>
      </c>
      <c r="I45" s="1" t="s">
        <v>11</v>
      </c>
    </row>
    <row r="46" hidden="1">
      <c r="A46" s="4" t="s">
        <v>567</v>
      </c>
      <c r="B46" s="1" t="s">
        <v>568</v>
      </c>
      <c r="C46" s="1" t="s">
        <v>569</v>
      </c>
      <c r="D46" s="1" t="s">
        <v>10454</v>
      </c>
      <c r="E46" s="1" t="s">
        <v>9597</v>
      </c>
      <c r="F46" s="1" t="s">
        <v>571</v>
      </c>
      <c r="G46" s="1" t="s">
        <v>572</v>
      </c>
      <c r="H46" s="3"/>
      <c r="I46" s="1" t="s">
        <v>31</v>
      </c>
    </row>
    <row r="47" hidden="1">
      <c r="A47" s="4" t="s">
        <v>578</v>
      </c>
      <c r="B47" s="1" t="s">
        <v>579</v>
      </c>
      <c r="C47" s="1" t="s">
        <v>580</v>
      </c>
      <c r="D47" s="1" t="s">
        <v>10455</v>
      </c>
      <c r="E47" s="1" t="s">
        <v>9597</v>
      </c>
      <c r="F47" s="1" t="s">
        <v>582</v>
      </c>
      <c r="G47" s="1" t="s">
        <v>583</v>
      </c>
      <c r="H47" s="5" t="s">
        <v>584</v>
      </c>
      <c r="I47" s="1" t="s">
        <v>80</v>
      </c>
    </row>
    <row r="48" hidden="1">
      <c r="A48" s="4" t="s">
        <v>586</v>
      </c>
      <c r="B48" s="1" t="s">
        <v>587</v>
      </c>
      <c r="C48" s="1" t="s">
        <v>588</v>
      </c>
      <c r="D48" s="1" t="s">
        <v>10456</v>
      </c>
      <c r="E48" s="1" t="s">
        <v>9597</v>
      </c>
      <c r="F48" s="1" t="s">
        <v>590</v>
      </c>
      <c r="G48" s="1" t="s">
        <v>591</v>
      </c>
      <c r="H48" s="5" t="s">
        <v>592</v>
      </c>
      <c r="I48" s="1" t="s">
        <v>31</v>
      </c>
    </row>
    <row r="49" hidden="1">
      <c r="A49" s="4" t="s">
        <v>602</v>
      </c>
      <c r="B49" s="1" t="s">
        <v>603</v>
      </c>
      <c r="C49" s="1" t="s">
        <v>604</v>
      </c>
      <c r="D49" s="1" t="s">
        <v>9575</v>
      </c>
      <c r="E49" s="1" t="s">
        <v>9608</v>
      </c>
      <c r="F49" s="3"/>
      <c r="G49" s="1" t="s">
        <v>11</v>
      </c>
      <c r="H49" s="1" t="s">
        <v>11</v>
      </c>
      <c r="I49" s="1" t="s">
        <v>11</v>
      </c>
    </row>
    <row r="50" hidden="1">
      <c r="A50" s="4" t="s">
        <v>606</v>
      </c>
      <c r="B50" s="1" t="s">
        <v>607</v>
      </c>
      <c r="C50" s="1" t="s">
        <v>608</v>
      </c>
      <c r="D50" s="1" t="s">
        <v>10457</v>
      </c>
      <c r="E50" s="1" t="s">
        <v>9650</v>
      </c>
      <c r="F50" s="1" t="s">
        <v>610</v>
      </c>
      <c r="G50" s="1" t="s">
        <v>11</v>
      </c>
      <c r="H50" s="5" t="s">
        <v>611</v>
      </c>
      <c r="I50" s="1" t="s">
        <v>31</v>
      </c>
    </row>
    <row r="51" hidden="1">
      <c r="A51" s="4" t="s">
        <v>613</v>
      </c>
      <c r="B51" s="1" t="s">
        <v>614</v>
      </c>
      <c r="C51" s="3"/>
      <c r="D51" s="1" t="s">
        <v>9575</v>
      </c>
      <c r="E51" s="1" t="s">
        <v>9608</v>
      </c>
      <c r="F51" s="3"/>
      <c r="G51" s="1" t="s">
        <v>11</v>
      </c>
      <c r="H51" s="1" t="s">
        <v>11</v>
      </c>
      <c r="I51" s="1" t="s">
        <v>11</v>
      </c>
    </row>
    <row r="52" hidden="1">
      <c r="A52" s="4" t="s">
        <v>626</v>
      </c>
      <c r="B52" s="1" t="s">
        <v>627</v>
      </c>
      <c r="C52" s="1" t="s">
        <v>628</v>
      </c>
      <c r="D52" s="1" t="s">
        <v>10458</v>
      </c>
      <c r="E52" s="1" t="s">
        <v>9628</v>
      </c>
      <c r="F52" s="1" t="s">
        <v>630</v>
      </c>
      <c r="G52" s="1" t="s">
        <v>11</v>
      </c>
      <c r="H52" s="5" t="s">
        <v>631</v>
      </c>
      <c r="I52" s="1" t="s">
        <v>80</v>
      </c>
    </row>
    <row r="53" hidden="1">
      <c r="A53" s="4" t="s">
        <v>647</v>
      </c>
      <c r="B53" s="1" t="s">
        <v>648</v>
      </c>
      <c r="C53" s="1" t="s">
        <v>649</v>
      </c>
      <c r="D53" s="1" t="s">
        <v>10459</v>
      </c>
      <c r="E53" s="1" t="s">
        <v>9603</v>
      </c>
      <c r="F53" s="1" t="s">
        <v>651</v>
      </c>
      <c r="G53" s="1" t="s">
        <v>652</v>
      </c>
      <c r="H53" s="5" t="s">
        <v>653</v>
      </c>
      <c r="I53" s="1" t="s">
        <v>654</v>
      </c>
    </row>
    <row r="54" hidden="1">
      <c r="A54" s="4" t="s">
        <v>656</v>
      </c>
      <c r="B54" s="1" t="s">
        <v>657</v>
      </c>
      <c r="C54" s="1" t="s">
        <v>658</v>
      </c>
      <c r="D54" s="1" t="s">
        <v>10460</v>
      </c>
      <c r="E54" s="1" t="s">
        <v>9592</v>
      </c>
      <c r="F54" s="1" t="s">
        <v>660</v>
      </c>
      <c r="G54" s="1" t="s">
        <v>11</v>
      </c>
      <c r="H54" s="3"/>
      <c r="I54" s="1" t="s">
        <v>312</v>
      </c>
    </row>
    <row r="55" hidden="1">
      <c r="A55" s="4" t="s">
        <v>662</v>
      </c>
      <c r="B55" s="1" t="s">
        <v>663</v>
      </c>
      <c r="C55" s="1" t="s">
        <v>664</v>
      </c>
      <c r="D55" s="1" t="s">
        <v>10461</v>
      </c>
      <c r="E55" s="1" t="s">
        <v>9597</v>
      </c>
      <c r="F55" s="1" t="s">
        <v>666</v>
      </c>
      <c r="G55" s="1" t="s">
        <v>11</v>
      </c>
      <c r="H55" s="5" t="s">
        <v>667</v>
      </c>
      <c r="I55" s="1" t="s">
        <v>80</v>
      </c>
    </row>
    <row r="56" hidden="1">
      <c r="A56" s="4" t="s">
        <v>671</v>
      </c>
      <c r="B56" s="1" t="s">
        <v>672</v>
      </c>
      <c r="C56" s="3"/>
      <c r="D56" s="1" t="s">
        <v>9575</v>
      </c>
      <c r="E56" s="1" t="s">
        <v>9608</v>
      </c>
      <c r="F56" s="3"/>
      <c r="G56" s="1" t="s">
        <v>11</v>
      </c>
      <c r="H56" s="1" t="s">
        <v>11</v>
      </c>
      <c r="I56" s="1" t="s">
        <v>11</v>
      </c>
    </row>
    <row r="57" hidden="1">
      <c r="A57" s="4" t="s">
        <v>674</v>
      </c>
      <c r="B57" s="1" t="s">
        <v>675</v>
      </c>
      <c r="C57" s="1" t="s">
        <v>676</v>
      </c>
      <c r="D57" s="1" t="s">
        <v>10462</v>
      </c>
      <c r="E57" s="1" t="s">
        <v>9636</v>
      </c>
      <c r="F57" s="1" t="s">
        <v>678</v>
      </c>
      <c r="G57" s="1" t="s">
        <v>11</v>
      </c>
      <c r="H57" s="5" t="s">
        <v>679</v>
      </c>
      <c r="I57" s="1" t="s">
        <v>11</v>
      </c>
    </row>
    <row r="58" hidden="1">
      <c r="A58" s="4" t="s">
        <v>683</v>
      </c>
      <c r="B58" s="1" t="s">
        <v>684</v>
      </c>
      <c r="C58" s="1" t="s">
        <v>685</v>
      </c>
      <c r="D58" s="1" t="s">
        <v>10463</v>
      </c>
      <c r="E58" s="1" t="s">
        <v>9657</v>
      </c>
      <c r="F58" s="1" t="s">
        <v>687</v>
      </c>
      <c r="G58" s="1" t="s">
        <v>11</v>
      </c>
      <c r="H58" s="5" t="s">
        <v>688</v>
      </c>
      <c r="I58" s="1" t="s">
        <v>31</v>
      </c>
    </row>
    <row r="59" hidden="1">
      <c r="A59" s="4" t="s">
        <v>692</v>
      </c>
      <c r="B59" s="1" t="s">
        <v>693</v>
      </c>
      <c r="C59" s="1" t="s">
        <v>694</v>
      </c>
      <c r="D59" s="1" t="s">
        <v>10464</v>
      </c>
      <c r="E59" s="1" t="s">
        <v>9592</v>
      </c>
      <c r="F59" s="1" t="s">
        <v>696</v>
      </c>
      <c r="G59" s="1" t="s">
        <v>697</v>
      </c>
      <c r="H59" s="1" t="s">
        <v>11</v>
      </c>
      <c r="I59" s="1" t="s">
        <v>80</v>
      </c>
    </row>
    <row r="60" hidden="1">
      <c r="A60" s="4" t="s">
        <v>699</v>
      </c>
      <c r="B60" s="1" t="s">
        <v>700</v>
      </c>
      <c r="C60" s="1" t="s">
        <v>701</v>
      </c>
      <c r="D60" s="1" t="s">
        <v>10465</v>
      </c>
      <c r="E60" s="1" t="s">
        <v>9603</v>
      </c>
      <c r="F60" s="1" t="s">
        <v>703</v>
      </c>
      <c r="G60" s="1" t="s">
        <v>704</v>
      </c>
      <c r="H60" s="1" t="s">
        <v>11</v>
      </c>
      <c r="I60" s="1" t="s">
        <v>80</v>
      </c>
    </row>
    <row r="61" hidden="1">
      <c r="A61" s="4" t="s">
        <v>706</v>
      </c>
      <c r="B61" s="1" t="s">
        <v>707</v>
      </c>
      <c r="C61" s="1" t="s">
        <v>708</v>
      </c>
      <c r="D61" s="1" t="s">
        <v>10466</v>
      </c>
      <c r="E61" s="1" t="s">
        <v>9661</v>
      </c>
      <c r="F61" s="1" t="s">
        <v>710</v>
      </c>
      <c r="G61" s="1" t="s">
        <v>11</v>
      </c>
      <c r="H61" s="5" t="s">
        <v>711</v>
      </c>
      <c r="I61" s="1" t="s">
        <v>80</v>
      </c>
    </row>
    <row r="62" hidden="1">
      <c r="A62" s="4" t="s">
        <v>715</v>
      </c>
      <c r="B62" s="1" t="s">
        <v>716</v>
      </c>
      <c r="C62" s="1" t="s">
        <v>717</v>
      </c>
      <c r="D62" s="1" t="s">
        <v>10467</v>
      </c>
      <c r="E62" s="1" t="s">
        <v>9597</v>
      </c>
      <c r="F62" s="1" t="s">
        <v>719</v>
      </c>
      <c r="G62" s="1" t="s">
        <v>11</v>
      </c>
      <c r="H62" s="5" t="s">
        <v>720</v>
      </c>
      <c r="I62" s="1" t="s">
        <v>80</v>
      </c>
    </row>
    <row r="63" hidden="1">
      <c r="A63" s="4" t="s">
        <v>722</v>
      </c>
      <c r="B63" s="1" t="s">
        <v>723</v>
      </c>
      <c r="C63" s="3"/>
      <c r="D63" s="1" t="s">
        <v>9575</v>
      </c>
      <c r="E63" s="1" t="s">
        <v>9608</v>
      </c>
      <c r="F63" s="3"/>
      <c r="G63" s="1" t="s">
        <v>11</v>
      </c>
      <c r="H63" s="1" t="s">
        <v>11</v>
      </c>
      <c r="I63" s="1" t="s">
        <v>11</v>
      </c>
    </row>
    <row r="64" hidden="1">
      <c r="A64" s="4" t="s">
        <v>729</v>
      </c>
      <c r="B64" s="1" t="s">
        <v>730</v>
      </c>
      <c r="C64" s="1" t="s">
        <v>731</v>
      </c>
      <c r="D64" s="1" t="s">
        <v>10468</v>
      </c>
      <c r="E64" s="1" t="s">
        <v>9592</v>
      </c>
      <c r="F64" s="1" t="s">
        <v>733</v>
      </c>
      <c r="G64" s="1" t="s">
        <v>11</v>
      </c>
      <c r="H64" s="5" t="s">
        <v>734</v>
      </c>
      <c r="I64" s="1" t="s">
        <v>43</v>
      </c>
    </row>
    <row r="65" hidden="1">
      <c r="A65" s="4" t="s">
        <v>770</v>
      </c>
      <c r="B65" s="1" t="s">
        <v>771</v>
      </c>
      <c r="C65" s="3"/>
      <c r="D65" s="1" t="s">
        <v>9575</v>
      </c>
      <c r="E65" s="1" t="s">
        <v>9608</v>
      </c>
      <c r="F65" s="3"/>
      <c r="G65" s="1" t="s">
        <v>11</v>
      </c>
      <c r="H65" s="1" t="s">
        <v>11</v>
      </c>
      <c r="I65" s="1" t="s">
        <v>11</v>
      </c>
    </row>
    <row r="66" hidden="1">
      <c r="A66" s="4" t="s">
        <v>775</v>
      </c>
      <c r="B66" s="1" t="s">
        <v>776</v>
      </c>
      <c r="C66" s="1" t="s">
        <v>777</v>
      </c>
      <c r="D66" s="1" t="s">
        <v>10469</v>
      </c>
      <c r="E66" s="1" t="s">
        <v>9665</v>
      </c>
      <c r="F66" s="1" t="s">
        <v>779</v>
      </c>
      <c r="G66" s="1" t="s">
        <v>11</v>
      </c>
      <c r="H66" s="5" t="s">
        <v>780</v>
      </c>
      <c r="I66" s="1" t="s">
        <v>53</v>
      </c>
    </row>
    <row r="67" hidden="1">
      <c r="A67" s="4" t="s">
        <v>782</v>
      </c>
      <c r="B67" s="1" t="s">
        <v>783</v>
      </c>
      <c r="C67" s="1" t="s">
        <v>784</v>
      </c>
      <c r="D67" s="1" t="s">
        <v>10470</v>
      </c>
      <c r="E67" s="1" t="s">
        <v>9592</v>
      </c>
      <c r="F67" s="1" t="s">
        <v>786</v>
      </c>
      <c r="G67" s="1" t="s">
        <v>787</v>
      </c>
      <c r="H67" s="1" t="s">
        <v>11</v>
      </c>
      <c r="I67" s="1" t="s">
        <v>80</v>
      </c>
    </row>
    <row r="68" hidden="1">
      <c r="A68" s="4" t="s">
        <v>803</v>
      </c>
      <c r="B68" s="1" t="s">
        <v>804</v>
      </c>
      <c r="C68" s="1" t="s">
        <v>805</v>
      </c>
      <c r="D68" s="1" t="s">
        <v>10471</v>
      </c>
      <c r="E68" s="1" t="s">
        <v>9661</v>
      </c>
      <c r="F68" s="1" t="s">
        <v>807</v>
      </c>
      <c r="G68" s="1" t="s">
        <v>11</v>
      </c>
      <c r="H68" s="3"/>
      <c r="I68" s="1" t="s">
        <v>80</v>
      </c>
    </row>
    <row r="69" hidden="1">
      <c r="A69" s="4" t="s">
        <v>809</v>
      </c>
      <c r="B69" s="1" t="s">
        <v>810</v>
      </c>
      <c r="C69" s="1" t="s">
        <v>811</v>
      </c>
      <c r="D69" s="1" t="s">
        <v>10472</v>
      </c>
      <c r="E69" s="1" t="s">
        <v>9592</v>
      </c>
      <c r="F69" s="1" t="s">
        <v>813</v>
      </c>
      <c r="G69" s="1" t="s">
        <v>11</v>
      </c>
      <c r="H69" s="5" t="s">
        <v>814</v>
      </c>
      <c r="I69" s="1" t="s">
        <v>31</v>
      </c>
    </row>
    <row r="70" hidden="1">
      <c r="A70" s="4" t="s">
        <v>818</v>
      </c>
      <c r="B70" s="1" t="s">
        <v>819</v>
      </c>
      <c r="C70" s="1" t="s">
        <v>820</v>
      </c>
      <c r="D70" s="1" t="s">
        <v>10473</v>
      </c>
      <c r="E70" s="1" t="s">
        <v>9670</v>
      </c>
      <c r="F70" s="1" t="s">
        <v>822</v>
      </c>
      <c r="G70" s="1" t="s">
        <v>11</v>
      </c>
      <c r="H70" s="5" t="s">
        <v>823</v>
      </c>
      <c r="I70" s="1" t="s">
        <v>183</v>
      </c>
    </row>
    <row r="71" hidden="1">
      <c r="A71" s="4" t="s">
        <v>825</v>
      </c>
      <c r="B71" s="1" t="s">
        <v>826</v>
      </c>
      <c r="C71" s="3"/>
      <c r="D71" s="1" t="s">
        <v>9575</v>
      </c>
      <c r="E71" s="1" t="s">
        <v>9608</v>
      </c>
      <c r="F71" s="3"/>
      <c r="G71" s="1" t="s">
        <v>11</v>
      </c>
      <c r="H71" s="1" t="s">
        <v>11</v>
      </c>
      <c r="I71" s="1" t="s">
        <v>11</v>
      </c>
    </row>
    <row r="72" hidden="1">
      <c r="A72" s="4" t="s">
        <v>832</v>
      </c>
      <c r="B72" s="1" t="s">
        <v>833</v>
      </c>
      <c r="C72" s="1" t="s">
        <v>834</v>
      </c>
      <c r="D72" s="1" t="s">
        <v>10474</v>
      </c>
      <c r="E72" s="1" t="s">
        <v>9592</v>
      </c>
      <c r="F72" s="1" t="s">
        <v>836</v>
      </c>
      <c r="G72" s="1" t="s">
        <v>11</v>
      </c>
      <c r="H72" s="3"/>
      <c r="I72" s="1" t="s">
        <v>183</v>
      </c>
    </row>
    <row r="73" hidden="1">
      <c r="A73" s="4" t="s">
        <v>856</v>
      </c>
      <c r="B73" s="1" t="s">
        <v>857</v>
      </c>
      <c r="C73" s="1" t="s">
        <v>858</v>
      </c>
      <c r="D73" s="1" t="s">
        <v>10475</v>
      </c>
      <c r="E73" s="1" t="s">
        <v>9603</v>
      </c>
      <c r="F73" s="1" t="s">
        <v>860</v>
      </c>
      <c r="G73" s="1" t="s">
        <v>11</v>
      </c>
      <c r="H73" s="1" t="s">
        <v>11</v>
      </c>
      <c r="I73" s="1" t="s">
        <v>183</v>
      </c>
    </row>
    <row r="74" hidden="1">
      <c r="A74" s="4" t="s">
        <v>866</v>
      </c>
      <c r="B74" s="1" t="s">
        <v>867</v>
      </c>
      <c r="C74" s="1" t="s">
        <v>868</v>
      </c>
      <c r="D74" s="1" t="s">
        <v>10476</v>
      </c>
      <c r="E74" s="1" t="s">
        <v>9628</v>
      </c>
      <c r="F74" s="1" t="s">
        <v>870</v>
      </c>
      <c r="G74" s="1" t="s">
        <v>871</v>
      </c>
      <c r="H74" s="1" t="s">
        <v>11</v>
      </c>
      <c r="I74" s="1" t="s">
        <v>53</v>
      </c>
    </row>
    <row r="75" hidden="1">
      <c r="A75" s="4" t="s">
        <v>877</v>
      </c>
      <c r="B75" s="1" t="s">
        <v>878</v>
      </c>
      <c r="C75" s="1" t="s">
        <v>879</v>
      </c>
      <c r="D75" s="1" t="s">
        <v>10477</v>
      </c>
      <c r="E75" s="1" t="s">
        <v>9597</v>
      </c>
      <c r="F75" s="1" t="s">
        <v>881</v>
      </c>
      <c r="G75" s="1" t="s">
        <v>11</v>
      </c>
      <c r="H75" s="3"/>
      <c r="I75" s="1" t="s">
        <v>80</v>
      </c>
    </row>
    <row r="76" hidden="1">
      <c r="A76" s="4" t="s">
        <v>893</v>
      </c>
      <c r="B76" s="1" t="s">
        <v>894</v>
      </c>
      <c r="C76" s="1" t="s">
        <v>895</v>
      </c>
      <c r="D76" s="1" t="s">
        <v>10478</v>
      </c>
      <c r="E76" s="1" t="s">
        <v>9597</v>
      </c>
      <c r="F76" s="1" t="s">
        <v>897</v>
      </c>
      <c r="G76" s="1" t="s">
        <v>898</v>
      </c>
      <c r="H76" s="3"/>
      <c r="I76" s="1" t="s">
        <v>183</v>
      </c>
    </row>
    <row r="77" hidden="1">
      <c r="A77" s="4" t="s">
        <v>906</v>
      </c>
      <c r="B77" s="1" t="s">
        <v>907</v>
      </c>
      <c r="C77" s="1" t="s">
        <v>908</v>
      </c>
      <c r="D77" s="1" t="s">
        <v>10479</v>
      </c>
      <c r="E77" s="1" t="s">
        <v>9597</v>
      </c>
      <c r="F77" s="1" t="s">
        <v>910</v>
      </c>
      <c r="G77" s="1" t="s">
        <v>11</v>
      </c>
      <c r="H77" s="5" t="s">
        <v>911</v>
      </c>
      <c r="I77" s="1" t="s">
        <v>80</v>
      </c>
    </row>
    <row r="78" hidden="1">
      <c r="A78" s="4" t="s">
        <v>915</v>
      </c>
      <c r="B78" s="1" t="s">
        <v>916</v>
      </c>
      <c r="C78" s="3"/>
      <c r="D78" s="1" t="s">
        <v>9575</v>
      </c>
      <c r="E78" s="1" t="s">
        <v>9608</v>
      </c>
      <c r="F78" s="3"/>
      <c r="G78" s="1" t="s">
        <v>11</v>
      </c>
      <c r="H78" s="1" t="s">
        <v>11</v>
      </c>
      <c r="I78" s="1" t="s">
        <v>11</v>
      </c>
    </row>
    <row r="79" hidden="1">
      <c r="A79" s="4" t="s">
        <v>918</v>
      </c>
      <c r="B79" s="1" t="s">
        <v>919</v>
      </c>
      <c r="C79" s="1" t="s">
        <v>920</v>
      </c>
      <c r="D79" s="1" t="s">
        <v>10480</v>
      </c>
      <c r="E79" s="1" t="s">
        <v>9592</v>
      </c>
      <c r="F79" s="1" t="s">
        <v>922</v>
      </c>
      <c r="G79" s="1" t="s">
        <v>11</v>
      </c>
      <c r="H79" s="5" t="s">
        <v>923</v>
      </c>
      <c r="I79" s="1" t="s">
        <v>924</v>
      </c>
    </row>
    <row r="80" hidden="1">
      <c r="A80" s="4" t="s">
        <v>926</v>
      </c>
      <c r="B80" s="1" t="s">
        <v>927</v>
      </c>
      <c r="C80" s="1" t="s">
        <v>928</v>
      </c>
      <c r="D80" s="1" t="s">
        <v>10481</v>
      </c>
      <c r="E80" s="1" t="s">
        <v>9631</v>
      </c>
      <c r="F80" s="1" t="s">
        <v>930</v>
      </c>
      <c r="G80" s="1" t="s">
        <v>11</v>
      </c>
      <c r="H80" s="5" t="s">
        <v>931</v>
      </c>
      <c r="I80" s="1" t="s">
        <v>183</v>
      </c>
    </row>
    <row r="81" hidden="1">
      <c r="A81" s="4" t="s">
        <v>939</v>
      </c>
      <c r="B81" s="1" t="s">
        <v>940</v>
      </c>
      <c r="C81" s="1" t="s">
        <v>941</v>
      </c>
      <c r="D81" s="1" t="s">
        <v>10482</v>
      </c>
      <c r="E81" s="1" t="s">
        <v>9592</v>
      </c>
      <c r="F81" s="1" t="s">
        <v>943</v>
      </c>
      <c r="G81" s="1" t="s">
        <v>944</v>
      </c>
      <c r="H81" s="1" t="s">
        <v>11</v>
      </c>
      <c r="I81" s="1" t="s">
        <v>11</v>
      </c>
    </row>
    <row r="82" hidden="1">
      <c r="A82" s="4" t="s">
        <v>950</v>
      </c>
      <c r="B82" s="1" t="s">
        <v>951</v>
      </c>
      <c r="C82" s="1" t="s">
        <v>952</v>
      </c>
      <c r="D82" s="1" t="s">
        <v>10483</v>
      </c>
      <c r="E82" s="1" t="s">
        <v>9597</v>
      </c>
      <c r="F82" s="1" t="s">
        <v>954</v>
      </c>
      <c r="G82" s="1" t="s">
        <v>955</v>
      </c>
      <c r="H82" s="3"/>
      <c r="I82" s="1" t="s">
        <v>154</v>
      </c>
    </row>
    <row r="83" hidden="1">
      <c r="A83" s="4" t="s">
        <v>957</v>
      </c>
      <c r="B83" s="1" t="s">
        <v>958</v>
      </c>
      <c r="C83" s="3"/>
      <c r="D83" s="1" t="s">
        <v>9575</v>
      </c>
      <c r="E83" s="1" t="s">
        <v>9608</v>
      </c>
      <c r="F83" s="3"/>
      <c r="G83" s="1" t="s">
        <v>11</v>
      </c>
      <c r="H83" s="1" t="s">
        <v>11</v>
      </c>
      <c r="I83" s="1" t="s">
        <v>11</v>
      </c>
    </row>
    <row r="84" hidden="1">
      <c r="A84" s="4" t="s">
        <v>960</v>
      </c>
      <c r="B84" s="1" t="s">
        <v>961</v>
      </c>
      <c r="C84" s="1" t="s">
        <v>962</v>
      </c>
      <c r="D84" s="1" t="s">
        <v>10484</v>
      </c>
      <c r="E84" s="1" t="s">
        <v>9603</v>
      </c>
      <c r="F84" s="1" t="s">
        <v>964</v>
      </c>
      <c r="G84" s="1" t="s">
        <v>965</v>
      </c>
      <c r="H84" s="1" t="s">
        <v>11</v>
      </c>
      <c r="I84" s="1" t="s">
        <v>183</v>
      </c>
    </row>
    <row r="85" hidden="1">
      <c r="A85" s="4" t="s">
        <v>971</v>
      </c>
      <c r="B85" s="1" t="s">
        <v>972</v>
      </c>
      <c r="C85" s="1" t="s">
        <v>973</v>
      </c>
      <c r="D85" s="1" t="s">
        <v>10485</v>
      </c>
      <c r="E85" s="1" t="s">
        <v>9683</v>
      </c>
      <c r="F85" s="1" t="s">
        <v>975</v>
      </c>
      <c r="G85" s="1" t="s">
        <v>976</v>
      </c>
      <c r="H85" s="5" t="s">
        <v>977</v>
      </c>
      <c r="I85" s="1" t="s">
        <v>80</v>
      </c>
    </row>
    <row r="86" hidden="1">
      <c r="A86" s="4" t="s">
        <v>979</v>
      </c>
      <c r="B86" s="1" t="s">
        <v>980</v>
      </c>
      <c r="C86" s="1" t="s">
        <v>981</v>
      </c>
      <c r="D86" s="1" t="s">
        <v>10486</v>
      </c>
      <c r="E86" s="1" t="s">
        <v>9603</v>
      </c>
      <c r="F86" s="1" t="s">
        <v>983</v>
      </c>
      <c r="G86" s="1" t="s">
        <v>984</v>
      </c>
      <c r="H86" s="1" t="s">
        <v>11</v>
      </c>
      <c r="I86" s="1" t="s">
        <v>312</v>
      </c>
    </row>
    <row r="87">
      <c r="A87" s="4" t="s">
        <v>986</v>
      </c>
      <c r="B87" s="1" t="s">
        <v>987</v>
      </c>
      <c r="C87" s="1" t="s">
        <v>988</v>
      </c>
      <c r="D87" s="1" t="s">
        <v>10487</v>
      </c>
      <c r="E87" s="1" t="s">
        <v>9619</v>
      </c>
      <c r="F87" s="1" t="s">
        <v>990</v>
      </c>
      <c r="G87" s="1" t="s">
        <v>11</v>
      </c>
      <c r="H87" s="5" t="s">
        <v>991</v>
      </c>
      <c r="I87" s="1" t="s">
        <v>11</v>
      </c>
    </row>
    <row r="88" hidden="1">
      <c r="A88" s="4" t="s">
        <v>1009</v>
      </c>
      <c r="B88" s="1" t="s">
        <v>1010</v>
      </c>
      <c r="C88" s="1" t="s">
        <v>1011</v>
      </c>
      <c r="D88" s="1" t="s">
        <v>10488</v>
      </c>
      <c r="E88" s="1" t="s">
        <v>9592</v>
      </c>
      <c r="F88" s="1" t="s">
        <v>1013</v>
      </c>
      <c r="G88" s="1" t="s">
        <v>1014</v>
      </c>
      <c r="H88" s="3"/>
      <c r="I88" s="1" t="s">
        <v>31</v>
      </c>
    </row>
    <row r="89" hidden="1">
      <c r="A89" s="4" t="s">
        <v>1018</v>
      </c>
      <c r="B89" s="1" t="s">
        <v>1019</v>
      </c>
      <c r="C89" s="1" t="s">
        <v>1020</v>
      </c>
      <c r="D89" s="1" t="s">
        <v>10489</v>
      </c>
      <c r="E89" s="1" t="s">
        <v>9601</v>
      </c>
      <c r="F89" s="1" t="s">
        <v>1022</v>
      </c>
      <c r="G89" s="1" t="s">
        <v>11</v>
      </c>
      <c r="H89" s="5" t="s">
        <v>1023</v>
      </c>
      <c r="I89" s="1" t="s">
        <v>53</v>
      </c>
    </row>
    <row r="90" hidden="1">
      <c r="A90" s="4" t="s">
        <v>1029</v>
      </c>
      <c r="B90" s="1" t="s">
        <v>1030</v>
      </c>
      <c r="C90" s="1" t="s">
        <v>1031</v>
      </c>
      <c r="D90" s="1" t="s">
        <v>10490</v>
      </c>
      <c r="E90" s="1" t="s">
        <v>9631</v>
      </c>
      <c r="F90" s="1" t="s">
        <v>1033</v>
      </c>
      <c r="G90" s="1" t="s">
        <v>11</v>
      </c>
      <c r="H90" s="1" t="s">
        <v>11</v>
      </c>
      <c r="I90" s="1" t="s">
        <v>183</v>
      </c>
    </row>
    <row r="91" hidden="1">
      <c r="A91" s="4" t="s">
        <v>1035</v>
      </c>
      <c r="B91" s="1" t="s">
        <v>1036</v>
      </c>
      <c r="C91" s="1" t="s">
        <v>1037</v>
      </c>
      <c r="D91" s="1" t="s">
        <v>10491</v>
      </c>
      <c r="E91" s="1" t="s">
        <v>9592</v>
      </c>
      <c r="F91" s="1" t="s">
        <v>1039</v>
      </c>
      <c r="G91" s="1" t="s">
        <v>1040</v>
      </c>
      <c r="H91" s="5" t="s">
        <v>1041</v>
      </c>
      <c r="I91" s="1" t="s">
        <v>80</v>
      </c>
    </row>
    <row r="92" hidden="1">
      <c r="A92" s="4" t="s">
        <v>1043</v>
      </c>
      <c r="B92" s="1" t="s">
        <v>1044</v>
      </c>
      <c r="C92" s="1" t="s">
        <v>1045</v>
      </c>
      <c r="D92" s="1" t="s">
        <v>10492</v>
      </c>
      <c r="E92" s="1" t="s">
        <v>9597</v>
      </c>
      <c r="F92" s="1" t="s">
        <v>1047</v>
      </c>
      <c r="G92" s="1" t="s">
        <v>11</v>
      </c>
      <c r="H92" s="5" t="s">
        <v>1048</v>
      </c>
      <c r="I92" s="1" t="s">
        <v>31</v>
      </c>
    </row>
    <row r="93" hidden="1">
      <c r="A93" s="4" t="s">
        <v>1052</v>
      </c>
      <c r="B93" s="1" t="s">
        <v>1053</v>
      </c>
      <c r="C93" s="1" t="s">
        <v>1054</v>
      </c>
      <c r="D93" s="1" t="s">
        <v>10493</v>
      </c>
      <c r="E93" s="1" t="s">
        <v>9691</v>
      </c>
      <c r="F93" s="1" t="s">
        <v>1056</v>
      </c>
      <c r="G93" s="1" t="s">
        <v>11</v>
      </c>
      <c r="H93" s="5" t="s">
        <v>1057</v>
      </c>
      <c r="I93" s="1" t="s">
        <v>183</v>
      </c>
    </row>
    <row r="94" hidden="1">
      <c r="A94" s="4" t="s">
        <v>1059</v>
      </c>
      <c r="B94" s="1" t="s">
        <v>1060</v>
      </c>
      <c r="C94" s="1" t="s">
        <v>1061</v>
      </c>
      <c r="D94" s="1" t="s">
        <v>10494</v>
      </c>
      <c r="E94" s="1" t="s">
        <v>9603</v>
      </c>
      <c r="F94" s="1" t="s">
        <v>1063</v>
      </c>
      <c r="G94" s="1" t="s">
        <v>1064</v>
      </c>
      <c r="H94" s="5" t="s">
        <v>1065</v>
      </c>
      <c r="I94" s="1" t="s">
        <v>53</v>
      </c>
    </row>
    <row r="95" hidden="1">
      <c r="A95" s="4" t="s">
        <v>1077</v>
      </c>
      <c r="B95" s="1" t="s">
        <v>1078</v>
      </c>
      <c r="C95" s="1" t="s">
        <v>1079</v>
      </c>
      <c r="D95" s="1" t="s">
        <v>10495</v>
      </c>
      <c r="E95" s="1" t="s">
        <v>9631</v>
      </c>
      <c r="F95" s="1" t="s">
        <v>1081</v>
      </c>
      <c r="G95" s="1" t="s">
        <v>1082</v>
      </c>
      <c r="H95" s="5" t="s">
        <v>1083</v>
      </c>
      <c r="I95" s="1" t="s">
        <v>183</v>
      </c>
    </row>
    <row r="96" hidden="1">
      <c r="A96" s="4" t="s">
        <v>1085</v>
      </c>
      <c r="B96" s="1" t="s">
        <v>1086</v>
      </c>
      <c r="C96" s="3"/>
      <c r="D96" s="1" t="s">
        <v>9575</v>
      </c>
      <c r="E96" s="1" t="s">
        <v>9608</v>
      </c>
      <c r="F96" s="3"/>
      <c r="G96" s="1" t="s">
        <v>11</v>
      </c>
      <c r="H96" s="1" t="s">
        <v>11</v>
      </c>
      <c r="I96" s="1" t="s">
        <v>11</v>
      </c>
    </row>
    <row r="97" hidden="1">
      <c r="A97" s="4" t="s">
        <v>1088</v>
      </c>
      <c r="B97" s="1" t="s">
        <v>1089</v>
      </c>
      <c r="C97" s="1" t="s">
        <v>1090</v>
      </c>
      <c r="D97" s="1" t="s">
        <v>10496</v>
      </c>
      <c r="E97" s="1" t="s">
        <v>9603</v>
      </c>
      <c r="F97" s="1" t="s">
        <v>1092</v>
      </c>
      <c r="G97" s="1" t="s">
        <v>11</v>
      </c>
      <c r="H97" s="1" t="s">
        <v>11</v>
      </c>
      <c r="I97" s="1" t="s">
        <v>312</v>
      </c>
    </row>
    <row r="98" hidden="1">
      <c r="A98" s="4" t="s">
        <v>1096</v>
      </c>
      <c r="B98" s="1" t="s">
        <v>1097</v>
      </c>
      <c r="C98" s="1" t="s">
        <v>1098</v>
      </c>
      <c r="D98" s="1" t="s">
        <v>10497</v>
      </c>
      <c r="E98" s="1" t="s">
        <v>9592</v>
      </c>
      <c r="F98" s="1" t="s">
        <v>1100</v>
      </c>
      <c r="G98" s="1" t="s">
        <v>11</v>
      </c>
      <c r="H98" s="5" t="s">
        <v>1101</v>
      </c>
      <c r="I98" s="1" t="s">
        <v>80</v>
      </c>
    </row>
    <row r="99" hidden="1">
      <c r="A99" s="4" t="s">
        <v>1107</v>
      </c>
      <c r="B99" s="1" t="s">
        <v>1108</v>
      </c>
      <c r="C99" s="1" t="s">
        <v>1109</v>
      </c>
      <c r="D99" s="1" t="s">
        <v>10498</v>
      </c>
      <c r="E99" s="1" t="s">
        <v>9597</v>
      </c>
      <c r="F99" s="1" t="s">
        <v>1111</v>
      </c>
      <c r="G99" s="1" t="s">
        <v>11</v>
      </c>
      <c r="H99" s="1" t="s">
        <v>11</v>
      </c>
      <c r="I99" s="1" t="s">
        <v>80</v>
      </c>
    </row>
    <row r="100" hidden="1">
      <c r="A100" s="4" t="s">
        <v>1145</v>
      </c>
      <c r="B100" s="1" t="s">
        <v>1146</v>
      </c>
      <c r="C100" s="1" t="s">
        <v>1147</v>
      </c>
      <c r="D100" s="1" t="s">
        <v>10499</v>
      </c>
      <c r="E100" s="1" t="s">
        <v>9592</v>
      </c>
      <c r="F100" s="1" t="s">
        <v>1149</v>
      </c>
      <c r="G100" s="1" t="s">
        <v>11</v>
      </c>
      <c r="H100" s="5" t="s">
        <v>1150</v>
      </c>
      <c r="I100" s="1" t="s">
        <v>80</v>
      </c>
    </row>
    <row r="101" hidden="1">
      <c r="A101" s="4" t="s">
        <v>1156</v>
      </c>
      <c r="B101" s="1" t="s">
        <v>1157</v>
      </c>
      <c r="C101" s="1" t="s">
        <v>1158</v>
      </c>
      <c r="D101" s="1" t="s">
        <v>10500</v>
      </c>
      <c r="E101" s="1" t="s">
        <v>9592</v>
      </c>
      <c r="F101" s="1" t="s">
        <v>1160</v>
      </c>
      <c r="G101" s="1" t="s">
        <v>11</v>
      </c>
      <c r="H101" s="1" t="s">
        <v>11</v>
      </c>
      <c r="I101" s="1" t="s">
        <v>80</v>
      </c>
    </row>
    <row r="102" hidden="1">
      <c r="A102" s="4" t="s">
        <v>1162</v>
      </c>
      <c r="B102" s="1" t="s">
        <v>1163</v>
      </c>
      <c r="C102" s="3"/>
      <c r="D102" s="1" t="s">
        <v>9575</v>
      </c>
      <c r="E102" s="1" t="s">
        <v>9608</v>
      </c>
      <c r="F102" s="3"/>
      <c r="G102" s="1" t="s">
        <v>11</v>
      </c>
      <c r="H102" s="1" t="s">
        <v>11</v>
      </c>
      <c r="I102" s="1" t="s">
        <v>11</v>
      </c>
    </row>
    <row r="103" hidden="1">
      <c r="A103" s="4" t="s">
        <v>1165</v>
      </c>
      <c r="B103" s="1" t="s">
        <v>1166</v>
      </c>
      <c r="C103" s="1" t="s">
        <v>1167</v>
      </c>
      <c r="D103" s="1" t="s">
        <v>10501</v>
      </c>
      <c r="E103" s="1" t="s">
        <v>9592</v>
      </c>
      <c r="F103" s="1" t="s">
        <v>1169</v>
      </c>
      <c r="G103" s="1" t="s">
        <v>11</v>
      </c>
      <c r="H103" s="1" t="s">
        <v>11</v>
      </c>
      <c r="I103" s="1" t="s">
        <v>43</v>
      </c>
    </row>
    <row r="104" hidden="1">
      <c r="A104" s="4" t="s">
        <v>1171</v>
      </c>
      <c r="B104" s="1" t="s">
        <v>1172</v>
      </c>
      <c r="C104" s="1" t="s">
        <v>1173</v>
      </c>
      <c r="D104" s="1" t="s">
        <v>10502</v>
      </c>
      <c r="E104" s="1" t="s">
        <v>9597</v>
      </c>
      <c r="F104" s="1" t="s">
        <v>1175</v>
      </c>
      <c r="G104" s="1" t="s">
        <v>1176</v>
      </c>
      <c r="H104" s="1" t="s">
        <v>11</v>
      </c>
      <c r="I104" s="1" t="s">
        <v>53</v>
      </c>
    </row>
    <row r="105" hidden="1">
      <c r="A105" s="4" t="s">
        <v>1182</v>
      </c>
      <c r="B105" s="1" t="s">
        <v>1183</v>
      </c>
      <c r="C105" s="1" t="s">
        <v>1184</v>
      </c>
      <c r="D105" s="1" t="s">
        <v>10503</v>
      </c>
      <c r="E105" s="1" t="s">
        <v>9597</v>
      </c>
      <c r="F105" s="1" t="s">
        <v>1186</v>
      </c>
      <c r="G105" s="1" t="s">
        <v>11</v>
      </c>
      <c r="H105" s="5" t="s">
        <v>1187</v>
      </c>
      <c r="I105" s="1" t="s">
        <v>31</v>
      </c>
    </row>
    <row r="106" hidden="1">
      <c r="A106" s="4" t="s">
        <v>1193</v>
      </c>
      <c r="B106" s="1" t="s">
        <v>1194</v>
      </c>
      <c r="C106" s="1" t="s">
        <v>1195</v>
      </c>
      <c r="D106" s="1" t="s">
        <v>10504</v>
      </c>
      <c r="E106" s="1" t="s">
        <v>9703</v>
      </c>
      <c r="F106" s="1" t="s">
        <v>1197</v>
      </c>
      <c r="G106" s="1" t="s">
        <v>11</v>
      </c>
      <c r="H106" s="5" t="s">
        <v>1198</v>
      </c>
      <c r="I106" s="1" t="s">
        <v>1199</v>
      </c>
    </row>
    <row r="107" hidden="1">
      <c r="A107" s="4" t="s">
        <v>1207</v>
      </c>
      <c r="B107" s="1" t="s">
        <v>1208</v>
      </c>
      <c r="C107" s="1" t="s">
        <v>1209</v>
      </c>
      <c r="D107" s="1" t="s">
        <v>10505</v>
      </c>
      <c r="E107" s="1" t="s">
        <v>9705</v>
      </c>
      <c r="F107" s="1" t="s">
        <v>1211</v>
      </c>
      <c r="G107" s="1" t="s">
        <v>11</v>
      </c>
      <c r="H107" s="5" t="s">
        <v>1212</v>
      </c>
      <c r="I107" s="1" t="s">
        <v>312</v>
      </c>
    </row>
    <row r="108" hidden="1">
      <c r="A108" s="4" t="s">
        <v>1220</v>
      </c>
      <c r="B108" s="1" t="s">
        <v>1221</v>
      </c>
      <c r="C108" s="1" t="s">
        <v>1222</v>
      </c>
      <c r="D108" s="1" t="s">
        <v>10506</v>
      </c>
      <c r="E108" s="1" t="s">
        <v>9592</v>
      </c>
      <c r="F108" s="1" t="s">
        <v>1224</v>
      </c>
      <c r="G108" s="1" t="s">
        <v>1225</v>
      </c>
      <c r="H108" s="5" t="s">
        <v>1226</v>
      </c>
      <c r="I108" s="1" t="s">
        <v>154</v>
      </c>
    </row>
    <row r="109" hidden="1">
      <c r="A109" s="4" t="s">
        <v>1230</v>
      </c>
      <c r="B109" s="1" t="s">
        <v>1231</v>
      </c>
      <c r="C109" s="1" t="s">
        <v>1232</v>
      </c>
      <c r="D109" s="1" t="s">
        <v>10507</v>
      </c>
      <c r="E109" s="1" t="s">
        <v>9597</v>
      </c>
      <c r="F109" s="1" t="s">
        <v>1234</v>
      </c>
      <c r="G109" s="1" t="s">
        <v>11</v>
      </c>
      <c r="H109" s="5" t="s">
        <v>1235</v>
      </c>
      <c r="I109" s="1" t="s">
        <v>312</v>
      </c>
    </row>
    <row r="110" hidden="1">
      <c r="A110" s="4" t="s">
        <v>1237</v>
      </c>
      <c r="B110" s="1" t="s">
        <v>1238</v>
      </c>
      <c r="C110" s="1" t="s">
        <v>1239</v>
      </c>
      <c r="D110" s="1" t="s">
        <v>10508</v>
      </c>
      <c r="E110" s="1" t="s">
        <v>9592</v>
      </c>
      <c r="F110" s="1" t="s">
        <v>1241</v>
      </c>
      <c r="G110" s="1" t="s">
        <v>1242</v>
      </c>
      <c r="H110" s="1" t="s">
        <v>11</v>
      </c>
      <c r="I110" s="1" t="s">
        <v>80</v>
      </c>
    </row>
    <row r="111" hidden="1">
      <c r="A111" s="4" t="s">
        <v>1256</v>
      </c>
      <c r="B111" s="1" t="s">
        <v>1257</v>
      </c>
      <c r="C111" s="1" t="s">
        <v>1258</v>
      </c>
      <c r="D111" s="1" t="s">
        <v>10509</v>
      </c>
      <c r="E111" s="1" t="s">
        <v>9592</v>
      </c>
      <c r="F111" s="1" t="s">
        <v>1260</v>
      </c>
      <c r="G111" s="1" t="s">
        <v>11</v>
      </c>
      <c r="H111" s="5" t="s">
        <v>1261</v>
      </c>
      <c r="I111" s="1" t="s">
        <v>312</v>
      </c>
    </row>
    <row r="112" hidden="1">
      <c r="A112" s="4" t="s">
        <v>1265</v>
      </c>
      <c r="B112" s="1" t="s">
        <v>1266</v>
      </c>
      <c r="C112" s="1" t="s">
        <v>1267</v>
      </c>
      <c r="D112" s="1" t="s">
        <v>10510</v>
      </c>
      <c r="E112" s="1" t="s">
        <v>9592</v>
      </c>
      <c r="F112" s="1" t="s">
        <v>1269</v>
      </c>
      <c r="G112" s="1" t="s">
        <v>11</v>
      </c>
      <c r="H112" s="1" t="s">
        <v>11</v>
      </c>
      <c r="I112" s="1" t="s">
        <v>382</v>
      </c>
    </row>
    <row r="113" hidden="1">
      <c r="A113" s="4" t="s">
        <v>1279</v>
      </c>
      <c r="B113" s="1" t="s">
        <v>1280</v>
      </c>
      <c r="C113" s="1" t="s">
        <v>1281</v>
      </c>
      <c r="D113" s="1" t="s">
        <v>10511</v>
      </c>
      <c r="E113" s="1" t="s">
        <v>9592</v>
      </c>
      <c r="F113" s="1" t="s">
        <v>1283</v>
      </c>
      <c r="G113" s="1" t="s">
        <v>11</v>
      </c>
      <c r="H113" s="3"/>
      <c r="I113" s="1" t="s">
        <v>53</v>
      </c>
    </row>
    <row r="114" hidden="1">
      <c r="A114" s="4" t="s">
        <v>1287</v>
      </c>
      <c r="B114" s="1" t="s">
        <v>1288</v>
      </c>
      <c r="C114" s="1" t="s">
        <v>1289</v>
      </c>
      <c r="D114" s="1" t="s">
        <v>10512</v>
      </c>
      <c r="E114" s="1" t="s">
        <v>9597</v>
      </c>
      <c r="F114" s="1" t="s">
        <v>1291</v>
      </c>
      <c r="G114" s="1" t="s">
        <v>1292</v>
      </c>
      <c r="H114" s="1" t="s">
        <v>11</v>
      </c>
      <c r="I114" s="1" t="s">
        <v>183</v>
      </c>
    </row>
    <row r="115" hidden="1">
      <c r="A115" s="4" t="s">
        <v>1296</v>
      </c>
      <c r="B115" s="1" t="s">
        <v>1297</v>
      </c>
      <c r="C115" s="1" t="s">
        <v>1298</v>
      </c>
      <c r="D115" s="1" t="s">
        <v>10513</v>
      </c>
      <c r="E115" s="1" t="s">
        <v>9601</v>
      </c>
      <c r="F115" s="1" t="s">
        <v>1300</v>
      </c>
      <c r="G115" s="1" t="s">
        <v>1301</v>
      </c>
      <c r="H115" s="1" t="s">
        <v>11</v>
      </c>
      <c r="I115" s="1" t="s">
        <v>31</v>
      </c>
    </row>
    <row r="116" hidden="1">
      <c r="A116" s="4" t="s">
        <v>1307</v>
      </c>
      <c r="B116" s="1" t="s">
        <v>1308</v>
      </c>
      <c r="C116" s="1" t="s">
        <v>1309</v>
      </c>
      <c r="D116" s="1" t="s">
        <v>10514</v>
      </c>
      <c r="E116" s="1" t="s">
        <v>9592</v>
      </c>
      <c r="F116" s="1" t="s">
        <v>1311</v>
      </c>
      <c r="G116" s="1" t="s">
        <v>11</v>
      </c>
      <c r="H116" s="5" t="s">
        <v>1312</v>
      </c>
      <c r="I116" s="1" t="s">
        <v>312</v>
      </c>
    </row>
    <row r="117" hidden="1">
      <c r="A117" s="4" t="s">
        <v>1316</v>
      </c>
      <c r="B117" s="1" t="s">
        <v>1317</v>
      </c>
      <c r="C117" s="1" t="s">
        <v>1318</v>
      </c>
      <c r="D117" s="1" t="s">
        <v>10515</v>
      </c>
      <c r="E117" s="1" t="s">
        <v>9661</v>
      </c>
      <c r="F117" s="1" t="s">
        <v>1320</v>
      </c>
      <c r="G117" s="1" t="s">
        <v>1321</v>
      </c>
      <c r="H117" s="1" t="s">
        <v>11</v>
      </c>
      <c r="I117" s="1" t="s">
        <v>382</v>
      </c>
    </row>
    <row r="118" hidden="1">
      <c r="A118" s="4" t="s">
        <v>1327</v>
      </c>
      <c r="B118" s="1" t="s">
        <v>1328</v>
      </c>
      <c r="C118" s="1" t="s">
        <v>1329</v>
      </c>
      <c r="D118" s="1" t="s">
        <v>10516</v>
      </c>
      <c r="E118" s="1" t="s">
        <v>9717</v>
      </c>
      <c r="F118" s="1" t="s">
        <v>1331</v>
      </c>
      <c r="G118" s="1" t="s">
        <v>11</v>
      </c>
      <c r="H118" s="5" t="s">
        <v>1332</v>
      </c>
      <c r="I118" s="1" t="s">
        <v>31</v>
      </c>
    </row>
    <row r="119" hidden="1">
      <c r="A119" s="4" t="s">
        <v>1340</v>
      </c>
      <c r="B119" s="1" t="s">
        <v>1341</v>
      </c>
      <c r="C119" s="1" t="s">
        <v>1342</v>
      </c>
      <c r="D119" s="1" t="s">
        <v>9576</v>
      </c>
      <c r="E119" s="1" t="s">
        <v>9718</v>
      </c>
      <c r="F119" s="1" t="s">
        <v>1344</v>
      </c>
      <c r="G119" s="1" t="s">
        <v>11</v>
      </c>
      <c r="H119" s="5" t="s">
        <v>1345</v>
      </c>
      <c r="I119" s="1" t="s">
        <v>80</v>
      </c>
    </row>
    <row r="120" hidden="1">
      <c r="A120" s="4" t="s">
        <v>1349</v>
      </c>
      <c r="B120" s="1" t="s">
        <v>1350</v>
      </c>
      <c r="C120" s="1" t="s">
        <v>1351</v>
      </c>
      <c r="D120" s="1" t="s">
        <v>10517</v>
      </c>
      <c r="E120" s="1" t="s">
        <v>9670</v>
      </c>
      <c r="F120" s="1" t="s">
        <v>1353</v>
      </c>
      <c r="G120" s="1" t="s">
        <v>11</v>
      </c>
      <c r="H120" s="3"/>
      <c r="I120" s="1" t="s">
        <v>183</v>
      </c>
    </row>
    <row r="121" hidden="1">
      <c r="A121" s="4" t="s">
        <v>1373</v>
      </c>
      <c r="B121" s="1" t="s">
        <v>1374</v>
      </c>
      <c r="C121" s="1" t="s">
        <v>1375</v>
      </c>
      <c r="D121" s="1" t="s">
        <v>10518</v>
      </c>
      <c r="E121" s="1" t="s">
        <v>9601</v>
      </c>
      <c r="F121" s="1" t="s">
        <v>1377</v>
      </c>
      <c r="G121" s="1" t="s">
        <v>1378</v>
      </c>
      <c r="H121" s="5" t="s">
        <v>1379</v>
      </c>
      <c r="I121" s="1" t="s">
        <v>80</v>
      </c>
    </row>
    <row r="122" hidden="1">
      <c r="A122" s="4" t="s">
        <v>1383</v>
      </c>
      <c r="B122" s="1" t="s">
        <v>1384</v>
      </c>
      <c r="C122" s="1" t="s">
        <v>1385</v>
      </c>
      <c r="D122" s="1" t="s">
        <v>10519</v>
      </c>
      <c r="E122" s="1" t="s">
        <v>9631</v>
      </c>
      <c r="F122" s="1" t="s">
        <v>1387</v>
      </c>
      <c r="G122" s="1" t="s">
        <v>1388</v>
      </c>
      <c r="H122" s="5" t="s">
        <v>1389</v>
      </c>
      <c r="I122" s="1" t="s">
        <v>312</v>
      </c>
    </row>
    <row r="123" hidden="1">
      <c r="A123" s="4" t="s">
        <v>1395</v>
      </c>
      <c r="B123" s="1" t="s">
        <v>1396</v>
      </c>
      <c r="C123" s="1" t="s">
        <v>1397</v>
      </c>
      <c r="D123" s="1" t="s">
        <v>10520</v>
      </c>
      <c r="E123" s="1" t="s">
        <v>9603</v>
      </c>
      <c r="F123" s="1" t="s">
        <v>1399</v>
      </c>
      <c r="G123" s="1" t="s">
        <v>11</v>
      </c>
      <c r="H123" s="1" t="s">
        <v>1400</v>
      </c>
      <c r="I123" s="1" t="s">
        <v>154</v>
      </c>
    </row>
    <row r="124">
      <c r="A124" s="4" t="s">
        <v>1402</v>
      </c>
      <c r="B124" s="1" t="s">
        <v>1403</v>
      </c>
      <c r="C124" s="1" t="s">
        <v>1404</v>
      </c>
      <c r="D124" s="1" t="s">
        <v>10521</v>
      </c>
      <c r="E124" s="1" t="s">
        <v>9619</v>
      </c>
      <c r="F124" s="1" t="s">
        <v>1406</v>
      </c>
      <c r="G124" s="1" t="s">
        <v>11</v>
      </c>
      <c r="H124" s="1" t="s">
        <v>1407</v>
      </c>
      <c r="I124" s="1" t="s">
        <v>31</v>
      </c>
    </row>
    <row r="125" hidden="1">
      <c r="A125" s="4" t="s">
        <v>1409</v>
      </c>
      <c r="B125" s="1" t="s">
        <v>1410</v>
      </c>
      <c r="C125" s="1" t="s">
        <v>1411</v>
      </c>
      <c r="D125" s="1" t="s">
        <v>10522</v>
      </c>
      <c r="E125" s="1" t="s">
        <v>9597</v>
      </c>
      <c r="F125" s="1" t="s">
        <v>1413</v>
      </c>
      <c r="G125" s="1" t="s">
        <v>11</v>
      </c>
      <c r="H125" s="5" t="s">
        <v>1414</v>
      </c>
      <c r="I125" s="1" t="s">
        <v>43</v>
      </c>
    </row>
    <row r="126" hidden="1">
      <c r="A126" s="4" t="s">
        <v>1416</v>
      </c>
      <c r="B126" s="1" t="s">
        <v>1417</v>
      </c>
      <c r="C126" s="3"/>
      <c r="D126" s="1" t="s">
        <v>9575</v>
      </c>
      <c r="E126" s="1" t="s">
        <v>9608</v>
      </c>
      <c r="F126" s="3"/>
      <c r="G126" s="1" t="s">
        <v>11</v>
      </c>
      <c r="H126" s="1" t="s">
        <v>11</v>
      </c>
      <c r="I126" s="1" t="s">
        <v>11</v>
      </c>
    </row>
    <row r="127" hidden="1">
      <c r="A127" s="4" t="s">
        <v>1427</v>
      </c>
      <c r="B127" s="1" t="s">
        <v>1428</v>
      </c>
      <c r="C127" s="1" t="s">
        <v>1429</v>
      </c>
      <c r="D127" s="1" t="s">
        <v>10523</v>
      </c>
      <c r="E127" s="1" t="s">
        <v>9603</v>
      </c>
      <c r="F127" s="1" t="s">
        <v>1431</v>
      </c>
      <c r="G127" s="1" t="s">
        <v>11</v>
      </c>
      <c r="H127" s="5" t="s">
        <v>1432</v>
      </c>
      <c r="I127" s="1" t="s">
        <v>80</v>
      </c>
    </row>
    <row r="128" hidden="1">
      <c r="A128" s="4" t="s">
        <v>1434</v>
      </c>
      <c r="B128" s="1" t="s">
        <v>1435</v>
      </c>
      <c r="C128" s="1" t="s">
        <v>1436</v>
      </c>
      <c r="D128" s="1" t="s">
        <v>10524</v>
      </c>
      <c r="E128" s="1" t="s">
        <v>9592</v>
      </c>
      <c r="F128" s="1" t="s">
        <v>1438</v>
      </c>
      <c r="G128" s="1" t="s">
        <v>11</v>
      </c>
      <c r="H128" s="5" t="s">
        <v>1439</v>
      </c>
      <c r="I128" s="1" t="s">
        <v>154</v>
      </c>
    </row>
    <row r="129" hidden="1">
      <c r="A129" s="4" t="s">
        <v>1443</v>
      </c>
      <c r="B129" s="1" t="s">
        <v>1444</v>
      </c>
      <c r="C129" s="1" t="s">
        <v>1445</v>
      </c>
      <c r="D129" s="1" t="s">
        <v>10525</v>
      </c>
      <c r="E129" s="1" t="s">
        <v>9597</v>
      </c>
      <c r="F129" s="1" t="s">
        <v>1447</v>
      </c>
      <c r="G129" s="1" t="s">
        <v>11</v>
      </c>
      <c r="H129" s="1" t="s">
        <v>11</v>
      </c>
      <c r="I129" s="1" t="s">
        <v>80</v>
      </c>
    </row>
    <row r="130" hidden="1">
      <c r="A130" s="4" t="s">
        <v>1459</v>
      </c>
      <c r="B130" s="1" t="s">
        <v>1460</v>
      </c>
      <c r="C130" s="3"/>
      <c r="D130" s="1" t="s">
        <v>9575</v>
      </c>
      <c r="E130" s="1" t="s">
        <v>9608</v>
      </c>
      <c r="F130" s="3"/>
      <c r="G130" s="1" t="s">
        <v>11</v>
      </c>
      <c r="H130" s="1" t="s">
        <v>11</v>
      </c>
      <c r="I130" s="1" t="s">
        <v>11</v>
      </c>
    </row>
    <row r="131" hidden="1">
      <c r="A131" s="4" t="s">
        <v>1466</v>
      </c>
      <c r="B131" s="1" t="s">
        <v>1467</v>
      </c>
      <c r="C131" s="3"/>
      <c r="D131" s="1" t="s">
        <v>9575</v>
      </c>
      <c r="E131" s="1" t="s">
        <v>9608</v>
      </c>
      <c r="F131" s="3"/>
      <c r="G131" s="1" t="s">
        <v>11</v>
      </c>
      <c r="H131" s="1" t="s">
        <v>11</v>
      </c>
      <c r="I131" s="1" t="s">
        <v>11</v>
      </c>
    </row>
    <row r="132" hidden="1">
      <c r="A132" s="4" t="s">
        <v>1471</v>
      </c>
      <c r="B132" s="1" t="s">
        <v>1472</v>
      </c>
      <c r="C132" s="1" t="s">
        <v>1473</v>
      </c>
      <c r="D132" s="1" t="s">
        <v>10526</v>
      </c>
      <c r="E132" s="1" t="s">
        <v>9601</v>
      </c>
      <c r="F132" s="1" t="s">
        <v>1475</v>
      </c>
      <c r="G132" s="1" t="s">
        <v>11</v>
      </c>
      <c r="H132" s="5" t="s">
        <v>1476</v>
      </c>
      <c r="I132" s="1" t="s">
        <v>1199</v>
      </c>
    </row>
    <row r="133" hidden="1">
      <c r="A133" s="4" t="s">
        <v>1484</v>
      </c>
      <c r="B133" s="1" t="s">
        <v>1485</v>
      </c>
      <c r="C133" s="1" t="s">
        <v>1486</v>
      </c>
      <c r="D133" s="1" t="s">
        <v>10527</v>
      </c>
      <c r="E133" s="1" t="s">
        <v>9661</v>
      </c>
      <c r="F133" s="1" t="s">
        <v>1488</v>
      </c>
      <c r="G133" s="1" t="s">
        <v>11</v>
      </c>
      <c r="H133" s="1" t="s">
        <v>11</v>
      </c>
      <c r="I133" s="1" t="s">
        <v>154</v>
      </c>
    </row>
    <row r="134">
      <c r="A134" s="4" t="s">
        <v>1498</v>
      </c>
      <c r="B134" s="1" t="s">
        <v>1499</v>
      </c>
      <c r="C134" s="1" t="s">
        <v>1500</v>
      </c>
      <c r="D134" s="1" t="s">
        <v>9729</v>
      </c>
      <c r="E134" s="1" t="s">
        <v>9619</v>
      </c>
      <c r="F134" s="1" t="s">
        <v>1502</v>
      </c>
      <c r="G134" s="1" t="s">
        <v>1503</v>
      </c>
      <c r="H134" s="5" t="s">
        <v>1504</v>
      </c>
      <c r="I134" s="1" t="s">
        <v>31</v>
      </c>
    </row>
    <row r="135" hidden="1">
      <c r="A135" s="4" t="s">
        <v>1506</v>
      </c>
      <c r="B135" s="1" t="s">
        <v>1507</v>
      </c>
      <c r="C135" s="1" t="s">
        <v>1508</v>
      </c>
      <c r="D135" s="1" t="s">
        <v>10528</v>
      </c>
      <c r="E135" s="1" t="s">
        <v>9731</v>
      </c>
      <c r="F135" s="1" t="s">
        <v>1510</v>
      </c>
      <c r="G135" s="1" t="s">
        <v>11</v>
      </c>
      <c r="H135" s="1" t="s">
        <v>11</v>
      </c>
      <c r="I135" s="1" t="s">
        <v>312</v>
      </c>
    </row>
    <row r="136" hidden="1">
      <c r="A136" s="4" t="s">
        <v>1518</v>
      </c>
      <c r="B136" s="1" t="s">
        <v>1519</v>
      </c>
      <c r="C136" s="1" t="s">
        <v>1520</v>
      </c>
      <c r="D136" s="1" t="s">
        <v>10529</v>
      </c>
      <c r="E136" s="1" t="s">
        <v>9657</v>
      </c>
      <c r="F136" s="1" t="s">
        <v>1522</v>
      </c>
      <c r="G136" s="1" t="s">
        <v>1523</v>
      </c>
      <c r="H136" s="5" t="s">
        <v>1524</v>
      </c>
      <c r="I136" s="1" t="s">
        <v>924</v>
      </c>
    </row>
    <row r="137" hidden="1">
      <c r="A137" s="4" t="s">
        <v>1528</v>
      </c>
      <c r="B137" s="1" t="s">
        <v>1529</v>
      </c>
      <c r="C137" s="1" t="s">
        <v>1530</v>
      </c>
      <c r="D137" s="1" t="s">
        <v>10530</v>
      </c>
      <c r="E137" s="1" t="s">
        <v>9661</v>
      </c>
      <c r="F137" s="1" t="s">
        <v>1532</v>
      </c>
      <c r="G137" s="1" t="s">
        <v>1533</v>
      </c>
      <c r="H137" s="5" t="s">
        <v>1534</v>
      </c>
      <c r="I137" s="1" t="s">
        <v>80</v>
      </c>
    </row>
    <row r="138" hidden="1">
      <c r="A138" s="4" t="s">
        <v>1536</v>
      </c>
      <c r="B138" s="1" t="s">
        <v>1537</v>
      </c>
      <c r="C138" s="1" t="s">
        <v>1538</v>
      </c>
      <c r="D138" s="1" t="s">
        <v>10531</v>
      </c>
      <c r="E138" s="1" t="s">
        <v>9592</v>
      </c>
      <c r="F138" s="1" t="s">
        <v>1540</v>
      </c>
      <c r="G138" s="1" t="s">
        <v>11</v>
      </c>
      <c r="H138" s="1" t="s">
        <v>11</v>
      </c>
      <c r="I138" s="1" t="s">
        <v>31</v>
      </c>
    </row>
    <row r="139" hidden="1">
      <c r="A139" s="4" t="s">
        <v>1542</v>
      </c>
      <c r="B139" s="1" t="s">
        <v>1543</v>
      </c>
      <c r="C139" s="1" t="s">
        <v>1544</v>
      </c>
      <c r="D139" s="1" t="s">
        <v>10532</v>
      </c>
      <c r="E139" s="1" t="s">
        <v>9592</v>
      </c>
      <c r="F139" s="1" t="s">
        <v>1546</v>
      </c>
      <c r="G139" s="1" t="s">
        <v>1547</v>
      </c>
      <c r="H139" s="5" t="s">
        <v>1548</v>
      </c>
      <c r="I139" s="1" t="s">
        <v>154</v>
      </c>
    </row>
    <row r="140" hidden="1">
      <c r="A140" s="4" t="s">
        <v>1556</v>
      </c>
      <c r="B140" s="1" t="s">
        <v>1557</v>
      </c>
      <c r="C140" s="1" t="s">
        <v>1558</v>
      </c>
      <c r="D140" s="1" t="s">
        <v>10533</v>
      </c>
      <c r="E140" s="1" t="s">
        <v>9592</v>
      </c>
      <c r="F140" s="1" t="s">
        <v>1560</v>
      </c>
      <c r="G140" s="1" t="s">
        <v>1561</v>
      </c>
      <c r="H140" s="5" t="s">
        <v>1562</v>
      </c>
      <c r="I140" s="1" t="s">
        <v>312</v>
      </c>
    </row>
    <row r="141" hidden="1">
      <c r="A141" s="4" t="s">
        <v>1566</v>
      </c>
      <c r="B141" s="1" t="s">
        <v>1567</v>
      </c>
      <c r="C141" s="1" t="s">
        <v>1568</v>
      </c>
      <c r="D141" s="1" t="s">
        <v>10534</v>
      </c>
      <c r="E141" s="1" t="s">
        <v>9592</v>
      </c>
      <c r="F141" s="1" t="s">
        <v>1570</v>
      </c>
      <c r="G141" s="1" t="s">
        <v>11</v>
      </c>
      <c r="H141" s="5" t="s">
        <v>1571</v>
      </c>
      <c r="I141" s="1" t="s">
        <v>924</v>
      </c>
    </row>
    <row r="142" hidden="1">
      <c r="A142" s="4" t="s">
        <v>1577</v>
      </c>
      <c r="B142" s="1" t="s">
        <v>1578</v>
      </c>
      <c r="C142" s="1" t="s">
        <v>1579</v>
      </c>
      <c r="D142" s="1" t="s">
        <v>10535</v>
      </c>
      <c r="E142" s="1" t="s">
        <v>9603</v>
      </c>
      <c r="F142" s="1" t="s">
        <v>1581</v>
      </c>
      <c r="G142" s="1" t="s">
        <v>11</v>
      </c>
      <c r="H142" s="1" t="s">
        <v>11</v>
      </c>
      <c r="I142" s="1" t="s">
        <v>31</v>
      </c>
    </row>
    <row r="143" hidden="1">
      <c r="A143" s="4" t="s">
        <v>1583</v>
      </c>
      <c r="B143" s="1" t="s">
        <v>1584</v>
      </c>
      <c r="C143" s="1" t="s">
        <v>1585</v>
      </c>
      <c r="D143" s="1" t="s">
        <v>10536</v>
      </c>
      <c r="E143" s="1" t="s">
        <v>9592</v>
      </c>
      <c r="F143" s="1" t="s">
        <v>1587</v>
      </c>
      <c r="G143" s="1" t="s">
        <v>11</v>
      </c>
      <c r="H143" s="5" t="s">
        <v>1588</v>
      </c>
      <c r="I143" s="1" t="s">
        <v>382</v>
      </c>
    </row>
    <row r="144" hidden="1">
      <c r="A144" s="4" t="s">
        <v>1594</v>
      </c>
      <c r="B144" s="1" t="s">
        <v>1595</v>
      </c>
      <c r="C144" s="3"/>
      <c r="D144" s="1" t="s">
        <v>9575</v>
      </c>
      <c r="E144" s="1" t="s">
        <v>9608</v>
      </c>
      <c r="F144" s="3"/>
      <c r="G144" s="1" t="s">
        <v>11</v>
      </c>
      <c r="H144" s="1" t="s">
        <v>11</v>
      </c>
      <c r="I144" s="1" t="s">
        <v>11</v>
      </c>
    </row>
    <row r="145" hidden="1">
      <c r="A145" s="4" t="s">
        <v>1603</v>
      </c>
      <c r="B145" s="1" t="s">
        <v>1604</v>
      </c>
      <c r="C145" s="1" t="s">
        <v>1605</v>
      </c>
      <c r="D145" s="1" t="s">
        <v>10537</v>
      </c>
      <c r="E145" s="1" t="s">
        <v>9741</v>
      </c>
      <c r="F145" s="1" t="s">
        <v>1607</v>
      </c>
      <c r="G145" s="1" t="s">
        <v>1608</v>
      </c>
      <c r="H145" s="5" t="s">
        <v>1609</v>
      </c>
      <c r="I145" s="1" t="s">
        <v>53</v>
      </c>
    </row>
    <row r="146" hidden="1">
      <c r="A146" s="4" t="s">
        <v>1621</v>
      </c>
      <c r="B146" s="1" t="s">
        <v>1622</v>
      </c>
      <c r="C146" s="1" t="s">
        <v>1623</v>
      </c>
      <c r="D146" s="1" t="s">
        <v>10538</v>
      </c>
      <c r="E146" s="1" t="s">
        <v>9603</v>
      </c>
      <c r="F146" s="1" t="s">
        <v>1625</v>
      </c>
      <c r="G146" s="1" t="s">
        <v>11</v>
      </c>
      <c r="H146" s="5" t="s">
        <v>1626</v>
      </c>
      <c r="I146" s="1" t="s">
        <v>154</v>
      </c>
    </row>
    <row r="147" hidden="1">
      <c r="A147" s="4" t="s">
        <v>1628</v>
      </c>
      <c r="B147" s="1" t="s">
        <v>1629</v>
      </c>
      <c r="C147" s="1" t="s">
        <v>1630</v>
      </c>
      <c r="D147" s="1" t="s">
        <v>10539</v>
      </c>
      <c r="E147" s="1" t="s">
        <v>9631</v>
      </c>
      <c r="F147" s="1" t="s">
        <v>1632</v>
      </c>
      <c r="G147" s="1" t="s">
        <v>11</v>
      </c>
      <c r="H147" s="5" t="s">
        <v>1633</v>
      </c>
      <c r="I147" s="1" t="s">
        <v>53</v>
      </c>
    </row>
    <row r="148" hidden="1">
      <c r="A148" s="4" t="s">
        <v>1655</v>
      </c>
      <c r="B148" s="1" t="s">
        <v>1656</v>
      </c>
      <c r="C148" s="1" t="s">
        <v>1657</v>
      </c>
      <c r="D148" s="1" t="s">
        <v>10540</v>
      </c>
      <c r="E148" s="1" t="s">
        <v>9592</v>
      </c>
      <c r="F148" s="1" t="s">
        <v>1659</v>
      </c>
      <c r="G148" s="1" t="s">
        <v>11</v>
      </c>
      <c r="H148" s="5" t="s">
        <v>1660</v>
      </c>
      <c r="I148" s="1" t="s">
        <v>154</v>
      </c>
    </row>
    <row r="149" hidden="1">
      <c r="A149" s="4" t="s">
        <v>1668</v>
      </c>
      <c r="B149" s="1" t="s">
        <v>1669</v>
      </c>
      <c r="C149" s="1" t="s">
        <v>1670</v>
      </c>
      <c r="D149" s="1" t="s">
        <v>10541</v>
      </c>
      <c r="E149" s="1" t="s">
        <v>9592</v>
      </c>
      <c r="F149" s="1" t="s">
        <v>1672</v>
      </c>
      <c r="G149" s="1" t="s">
        <v>11</v>
      </c>
      <c r="H149" s="1" t="s">
        <v>11</v>
      </c>
      <c r="I149" s="1" t="s">
        <v>80</v>
      </c>
    </row>
    <row r="150" hidden="1">
      <c r="A150" s="4" t="s">
        <v>1674</v>
      </c>
      <c r="B150" s="1" t="s">
        <v>1675</v>
      </c>
      <c r="C150" s="1" t="s">
        <v>1676</v>
      </c>
      <c r="D150" s="1" t="s">
        <v>10542</v>
      </c>
      <c r="E150" s="1" t="s">
        <v>9661</v>
      </c>
      <c r="F150" s="1" t="s">
        <v>1678</v>
      </c>
      <c r="G150" s="1" t="s">
        <v>11</v>
      </c>
      <c r="H150" s="5" t="s">
        <v>1679</v>
      </c>
      <c r="I150" s="1" t="s">
        <v>53</v>
      </c>
    </row>
    <row r="151">
      <c r="A151" s="4" t="s">
        <v>1685</v>
      </c>
      <c r="B151" s="1" t="s">
        <v>1686</v>
      </c>
      <c r="C151" s="1" t="s">
        <v>1687</v>
      </c>
      <c r="D151" s="1" t="s">
        <v>10543</v>
      </c>
      <c r="E151" s="1" t="s">
        <v>9619</v>
      </c>
      <c r="F151" s="1" t="s">
        <v>1689</v>
      </c>
      <c r="G151" s="1" t="s">
        <v>1690</v>
      </c>
      <c r="H151" s="5" t="s">
        <v>1691</v>
      </c>
      <c r="I151" s="1" t="s">
        <v>53</v>
      </c>
    </row>
    <row r="152" hidden="1">
      <c r="A152" s="4" t="s">
        <v>1697</v>
      </c>
      <c r="B152" s="1" t="s">
        <v>1698</v>
      </c>
      <c r="C152" s="1" t="s">
        <v>1699</v>
      </c>
      <c r="D152" s="1" t="s">
        <v>10544</v>
      </c>
      <c r="E152" s="1" t="s">
        <v>9661</v>
      </c>
      <c r="F152" s="1" t="s">
        <v>1701</v>
      </c>
      <c r="G152" s="1" t="s">
        <v>11</v>
      </c>
      <c r="H152" s="1" t="s">
        <v>11</v>
      </c>
      <c r="I152" s="1" t="s">
        <v>53</v>
      </c>
    </row>
    <row r="153" hidden="1">
      <c r="A153" s="4" t="s">
        <v>1703</v>
      </c>
      <c r="B153" s="1" t="s">
        <v>1704</v>
      </c>
      <c r="C153" s="1" t="s">
        <v>1705</v>
      </c>
      <c r="D153" s="1" t="s">
        <v>10545</v>
      </c>
      <c r="E153" s="1" t="s">
        <v>9749</v>
      </c>
      <c r="F153" s="1" t="s">
        <v>1707</v>
      </c>
      <c r="G153" s="1" t="s">
        <v>11</v>
      </c>
      <c r="H153" s="1" t="s">
        <v>11</v>
      </c>
      <c r="I153" s="1" t="s">
        <v>11</v>
      </c>
    </row>
    <row r="154" hidden="1">
      <c r="A154" s="4" t="s">
        <v>1709</v>
      </c>
      <c r="B154" s="1" t="s">
        <v>1710</v>
      </c>
      <c r="C154" s="1" t="s">
        <v>1711</v>
      </c>
      <c r="D154" s="1" t="s">
        <v>10546</v>
      </c>
      <c r="E154" s="1" t="s">
        <v>9661</v>
      </c>
      <c r="F154" s="1" t="s">
        <v>1713</v>
      </c>
      <c r="G154" s="1" t="s">
        <v>11</v>
      </c>
      <c r="H154" s="1" t="s">
        <v>11</v>
      </c>
      <c r="I154" s="1" t="s">
        <v>183</v>
      </c>
    </row>
    <row r="155" hidden="1">
      <c r="A155" s="4" t="s">
        <v>1735</v>
      </c>
      <c r="B155" s="1" t="s">
        <v>1736</v>
      </c>
      <c r="C155" s="3"/>
      <c r="D155" s="1" t="s">
        <v>9575</v>
      </c>
      <c r="E155" s="1" t="s">
        <v>9608</v>
      </c>
      <c r="F155" s="3"/>
      <c r="G155" s="1" t="s">
        <v>11</v>
      </c>
      <c r="H155" s="1" t="s">
        <v>11</v>
      </c>
      <c r="I155" s="1" t="s">
        <v>11</v>
      </c>
    </row>
    <row r="156" hidden="1">
      <c r="A156" s="4" t="s">
        <v>1740</v>
      </c>
      <c r="B156" s="1" t="s">
        <v>1741</v>
      </c>
      <c r="C156" s="1" t="s">
        <v>1742</v>
      </c>
      <c r="D156" s="1" t="s">
        <v>10547</v>
      </c>
      <c r="E156" s="1" t="s">
        <v>9592</v>
      </c>
      <c r="F156" s="1" t="s">
        <v>1744</v>
      </c>
      <c r="G156" s="1" t="s">
        <v>1745</v>
      </c>
      <c r="H156" s="1" t="s">
        <v>11</v>
      </c>
      <c r="I156" s="1" t="s">
        <v>80</v>
      </c>
    </row>
    <row r="157" hidden="1">
      <c r="A157" s="4" t="s">
        <v>1747</v>
      </c>
      <c r="B157" s="1" t="s">
        <v>1748</v>
      </c>
      <c r="C157" s="1" t="s">
        <v>1749</v>
      </c>
      <c r="D157" s="1" t="s">
        <v>10548</v>
      </c>
      <c r="E157" s="1" t="s">
        <v>9592</v>
      </c>
      <c r="F157" s="1" t="s">
        <v>1283</v>
      </c>
      <c r="G157" s="1" t="s">
        <v>11</v>
      </c>
      <c r="H157" s="5" t="s">
        <v>1751</v>
      </c>
      <c r="I157" s="1" t="s">
        <v>31</v>
      </c>
    </row>
    <row r="158" hidden="1">
      <c r="A158" s="4" t="s">
        <v>1755</v>
      </c>
      <c r="B158" s="1" t="s">
        <v>1756</v>
      </c>
      <c r="C158" s="1" t="s">
        <v>1757</v>
      </c>
      <c r="D158" s="1" t="s">
        <v>10549</v>
      </c>
      <c r="E158" s="1" t="s">
        <v>9661</v>
      </c>
      <c r="F158" s="1" t="s">
        <v>1759</v>
      </c>
      <c r="G158" s="1" t="s">
        <v>11</v>
      </c>
      <c r="H158" s="5" t="s">
        <v>1760</v>
      </c>
      <c r="I158" s="1" t="s">
        <v>312</v>
      </c>
    </row>
    <row r="159" hidden="1">
      <c r="A159" s="4" t="s">
        <v>1768</v>
      </c>
      <c r="B159" s="1" t="s">
        <v>1769</v>
      </c>
      <c r="C159" s="1" t="s">
        <v>1770</v>
      </c>
      <c r="D159" s="1" t="s">
        <v>10550</v>
      </c>
      <c r="E159" s="1" t="s">
        <v>9755</v>
      </c>
      <c r="F159" s="1" t="s">
        <v>1772</v>
      </c>
      <c r="G159" s="1" t="s">
        <v>1773</v>
      </c>
      <c r="H159" s="5" t="s">
        <v>1774</v>
      </c>
      <c r="I159" s="1" t="s">
        <v>31</v>
      </c>
    </row>
    <row r="160" hidden="1">
      <c r="A160" s="4" t="s">
        <v>1776</v>
      </c>
      <c r="B160" s="1" t="s">
        <v>1777</v>
      </c>
      <c r="C160" s="1" t="s">
        <v>1778</v>
      </c>
      <c r="D160" s="1" t="s">
        <v>10551</v>
      </c>
      <c r="E160" s="1" t="s">
        <v>9597</v>
      </c>
      <c r="F160" s="1" t="s">
        <v>1780</v>
      </c>
      <c r="G160" s="1" t="s">
        <v>1781</v>
      </c>
      <c r="H160" s="3"/>
      <c r="I160" s="1" t="s">
        <v>80</v>
      </c>
    </row>
    <row r="161" hidden="1">
      <c r="A161" s="4" t="s">
        <v>1783</v>
      </c>
      <c r="B161" s="1" t="s">
        <v>1784</v>
      </c>
      <c r="C161" s="1" t="s">
        <v>1785</v>
      </c>
      <c r="D161" s="1" t="s">
        <v>10552</v>
      </c>
      <c r="E161" s="1" t="s">
        <v>9603</v>
      </c>
      <c r="F161" s="1" t="s">
        <v>1787</v>
      </c>
      <c r="G161" s="1" t="s">
        <v>11</v>
      </c>
      <c r="H161" s="5" t="s">
        <v>1788</v>
      </c>
      <c r="I161" s="1" t="s">
        <v>924</v>
      </c>
    </row>
    <row r="162" hidden="1">
      <c r="A162" s="4" t="s">
        <v>1806</v>
      </c>
      <c r="B162" s="1" t="s">
        <v>1807</v>
      </c>
      <c r="C162" s="3"/>
      <c r="D162" s="1" t="s">
        <v>9575</v>
      </c>
      <c r="E162" s="1" t="s">
        <v>9608</v>
      </c>
      <c r="F162" s="3"/>
      <c r="G162" s="1" t="s">
        <v>11</v>
      </c>
      <c r="H162" s="1" t="s">
        <v>11</v>
      </c>
      <c r="I162" s="1" t="s">
        <v>11</v>
      </c>
    </row>
    <row r="163" hidden="1">
      <c r="A163" s="4" t="s">
        <v>1815</v>
      </c>
      <c r="B163" s="1" t="s">
        <v>1816</v>
      </c>
      <c r="C163" s="3"/>
      <c r="D163" s="1" t="s">
        <v>9575</v>
      </c>
      <c r="E163" s="1" t="s">
        <v>9608</v>
      </c>
      <c r="F163" s="3"/>
      <c r="G163" s="1" t="s">
        <v>11</v>
      </c>
      <c r="H163" s="1" t="s">
        <v>11</v>
      </c>
      <c r="I163" s="1" t="s">
        <v>11</v>
      </c>
    </row>
    <row r="164" hidden="1">
      <c r="A164" s="4" t="s">
        <v>1822</v>
      </c>
      <c r="B164" s="1" t="s">
        <v>1823</v>
      </c>
      <c r="C164" s="1" t="s">
        <v>1824</v>
      </c>
      <c r="D164" s="1" t="s">
        <v>10553</v>
      </c>
      <c r="E164" s="1" t="s">
        <v>9661</v>
      </c>
      <c r="F164" s="1" t="s">
        <v>1826</v>
      </c>
      <c r="G164" s="1" t="s">
        <v>1827</v>
      </c>
      <c r="H164" s="5" t="s">
        <v>1828</v>
      </c>
      <c r="I164" s="1" t="s">
        <v>183</v>
      </c>
    </row>
    <row r="165" hidden="1">
      <c r="A165" s="4" t="s">
        <v>1830</v>
      </c>
      <c r="B165" s="1" t="s">
        <v>1831</v>
      </c>
      <c r="C165" s="1" t="s">
        <v>1832</v>
      </c>
      <c r="D165" s="1" t="s">
        <v>10554</v>
      </c>
      <c r="E165" s="1" t="s">
        <v>9597</v>
      </c>
      <c r="F165" s="1" t="s">
        <v>1834</v>
      </c>
      <c r="G165" s="1" t="s">
        <v>11</v>
      </c>
      <c r="H165" s="3"/>
      <c r="I165" s="1" t="s">
        <v>80</v>
      </c>
    </row>
    <row r="166" hidden="1">
      <c r="A166" s="4" t="s">
        <v>1842</v>
      </c>
      <c r="B166" s="1" t="s">
        <v>1843</v>
      </c>
      <c r="C166" s="1" t="s">
        <v>1844</v>
      </c>
      <c r="D166" s="1" t="s">
        <v>10555</v>
      </c>
      <c r="E166" s="1" t="s">
        <v>9741</v>
      </c>
      <c r="F166" s="1" t="s">
        <v>1846</v>
      </c>
      <c r="G166" s="1" t="s">
        <v>1847</v>
      </c>
      <c r="H166" s="5" t="s">
        <v>1848</v>
      </c>
      <c r="I166" s="1" t="s">
        <v>31</v>
      </c>
    </row>
    <row r="167" hidden="1">
      <c r="A167" s="4" t="s">
        <v>1852</v>
      </c>
      <c r="B167" s="1" t="s">
        <v>1853</v>
      </c>
      <c r="C167" s="1" t="s">
        <v>1854</v>
      </c>
      <c r="D167" s="1" t="s">
        <v>10556</v>
      </c>
      <c r="E167" s="1" t="s">
        <v>9631</v>
      </c>
      <c r="F167" s="1" t="s">
        <v>1856</v>
      </c>
      <c r="G167" s="1" t="s">
        <v>11</v>
      </c>
      <c r="H167" s="1" t="s">
        <v>11</v>
      </c>
      <c r="I167" s="1" t="s">
        <v>154</v>
      </c>
    </row>
    <row r="168" hidden="1">
      <c r="A168" s="4" t="s">
        <v>1868</v>
      </c>
      <c r="B168" s="1" t="s">
        <v>1869</v>
      </c>
      <c r="C168" s="1" t="s">
        <v>1870</v>
      </c>
      <c r="D168" s="1" t="s">
        <v>10557</v>
      </c>
      <c r="E168" s="1" t="s">
        <v>9595</v>
      </c>
      <c r="F168" s="1" t="s">
        <v>1872</v>
      </c>
      <c r="G168" s="1" t="s">
        <v>11</v>
      </c>
      <c r="H168" s="1" t="s">
        <v>11</v>
      </c>
      <c r="I168" s="1" t="s">
        <v>154</v>
      </c>
    </row>
    <row r="169" hidden="1">
      <c r="A169" s="4" t="s">
        <v>1878</v>
      </c>
      <c r="B169" s="1" t="s">
        <v>1879</v>
      </c>
      <c r="C169" s="3"/>
      <c r="D169" s="1" t="s">
        <v>9575</v>
      </c>
      <c r="E169" s="1" t="s">
        <v>9608</v>
      </c>
      <c r="F169" s="3"/>
      <c r="G169" s="1" t="s">
        <v>11</v>
      </c>
      <c r="H169" s="1" t="s">
        <v>11</v>
      </c>
      <c r="I169" s="1" t="s">
        <v>11</v>
      </c>
    </row>
    <row r="170" hidden="1">
      <c r="A170" s="4" t="s">
        <v>1887</v>
      </c>
      <c r="B170" s="1" t="s">
        <v>1888</v>
      </c>
      <c r="C170" s="1" t="s">
        <v>1889</v>
      </c>
      <c r="D170" s="1" t="s">
        <v>10558</v>
      </c>
      <c r="E170" s="1" t="s">
        <v>9603</v>
      </c>
      <c r="F170" s="1" t="s">
        <v>1891</v>
      </c>
      <c r="G170" s="1" t="s">
        <v>11</v>
      </c>
      <c r="H170" s="5" t="s">
        <v>1892</v>
      </c>
      <c r="I170" s="1" t="s">
        <v>80</v>
      </c>
    </row>
    <row r="171" hidden="1">
      <c r="A171" s="4" t="s">
        <v>1894</v>
      </c>
      <c r="B171" s="1" t="s">
        <v>1895</v>
      </c>
      <c r="C171" s="1" t="s">
        <v>1896</v>
      </c>
      <c r="D171" s="1" t="s">
        <v>10559</v>
      </c>
      <c r="E171" s="1" t="s">
        <v>9601</v>
      </c>
      <c r="F171" s="1" t="s">
        <v>1898</v>
      </c>
      <c r="G171" s="1" t="s">
        <v>11</v>
      </c>
      <c r="H171" s="1" t="s">
        <v>11</v>
      </c>
      <c r="I171" s="1" t="s">
        <v>31</v>
      </c>
    </row>
    <row r="172" hidden="1">
      <c r="A172" s="4" t="s">
        <v>1900</v>
      </c>
      <c r="B172" s="1" t="s">
        <v>1901</v>
      </c>
      <c r="C172" s="1" t="s">
        <v>1902</v>
      </c>
      <c r="D172" s="1" t="s">
        <v>10560</v>
      </c>
      <c r="E172" s="1" t="s">
        <v>9631</v>
      </c>
      <c r="F172" s="1" t="s">
        <v>1904</v>
      </c>
      <c r="G172" s="1" t="s">
        <v>11</v>
      </c>
      <c r="H172" s="5" t="s">
        <v>1905</v>
      </c>
      <c r="I172" s="1" t="s">
        <v>80</v>
      </c>
    </row>
    <row r="173" hidden="1">
      <c r="A173" s="4" t="s">
        <v>1917</v>
      </c>
      <c r="B173" s="1" t="s">
        <v>1918</v>
      </c>
      <c r="C173" s="3"/>
      <c r="D173" s="1" t="s">
        <v>9575</v>
      </c>
      <c r="E173" s="1" t="s">
        <v>9608</v>
      </c>
      <c r="F173" s="3"/>
      <c r="G173" s="1" t="s">
        <v>11</v>
      </c>
      <c r="H173" s="1" t="s">
        <v>11</v>
      </c>
      <c r="I173" s="1" t="s">
        <v>11</v>
      </c>
    </row>
    <row r="174" hidden="1">
      <c r="A174" s="4" t="s">
        <v>1920</v>
      </c>
      <c r="B174" s="1" t="s">
        <v>1921</v>
      </c>
      <c r="C174" s="1" t="s">
        <v>1922</v>
      </c>
      <c r="D174" s="1" t="s">
        <v>10561</v>
      </c>
      <c r="E174" s="1" t="s">
        <v>9592</v>
      </c>
      <c r="F174" s="1" t="s">
        <v>1924</v>
      </c>
      <c r="G174" s="1" t="s">
        <v>11</v>
      </c>
      <c r="H174" s="1" t="s">
        <v>11</v>
      </c>
      <c r="I174" s="1" t="s">
        <v>80</v>
      </c>
    </row>
    <row r="175" hidden="1">
      <c r="A175" s="4" t="s">
        <v>1952</v>
      </c>
      <c r="B175" s="1" t="s">
        <v>1953</v>
      </c>
      <c r="C175" s="1" t="s">
        <v>1954</v>
      </c>
      <c r="D175" s="1" t="s">
        <v>10562</v>
      </c>
      <c r="E175" s="1" t="s">
        <v>9603</v>
      </c>
      <c r="F175" s="1" t="s">
        <v>1956</v>
      </c>
      <c r="G175" s="1" t="s">
        <v>11</v>
      </c>
      <c r="H175" s="5" t="s">
        <v>1957</v>
      </c>
      <c r="I175" s="1" t="s">
        <v>924</v>
      </c>
    </row>
    <row r="176" hidden="1">
      <c r="A176" s="4" t="s">
        <v>1971</v>
      </c>
      <c r="B176" s="1" t="s">
        <v>1972</v>
      </c>
      <c r="C176" s="1" t="s">
        <v>1973</v>
      </c>
      <c r="D176" s="1" t="s">
        <v>10563</v>
      </c>
      <c r="E176" s="1" t="s">
        <v>9592</v>
      </c>
      <c r="F176" s="1" t="s">
        <v>1975</v>
      </c>
      <c r="G176" s="1" t="s">
        <v>11</v>
      </c>
      <c r="H176" s="5" t="s">
        <v>1976</v>
      </c>
      <c r="I176" s="1" t="s">
        <v>183</v>
      </c>
    </row>
    <row r="177" hidden="1">
      <c r="A177" s="4" t="s">
        <v>1984</v>
      </c>
      <c r="B177" s="1" t="s">
        <v>1985</v>
      </c>
      <c r="C177" s="1" t="s">
        <v>1986</v>
      </c>
      <c r="D177" s="1" t="s">
        <v>10564</v>
      </c>
      <c r="E177" s="1" t="s">
        <v>9741</v>
      </c>
      <c r="F177" s="1" t="s">
        <v>1988</v>
      </c>
      <c r="G177" s="1" t="s">
        <v>11</v>
      </c>
      <c r="H177" s="5" t="s">
        <v>1989</v>
      </c>
      <c r="I177" s="1" t="s">
        <v>11</v>
      </c>
    </row>
    <row r="178" hidden="1">
      <c r="A178" s="4" t="s">
        <v>1991</v>
      </c>
      <c r="B178" s="1" t="s">
        <v>1992</v>
      </c>
      <c r="C178" s="1" t="s">
        <v>1993</v>
      </c>
      <c r="D178" s="1" t="s">
        <v>10565</v>
      </c>
      <c r="E178" s="1" t="s">
        <v>9597</v>
      </c>
      <c r="F178" s="1" t="s">
        <v>1995</v>
      </c>
      <c r="G178" s="1" t="s">
        <v>11</v>
      </c>
      <c r="H178" s="5" t="s">
        <v>1996</v>
      </c>
      <c r="I178" s="1" t="s">
        <v>154</v>
      </c>
    </row>
    <row r="179" hidden="1">
      <c r="A179" s="4" t="s">
        <v>2000</v>
      </c>
      <c r="B179" s="1" t="s">
        <v>2001</v>
      </c>
      <c r="C179" s="1" t="s">
        <v>2002</v>
      </c>
      <c r="D179" s="1" t="s">
        <v>10566</v>
      </c>
      <c r="E179" s="1" t="s">
        <v>9592</v>
      </c>
      <c r="F179" s="1" t="s">
        <v>2004</v>
      </c>
      <c r="G179" s="1" t="s">
        <v>2005</v>
      </c>
      <c r="H179" s="5" t="s">
        <v>2006</v>
      </c>
      <c r="I179" s="1" t="s">
        <v>80</v>
      </c>
    </row>
    <row r="180" hidden="1">
      <c r="A180" s="4" t="s">
        <v>2012</v>
      </c>
      <c r="B180" s="1" t="s">
        <v>2013</v>
      </c>
      <c r="C180" s="1" t="s">
        <v>2014</v>
      </c>
      <c r="D180" s="1" t="s">
        <v>10567</v>
      </c>
      <c r="E180" s="1" t="s">
        <v>9661</v>
      </c>
      <c r="F180" s="1" t="s">
        <v>2016</v>
      </c>
      <c r="G180" s="1" t="s">
        <v>11</v>
      </c>
      <c r="H180" s="1" t="s">
        <v>11</v>
      </c>
      <c r="I180" s="1" t="s">
        <v>31</v>
      </c>
    </row>
    <row r="181" hidden="1">
      <c r="A181" s="4" t="s">
        <v>2018</v>
      </c>
      <c r="B181" s="1" t="s">
        <v>2019</v>
      </c>
      <c r="C181" s="1" t="s">
        <v>2020</v>
      </c>
      <c r="D181" s="1" t="s">
        <v>10568</v>
      </c>
      <c r="E181" s="1" t="s">
        <v>9611</v>
      </c>
      <c r="F181" s="1" t="s">
        <v>2022</v>
      </c>
      <c r="G181" s="1" t="s">
        <v>2023</v>
      </c>
      <c r="H181" s="5" t="s">
        <v>2024</v>
      </c>
      <c r="I181" s="1" t="s">
        <v>53</v>
      </c>
    </row>
    <row r="182" hidden="1">
      <c r="A182" s="4" t="s">
        <v>2030</v>
      </c>
      <c r="B182" s="1" t="s">
        <v>2031</v>
      </c>
      <c r="C182" s="1" t="s">
        <v>2032</v>
      </c>
      <c r="D182" s="1" t="s">
        <v>10569</v>
      </c>
      <c r="E182" s="1" t="s">
        <v>9592</v>
      </c>
      <c r="F182" s="1" t="s">
        <v>2034</v>
      </c>
      <c r="G182" s="1" t="s">
        <v>11</v>
      </c>
      <c r="H182" s="5" t="s">
        <v>2035</v>
      </c>
      <c r="I182" s="1" t="s">
        <v>80</v>
      </c>
    </row>
    <row r="183" hidden="1">
      <c r="A183" s="4" t="s">
        <v>2053</v>
      </c>
      <c r="B183" s="1" t="s">
        <v>2054</v>
      </c>
      <c r="C183" s="1" t="s">
        <v>2055</v>
      </c>
      <c r="D183" s="1" t="s">
        <v>10570</v>
      </c>
      <c r="E183" s="1" t="s">
        <v>9592</v>
      </c>
      <c r="F183" s="1" t="s">
        <v>2057</v>
      </c>
      <c r="G183" s="1" t="s">
        <v>11</v>
      </c>
      <c r="H183" s="5" t="s">
        <v>2058</v>
      </c>
      <c r="I183" s="1" t="s">
        <v>43</v>
      </c>
    </row>
    <row r="184" hidden="1">
      <c r="A184" s="4" t="s">
        <v>2064</v>
      </c>
      <c r="B184" s="1" t="s">
        <v>2065</v>
      </c>
      <c r="C184" s="1" t="s">
        <v>2066</v>
      </c>
      <c r="D184" s="1" t="s">
        <v>10571</v>
      </c>
      <c r="E184" s="1" t="s">
        <v>9592</v>
      </c>
      <c r="F184" s="1" t="s">
        <v>2068</v>
      </c>
      <c r="G184" s="1" t="s">
        <v>11</v>
      </c>
      <c r="H184" s="5" t="s">
        <v>2069</v>
      </c>
      <c r="I184" s="1" t="s">
        <v>312</v>
      </c>
    </row>
    <row r="185" hidden="1">
      <c r="A185" s="4" t="s">
        <v>2079</v>
      </c>
      <c r="B185" s="1" t="s">
        <v>2080</v>
      </c>
      <c r="C185" s="1" t="s">
        <v>2081</v>
      </c>
      <c r="D185" s="1" t="s">
        <v>10572</v>
      </c>
      <c r="E185" s="1" t="s">
        <v>9592</v>
      </c>
      <c r="F185" s="1" t="s">
        <v>2083</v>
      </c>
      <c r="G185" s="1" t="s">
        <v>11</v>
      </c>
      <c r="H185" s="5" t="s">
        <v>2084</v>
      </c>
      <c r="I185" s="1" t="s">
        <v>43</v>
      </c>
    </row>
    <row r="186" hidden="1">
      <c r="A186" s="4" t="s">
        <v>2092</v>
      </c>
      <c r="B186" s="1" t="s">
        <v>2093</v>
      </c>
      <c r="C186" s="1" t="s">
        <v>2094</v>
      </c>
      <c r="D186" s="1" t="s">
        <v>10573</v>
      </c>
      <c r="E186" s="1" t="s">
        <v>9597</v>
      </c>
      <c r="F186" s="1" t="s">
        <v>2096</v>
      </c>
      <c r="G186" s="1" t="s">
        <v>11</v>
      </c>
      <c r="H186" s="1" t="s">
        <v>11</v>
      </c>
      <c r="I186" s="1" t="s">
        <v>11</v>
      </c>
    </row>
    <row r="187" hidden="1">
      <c r="A187" s="4" t="s">
        <v>2100</v>
      </c>
      <c r="B187" s="1" t="s">
        <v>2101</v>
      </c>
      <c r="C187" s="1" t="s">
        <v>2102</v>
      </c>
      <c r="D187" s="1" t="s">
        <v>10574</v>
      </c>
      <c r="E187" s="1" t="s">
        <v>9780</v>
      </c>
      <c r="F187" s="1" t="s">
        <v>2104</v>
      </c>
      <c r="G187" s="1" t="s">
        <v>2105</v>
      </c>
      <c r="H187" s="1" t="s">
        <v>11</v>
      </c>
      <c r="I187" s="1" t="s">
        <v>312</v>
      </c>
    </row>
    <row r="188" hidden="1">
      <c r="A188" s="4" t="s">
        <v>2111</v>
      </c>
      <c r="B188" s="1" t="s">
        <v>2112</v>
      </c>
      <c r="C188" s="1" t="s">
        <v>2113</v>
      </c>
      <c r="D188" s="1" t="s">
        <v>10575</v>
      </c>
      <c r="E188" s="1" t="s">
        <v>9592</v>
      </c>
      <c r="F188" s="1" t="s">
        <v>2115</v>
      </c>
      <c r="G188" s="1" t="s">
        <v>2116</v>
      </c>
      <c r="H188" s="5" t="s">
        <v>2117</v>
      </c>
      <c r="I188" s="1" t="s">
        <v>43</v>
      </c>
    </row>
    <row r="189" hidden="1">
      <c r="A189" s="4" t="s">
        <v>2131</v>
      </c>
      <c r="B189" s="1" t="s">
        <v>2132</v>
      </c>
      <c r="C189" s="1" t="s">
        <v>2133</v>
      </c>
      <c r="D189" s="1" t="s">
        <v>10576</v>
      </c>
      <c r="E189" s="1" t="s">
        <v>9628</v>
      </c>
      <c r="F189" s="1" t="s">
        <v>2135</v>
      </c>
      <c r="G189" s="1" t="s">
        <v>11</v>
      </c>
      <c r="H189" s="1" t="s">
        <v>11</v>
      </c>
      <c r="I189" s="1" t="s">
        <v>43</v>
      </c>
    </row>
    <row r="190" hidden="1">
      <c r="A190" s="4" t="s">
        <v>2137</v>
      </c>
      <c r="B190" s="1" t="s">
        <v>2138</v>
      </c>
      <c r="C190" s="1" t="s">
        <v>2139</v>
      </c>
      <c r="D190" s="1" t="s">
        <v>10577</v>
      </c>
      <c r="E190" s="1" t="s">
        <v>9592</v>
      </c>
      <c r="F190" s="1" t="s">
        <v>2141</v>
      </c>
      <c r="G190" s="1" t="s">
        <v>11</v>
      </c>
      <c r="H190" s="1" t="s">
        <v>11</v>
      </c>
      <c r="I190" s="1" t="s">
        <v>31</v>
      </c>
    </row>
    <row r="191" hidden="1">
      <c r="A191" s="4" t="s">
        <v>2145</v>
      </c>
      <c r="B191" s="1" t="s">
        <v>2146</v>
      </c>
      <c r="C191" s="1" t="s">
        <v>2147</v>
      </c>
      <c r="D191" s="1" t="s">
        <v>10578</v>
      </c>
      <c r="E191" s="1" t="s">
        <v>9592</v>
      </c>
      <c r="F191" s="1" t="s">
        <v>2149</v>
      </c>
      <c r="G191" s="1" t="s">
        <v>2150</v>
      </c>
      <c r="H191" s="1" t="s">
        <v>11</v>
      </c>
      <c r="I191" s="1" t="s">
        <v>53</v>
      </c>
    </row>
    <row r="192" hidden="1">
      <c r="A192" s="4" t="s">
        <v>2160</v>
      </c>
      <c r="B192" s="1" t="s">
        <v>2161</v>
      </c>
      <c r="C192" s="3"/>
      <c r="D192" s="1" t="s">
        <v>9575</v>
      </c>
      <c r="E192" s="1" t="s">
        <v>9608</v>
      </c>
      <c r="F192" s="3"/>
      <c r="G192" s="1" t="s">
        <v>11</v>
      </c>
      <c r="H192" s="1" t="s">
        <v>11</v>
      </c>
      <c r="I192" s="1" t="s">
        <v>11</v>
      </c>
    </row>
    <row r="193" hidden="1">
      <c r="A193" s="4" t="s">
        <v>2163</v>
      </c>
      <c r="B193" s="1" t="s">
        <v>2164</v>
      </c>
      <c r="C193" s="1" t="s">
        <v>2165</v>
      </c>
      <c r="D193" s="1" t="s">
        <v>10579</v>
      </c>
      <c r="E193" s="1" t="s">
        <v>9597</v>
      </c>
      <c r="F193" s="1" t="s">
        <v>2167</v>
      </c>
      <c r="G193" s="1" t="s">
        <v>11</v>
      </c>
      <c r="H193" s="5" t="s">
        <v>2168</v>
      </c>
      <c r="I193" s="1" t="s">
        <v>80</v>
      </c>
    </row>
    <row r="194" hidden="1">
      <c r="A194" s="4" t="s">
        <v>2170</v>
      </c>
      <c r="B194" s="1" t="s">
        <v>2171</v>
      </c>
      <c r="C194" s="1" t="s">
        <v>2172</v>
      </c>
      <c r="D194" s="1" t="s">
        <v>10580</v>
      </c>
      <c r="E194" s="1" t="s">
        <v>9603</v>
      </c>
      <c r="F194" s="1" t="s">
        <v>2174</v>
      </c>
      <c r="G194" s="1" t="s">
        <v>2175</v>
      </c>
      <c r="H194" s="1" t="s">
        <v>11</v>
      </c>
      <c r="I194" s="1" t="s">
        <v>154</v>
      </c>
    </row>
    <row r="195" hidden="1">
      <c r="A195" s="4" t="s">
        <v>2179</v>
      </c>
      <c r="B195" s="1" t="s">
        <v>2180</v>
      </c>
      <c r="C195" s="1" t="s">
        <v>2181</v>
      </c>
      <c r="D195" s="1" t="s">
        <v>10581</v>
      </c>
      <c r="E195" s="1" t="s">
        <v>9592</v>
      </c>
      <c r="F195" s="1" t="s">
        <v>2183</v>
      </c>
      <c r="G195" s="1" t="s">
        <v>2184</v>
      </c>
      <c r="H195" s="1" t="s">
        <v>11</v>
      </c>
      <c r="I195" s="1" t="s">
        <v>312</v>
      </c>
    </row>
    <row r="196" hidden="1">
      <c r="A196" s="4" t="s">
        <v>2186</v>
      </c>
      <c r="B196" s="1" t="s">
        <v>2187</v>
      </c>
      <c r="C196" s="1" t="s">
        <v>2188</v>
      </c>
      <c r="D196" s="1" t="s">
        <v>10582</v>
      </c>
      <c r="E196" s="1" t="s">
        <v>9592</v>
      </c>
      <c r="F196" s="1" t="s">
        <v>2190</v>
      </c>
      <c r="G196" s="1" t="s">
        <v>11</v>
      </c>
      <c r="H196" s="1" t="s">
        <v>11</v>
      </c>
      <c r="I196" s="1" t="s">
        <v>382</v>
      </c>
    </row>
    <row r="197" hidden="1">
      <c r="A197" s="4" t="s">
        <v>2192</v>
      </c>
      <c r="B197" s="1" t="s">
        <v>2193</v>
      </c>
      <c r="C197" s="1" t="s">
        <v>2194</v>
      </c>
      <c r="D197" s="1" t="s">
        <v>10583</v>
      </c>
      <c r="E197" s="1" t="s">
        <v>9790</v>
      </c>
      <c r="F197" s="1" t="s">
        <v>2196</v>
      </c>
      <c r="G197" s="1" t="s">
        <v>11</v>
      </c>
      <c r="H197" s="5" t="s">
        <v>2197</v>
      </c>
      <c r="I197" s="1" t="s">
        <v>80</v>
      </c>
    </row>
    <row r="198" hidden="1">
      <c r="A198" s="4" t="s">
        <v>2203</v>
      </c>
      <c r="B198" s="1" t="s">
        <v>2204</v>
      </c>
      <c r="C198" s="1" t="s">
        <v>2205</v>
      </c>
      <c r="D198" s="1" t="s">
        <v>10584</v>
      </c>
      <c r="E198" s="1" t="s">
        <v>9595</v>
      </c>
      <c r="F198" s="1" t="s">
        <v>1283</v>
      </c>
      <c r="G198" s="1" t="s">
        <v>11</v>
      </c>
      <c r="H198" s="1" t="s">
        <v>11</v>
      </c>
      <c r="I198" s="1" t="s">
        <v>154</v>
      </c>
    </row>
    <row r="199" hidden="1">
      <c r="A199" s="4" t="s">
        <v>2216</v>
      </c>
      <c r="B199" s="1" t="s">
        <v>2217</v>
      </c>
      <c r="C199" s="1" t="s">
        <v>2218</v>
      </c>
      <c r="D199" s="1" t="s">
        <v>10585</v>
      </c>
      <c r="E199" s="1" t="s">
        <v>9592</v>
      </c>
      <c r="F199" s="1" t="s">
        <v>2220</v>
      </c>
      <c r="G199" s="1" t="s">
        <v>2221</v>
      </c>
      <c r="H199" s="1" t="s">
        <v>11</v>
      </c>
      <c r="I199" s="1" t="s">
        <v>312</v>
      </c>
    </row>
    <row r="200" hidden="1">
      <c r="A200" s="4" t="s">
        <v>2225</v>
      </c>
      <c r="B200" s="1" t="s">
        <v>2226</v>
      </c>
      <c r="C200" s="1" t="s">
        <v>2227</v>
      </c>
      <c r="D200" s="1" t="s">
        <v>10586</v>
      </c>
      <c r="E200" s="1" t="s">
        <v>9592</v>
      </c>
      <c r="F200" s="1" t="s">
        <v>2229</v>
      </c>
      <c r="G200" s="1" t="s">
        <v>2230</v>
      </c>
      <c r="H200" s="5" t="s">
        <v>2231</v>
      </c>
      <c r="I200" s="1" t="s">
        <v>80</v>
      </c>
    </row>
    <row r="201" hidden="1">
      <c r="A201" s="4" t="s">
        <v>2237</v>
      </c>
      <c r="B201" s="1" t="s">
        <v>2238</v>
      </c>
      <c r="C201" s="1" t="s">
        <v>2239</v>
      </c>
      <c r="D201" s="1" t="s">
        <v>10587</v>
      </c>
      <c r="E201" s="1" t="s">
        <v>9595</v>
      </c>
      <c r="F201" s="1" t="s">
        <v>2241</v>
      </c>
      <c r="G201" s="1" t="s">
        <v>11</v>
      </c>
      <c r="H201" s="3"/>
      <c r="I201" s="1" t="s">
        <v>80</v>
      </c>
    </row>
    <row r="202" hidden="1">
      <c r="A202" s="4" t="s">
        <v>2245</v>
      </c>
      <c r="B202" s="1" t="s">
        <v>2246</v>
      </c>
      <c r="C202" s="1" t="s">
        <v>2247</v>
      </c>
      <c r="D202" s="1" t="s">
        <v>10588</v>
      </c>
      <c r="E202" s="1" t="s">
        <v>9592</v>
      </c>
      <c r="F202" s="1" t="s">
        <v>2249</v>
      </c>
      <c r="G202" s="1" t="s">
        <v>11</v>
      </c>
      <c r="H202" s="5" t="s">
        <v>2250</v>
      </c>
      <c r="I202" s="1" t="s">
        <v>924</v>
      </c>
    </row>
    <row r="203" hidden="1">
      <c r="A203" s="4" t="s">
        <v>2252</v>
      </c>
      <c r="B203" s="1" t="s">
        <v>2253</v>
      </c>
      <c r="C203" s="1" t="s">
        <v>2254</v>
      </c>
      <c r="D203" s="1" t="s">
        <v>10589</v>
      </c>
      <c r="E203" s="1" t="s">
        <v>9592</v>
      </c>
      <c r="F203" s="1" t="s">
        <v>2256</v>
      </c>
      <c r="G203" s="1" t="s">
        <v>11</v>
      </c>
      <c r="H203" s="1" t="s">
        <v>11</v>
      </c>
      <c r="I203" s="1" t="s">
        <v>312</v>
      </c>
    </row>
    <row r="204" hidden="1">
      <c r="A204" s="4" t="s">
        <v>2258</v>
      </c>
      <c r="B204" s="1" t="s">
        <v>2259</v>
      </c>
      <c r="C204" s="1" t="s">
        <v>2260</v>
      </c>
      <c r="D204" s="1" t="s">
        <v>10590</v>
      </c>
      <c r="E204" s="1" t="s">
        <v>9592</v>
      </c>
      <c r="F204" s="1" t="s">
        <v>2262</v>
      </c>
      <c r="G204" s="1" t="s">
        <v>11</v>
      </c>
      <c r="H204" s="1" t="s">
        <v>11</v>
      </c>
      <c r="I204" s="1" t="s">
        <v>53</v>
      </c>
    </row>
    <row r="205" hidden="1">
      <c r="A205" s="4" t="s">
        <v>2270</v>
      </c>
      <c r="B205" s="1" t="s">
        <v>2271</v>
      </c>
      <c r="C205" s="1" t="s">
        <v>2272</v>
      </c>
      <c r="D205" s="1" t="s">
        <v>10591</v>
      </c>
      <c r="E205" s="1" t="s">
        <v>9592</v>
      </c>
      <c r="F205" s="1" t="s">
        <v>2274</v>
      </c>
      <c r="G205" s="1" t="s">
        <v>2275</v>
      </c>
      <c r="H205" s="3"/>
      <c r="I205" s="1" t="s">
        <v>312</v>
      </c>
    </row>
    <row r="206" hidden="1">
      <c r="A206" s="4" t="s">
        <v>2293</v>
      </c>
      <c r="B206" s="1" t="s">
        <v>2294</v>
      </c>
      <c r="C206" s="1" t="s">
        <v>2295</v>
      </c>
      <c r="D206" s="1" t="s">
        <v>10592</v>
      </c>
      <c r="E206" s="1" t="s">
        <v>9603</v>
      </c>
      <c r="F206" s="1" t="s">
        <v>2297</v>
      </c>
      <c r="G206" s="1" t="s">
        <v>2175</v>
      </c>
      <c r="H206" s="1" t="s">
        <v>11</v>
      </c>
      <c r="I206" s="1" t="s">
        <v>312</v>
      </c>
    </row>
    <row r="207" hidden="1">
      <c r="A207" s="4" t="s">
        <v>2301</v>
      </c>
      <c r="B207" s="1" t="s">
        <v>2302</v>
      </c>
      <c r="C207" s="1" t="s">
        <v>2303</v>
      </c>
      <c r="D207" s="1" t="s">
        <v>10593</v>
      </c>
      <c r="E207" s="1" t="s">
        <v>9592</v>
      </c>
      <c r="F207" s="1" t="s">
        <v>2305</v>
      </c>
      <c r="G207" s="1" t="s">
        <v>2306</v>
      </c>
      <c r="H207" s="5" t="s">
        <v>2307</v>
      </c>
      <c r="I207" s="1" t="s">
        <v>80</v>
      </c>
    </row>
    <row r="208" hidden="1">
      <c r="A208" s="4" t="s">
        <v>2315</v>
      </c>
      <c r="B208" s="1" t="s">
        <v>2316</v>
      </c>
      <c r="C208" s="1" t="s">
        <v>2317</v>
      </c>
      <c r="D208" s="1" t="s">
        <v>10594</v>
      </c>
      <c r="E208" s="1" t="s">
        <v>9592</v>
      </c>
      <c r="F208" s="1" t="s">
        <v>2319</v>
      </c>
      <c r="G208" s="1" t="s">
        <v>11</v>
      </c>
      <c r="H208" s="1" t="s">
        <v>11</v>
      </c>
      <c r="I208" s="1" t="s">
        <v>80</v>
      </c>
    </row>
    <row r="209" hidden="1">
      <c r="A209" s="4" t="s">
        <v>2321</v>
      </c>
      <c r="B209" s="1" t="s">
        <v>2322</v>
      </c>
      <c r="C209" s="1" t="s">
        <v>2323</v>
      </c>
      <c r="D209" s="1" t="s">
        <v>10595</v>
      </c>
      <c r="E209" s="1" t="s">
        <v>9661</v>
      </c>
      <c r="F209" s="1" t="s">
        <v>2325</v>
      </c>
      <c r="G209" s="1" t="s">
        <v>11</v>
      </c>
      <c r="H209" s="1" t="s">
        <v>11</v>
      </c>
      <c r="I209" s="1" t="s">
        <v>80</v>
      </c>
    </row>
    <row r="210" hidden="1">
      <c r="A210" s="4" t="s">
        <v>2327</v>
      </c>
      <c r="B210" s="1" t="s">
        <v>2328</v>
      </c>
      <c r="C210" s="1" t="s">
        <v>2329</v>
      </c>
      <c r="D210" s="1" t="s">
        <v>10596</v>
      </c>
      <c r="E210" s="1" t="s">
        <v>9597</v>
      </c>
      <c r="F210" s="1" t="s">
        <v>2331</v>
      </c>
      <c r="G210" s="1" t="s">
        <v>11</v>
      </c>
      <c r="H210" s="5" t="s">
        <v>2332</v>
      </c>
      <c r="I210" s="1" t="s">
        <v>80</v>
      </c>
    </row>
    <row r="211" hidden="1">
      <c r="A211" s="4" t="s">
        <v>2336</v>
      </c>
      <c r="B211" s="1" t="s">
        <v>2337</v>
      </c>
      <c r="C211" s="1" t="s">
        <v>2338</v>
      </c>
      <c r="D211" s="1" t="s">
        <v>10597</v>
      </c>
      <c r="E211" s="1" t="s">
        <v>9603</v>
      </c>
      <c r="F211" s="1" t="s">
        <v>2340</v>
      </c>
      <c r="G211" s="1" t="s">
        <v>11</v>
      </c>
      <c r="H211" s="1" t="s">
        <v>11</v>
      </c>
      <c r="I211" s="1" t="s">
        <v>80</v>
      </c>
    </row>
    <row r="212" hidden="1">
      <c r="A212" s="4" t="s">
        <v>2348</v>
      </c>
      <c r="B212" s="1" t="s">
        <v>2349</v>
      </c>
      <c r="C212" s="1" t="s">
        <v>2350</v>
      </c>
      <c r="D212" s="1" t="s">
        <v>10598</v>
      </c>
      <c r="E212" s="1" t="s">
        <v>9592</v>
      </c>
      <c r="F212" s="1" t="s">
        <v>2352</v>
      </c>
      <c r="G212" s="1" t="s">
        <v>11</v>
      </c>
      <c r="H212" s="5" t="s">
        <v>2353</v>
      </c>
      <c r="I212" s="1" t="s">
        <v>80</v>
      </c>
    </row>
    <row r="213" hidden="1">
      <c r="A213" s="4" t="s">
        <v>2357</v>
      </c>
      <c r="B213" s="1" t="s">
        <v>2358</v>
      </c>
      <c r="C213" s="1" t="s">
        <v>2359</v>
      </c>
      <c r="D213" s="1" t="s">
        <v>10599</v>
      </c>
      <c r="E213" s="1" t="s">
        <v>9597</v>
      </c>
      <c r="F213" s="1" t="s">
        <v>2361</v>
      </c>
      <c r="G213" s="1" t="s">
        <v>11</v>
      </c>
      <c r="H213" s="1" t="s">
        <v>11</v>
      </c>
      <c r="I213" s="1" t="s">
        <v>11</v>
      </c>
    </row>
    <row r="214" hidden="1">
      <c r="A214" s="4" t="s">
        <v>2381</v>
      </c>
      <c r="B214" s="1" t="s">
        <v>2382</v>
      </c>
      <c r="C214" s="1" t="s">
        <v>2383</v>
      </c>
      <c r="D214" s="1" t="s">
        <v>10600</v>
      </c>
      <c r="E214" s="1" t="s">
        <v>9592</v>
      </c>
      <c r="F214" s="1" t="s">
        <v>2385</v>
      </c>
      <c r="G214" s="1" t="s">
        <v>11</v>
      </c>
      <c r="H214" s="5" t="s">
        <v>2386</v>
      </c>
      <c r="I214" s="1" t="s">
        <v>654</v>
      </c>
    </row>
    <row r="215" hidden="1">
      <c r="A215" s="4" t="s">
        <v>2394</v>
      </c>
      <c r="B215" s="1" t="s">
        <v>2395</v>
      </c>
      <c r="C215" s="1" t="s">
        <v>2396</v>
      </c>
      <c r="D215" s="1" t="s">
        <v>10601</v>
      </c>
      <c r="E215" s="1" t="s">
        <v>9592</v>
      </c>
      <c r="F215" s="1" t="s">
        <v>2398</v>
      </c>
      <c r="G215" s="1" t="s">
        <v>2399</v>
      </c>
      <c r="H215" s="5" t="s">
        <v>2400</v>
      </c>
      <c r="I215" s="1" t="s">
        <v>154</v>
      </c>
    </row>
    <row r="216" hidden="1">
      <c r="A216" s="4" t="s">
        <v>2402</v>
      </c>
      <c r="B216" s="1" t="s">
        <v>2403</v>
      </c>
      <c r="C216" s="1" t="s">
        <v>2404</v>
      </c>
      <c r="D216" s="1" t="s">
        <v>9578</v>
      </c>
      <c r="E216" s="1" t="s">
        <v>9631</v>
      </c>
      <c r="F216" s="1" t="s">
        <v>2406</v>
      </c>
      <c r="G216" s="1" t="s">
        <v>2407</v>
      </c>
      <c r="H216" s="1" t="s">
        <v>11</v>
      </c>
      <c r="I216" s="1" t="s">
        <v>183</v>
      </c>
    </row>
    <row r="217" hidden="1">
      <c r="A217" s="4" t="s">
        <v>2411</v>
      </c>
      <c r="B217" s="1" t="s">
        <v>2412</v>
      </c>
      <c r="C217" s="1" t="s">
        <v>2413</v>
      </c>
      <c r="D217" s="1" t="s">
        <v>10602</v>
      </c>
      <c r="E217" s="1" t="s">
        <v>9603</v>
      </c>
      <c r="F217" s="1" t="s">
        <v>2415</v>
      </c>
      <c r="G217" s="1" t="s">
        <v>11</v>
      </c>
      <c r="H217" s="1" t="s">
        <v>11</v>
      </c>
      <c r="I217" s="1" t="s">
        <v>80</v>
      </c>
    </row>
    <row r="218" hidden="1">
      <c r="A218" s="4" t="s">
        <v>2421</v>
      </c>
      <c r="B218" s="1" t="s">
        <v>2422</v>
      </c>
      <c r="C218" s="1" t="s">
        <v>2423</v>
      </c>
      <c r="D218" s="1" t="s">
        <v>10603</v>
      </c>
      <c r="E218" s="1" t="s">
        <v>9592</v>
      </c>
      <c r="F218" s="1" t="s">
        <v>2425</v>
      </c>
      <c r="G218" s="1" t="s">
        <v>11</v>
      </c>
      <c r="H218" s="1" t="s">
        <v>11</v>
      </c>
      <c r="I218" s="1" t="s">
        <v>80</v>
      </c>
    </row>
    <row r="219" hidden="1">
      <c r="A219" s="4" t="s">
        <v>2433</v>
      </c>
      <c r="B219" s="1" t="s">
        <v>2434</v>
      </c>
      <c r="C219" s="3"/>
      <c r="D219" s="1" t="s">
        <v>9575</v>
      </c>
      <c r="E219" s="1" t="s">
        <v>9608</v>
      </c>
      <c r="F219" s="3"/>
      <c r="G219" s="1" t="s">
        <v>11</v>
      </c>
      <c r="H219" s="1" t="s">
        <v>11</v>
      </c>
      <c r="I219" s="1" t="s">
        <v>11</v>
      </c>
    </row>
    <row r="220" hidden="1">
      <c r="A220" s="4" t="s">
        <v>2438</v>
      </c>
      <c r="B220" s="1" t="s">
        <v>2439</v>
      </c>
      <c r="C220" s="1" t="s">
        <v>2440</v>
      </c>
      <c r="D220" s="1" t="s">
        <v>10604</v>
      </c>
      <c r="E220" s="1" t="s">
        <v>9731</v>
      </c>
      <c r="F220" s="1" t="s">
        <v>2442</v>
      </c>
      <c r="G220" s="1" t="s">
        <v>11</v>
      </c>
      <c r="H220" s="5" t="s">
        <v>2443</v>
      </c>
      <c r="I220" s="1" t="s">
        <v>80</v>
      </c>
    </row>
    <row r="221" hidden="1">
      <c r="A221" s="4" t="s">
        <v>2447</v>
      </c>
      <c r="B221" s="1" t="s">
        <v>2448</v>
      </c>
      <c r="C221" s="1" t="s">
        <v>2449</v>
      </c>
      <c r="D221" s="1" t="s">
        <v>10605</v>
      </c>
      <c r="E221" s="1" t="s">
        <v>9597</v>
      </c>
      <c r="F221" s="1" t="s">
        <v>2451</v>
      </c>
      <c r="G221" s="1" t="s">
        <v>11</v>
      </c>
      <c r="H221" s="5" t="s">
        <v>2452</v>
      </c>
      <c r="I221" s="1" t="s">
        <v>53</v>
      </c>
    </row>
    <row r="222" hidden="1">
      <c r="A222" s="4" t="s">
        <v>2454</v>
      </c>
      <c r="B222" s="1" t="s">
        <v>2455</v>
      </c>
      <c r="C222" s="1" t="s">
        <v>2456</v>
      </c>
      <c r="D222" s="1" t="s">
        <v>10606</v>
      </c>
      <c r="E222" s="1" t="s">
        <v>9597</v>
      </c>
      <c r="F222" s="1" t="s">
        <v>2458</v>
      </c>
      <c r="G222" s="1" t="s">
        <v>11</v>
      </c>
      <c r="H222" s="1" t="s">
        <v>11</v>
      </c>
      <c r="I222" s="1" t="s">
        <v>80</v>
      </c>
    </row>
    <row r="223" hidden="1">
      <c r="A223" s="4" t="s">
        <v>2464</v>
      </c>
      <c r="B223" s="1" t="s">
        <v>2465</v>
      </c>
      <c r="C223" s="1" t="s">
        <v>2466</v>
      </c>
      <c r="D223" s="1" t="s">
        <v>10607</v>
      </c>
      <c r="E223" s="1" t="s">
        <v>9592</v>
      </c>
      <c r="F223" s="1" t="s">
        <v>2468</v>
      </c>
      <c r="G223" s="1" t="s">
        <v>2469</v>
      </c>
      <c r="H223" s="5" t="s">
        <v>2470</v>
      </c>
      <c r="I223" s="1" t="s">
        <v>80</v>
      </c>
    </row>
    <row r="224" hidden="1">
      <c r="A224" s="4" t="s">
        <v>2474</v>
      </c>
      <c r="B224" s="1" t="s">
        <v>2475</v>
      </c>
      <c r="C224" s="1" t="s">
        <v>2476</v>
      </c>
      <c r="D224" s="1" t="s">
        <v>10608</v>
      </c>
      <c r="E224" s="1" t="s">
        <v>9592</v>
      </c>
      <c r="F224" s="1" t="s">
        <v>2478</v>
      </c>
      <c r="G224" s="1" t="s">
        <v>11</v>
      </c>
      <c r="H224" s="1" t="s">
        <v>11</v>
      </c>
      <c r="I224" s="1" t="s">
        <v>312</v>
      </c>
    </row>
    <row r="225" hidden="1">
      <c r="A225" s="4" t="s">
        <v>2484</v>
      </c>
      <c r="B225" s="1" t="s">
        <v>2485</v>
      </c>
      <c r="C225" s="1" t="s">
        <v>2486</v>
      </c>
      <c r="D225" s="1" t="s">
        <v>10609</v>
      </c>
      <c r="E225" s="1" t="s">
        <v>9603</v>
      </c>
      <c r="F225" s="1" t="s">
        <v>2488</v>
      </c>
      <c r="G225" s="1" t="s">
        <v>11</v>
      </c>
      <c r="H225" s="3"/>
      <c r="I225" s="1" t="s">
        <v>312</v>
      </c>
    </row>
    <row r="226" hidden="1">
      <c r="A226" s="4" t="s">
        <v>2498</v>
      </c>
      <c r="B226" s="1" t="s">
        <v>2499</v>
      </c>
      <c r="C226" s="1" t="s">
        <v>2500</v>
      </c>
      <c r="D226" s="1" t="s">
        <v>10610</v>
      </c>
      <c r="E226" s="1" t="s">
        <v>9592</v>
      </c>
      <c r="F226" s="1" t="s">
        <v>2502</v>
      </c>
      <c r="G226" s="1" t="s">
        <v>11</v>
      </c>
      <c r="H226" s="5" t="s">
        <v>2503</v>
      </c>
      <c r="I226" s="1" t="s">
        <v>80</v>
      </c>
    </row>
    <row r="227" hidden="1">
      <c r="A227" s="4" t="s">
        <v>2509</v>
      </c>
      <c r="B227" s="1" t="s">
        <v>2510</v>
      </c>
      <c r="C227" s="1" t="s">
        <v>2511</v>
      </c>
      <c r="D227" s="1" t="s">
        <v>10611</v>
      </c>
      <c r="E227" s="1" t="s">
        <v>9597</v>
      </c>
      <c r="F227" s="1" t="s">
        <v>2513</v>
      </c>
      <c r="G227" s="1" t="s">
        <v>2514</v>
      </c>
      <c r="H227" s="1" t="s">
        <v>11</v>
      </c>
      <c r="I227" s="1" t="s">
        <v>183</v>
      </c>
    </row>
    <row r="228" hidden="1">
      <c r="A228" s="4" t="s">
        <v>2522</v>
      </c>
      <c r="B228" s="1" t="s">
        <v>2523</v>
      </c>
      <c r="C228" s="1" t="s">
        <v>2524</v>
      </c>
      <c r="D228" s="1" t="s">
        <v>10612</v>
      </c>
      <c r="E228" s="1" t="s">
        <v>9661</v>
      </c>
      <c r="F228" s="1" t="s">
        <v>2526</v>
      </c>
      <c r="G228" s="1" t="s">
        <v>11</v>
      </c>
      <c r="H228" s="5" t="s">
        <v>2527</v>
      </c>
      <c r="I228" s="1" t="s">
        <v>43</v>
      </c>
    </row>
    <row r="229" hidden="1">
      <c r="A229" s="4" t="s">
        <v>2547</v>
      </c>
      <c r="B229" s="1" t="s">
        <v>2548</v>
      </c>
      <c r="C229" s="1" t="s">
        <v>2549</v>
      </c>
      <c r="D229" s="1" t="s">
        <v>10613</v>
      </c>
      <c r="E229" s="1" t="s">
        <v>9821</v>
      </c>
      <c r="F229" s="1" t="s">
        <v>2551</v>
      </c>
      <c r="G229" s="1" t="s">
        <v>11</v>
      </c>
      <c r="H229" s="1" t="s">
        <v>11</v>
      </c>
      <c r="I229" s="1" t="s">
        <v>154</v>
      </c>
    </row>
    <row r="230" hidden="1">
      <c r="A230" s="4" t="s">
        <v>2555</v>
      </c>
      <c r="B230" s="1" t="s">
        <v>2556</v>
      </c>
      <c r="C230" s="1" t="s">
        <v>2557</v>
      </c>
      <c r="D230" s="1" t="s">
        <v>10614</v>
      </c>
      <c r="E230" s="1" t="s">
        <v>9597</v>
      </c>
      <c r="F230" s="1" t="s">
        <v>2559</v>
      </c>
      <c r="G230" s="1" t="s">
        <v>11</v>
      </c>
      <c r="H230" s="1" t="s">
        <v>11</v>
      </c>
      <c r="I230" s="1" t="s">
        <v>80</v>
      </c>
    </row>
    <row r="231" hidden="1">
      <c r="A231" s="4" t="s">
        <v>2565</v>
      </c>
      <c r="B231" s="1" t="s">
        <v>2566</v>
      </c>
      <c r="C231" s="1" t="s">
        <v>2567</v>
      </c>
      <c r="D231" s="1" t="s">
        <v>10615</v>
      </c>
      <c r="E231" s="1" t="s">
        <v>9661</v>
      </c>
      <c r="F231" s="1" t="s">
        <v>2569</v>
      </c>
      <c r="G231" s="1" t="s">
        <v>11</v>
      </c>
      <c r="H231" s="3"/>
      <c r="I231" s="1" t="s">
        <v>183</v>
      </c>
    </row>
    <row r="232" hidden="1">
      <c r="A232" s="4" t="s">
        <v>2571</v>
      </c>
      <c r="B232" s="1" t="s">
        <v>2572</v>
      </c>
      <c r="C232" s="1" t="s">
        <v>2573</v>
      </c>
      <c r="D232" s="1" t="s">
        <v>10616</v>
      </c>
      <c r="E232" s="1" t="s">
        <v>9636</v>
      </c>
      <c r="F232" s="1" t="s">
        <v>2575</v>
      </c>
      <c r="G232" s="1" t="s">
        <v>11</v>
      </c>
      <c r="H232" s="5" t="s">
        <v>2576</v>
      </c>
      <c r="I232" s="1" t="s">
        <v>31</v>
      </c>
    </row>
    <row r="233" hidden="1">
      <c r="A233" s="4" t="s">
        <v>2584</v>
      </c>
      <c r="B233" s="1" t="s">
        <v>2585</v>
      </c>
      <c r="C233" s="1" t="s">
        <v>2586</v>
      </c>
      <c r="D233" s="1" t="s">
        <v>10617</v>
      </c>
      <c r="E233" s="1" t="s">
        <v>9592</v>
      </c>
      <c r="F233" s="1" t="s">
        <v>2588</v>
      </c>
      <c r="G233" s="1" t="s">
        <v>11</v>
      </c>
      <c r="H233" s="5" t="s">
        <v>2589</v>
      </c>
      <c r="I233" s="1" t="s">
        <v>80</v>
      </c>
    </row>
    <row r="234" hidden="1">
      <c r="A234" s="4" t="s">
        <v>2603</v>
      </c>
      <c r="B234" s="1" t="s">
        <v>2604</v>
      </c>
      <c r="C234" s="1" t="s">
        <v>2605</v>
      </c>
      <c r="D234" s="1" t="s">
        <v>10618</v>
      </c>
      <c r="E234" s="1" t="s">
        <v>9592</v>
      </c>
      <c r="F234" s="1" t="s">
        <v>2607</v>
      </c>
      <c r="G234" s="1" t="s">
        <v>11</v>
      </c>
      <c r="H234" s="3"/>
      <c r="I234" s="1" t="s">
        <v>11</v>
      </c>
    </row>
    <row r="235" hidden="1">
      <c r="A235" s="4" t="s">
        <v>2615</v>
      </c>
      <c r="B235" s="1" t="s">
        <v>2616</v>
      </c>
      <c r="C235" s="1" t="s">
        <v>2617</v>
      </c>
      <c r="D235" s="1" t="s">
        <v>10619</v>
      </c>
      <c r="E235" s="1" t="s">
        <v>9592</v>
      </c>
      <c r="F235" s="1" t="s">
        <v>2619</v>
      </c>
      <c r="G235" s="1" t="s">
        <v>11</v>
      </c>
      <c r="H235" s="1" t="s">
        <v>11</v>
      </c>
      <c r="I235" s="1" t="s">
        <v>80</v>
      </c>
    </row>
    <row r="236" hidden="1">
      <c r="A236" s="4" t="s">
        <v>2625</v>
      </c>
      <c r="B236" s="1" t="s">
        <v>2626</v>
      </c>
      <c r="C236" s="1" t="s">
        <v>2627</v>
      </c>
      <c r="D236" s="1" t="s">
        <v>10620</v>
      </c>
      <c r="E236" s="1" t="s">
        <v>9597</v>
      </c>
      <c r="F236" s="1" t="s">
        <v>2629</v>
      </c>
      <c r="G236" s="1" t="s">
        <v>11</v>
      </c>
      <c r="H236" s="5" t="s">
        <v>2630</v>
      </c>
      <c r="I236" s="1" t="s">
        <v>154</v>
      </c>
    </row>
    <row r="237" hidden="1">
      <c r="A237" s="4" t="s">
        <v>2638</v>
      </c>
      <c r="B237" s="1" t="s">
        <v>2639</v>
      </c>
      <c r="C237" s="1" t="s">
        <v>2640</v>
      </c>
      <c r="D237" s="1" t="s">
        <v>10621</v>
      </c>
      <c r="E237" s="1" t="s">
        <v>9830</v>
      </c>
      <c r="F237" s="1" t="s">
        <v>2642</v>
      </c>
      <c r="G237" s="1" t="s">
        <v>11</v>
      </c>
      <c r="H237" s="5" t="s">
        <v>2643</v>
      </c>
      <c r="I237" s="1" t="s">
        <v>80</v>
      </c>
    </row>
    <row r="238" hidden="1">
      <c r="A238" s="4" t="s">
        <v>2647</v>
      </c>
      <c r="B238" s="1" t="s">
        <v>2648</v>
      </c>
      <c r="C238" s="1" t="s">
        <v>2649</v>
      </c>
      <c r="D238" s="1" t="s">
        <v>10622</v>
      </c>
      <c r="E238" s="1" t="s">
        <v>9592</v>
      </c>
      <c r="F238" s="1" t="s">
        <v>2651</v>
      </c>
      <c r="G238" s="1" t="s">
        <v>11</v>
      </c>
      <c r="H238" s="1" t="s">
        <v>11</v>
      </c>
      <c r="I238" s="1" t="s">
        <v>924</v>
      </c>
    </row>
    <row r="239" hidden="1">
      <c r="A239" s="4" t="s">
        <v>2653</v>
      </c>
      <c r="B239" s="1" t="s">
        <v>2654</v>
      </c>
      <c r="C239" s="1" t="s">
        <v>2655</v>
      </c>
      <c r="D239" s="1" t="s">
        <v>10623</v>
      </c>
      <c r="E239" s="1" t="s">
        <v>9592</v>
      </c>
      <c r="F239" s="1" t="s">
        <v>2657</v>
      </c>
      <c r="G239" s="1" t="s">
        <v>11</v>
      </c>
      <c r="H239" s="1" t="s">
        <v>11</v>
      </c>
      <c r="I239" s="1" t="s">
        <v>924</v>
      </c>
    </row>
    <row r="240" hidden="1">
      <c r="A240" s="4" t="s">
        <v>2667</v>
      </c>
      <c r="B240" s="1" t="s">
        <v>2668</v>
      </c>
      <c r="C240" s="1" t="s">
        <v>2669</v>
      </c>
      <c r="D240" s="1" t="s">
        <v>10624</v>
      </c>
      <c r="E240" s="1" t="s">
        <v>9592</v>
      </c>
      <c r="F240" s="1" t="s">
        <v>2671</v>
      </c>
      <c r="G240" s="1" t="s">
        <v>2175</v>
      </c>
      <c r="H240" s="1" t="s">
        <v>11</v>
      </c>
      <c r="I240" s="1" t="s">
        <v>312</v>
      </c>
    </row>
    <row r="241" hidden="1">
      <c r="A241" s="4" t="s">
        <v>2677</v>
      </c>
      <c r="B241" s="1" t="s">
        <v>2678</v>
      </c>
      <c r="C241" s="1" t="s">
        <v>2679</v>
      </c>
      <c r="D241" s="1" t="s">
        <v>10625</v>
      </c>
      <c r="E241" s="1" t="s">
        <v>9592</v>
      </c>
      <c r="F241" s="1" t="s">
        <v>2681</v>
      </c>
      <c r="G241" s="1" t="s">
        <v>11</v>
      </c>
      <c r="H241" s="5" t="s">
        <v>2682</v>
      </c>
      <c r="I241" s="1" t="s">
        <v>80</v>
      </c>
    </row>
    <row r="242" hidden="1">
      <c r="A242" s="4" t="s">
        <v>2684</v>
      </c>
      <c r="B242" s="1" t="s">
        <v>2685</v>
      </c>
      <c r="C242" s="1" t="s">
        <v>2686</v>
      </c>
      <c r="D242" s="1" t="s">
        <v>10626</v>
      </c>
      <c r="E242" s="1" t="s">
        <v>9631</v>
      </c>
      <c r="F242" s="1" t="s">
        <v>2688</v>
      </c>
      <c r="G242" s="1" t="s">
        <v>2175</v>
      </c>
      <c r="H242" s="5" t="s">
        <v>2689</v>
      </c>
      <c r="I242" s="1" t="s">
        <v>80</v>
      </c>
    </row>
    <row r="243" hidden="1">
      <c r="A243" s="4" t="s">
        <v>2693</v>
      </c>
      <c r="B243" s="1" t="s">
        <v>2694</v>
      </c>
      <c r="C243" s="1" t="s">
        <v>2695</v>
      </c>
      <c r="D243" s="1" t="s">
        <v>10627</v>
      </c>
      <c r="E243" s="1" t="s">
        <v>9603</v>
      </c>
      <c r="F243" s="1" t="s">
        <v>2697</v>
      </c>
      <c r="G243" s="1" t="s">
        <v>2698</v>
      </c>
      <c r="H243" s="1" t="s">
        <v>11</v>
      </c>
      <c r="I243" s="1" t="s">
        <v>80</v>
      </c>
    </row>
    <row r="244" hidden="1">
      <c r="A244" s="4" t="s">
        <v>2700</v>
      </c>
      <c r="B244" s="1" t="s">
        <v>2701</v>
      </c>
      <c r="C244" s="3"/>
      <c r="D244" s="1" t="s">
        <v>9575</v>
      </c>
      <c r="E244" s="1" t="s">
        <v>9608</v>
      </c>
      <c r="F244" s="3"/>
      <c r="G244" s="1" t="s">
        <v>11</v>
      </c>
      <c r="H244" s="1" t="s">
        <v>11</v>
      </c>
      <c r="I244" s="1" t="s">
        <v>11</v>
      </c>
    </row>
    <row r="245" hidden="1">
      <c r="A245" s="4" t="s">
        <v>2707</v>
      </c>
      <c r="B245" s="1" t="s">
        <v>2708</v>
      </c>
      <c r="C245" s="1" t="s">
        <v>2709</v>
      </c>
      <c r="D245" s="1" t="s">
        <v>9575</v>
      </c>
      <c r="E245" s="1" t="s">
        <v>9608</v>
      </c>
      <c r="F245" s="3"/>
      <c r="G245" s="1" t="s">
        <v>11</v>
      </c>
      <c r="H245" s="1" t="s">
        <v>11</v>
      </c>
      <c r="I245" s="1" t="s">
        <v>11</v>
      </c>
    </row>
    <row r="246" hidden="1">
      <c r="A246" s="4" t="s">
        <v>2717</v>
      </c>
      <c r="B246" s="1" t="s">
        <v>2718</v>
      </c>
      <c r="C246" s="1" t="s">
        <v>2719</v>
      </c>
      <c r="D246" s="1" t="s">
        <v>10519</v>
      </c>
      <c r="E246" s="1" t="s">
        <v>9631</v>
      </c>
      <c r="F246" s="1" t="s">
        <v>2720</v>
      </c>
      <c r="G246" s="1" t="s">
        <v>2721</v>
      </c>
      <c r="H246" s="5" t="s">
        <v>2722</v>
      </c>
      <c r="I246" s="1" t="s">
        <v>312</v>
      </c>
    </row>
    <row r="247" hidden="1">
      <c r="A247" s="4" t="s">
        <v>2732</v>
      </c>
      <c r="B247" s="1" t="s">
        <v>2733</v>
      </c>
      <c r="C247" s="1" t="s">
        <v>2734</v>
      </c>
      <c r="D247" s="1" t="s">
        <v>10628</v>
      </c>
      <c r="E247" s="1" t="s">
        <v>9592</v>
      </c>
      <c r="F247" s="1" t="s">
        <v>2736</v>
      </c>
      <c r="G247" s="1" t="s">
        <v>11</v>
      </c>
      <c r="H247" s="1" t="s">
        <v>11</v>
      </c>
      <c r="I247" s="1" t="s">
        <v>80</v>
      </c>
    </row>
    <row r="248" hidden="1">
      <c r="A248" s="4" t="s">
        <v>2738</v>
      </c>
      <c r="B248" s="1" t="s">
        <v>2739</v>
      </c>
      <c r="C248" s="1" t="s">
        <v>2740</v>
      </c>
      <c r="D248" s="1" t="s">
        <v>10629</v>
      </c>
      <c r="E248" s="1" t="s">
        <v>9661</v>
      </c>
      <c r="F248" s="1" t="s">
        <v>2742</v>
      </c>
      <c r="G248" s="1" t="s">
        <v>2743</v>
      </c>
      <c r="H248" s="1" t="s">
        <v>11</v>
      </c>
      <c r="I248" s="1" t="s">
        <v>312</v>
      </c>
    </row>
    <row r="249" hidden="1">
      <c r="A249" s="4" t="s">
        <v>2745</v>
      </c>
      <c r="B249" s="1" t="s">
        <v>2746</v>
      </c>
      <c r="C249" s="3"/>
      <c r="D249" s="1" t="s">
        <v>9575</v>
      </c>
      <c r="E249" s="1" t="s">
        <v>9608</v>
      </c>
      <c r="F249" s="3"/>
      <c r="G249" s="1" t="s">
        <v>11</v>
      </c>
      <c r="H249" s="1" t="s">
        <v>11</v>
      </c>
      <c r="I249" s="1" t="s">
        <v>11</v>
      </c>
    </row>
    <row r="250" hidden="1">
      <c r="A250" s="4" t="s">
        <v>2752</v>
      </c>
      <c r="B250" s="1" t="s">
        <v>2753</v>
      </c>
      <c r="C250" s="1" t="s">
        <v>2754</v>
      </c>
      <c r="D250" s="1" t="s">
        <v>10630</v>
      </c>
      <c r="E250" s="1" t="s">
        <v>9601</v>
      </c>
      <c r="F250" s="1" t="s">
        <v>2756</v>
      </c>
      <c r="G250" s="1" t="s">
        <v>2757</v>
      </c>
      <c r="H250" s="1" t="s">
        <v>11</v>
      </c>
      <c r="I250" s="1" t="s">
        <v>80</v>
      </c>
    </row>
    <row r="251" hidden="1">
      <c r="A251" s="4" t="s">
        <v>2759</v>
      </c>
      <c r="B251" s="1" t="s">
        <v>2760</v>
      </c>
      <c r="C251" s="1" t="s">
        <v>2761</v>
      </c>
      <c r="D251" s="1" t="s">
        <v>10631</v>
      </c>
      <c r="E251" s="1" t="s">
        <v>9631</v>
      </c>
      <c r="F251" s="1" t="s">
        <v>2763</v>
      </c>
      <c r="G251" s="1" t="s">
        <v>2764</v>
      </c>
      <c r="H251" s="1" t="s">
        <v>11</v>
      </c>
      <c r="I251" s="1" t="s">
        <v>183</v>
      </c>
    </row>
    <row r="252" hidden="1">
      <c r="A252" s="4" t="s">
        <v>2768</v>
      </c>
      <c r="B252" s="1" t="s">
        <v>2769</v>
      </c>
      <c r="C252" s="3"/>
      <c r="D252" s="1" t="s">
        <v>9575</v>
      </c>
      <c r="E252" s="1" t="s">
        <v>9608</v>
      </c>
      <c r="F252" s="3"/>
      <c r="G252" s="1" t="s">
        <v>11</v>
      </c>
      <c r="H252" s="1" t="s">
        <v>11</v>
      </c>
      <c r="I252" s="1" t="s">
        <v>11</v>
      </c>
    </row>
    <row r="253" hidden="1">
      <c r="A253" s="4" t="s">
        <v>2771</v>
      </c>
      <c r="B253" s="1" t="s">
        <v>2772</v>
      </c>
      <c r="C253" s="1" t="s">
        <v>2773</v>
      </c>
      <c r="D253" s="1" t="s">
        <v>10632</v>
      </c>
      <c r="E253" s="1" t="s">
        <v>9749</v>
      </c>
      <c r="F253" s="1" t="s">
        <v>2775</v>
      </c>
      <c r="G253" s="1" t="s">
        <v>2776</v>
      </c>
      <c r="H253" s="5" t="s">
        <v>2777</v>
      </c>
      <c r="I253" s="1" t="s">
        <v>53</v>
      </c>
    </row>
    <row r="254" hidden="1">
      <c r="A254" s="4" t="s">
        <v>2785</v>
      </c>
      <c r="B254" s="1" t="s">
        <v>2786</v>
      </c>
      <c r="C254" s="1" t="s">
        <v>2787</v>
      </c>
      <c r="D254" s="1" t="s">
        <v>10633</v>
      </c>
      <c r="E254" s="1" t="s">
        <v>9843</v>
      </c>
      <c r="F254" s="1" t="s">
        <v>2789</v>
      </c>
      <c r="G254" s="1" t="s">
        <v>11</v>
      </c>
      <c r="H254" s="1" t="s">
        <v>11</v>
      </c>
      <c r="I254" s="1" t="s">
        <v>80</v>
      </c>
    </row>
    <row r="255" hidden="1">
      <c r="A255" s="4" t="s">
        <v>2795</v>
      </c>
      <c r="B255" s="1" t="s">
        <v>2796</v>
      </c>
      <c r="C255" s="1" t="s">
        <v>2797</v>
      </c>
      <c r="D255" s="1" t="s">
        <v>10634</v>
      </c>
      <c r="E255" s="1" t="s">
        <v>9631</v>
      </c>
      <c r="F255" s="1" t="s">
        <v>2799</v>
      </c>
      <c r="G255" s="1" t="s">
        <v>11</v>
      </c>
      <c r="H255" s="1" t="s">
        <v>11</v>
      </c>
      <c r="I255" s="1" t="s">
        <v>31</v>
      </c>
    </row>
    <row r="256" hidden="1">
      <c r="A256" s="4" t="s">
        <v>2803</v>
      </c>
      <c r="B256" s="1" t="s">
        <v>2804</v>
      </c>
      <c r="C256" s="3"/>
      <c r="D256" s="1" t="s">
        <v>9575</v>
      </c>
      <c r="E256" s="1" t="s">
        <v>9608</v>
      </c>
      <c r="F256" s="3"/>
      <c r="G256" s="1" t="s">
        <v>11</v>
      </c>
      <c r="H256" s="1" t="s">
        <v>11</v>
      </c>
      <c r="I256" s="1" t="s">
        <v>11</v>
      </c>
    </row>
    <row r="257" hidden="1">
      <c r="A257" s="4" t="s">
        <v>2810</v>
      </c>
      <c r="B257" s="1" t="s">
        <v>2811</v>
      </c>
      <c r="C257" s="1" t="s">
        <v>2812</v>
      </c>
      <c r="D257" s="1" t="s">
        <v>10635</v>
      </c>
      <c r="E257" s="1" t="s">
        <v>9603</v>
      </c>
      <c r="F257" s="1" t="s">
        <v>2814</v>
      </c>
      <c r="G257" s="1" t="s">
        <v>11</v>
      </c>
      <c r="H257" s="3"/>
      <c r="I257" s="1" t="s">
        <v>183</v>
      </c>
    </row>
    <row r="258" hidden="1">
      <c r="A258" s="4" t="s">
        <v>2816</v>
      </c>
      <c r="B258" s="1" t="s">
        <v>2817</v>
      </c>
      <c r="C258" s="1" t="s">
        <v>2818</v>
      </c>
      <c r="D258" s="1" t="s">
        <v>10636</v>
      </c>
      <c r="E258" s="1" t="s">
        <v>9597</v>
      </c>
      <c r="F258" s="1" t="s">
        <v>2820</v>
      </c>
      <c r="G258" s="1" t="s">
        <v>11</v>
      </c>
      <c r="H258" s="5" t="s">
        <v>2821</v>
      </c>
      <c r="I258" s="1" t="s">
        <v>53</v>
      </c>
    </row>
    <row r="259" hidden="1">
      <c r="A259" s="4" t="s">
        <v>2823</v>
      </c>
      <c r="B259" s="1" t="s">
        <v>2824</v>
      </c>
      <c r="C259" s="3"/>
      <c r="D259" s="1" t="s">
        <v>9575</v>
      </c>
      <c r="E259" s="1" t="s">
        <v>9608</v>
      </c>
      <c r="F259" s="3"/>
      <c r="G259" s="1" t="s">
        <v>11</v>
      </c>
      <c r="H259" s="1" t="s">
        <v>11</v>
      </c>
      <c r="I259" s="1" t="s">
        <v>11</v>
      </c>
    </row>
    <row r="260" hidden="1">
      <c r="A260" s="4" t="s">
        <v>2826</v>
      </c>
      <c r="B260" s="1" t="s">
        <v>2827</v>
      </c>
      <c r="C260" s="1" t="s">
        <v>2828</v>
      </c>
      <c r="D260" s="1" t="s">
        <v>10637</v>
      </c>
      <c r="E260" s="1" t="s">
        <v>9592</v>
      </c>
      <c r="F260" s="1" t="s">
        <v>2830</v>
      </c>
      <c r="G260" s="1" t="s">
        <v>11</v>
      </c>
      <c r="H260" s="1" t="s">
        <v>11</v>
      </c>
      <c r="I260" s="1" t="s">
        <v>11</v>
      </c>
    </row>
    <row r="261" hidden="1">
      <c r="A261" s="4" t="s">
        <v>2834</v>
      </c>
      <c r="B261" s="1" t="s">
        <v>2835</v>
      </c>
      <c r="C261" s="3"/>
      <c r="D261" s="1" t="s">
        <v>9575</v>
      </c>
      <c r="E261" s="1" t="s">
        <v>9608</v>
      </c>
      <c r="F261" s="3"/>
      <c r="G261" s="1" t="s">
        <v>11</v>
      </c>
      <c r="H261" s="1" t="s">
        <v>11</v>
      </c>
      <c r="I261" s="1" t="s">
        <v>11</v>
      </c>
    </row>
    <row r="262" hidden="1">
      <c r="A262" s="4" t="s">
        <v>2839</v>
      </c>
      <c r="B262" s="1" t="s">
        <v>2840</v>
      </c>
      <c r="C262" s="1" t="s">
        <v>2841</v>
      </c>
      <c r="D262" s="1" t="s">
        <v>10638</v>
      </c>
      <c r="E262" s="1" t="s">
        <v>9603</v>
      </c>
      <c r="F262" s="1" t="s">
        <v>2843</v>
      </c>
      <c r="G262" s="1" t="s">
        <v>11</v>
      </c>
      <c r="H262" s="5" t="s">
        <v>2844</v>
      </c>
      <c r="I262" s="1" t="s">
        <v>312</v>
      </c>
    </row>
    <row r="263" hidden="1">
      <c r="A263" s="4" t="s">
        <v>2848</v>
      </c>
      <c r="B263" s="1" t="s">
        <v>2849</v>
      </c>
      <c r="C263" s="1" t="s">
        <v>2850</v>
      </c>
      <c r="D263" s="1" t="s">
        <v>10639</v>
      </c>
      <c r="E263" s="1" t="s">
        <v>9603</v>
      </c>
      <c r="F263" s="1" t="s">
        <v>2852</v>
      </c>
      <c r="G263" s="1" t="s">
        <v>2853</v>
      </c>
      <c r="H263" s="5" t="s">
        <v>2854</v>
      </c>
      <c r="I263" s="1" t="s">
        <v>80</v>
      </c>
    </row>
    <row r="264" hidden="1">
      <c r="A264" s="4" t="s">
        <v>2868</v>
      </c>
      <c r="B264" s="1" t="s">
        <v>2869</v>
      </c>
      <c r="C264" s="1" t="s">
        <v>2870</v>
      </c>
      <c r="D264" s="1" t="s">
        <v>10640</v>
      </c>
      <c r="E264" s="1" t="s">
        <v>9592</v>
      </c>
      <c r="F264" s="1" t="s">
        <v>2872</v>
      </c>
      <c r="G264" s="1" t="s">
        <v>11</v>
      </c>
      <c r="H264" s="5" t="s">
        <v>2873</v>
      </c>
      <c r="I264" s="1" t="s">
        <v>80</v>
      </c>
    </row>
    <row r="265" hidden="1">
      <c r="A265" s="4" t="s">
        <v>2879</v>
      </c>
      <c r="B265" s="1" t="s">
        <v>2880</v>
      </c>
      <c r="C265" s="1" t="s">
        <v>2881</v>
      </c>
      <c r="D265" s="1" t="s">
        <v>10641</v>
      </c>
      <c r="E265" s="1" t="s">
        <v>9852</v>
      </c>
      <c r="F265" s="1" t="s">
        <v>2883</v>
      </c>
      <c r="G265" s="1" t="s">
        <v>11</v>
      </c>
      <c r="H265" s="1" t="s">
        <v>11</v>
      </c>
      <c r="I265" s="1" t="s">
        <v>31</v>
      </c>
    </row>
    <row r="266" hidden="1">
      <c r="A266" s="4" t="s">
        <v>2917</v>
      </c>
      <c r="B266" s="1" t="s">
        <v>2918</v>
      </c>
      <c r="C266" s="1" t="s">
        <v>2919</v>
      </c>
      <c r="D266" s="1" t="s">
        <v>10642</v>
      </c>
      <c r="E266" s="1" t="s">
        <v>9603</v>
      </c>
      <c r="F266" s="1" t="s">
        <v>2921</v>
      </c>
      <c r="G266" s="1" t="s">
        <v>2922</v>
      </c>
      <c r="H266" s="1" t="s">
        <v>11</v>
      </c>
      <c r="I266" s="1" t="s">
        <v>31</v>
      </c>
    </row>
    <row r="267">
      <c r="A267" s="4" t="s">
        <v>2926</v>
      </c>
      <c r="B267" s="1" t="s">
        <v>2927</v>
      </c>
      <c r="C267" s="1" t="s">
        <v>2928</v>
      </c>
      <c r="D267" s="1" t="s">
        <v>10643</v>
      </c>
      <c r="E267" s="1" t="s">
        <v>9619</v>
      </c>
      <c r="F267" s="1" t="s">
        <v>2930</v>
      </c>
      <c r="G267" s="1" t="s">
        <v>2931</v>
      </c>
      <c r="H267" s="1" t="s">
        <v>11</v>
      </c>
      <c r="I267" s="1" t="s">
        <v>53</v>
      </c>
    </row>
    <row r="268" hidden="1">
      <c r="A268" s="4" t="s">
        <v>2941</v>
      </c>
      <c r="B268" s="1" t="s">
        <v>2942</v>
      </c>
      <c r="C268" s="3"/>
      <c r="D268" s="1" t="s">
        <v>9575</v>
      </c>
      <c r="E268" s="1" t="s">
        <v>9608</v>
      </c>
      <c r="F268" s="3"/>
      <c r="G268" s="1" t="s">
        <v>11</v>
      </c>
      <c r="H268" s="1" t="s">
        <v>11</v>
      </c>
      <c r="I268" s="1" t="s">
        <v>11</v>
      </c>
    </row>
    <row r="269" hidden="1">
      <c r="A269" s="4" t="s">
        <v>2962</v>
      </c>
      <c r="B269" s="1" t="s">
        <v>2963</v>
      </c>
      <c r="C269" s="1" t="s">
        <v>2964</v>
      </c>
      <c r="D269" s="1" t="s">
        <v>10644</v>
      </c>
      <c r="E269" s="1" t="s">
        <v>9855</v>
      </c>
      <c r="F269" s="1" t="s">
        <v>2966</v>
      </c>
      <c r="G269" s="1" t="s">
        <v>11</v>
      </c>
      <c r="H269" s="1" t="s">
        <v>11</v>
      </c>
      <c r="I269" s="1" t="s">
        <v>53</v>
      </c>
    </row>
    <row r="270" hidden="1">
      <c r="A270" s="4" t="s">
        <v>2970</v>
      </c>
      <c r="B270" s="1" t="s">
        <v>2971</v>
      </c>
      <c r="C270" s="3"/>
      <c r="D270" s="1" t="s">
        <v>9575</v>
      </c>
      <c r="E270" s="1" t="s">
        <v>9608</v>
      </c>
      <c r="F270" s="3"/>
      <c r="G270" s="1" t="s">
        <v>11</v>
      </c>
      <c r="H270" s="1" t="s">
        <v>11</v>
      </c>
      <c r="I270" s="1" t="s">
        <v>11</v>
      </c>
    </row>
    <row r="271">
      <c r="A271" s="4" t="s">
        <v>2987</v>
      </c>
      <c r="B271" s="1" t="s">
        <v>2988</v>
      </c>
      <c r="C271" s="1" t="s">
        <v>2989</v>
      </c>
      <c r="D271" s="1" t="s">
        <v>10645</v>
      </c>
      <c r="E271" s="1" t="s">
        <v>9619</v>
      </c>
      <c r="F271" s="1" t="s">
        <v>2991</v>
      </c>
      <c r="G271" s="1" t="s">
        <v>11</v>
      </c>
      <c r="H271" s="5" t="s">
        <v>2992</v>
      </c>
      <c r="I271" s="1" t="s">
        <v>154</v>
      </c>
    </row>
    <row r="272" hidden="1">
      <c r="A272" s="4" t="s">
        <v>2994</v>
      </c>
      <c r="B272" s="1" t="s">
        <v>2995</v>
      </c>
      <c r="C272" s="3"/>
      <c r="D272" s="1" t="s">
        <v>9575</v>
      </c>
      <c r="E272" s="1" t="s">
        <v>9608</v>
      </c>
      <c r="F272" s="3"/>
      <c r="G272" s="1" t="s">
        <v>11</v>
      </c>
      <c r="H272" s="1" t="s">
        <v>11</v>
      </c>
      <c r="I272" s="1" t="s">
        <v>11</v>
      </c>
    </row>
    <row r="273" hidden="1">
      <c r="A273" s="4" t="s">
        <v>2997</v>
      </c>
      <c r="B273" s="1" t="s">
        <v>2998</v>
      </c>
      <c r="C273" s="1" t="s">
        <v>2999</v>
      </c>
      <c r="D273" s="1" t="s">
        <v>10646</v>
      </c>
      <c r="E273" s="1" t="s">
        <v>9661</v>
      </c>
      <c r="F273" s="1" t="s">
        <v>3001</v>
      </c>
      <c r="G273" s="1" t="s">
        <v>11</v>
      </c>
      <c r="H273" s="5" t="s">
        <v>3002</v>
      </c>
      <c r="I273" s="1" t="s">
        <v>154</v>
      </c>
    </row>
    <row r="274" hidden="1">
      <c r="A274" s="4" t="s">
        <v>3006</v>
      </c>
      <c r="B274" s="1" t="s">
        <v>3007</v>
      </c>
      <c r="C274" s="1" t="s">
        <v>3008</v>
      </c>
      <c r="D274" s="1" t="s">
        <v>10647</v>
      </c>
      <c r="E274" s="1" t="s">
        <v>9592</v>
      </c>
      <c r="F274" s="1" t="s">
        <v>3010</v>
      </c>
      <c r="G274" s="1" t="s">
        <v>11</v>
      </c>
      <c r="H274" s="5" t="s">
        <v>3011</v>
      </c>
      <c r="I274" s="1" t="s">
        <v>80</v>
      </c>
    </row>
    <row r="275" hidden="1">
      <c r="A275" s="4" t="s">
        <v>3021</v>
      </c>
      <c r="B275" s="1" t="s">
        <v>3022</v>
      </c>
      <c r="C275" s="1" t="s">
        <v>3023</v>
      </c>
      <c r="D275" s="1" t="s">
        <v>10648</v>
      </c>
      <c r="E275" s="1" t="s">
        <v>9592</v>
      </c>
      <c r="F275" s="1" t="s">
        <v>3025</v>
      </c>
      <c r="G275" s="1" t="s">
        <v>3026</v>
      </c>
      <c r="H275" s="5" t="s">
        <v>3027</v>
      </c>
      <c r="I275" s="1" t="s">
        <v>43</v>
      </c>
    </row>
    <row r="276" hidden="1">
      <c r="A276" s="4" t="s">
        <v>3045</v>
      </c>
      <c r="B276" s="1" t="s">
        <v>3046</v>
      </c>
      <c r="C276" s="1" t="s">
        <v>3047</v>
      </c>
      <c r="D276" s="1" t="s">
        <v>10649</v>
      </c>
      <c r="E276" s="1" t="s">
        <v>9597</v>
      </c>
      <c r="F276" s="1" t="s">
        <v>3049</v>
      </c>
      <c r="G276" s="1" t="s">
        <v>11</v>
      </c>
      <c r="H276" s="5" t="s">
        <v>3050</v>
      </c>
      <c r="I276" s="1" t="s">
        <v>312</v>
      </c>
    </row>
    <row r="277" hidden="1">
      <c r="A277" s="4" t="s">
        <v>3054</v>
      </c>
      <c r="B277" s="1" t="s">
        <v>3055</v>
      </c>
      <c r="C277" s="1" t="s">
        <v>3056</v>
      </c>
      <c r="D277" s="1" t="s">
        <v>10650</v>
      </c>
      <c r="E277" s="1" t="s">
        <v>9592</v>
      </c>
      <c r="F277" s="1" t="s">
        <v>3058</v>
      </c>
      <c r="G277" s="1" t="s">
        <v>11</v>
      </c>
      <c r="H277" s="5" t="s">
        <v>3059</v>
      </c>
      <c r="I277" s="1" t="s">
        <v>183</v>
      </c>
    </row>
    <row r="278" hidden="1">
      <c r="A278" s="4" t="s">
        <v>3061</v>
      </c>
      <c r="B278" s="1" t="s">
        <v>3062</v>
      </c>
      <c r="C278" s="1" t="s">
        <v>3063</v>
      </c>
      <c r="D278" s="1" t="s">
        <v>10651</v>
      </c>
      <c r="E278" s="1" t="s">
        <v>9592</v>
      </c>
      <c r="F278" s="1" t="s">
        <v>3065</v>
      </c>
      <c r="G278" s="1" t="s">
        <v>11</v>
      </c>
      <c r="H278" s="5" t="s">
        <v>3066</v>
      </c>
      <c r="I278" s="1" t="s">
        <v>382</v>
      </c>
    </row>
    <row r="279" hidden="1">
      <c r="A279" s="4" t="s">
        <v>3070</v>
      </c>
      <c r="B279" s="1" t="s">
        <v>3071</v>
      </c>
      <c r="C279" s="1" t="s">
        <v>3072</v>
      </c>
      <c r="D279" s="1" t="s">
        <v>10652</v>
      </c>
      <c r="E279" s="1" t="s">
        <v>9597</v>
      </c>
      <c r="F279" s="1" t="s">
        <v>3074</v>
      </c>
      <c r="G279" s="1" t="s">
        <v>11</v>
      </c>
      <c r="H279" s="5" t="s">
        <v>3075</v>
      </c>
      <c r="I279" s="1" t="s">
        <v>382</v>
      </c>
    </row>
    <row r="280" hidden="1">
      <c r="A280" s="4" t="s">
        <v>3077</v>
      </c>
      <c r="B280" s="1" t="s">
        <v>3078</v>
      </c>
      <c r="C280" s="1" t="s">
        <v>3079</v>
      </c>
      <c r="D280" s="1" t="s">
        <v>9580</v>
      </c>
      <c r="E280" s="1" t="s">
        <v>9863</v>
      </c>
      <c r="F280" s="1" t="s">
        <v>3081</v>
      </c>
      <c r="G280" s="1" t="s">
        <v>3082</v>
      </c>
      <c r="H280" s="1" t="s">
        <v>3083</v>
      </c>
      <c r="I280" s="1" t="s">
        <v>31</v>
      </c>
    </row>
    <row r="281" hidden="1">
      <c r="A281" s="4" t="s">
        <v>3085</v>
      </c>
      <c r="B281" s="1" t="s">
        <v>3086</v>
      </c>
      <c r="C281" s="1" t="s">
        <v>3087</v>
      </c>
      <c r="D281" s="1" t="s">
        <v>10653</v>
      </c>
      <c r="E281" s="1" t="s">
        <v>9592</v>
      </c>
      <c r="F281" s="1" t="s">
        <v>3089</v>
      </c>
      <c r="G281" s="1" t="s">
        <v>11</v>
      </c>
      <c r="H281" s="5" t="s">
        <v>3090</v>
      </c>
      <c r="I281" s="1" t="s">
        <v>312</v>
      </c>
    </row>
    <row r="282" hidden="1">
      <c r="A282" s="4" t="s">
        <v>3102</v>
      </c>
      <c r="B282" s="1" t="s">
        <v>3103</v>
      </c>
      <c r="C282" s="1" t="s">
        <v>3104</v>
      </c>
      <c r="D282" s="1" t="s">
        <v>10654</v>
      </c>
      <c r="E282" s="1" t="s">
        <v>9603</v>
      </c>
      <c r="F282" s="1" t="s">
        <v>3106</v>
      </c>
      <c r="G282" s="1" t="s">
        <v>11</v>
      </c>
      <c r="H282" s="1" t="s">
        <v>11</v>
      </c>
      <c r="I282" s="1" t="s">
        <v>31</v>
      </c>
    </row>
    <row r="283" hidden="1">
      <c r="A283" s="4" t="s">
        <v>3116</v>
      </c>
      <c r="B283" s="1" t="s">
        <v>3117</v>
      </c>
      <c r="C283" s="1" t="s">
        <v>3118</v>
      </c>
      <c r="D283" s="1" t="s">
        <v>10655</v>
      </c>
      <c r="E283" s="1" t="s">
        <v>9592</v>
      </c>
      <c r="F283" s="1" t="s">
        <v>3120</v>
      </c>
      <c r="G283" s="1" t="s">
        <v>3121</v>
      </c>
      <c r="H283" s="5" t="s">
        <v>3122</v>
      </c>
      <c r="I283" s="1" t="s">
        <v>53</v>
      </c>
    </row>
    <row r="284" hidden="1">
      <c r="A284" s="4" t="s">
        <v>3126</v>
      </c>
      <c r="B284" s="1" t="s">
        <v>3127</v>
      </c>
      <c r="C284" s="1" t="s">
        <v>3128</v>
      </c>
      <c r="D284" s="1" t="s">
        <v>10656</v>
      </c>
      <c r="E284" s="1" t="s">
        <v>9603</v>
      </c>
      <c r="F284" s="1" t="s">
        <v>3130</v>
      </c>
      <c r="G284" s="1" t="s">
        <v>3131</v>
      </c>
      <c r="H284" s="5" t="s">
        <v>3132</v>
      </c>
      <c r="I284" s="1" t="s">
        <v>31</v>
      </c>
    </row>
    <row r="285" hidden="1">
      <c r="A285" s="4" t="s">
        <v>3134</v>
      </c>
      <c r="B285" s="1" t="s">
        <v>3135</v>
      </c>
      <c r="C285" s="1" t="s">
        <v>3136</v>
      </c>
      <c r="D285" s="1" t="s">
        <v>10657</v>
      </c>
      <c r="E285" s="1" t="s">
        <v>9631</v>
      </c>
      <c r="F285" s="1" t="s">
        <v>3138</v>
      </c>
      <c r="G285" s="1" t="s">
        <v>3139</v>
      </c>
      <c r="H285" s="3"/>
      <c r="I285" s="1" t="s">
        <v>80</v>
      </c>
    </row>
    <row r="286" hidden="1">
      <c r="A286" s="4" t="s">
        <v>3143</v>
      </c>
      <c r="B286" s="1" t="s">
        <v>3144</v>
      </c>
      <c r="C286" s="1" t="s">
        <v>3145</v>
      </c>
      <c r="D286" s="1" t="s">
        <v>10658</v>
      </c>
      <c r="E286" s="1" t="s">
        <v>9592</v>
      </c>
      <c r="F286" s="1" t="s">
        <v>3147</v>
      </c>
      <c r="G286" s="1" t="s">
        <v>11</v>
      </c>
      <c r="H286" s="1" t="s">
        <v>11</v>
      </c>
      <c r="I286" s="1" t="s">
        <v>312</v>
      </c>
    </row>
    <row r="287" hidden="1">
      <c r="A287" s="4" t="s">
        <v>3149</v>
      </c>
      <c r="B287" s="1" t="s">
        <v>3150</v>
      </c>
      <c r="C287" s="1" t="s">
        <v>3151</v>
      </c>
      <c r="D287" s="1" t="s">
        <v>10659</v>
      </c>
      <c r="E287" s="1" t="s">
        <v>9592</v>
      </c>
      <c r="F287" s="1" t="s">
        <v>3153</v>
      </c>
      <c r="G287" s="1" t="s">
        <v>11</v>
      </c>
      <c r="H287" s="5" t="s">
        <v>3154</v>
      </c>
      <c r="I287" s="1" t="s">
        <v>80</v>
      </c>
    </row>
    <row r="288" hidden="1">
      <c r="A288" s="4" t="s">
        <v>3158</v>
      </c>
      <c r="B288" s="1" t="s">
        <v>3159</v>
      </c>
      <c r="C288" s="1" t="s">
        <v>3160</v>
      </c>
      <c r="D288" s="1" t="s">
        <v>10660</v>
      </c>
      <c r="E288" s="1" t="s">
        <v>9592</v>
      </c>
      <c r="F288" s="1" t="s">
        <v>3162</v>
      </c>
      <c r="G288" s="1" t="s">
        <v>11</v>
      </c>
      <c r="H288" s="1" t="s">
        <v>503</v>
      </c>
      <c r="I288" s="1" t="s">
        <v>80</v>
      </c>
    </row>
    <row r="289" hidden="1">
      <c r="A289" s="4" t="s">
        <v>3176</v>
      </c>
      <c r="B289" s="1" t="s">
        <v>3177</v>
      </c>
      <c r="C289" s="1" t="s">
        <v>3178</v>
      </c>
      <c r="D289" s="1" t="s">
        <v>10661</v>
      </c>
      <c r="E289" s="1" t="s">
        <v>9597</v>
      </c>
      <c r="F289" s="1" t="s">
        <v>3180</v>
      </c>
      <c r="G289" s="1" t="s">
        <v>11</v>
      </c>
      <c r="H289" s="1" t="s">
        <v>11</v>
      </c>
      <c r="I289" s="1" t="s">
        <v>154</v>
      </c>
    </row>
    <row r="290" hidden="1">
      <c r="A290" s="4" t="s">
        <v>3182</v>
      </c>
      <c r="B290" s="1" t="s">
        <v>3183</v>
      </c>
      <c r="C290" s="1" t="s">
        <v>3184</v>
      </c>
      <c r="D290" s="1" t="s">
        <v>10662</v>
      </c>
      <c r="E290" s="1" t="s">
        <v>9595</v>
      </c>
      <c r="F290" s="1" t="s">
        <v>3186</v>
      </c>
      <c r="G290" s="1" t="s">
        <v>3187</v>
      </c>
      <c r="H290" s="5" t="s">
        <v>3188</v>
      </c>
      <c r="I290" s="1" t="s">
        <v>43</v>
      </c>
    </row>
    <row r="291" hidden="1">
      <c r="A291" s="4" t="s">
        <v>3216</v>
      </c>
      <c r="B291" s="1" t="s">
        <v>3217</v>
      </c>
      <c r="C291" s="1" t="s">
        <v>3218</v>
      </c>
      <c r="D291" s="1" t="s">
        <v>10663</v>
      </c>
      <c r="E291" s="1" t="s">
        <v>9592</v>
      </c>
      <c r="F291" s="1" t="s">
        <v>3220</v>
      </c>
      <c r="G291" s="1" t="s">
        <v>3221</v>
      </c>
      <c r="H291" s="1" t="s">
        <v>11</v>
      </c>
      <c r="I291" s="1" t="s">
        <v>11</v>
      </c>
    </row>
    <row r="292" hidden="1">
      <c r="A292" s="4" t="s">
        <v>3223</v>
      </c>
      <c r="B292" s="1" t="s">
        <v>3224</v>
      </c>
      <c r="C292" s="1" t="s">
        <v>3225</v>
      </c>
      <c r="D292" s="1" t="s">
        <v>10664</v>
      </c>
      <c r="E292" s="1" t="s">
        <v>9592</v>
      </c>
      <c r="F292" s="1" t="s">
        <v>3227</v>
      </c>
      <c r="G292" s="1" t="s">
        <v>11</v>
      </c>
      <c r="H292" s="1" t="s">
        <v>11</v>
      </c>
      <c r="I292" s="1" t="s">
        <v>31</v>
      </c>
    </row>
    <row r="293" hidden="1">
      <c r="A293" s="4" t="s">
        <v>3231</v>
      </c>
      <c r="B293" s="1" t="s">
        <v>3232</v>
      </c>
      <c r="C293" s="1" t="s">
        <v>3233</v>
      </c>
      <c r="D293" s="1" t="s">
        <v>10665</v>
      </c>
      <c r="E293" s="1" t="s">
        <v>9592</v>
      </c>
      <c r="F293" s="1" t="s">
        <v>3235</v>
      </c>
      <c r="G293" s="1" t="s">
        <v>11</v>
      </c>
      <c r="H293" s="1" t="s">
        <v>11</v>
      </c>
      <c r="I293" s="1" t="s">
        <v>53</v>
      </c>
    </row>
    <row r="294" hidden="1">
      <c r="A294" s="4" t="s">
        <v>3241</v>
      </c>
      <c r="B294" s="1" t="s">
        <v>3242</v>
      </c>
      <c r="C294" s="1" t="s">
        <v>3243</v>
      </c>
      <c r="D294" s="1" t="s">
        <v>10666</v>
      </c>
      <c r="E294" s="1" t="s">
        <v>9597</v>
      </c>
      <c r="F294" s="1" t="s">
        <v>3245</v>
      </c>
      <c r="G294" s="1" t="s">
        <v>11</v>
      </c>
      <c r="H294" s="5" t="s">
        <v>3246</v>
      </c>
      <c r="I294" s="1" t="s">
        <v>43</v>
      </c>
    </row>
    <row r="295" hidden="1">
      <c r="A295" s="4" t="s">
        <v>3248</v>
      </c>
      <c r="B295" s="1" t="s">
        <v>3249</v>
      </c>
      <c r="C295" s="3"/>
      <c r="D295" s="1" t="s">
        <v>9575</v>
      </c>
      <c r="E295" s="1" t="s">
        <v>9608</v>
      </c>
      <c r="F295" s="3"/>
      <c r="G295" s="1" t="s">
        <v>11</v>
      </c>
      <c r="H295" s="1" t="s">
        <v>11</v>
      </c>
      <c r="I295" s="1" t="s">
        <v>11</v>
      </c>
    </row>
    <row r="296" hidden="1">
      <c r="A296" s="4" t="s">
        <v>3255</v>
      </c>
      <c r="B296" s="1" t="s">
        <v>3256</v>
      </c>
      <c r="C296" s="1" t="s">
        <v>3257</v>
      </c>
      <c r="D296" s="1" t="s">
        <v>10667</v>
      </c>
      <c r="E296" s="1" t="s">
        <v>9603</v>
      </c>
      <c r="F296" s="1" t="s">
        <v>3259</v>
      </c>
      <c r="G296" s="1" t="s">
        <v>11</v>
      </c>
      <c r="H296" s="5" t="s">
        <v>3260</v>
      </c>
      <c r="I296" s="1" t="s">
        <v>80</v>
      </c>
    </row>
    <row r="297" hidden="1">
      <c r="A297" s="4" t="s">
        <v>3268</v>
      </c>
      <c r="B297" s="1" t="s">
        <v>3269</v>
      </c>
      <c r="C297" s="1" t="s">
        <v>3270</v>
      </c>
      <c r="D297" s="1" t="s">
        <v>10668</v>
      </c>
      <c r="E297" s="1" t="s">
        <v>9592</v>
      </c>
      <c r="F297" s="1" t="s">
        <v>3272</v>
      </c>
      <c r="G297" s="1" t="s">
        <v>11</v>
      </c>
      <c r="H297" s="5" t="s">
        <v>3273</v>
      </c>
      <c r="I297" s="1" t="s">
        <v>53</v>
      </c>
    </row>
    <row r="298" hidden="1">
      <c r="A298" s="4" t="s">
        <v>3279</v>
      </c>
      <c r="B298" s="1" t="s">
        <v>3280</v>
      </c>
      <c r="C298" s="1" t="s">
        <v>3281</v>
      </c>
      <c r="D298" s="1" t="s">
        <v>10669</v>
      </c>
      <c r="E298" s="1" t="s">
        <v>9661</v>
      </c>
      <c r="F298" s="1" t="s">
        <v>3283</v>
      </c>
      <c r="G298" s="1" t="s">
        <v>3284</v>
      </c>
      <c r="H298" s="1" t="s">
        <v>11</v>
      </c>
      <c r="I298" s="1" t="s">
        <v>183</v>
      </c>
    </row>
    <row r="299" hidden="1">
      <c r="A299" s="4" t="s">
        <v>3292</v>
      </c>
      <c r="B299" s="1" t="s">
        <v>3293</v>
      </c>
      <c r="C299" s="1" t="s">
        <v>3294</v>
      </c>
      <c r="D299" s="1" t="s">
        <v>10670</v>
      </c>
      <c r="E299" s="1" t="s">
        <v>9749</v>
      </c>
      <c r="F299" s="1" t="s">
        <v>3296</v>
      </c>
      <c r="G299" s="1" t="s">
        <v>3297</v>
      </c>
      <c r="H299" s="1" t="s">
        <v>3298</v>
      </c>
      <c r="I299" s="1" t="s">
        <v>53</v>
      </c>
    </row>
    <row r="300" hidden="1">
      <c r="A300" s="4" t="s">
        <v>3304</v>
      </c>
      <c r="B300" s="1" t="s">
        <v>3305</v>
      </c>
      <c r="C300" s="1" t="s">
        <v>3306</v>
      </c>
      <c r="D300" s="1" t="s">
        <v>9582</v>
      </c>
      <c r="E300" s="1" t="s">
        <v>9661</v>
      </c>
      <c r="F300" s="1" t="s">
        <v>3308</v>
      </c>
      <c r="G300" s="1" t="s">
        <v>3309</v>
      </c>
      <c r="H300" s="1" t="s">
        <v>11</v>
      </c>
      <c r="I300" s="1" t="s">
        <v>312</v>
      </c>
    </row>
    <row r="301" hidden="1">
      <c r="A301" s="4" t="s">
        <v>3325</v>
      </c>
      <c r="B301" s="1" t="s">
        <v>3326</v>
      </c>
      <c r="C301" s="1" t="s">
        <v>3327</v>
      </c>
      <c r="D301" s="1" t="s">
        <v>10671</v>
      </c>
      <c r="E301" s="1" t="s">
        <v>9628</v>
      </c>
      <c r="F301" s="1" t="s">
        <v>3329</v>
      </c>
      <c r="G301" s="1" t="s">
        <v>11</v>
      </c>
      <c r="H301" s="5" t="s">
        <v>3330</v>
      </c>
      <c r="I301" s="1" t="s">
        <v>80</v>
      </c>
    </row>
    <row r="302" hidden="1">
      <c r="A302" s="4" t="s">
        <v>3348</v>
      </c>
      <c r="B302" s="1" t="s">
        <v>3349</v>
      </c>
      <c r="C302" s="1" t="s">
        <v>3350</v>
      </c>
      <c r="D302" s="1" t="s">
        <v>10672</v>
      </c>
      <c r="E302" s="1" t="s">
        <v>9592</v>
      </c>
      <c r="F302" s="1" t="s">
        <v>3352</v>
      </c>
      <c r="G302" s="1" t="s">
        <v>3353</v>
      </c>
      <c r="H302" s="5" t="s">
        <v>3354</v>
      </c>
      <c r="I302" s="1" t="s">
        <v>80</v>
      </c>
    </row>
    <row r="303" hidden="1">
      <c r="A303" s="4" t="s">
        <v>3368</v>
      </c>
      <c r="B303" s="1" t="s">
        <v>3369</v>
      </c>
      <c r="C303" s="1" t="s">
        <v>3370</v>
      </c>
      <c r="D303" s="1" t="s">
        <v>10673</v>
      </c>
      <c r="E303" s="1" t="s">
        <v>9592</v>
      </c>
      <c r="F303" s="1" t="s">
        <v>3372</v>
      </c>
      <c r="G303" s="1" t="s">
        <v>11</v>
      </c>
      <c r="H303" s="5" t="s">
        <v>3373</v>
      </c>
      <c r="I303" s="1" t="s">
        <v>154</v>
      </c>
    </row>
    <row r="304" hidden="1">
      <c r="A304" s="4" t="s">
        <v>3377</v>
      </c>
      <c r="B304" s="1" t="s">
        <v>3378</v>
      </c>
      <c r="C304" s="1" t="s">
        <v>3379</v>
      </c>
      <c r="D304" s="1" t="s">
        <v>10674</v>
      </c>
      <c r="E304" s="1" t="s">
        <v>9631</v>
      </c>
      <c r="F304" s="1" t="s">
        <v>3381</v>
      </c>
      <c r="G304" s="1" t="s">
        <v>11</v>
      </c>
      <c r="H304" s="1" t="s">
        <v>11</v>
      </c>
      <c r="I304" s="1" t="s">
        <v>312</v>
      </c>
    </row>
    <row r="305" hidden="1">
      <c r="A305" s="4" t="s">
        <v>3385</v>
      </c>
      <c r="B305" s="1" t="s">
        <v>3386</v>
      </c>
      <c r="C305" s="1" t="s">
        <v>3387</v>
      </c>
      <c r="D305" s="1" t="s">
        <v>10675</v>
      </c>
      <c r="E305" s="1" t="s">
        <v>9603</v>
      </c>
      <c r="F305" s="1" t="s">
        <v>3389</v>
      </c>
      <c r="G305" s="1" t="s">
        <v>11</v>
      </c>
      <c r="H305" s="5" t="s">
        <v>3390</v>
      </c>
      <c r="I305" s="1" t="s">
        <v>43</v>
      </c>
    </row>
    <row r="306" hidden="1">
      <c r="A306" s="4" t="s">
        <v>3398</v>
      </c>
      <c r="B306" s="1" t="s">
        <v>3399</v>
      </c>
      <c r="C306" s="1" t="s">
        <v>3400</v>
      </c>
      <c r="D306" s="1" t="s">
        <v>10676</v>
      </c>
      <c r="E306" s="1" t="s">
        <v>9592</v>
      </c>
      <c r="F306" s="1" t="s">
        <v>3402</v>
      </c>
      <c r="G306" s="1" t="s">
        <v>11</v>
      </c>
      <c r="H306" s="1" t="s">
        <v>11</v>
      </c>
      <c r="I306" s="1" t="s">
        <v>31</v>
      </c>
    </row>
    <row r="307" hidden="1">
      <c r="A307" s="4" t="s">
        <v>3406</v>
      </c>
      <c r="B307" s="1" t="s">
        <v>3407</v>
      </c>
      <c r="C307" s="1" t="s">
        <v>3408</v>
      </c>
      <c r="D307" s="1" t="s">
        <v>10677</v>
      </c>
      <c r="E307" s="1" t="s">
        <v>9790</v>
      </c>
      <c r="F307" s="1" t="s">
        <v>3410</v>
      </c>
      <c r="G307" s="1" t="s">
        <v>3411</v>
      </c>
      <c r="H307" s="1" t="s">
        <v>11</v>
      </c>
      <c r="I307" s="1" t="s">
        <v>31</v>
      </c>
    </row>
    <row r="308" hidden="1">
      <c r="A308" s="4" t="s">
        <v>3417</v>
      </c>
      <c r="B308" s="1" t="s">
        <v>3418</v>
      </c>
      <c r="C308" s="1" t="s">
        <v>3419</v>
      </c>
      <c r="D308" s="1" t="s">
        <v>10678</v>
      </c>
      <c r="E308" s="1" t="s">
        <v>9603</v>
      </c>
      <c r="F308" s="1" t="s">
        <v>3421</v>
      </c>
      <c r="G308" s="1" t="s">
        <v>11</v>
      </c>
      <c r="H308" s="5" t="s">
        <v>3422</v>
      </c>
      <c r="I308" s="1" t="s">
        <v>183</v>
      </c>
    </row>
    <row r="309" hidden="1">
      <c r="A309" s="4" t="s">
        <v>3426</v>
      </c>
      <c r="B309" s="1" t="s">
        <v>3427</v>
      </c>
      <c r="C309" s="1" t="s">
        <v>3428</v>
      </c>
      <c r="D309" s="1" t="s">
        <v>10679</v>
      </c>
      <c r="E309" s="1" t="s">
        <v>9611</v>
      </c>
      <c r="F309" s="1" t="s">
        <v>3430</v>
      </c>
      <c r="G309" s="1" t="s">
        <v>11</v>
      </c>
      <c r="H309" s="1" t="s">
        <v>11</v>
      </c>
      <c r="I309" s="1" t="s">
        <v>53</v>
      </c>
    </row>
    <row r="310" hidden="1">
      <c r="A310" s="4" t="s">
        <v>3440</v>
      </c>
      <c r="B310" s="1" t="s">
        <v>3441</v>
      </c>
      <c r="C310" s="3"/>
      <c r="D310" s="1" t="s">
        <v>9575</v>
      </c>
      <c r="E310" s="1" t="s">
        <v>9608</v>
      </c>
      <c r="F310" s="3"/>
      <c r="G310" s="1" t="s">
        <v>11</v>
      </c>
      <c r="H310" s="1" t="s">
        <v>11</v>
      </c>
      <c r="I310" s="1" t="s">
        <v>11</v>
      </c>
    </row>
    <row r="311" hidden="1">
      <c r="A311" s="4" t="s">
        <v>3447</v>
      </c>
      <c r="B311" s="1" t="s">
        <v>3448</v>
      </c>
      <c r="C311" s="1" t="s">
        <v>3449</v>
      </c>
      <c r="D311" s="1" t="s">
        <v>10680</v>
      </c>
      <c r="E311" s="1" t="s">
        <v>9603</v>
      </c>
      <c r="F311" s="1" t="s">
        <v>3451</v>
      </c>
      <c r="G311" s="1" t="s">
        <v>3452</v>
      </c>
      <c r="H311" s="1" t="s">
        <v>3453</v>
      </c>
      <c r="I311" s="1" t="s">
        <v>1199</v>
      </c>
    </row>
    <row r="312" hidden="1">
      <c r="A312" s="4" t="s">
        <v>3459</v>
      </c>
      <c r="B312" s="1" t="s">
        <v>3460</v>
      </c>
      <c r="C312" s="1" t="s">
        <v>3461</v>
      </c>
      <c r="D312" s="1" t="s">
        <v>10681</v>
      </c>
      <c r="E312" s="1" t="s">
        <v>9661</v>
      </c>
      <c r="F312" s="1" t="s">
        <v>3463</v>
      </c>
      <c r="G312" s="1" t="s">
        <v>11</v>
      </c>
      <c r="H312" s="5" t="s">
        <v>3464</v>
      </c>
      <c r="I312" s="1" t="s">
        <v>43</v>
      </c>
    </row>
    <row r="313" hidden="1">
      <c r="A313" s="4" t="s">
        <v>3470</v>
      </c>
      <c r="B313" s="1" t="s">
        <v>3471</v>
      </c>
      <c r="C313" s="1" t="s">
        <v>3472</v>
      </c>
      <c r="D313" s="1" t="s">
        <v>10682</v>
      </c>
      <c r="E313" s="1" t="s">
        <v>9592</v>
      </c>
      <c r="F313" s="1" t="s">
        <v>3474</v>
      </c>
      <c r="G313" s="1" t="s">
        <v>11</v>
      </c>
      <c r="H313" s="5" t="s">
        <v>3475</v>
      </c>
      <c r="I313" s="1" t="s">
        <v>80</v>
      </c>
    </row>
    <row r="314" hidden="1">
      <c r="A314" s="4" t="s">
        <v>3479</v>
      </c>
      <c r="B314" s="1" t="s">
        <v>3480</v>
      </c>
      <c r="C314" s="1" t="s">
        <v>3481</v>
      </c>
      <c r="D314" s="1" t="s">
        <v>10683</v>
      </c>
      <c r="E314" s="1" t="s">
        <v>9592</v>
      </c>
      <c r="F314" s="1" t="s">
        <v>3483</v>
      </c>
      <c r="G314" s="1" t="s">
        <v>3484</v>
      </c>
      <c r="H314" s="5" t="s">
        <v>3485</v>
      </c>
      <c r="I314" s="1" t="s">
        <v>654</v>
      </c>
    </row>
    <row r="315" hidden="1">
      <c r="A315" s="4" t="s">
        <v>3495</v>
      </c>
      <c r="B315" s="1" t="s">
        <v>3496</v>
      </c>
      <c r="C315" s="3"/>
      <c r="D315" s="1" t="s">
        <v>9575</v>
      </c>
      <c r="E315" s="1" t="s">
        <v>9608</v>
      </c>
      <c r="F315" s="3"/>
      <c r="G315" s="1" t="s">
        <v>11</v>
      </c>
      <c r="H315" s="1" t="s">
        <v>11</v>
      </c>
      <c r="I315" s="1" t="s">
        <v>11</v>
      </c>
    </row>
    <row r="316" hidden="1">
      <c r="A316" s="4" t="s">
        <v>3498</v>
      </c>
      <c r="B316" s="1" t="s">
        <v>3499</v>
      </c>
      <c r="C316" s="1" t="s">
        <v>3500</v>
      </c>
      <c r="D316" s="1" t="s">
        <v>10684</v>
      </c>
      <c r="E316" s="1" t="s">
        <v>9592</v>
      </c>
      <c r="F316" s="1" t="s">
        <v>3502</v>
      </c>
      <c r="G316" s="1" t="s">
        <v>11</v>
      </c>
      <c r="H316" s="1" t="s">
        <v>11</v>
      </c>
      <c r="I316" s="1" t="s">
        <v>312</v>
      </c>
    </row>
    <row r="317" hidden="1">
      <c r="A317" s="4" t="s">
        <v>3504</v>
      </c>
      <c r="B317" s="1" t="s">
        <v>3505</v>
      </c>
      <c r="C317" s="1" t="s">
        <v>3506</v>
      </c>
      <c r="D317" s="1" t="s">
        <v>10685</v>
      </c>
      <c r="E317" s="1" t="s">
        <v>9601</v>
      </c>
      <c r="F317" s="1" t="s">
        <v>3508</v>
      </c>
      <c r="G317" s="1" t="s">
        <v>3509</v>
      </c>
      <c r="H317" s="5" t="s">
        <v>3510</v>
      </c>
      <c r="I317" s="1" t="s">
        <v>31</v>
      </c>
    </row>
    <row r="318" hidden="1">
      <c r="A318" s="4" t="s">
        <v>3514</v>
      </c>
      <c r="B318" s="1" t="s">
        <v>3515</v>
      </c>
      <c r="C318" s="3"/>
      <c r="D318" s="1" t="s">
        <v>9575</v>
      </c>
      <c r="E318" s="1" t="s">
        <v>9608</v>
      </c>
      <c r="F318" s="3"/>
      <c r="G318" s="1" t="s">
        <v>11</v>
      </c>
      <c r="H318" s="1" t="s">
        <v>11</v>
      </c>
      <c r="I318" s="1" t="s">
        <v>11</v>
      </c>
    </row>
    <row r="319" hidden="1">
      <c r="A319" s="4" t="s">
        <v>3529</v>
      </c>
      <c r="B319" s="1" t="s">
        <v>3530</v>
      </c>
      <c r="C319" s="1" t="s">
        <v>3531</v>
      </c>
      <c r="D319" s="1" t="s">
        <v>10686</v>
      </c>
      <c r="E319" s="1" t="s">
        <v>9597</v>
      </c>
      <c r="F319" s="1" t="s">
        <v>3533</v>
      </c>
      <c r="G319" s="1" t="s">
        <v>11</v>
      </c>
      <c r="H319" s="5" t="s">
        <v>3534</v>
      </c>
      <c r="I319" s="1" t="s">
        <v>80</v>
      </c>
    </row>
    <row r="320" hidden="1">
      <c r="A320" s="4" t="s">
        <v>3536</v>
      </c>
      <c r="B320" s="1" t="s">
        <v>3537</v>
      </c>
      <c r="C320" s="3"/>
      <c r="D320" s="1" t="s">
        <v>9575</v>
      </c>
      <c r="E320" s="1" t="s">
        <v>9608</v>
      </c>
      <c r="F320" s="3"/>
      <c r="G320" s="1" t="s">
        <v>11</v>
      </c>
      <c r="H320" s="1" t="s">
        <v>11</v>
      </c>
      <c r="I320" s="1" t="s">
        <v>11</v>
      </c>
    </row>
    <row r="321" hidden="1">
      <c r="A321" s="4" t="s">
        <v>3539</v>
      </c>
      <c r="B321" s="1" t="s">
        <v>3540</v>
      </c>
      <c r="C321" s="1" t="s">
        <v>3541</v>
      </c>
      <c r="D321" s="1" t="s">
        <v>10687</v>
      </c>
      <c r="E321" s="1" t="s">
        <v>9592</v>
      </c>
      <c r="F321" s="1" t="s">
        <v>3543</v>
      </c>
      <c r="G321" s="1" t="s">
        <v>11</v>
      </c>
      <c r="H321" s="3"/>
      <c r="I321" s="1" t="s">
        <v>43</v>
      </c>
    </row>
    <row r="322" hidden="1">
      <c r="A322" s="4" t="s">
        <v>3549</v>
      </c>
      <c r="B322" s="1" t="s">
        <v>3550</v>
      </c>
      <c r="C322" s="1" t="s">
        <v>3551</v>
      </c>
      <c r="D322" s="1" t="s">
        <v>10688</v>
      </c>
      <c r="E322" s="1" t="s">
        <v>9592</v>
      </c>
      <c r="F322" s="1" t="s">
        <v>3553</v>
      </c>
      <c r="G322" s="1" t="s">
        <v>11</v>
      </c>
      <c r="H322" s="5" t="s">
        <v>3554</v>
      </c>
      <c r="I322" s="1" t="s">
        <v>80</v>
      </c>
    </row>
    <row r="323" hidden="1">
      <c r="A323" s="4" t="s">
        <v>3580</v>
      </c>
      <c r="B323" s="1" t="s">
        <v>3581</v>
      </c>
      <c r="C323" s="1" t="s">
        <v>3582</v>
      </c>
      <c r="D323" s="1" t="s">
        <v>10689</v>
      </c>
      <c r="E323" s="1" t="s">
        <v>9592</v>
      </c>
      <c r="F323" s="1" t="s">
        <v>1560</v>
      </c>
      <c r="G323" s="1" t="s">
        <v>1561</v>
      </c>
      <c r="H323" s="1" t="s">
        <v>11</v>
      </c>
      <c r="I323" s="1" t="s">
        <v>80</v>
      </c>
    </row>
    <row r="324" hidden="1">
      <c r="A324" s="4" t="s">
        <v>3599</v>
      </c>
      <c r="B324" s="1" t="s">
        <v>3600</v>
      </c>
      <c r="C324" s="1" t="s">
        <v>3601</v>
      </c>
      <c r="D324" s="1" t="s">
        <v>10690</v>
      </c>
      <c r="E324" s="1" t="s">
        <v>9790</v>
      </c>
      <c r="F324" s="1" t="s">
        <v>3603</v>
      </c>
      <c r="G324" s="1" t="s">
        <v>11</v>
      </c>
      <c r="H324" s="1" t="s">
        <v>11</v>
      </c>
      <c r="I324" s="1" t="s">
        <v>183</v>
      </c>
    </row>
    <row r="325" hidden="1">
      <c r="A325" s="4" t="s">
        <v>3609</v>
      </c>
      <c r="B325" s="1" t="s">
        <v>3610</v>
      </c>
      <c r="C325" s="1" t="s">
        <v>3611</v>
      </c>
      <c r="D325" s="1" t="s">
        <v>10691</v>
      </c>
      <c r="E325" s="1" t="s">
        <v>9631</v>
      </c>
      <c r="F325" s="1" t="s">
        <v>3613</v>
      </c>
      <c r="G325" s="1" t="s">
        <v>11</v>
      </c>
      <c r="H325" s="5" t="s">
        <v>3614</v>
      </c>
      <c r="I325" s="1" t="s">
        <v>183</v>
      </c>
    </row>
    <row r="326" hidden="1">
      <c r="A326" s="4" t="s">
        <v>3618</v>
      </c>
      <c r="B326" s="1" t="s">
        <v>3619</v>
      </c>
      <c r="C326" s="1" t="s">
        <v>3620</v>
      </c>
      <c r="D326" s="1" t="s">
        <v>10682</v>
      </c>
      <c r="E326" s="1" t="s">
        <v>9592</v>
      </c>
      <c r="F326" s="1" t="s">
        <v>3621</v>
      </c>
      <c r="G326" s="1" t="s">
        <v>11</v>
      </c>
      <c r="H326" s="1" t="s">
        <v>11</v>
      </c>
      <c r="I326" s="1" t="s">
        <v>43</v>
      </c>
    </row>
    <row r="327" hidden="1">
      <c r="A327" s="4" t="s">
        <v>3625</v>
      </c>
      <c r="B327" s="1" t="s">
        <v>3626</v>
      </c>
      <c r="C327" s="1" t="s">
        <v>3627</v>
      </c>
      <c r="D327" s="1" t="s">
        <v>10692</v>
      </c>
      <c r="E327" s="1" t="s">
        <v>9661</v>
      </c>
      <c r="F327" s="1" t="s">
        <v>3629</v>
      </c>
      <c r="G327" s="1" t="s">
        <v>11</v>
      </c>
      <c r="H327" s="5" t="s">
        <v>3630</v>
      </c>
      <c r="I327" s="1" t="s">
        <v>183</v>
      </c>
    </row>
    <row r="328" hidden="1">
      <c r="A328" s="4" t="s">
        <v>3632</v>
      </c>
      <c r="B328" s="1" t="s">
        <v>3633</v>
      </c>
      <c r="C328" s="3"/>
      <c r="D328" s="1" t="s">
        <v>9575</v>
      </c>
      <c r="E328" s="1" t="s">
        <v>9608</v>
      </c>
      <c r="F328" s="3"/>
      <c r="G328" s="1" t="s">
        <v>11</v>
      </c>
      <c r="H328" s="1" t="s">
        <v>11</v>
      </c>
      <c r="I328" s="1" t="s">
        <v>11</v>
      </c>
    </row>
    <row r="329" hidden="1">
      <c r="A329" s="4" t="s">
        <v>3643</v>
      </c>
      <c r="B329" s="1" t="s">
        <v>3644</v>
      </c>
      <c r="C329" s="1" t="s">
        <v>3645</v>
      </c>
      <c r="D329" s="1" t="s">
        <v>10693</v>
      </c>
      <c r="E329" s="1" t="s">
        <v>9592</v>
      </c>
      <c r="F329" s="1" t="s">
        <v>3647</v>
      </c>
      <c r="G329" s="1" t="s">
        <v>11</v>
      </c>
      <c r="H329" s="3"/>
      <c r="I329" s="1" t="s">
        <v>1199</v>
      </c>
    </row>
    <row r="330" hidden="1">
      <c r="A330" s="4" t="s">
        <v>3649</v>
      </c>
      <c r="B330" s="1" t="s">
        <v>3650</v>
      </c>
      <c r="C330" s="1" t="s">
        <v>3651</v>
      </c>
      <c r="D330" s="1" t="s">
        <v>10694</v>
      </c>
      <c r="E330" s="1" t="s">
        <v>9661</v>
      </c>
      <c r="F330" s="1" t="s">
        <v>3653</v>
      </c>
      <c r="G330" s="1" t="s">
        <v>11</v>
      </c>
      <c r="H330" s="1" t="s">
        <v>11</v>
      </c>
      <c r="I330" s="1" t="s">
        <v>183</v>
      </c>
    </row>
    <row r="331" hidden="1">
      <c r="A331" s="4" t="s">
        <v>3655</v>
      </c>
      <c r="B331" s="1" t="s">
        <v>3656</v>
      </c>
      <c r="C331" s="1" t="s">
        <v>3657</v>
      </c>
      <c r="D331" s="1" t="s">
        <v>10695</v>
      </c>
      <c r="E331" s="1" t="s">
        <v>9661</v>
      </c>
      <c r="F331" s="1" t="s">
        <v>3659</v>
      </c>
      <c r="G331" s="1" t="s">
        <v>11</v>
      </c>
      <c r="H331" s="3"/>
      <c r="I331" s="1" t="s">
        <v>154</v>
      </c>
    </row>
    <row r="332" hidden="1">
      <c r="A332" s="4" t="s">
        <v>3663</v>
      </c>
      <c r="B332" s="1" t="s">
        <v>3664</v>
      </c>
      <c r="C332" s="1" t="s">
        <v>3665</v>
      </c>
      <c r="D332" s="1" t="s">
        <v>10696</v>
      </c>
      <c r="E332" s="1" t="s">
        <v>9661</v>
      </c>
      <c r="F332" s="1" t="s">
        <v>3667</v>
      </c>
      <c r="G332" s="1" t="s">
        <v>3668</v>
      </c>
      <c r="H332" s="5" t="s">
        <v>3669</v>
      </c>
      <c r="I332" s="1" t="s">
        <v>80</v>
      </c>
    </row>
    <row r="333" hidden="1">
      <c r="A333" s="4" t="s">
        <v>3673</v>
      </c>
      <c r="B333" s="1" t="s">
        <v>3674</v>
      </c>
      <c r="C333" s="1" t="s">
        <v>3675</v>
      </c>
      <c r="D333" s="1" t="s">
        <v>10697</v>
      </c>
      <c r="E333" s="1" t="s">
        <v>9661</v>
      </c>
      <c r="F333" s="1" t="s">
        <v>3677</v>
      </c>
      <c r="G333" s="1" t="s">
        <v>11</v>
      </c>
      <c r="H333" s="1" t="s">
        <v>11</v>
      </c>
      <c r="I333" s="1" t="s">
        <v>183</v>
      </c>
    </row>
    <row r="334" hidden="1">
      <c r="A334" s="4" t="s">
        <v>3693</v>
      </c>
      <c r="B334" s="1" t="s">
        <v>3694</v>
      </c>
      <c r="C334" s="1" t="s">
        <v>3695</v>
      </c>
      <c r="D334" s="1" t="s">
        <v>10698</v>
      </c>
      <c r="E334" s="1" t="s">
        <v>9603</v>
      </c>
      <c r="F334" s="1" t="s">
        <v>3697</v>
      </c>
      <c r="G334" s="1" t="s">
        <v>11</v>
      </c>
      <c r="H334" s="5" t="s">
        <v>3698</v>
      </c>
      <c r="I334" s="1" t="s">
        <v>154</v>
      </c>
    </row>
    <row r="335" hidden="1">
      <c r="A335" s="4" t="s">
        <v>3702</v>
      </c>
      <c r="B335" s="1" t="s">
        <v>3703</v>
      </c>
      <c r="C335" s="1" t="s">
        <v>3704</v>
      </c>
      <c r="D335" s="1" t="s">
        <v>10699</v>
      </c>
      <c r="E335" s="1" t="s">
        <v>9592</v>
      </c>
      <c r="F335" s="1" t="s">
        <v>3706</v>
      </c>
      <c r="G335" s="1" t="s">
        <v>11</v>
      </c>
      <c r="H335" s="1" t="s">
        <v>11</v>
      </c>
      <c r="I335" s="1" t="s">
        <v>80</v>
      </c>
    </row>
    <row r="336" hidden="1">
      <c r="A336" s="4" t="s">
        <v>3712</v>
      </c>
      <c r="B336" s="1" t="s">
        <v>3713</v>
      </c>
      <c r="C336" s="1" t="s">
        <v>3714</v>
      </c>
      <c r="D336" s="1" t="s">
        <v>10700</v>
      </c>
      <c r="E336" s="1" t="s">
        <v>9603</v>
      </c>
      <c r="F336" s="1" t="s">
        <v>3716</v>
      </c>
      <c r="G336" s="1" t="s">
        <v>3717</v>
      </c>
      <c r="H336" s="1" t="s">
        <v>11</v>
      </c>
      <c r="I336" s="1" t="s">
        <v>31</v>
      </c>
    </row>
    <row r="337" hidden="1">
      <c r="A337" s="4" t="s">
        <v>3723</v>
      </c>
      <c r="B337" s="1" t="s">
        <v>3724</v>
      </c>
      <c r="C337" s="1" t="s">
        <v>3725</v>
      </c>
      <c r="D337" s="1" t="s">
        <v>10701</v>
      </c>
      <c r="E337" s="1" t="s">
        <v>9592</v>
      </c>
      <c r="F337" s="1" t="s">
        <v>3727</v>
      </c>
      <c r="G337" s="1" t="s">
        <v>3728</v>
      </c>
      <c r="H337" s="5" t="s">
        <v>3729</v>
      </c>
      <c r="I337" s="1" t="s">
        <v>53</v>
      </c>
    </row>
    <row r="338" hidden="1">
      <c r="A338" s="4" t="s">
        <v>3731</v>
      </c>
      <c r="B338" s="1" t="s">
        <v>3732</v>
      </c>
      <c r="C338" s="1" t="s">
        <v>3733</v>
      </c>
      <c r="D338" s="1" t="s">
        <v>10702</v>
      </c>
      <c r="E338" s="1" t="s">
        <v>9592</v>
      </c>
      <c r="F338" s="1" t="s">
        <v>3735</v>
      </c>
      <c r="G338" s="1" t="s">
        <v>11</v>
      </c>
      <c r="H338" s="5" t="s">
        <v>3736</v>
      </c>
      <c r="I338" s="1" t="s">
        <v>80</v>
      </c>
    </row>
    <row r="339" hidden="1">
      <c r="A339" s="4" t="s">
        <v>3754</v>
      </c>
      <c r="B339" s="1" t="s">
        <v>3755</v>
      </c>
      <c r="C339" s="1" t="s">
        <v>3756</v>
      </c>
      <c r="D339" s="1" t="s">
        <v>10703</v>
      </c>
      <c r="E339" s="1" t="s">
        <v>9603</v>
      </c>
      <c r="F339" s="1" t="s">
        <v>3758</v>
      </c>
      <c r="G339" s="1" t="s">
        <v>11</v>
      </c>
      <c r="H339" s="1" t="s">
        <v>503</v>
      </c>
      <c r="I339" s="1" t="s">
        <v>53</v>
      </c>
    </row>
    <row r="340" hidden="1">
      <c r="A340" s="4" t="s">
        <v>3762</v>
      </c>
      <c r="B340" s="1" t="s">
        <v>3763</v>
      </c>
      <c r="C340" s="1" t="s">
        <v>3764</v>
      </c>
      <c r="D340" s="1" t="s">
        <v>10704</v>
      </c>
      <c r="E340" s="1" t="s">
        <v>9592</v>
      </c>
      <c r="F340" s="1" t="s">
        <v>3766</v>
      </c>
      <c r="G340" s="1" t="s">
        <v>11</v>
      </c>
      <c r="H340" s="5" t="s">
        <v>3767</v>
      </c>
      <c r="I340" s="1" t="s">
        <v>53</v>
      </c>
    </row>
    <row r="341" hidden="1">
      <c r="A341" s="4" t="s">
        <v>3769</v>
      </c>
      <c r="B341" s="1" t="s">
        <v>3770</v>
      </c>
      <c r="C341" s="1" t="s">
        <v>3771</v>
      </c>
      <c r="D341" s="1" t="s">
        <v>10705</v>
      </c>
      <c r="E341" s="1" t="s">
        <v>9592</v>
      </c>
      <c r="F341" s="1" t="s">
        <v>3773</v>
      </c>
      <c r="G341" s="1" t="s">
        <v>11</v>
      </c>
      <c r="H341" s="5" t="s">
        <v>3774</v>
      </c>
      <c r="I341" s="1" t="s">
        <v>154</v>
      </c>
    </row>
    <row r="342" hidden="1">
      <c r="A342" s="4" t="s">
        <v>3776</v>
      </c>
      <c r="B342" s="1" t="s">
        <v>3777</v>
      </c>
      <c r="C342" s="1" t="s">
        <v>3778</v>
      </c>
      <c r="D342" s="1" t="s">
        <v>10706</v>
      </c>
      <c r="E342" s="1" t="s">
        <v>9592</v>
      </c>
      <c r="F342" s="1" t="s">
        <v>3780</v>
      </c>
      <c r="G342" s="1" t="s">
        <v>11</v>
      </c>
      <c r="H342" s="5" t="s">
        <v>3781</v>
      </c>
      <c r="I342" s="1" t="s">
        <v>80</v>
      </c>
    </row>
    <row r="343" hidden="1">
      <c r="A343" s="4" t="s">
        <v>3785</v>
      </c>
      <c r="B343" s="1" t="s">
        <v>3786</v>
      </c>
      <c r="C343" s="1" t="s">
        <v>3787</v>
      </c>
      <c r="D343" s="1" t="s">
        <v>10707</v>
      </c>
      <c r="E343" s="1" t="s">
        <v>9592</v>
      </c>
      <c r="F343" s="1" t="s">
        <v>3789</v>
      </c>
      <c r="G343" s="1" t="s">
        <v>3790</v>
      </c>
      <c r="H343" s="5" t="s">
        <v>3791</v>
      </c>
      <c r="I343" s="1" t="s">
        <v>80</v>
      </c>
    </row>
    <row r="344" hidden="1">
      <c r="A344" s="4" t="s">
        <v>3793</v>
      </c>
      <c r="B344" s="1" t="s">
        <v>3794</v>
      </c>
      <c r="C344" s="1" t="s">
        <v>3795</v>
      </c>
      <c r="D344" s="1" t="s">
        <v>10708</v>
      </c>
      <c r="E344" s="1" t="s">
        <v>9592</v>
      </c>
      <c r="F344" s="1" t="s">
        <v>3797</v>
      </c>
      <c r="G344" s="1" t="s">
        <v>11</v>
      </c>
      <c r="H344" s="1" t="s">
        <v>11</v>
      </c>
      <c r="I344" s="1" t="s">
        <v>80</v>
      </c>
    </row>
    <row r="345" hidden="1">
      <c r="A345" s="4" t="s">
        <v>3805</v>
      </c>
      <c r="B345" s="1" t="s">
        <v>3806</v>
      </c>
      <c r="C345" s="1" t="s">
        <v>3807</v>
      </c>
      <c r="D345" s="1" t="s">
        <v>10709</v>
      </c>
      <c r="E345" s="1" t="s">
        <v>9592</v>
      </c>
      <c r="F345" s="1" t="s">
        <v>3809</v>
      </c>
      <c r="G345" s="1" t="s">
        <v>11</v>
      </c>
      <c r="H345" s="1" t="s">
        <v>11</v>
      </c>
      <c r="I345" s="1" t="s">
        <v>31</v>
      </c>
    </row>
    <row r="346" hidden="1">
      <c r="A346" s="4" t="s">
        <v>3829</v>
      </c>
      <c r="B346" s="1" t="s">
        <v>3830</v>
      </c>
      <c r="C346" s="1" t="s">
        <v>3831</v>
      </c>
      <c r="D346" s="1" t="s">
        <v>10710</v>
      </c>
      <c r="E346" s="1" t="s">
        <v>9922</v>
      </c>
      <c r="F346" s="1" t="s">
        <v>3833</v>
      </c>
      <c r="G346" s="1" t="s">
        <v>11</v>
      </c>
      <c r="H346" s="1" t="s">
        <v>11</v>
      </c>
      <c r="I346" s="1" t="s">
        <v>183</v>
      </c>
    </row>
    <row r="347" hidden="1">
      <c r="A347" s="4" t="s">
        <v>3839</v>
      </c>
      <c r="B347" s="1" t="s">
        <v>3840</v>
      </c>
      <c r="C347" s="1" t="s">
        <v>3841</v>
      </c>
      <c r="D347" s="1" t="s">
        <v>10711</v>
      </c>
      <c r="E347" s="1" t="s">
        <v>9592</v>
      </c>
      <c r="F347" s="1" t="s">
        <v>3843</v>
      </c>
      <c r="G347" s="1" t="s">
        <v>11</v>
      </c>
      <c r="H347" s="1" t="s">
        <v>11</v>
      </c>
      <c r="I347" s="1" t="s">
        <v>154</v>
      </c>
    </row>
    <row r="348" hidden="1">
      <c r="A348" s="4" t="s">
        <v>3851</v>
      </c>
      <c r="B348" s="1" t="s">
        <v>3852</v>
      </c>
      <c r="C348" s="1" t="s">
        <v>3853</v>
      </c>
      <c r="D348" s="1" t="s">
        <v>10712</v>
      </c>
      <c r="E348" s="1" t="s">
        <v>9601</v>
      </c>
      <c r="F348" s="1" t="s">
        <v>3855</v>
      </c>
      <c r="G348" s="1" t="s">
        <v>3856</v>
      </c>
      <c r="H348" s="1" t="s">
        <v>11</v>
      </c>
      <c r="I348" s="1" t="s">
        <v>43</v>
      </c>
    </row>
    <row r="349" hidden="1">
      <c r="A349" s="4" t="s">
        <v>3860</v>
      </c>
      <c r="B349" s="1" t="s">
        <v>3861</v>
      </c>
      <c r="C349" s="1" t="s">
        <v>3862</v>
      </c>
      <c r="D349" s="1" t="s">
        <v>10713</v>
      </c>
      <c r="E349" s="1" t="s">
        <v>9603</v>
      </c>
      <c r="F349" s="1" t="s">
        <v>3864</v>
      </c>
      <c r="G349" s="1" t="s">
        <v>11</v>
      </c>
      <c r="H349" s="5" t="s">
        <v>3865</v>
      </c>
      <c r="I349" s="1" t="s">
        <v>43</v>
      </c>
    </row>
    <row r="350" hidden="1">
      <c r="A350" s="4" t="s">
        <v>3867</v>
      </c>
      <c r="B350" s="1" t="s">
        <v>3868</v>
      </c>
      <c r="C350" s="3"/>
      <c r="D350" s="1" t="s">
        <v>9575</v>
      </c>
      <c r="E350" s="1" t="s">
        <v>9608</v>
      </c>
      <c r="F350" s="3"/>
      <c r="G350" s="1" t="s">
        <v>11</v>
      </c>
      <c r="H350" s="1" t="s">
        <v>11</v>
      </c>
      <c r="I350" s="1" t="s">
        <v>11</v>
      </c>
    </row>
    <row r="351" hidden="1">
      <c r="A351" s="4" t="s">
        <v>3870</v>
      </c>
      <c r="B351" s="1" t="s">
        <v>3871</v>
      </c>
      <c r="C351" s="1" t="s">
        <v>3872</v>
      </c>
      <c r="D351" s="1" t="s">
        <v>10714</v>
      </c>
      <c r="E351" s="1" t="s">
        <v>9927</v>
      </c>
      <c r="F351" s="1" t="s">
        <v>3874</v>
      </c>
      <c r="G351" s="1" t="s">
        <v>3875</v>
      </c>
      <c r="H351" s="5" t="s">
        <v>3876</v>
      </c>
      <c r="I351" s="1" t="s">
        <v>183</v>
      </c>
    </row>
    <row r="352" hidden="1">
      <c r="A352" s="4" t="s">
        <v>3884</v>
      </c>
      <c r="B352" s="1" t="s">
        <v>3885</v>
      </c>
      <c r="C352" s="1" t="s">
        <v>3886</v>
      </c>
      <c r="D352" s="1" t="s">
        <v>10715</v>
      </c>
      <c r="E352" s="1" t="s">
        <v>9631</v>
      </c>
      <c r="F352" s="1" t="s">
        <v>3888</v>
      </c>
      <c r="G352" s="1" t="s">
        <v>11</v>
      </c>
      <c r="H352" s="5" t="s">
        <v>3889</v>
      </c>
      <c r="I352" s="1" t="s">
        <v>312</v>
      </c>
    </row>
    <row r="353" hidden="1">
      <c r="A353" s="4" t="s">
        <v>3893</v>
      </c>
      <c r="B353" s="1" t="s">
        <v>3894</v>
      </c>
      <c r="C353" s="1" t="s">
        <v>3895</v>
      </c>
      <c r="D353" s="1" t="s">
        <v>10716</v>
      </c>
      <c r="E353" s="1" t="s">
        <v>9661</v>
      </c>
      <c r="F353" s="1" t="s">
        <v>3897</v>
      </c>
      <c r="G353" s="1" t="s">
        <v>3898</v>
      </c>
      <c r="H353" s="5" t="s">
        <v>3899</v>
      </c>
      <c r="I353" s="1" t="s">
        <v>80</v>
      </c>
    </row>
    <row r="354" hidden="1">
      <c r="A354" s="4" t="s">
        <v>3907</v>
      </c>
      <c r="B354" s="1" t="s">
        <v>3908</v>
      </c>
      <c r="C354" s="1" t="s">
        <v>3909</v>
      </c>
      <c r="D354" s="1" t="s">
        <v>10717</v>
      </c>
      <c r="E354" s="1" t="s">
        <v>9592</v>
      </c>
      <c r="F354" s="1" t="s">
        <v>3911</v>
      </c>
      <c r="G354" s="1" t="s">
        <v>11</v>
      </c>
      <c r="H354" s="1" t="s">
        <v>11</v>
      </c>
      <c r="I354" s="1" t="s">
        <v>924</v>
      </c>
    </row>
    <row r="355" hidden="1">
      <c r="A355" s="4" t="s">
        <v>3913</v>
      </c>
      <c r="B355" s="1" t="s">
        <v>3914</v>
      </c>
      <c r="C355" s="1" t="s">
        <v>3915</v>
      </c>
      <c r="D355" s="1" t="s">
        <v>10718</v>
      </c>
      <c r="E355" s="1" t="s">
        <v>9592</v>
      </c>
      <c r="F355" s="1" t="s">
        <v>3917</v>
      </c>
      <c r="G355" s="1" t="s">
        <v>11</v>
      </c>
      <c r="H355" s="1" t="s">
        <v>11</v>
      </c>
      <c r="I355" s="1" t="s">
        <v>183</v>
      </c>
    </row>
    <row r="356">
      <c r="A356" s="4" t="s">
        <v>3923</v>
      </c>
      <c r="B356" s="1" t="s">
        <v>3924</v>
      </c>
      <c r="C356" s="1" t="s">
        <v>3925</v>
      </c>
      <c r="D356" s="1" t="s">
        <v>10719</v>
      </c>
      <c r="E356" s="1" t="s">
        <v>9619</v>
      </c>
      <c r="F356" s="1" t="s">
        <v>3927</v>
      </c>
      <c r="G356" s="1" t="s">
        <v>3928</v>
      </c>
      <c r="H356" s="1" t="s">
        <v>11</v>
      </c>
      <c r="I356" s="1" t="s">
        <v>53</v>
      </c>
    </row>
    <row r="357" hidden="1">
      <c r="A357" s="4" t="s">
        <v>3936</v>
      </c>
      <c r="B357" s="1" t="s">
        <v>3937</v>
      </c>
      <c r="C357" s="1" t="s">
        <v>3938</v>
      </c>
      <c r="D357" s="1" t="s">
        <v>10720</v>
      </c>
      <c r="E357" s="1" t="s">
        <v>9933</v>
      </c>
      <c r="F357" s="1" t="s">
        <v>3940</v>
      </c>
      <c r="G357" s="1" t="s">
        <v>11</v>
      </c>
      <c r="H357" s="5" t="s">
        <v>3941</v>
      </c>
      <c r="I357" s="1" t="s">
        <v>80</v>
      </c>
    </row>
    <row r="358" hidden="1">
      <c r="A358" s="4" t="s">
        <v>3943</v>
      </c>
      <c r="B358" s="1" t="s">
        <v>3944</v>
      </c>
      <c r="C358" s="1" t="s">
        <v>3945</v>
      </c>
      <c r="D358" s="1" t="s">
        <v>10721</v>
      </c>
      <c r="E358" s="1" t="s">
        <v>9631</v>
      </c>
      <c r="F358" s="1" t="s">
        <v>3947</v>
      </c>
      <c r="G358" s="1" t="s">
        <v>11</v>
      </c>
      <c r="H358" s="1" t="s">
        <v>11</v>
      </c>
      <c r="I358" s="1" t="s">
        <v>183</v>
      </c>
    </row>
    <row r="359" hidden="1">
      <c r="A359" s="4" t="s">
        <v>3959</v>
      </c>
      <c r="B359" s="1" t="s">
        <v>3960</v>
      </c>
      <c r="C359" s="1" t="s">
        <v>3961</v>
      </c>
      <c r="D359" s="1" t="s">
        <v>10722</v>
      </c>
      <c r="E359" s="1" t="s">
        <v>9790</v>
      </c>
      <c r="F359" s="1" t="s">
        <v>3963</v>
      </c>
      <c r="G359" s="1" t="s">
        <v>11</v>
      </c>
      <c r="H359" s="5" t="s">
        <v>3964</v>
      </c>
      <c r="I359" s="1" t="s">
        <v>154</v>
      </c>
    </row>
    <row r="360" hidden="1">
      <c r="A360" s="4" t="s">
        <v>3974</v>
      </c>
      <c r="B360" s="1" t="s">
        <v>3975</v>
      </c>
      <c r="C360" s="1" t="s">
        <v>3976</v>
      </c>
      <c r="D360" s="1" t="s">
        <v>10723</v>
      </c>
      <c r="E360" s="1" t="s">
        <v>9601</v>
      </c>
      <c r="F360" s="1" t="s">
        <v>3978</v>
      </c>
      <c r="G360" s="1" t="s">
        <v>3979</v>
      </c>
      <c r="H360" s="5" t="s">
        <v>3980</v>
      </c>
      <c r="I360" s="1" t="s">
        <v>80</v>
      </c>
    </row>
    <row r="361" hidden="1">
      <c r="A361" s="4" t="s">
        <v>3982</v>
      </c>
      <c r="B361" s="1" t="s">
        <v>3983</v>
      </c>
      <c r="C361" s="1" t="s">
        <v>3984</v>
      </c>
      <c r="D361" s="1" t="s">
        <v>10724</v>
      </c>
      <c r="E361" s="1" t="s">
        <v>9592</v>
      </c>
      <c r="F361" s="1" t="s">
        <v>3986</v>
      </c>
      <c r="G361" s="1" t="s">
        <v>11</v>
      </c>
      <c r="H361" s="5" t="s">
        <v>3987</v>
      </c>
      <c r="I361" s="1" t="s">
        <v>53</v>
      </c>
    </row>
    <row r="362" hidden="1">
      <c r="A362" s="4" t="s">
        <v>3989</v>
      </c>
      <c r="B362" s="1" t="s">
        <v>3990</v>
      </c>
      <c r="C362" s="1" t="s">
        <v>3991</v>
      </c>
      <c r="D362" s="1" t="s">
        <v>10725</v>
      </c>
      <c r="E362" s="1" t="s">
        <v>9597</v>
      </c>
      <c r="F362" s="1" t="s">
        <v>3993</v>
      </c>
      <c r="G362" s="1" t="s">
        <v>11</v>
      </c>
      <c r="H362" s="5" t="s">
        <v>3994</v>
      </c>
      <c r="I362" s="1" t="s">
        <v>312</v>
      </c>
    </row>
    <row r="363" hidden="1">
      <c r="A363" s="4" t="s">
        <v>3998</v>
      </c>
      <c r="B363" s="1" t="s">
        <v>3999</v>
      </c>
      <c r="C363" s="3"/>
      <c r="D363" s="1" t="s">
        <v>9575</v>
      </c>
      <c r="E363" s="1" t="s">
        <v>9608</v>
      </c>
      <c r="F363" s="3"/>
      <c r="G363" s="1" t="s">
        <v>11</v>
      </c>
      <c r="H363" s="1" t="s">
        <v>11</v>
      </c>
      <c r="I363" s="1" t="s">
        <v>11</v>
      </c>
    </row>
    <row r="364" hidden="1">
      <c r="A364" s="4" t="s">
        <v>4007</v>
      </c>
      <c r="B364" s="1" t="s">
        <v>4008</v>
      </c>
      <c r="C364" s="1" t="s">
        <v>4009</v>
      </c>
      <c r="D364" s="1" t="s">
        <v>10726</v>
      </c>
      <c r="E364" s="1" t="s">
        <v>9592</v>
      </c>
      <c r="F364" s="1" t="s">
        <v>4011</v>
      </c>
      <c r="G364" s="1" t="s">
        <v>11</v>
      </c>
      <c r="H364" s="1" t="s">
        <v>11</v>
      </c>
      <c r="I364" s="1" t="s">
        <v>154</v>
      </c>
    </row>
    <row r="365" hidden="1">
      <c r="A365" s="4" t="s">
        <v>4015</v>
      </c>
      <c r="B365" s="1" t="s">
        <v>4016</v>
      </c>
      <c r="C365" s="1" t="s">
        <v>4017</v>
      </c>
      <c r="D365" s="1" t="s">
        <v>10727</v>
      </c>
      <c r="E365" s="1" t="s">
        <v>9597</v>
      </c>
      <c r="F365" s="1" t="s">
        <v>4019</v>
      </c>
      <c r="G365" s="1" t="s">
        <v>11</v>
      </c>
      <c r="H365" s="5" t="s">
        <v>4020</v>
      </c>
      <c r="I365" s="1" t="s">
        <v>183</v>
      </c>
    </row>
    <row r="366" hidden="1">
      <c r="A366" s="4" t="s">
        <v>4022</v>
      </c>
      <c r="B366" s="1" t="s">
        <v>4023</v>
      </c>
      <c r="C366" s="1" t="s">
        <v>4024</v>
      </c>
      <c r="D366" s="1" t="s">
        <v>10728</v>
      </c>
      <c r="E366" s="1" t="s">
        <v>9592</v>
      </c>
      <c r="F366" s="1" t="s">
        <v>4026</v>
      </c>
      <c r="G366" s="1" t="s">
        <v>4027</v>
      </c>
      <c r="H366" s="5" t="s">
        <v>4028</v>
      </c>
      <c r="I366" s="1" t="s">
        <v>154</v>
      </c>
    </row>
    <row r="367" hidden="1">
      <c r="A367" s="4" t="s">
        <v>4030</v>
      </c>
      <c r="B367" s="1" t="s">
        <v>4031</v>
      </c>
      <c r="C367" s="1" t="s">
        <v>4032</v>
      </c>
      <c r="D367" s="1" t="s">
        <v>10729</v>
      </c>
      <c r="E367" s="1" t="s">
        <v>9631</v>
      </c>
      <c r="F367" s="1" t="s">
        <v>4034</v>
      </c>
      <c r="G367" s="1" t="s">
        <v>4035</v>
      </c>
      <c r="H367" s="5" t="s">
        <v>4036</v>
      </c>
      <c r="I367" s="1" t="s">
        <v>80</v>
      </c>
    </row>
    <row r="368" hidden="1">
      <c r="A368" s="4" t="s">
        <v>4040</v>
      </c>
      <c r="B368" s="1" t="s">
        <v>4041</v>
      </c>
      <c r="C368" s="1" t="s">
        <v>4042</v>
      </c>
      <c r="D368" s="1" t="s">
        <v>10730</v>
      </c>
      <c r="E368" s="1" t="s">
        <v>9597</v>
      </c>
      <c r="F368" s="1" t="s">
        <v>4044</v>
      </c>
      <c r="G368" s="1" t="s">
        <v>11</v>
      </c>
      <c r="H368" s="5" t="s">
        <v>4045</v>
      </c>
      <c r="I368" s="1" t="s">
        <v>382</v>
      </c>
    </row>
    <row r="369" hidden="1">
      <c r="A369" s="4" t="s">
        <v>4047</v>
      </c>
      <c r="B369" s="1" t="s">
        <v>4048</v>
      </c>
      <c r="C369" s="1" t="s">
        <v>4049</v>
      </c>
      <c r="D369" s="1" t="s">
        <v>10731</v>
      </c>
      <c r="E369" s="1" t="s">
        <v>9597</v>
      </c>
      <c r="F369" s="1" t="s">
        <v>4051</v>
      </c>
      <c r="G369" s="1" t="s">
        <v>4052</v>
      </c>
      <c r="H369" s="5" t="s">
        <v>4053</v>
      </c>
      <c r="I369" s="1" t="s">
        <v>31</v>
      </c>
    </row>
    <row r="370" hidden="1">
      <c r="A370" s="4" t="s">
        <v>4063</v>
      </c>
      <c r="B370" s="1" t="s">
        <v>4064</v>
      </c>
      <c r="C370" s="1" t="s">
        <v>4065</v>
      </c>
      <c r="D370" s="1" t="s">
        <v>10732</v>
      </c>
      <c r="E370" s="1" t="s">
        <v>9631</v>
      </c>
      <c r="F370" s="1" t="s">
        <v>4067</v>
      </c>
      <c r="G370" s="1" t="s">
        <v>11</v>
      </c>
      <c r="H370" s="3"/>
      <c r="I370" s="1" t="s">
        <v>80</v>
      </c>
    </row>
    <row r="371" hidden="1">
      <c r="A371" s="4" t="s">
        <v>4069</v>
      </c>
      <c r="B371" s="1" t="s">
        <v>4070</v>
      </c>
      <c r="C371" s="1" t="s">
        <v>4071</v>
      </c>
      <c r="D371" s="1" t="s">
        <v>10733</v>
      </c>
      <c r="E371" s="1" t="s">
        <v>9592</v>
      </c>
      <c r="F371" s="1" t="s">
        <v>4073</v>
      </c>
      <c r="G371" s="1" t="s">
        <v>4074</v>
      </c>
      <c r="H371" s="1" t="s">
        <v>11</v>
      </c>
      <c r="I371" s="1" t="s">
        <v>43</v>
      </c>
    </row>
    <row r="372" hidden="1">
      <c r="A372" s="4" t="s">
        <v>4078</v>
      </c>
      <c r="B372" s="1" t="s">
        <v>4079</v>
      </c>
      <c r="C372" s="1" t="s">
        <v>4080</v>
      </c>
      <c r="D372" s="1" t="s">
        <v>10734</v>
      </c>
      <c r="E372" s="1" t="s">
        <v>9592</v>
      </c>
      <c r="F372" s="1" t="s">
        <v>4082</v>
      </c>
      <c r="G372" s="1" t="s">
        <v>11</v>
      </c>
      <c r="H372" s="5" t="s">
        <v>4083</v>
      </c>
      <c r="I372" s="1" t="s">
        <v>382</v>
      </c>
    </row>
    <row r="373" hidden="1">
      <c r="A373" s="4" t="s">
        <v>4085</v>
      </c>
      <c r="B373" s="1" t="s">
        <v>4086</v>
      </c>
      <c r="C373" s="1" t="s">
        <v>4087</v>
      </c>
      <c r="D373" s="1" t="s">
        <v>10735</v>
      </c>
      <c r="E373" s="1" t="s">
        <v>9949</v>
      </c>
      <c r="F373" s="1" t="s">
        <v>4089</v>
      </c>
      <c r="G373" s="1" t="s">
        <v>11</v>
      </c>
      <c r="H373" s="1" t="s">
        <v>11</v>
      </c>
      <c r="I373" s="1" t="s">
        <v>312</v>
      </c>
    </row>
    <row r="374" hidden="1">
      <c r="A374" s="4" t="s">
        <v>4095</v>
      </c>
      <c r="B374" s="1" t="s">
        <v>4096</v>
      </c>
      <c r="C374" s="1" t="s">
        <v>4097</v>
      </c>
      <c r="D374" s="1" t="s">
        <v>10736</v>
      </c>
      <c r="E374" s="1" t="s">
        <v>9592</v>
      </c>
      <c r="F374" s="1" t="s">
        <v>4099</v>
      </c>
      <c r="G374" s="1" t="s">
        <v>4100</v>
      </c>
      <c r="H374" s="1" t="s">
        <v>11</v>
      </c>
      <c r="I374" s="1" t="s">
        <v>31</v>
      </c>
    </row>
    <row r="375" hidden="1">
      <c r="A375" s="4" t="s">
        <v>4102</v>
      </c>
      <c r="B375" s="1" t="s">
        <v>4103</v>
      </c>
      <c r="C375" s="1" t="s">
        <v>4104</v>
      </c>
      <c r="D375" s="1" t="s">
        <v>10737</v>
      </c>
      <c r="E375" s="1" t="s">
        <v>9597</v>
      </c>
      <c r="F375" s="1" t="s">
        <v>4106</v>
      </c>
      <c r="G375" s="1" t="s">
        <v>11</v>
      </c>
      <c r="H375" s="5" t="s">
        <v>4107</v>
      </c>
      <c r="I375" s="1" t="s">
        <v>654</v>
      </c>
    </row>
    <row r="376" hidden="1">
      <c r="A376" s="4" t="s">
        <v>4109</v>
      </c>
      <c r="B376" s="1" t="s">
        <v>4110</v>
      </c>
      <c r="C376" s="1" t="s">
        <v>4111</v>
      </c>
      <c r="D376" s="1" t="s">
        <v>10738</v>
      </c>
      <c r="E376" s="1" t="s">
        <v>9592</v>
      </c>
      <c r="F376" s="1" t="s">
        <v>4113</v>
      </c>
      <c r="G376" s="1" t="s">
        <v>11</v>
      </c>
      <c r="H376" s="5" t="s">
        <v>4114</v>
      </c>
      <c r="I376" s="1" t="s">
        <v>80</v>
      </c>
    </row>
    <row r="377" hidden="1">
      <c r="A377" s="4" t="s">
        <v>4118</v>
      </c>
      <c r="B377" s="1" t="s">
        <v>4119</v>
      </c>
      <c r="C377" s="1" t="s">
        <v>4120</v>
      </c>
      <c r="D377" s="1" t="s">
        <v>10739</v>
      </c>
      <c r="E377" s="1" t="s">
        <v>9597</v>
      </c>
      <c r="F377" s="1" t="s">
        <v>4122</v>
      </c>
      <c r="G377" s="1" t="s">
        <v>4123</v>
      </c>
      <c r="H377" s="1" t="s">
        <v>11</v>
      </c>
      <c r="I377" s="1" t="s">
        <v>80</v>
      </c>
    </row>
    <row r="378" hidden="1">
      <c r="A378" s="4" t="s">
        <v>4127</v>
      </c>
      <c r="B378" s="1" t="s">
        <v>4128</v>
      </c>
      <c r="C378" s="1" t="s">
        <v>4129</v>
      </c>
      <c r="D378" s="1" t="s">
        <v>10740</v>
      </c>
      <c r="E378" s="1" t="s">
        <v>9592</v>
      </c>
      <c r="F378" s="1" t="s">
        <v>4131</v>
      </c>
      <c r="G378" s="1" t="s">
        <v>11</v>
      </c>
      <c r="H378" s="5" t="s">
        <v>4132</v>
      </c>
      <c r="I378" s="1" t="s">
        <v>31</v>
      </c>
    </row>
    <row r="379" hidden="1">
      <c r="A379" s="4" t="s">
        <v>4136</v>
      </c>
      <c r="B379" s="1" t="s">
        <v>4137</v>
      </c>
      <c r="C379" s="1" t="s">
        <v>4138</v>
      </c>
      <c r="D379" s="1" t="s">
        <v>10741</v>
      </c>
      <c r="E379" s="1" t="s">
        <v>9592</v>
      </c>
      <c r="F379" s="1" t="s">
        <v>4140</v>
      </c>
      <c r="G379" s="1" t="s">
        <v>4141</v>
      </c>
      <c r="H379" s="5" t="s">
        <v>4142</v>
      </c>
      <c r="I379" s="1" t="s">
        <v>31</v>
      </c>
    </row>
    <row r="380" hidden="1">
      <c r="A380" s="4" t="s">
        <v>4152</v>
      </c>
      <c r="B380" s="1" t="s">
        <v>4153</v>
      </c>
      <c r="C380" s="1" t="s">
        <v>4154</v>
      </c>
      <c r="D380" s="1" t="s">
        <v>10742</v>
      </c>
      <c r="E380" s="1" t="s">
        <v>9592</v>
      </c>
      <c r="F380" s="1" t="s">
        <v>4156</v>
      </c>
      <c r="G380" s="1" t="s">
        <v>11</v>
      </c>
      <c r="H380" s="5" t="s">
        <v>4157</v>
      </c>
      <c r="I380" s="1" t="s">
        <v>382</v>
      </c>
    </row>
    <row r="381" hidden="1">
      <c r="A381" s="4" t="s">
        <v>4161</v>
      </c>
      <c r="B381" s="1" t="s">
        <v>4162</v>
      </c>
      <c r="C381" s="3"/>
      <c r="D381" s="1" t="s">
        <v>9575</v>
      </c>
      <c r="E381" s="1" t="s">
        <v>9608</v>
      </c>
      <c r="F381" s="3"/>
      <c r="G381" s="1" t="s">
        <v>11</v>
      </c>
      <c r="H381" s="1" t="s">
        <v>11</v>
      </c>
      <c r="I381" s="1" t="s">
        <v>11</v>
      </c>
    </row>
    <row r="382" hidden="1">
      <c r="A382" s="4" t="s">
        <v>4164</v>
      </c>
      <c r="B382" s="1" t="s">
        <v>4165</v>
      </c>
      <c r="C382" s="3"/>
      <c r="D382" s="1" t="s">
        <v>9575</v>
      </c>
      <c r="E382" s="1" t="s">
        <v>9608</v>
      </c>
      <c r="F382" s="3"/>
      <c r="G382" s="1" t="s">
        <v>11</v>
      </c>
      <c r="H382" s="1" t="s">
        <v>11</v>
      </c>
      <c r="I382" s="1" t="s">
        <v>11</v>
      </c>
    </row>
    <row r="383" hidden="1">
      <c r="A383" s="4" t="s">
        <v>4175</v>
      </c>
      <c r="B383" s="1" t="s">
        <v>4176</v>
      </c>
      <c r="C383" s="3"/>
      <c r="D383" s="1" t="s">
        <v>9575</v>
      </c>
      <c r="E383" s="1" t="s">
        <v>9608</v>
      </c>
      <c r="F383" s="3"/>
      <c r="G383" s="1" t="s">
        <v>11</v>
      </c>
      <c r="H383" s="1" t="s">
        <v>11</v>
      </c>
      <c r="I383" s="1" t="s">
        <v>11</v>
      </c>
    </row>
    <row r="384" hidden="1">
      <c r="A384" s="4" t="s">
        <v>4182</v>
      </c>
      <c r="B384" s="1" t="s">
        <v>4183</v>
      </c>
      <c r="C384" s="1" t="s">
        <v>4184</v>
      </c>
      <c r="D384" s="1" t="s">
        <v>10743</v>
      </c>
      <c r="E384" s="1" t="s">
        <v>9958</v>
      </c>
      <c r="F384" s="1" t="s">
        <v>4186</v>
      </c>
      <c r="G384" s="1" t="s">
        <v>11</v>
      </c>
      <c r="H384" s="1" t="s">
        <v>11</v>
      </c>
      <c r="I384" s="1" t="s">
        <v>80</v>
      </c>
    </row>
    <row r="385" hidden="1">
      <c r="A385" s="4" t="s">
        <v>4194</v>
      </c>
      <c r="B385" s="1" t="s">
        <v>4195</v>
      </c>
      <c r="C385" s="3"/>
      <c r="D385" s="1" t="s">
        <v>9575</v>
      </c>
      <c r="E385" s="1" t="s">
        <v>9608</v>
      </c>
      <c r="F385" s="3"/>
      <c r="G385" s="1" t="s">
        <v>11</v>
      </c>
      <c r="H385" s="1" t="s">
        <v>11</v>
      </c>
      <c r="I385" s="1" t="s">
        <v>11</v>
      </c>
    </row>
    <row r="386" hidden="1">
      <c r="A386" s="4" t="s">
        <v>4199</v>
      </c>
      <c r="B386" s="1" t="s">
        <v>4200</v>
      </c>
      <c r="C386" s="1" t="s">
        <v>4201</v>
      </c>
      <c r="D386" s="1" t="s">
        <v>10453</v>
      </c>
      <c r="E386" s="1" t="s">
        <v>9592</v>
      </c>
      <c r="F386" s="1" t="s">
        <v>4202</v>
      </c>
      <c r="G386" s="1" t="s">
        <v>4203</v>
      </c>
      <c r="H386" s="1" t="s">
        <v>11</v>
      </c>
      <c r="I386" s="1" t="s">
        <v>43</v>
      </c>
    </row>
    <row r="387" hidden="1">
      <c r="A387" s="4" t="s">
        <v>4205</v>
      </c>
      <c r="B387" s="1" t="s">
        <v>4206</v>
      </c>
      <c r="C387" s="3"/>
      <c r="D387" s="1" t="s">
        <v>9575</v>
      </c>
      <c r="E387" s="1" t="s">
        <v>9608</v>
      </c>
      <c r="F387" s="3"/>
      <c r="G387" s="1" t="s">
        <v>11</v>
      </c>
      <c r="H387" s="1" t="s">
        <v>11</v>
      </c>
      <c r="I387" s="1" t="s">
        <v>11</v>
      </c>
    </row>
    <row r="388" hidden="1">
      <c r="A388" s="4" t="s">
        <v>4218</v>
      </c>
      <c r="B388" s="1" t="s">
        <v>4219</v>
      </c>
      <c r="C388" s="1" t="s">
        <v>4220</v>
      </c>
      <c r="D388" s="1" t="s">
        <v>10744</v>
      </c>
      <c r="E388" s="1" t="s">
        <v>9749</v>
      </c>
      <c r="F388" s="1" t="s">
        <v>4222</v>
      </c>
      <c r="G388" s="1" t="s">
        <v>11</v>
      </c>
      <c r="H388" s="5" t="s">
        <v>4223</v>
      </c>
      <c r="I388" s="1" t="s">
        <v>924</v>
      </c>
    </row>
    <row r="389" hidden="1">
      <c r="A389" s="4" t="s">
        <v>4229</v>
      </c>
      <c r="B389" s="1" t="s">
        <v>4230</v>
      </c>
      <c r="C389" s="1" t="s">
        <v>4231</v>
      </c>
      <c r="D389" s="1" t="s">
        <v>10745</v>
      </c>
      <c r="E389" s="1" t="s">
        <v>9592</v>
      </c>
      <c r="F389" s="1" t="s">
        <v>4233</v>
      </c>
      <c r="G389" s="1" t="s">
        <v>4234</v>
      </c>
      <c r="H389" s="5" t="s">
        <v>4235</v>
      </c>
      <c r="I389" s="1" t="s">
        <v>80</v>
      </c>
    </row>
    <row r="390" hidden="1">
      <c r="A390" s="4" t="s">
        <v>4241</v>
      </c>
      <c r="B390" s="1" t="s">
        <v>4242</v>
      </c>
      <c r="C390" s="1" t="s">
        <v>4243</v>
      </c>
      <c r="D390" s="1" t="s">
        <v>9575</v>
      </c>
      <c r="E390" s="1" t="s">
        <v>9608</v>
      </c>
      <c r="F390" s="3"/>
      <c r="G390" s="1" t="s">
        <v>11</v>
      </c>
      <c r="H390" s="1" t="s">
        <v>11</v>
      </c>
      <c r="I390" s="1" t="s">
        <v>11</v>
      </c>
    </row>
    <row r="391" hidden="1">
      <c r="A391" s="4" t="s">
        <v>4245</v>
      </c>
      <c r="B391" s="1" t="s">
        <v>4246</v>
      </c>
      <c r="C391" s="1" t="s">
        <v>4247</v>
      </c>
      <c r="D391" s="1" t="s">
        <v>10746</v>
      </c>
      <c r="E391" s="1" t="s">
        <v>9597</v>
      </c>
      <c r="F391" s="1" t="s">
        <v>4249</v>
      </c>
      <c r="G391" s="1" t="s">
        <v>11</v>
      </c>
      <c r="H391" s="5" t="s">
        <v>4250</v>
      </c>
      <c r="I391" s="1" t="s">
        <v>382</v>
      </c>
    </row>
    <row r="392" hidden="1">
      <c r="A392" s="4" t="s">
        <v>4254</v>
      </c>
      <c r="B392" s="1" t="s">
        <v>4255</v>
      </c>
      <c r="C392" s="1" t="s">
        <v>4256</v>
      </c>
      <c r="D392" s="1" t="s">
        <v>10747</v>
      </c>
      <c r="E392" s="1" t="s">
        <v>9650</v>
      </c>
      <c r="F392" s="1" t="s">
        <v>4258</v>
      </c>
      <c r="G392" s="1" t="s">
        <v>11</v>
      </c>
      <c r="H392" s="5" t="s">
        <v>4259</v>
      </c>
      <c r="I392" s="1" t="s">
        <v>80</v>
      </c>
    </row>
    <row r="393" hidden="1">
      <c r="A393" s="4" t="s">
        <v>4285</v>
      </c>
      <c r="B393" s="1" t="s">
        <v>4286</v>
      </c>
      <c r="C393" s="1" t="s">
        <v>4287</v>
      </c>
      <c r="D393" s="1" t="s">
        <v>10748</v>
      </c>
      <c r="E393" s="1" t="s">
        <v>9631</v>
      </c>
      <c r="F393" s="1" t="s">
        <v>4289</v>
      </c>
      <c r="G393" s="1" t="s">
        <v>4290</v>
      </c>
      <c r="H393" s="1" t="s">
        <v>11</v>
      </c>
      <c r="I393" s="1" t="s">
        <v>43</v>
      </c>
    </row>
    <row r="394" hidden="1">
      <c r="A394" s="4" t="s">
        <v>4300</v>
      </c>
      <c r="B394" s="1" t="s">
        <v>4301</v>
      </c>
      <c r="C394" s="1" t="s">
        <v>4302</v>
      </c>
      <c r="D394" s="1" t="s">
        <v>10749</v>
      </c>
      <c r="E394" s="1" t="s">
        <v>9592</v>
      </c>
      <c r="F394" s="1" t="s">
        <v>4304</v>
      </c>
      <c r="G394" s="1" t="s">
        <v>11</v>
      </c>
      <c r="H394" s="1" t="s">
        <v>11</v>
      </c>
      <c r="I394" s="1" t="s">
        <v>183</v>
      </c>
    </row>
    <row r="395" hidden="1">
      <c r="A395" s="4" t="s">
        <v>4308</v>
      </c>
      <c r="B395" s="1" t="s">
        <v>4309</v>
      </c>
      <c r="C395" s="1" t="s">
        <v>4310</v>
      </c>
      <c r="D395" s="1" t="s">
        <v>10750</v>
      </c>
      <c r="E395" s="1" t="s">
        <v>9592</v>
      </c>
      <c r="F395" s="1" t="s">
        <v>4312</v>
      </c>
      <c r="G395" s="1" t="s">
        <v>4313</v>
      </c>
      <c r="H395" s="1" t="s">
        <v>11</v>
      </c>
      <c r="I395" s="1" t="s">
        <v>11</v>
      </c>
    </row>
    <row r="396" hidden="1">
      <c r="A396" s="4" t="s">
        <v>4315</v>
      </c>
      <c r="B396" s="1" t="s">
        <v>4316</v>
      </c>
      <c r="C396" s="1" t="s">
        <v>4317</v>
      </c>
      <c r="D396" s="1" t="s">
        <v>10751</v>
      </c>
      <c r="E396" s="1" t="s">
        <v>9597</v>
      </c>
      <c r="F396" s="1" t="s">
        <v>4319</v>
      </c>
      <c r="G396" s="1" t="s">
        <v>4320</v>
      </c>
      <c r="H396" s="1" t="s">
        <v>11</v>
      </c>
      <c r="I396" s="1" t="s">
        <v>80</v>
      </c>
    </row>
    <row r="397">
      <c r="A397" s="4" t="s">
        <v>4324</v>
      </c>
      <c r="B397" s="1" t="s">
        <v>4325</v>
      </c>
      <c r="C397" s="1" t="s">
        <v>4326</v>
      </c>
      <c r="D397" s="1" t="s">
        <v>10752</v>
      </c>
      <c r="E397" s="1" t="s">
        <v>9619</v>
      </c>
      <c r="F397" s="1" t="s">
        <v>4328</v>
      </c>
      <c r="G397" s="1" t="s">
        <v>11</v>
      </c>
      <c r="H397" s="1" t="s">
        <v>11</v>
      </c>
      <c r="I397" s="1" t="s">
        <v>53</v>
      </c>
    </row>
    <row r="398" hidden="1">
      <c r="A398" s="4" t="s">
        <v>4330</v>
      </c>
      <c r="B398" s="1" t="s">
        <v>4331</v>
      </c>
      <c r="C398" s="1" t="s">
        <v>4332</v>
      </c>
      <c r="D398" s="1" t="s">
        <v>10753</v>
      </c>
      <c r="E398" s="1" t="s">
        <v>9933</v>
      </c>
      <c r="F398" s="1" t="s">
        <v>4334</v>
      </c>
      <c r="G398" s="1" t="s">
        <v>11</v>
      </c>
      <c r="H398" s="5" t="s">
        <v>4335</v>
      </c>
      <c r="I398" s="1" t="s">
        <v>80</v>
      </c>
    </row>
    <row r="399" hidden="1">
      <c r="A399" s="4" t="s">
        <v>4339</v>
      </c>
      <c r="B399" s="1" t="s">
        <v>4340</v>
      </c>
      <c r="C399" s="3"/>
      <c r="D399" s="1" t="s">
        <v>9575</v>
      </c>
      <c r="E399" s="1" t="s">
        <v>9608</v>
      </c>
      <c r="F399" s="3"/>
      <c r="G399" s="1" t="s">
        <v>11</v>
      </c>
      <c r="H399" s="1" t="s">
        <v>11</v>
      </c>
      <c r="I399" s="1" t="s">
        <v>11</v>
      </c>
    </row>
    <row r="400" hidden="1">
      <c r="A400" s="4" t="s">
        <v>4342</v>
      </c>
      <c r="B400" s="1" t="s">
        <v>4343</v>
      </c>
      <c r="C400" s="1" t="s">
        <v>4344</v>
      </c>
      <c r="D400" s="1" t="s">
        <v>10754</v>
      </c>
      <c r="E400" s="1" t="s">
        <v>9790</v>
      </c>
      <c r="F400" s="1" t="s">
        <v>4346</v>
      </c>
      <c r="G400" s="1" t="s">
        <v>4347</v>
      </c>
      <c r="H400" s="5" t="s">
        <v>4348</v>
      </c>
      <c r="I400" s="1" t="s">
        <v>80</v>
      </c>
    </row>
    <row r="401" hidden="1">
      <c r="A401" s="4" t="s">
        <v>4356</v>
      </c>
      <c r="B401" s="1" t="s">
        <v>4357</v>
      </c>
      <c r="C401" s="1" t="s">
        <v>4358</v>
      </c>
      <c r="D401" s="1" t="s">
        <v>10755</v>
      </c>
      <c r="E401" s="1" t="s">
        <v>9592</v>
      </c>
      <c r="F401" s="1" t="s">
        <v>1283</v>
      </c>
      <c r="G401" s="1" t="s">
        <v>4360</v>
      </c>
      <c r="H401" s="1" t="s">
        <v>11</v>
      </c>
      <c r="I401" s="1" t="s">
        <v>80</v>
      </c>
    </row>
    <row r="402" hidden="1">
      <c r="A402" s="4" t="s">
        <v>4366</v>
      </c>
      <c r="B402" s="1" t="s">
        <v>4367</v>
      </c>
      <c r="C402" s="1" t="s">
        <v>4368</v>
      </c>
      <c r="D402" s="1" t="s">
        <v>10756</v>
      </c>
      <c r="E402" s="1" t="s">
        <v>9592</v>
      </c>
      <c r="F402" s="1" t="s">
        <v>4370</v>
      </c>
      <c r="G402" s="1" t="s">
        <v>11</v>
      </c>
      <c r="H402" s="3"/>
      <c r="I402" s="1" t="s">
        <v>80</v>
      </c>
    </row>
    <row r="403" hidden="1">
      <c r="A403" s="4" t="s">
        <v>4372</v>
      </c>
      <c r="B403" s="1" t="s">
        <v>4373</v>
      </c>
      <c r="C403" s="1" t="s">
        <v>4374</v>
      </c>
      <c r="D403" s="1" t="s">
        <v>10757</v>
      </c>
      <c r="E403" s="1" t="s">
        <v>9958</v>
      </c>
      <c r="F403" s="1" t="s">
        <v>4376</v>
      </c>
      <c r="G403" s="1" t="s">
        <v>11</v>
      </c>
      <c r="H403" s="1" t="s">
        <v>11</v>
      </c>
      <c r="I403" s="1" t="s">
        <v>11</v>
      </c>
    </row>
    <row r="404" hidden="1">
      <c r="A404" s="4" t="s">
        <v>4378</v>
      </c>
      <c r="B404" s="1" t="s">
        <v>4379</v>
      </c>
      <c r="C404" s="3"/>
      <c r="D404" s="1" t="s">
        <v>9575</v>
      </c>
      <c r="E404" s="1" t="s">
        <v>9608</v>
      </c>
      <c r="F404" s="3"/>
      <c r="G404" s="1" t="s">
        <v>11</v>
      </c>
      <c r="H404" s="1" t="s">
        <v>11</v>
      </c>
      <c r="I404" s="1" t="s">
        <v>11</v>
      </c>
    </row>
    <row r="405" hidden="1">
      <c r="A405" s="4" t="s">
        <v>4381</v>
      </c>
      <c r="B405" s="1" t="s">
        <v>4382</v>
      </c>
      <c r="C405" s="1" t="s">
        <v>4383</v>
      </c>
      <c r="D405" s="1" t="s">
        <v>10653</v>
      </c>
      <c r="E405" s="1" t="s">
        <v>9592</v>
      </c>
      <c r="F405" s="1" t="s">
        <v>4385</v>
      </c>
      <c r="G405" s="1" t="s">
        <v>11</v>
      </c>
      <c r="H405" s="3"/>
      <c r="I405" s="1" t="s">
        <v>382</v>
      </c>
    </row>
    <row r="406" hidden="1">
      <c r="A406" s="4" t="s">
        <v>4389</v>
      </c>
      <c r="B406" s="1" t="s">
        <v>4390</v>
      </c>
      <c r="C406" s="1" t="s">
        <v>4391</v>
      </c>
      <c r="D406" s="1" t="s">
        <v>10758</v>
      </c>
      <c r="E406" s="1" t="s">
        <v>9973</v>
      </c>
      <c r="F406" s="1" t="s">
        <v>4393</v>
      </c>
      <c r="G406" s="1" t="s">
        <v>4394</v>
      </c>
      <c r="H406" s="5" t="s">
        <v>4395</v>
      </c>
      <c r="I406" s="1" t="s">
        <v>80</v>
      </c>
    </row>
    <row r="407" hidden="1">
      <c r="A407" s="4" t="s">
        <v>4399</v>
      </c>
      <c r="B407" s="1" t="s">
        <v>4400</v>
      </c>
      <c r="C407" s="1" t="s">
        <v>4401</v>
      </c>
      <c r="D407" s="1" t="s">
        <v>10759</v>
      </c>
      <c r="E407" s="1" t="s">
        <v>9636</v>
      </c>
      <c r="F407" s="1" t="s">
        <v>4403</v>
      </c>
      <c r="G407" s="1" t="s">
        <v>11</v>
      </c>
      <c r="H407" s="5" t="s">
        <v>4404</v>
      </c>
      <c r="I407" s="1" t="s">
        <v>183</v>
      </c>
    </row>
    <row r="408" hidden="1">
      <c r="A408" s="4" t="s">
        <v>4406</v>
      </c>
      <c r="B408" s="1" t="s">
        <v>4407</v>
      </c>
      <c r="C408" s="1" t="s">
        <v>4408</v>
      </c>
      <c r="D408" s="1" t="s">
        <v>10760</v>
      </c>
      <c r="E408" s="1" t="s">
        <v>9592</v>
      </c>
      <c r="F408" s="1" t="s">
        <v>4410</v>
      </c>
      <c r="G408" s="1" t="s">
        <v>4411</v>
      </c>
      <c r="H408" s="5" t="s">
        <v>4412</v>
      </c>
      <c r="I408" s="1" t="s">
        <v>154</v>
      </c>
    </row>
    <row r="409" hidden="1">
      <c r="A409" s="4" t="s">
        <v>4422</v>
      </c>
      <c r="B409" s="1" t="s">
        <v>4423</v>
      </c>
      <c r="C409" s="1" t="s">
        <v>4424</v>
      </c>
      <c r="D409" s="1" t="s">
        <v>10761</v>
      </c>
      <c r="E409" s="1" t="s">
        <v>9636</v>
      </c>
      <c r="F409" s="1" t="s">
        <v>4426</v>
      </c>
      <c r="G409" s="1" t="s">
        <v>4427</v>
      </c>
      <c r="H409" s="1" t="s">
        <v>11</v>
      </c>
      <c r="I409" s="1" t="s">
        <v>80</v>
      </c>
    </row>
    <row r="410" hidden="1">
      <c r="A410" s="4" t="s">
        <v>4433</v>
      </c>
      <c r="B410" s="1" t="s">
        <v>4434</v>
      </c>
      <c r="C410" s="1" t="s">
        <v>4435</v>
      </c>
      <c r="D410" s="1" t="s">
        <v>10762</v>
      </c>
      <c r="E410" s="1" t="s">
        <v>9631</v>
      </c>
      <c r="F410" s="1" t="s">
        <v>4437</v>
      </c>
      <c r="G410" s="1" t="s">
        <v>11</v>
      </c>
      <c r="H410" s="5" t="s">
        <v>4438</v>
      </c>
      <c r="I410" s="1" t="s">
        <v>312</v>
      </c>
    </row>
    <row r="411" hidden="1">
      <c r="A411" s="4" t="s">
        <v>4442</v>
      </c>
      <c r="B411" s="1" t="s">
        <v>4443</v>
      </c>
      <c r="C411" s="1" t="s">
        <v>4444</v>
      </c>
      <c r="D411" s="1" t="s">
        <v>10763</v>
      </c>
      <c r="E411" s="1" t="s">
        <v>9592</v>
      </c>
      <c r="F411" s="1" t="s">
        <v>4446</v>
      </c>
      <c r="G411" s="1" t="s">
        <v>4447</v>
      </c>
      <c r="H411" s="1" t="s">
        <v>11</v>
      </c>
      <c r="I411" s="1" t="s">
        <v>312</v>
      </c>
    </row>
    <row r="412" hidden="1">
      <c r="A412" s="4" t="s">
        <v>4459</v>
      </c>
      <c r="B412" s="1" t="s">
        <v>4460</v>
      </c>
      <c r="C412" s="1" t="s">
        <v>4461</v>
      </c>
      <c r="D412" s="1" t="s">
        <v>10764</v>
      </c>
      <c r="E412" s="1" t="s">
        <v>9592</v>
      </c>
      <c r="F412" s="1" t="s">
        <v>4463</v>
      </c>
      <c r="G412" s="1" t="s">
        <v>4464</v>
      </c>
      <c r="H412" s="5" t="s">
        <v>4465</v>
      </c>
      <c r="I412" s="1" t="s">
        <v>80</v>
      </c>
    </row>
    <row r="413" hidden="1">
      <c r="A413" s="4" t="s">
        <v>4467</v>
      </c>
      <c r="B413" s="1" t="s">
        <v>4468</v>
      </c>
      <c r="C413" s="1" t="s">
        <v>4469</v>
      </c>
      <c r="D413" s="1" t="s">
        <v>10765</v>
      </c>
      <c r="E413" s="1" t="s">
        <v>9749</v>
      </c>
      <c r="F413" s="1" t="s">
        <v>4471</v>
      </c>
      <c r="G413" s="1" t="s">
        <v>11</v>
      </c>
      <c r="H413" s="3"/>
      <c r="I413" s="1" t="s">
        <v>183</v>
      </c>
    </row>
    <row r="414" hidden="1">
      <c r="A414" s="4" t="s">
        <v>4487</v>
      </c>
      <c r="B414" s="1" t="s">
        <v>4488</v>
      </c>
      <c r="C414" s="1" t="s">
        <v>4489</v>
      </c>
      <c r="D414" s="1" t="s">
        <v>10766</v>
      </c>
      <c r="E414" s="1" t="s">
        <v>9611</v>
      </c>
      <c r="F414" s="1" t="s">
        <v>4491</v>
      </c>
      <c r="G414" s="1" t="s">
        <v>11</v>
      </c>
      <c r="H414" s="5" t="s">
        <v>4492</v>
      </c>
      <c r="I414" s="1" t="s">
        <v>53</v>
      </c>
    </row>
    <row r="415" hidden="1">
      <c r="A415" s="4" t="s">
        <v>4502</v>
      </c>
      <c r="B415" s="1" t="s">
        <v>4503</v>
      </c>
      <c r="C415" s="1" t="s">
        <v>4504</v>
      </c>
      <c r="D415" s="1" t="s">
        <v>10767</v>
      </c>
      <c r="E415" s="1" t="s">
        <v>9592</v>
      </c>
      <c r="F415" s="1" t="s">
        <v>4506</v>
      </c>
      <c r="G415" s="1" t="s">
        <v>11</v>
      </c>
      <c r="H415" s="5" t="s">
        <v>4507</v>
      </c>
      <c r="I415" s="1" t="s">
        <v>31</v>
      </c>
    </row>
    <row r="416" hidden="1">
      <c r="A416" s="4" t="s">
        <v>4509</v>
      </c>
      <c r="B416" s="1" t="s">
        <v>4510</v>
      </c>
      <c r="C416" s="1" t="s">
        <v>4511</v>
      </c>
      <c r="D416" s="1" t="s">
        <v>10768</v>
      </c>
      <c r="E416" s="1" t="s">
        <v>9592</v>
      </c>
      <c r="F416" s="1" t="s">
        <v>4513</v>
      </c>
      <c r="G416" s="1" t="s">
        <v>2175</v>
      </c>
      <c r="H416" s="5" t="s">
        <v>2689</v>
      </c>
      <c r="I416" s="1" t="s">
        <v>312</v>
      </c>
    </row>
    <row r="417" hidden="1">
      <c r="A417" s="4" t="s">
        <v>4515</v>
      </c>
      <c r="B417" s="1" t="s">
        <v>4516</v>
      </c>
      <c r="C417" s="1" t="s">
        <v>4517</v>
      </c>
      <c r="D417" s="1" t="s">
        <v>10769</v>
      </c>
      <c r="E417" s="1" t="s">
        <v>9603</v>
      </c>
      <c r="F417" s="1" t="s">
        <v>4519</v>
      </c>
      <c r="G417" s="1" t="s">
        <v>11</v>
      </c>
      <c r="H417" s="5" t="s">
        <v>4520</v>
      </c>
      <c r="I417" s="1" t="s">
        <v>183</v>
      </c>
    </row>
    <row r="418" hidden="1">
      <c r="A418" s="4" t="s">
        <v>4522</v>
      </c>
      <c r="B418" s="1" t="s">
        <v>4523</v>
      </c>
      <c r="C418" s="1" t="s">
        <v>4524</v>
      </c>
      <c r="D418" s="1" t="s">
        <v>10770</v>
      </c>
      <c r="E418" s="1" t="s">
        <v>9661</v>
      </c>
      <c r="F418" s="1" t="s">
        <v>4526</v>
      </c>
      <c r="G418" s="1" t="s">
        <v>11</v>
      </c>
      <c r="H418" s="5" t="s">
        <v>4527</v>
      </c>
      <c r="I418" s="1" t="s">
        <v>80</v>
      </c>
    </row>
    <row r="419" hidden="1">
      <c r="A419" s="4" t="s">
        <v>4537</v>
      </c>
      <c r="B419" s="1" t="s">
        <v>4538</v>
      </c>
      <c r="C419" s="1" t="s">
        <v>4539</v>
      </c>
      <c r="D419" s="1" t="s">
        <v>10771</v>
      </c>
      <c r="E419" s="1" t="s">
        <v>9603</v>
      </c>
      <c r="F419" s="1" t="s">
        <v>4541</v>
      </c>
      <c r="G419" s="1" t="s">
        <v>11</v>
      </c>
      <c r="H419" s="1" t="s">
        <v>11</v>
      </c>
      <c r="I419" s="1" t="s">
        <v>80</v>
      </c>
    </row>
    <row r="420" hidden="1">
      <c r="A420" s="4" t="s">
        <v>4549</v>
      </c>
      <c r="B420" s="1" t="s">
        <v>4550</v>
      </c>
      <c r="C420" s="1" t="s">
        <v>4551</v>
      </c>
      <c r="D420" s="1" t="s">
        <v>10772</v>
      </c>
      <c r="E420" s="1" t="s">
        <v>9603</v>
      </c>
      <c r="F420" s="1" t="s">
        <v>4553</v>
      </c>
      <c r="G420" s="1" t="s">
        <v>11</v>
      </c>
      <c r="H420" s="5" t="s">
        <v>4554</v>
      </c>
      <c r="I420" s="1" t="s">
        <v>80</v>
      </c>
    </row>
    <row r="421" hidden="1">
      <c r="A421" s="4" t="s">
        <v>4560</v>
      </c>
      <c r="B421" s="1" t="s">
        <v>4561</v>
      </c>
      <c r="C421" s="3"/>
      <c r="D421" s="1" t="s">
        <v>9575</v>
      </c>
      <c r="E421" s="1" t="s">
        <v>9608</v>
      </c>
      <c r="F421" s="3"/>
      <c r="G421" s="1" t="s">
        <v>11</v>
      </c>
      <c r="H421" s="1" t="s">
        <v>11</v>
      </c>
      <c r="I421" s="1" t="s">
        <v>11</v>
      </c>
    </row>
    <row r="422" hidden="1">
      <c r="A422" s="4" t="s">
        <v>4563</v>
      </c>
      <c r="B422" s="1" t="s">
        <v>4564</v>
      </c>
      <c r="C422" s="1" t="s">
        <v>4565</v>
      </c>
      <c r="D422" s="1" t="s">
        <v>10773</v>
      </c>
      <c r="E422" s="1" t="s">
        <v>9661</v>
      </c>
      <c r="F422" s="1" t="s">
        <v>4567</v>
      </c>
      <c r="G422" s="1" t="s">
        <v>4568</v>
      </c>
      <c r="H422" s="1" t="s">
        <v>11</v>
      </c>
      <c r="I422" s="1" t="s">
        <v>1199</v>
      </c>
    </row>
    <row r="423" hidden="1">
      <c r="A423" s="4" t="s">
        <v>4572</v>
      </c>
      <c r="B423" s="1" t="s">
        <v>4573</v>
      </c>
      <c r="C423" s="1" t="s">
        <v>4574</v>
      </c>
      <c r="D423" s="1" t="s">
        <v>10774</v>
      </c>
      <c r="E423" s="1" t="s">
        <v>9592</v>
      </c>
      <c r="F423" s="1" t="s">
        <v>4576</v>
      </c>
      <c r="G423" s="1" t="s">
        <v>4577</v>
      </c>
      <c r="H423" s="5" t="s">
        <v>4578</v>
      </c>
      <c r="I423" s="1" t="s">
        <v>80</v>
      </c>
    </row>
    <row r="424" hidden="1">
      <c r="A424" s="4" t="s">
        <v>4580</v>
      </c>
      <c r="B424" s="1" t="s">
        <v>4581</v>
      </c>
      <c r="C424" s="1" t="s">
        <v>4582</v>
      </c>
      <c r="D424" s="1" t="s">
        <v>10775</v>
      </c>
      <c r="E424" s="1" t="s">
        <v>9603</v>
      </c>
      <c r="F424" s="1" t="s">
        <v>4584</v>
      </c>
      <c r="G424" s="1" t="s">
        <v>11</v>
      </c>
      <c r="H424" s="5" t="s">
        <v>4585</v>
      </c>
      <c r="I424" s="1" t="s">
        <v>80</v>
      </c>
    </row>
    <row r="425" hidden="1">
      <c r="A425" s="4" t="s">
        <v>4587</v>
      </c>
      <c r="B425" s="1" t="s">
        <v>4588</v>
      </c>
      <c r="C425" s="1" t="s">
        <v>4589</v>
      </c>
      <c r="D425" s="1" t="s">
        <v>10776</v>
      </c>
      <c r="E425" s="1" t="s">
        <v>9661</v>
      </c>
      <c r="F425" s="1" t="s">
        <v>2991</v>
      </c>
      <c r="G425" s="1" t="s">
        <v>11</v>
      </c>
      <c r="H425" s="5" t="s">
        <v>4591</v>
      </c>
      <c r="I425" s="1" t="s">
        <v>382</v>
      </c>
    </row>
    <row r="426" hidden="1">
      <c r="A426" s="4" t="s">
        <v>4625</v>
      </c>
      <c r="B426" s="1" t="s">
        <v>4626</v>
      </c>
      <c r="C426" s="1" t="s">
        <v>4627</v>
      </c>
      <c r="D426" s="1" t="s">
        <v>10777</v>
      </c>
      <c r="E426" s="1" t="s">
        <v>9603</v>
      </c>
      <c r="F426" s="1" t="s">
        <v>4629</v>
      </c>
      <c r="G426" s="1" t="s">
        <v>11</v>
      </c>
      <c r="H426" s="3"/>
      <c r="I426" s="1" t="s">
        <v>312</v>
      </c>
    </row>
    <row r="427" hidden="1">
      <c r="A427" s="4" t="s">
        <v>4633</v>
      </c>
      <c r="B427" s="1" t="s">
        <v>4634</v>
      </c>
      <c r="C427" s="3"/>
      <c r="D427" s="1" t="s">
        <v>9575</v>
      </c>
      <c r="E427" s="1" t="s">
        <v>9608</v>
      </c>
      <c r="F427" s="3"/>
      <c r="G427" s="1" t="s">
        <v>11</v>
      </c>
      <c r="H427" s="1" t="s">
        <v>11</v>
      </c>
      <c r="I427" s="1" t="s">
        <v>11</v>
      </c>
    </row>
    <row r="428" hidden="1">
      <c r="A428" s="4" t="s">
        <v>4636</v>
      </c>
      <c r="B428" s="1" t="s">
        <v>4637</v>
      </c>
      <c r="C428" s="1" t="s">
        <v>4638</v>
      </c>
      <c r="D428" s="1" t="s">
        <v>10778</v>
      </c>
      <c r="E428" s="1" t="s">
        <v>9592</v>
      </c>
      <c r="F428" s="1" t="s">
        <v>4640</v>
      </c>
      <c r="G428" s="1" t="s">
        <v>11</v>
      </c>
      <c r="H428" s="5" t="s">
        <v>4641</v>
      </c>
      <c r="I428" s="1" t="s">
        <v>80</v>
      </c>
    </row>
    <row r="429" hidden="1">
      <c r="A429" s="4" t="s">
        <v>4647</v>
      </c>
      <c r="B429" s="1" t="s">
        <v>4648</v>
      </c>
      <c r="C429" s="1" t="s">
        <v>4649</v>
      </c>
      <c r="D429" s="1" t="s">
        <v>10779</v>
      </c>
      <c r="E429" s="1" t="s">
        <v>9592</v>
      </c>
      <c r="F429" s="1" t="s">
        <v>4651</v>
      </c>
      <c r="G429" s="1" t="s">
        <v>4652</v>
      </c>
      <c r="H429" s="5" t="s">
        <v>4653</v>
      </c>
      <c r="I429" s="1" t="s">
        <v>80</v>
      </c>
    </row>
    <row r="430" hidden="1">
      <c r="A430" s="4" t="s">
        <v>4657</v>
      </c>
      <c r="B430" s="1" t="s">
        <v>4658</v>
      </c>
      <c r="C430" s="1" t="s">
        <v>4659</v>
      </c>
      <c r="D430" s="1" t="s">
        <v>10780</v>
      </c>
      <c r="E430" s="1" t="s">
        <v>9603</v>
      </c>
      <c r="F430" s="1" t="s">
        <v>4661</v>
      </c>
      <c r="G430" s="1" t="s">
        <v>11</v>
      </c>
      <c r="H430" s="5" t="s">
        <v>4662</v>
      </c>
      <c r="I430" s="1" t="s">
        <v>53</v>
      </c>
    </row>
    <row r="431" hidden="1">
      <c r="A431" s="4" t="s">
        <v>4664</v>
      </c>
      <c r="B431" s="1" t="s">
        <v>4665</v>
      </c>
      <c r="C431" s="3"/>
      <c r="D431" s="1" t="s">
        <v>9575</v>
      </c>
      <c r="E431" s="1" t="s">
        <v>9608</v>
      </c>
      <c r="F431" s="3"/>
      <c r="G431" s="1" t="s">
        <v>11</v>
      </c>
      <c r="H431" s="1" t="s">
        <v>11</v>
      </c>
      <c r="I431" s="1" t="s">
        <v>11</v>
      </c>
    </row>
    <row r="432" hidden="1">
      <c r="A432" s="4" t="s">
        <v>4667</v>
      </c>
      <c r="B432" s="1" t="s">
        <v>4668</v>
      </c>
      <c r="C432" s="1" t="s">
        <v>4669</v>
      </c>
      <c r="D432" s="1" t="s">
        <v>10781</v>
      </c>
      <c r="E432" s="1" t="s">
        <v>9592</v>
      </c>
      <c r="F432" s="1" t="s">
        <v>4671</v>
      </c>
      <c r="G432" s="1" t="s">
        <v>4672</v>
      </c>
      <c r="H432" s="1" t="s">
        <v>11</v>
      </c>
      <c r="I432" s="1" t="s">
        <v>312</v>
      </c>
    </row>
    <row r="433" hidden="1">
      <c r="A433" s="4" t="s">
        <v>4674</v>
      </c>
      <c r="B433" s="1" t="s">
        <v>4675</v>
      </c>
      <c r="C433" s="1" t="s">
        <v>4676</v>
      </c>
      <c r="D433" s="1" t="s">
        <v>10782</v>
      </c>
      <c r="E433" s="1" t="s">
        <v>9603</v>
      </c>
      <c r="F433" s="1" t="s">
        <v>4678</v>
      </c>
      <c r="G433" s="1" t="s">
        <v>11</v>
      </c>
      <c r="H433" s="1" t="s">
        <v>11</v>
      </c>
      <c r="I433" s="1" t="s">
        <v>924</v>
      </c>
    </row>
    <row r="434" hidden="1">
      <c r="A434" s="4" t="s">
        <v>4680</v>
      </c>
      <c r="B434" s="1" t="s">
        <v>4681</v>
      </c>
      <c r="C434" s="1" t="s">
        <v>4682</v>
      </c>
      <c r="D434" s="1" t="s">
        <v>10783</v>
      </c>
      <c r="E434" s="1" t="s">
        <v>9592</v>
      </c>
      <c r="F434" s="1" t="s">
        <v>4684</v>
      </c>
      <c r="G434" s="1" t="s">
        <v>11</v>
      </c>
      <c r="H434" s="5" t="s">
        <v>4685</v>
      </c>
      <c r="I434" s="1" t="s">
        <v>31</v>
      </c>
    </row>
    <row r="435" hidden="1">
      <c r="A435" s="4" t="s">
        <v>4689</v>
      </c>
      <c r="B435" s="1" t="s">
        <v>4690</v>
      </c>
      <c r="C435" s="1" t="s">
        <v>4691</v>
      </c>
      <c r="D435" s="1" t="s">
        <v>10784</v>
      </c>
      <c r="E435" s="1" t="s">
        <v>9650</v>
      </c>
      <c r="F435" s="1" t="s">
        <v>4693</v>
      </c>
      <c r="G435" s="1" t="s">
        <v>4694</v>
      </c>
      <c r="H435" s="5" t="s">
        <v>4695</v>
      </c>
      <c r="I435" s="1" t="s">
        <v>312</v>
      </c>
    </row>
    <row r="436" hidden="1">
      <c r="A436" s="4" t="s">
        <v>4721</v>
      </c>
      <c r="B436" s="1" t="s">
        <v>4722</v>
      </c>
      <c r="C436" s="1" t="s">
        <v>4723</v>
      </c>
      <c r="D436" s="1" t="s">
        <v>10785</v>
      </c>
      <c r="E436" s="1" t="s">
        <v>9603</v>
      </c>
      <c r="F436" s="1" t="s">
        <v>4725</v>
      </c>
      <c r="G436" s="1" t="s">
        <v>2175</v>
      </c>
      <c r="H436" s="1" t="s">
        <v>11</v>
      </c>
      <c r="I436" s="1" t="s">
        <v>312</v>
      </c>
    </row>
    <row r="437" hidden="1">
      <c r="A437" s="4" t="s">
        <v>4737</v>
      </c>
      <c r="B437" s="1" t="s">
        <v>4738</v>
      </c>
      <c r="C437" s="1" t="s">
        <v>4739</v>
      </c>
      <c r="D437" s="1" t="s">
        <v>10786</v>
      </c>
      <c r="E437" s="1" t="s">
        <v>9597</v>
      </c>
      <c r="F437" s="1" t="s">
        <v>4741</v>
      </c>
      <c r="G437" s="1" t="s">
        <v>11</v>
      </c>
      <c r="H437" s="1" t="s">
        <v>11</v>
      </c>
      <c r="I437" s="1" t="s">
        <v>31</v>
      </c>
    </row>
    <row r="438" hidden="1">
      <c r="A438" s="4" t="s">
        <v>4749</v>
      </c>
      <c r="B438" s="1" t="s">
        <v>4750</v>
      </c>
      <c r="C438" s="3"/>
      <c r="D438" s="1" t="s">
        <v>9575</v>
      </c>
      <c r="E438" s="1" t="s">
        <v>9608</v>
      </c>
      <c r="F438" s="3"/>
      <c r="G438" s="1" t="s">
        <v>11</v>
      </c>
      <c r="H438" s="1" t="s">
        <v>11</v>
      </c>
      <c r="I438" s="1" t="s">
        <v>11</v>
      </c>
    </row>
    <row r="439" hidden="1">
      <c r="A439" s="4" t="s">
        <v>4760</v>
      </c>
      <c r="B439" s="1" t="s">
        <v>4761</v>
      </c>
      <c r="C439" s="1" t="s">
        <v>4762</v>
      </c>
      <c r="D439" s="1" t="s">
        <v>10787</v>
      </c>
      <c r="E439" s="1" t="s">
        <v>9597</v>
      </c>
      <c r="F439" s="1" t="s">
        <v>4764</v>
      </c>
      <c r="G439" s="1" t="s">
        <v>4765</v>
      </c>
      <c r="H439" s="5" t="s">
        <v>4766</v>
      </c>
      <c r="I439" s="1" t="s">
        <v>53</v>
      </c>
    </row>
    <row r="440" hidden="1">
      <c r="A440" s="4" t="s">
        <v>4770</v>
      </c>
      <c r="B440" s="1" t="s">
        <v>4771</v>
      </c>
      <c r="C440" s="1" t="s">
        <v>4772</v>
      </c>
      <c r="D440" s="1" t="s">
        <v>10458</v>
      </c>
      <c r="E440" s="1" t="s">
        <v>9628</v>
      </c>
      <c r="F440" s="1" t="s">
        <v>630</v>
      </c>
      <c r="G440" s="1" t="s">
        <v>11</v>
      </c>
      <c r="H440" s="5" t="s">
        <v>631</v>
      </c>
      <c r="I440" s="1" t="s">
        <v>80</v>
      </c>
    </row>
    <row r="441" hidden="1">
      <c r="A441" s="4" t="s">
        <v>4780</v>
      </c>
      <c r="B441" s="1" t="s">
        <v>4781</v>
      </c>
      <c r="C441" s="1" t="s">
        <v>4782</v>
      </c>
      <c r="D441" s="1" t="s">
        <v>10788</v>
      </c>
      <c r="E441" s="1" t="s">
        <v>9597</v>
      </c>
      <c r="F441" s="1" t="s">
        <v>4784</v>
      </c>
      <c r="G441" s="1" t="s">
        <v>11</v>
      </c>
      <c r="H441" s="1" t="s">
        <v>11</v>
      </c>
      <c r="I441" s="1" t="s">
        <v>31</v>
      </c>
    </row>
    <row r="442" hidden="1">
      <c r="A442" s="4" t="s">
        <v>4792</v>
      </c>
      <c r="B442" s="1" t="s">
        <v>4793</v>
      </c>
      <c r="C442" s="1" t="s">
        <v>4794</v>
      </c>
      <c r="D442" s="1" t="s">
        <v>10789</v>
      </c>
      <c r="E442" s="1" t="s">
        <v>9592</v>
      </c>
      <c r="F442" s="1" t="s">
        <v>4796</v>
      </c>
      <c r="G442" s="1" t="s">
        <v>11</v>
      </c>
      <c r="H442" s="5" t="s">
        <v>4797</v>
      </c>
      <c r="I442" s="1" t="s">
        <v>53</v>
      </c>
    </row>
    <row r="443" hidden="1">
      <c r="A443" s="4" t="s">
        <v>4799</v>
      </c>
      <c r="B443" s="1" t="s">
        <v>4800</v>
      </c>
      <c r="C443" s="1" t="s">
        <v>4801</v>
      </c>
      <c r="D443" s="1" t="s">
        <v>10790</v>
      </c>
      <c r="E443" s="1" t="s">
        <v>9592</v>
      </c>
      <c r="F443" s="1" t="s">
        <v>4803</v>
      </c>
      <c r="G443" s="1" t="s">
        <v>11</v>
      </c>
      <c r="H443" s="3"/>
      <c r="I443" s="1" t="s">
        <v>80</v>
      </c>
    </row>
    <row r="444" hidden="1">
      <c r="A444" s="4" t="s">
        <v>4821</v>
      </c>
      <c r="B444" s="1" t="s">
        <v>4822</v>
      </c>
      <c r="C444" s="1" t="s">
        <v>4823</v>
      </c>
      <c r="D444" s="1" t="s">
        <v>10791</v>
      </c>
      <c r="E444" s="1" t="s">
        <v>9595</v>
      </c>
      <c r="F444" s="3"/>
      <c r="G444" s="1" t="s">
        <v>11</v>
      </c>
      <c r="H444" s="1" t="s">
        <v>11</v>
      </c>
      <c r="I444" s="1" t="s">
        <v>11</v>
      </c>
    </row>
    <row r="445" hidden="1">
      <c r="A445" s="4" t="s">
        <v>4828</v>
      </c>
      <c r="B445" s="1" t="s">
        <v>4829</v>
      </c>
      <c r="C445" s="3"/>
      <c r="D445" s="1" t="s">
        <v>9575</v>
      </c>
      <c r="E445" s="1" t="s">
        <v>9608</v>
      </c>
      <c r="F445" s="3"/>
      <c r="G445" s="1" t="s">
        <v>11</v>
      </c>
      <c r="H445" s="1" t="s">
        <v>11</v>
      </c>
      <c r="I445" s="1" t="s">
        <v>11</v>
      </c>
    </row>
    <row r="446" hidden="1">
      <c r="A446" s="4" t="s">
        <v>4837</v>
      </c>
      <c r="B446" s="1" t="s">
        <v>4838</v>
      </c>
      <c r="C446" s="1" t="s">
        <v>4839</v>
      </c>
      <c r="D446" s="1" t="s">
        <v>10792</v>
      </c>
      <c r="E446" s="1" t="s">
        <v>9628</v>
      </c>
      <c r="F446" s="1" t="s">
        <v>4841</v>
      </c>
      <c r="G446" s="1" t="s">
        <v>11</v>
      </c>
      <c r="H446" s="5" t="s">
        <v>4842</v>
      </c>
      <c r="I446" s="1" t="s">
        <v>31</v>
      </c>
    </row>
    <row r="447" hidden="1">
      <c r="A447" s="4" t="s">
        <v>4848</v>
      </c>
      <c r="B447" s="1" t="s">
        <v>4849</v>
      </c>
      <c r="C447" s="1" t="s">
        <v>4850</v>
      </c>
      <c r="D447" s="1" t="s">
        <v>10793</v>
      </c>
      <c r="E447" s="1" t="s">
        <v>9592</v>
      </c>
      <c r="F447" s="1" t="s">
        <v>4852</v>
      </c>
      <c r="G447" s="1" t="s">
        <v>11</v>
      </c>
      <c r="H447" s="5" t="s">
        <v>4853</v>
      </c>
      <c r="I447" s="1" t="s">
        <v>31</v>
      </c>
    </row>
    <row r="448" hidden="1">
      <c r="A448" s="4" t="s">
        <v>4857</v>
      </c>
      <c r="B448" s="1" t="s">
        <v>4858</v>
      </c>
      <c r="C448" s="1" t="s">
        <v>4859</v>
      </c>
      <c r="D448" s="1" t="s">
        <v>10794</v>
      </c>
      <c r="E448" s="1" t="s">
        <v>9592</v>
      </c>
      <c r="F448" s="1" t="s">
        <v>4861</v>
      </c>
      <c r="G448" s="1" t="s">
        <v>11</v>
      </c>
      <c r="H448" s="1" t="s">
        <v>11</v>
      </c>
      <c r="I448" s="1" t="s">
        <v>154</v>
      </c>
    </row>
    <row r="449" hidden="1">
      <c r="A449" s="4" t="s">
        <v>4873</v>
      </c>
      <c r="B449" s="1" t="s">
        <v>4874</v>
      </c>
      <c r="C449" s="1" t="s">
        <v>4875</v>
      </c>
      <c r="D449" s="1" t="s">
        <v>10795</v>
      </c>
      <c r="E449" s="1" t="s">
        <v>9601</v>
      </c>
      <c r="F449" s="1" t="s">
        <v>4877</v>
      </c>
      <c r="G449" s="1" t="s">
        <v>4878</v>
      </c>
      <c r="H449" s="1" t="s">
        <v>11</v>
      </c>
      <c r="I449" s="1" t="s">
        <v>53</v>
      </c>
    </row>
    <row r="450" hidden="1">
      <c r="A450" s="4" t="s">
        <v>4894</v>
      </c>
      <c r="B450" s="1" t="s">
        <v>4895</v>
      </c>
      <c r="C450" s="1" t="s">
        <v>4896</v>
      </c>
      <c r="D450" s="1" t="s">
        <v>10796</v>
      </c>
      <c r="E450" s="1" t="s">
        <v>9749</v>
      </c>
      <c r="F450" s="1" t="s">
        <v>4898</v>
      </c>
      <c r="G450" s="1" t="s">
        <v>11</v>
      </c>
      <c r="H450" s="5" t="s">
        <v>4899</v>
      </c>
      <c r="I450" s="1" t="s">
        <v>80</v>
      </c>
    </row>
    <row r="451" hidden="1">
      <c r="A451" s="4" t="s">
        <v>4903</v>
      </c>
      <c r="B451" s="1" t="s">
        <v>4904</v>
      </c>
      <c r="C451" s="1" t="s">
        <v>4905</v>
      </c>
      <c r="D451" s="1" t="s">
        <v>10797</v>
      </c>
      <c r="E451" s="1" t="s">
        <v>9592</v>
      </c>
      <c r="F451" s="1" t="s">
        <v>4907</v>
      </c>
      <c r="G451" s="1" t="s">
        <v>11</v>
      </c>
      <c r="H451" s="1" t="s">
        <v>11</v>
      </c>
      <c r="I451" s="1" t="s">
        <v>183</v>
      </c>
    </row>
    <row r="452" hidden="1">
      <c r="A452" s="4" t="s">
        <v>4911</v>
      </c>
      <c r="B452" s="1" t="s">
        <v>4912</v>
      </c>
      <c r="C452" s="1" t="s">
        <v>4913</v>
      </c>
      <c r="D452" s="1" t="s">
        <v>10798</v>
      </c>
      <c r="E452" s="1" t="s">
        <v>9597</v>
      </c>
      <c r="F452" s="1" t="s">
        <v>4915</v>
      </c>
      <c r="G452" s="1" t="s">
        <v>11</v>
      </c>
      <c r="H452" s="5" t="s">
        <v>4916</v>
      </c>
      <c r="I452" s="1" t="s">
        <v>80</v>
      </c>
    </row>
    <row r="453" hidden="1">
      <c r="A453" s="4" t="s">
        <v>4920</v>
      </c>
      <c r="B453" s="1" t="s">
        <v>4921</v>
      </c>
      <c r="C453" s="1" t="s">
        <v>4922</v>
      </c>
      <c r="D453" s="1" t="s">
        <v>10799</v>
      </c>
      <c r="E453" s="1" t="s">
        <v>9597</v>
      </c>
      <c r="F453" s="1" t="s">
        <v>4924</v>
      </c>
      <c r="G453" s="1" t="s">
        <v>11</v>
      </c>
      <c r="H453" s="5" t="s">
        <v>4925</v>
      </c>
      <c r="I453" s="1" t="s">
        <v>924</v>
      </c>
    </row>
    <row r="454" hidden="1">
      <c r="A454" s="4" t="s">
        <v>4937</v>
      </c>
      <c r="B454" s="1" t="s">
        <v>4938</v>
      </c>
      <c r="C454" s="1" t="s">
        <v>4939</v>
      </c>
      <c r="D454" s="1" t="s">
        <v>10800</v>
      </c>
      <c r="E454" s="1" t="s">
        <v>9592</v>
      </c>
      <c r="F454" s="1" t="s">
        <v>4941</v>
      </c>
      <c r="G454" s="1" t="s">
        <v>11</v>
      </c>
      <c r="H454" s="1" t="s">
        <v>11</v>
      </c>
      <c r="I454" s="1" t="s">
        <v>53</v>
      </c>
    </row>
    <row r="455" hidden="1">
      <c r="A455" s="4" t="s">
        <v>4943</v>
      </c>
      <c r="B455" s="1" t="s">
        <v>4944</v>
      </c>
      <c r="C455" s="1" t="s">
        <v>4945</v>
      </c>
      <c r="D455" s="1" t="s">
        <v>10801</v>
      </c>
      <c r="E455" s="1" t="s">
        <v>9631</v>
      </c>
      <c r="F455" s="1" t="s">
        <v>4947</v>
      </c>
      <c r="G455" s="1" t="s">
        <v>11</v>
      </c>
      <c r="H455" s="5" t="s">
        <v>4948</v>
      </c>
      <c r="I455" s="1" t="s">
        <v>53</v>
      </c>
    </row>
    <row r="456" hidden="1">
      <c r="A456" s="4" t="s">
        <v>4950</v>
      </c>
      <c r="B456" s="1" t="s">
        <v>4951</v>
      </c>
      <c r="C456" s="1" t="s">
        <v>4952</v>
      </c>
      <c r="D456" s="1" t="s">
        <v>10802</v>
      </c>
      <c r="E456" s="1" t="s">
        <v>9595</v>
      </c>
      <c r="F456" s="1" t="s">
        <v>4954</v>
      </c>
      <c r="G456" s="1" t="s">
        <v>11</v>
      </c>
      <c r="H456" s="5" t="s">
        <v>4955</v>
      </c>
      <c r="I456" s="1" t="s">
        <v>80</v>
      </c>
    </row>
    <row r="457" hidden="1">
      <c r="A457" s="4" t="s">
        <v>4957</v>
      </c>
      <c r="B457" s="1" t="s">
        <v>4958</v>
      </c>
      <c r="C457" s="1" t="s">
        <v>4959</v>
      </c>
      <c r="D457" s="1" t="s">
        <v>10803</v>
      </c>
      <c r="E457" s="1" t="s">
        <v>10019</v>
      </c>
      <c r="F457" s="1" t="s">
        <v>4961</v>
      </c>
      <c r="G457" s="1" t="s">
        <v>11</v>
      </c>
      <c r="H457" s="1" t="s">
        <v>11</v>
      </c>
      <c r="I457" s="1" t="s">
        <v>183</v>
      </c>
    </row>
    <row r="458" hidden="1">
      <c r="A458" s="4" t="s">
        <v>4963</v>
      </c>
      <c r="B458" s="1" t="s">
        <v>4964</v>
      </c>
      <c r="C458" s="1" t="s">
        <v>4965</v>
      </c>
      <c r="D458" s="1" t="s">
        <v>10804</v>
      </c>
      <c r="E458" s="1" t="s">
        <v>9592</v>
      </c>
      <c r="F458" s="1" t="s">
        <v>4967</v>
      </c>
      <c r="G458" s="1" t="s">
        <v>11</v>
      </c>
      <c r="H458" s="3"/>
      <c r="I458" s="1" t="s">
        <v>154</v>
      </c>
    </row>
    <row r="459" hidden="1">
      <c r="A459" s="4" t="s">
        <v>4971</v>
      </c>
      <c r="B459" s="1" t="s">
        <v>4972</v>
      </c>
      <c r="C459" s="1" t="s">
        <v>4973</v>
      </c>
      <c r="D459" s="1" t="s">
        <v>10805</v>
      </c>
      <c r="E459" s="1" t="s">
        <v>9661</v>
      </c>
      <c r="F459" s="1" t="s">
        <v>4975</v>
      </c>
      <c r="G459" s="1" t="s">
        <v>11</v>
      </c>
      <c r="H459" s="1" t="s">
        <v>11</v>
      </c>
      <c r="I459" s="1" t="s">
        <v>154</v>
      </c>
    </row>
    <row r="460" hidden="1">
      <c r="A460" s="4" t="s">
        <v>4979</v>
      </c>
      <c r="B460" s="1" t="s">
        <v>4980</v>
      </c>
      <c r="C460" s="1" t="s">
        <v>4981</v>
      </c>
      <c r="D460" s="1" t="s">
        <v>10806</v>
      </c>
      <c r="E460" s="1" t="s">
        <v>10023</v>
      </c>
      <c r="F460" s="1" t="s">
        <v>4983</v>
      </c>
      <c r="G460" s="1" t="s">
        <v>11</v>
      </c>
      <c r="H460" s="1" t="s">
        <v>11</v>
      </c>
      <c r="I460" s="1" t="s">
        <v>80</v>
      </c>
    </row>
    <row r="461" hidden="1">
      <c r="A461" s="4" t="s">
        <v>4985</v>
      </c>
      <c r="B461" s="1" t="s">
        <v>4986</v>
      </c>
      <c r="C461" s="1" t="s">
        <v>4987</v>
      </c>
      <c r="D461" s="1" t="s">
        <v>10807</v>
      </c>
      <c r="E461" s="1" t="s">
        <v>10025</v>
      </c>
      <c r="F461" s="1" t="s">
        <v>4989</v>
      </c>
      <c r="G461" s="1" t="s">
        <v>11</v>
      </c>
      <c r="H461" s="5" t="s">
        <v>4990</v>
      </c>
      <c r="I461" s="1" t="s">
        <v>654</v>
      </c>
    </row>
    <row r="462" hidden="1">
      <c r="A462" s="4" t="s">
        <v>4992</v>
      </c>
      <c r="B462" s="1" t="s">
        <v>4993</v>
      </c>
      <c r="C462" s="1" t="s">
        <v>4994</v>
      </c>
      <c r="D462" s="1" t="s">
        <v>10808</v>
      </c>
      <c r="E462" s="1" t="s">
        <v>9631</v>
      </c>
      <c r="F462" s="1" t="s">
        <v>4996</v>
      </c>
      <c r="G462" s="1" t="s">
        <v>11</v>
      </c>
      <c r="H462" s="5" t="s">
        <v>4997</v>
      </c>
      <c r="I462" s="1" t="s">
        <v>80</v>
      </c>
    </row>
    <row r="463" hidden="1">
      <c r="A463" s="4" t="s">
        <v>5003</v>
      </c>
      <c r="B463" s="1" t="s">
        <v>5004</v>
      </c>
      <c r="C463" s="1" t="s">
        <v>5005</v>
      </c>
      <c r="D463" s="1" t="s">
        <v>10809</v>
      </c>
      <c r="E463" s="1" t="s">
        <v>9592</v>
      </c>
      <c r="F463" s="1" t="s">
        <v>5007</v>
      </c>
      <c r="G463" s="1" t="s">
        <v>11</v>
      </c>
      <c r="H463" s="1" t="s">
        <v>11</v>
      </c>
      <c r="I463" s="1" t="s">
        <v>924</v>
      </c>
    </row>
    <row r="464" hidden="1">
      <c r="A464" s="4" t="s">
        <v>5025</v>
      </c>
      <c r="B464" s="1" t="s">
        <v>5026</v>
      </c>
      <c r="C464" s="1" t="s">
        <v>5027</v>
      </c>
      <c r="D464" s="1" t="s">
        <v>10810</v>
      </c>
      <c r="E464" s="1" t="s">
        <v>9592</v>
      </c>
      <c r="F464" s="1" t="s">
        <v>5029</v>
      </c>
      <c r="G464" s="1" t="s">
        <v>11</v>
      </c>
      <c r="H464" s="5" t="s">
        <v>5030</v>
      </c>
      <c r="I464" s="1" t="s">
        <v>924</v>
      </c>
    </row>
    <row r="465" hidden="1">
      <c r="A465" s="4" t="s">
        <v>5032</v>
      </c>
      <c r="B465" s="1" t="s">
        <v>5033</v>
      </c>
      <c r="C465" s="3"/>
      <c r="D465" s="1" t="s">
        <v>9575</v>
      </c>
      <c r="E465" s="1" t="s">
        <v>9608</v>
      </c>
      <c r="F465" s="3"/>
      <c r="G465" s="1" t="s">
        <v>11</v>
      </c>
      <c r="H465" s="1" t="s">
        <v>11</v>
      </c>
      <c r="I465" s="1" t="s">
        <v>11</v>
      </c>
    </row>
    <row r="466" hidden="1">
      <c r="A466" s="4" t="s">
        <v>5035</v>
      </c>
      <c r="B466" s="1" t="s">
        <v>5036</v>
      </c>
      <c r="C466" s="1" t="s">
        <v>5037</v>
      </c>
      <c r="D466" s="1" t="s">
        <v>10811</v>
      </c>
      <c r="E466" s="1" t="s">
        <v>9592</v>
      </c>
      <c r="F466" s="1" t="s">
        <v>5039</v>
      </c>
      <c r="G466" s="1" t="s">
        <v>11</v>
      </c>
      <c r="H466" s="3"/>
      <c r="I466" s="1" t="s">
        <v>80</v>
      </c>
    </row>
    <row r="467" hidden="1">
      <c r="A467" s="4" t="s">
        <v>5043</v>
      </c>
      <c r="B467" s="1" t="s">
        <v>5044</v>
      </c>
      <c r="C467" s="1" t="s">
        <v>5045</v>
      </c>
      <c r="D467" s="1" t="s">
        <v>10812</v>
      </c>
      <c r="E467" s="1" t="s">
        <v>9592</v>
      </c>
      <c r="F467" s="1" t="s">
        <v>5047</v>
      </c>
      <c r="G467" s="1" t="s">
        <v>5048</v>
      </c>
      <c r="H467" s="5" t="s">
        <v>5049</v>
      </c>
      <c r="I467" s="1" t="s">
        <v>53</v>
      </c>
    </row>
    <row r="468" hidden="1">
      <c r="A468" s="4" t="s">
        <v>5053</v>
      </c>
      <c r="B468" s="1" t="s">
        <v>5054</v>
      </c>
      <c r="C468" s="1" t="s">
        <v>5055</v>
      </c>
      <c r="D468" s="1" t="s">
        <v>10813</v>
      </c>
      <c r="E468" s="1" t="s">
        <v>9631</v>
      </c>
      <c r="F468" s="1" t="s">
        <v>5057</v>
      </c>
      <c r="G468" s="1" t="s">
        <v>11</v>
      </c>
      <c r="H468" s="5" t="s">
        <v>5058</v>
      </c>
      <c r="I468" s="1" t="s">
        <v>382</v>
      </c>
    </row>
    <row r="469" hidden="1">
      <c r="A469" s="4" t="s">
        <v>5060</v>
      </c>
      <c r="B469" s="1" t="s">
        <v>5061</v>
      </c>
      <c r="C469" s="1" t="s">
        <v>5062</v>
      </c>
      <c r="D469" s="1" t="s">
        <v>10814</v>
      </c>
      <c r="E469" s="1" t="s">
        <v>9603</v>
      </c>
      <c r="F469" s="1" t="s">
        <v>5064</v>
      </c>
      <c r="G469" s="1" t="s">
        <v>11</v>
      </c>
      <c r="H469" s="5" t="s">
        <v>5065</v>
      </c>
      <c r="I469" s="1" t="s">
        <v>183</v>
      </c>
    </row>
    <row r="470" hidden="1">
      <c r="A470" s="4" t="s">
        <v>5073</v>
      </c>
      <c r="B470" s="1" t="s">
        <v>5074</v>
      </c>
      <c r="C470" s="1" t="s">
        <v>5075</v>
      </c>
      <c r="D470" s="1" t="s">
        <v>10815</v>
      </c>
      <c r="E470" s="1" t="s">
        <v>9592</v>
      </c>
      <c r="F470" s="1" t="s">
        <v>5077</v>
      </c>
      <c r="G470" s="1" t="s">
        <v>11</v>
      </c>
      <c r="H470" s="1" t="s">
        <v>11</v>
      </c>
      <c r="I470" s="1" t="s">
        <v>43</v>
      </c>
    </row>
    <row r="471" hidden="1">
      <c r="A471" s="4" t="s">
        <v>5085</v>
      </c>
      <c r="B471" s="1" t="s">
        <v>5086</v>
      </c>
      <c r="C471" s="1" t="s">
        <v>5087</v>
      </c>
      <c r="D471" s="1" t="s">
        <v>10816</v>
      </c>
      <c r="E471" s="1" t="s">
        <v>9603</v>
      </c>
      <c r="F471" s="1" t="s">
        <v>5089</v>
      </c>
      <c r="G471" s="1" t="s">
        <v>11</v>
      </c>
      <c r="H471" s="5" t="s">
        <v>5090</v>
      </c>
      <c r="I471" s="1" t="s">
        <v>31</v>
      </c>
    </row>
    <row r="472" hidden="1">
      <c r="A472" s="4" t="s">
        <v>5096</v>
      </c>
      <c r="B472" s="1" t="s">
        <v>5097</v>
      </c>
      <c r="C472" s="1" t="s">
        <v>5098</v>
      </c>
      <c r="D472" s="1" t="s">
        <v>10817</v>
      </c>
      <c r="E472" s="1" t="s">
        <v>9597</v>
      </c>
      <c r="F472" s="1" t="s">
        <v>5100</v>
      </c>
      <c r="G472" s="1" t="s">
        <v>11</v>
      </c>
      <c r="H472" s="5" t="s">
        <v>5101</v>
      </c>
      <c r="I472" s="1" t="s">
        <v>80</v>
      </c>
    </row>
    <row r="473" hidden="1">
      <c r="A473" s="4" t="s">
        <v>5117</v>
      </c>
      <c r="B473" s="1" t="s">
        <v>5118</v>
      </c>
      <c r="C473" s="1" t="s">
        <v>5119</v>
      </c>
      <c r="D473" s="1" t="s">
        <v>10818</v>
      </c>
      <c r="E473" s="1" t="s">
        <v>9597</v>
      </c>
      <c r="F473" s="1" t="s">
        <v>5121</v>
      </c>
      <c r="G473" s="1" t="s">
        <v>11</v>
      </c>
      <c r="H473" s="5" t="s">
        <v>5122</v>
      </c>
      <c r="I473" s="1" t="s">
        <v>53</v>
      </c>
    </row>
    <row r="474" hidden="1">
      <c r="A474" s="4" t="s">
        <v>5124</v>
      </c>
      <c r="B474" s="1" t="s">
        <v>5125</v>
      </c>
      <c r="C474" s="1" t="s">
        <v>5126</v>
      </c>
      <c r="D474" s="1" t="s">
        <v>10819</v>
      </c>
      <c r="E474" s="1" t="s">
        <v>9592</v>
      </c>
      <c r="F474" s="1" t="s">
        <v>5128</v>
      </c>
      <c r="G474" s="1" t="s">
        <v>5129</v>
      </c>
      <c r="H474" s="1" t="s">
        <v>11</v>
      </c>
      <c r="I474" s="1" t="s">
        <v>312</v>
      </c>
    </row>
    <row r="475" hidden="1">
      <c r="A475" s="4" t="s">
        <v>5131</v>
      </c>
      <c r="B475" s="1" t="s">
        <v>5132</v>
      </c>
      <c r="C475" s="1" t="s">
        <v>5133</v>
      </c>
      <c r="D475" s="1" t="s">
        <v>10820</v>
      </c>
      <c r="E475" s="1" t="s">
        <v>9933</v>
      </c>
      <c r="F475" s="1" t="s">
        <v>5135</v>
      </c>
      <c r="G475" s="1" t="s">
        <v>5136</v>
      </c>
      <c r="H475" s="1" t="s">
        <v>11</v>
      </c>
      <c r="I475" s="1" t="s">
        <v>53</v>
      </c>
    </row>
    <row r="476" hidden="1">
      <c r="A476" s="4" t="s">
        <v>5138</v>
      </c>
      <c r="B476" s="1" t="s">
        <v>5139</v>
      </c>
      <c r="C476" s="1" t="s">
        <v>5140</v>
      </c>
      <c r="D476" s="1" t="s">
        <v>10821</v>
      </c>
      <c r="E476" s="1" t="s">
        <v>9631</v>
      </c>
      <c r="F476" s="1" t="s">
        <v>5142</v>
      </c>
      <c r="G476" s="1" t="s">
        <v>2175</v>
      </c>
      <c r="H476" s="5" t="s">
        <v>2689</v>
      </c>
      <c r="I476" s="1" t="s">
        <v>312</v>
      </c>
    </row>
    <row r="477" hidden="1">
      <c r="A477" s="4" t="s">
        <v>5146</v>
      </c>
      <c r="B477" s="1" t="s">
        <v>5147</v>
      </c>
      <c r="C477" s="1" t="s">
        <v>5148</v>
      </c>
      <c r="D477" s="1" t="s">
        <v>10822</v>
      </c>
      <c r="E477" s="1" t="s">
        <v>9933</v>
      </c>
      <c r="F477" s="1" t="s">
        <v>5150</v>
      </c>
      <c r="G477" s="1" t="s">
        <v>11</v>
      </c>
      <c r="H477" s="5" t="s">
        <v>5151</v>
      </c>
      <c r="I477" s="1" t="s">
        <v>80</v>
      </c>
    </row>
    <row r="478" hidden="1">
      <c r="A478" s="4" t="s">
        <v>5155</v>
      </c>
      <c r="B478" s="1" t="s">
        <v>5156</v>
      </c>
      <c r="C478" s="1" t="s">
        <v>5157</v>
      </c>
      <c r="D478" s="1" t="s">
        <v>10823</v>
      </c>
      <c r="E478" s="1" t="s">
        <v>9631</v>
      </c>
      <c r="F478" s="1" t="s">
        <v>5159</v>
      </c>
      <c r="G478" s="1" t="s">
        <v>11</v>
      </c>
      <c r="H478" s="1" t="s">
        <v>11</v>
      </c>
      <c r="I478" s="1" t="s">
        <v>183</v>
      </c>
    </row>
    <row r="479" hidden="1">
      <c r="A479" s="4" t="s">
        <v>5161</v>
      </c>
      <c r="B479" s="1" t="s">
        <v>5162</v>
      </c>
      <c r="C479" s="1" t="s">
        <v>5163</v>
      </c>
      <c r="D479" s="1" t="s">
        <v>10437</v>
      </c>
      <c r="E479" s="1" t="s">
        <v>9592</v>
      </c>
      <c r="F479" s="1" t="s">
        <v>5165</v>
      </c>
      <c r="G479" s="1" t="s">
        <v>11</v>
      </c>
      <c r="H479" s="5" t="s">
        <v>5166</v>
      </c>
      <c r="I479" s="1" t="s">
        <v>80</v>
      </c>
    </row>
    <row r="480" hidden="1">
      <c r="A480" s="4" t="s">
        <v>5180</v>
      </c>
      <c r="B480" s="1" t="s">
        <v>5181</v>
      </c>
      <c r="C480" s="1" t="s">
        <v>5182</v>
      </c>
      <c r="D480" s="1" t="s">
        <v>10824</v>
      </c>
      <c r="E480" s="1" t="s">
        <v>9592</v>
      </c>
      <c r="F480" s="1" t="s">
        <v>5184</v>
      </c>
      <c r="G480" s="1" t="s">
        <v>11</v>
      </c>
      <c r="H480" s="5" t="s">
        <v>5185</v>
      </c>
      <c r="I480" s="1" t="s">
        <v>80</v>
      </c>
    </row>
    <row r="481" hidden="1">
      <c r="A481" s="4" t="s">
        <v>5187</v>
      </c>
      <c r="B481" s="1" t="s">
        <v>5188</v>
      </c>
      <c r="C481" s="1" t="s">
        <v>5189</v>
      </c>
      <c r="D481" s="1" t="s">
        <v>10825</v>
      </c>
      <c r="E481" s="1" t="s">
        <v>9603</v>
      </c>
      <c r="F481" s="1" t="s">
        <v>5191</v>
      </c>
      <c r="G481" s="1" t="s">
        <v>11</v>
      </c>
      <c r="H481" s="5" t="s">
        <v>5192</v>
      </c>
      <c r="I481" s="1" t="s">
        <v>80</v>
      </c>
    </row>
    <row r="482" hidden="1">
      <c r="A482" s="4" t="s">
        <v>5194</v>
      </c>
      <c r="B482" s="1" t="s">
        <v>5195</v>
      </c>
      <c r="C482" s="1" t="s">
        <v>5196</v>
      </c>
      <c r="D482" s="1" t="s">
        <v>10826</v>
      </c>
      <c r="E482" s="1" t="s">
        <v>9595</v>
      </c>
      <c r="F482" s="1" t="s">
        <v>5198</v>
      </c>
      <c r="G482" s="1" t="s">
        <v>11</v>
      </c>
      <c r="H482" s="5" t="s">
        <v>5199</v>
      </c>
      <c r="I482" s="1" t="s">
        <v>80</v>
      </c>
    </row>
    <row r="483" hidden="1">
      <c r="A483" s="4" t="s">
        <v>5205</v>
      </c>
      <c r="B483" s="1" t="s">
        <v>5206</v>
      </c>
      <c r="C483" s="1" t="s">
        <v>5207</v>
      </c>
      <c r="D483" s="1" t="s">
        <v>10827</v>
      </c>
      <c r="E483" s="1" t="s">
        <v>9790</v>
      </c>
      <c r="F483" s="1" t="s">
        <v>5209</v>
      </c>
      <c r="G483" s="1" t="s">
        <v>5210</v>
      </c>
      <c r="H483" s="3"/>
      <c r="I483" s="1" t="s">
        <v>924</v>
      </c>
    </row>
    <row r="484" hidden="1">
      <c r="A484" s="4" t="s">
        <v>5212</v>
      </c>
      <c r="B484" s="1" t="s">
        <v>5213</v>
      </c>
      <c r="C484" s="3"/>
      <c r="D484" s="1" t="s">
        <v>9575</v>
      </c>
      <c r="E484" s="1" t="s">
        <v>9608</v>
      </c>
      <c r="F484" s="3"/>
      <c r="G484" s="1" t="s">
        <v>11</v>
      </c>
      <c r="H484" s="1" t="s">
        <v>11</v>
      </c>
      <c r="I484" s="1" t="s">
        <v>11</v>
      </c>
    </row>
    <row r="485" hidden="1">
      <c r="A485" s="4" t="s">
        <v>5231</v>
      </c>
      <c r="B485" s="1" t="s">
        <v>5232</v>
      </c>
      <c r="C485" s="1" t="s">
        <v>5233</v>
      </c>
      <c r="D485" s="1" t="s">
        <v>10828</v>
      </c>
      <c r="E485" s="1" t="s">
        <v>9749</v>
      </c>
      <c r="F485" s="1" t="s">
        <v>5235</v>
      </c>
      <c r="G485" s="1" t="s">
        <v>11</v>
      </c>
      <c r="H485" s="1" t="s">
        <v>11</v>
      </c>
      <c r="I485" s="1" t="s">
        <v>80</v>
      </c>
    </row>
    <row r="486" hidden="1">
      <c r="A486" s="4" t="s">
        <v>5249</v>
      </c>
      <c r="B486" s="1" t="s">
        <v>5250</v>
      </c>
      <c r="C486" s="3"/>
      <c r="D486" s="1" t="s">
        <v>9575</v>
      </c>
      <c r="E486" s="1" t="s">
        <v>9608</v>
      </c>
      <c r="F486" s="3"/>
      <c r="G486" s="1" t="s">
        <v>11</v>
      </c>
      <c r="H486" s="1" t="s">
        <v>11</v>
      </c>
      <c r="I486" s="1" t="s">
        <v>11</v>
      </c>
    </row>
    <row r="487" hidden="1">
      <c r="A487" s="4" t="s">
        <v>5254</v>
      </c>
      <c r="B487" s="1" t="s">
        <v>5255</v>
      </c>
      <c r="C487" s="1" t="s">
        <v>5256</v>
      </c>
      <c r="D487" s="1" t="s">
        <v>10829</v>
      </c>
      <c r="E487" s="1" t="s">
        <v>9592</v>
      </c>
      <c r="F487" s="1" t="s">
        <v>5258</v>
      </c>
      <c r="G487" s="1" t="s">
        <v>5259</v>
      </c>
      <c r="H487" s="3"/>
      <c r="I487" s="1" t="s">
        <v>31</v>
      </c>
    </row>
    <row r="488" hidden="1">
      <c r="A488" s="4" t="s">
        <v>5265</v>
      </c>
      <c r="B488" s="1" t="s">
        <v>5266</v>
      </c>
      <c r="C488" s="1" t="s">
        <v>5267</v>
      </c>
      <c r="D488" s="1" t="s">
        <v>10830</v>
      </c>
      <c r="E488" s="1" t="s">
        <v>9592</v>
      </c>
      <c r="F488" s="1" t="s">
        <v>5269</v>
      </c>
      <c r="G488" s="1" t="s">
        <v>11</v>
      </c>
      <c r="H488" s="5" t="s">
        <v>5270</v>
      </c>
      <c r="I488" s="1" t="s">
        <v>31</v>
      </c>
    </row>
    <row r="489" hidden="1">
      <c r="A489" s="4" t="s">
        <v>5280</v>
      </c>
      <c r="B489" s="1" t="s">
        <v>5281</v>
      </c>
      <c r="C489" s="1" t="s">
        <v>5282</v>
      </c>
      <c r="D489" s="1" t="s">
        <v>10831</v>
      </c>
      <c r="E489" s="1" t="s">
        <v>9592</v>
      </c>
      <c r="F489" s="1" t="s">
        <v>5284</v>
      </c>
      <c r="G489" s="1" t="s">
        <v>5285</v>
      </c>
      <c r="H489" s="1" t="s">
        <v>11</v>
      </c>
      <c r="I489" s="1" t="s">
        <v>154</v>
      </c>
    </row>
    <row r="490" hidden="1">
      <c r="A490" s="4" t="s">
        <v>5287</v>
      </c>
      <c r="B490" s="1" t="s">
        <v>5288</v>
      </c>
      <c r="C490" s="3"/>
      <c r="D490" s="1" t="s">
        <v>9575</v>
      </c>
      <c r="E490" s="1" t="s">
        <v>9608</v>
      </c>
      <c r="F490" s="3"/>
      <c r="G490" s="1" t="s">
        <v>11</v>
      </c>
      <c r="H490" s="1" t="s">
        <v>11</v>
      </c>
      <c r="I490" s="1" t="s">
        <v>11</v>
      </c>
    </row>
    <row r="491" hidden="1">
      <c r="A491" s="4" t="s">
        <v>5294</v>
      </c>
      <c r="B491" s="1" t="s">
        <v>5295</v>
      </c>
      <c r="C491" s="1" t="s">
        <v>5296</v>
      </c>
      <c r="D491" s="1" t="s">
        <v>10832</v>
      </c>
      <c r="E491" s="1" t="s">
        <v>9592</v>
      </c>
      <c r="F491" s="1" t="s">
        <v>5298</v>
      </c>
      <c r="G491" s="1" t="s">
        <v>11</v>
      </c>
      <c r="H491" s="5" t="s">
        <v>5299</v>
      </c>
      <c r="I491" s="1" t="s">
        <v>31</v>
      </c>
    </row>
    <row r="492" hidden="1">
      <c r="A492" s="4" t="s">
        <v>5305</v>
      </c>
      <c r="B492" s="1" t="s">
        <v>5306</v>
      </c>
      <c r="C492" s="1" t="s">
        <v>5307</v>
      </c>
      <c r="D492" s="1" t="s">
        <v>10833</v>
      </c>
      <c r="E492" s="1" t="s">
        <v>9597</v>
      </c>
      <c r="F492" s="1" t="s">
        <v>5309</v>
      </c>
      <c r="G492" s="1" t="s">
        <v>11</v>
      </c>
      <c r="H492" s="1" t="s">
        <v>11</v>
      </c>
      <c r="I492" s="1" t="s">
        <v>80</v>
      </c>
    </row>
    <row r="493" hidden="1">
      <c r="A493" s="4" t="s">
        <v>5311</v>
      </c>
      <c r="B493" s="1" t="s">
        <v>5312</v>
      </c>
      <c r="C493" s="1" t="s">
        <v>5313</v>
      </c>
      <c r="D493" s="1" t="s">
        <v>10834</v>
      </c>
      <c r="E493" s="1" t="s">
        <v>9595</v>
      </c>
      <c r="F493" s="1" t="s">
        <v>5315</v>
      </c>
      <c r="G493" s="1" t="s">
        <v>11</v>
      </c>
      <c r="H493" s="3"/>
      <c r="I493" s="1" t="s">
        <v>31</v>
      </c>
    </row>
    <row r="494" hidden="1">
      <c r="A494" s="4" t="s">
        <v>5319</v>
      </c>
      <c r="B494" s="1" t="s">
        <v>5320</v>
      </c>
      <c r="C494" s="1" t="s">
        <v>5321</v>
      </c>
      <c r="D494" s="1" t="s">
        <v>10835</v>
      </c>
      <c r="E494" s="1" t="s">
        <v>9592</v>
      </c>
      <c r="F494" s="1" t="s">
        <v>5323</v>
      </c>
      <c r="G494" s="1" t="s">
        <v>11</v>
      </c>
      <c r="H494" s="5" t="s">
        <v>5324</v>
      </c>
      <c r="I494" s="1" t="s">
        <v>80</v>
      </c>
    </row>
    <row r="495" hidden="1">
      <c r="A495" s="4" t="s">
        <v>5326</v>
      </c>
      <c r="B495" s="1" t="s">
        <v>5327</v>
      </c>
      <c r="C495" s="1" t="s">
        <v>5328</v>
      </c>
      <c r="D495" s="1" t="s">
        <v>10836</v>
      </c>
      <c r="E495" s="1" t="s">
        <v>9631</v>
      </c>
      <c r="F495" s="1" t="s">
        <v>5330</v>
      </c>
      <c r="G495" s="1" t="s">
        <v>11</v>
      </c>
      <c r="H495" s="1" t="s">
        <v>11</v>
      </c>
      <c r="I495" s="1" t="s">
        <v>53</v>
      </c>
    </row>
    <row r="496">
      <c r="A496" s="4" t="s">
        <v>5334</v>
      </c>
      <c r="B496" s="1" t="s">
        <v>5335</v>
      </c>
      <c r="C496" s="1" t="s">
        <v>5336</v>
      </c>
      <c r="D496" s="1" t="s">
        <v>10837</v>
      </c>
      <c r="E496" s="1" t="s">
        <v>9619</v>
      </c>
      <c r="F496" s="1" t="s">
        <v>5338</v>
      </c>
      <c r="G496" s="1" t="s">
        <v>5339</v>
      </c>
      <c r="H496" s="5" t="s">
        <v>5340</v>
      </c>
      <c r="I496" s="1" t="s">
        <v>53</v>
      </c>
    </row>
    <row r="497" hidden="1">
      <c r="A497" s="4" t="s">
        <v>5342</v>
      </c>
      <c r="B497" s="1" t="s">
        <v>5343</v>
      </c>
      <c r="C497" s="1" t="s">
        <v>5344</v>
      </c>
      <c r="D497" s="1" t="s">
        <v>9575</v>
      </c>
      <c r="E497" s="1" t="s">
        <v>9608</v>
      </c>
      <c r="F497" s="3"/>
      <c r="G497" s="1" t="s">
        <v>5345</v>
      </c>
      <c r="H497" s="1" t="s">
        <v>11</v>
      </c>
      <c r="I497" s="1" t="s">
        <v>11</v>
      </c>
    </row>
    <row r="498" hidden="1">
      <c r="A498" s="4" t="s">
        <v>5349</v>
      </c>
      <c r="B498" s="1" t="s">
        <v>5350</v>
      </c>
      <c r="C498" s="1" t="s">
        <v>5351</v>
      </c>
      <c r="D498" s="1" t="s">
        <v>10838</v>
      </c>
      <c r="E498" s="1" t="s">
        <v>9852</v>
      </c>
      <c r="F498" s="1" t="s">
        <v>5353</v>
      </c>
      <c r="G498" s="1" t="s">
        <v>5354</v>
      </c>
      <c r="H498" s="5" t="s">
        <v>5355</v>
      </c>
      <c r="I498" s="1" t="s">
        <v>31</v>
      </c>
    </row>
    <row r="499" hidden="1">
      <c r="A499" s="4" t="s">
        <v>5369</v>
      </c>
      <c r="B499" s="1" t="s">
        <v>5370</v>
      </c>
      <c r="C499" s="1" t="s">
        <v>5371</v>
      </c>
      <c r="D499" s="1" t="s">
        <v>10839</v>
      </c>
      <c r="E499" s="1" t="s">
        <v>9592</v>
      </c>
      <c r="F499" s="1" t="s">
        <v>5373</v>
      </c>
      <c r="G499" s="1" t="s">
        <v>11</v>
      </c>
      <c r="H499" s="5" t="s">
        <v>5374</v>
      </c>
      <c r="I499" s="1" t="s">
        <v>80</v>
      </c>
    </row>
    <row r="500" hidden="1">
      <c r="A500" s="4" t="s">
        <v>5378</v>
      </c>
      <c r="B500" s="1" t="s">
        <v>5379</v>
      </c>
      <c r="C500" s="1" t="s">
        <v>5380</v>
      </c>
      <c r="D500" s="1" t="s">
        <v>10840</v>
      </c>
      <c r="E500" s="1" t="s">
        <v>9592</v>
      </c>
      <c r="F500" s="1" t="s">
        <v>5382</v>
      </c>
      <c r="G500" s="1" t="s">
        <v>11</v>
      </c>
      <c r="H500" s="5" t="s">
        <v>5383</v>
      </c>
      <c r="I500" s="1" t="s">
        <v>80</v>
      </c>
    </row>
    <row r="501" hidden="1">
      <c r="A501" s="4" t="s">
        <v>5387</v>
      </c>
      <c r="B501" s="1" t="s">
        <v>5388</v>
      </c>
      <c r="C501" s="3"/>
      <c r="D501" s="1" t="s">
        <v>9575</v>
      </c>
      <c r="E501" s="1" t="s">
        <v>9608</v>
      </c>
      <c r="F501" s="3"/>
      <c r="G501" s="1" t="s">
        <v>11</v>
      </c>
      <c r="H501" s="1" t="s">
        <v>11</v>
      </c>
      <c r="I501" s="1" t="s">
        <v>11</v>
      </c>
    </row>
    <row r="502" hidden="1">
      <c r="A502" s="4" t="s">
        <v>5406</v>
      </c>
      <c r="B502" s="1" t="s">
        <v>5407</v>
      </c>
      <c r="C502" s="1" t="s">
        <v>5408</v>
      </c>
      <c r="D502" s="1" t="s">
        <v>10841</v>
      </c>
      <c r="E502" s="1" t="s">
        <v>10059</v>
      </c>
      <c r="F502" s="1" t="s">
        <v>5410</v>
      </c>
      <c r="G502" s="1" t="s">
        <v>11</v>
      </c>
      <c r="H502" s="5" t="s">
        <v>5411</v>
      </c>
      <c r="I502" s="1" t="s">
        <v>53</v>
      </c>
    </row>
    <row r="503">
      <c r="A503" s="4" t="s">
        <v>5427</v>
      </c>
      <c r="B503" s="1" t="s">
        <v>5428</v>
      </c>
      <c r="C503" s="1" t="s">
        <v>5429</v>
      </c>
      <c r="D503" s="1" t="s">
        <v>10842</v>
      </c>
      <c r="E503" s="1" t="s">
        <v>9619</v>
      </c>
      <c r="F503" s="1" t="s">
        <v>5431</v>
      </c>
      <c r="G503" s="1" t="s">
        <v>11</v>
      </c>
      <c r="H503" s="1" t="s">
        <v>11</v>
      </c>
      <c r="I503" s="1" t="s">
        <v>53</v>
      </c>
    </row>
    <row r="504" hidden="1">
      <c r="A504" s="4" t="s">
        <v>5439</v>
      </c>
      <c r="B504" s="1" t="s">
        <v>5440</v>
      </c>
      <c r="C504" s="1" t="s">
        <v>5441</v>
      </c>
      <c r="D504" s="1" t="s">
        <v>10843</v>
      </c>
      <c r="E504" s="1" t="s">
        <v>9592</v>
      </c>
      <c r="F504" s="1" t="s">
        <v>5443</v>
      </c>
      <c r="G504" s="1" t="s">
        <v>11</v>
      </c>
      <c r="H504" s="5" t="s">
        <v>5444</v>
      </c>
      <c r="I504" s="1" t="s">
        <v>654</v>
      </c>
    </row>
    <row r="505" hidden="1">
      <c r="A505" s="4" t="s">
        <v>5446</v>
      </c>
      <c r="B505" s="1" t="s">
        <v>5447</v>
      </c>
      <c r="C505" s="1" t="s">
        <v>5448</v>
      </c>
      <c r="D505" s="1" t="s">
        <v>10844</v>
      </c>
      <c r="E505" s="1" t="s">
        <v>9592</v>
      </c>
      <c r="F505" s="1" t="s">
        <v>5450</v>
      </c>
      <c r="G505" s="1" t="s">
        <v>11</v>
      </c>
      <c r="H505" s="5" t="s">
        <v>5451</v>
      </c>
      <c r="I505" s="1" t="s">
        <v>80</v>
      </c>
    </row>
    <row r="506" hidden="1">
      <c r="A506" s="4" t="s">
        <v>5457</v>
      </c>
      <c r="B506" s="1" t="s">
        <v>5458</v>
      </c>
      <c r="C506" s="1" t="s">
        <v>5459</v>
      </c>
      <c r="D506" s="1" t="s">
        <v>10845</v>
      </c>
      <c r="E506" s="1" t="s">
        <v>9592</v>
      </c>
      <c r="F506" s="1" t="s">
        <v>5461</v>
      </c>
      <c r="G506" s="1" t="s">
        <v>5462</v>
      </c>
      <c r="H506" s="5" t="s">
        <v>5463</v>
      </c>
      <c r="I506" s="1" t="s">
        <v>43</v>
      </c>
    </row>
    <row r="507" hidden="1">
      <c r="A507" s="4" t="s">
        <v>5465</v>
      </c>
      <c r="B507" s="1" t="s">
        <v>5466</v>
      </c>
      <c r="C507" s="3"/>
      <c r="D507" s="1" t="s">
        <v>9575</v>
      </c>
      <c r="E507" s="1" t="s">
        <v>9608</v>
      </c>
      <c r="F507" s="3"/>
      <c r="G507" s="1" t="s">
        <v>11</v>
      </c>
      <c r="H507" s="1" t="s">
        <v>11</v>
      </c>
      <c r="I507" s="1" t="s">
        <v>11</v>
      </c>
    </row>
    <row r="508" hidden="1">
      <c r="A508" s="4" t="s">
        <v>5468</v>
      </c>
      <c r="B508" s="1" t="s">
        <v>5469</v>
      </c>
      <c r="C508" s="1" t="s">
        <v>5470</v>
      </c>
      <c r="D508" s="1" t="s">
        <v>10846</v>
      </c>
      <c r="E508" s="1" t="s">
        <v>9592</v>
      </c>
      <c r="F508" s="1" t="s">
        <v>5472</v>
      </c>
      <c r="G508" s="1" t="s">
        <v>5473</v>
      </c>
      <c r="H508" s="5" t="s">
        <v>5474</v>
      </c>
      <c r="I508" s="1" t="s">
        <v>80</v>
      </c>
    </row>
    <row r="509" hidden="1">
      <c r="A509" s="4" t="s">
        <v>5484</v>
      </c>
      <c r="B509" s="1" t="s">
        <v>5485</v>
      </c>
      <c r="C509" s="1" t="s">
        <v>5486</v>
      </c>
      <c r="D509" s="1" t="s">
        <v>9584</v>
      </c>
      <c r="E509" s="1" t="s">
        <v>9749</v>
      </c>
      <c r="F509" s="1" t="s">
        <v>5488</v>
      </c>
      <c r="G509" s="1" t="s">
        <v>11</v>
      </c>
      <c r="H509" s="5" t="s">
        <v>5489</v>
      </c>
      <c r="I509" s="1" t="s">
        <v>80</v>
      </c>
    </row>
    <row r="510" hidden="1">
      <c r="A510" s="4" t="s">
        <v>5491</v>
      </c>
      <c r="B510" s="1" t="s">
        <v>5492</v>
      </c>
      <c r="C510" s="1" t="s">
        <v>5493</v>
      </c>
      <c r="D510" s="1" t="s">
        <v>10847</v>
      </c>
      <c r="E510" s="1" t="s">
        <v>9661</v>
      </c>
      <c r="F510" s="1" t="s">
        <v>5495</v>
      </c>
      <c r="G510" s="1" t="s">
        <v>11</v>
      </c>
      <c r="H510" s="5" t="s">
        <v>5496</v>
      </c>
      <c r="I510" s="1" t="s">
        <v>53</v>
      </c>
    </row>
    <row r="511" hidden="1">
      <c r="A511" s="4" t="s">
        <v>5508</v>
      </c>
      <c r="B511" s="1" t="s">
        <v>5509</v>
      </c>
      <c r="C511" s="1" t="s">
        <v>5510</v>
      </c>
      <c r="D511" s="1" t="s">
        <v>10848</v>
      </c>
      <c r="E511" s="1" t="s">
        <v>9592</v>
      </c>
      <c r="F511" s="1" t="s">
        <v>5512</v>
      </c>
      <c r="G511" s="1" t="s">
        <v>5513</v>
      </c>
      <c r="H511" s="5" t="s">
        <v>5514</v>
      </c>
      <c r="I511" s="1" t="s">
        <v>183</v>
      </c>
    </row>
    <row r="512" hidden="1">
      <c r="A512" s="4" t="s">
        <v>5518</v>
      </c>
      <c r="B512" s="1" t="s">
        <v>5519</v>
      </c>
      <c r="C512" s="1" t="s">
        <v>5520</v>
      </c>
      <c r="D512" s="1" t="s">
        <v>10849</v>
      </c>
      <c r="E512" s="1" t="s">
        <v>9603</v>
      </c>
      <c r="F512" s="1" t="s">
        <v>5522</v>
      </c>
      <c r="G512" s="1" t="s">
        <v>11</v>
      </c>
      <c r="H512" s="5" t="s">
        <v>5523</v>
      </c>
      <c r="I512" s="1" t="s">
        <v>80</v>
      </c>
    </row>
    <row r="513" hidden="1">
      <c r="A513" s="4" t="s">
        <v>5527</v>
      </c>
      <c r="B513" s="1" t="s">
        <v>5528</v>
      </c>
      <c r="C513" s="1" t="s">
        <v>5529</v>
      </c>
      <c r="D513" s="1" t="s">
        <v>10850</v>
      </c>
      <c r="E513" s="1" t="s">
        <v>9592</v>
      </c>
      <c r="F513" s="1" t="s">
        <v>5531</v>
      </c>
      <c r="G513" s="1" t="s">
        <v>11</v>
      </c>
      <c r="H513" s="5" t="s">
        <v>5532</v>
      </c>
      <c r="I513" s="1" t="s">
        <v>80</v>
      </c>
    </row>
    <row r="514" hidden="1">
      <c r="A514" s="4" t="s">
        <v>5534</v>
      </c>
      <c r="B514" s="1" t="s">
        <v>5535</v>
      </c>
      <c r="C514" s="1" t="s">
        <v>5536</v>
      </c>
      <c r="D514" s="1" t="s">
        <v>10851</v>
      </c>
      <c r="E514" s="1" t="s">
        <v>9603</v>
      </c>
      <c r="F514" s="1" t="s">
        <v>5538</v>
      </c>
      <c r="G514" s="1" t="s">
        <v>5539</v>
      </c>
      <c r="H514" s="1" t="s">
        <v>11</v>
      </c>
      <c r="I514" s="1" t="s">
        <v>312</v>
      </c>
    </row>
    <row r="515" hidden="1">
      <c r="A515" s="4" t="s">
        <v>5543</v>
      </c>
      <c r="B515" s="1" t="s">
        <v>5544</v>
      </c>
      <c r="C515" s="1" t="s">
        <v>5545</v>
      </c>
      <c r="D515" s="1" t="s">
        <v>10852</v>
      </c>
      <c r="E515" s="1" t="s">
        <v>9628</v>
      </c>
      <c r="F515" s="1" t="s">
        <v>5547</v>
      </c>
      <c r="G515" s="1" t="s">
        <v>5548</v>
      </c>
      <c r="H515" s="5" t="s">
        <v>5549</v>
      </c>
      <c r="I515" s="1" t="s">
        <v>154</v>
      </c>
    </row>
    <row r="516" hidden="1">
      <c r="A516" s="4" t="s">
        <v>5551</v>
      </c>
      <c r="B516" s="1" t="s">
        <v>5552</v>
      </c>
      <c r="C516" s="1" t="s">
        <v>5553</v>
      </c>
      <c r="D516" s="1" t="s">
        <v>10853</v>
      </c>
      <c r="E516" s="1" t="s">
        <v>9592</v>
      </c>
      <c r="F516" s="1" t="s">
        <v>5555</v>
      </c>
      <c r="G516" s="1" t="s">
        <v>5556</v>
      </c>
      <c r="H516" s="5" t="s">
        <v>5557</v>
      </c>
      <c r="I516" s="1" t="s">
        <v>80</v>
      </c>
    </row>
    <row r="517" hidden="1">
      <c r="A517" s="4" t="s">
        <v>5567</v>
      </c>
      <c r="B517" s="1" t="s">
        <v>5568</v>
      </c>
      <c r="C517" s="1" t="s">
        <v>5569</v>
      </c>
      <c r="D517" s="1" t="s">
        <v>10854</v>
      </c>
      <c r="E517" s="1" t="s">
        <v>9592</v>
      </c>
      <c r="F517" s="1" t="s">
        <v>5571</v>
      </c>
      <c r="G517" s="1" t="s">
        <v>11</v>
      </c>
      <c r="H517" s="5" t="s">
        <v>5572</v>
      </c>
      <c r="I517" s="1" t="s">
        <v>154</v>
      </c>
    </row>
    <row r="518" hidden="1">
      <c r="A518" s="4" t="s">
        <v>5576</v>
      </c>
      <c r="B518" s="1" t="s">
        <v>5577</v>
      </c>
      <c r="C518" s="1" t="s">
        <v>5578</v>
      </c>
      <c r="D518" s="1" t="s">
        <v>10855</v>
      </c>
      <c r="E518" s="1" t="s">
        <v>9592</v>
      </c>
      <c r="F518" s="1" t="s">
        <v>5580</v>
      </c>
      <c r="G518" s="1" t="s">
        <v>11</v>
      </c>
      <c r="H518" s="5" t="s">
        <v>5581</v>
      </c>
      <c r="I518" s="1" t="s">
        <v>80</v>
      </c>
    </row>
    <row r="519" hidden="1">
      <c r="A519" s="4" t="s">
        <v>5583</v>
      </c>
      <c r="B519" s="1" t="s">
        <v>5584</v>
      </c>
      <c r="C519" s="1" t="s">
        <v>5585</v>
      </c>
      <c r="D519" s="1" t="s">
        <v>10856</v>
      </c>
      <c r="E519" s="1" t="s">
        <v>9601</v>
      </c>
      <c r="F519" s="1" t="s">
        <v>5587</v>
      </c>
      <c r="G519" s="1" t="s">
        <v>11</v>
      </c>
      <c r="H519" s="1" t="s">
        <v>11</v>
      </c>
      <c r="I519" s="1" t="s">
        <v>382</v>
      </c>
    </row>
    <row r="520" hidden="1">
      <c r="A520" s="4" t="s">
        <v>5599</v>
      </c>
      <c r="B520" s="1" t="s">
        <v>5600</v>
      </c>
      <c r="C520" s="1" t="s">
        <v>5601</v>
      </c>
      <c r="D520" s="1" t="s">
        <v>10857</v>
      </c>
      <c r="E520" s="1" t="s">
        <v>9592</v>
      </c>
      <c r="F520" s="1" t="s">
        <v>5603</v>
      </c>
      <c r="G520" s="1" t="s">
        <v>11</v>
      </c>
      <c r="H520" s="5" t="s">
        <v>5604</v>
      </c>
      <c r="I520" s="1" t="s">
        <v>31</v>
      </c>
    </row>
    <row r="521" hidden="1">
      <c r="A521" s="4" t="s">
        <v>5608</v>
      </c>
      <c r="B521" s="1" t="s">
        <v>5609</v>
      </c>
      <c r="C521" s="1" t="s">
        <v>5610</v>
      </c>
      <c r="D521" s="1" t="s">
        <v>10858</v>
      </c>
      <c r="E521" s="1" t="s">
        <v>9592</v>
      </c>
      <c r="F521" s="1" t="s">
        <v>5612</v>
      </c>
      <c r="G521" s="1" t="s">
        <v>11</v>
      </c>
      <c r="H521" s="5" t="s">
        <v>5613</v>
      </c>
      <c r="I521" s="1" t="s">
        <v>924</v>
      </c>
    </row>
    <row r="522" hidden="1">
      <c r="A522" s="4" t="s">
        <v>5617</v>
      </c>
      <c r="B522" s="1" t="s">
        <v>5618</v>
      </c>
      <c r="C522" s="1" t="s">
        <v>5619</v>
      </c>
      <c r="D522" s="1" t="s">
        <v>10859</v>
      </c>
      <c r="E522" s="1" t="s">
        <v>9603</v>
      </c>
      <c r="F522" s="1" t="s">
        <v>5621</v>
      </c>
      <c r="G522" s="1" t="s">
        <v>11</v>
      </c>
      <c r="H522" s="3"/>
      <c r="I522" s="1" t="s">
        <v>183</v>
      </c>
    </row>
    <row r="523" hidden="1">
      <c r="A523" s="4" t="s">
        <v>5625</v>
      </c>
      <c r="B523" s="1" t="s">
        <v>5626</v>
      </c>
      <c r="C523" s="1" t="s">
        <v>5627</v>
      </c>
      <c r="D523" s="1" t="s">
        <v>10860</v>
      </c>
      <c r="E523" s="1" t="s">
        <v>9597</v>
      </c>
      <c r="F523" s="1" t="s">
        <v>5629</v>
      </c>
      <c r="G523" s="1" t="s">
        <v>11</v>
      </c>
      <c r="H523" s="1" t="s">
        <v>11</v>
      </c>
      <c r="I523" s="1" t="s">
        <v>80</v>
      </c>
    </row>
    <row r="524" hidden="1">
      <c r="A524" s="4" t="s">
        <v>5635</v>
      </c>
      <c r="B524" s="1" t="s">
        <v>5636</v>
      </c>
      <c r="C524" s="1" t="s">
        <v>5637</v>
      </c>
      <c r="D524" s="1" t="s">
        <v>10861</v>
      </c>
      <c r="E524" s="1" t="s">
        <v>9592</v>
      </c>
      <c r="F524" s="1" t="s">
        <v>5639</v>
      </c>
      <c r="G524" s="1" t="s">
        <v>11</v>
      </c>
      <c r="H524" s="5" t="s">
        <v>5640</v>
      </c>
      <c r="I524" s="1" t="s">
        <v>312</v>
      </c>
    </row>
    <row r="525" hidden="1">
      <c r="A525" s="4" t="s">
        <v>5642</v>
      </c>
      <c r="B525" s="1" t="s">
        <v>5643</v>
      </c>
      <c r="C525" s="1" t="s">
        <v>5644</v>
      </c>
      <c r="D525" s="1" t="s">
        <v>10862</v>
      </c>
      <c r="E525" s="1" t="s">
        <v>9636</v>
      </c>
      <c r="F525" s="1" t="s">
        <v>5646</v>
      </c>
      <c r="G525" s="1" t="s">
        <v>5647</v>
      </c>
      <c r="H525" s="1" t="s">
        <v>11</v>
      </c>
      <c r="I525" s="1" t="s">
        <v>11</v>
      </c>
    </row>
    <row r="526">
      <c r="A526" s="4" t="s">
        <v>5651</v>
      </c>
      <c r="B526" s="1" t="s">
        <v>5652</v>
      </c>
      <c r="C526" s="1" t="s">
        <v>5653</v>
      </c>
      <c r="D526" s="1" t="s">
        <v>10863</v>
      </c>
      <c r="E526" s="1" t="s">
        <v>9619</v>
      </c>
      <c r="F526" s="1" t="s">
        <v>5655</v>
      </c>
      <c r="G526" s="1" t="s">
        <v>11</v>
      </c>
      <c r="H526" s="1" t="s">
        <v>11</v>
      </c>
      <c r="I526" s="1" t="s">
        <v>43</v>
      </c>
    </row>
    <row r="527" hidden="1">
      <c r="A527" s="4" t="s">
        <v>5657</v>
      </c>
      <c r="B527" s="1" t="s">
        <v>5658</v>
      </c>
      <c r="C527" s="1" t="s">
        <v>5659</v>
      </c>
      <c r="D527" s="1" t="s">
        <v>10864</v>
      </c>
      <c r="E527" s="1" t="s">
        <v>9592</v>
      </c>
      <c r="F527" s="1" t="s">
        <v>5661</v>
      </c>
      <c r="G527" s="1" t="s">
        <v>11</v>
      </c>
      <c r="H527" s="5" t="s">
        <v>5662</v>
      </c>
      <c r="I527" s="1" t="s">
        <v>382</v>
      </c>
    </row>
    <row r="528" hidden="1">
      <c r="A528" s="4" t="s">
        <v>5666</v>
      </c>
      <c r="B528" s="1" t="s">
        <v>5667</v>
      </c>
      <c r="C528" s="1" t="s">
        <v>5668</v>
      </c>
      <c r="D528" s="1" t="s">
        <v>10865</v>
      </c>
      <c r="E528" s="1" t="s">
        <v>9661</v>
      </c>
      <c r="F528" s="1" t="s">
        <v>5670</v>
      </c>
      <c r="G528" s="1" t="s">
        <v>11</v>
      </c>
      <c r="H528" s="5" t="s">
        <v>5671</v>
      </c>
      <c r="I528" s="1" t="s">
        <v>80</v>
      </c>
    </row>
    <row r="529" hidden="1">
      <c r="A529" s="4" t="s">
        <v>5673</v>
      </c>
      <c r="B529" s="1" t="s">
        <v>5674</v>
      </c>
      <c r="C529" s="1" t="s">
        <v>5675</v>
      </c>
      <c r="D529" s="1" t="s">
        <v>10866</v>
      </c>
      <c r="E529" s="1" t="s">
        <v>9650</v>
      </c>
      <c r="F529" s="1" t="s">
        <v>5677</v>
      </c>
      <c r="G529" s="1" t="s">
        <v>11</v>
      </c>
      <c r="H529" s="3"/>
      <c r="I529" s="1" t="s">
        <v>80</v>
      </c>
    </row>
    <row r="530" hidden="1">
      <c r="A530" s="4" t="s">
        <v>5681</v>
      </c>
      <c r="B530" s="1" t="s">
        <v>5682</v>
      </c>
      <c r="C530" s="1" t="s">
        <v>5683</v>
      </c>
      <c r="D530" s="1" t="s">
        <v>10867</v>
      </c>
      <c r="E530" s="1" t="s">
        <v>9749</v>
      </c>
      <c r="F530" s="1" t="s">
        <v>5685</v>
      </c>
      <c r="G530" s="1" t="s">
        <v>11</v>
      </c>
      <c r="H530" s="5" t="s">
        <v>5686</v>
      </c>
      <c r="I530" s="1" t="s">
        <v>80</v>
      </c>
    </row>
    <row r="531" hidden="1">
      <c r="A531" s="4" t="s">
        <v>5692</v>
      </c>
      <c r="B531" s="1" t="s">
        <v>5693</v>
      </c>
      <c r="C531" s="1" t="s">
        <v>5694</v>
      </c>
      <c r="D531" s="1" t="s">
        <v>10868</v>
      </c>
      <c r="E531" s="1" t="s">
        <v>9603</v>
      </c>
      <c r="F531" s="1" t="s">
        <v>5696</v>
      </c>
      <c r="G531" s="1" t="s">
        <v>5697</v>
      </c>
      <c r="H531" s="3"/>
      <c r="I531" s="1" t="s">
        <v>43</v>
      </c>
    </row>
    <row r="532" hidden="1">
      <c r="A532" s="4" t="s">
        <v>5699</v>
      </c>
      <c r="B532" s="1" t="s">
        <v>5700</v>
      </c>
      <c r="C532" s="1" t="s">
        <v>5701</v>
      </c>
      <c r="D532" s="1" t="s">
        <v>10869</v>
      </c>
      <c r="E532" s="1" t="s">
        <v>9592</v>
      </c>
      <c r="F532" s="1" t="s">
        <v>5703</v>
      </c>
      <c r="G532" s="1" t="s">
        <v>11</v>
      </c>
      <c r="H532" s="5" t="s">
        <v>5704</v>
      </c>
      <c r="I532" s="1" t="s">
        <v>312</v>
      </c>
    </row>
    <row r="533" hidden="1">
      <c r="A533" s="4" t="s">
        <v>5724</v>
      </c>
      <c r="B533" s="1" t="s">
        <v>5725</v>
      </c>
      <c r="C533" s="1" t="s">
        <v>5726</v>
      </c>
      <c r="D533" s="1" t="s">
        <v>10870</v>
      </c>
      <c r="E533" s="1" t="s">
        <v>10087</v>
      </c>
      <c r="F533" s="1" t="s">
        <v>5728</v>
      </c>
      <c r="G533" s="1" t="s">
        <v>11</v>
      </c>
      <c r="H533" s="5" t="s">
        <v>5729</v>
      </c>
      <c r="I533" s="1" t="s">
        <v>53</v>
      </c>
    </row>
    <row r="534" hidden="1">
      <c r="A534" s="4" t="s">
        <v>5733</v>
      </c>
      <c r="B534" s="1" t="s">
        <v>5734</v>
      </c>
      <c r="C534" s="1" t="s">
        <v>5735</v>
      </c>
      <c r="D534" s="1" t="s">
        <v>9575</v>
      </c>
      <c r="E534" s="1" t="s">
        <v>9608</v>
      </c>
      <c r="F534" s="3"/>
      <c r="G534" s="1" t="s">
        <v>5736</v>
      </c>
      <c r="H534" s="1" t="s">
        <v>11</v>
      </c>
      <c r="I534" s="1" t="s">
        <v>154</v>
      </c>
    </row>
    <row r="535" hidden="1">
      <c r="A535" s="4" t="s">
        <v>5738</v>
      </c>
      <c r="B535" s="1" t="s">
        <v>5739</v>
      </c>
      <c r="C535" s="1" t="s">
        <v>5740</v>
      </c>
      <c r="D535" s="1" t="s">
        <v>10871</v>
      </c>
      <c r="E535" s="1" t="s">
        <v>9592</v>
      </c>
      <c r="F535" s="1" t="s">
        <v>5742</v>
      </c>
      <c r="G535" s="1" t="s">
        <v>5743</v>
      </c>
      <c r="H535" s="5" t="s">
        <v>5744</v>
      </c>
      <c r="I535" s="1" t="s">
        <v>80</v>
      </c>
    </row>
    <row r="536" hidden="1">
      <c r="A536" s="4" t="s">
        <v>5750</v>
      </c>
      <c r="B536" s="1" t="s">
        <v>5751</v>
      </c>
      <c r="C536" s="1" t="s">
        <v>5752</v>
      </c>
      <c r="D536" s="1" t="s">
        <v>10717</v>
      </c>
      <c r="E536" s="1" t="s">
        <v>9592</v>
      </c>
      <c r="F536" s="1" t="s">
        <v>5754</v>
      </c>
      <c r="G536" s="1" t="s">
        <v>11</v>
      </c>
      <c r="H536" s="5" t="s">
        <v>5755</v>
      </c>
      <c r="I536" s="1" t="s">
        <v>154</v>
      </c>
    </row>
    <row r="537">
      <c r="A537" s="4" t="s">
        <v>5761</v>
      </c>
      <c r="B537" s="1" t="s">
        <v>5762</v>
      </c>
      <c r="C537" s="1" t="s">
        <v>5763</v>
      </c>
      <c r="D537" s="1" t="s">
        <v>10872</v>
      </c>
      <c r="E537" s="1" t="s">
        <v>9619</v>
      </c>
      <c r="F537" s="1" t="s">
        <v>5765</v>
      </c>
      <c r="G537" s="1" t="s">
        <v>11</v>
      </c>
      <c r="H537" s="3"/>
      <c r="I537" s="1" t="s">
        <v>31</v>
      </c>
    </row>
    <row r="538" hidden="1">
      <c r="A538" s="4" t="s">
        <v>5773</v>
      </c>
      <c r="B538" s="1" t="s">
        <v>5774</v>
      </c>
      <c r="C538" s="1" t="s">
        <v>5775</v>
      </c>
      <c r="D538" s="1" t="s">
        <v>10873</v>
      </c>
      <c r="E538" s="1" t="s">
        <v>9592</v>
      </c>
      <c r="F538" s="1" t="s">
        <v>5777</v>
      </c>
      <c r="G538" s="1" t="s">
        <v>11</v>
      </c>
      <c r="H538" s="5" t="s">
        <v>5778</v>
      </c>
      <c r="I538" s="1" t="s">
        <v>53</v>
      </c>
    </row>
    <row r="539" hidden="1">
      <c r="A539" s="4" t="s">
        <v>5806</v>
      </c>
      <c r="B539" s="1" t="s">
        <v>5807</v>
      </c>
      <c r="C539" s="1" t="s">
        <v>5808</v>
      </c>
      <c r="D539" s="1" t="s">
        <v>10874</v>
      </c>
      <c r="E539" s="1" t="s">
        <v>9661</v>
      </c>
      <c r="F539" s="1" t="s">
        <v>5810</v>
      </c>
      <c r="G539" s="1" t="s">
        <v>11</v>
      </c>
      <c r="H539" s="5" t="s">
        <v>5811</v>
      </c>
      <c r="I539" s="1" t="s">
        <v>31</v>
      </c>
    </row>
    <row r="540" hidden="1">
      <c r="A540" s="4" t="s">
        <v>5815</v>
      </c>
      <c r="B540" s="1" t="s">
        <v>5816</v>
      </c>
      <c r="C540" s="3"/>
      <c r="D540" s="1" t="s">
        <v>9575</v>
      </c>
      <c r="E540" s="1" t="s">
        <v>9608</v>
      </c>
      <c r="F540" s="3"/>
      <c r="G540" s="1" t="s">
        <v>11</v>
      </c>
      <c r="H540" s="1" t="s">
        <v>11</v>
      </c>
      <c r="I540" s="1" t="s">
        <v>11</v>
      </c>
    </row>
    <row r="541" hidden="1">
      <c r="A541" s="4" t="s">
        <v>5818</v>
      </c>
      <c r="B541" s="1" t="s">
        <v>5819</v>
      </c>
      <c r="C541" s="1" t="s">
        <v>5820</v>
      </c>
      <c r="D541" s="1" t="s">
        <v>10875</v>
      </c>
      <c r="E541" s="1" t="s">
        <v>9592</v>
      </c>
      <c r="F541" s="1" t="s">
        <v>5822</v>
      </c>
      <c r="G541" s="1" t="s">
        <v>5823</v>
      </c>
      <c r="H541" s="5" t="s">
        <v>5824</v>
      </c>
      <c r="I541" s="1" t="s">
        <v>183</v>
      </c>
    </row>
    <row r="542" hidden="1">
      <c r="A542" s="4" t="s">
        <v>5830</v>
      </c>
      <c r="B542" s="1" t="s">
        <v>5831</v>
      </c>
      <c r="C542" s="1" t="s">
        <v>5832</v>
      </c>
      <c r="D542" s="1" t="s">
        <v>10876</v>
      </c>
      <c r="E542" s="1" t="s">
        <v>9592</v>
      </c>
      <c r="F542" s="1" t="s">
        <v>5834</v>
      </c>
      <c r="G542" s="1" t="s">
        <v>11</v>
      </c>
      <c r="H542" s="5" t="s">
        <v>5835</v>
      </c>
      <c r="I542" s="1" t="s">
        <v>924</v>
      </c>
    </row>
    <row r="543" hidden="1">
      <c r="A543" s="4" t="s">
        <v>5837</v>
      </c>
      <c r="B543" s="1" t="s">
        <v>5838</v>
      </c>
      <c r="C543" s="1" t="s">
        <v>5839</v>
      </c>
      <c r="D543" s="1" t="s">
        <v>10877</v>
      </c>
      <c r="E543" s="1" t="s">
        <v>9592</v>
      </c>
      <c r="F543" s="1" t="s">
        <v>5841</v>
      </c>
      <c r="G543" s="1" t="s">
        <v>5842</v>
      </c>
      <c r="H543" s="5" t="s">
        <v>5843</v>
      </c>
      <c r="I543" s="1" t="s">
        <v>53</v>
      </c>
    </row>
    <row r="544" hidden="1">
      <c r="A544" s="4" t="s">
        <v>5845</v>
      </c>
      <c r="B544" s="1" t="s">
        <v>5846</v>
      </c>
      <c r="C544" s="1" t="s">
        <v>5847</v>
      </c>
      <c r="D544" s="1" t="s">
        <v>10878</v>
      </c>
      <c r="E544" s="1" t="s">
        <v>9661</v>
      </c>
      <c r="F544" s="1" t="s">
        <v>5849</v>
      </c>
      <c r="G544" s="1" t="s">
        <v>11</v>
      </c>
      <c r="H544" s="1" t="s">
        <v>11</v>
      </c>
      <c r="I544" s="1" t="s">
        <v>183</v>
      </c>
    </row>
    <row r="545" hidden="1">
      <c r="A545" s="4" t="s">
        <v>5851</v>
      </c>
      <c r="B545" s="1" t="s">
        <v>5852</v>
      </c>
      <c r="C545" s="1" t="s">
        <v>5853</v>
      </c>
      <c r="D545" s="1" t="s">
        <v>10879</v>
      </c>
      <c r="E545" s="1" t="s">
        <v>9661</v>
      </c>
      <c r="F545" s="1" t="s">
        <v>5855</v>
      </c>
      <c r="G545" s="1" t="s">
        <v>11</v>
      </c>
      <c r="H545" s="5" t="s">
        <v>5856</v>
      </c>
      <c r="I545" s="1" t="s">
        <v>312</v>
      </c>
    </row>
    <row r="546" hidden="1">
      <c r="A546" s="4" t="s">
        <v>5862</v>
      </c>
      <c r="B546" s="1" t="s">
        <v>5863</v>
      </c>
      <c r="C546" s="1" t="s">
        <v>5864</v>
      </c>
      <c r="D546" s="1" t="s">
        <v>10880</v>
      </c>
      <c r="E546" s="1" t="s">
        <v>9592</v>
      </c>
      <c r="F546" s="1" t="s">
        <v>5866</v>
      </c>
      <c r="G546" s="1" t="s">
        <v>11</v>
      </c>
      <c r="H546" s="5" t="s">
        <v>5867</v>
      </c>
      <c r="I546" s="1" t="s">
        <v>154</v>
      </c>
    </row>
    <row r="547" hidden="1">
      <c r="A547" s="4" t="s">
        <v>5869</v>
      </c>
      <c r="B547" s="1" t="s">
        <v>5870</v>
      </c>
      <c r="C547" s="1" t="s">
        <v>5871</v>
      </c>
      <c r="D547" s="1" t="s">
        <v>9575</v>
      </c>
      <c r="E547" s="1" t="s">
        <v>9608</v>
      </c>
      <c r="F547" s="3"/>
      <c r="G547" s="1" t="s">
        <v>11</v>
      </c>
      <c r="H547" s="1" t="s">
        <v>11</v>
      </c>
      <c r="I547" s="1" t="s">
        <v>31</v>
      </c>
    </row>
    <row r="548" hidden="1">
      <c r="A548" s="4" t="s">
        <v>5875</v>
      </c>
      <c r="B548" s="1" t="s">
        <v>5876</v>
      </c>
      <c r="C548" s="3"/>
      <c r="D548" s="1" t="s">
        <v>9575</v>
      </c>
      <c r="E548" s="1" t="s">
        <v>9608</v>
      </c>
      <c r="F548" s="3"/>
      <c r="G548" s="1" t="s">
        <v>11</v>
      </c>
      <c r="H548" s="1" t="s">
        <v>11</v>
      </c>
      <c r="I548" s="1" t="s">
        <v>11</v>
      </c>
    </row>
    <row r="549" hidden="1">
      <c r="A549" s="4" t="s">
        <v>5888</v>
      </c>
      <c r="B549" s="1" t="s">
        <v>5889</v>
      </c>
      <c r="C549" s="1" t="s">
        <v>5890</v>
      </c>
      <c r="D549" s="1" t="s">
        <v>10881</v>
      </c>
      <c r="E549" s="1" t="s">
        <v>9592</v>
      </c>
      <c r="F549" s="1" t="s">
        <v>5892</v>
      </c>
      <c r="G549" s="1" t="s">
        <v>5893</v>
      </c>
      <c r="H549" s="1" t="s">
        <v>11</v>
      </c>
      <c r="I549" s="1" t="s">
        <v>80</v>
      </c>
    </row>
    <row r="550" hidden="1">
      <c r="A550" s="4" t="s">
        <v>5897</v>
      </c>
      <c r="B550" s="1" t="s">
        <v>5898</v>
      </c>
      <c r="C550" s="1" t="s">
        <v>5899</v>
      </c>
      <c r="D550" s="1" t="s">
        <v>10882</v>
      </c>
      <c r="E550" s="1" t="s">
        <v>9597</v>
      </c>
      <c r="F550" s="1" t="s">
        <v>5901</v>
      </c>
      <c r="G550" s="1" t="s">
        <v>11</v>
      </c>
      <c r="H550" s="5" t="s">
        <v>5902</v>
      </c>
      <c r="I550" s="1" t="s">
        <v>80</v>
      </c>
    </row>
    <row r="551" hidden="1">
      <c r="A551" s="4" t="s">
        <v>5906</v>
      </c>
      <c r="B551" s="1" t="s">
        <v>5907</v>
      </c>
      <c r="C551" s="3"/>
      <c r="D551" s="1" t="s">
        <v>9575</v>
      </c>
      <c r="E551" s="1" t="s">
        <v>9608</v>
      </c>
      <c r="F551" s="3"/>
      <c r="G551" s="1" t="s">
        <v>11</v>
      </c>
      <c r="H551" s="1" t="s">
        <v>11</v>
      </c>
      <c r="I551" s="1" t="s">
        <v>11</v>
      </c>
    </row>
    <row r="552" hidden="1">
      <c r="A552" s="4" t="s">
        <v>5909</v>
      </c>
      <c r="B552" s="1" t="s">
        <v>5910</v>
      </c>
      <c r="C552" s="1" t="s">
        <v>5911</v>
      </c>
      <c r="D552" s="1" t="s">
        <v>10883</v>
      </c>
      <c r="E552" s="1" t="s">
        <v>9661</v>
      </c>
      <c r="F552" s="1" t="s">
        <v>1924</v>
      </c>
      <c r="G552" s="1" t="s">
        <v>5913</v>
      </c>
      <c r="H552" s="5" t="s">
        <v>5914</v>
      </c>
      <c r="I552" s="1" t="s">
        <v>53</v>
      </c>
    </row>
    <row r="553" hidden="1">
      <c r="A553" s="4" t="s">
        <v>5922</v>
      </c>
      <c r="B553" s="1" t="s">
        <v>5923</v>
      </c>
      <c r="C553" s="3"/>
      <c r="D553" s="1" t="s">
        <v>9575</v>
      </c>
      <c r="E553" s="1" t="s">
        <v>9608</v>
      </c>
      <c r="F553" s="3"/>
      <c r="G553" s="1" t="s">
        <v>11</v>
      </c>
      <c r="H553" s="1" t="s">
        <v>11</v>
      </c>
      <c r="I553" s="1" t="s">
        <v>11</v>
      </c>
    </row>
    <row r="554" hidden="1">
      <c r="A554" s="4" t="s">
        <v>5925</v>
      </c>
      <c r="B554" s="1" t="s">
        <v>5926</v>
      </c>
      <c r="C554" s="1" t="s">
        <v>5927</v>
      </c>
      <c r="D554" s="1" t="s">
        <v>10884</v>
      </c>
      <c r="E554" s="1" t="s">
        <v>10101</v>
      </c>
      <c r="F554" s="1" t="s">
        <v>5929</v>
      </c>
      <c r="G554" s="1" t="s">
        <v>11</v>
      </c>
      <c r="H554" s="1" t="s">
        <v>11</v>
      </c>
      <c r="I554" s="1" t="s">
        <v>80</v>
      </c>
    </row>
    <row r="555" hidden="1">
      <c r="A555" s="4" t="s">
        <v>5937</v>
      </c>
      <c r="B555" s="1" t="s">
        <v>5938</v>
      </c>
      <c r="C555" s="1" t="s">
        <v>5939</v>
      </c>
      <c r="D555" s="1" t="s">
        <v>10885</v>
      </c>
      <c r="E555" s="1" t="s">
        <v>9603</v>
      </c>
      <c r="F555" s="1" t="s">
        <v>5941</v>
      </c>
      <c r="G555" s="1" t="s">
        <v>11</v>
      </c>
      <c r="H555" s="5" t="s">
        <v>5942</v>
      </c>
      <c r="I555" s="1" t="s">
        <v>80</v>
      </c>
    </row>
    <row r="556" hidden="1">
      <c r="A556" s="4" t="s">
        <v>5944</v>
      </c>
      <c r="B556" s="1" t="s">
        <v>5945</v>
      </c>
      <c r="C556" s="1" t="s">
        <v>5946</v>
      </c>
      <c r="D556" s="1" t="s">
        <v>10886</v>
      </c>
      <c r="E556" s="1" t="s">
        <v>9631</v>
      </c>
      <c r="F556" s="1" t="s">
        <v>5948</v>
      </c>
      <c r="G556" s="1" t="s">
        <v>5949</v>
      </c>
      <c r="H556" s="5" t="s">
        <v>5950</v>
      </c>
      <c r="I556" s="1" t="s">
        <v>183</v>
      </c>
    </row>
    <row r="557" hidden="1">
      <c r="A557" s="4" t="s">
        <v>5954</v>
      </c>
      <c r="B557" s="1" t="s">
        <v>5955</v>
      </c>
      <c r="C557" s="1" t="s">
        <v>5956</v>
      </c>
      <c r="D557" s="1" t="s">
        <v>10887</v>
      </c>
      <c r="E557" s="1" t="s">
        <v>9592</v>
      </c>
      <c r="F557" s="1" t="s">
        <v>5958</v>
      </c>
      <c r="G557" s="1" t="s">
        <v>11</v>
      </c>
      <c r="H557" s="3"/>
      <c r="I557" s="1" t="s">
        <v>53</v>
      </c>
    </row>
    <row r="558" hidden="1">
      <c r="A558" s="4" t="s">
        <v>5960</v>
      </c>
      <c r="B558" s="1" t="s">
        <v>5961</v>
      </c>
      <c r="C558" s="1" t="s">
        <v>5962</v>
      </c>
      <c r="D558" s="1" t="s">
        <v>10888</v>
      </c>
      <c r="E558" s="1" t="s">
        <v>9661</v>
      </c>
      <c r="F558" s="1" t="s">
        <v>5964</v>
      </c>
      <c r="G558" s="1" t="s">
        <v>5965</v>
      </c>
      <c r="H558" s="5" t="s">
        <v>5966</v>
      </c>
      <c r="I558" s="1" t="s">
        <v>924</v>
      </c>
    </row>
    <row r="559" hidden="1">
      <c r="A559" s="4" t="s">
        <v>5988</v>
      </c>
      <c r="B559" s="1" t="s">
        <v>5989</v>
      </c>
      <c r="C559" s="1" t="s">
        <v>5990</v>
      </c>
      <c r="D559" s="1" t="s">
        <v>10889</v>
      </c>
      <c r="E559" s="1" t="s">
        <v>9597</v>
      </c>
      <c r="F559" s="1" t="s">
        <v>5992</v>
      </c>
      <c r="G559" s="1" t="s">
        <v>11</v>
      </c>
      <c r="H559" s="1" t="s">
        <v>11</v>
      </c>
      <c r="I559" s="1" t="s">
        <v>154</v>
      </c>
    </row>
    <row r="560" hidden="1">
      <c r="A560" s="4" t="s">
        <v>5994</v>
      </c>
      <c r="B560" s="1" t="s">
        <v>5995</v>
      </c>
      <c r="C560" s="1" t="s">
        <v>5996</v>
      </c>
      <c r="D560" s="1" t="s">
        <v>10890</v>
      </c>
      <c r="E560" s="1" t="s">
        <v>9597</v>
      </c>
      <c r="F560" s="1" t="s">
        <v>5998</v>
      </c>
      <c r="G560" s="1" t="s">
        <v>5999</v>
      </c>
      <c r="H560" s="1" t="s">
        <v>11</v>
      </c>
      <c r="I560" s="1" t="s">
        <v>80</v>
      </c>
    </row>
    <row r="561" hidden="1">
      <c r="A561" s="4" t="s">
        <v>6011</v>
      </c>
      <c r="B561" s="1" t="s">
        <v>6012</v>
      </c>
      <c r="C561" s="1" t="s">
        <v>6013</v>
      </c>
      <c r="D561" s="1" t="s">
        <v>10891</v>
      </c>
      <c r="E561" s="1" t="s">
        <v>9631</v>
      </c>
      <c r="F561" s="1" t="s">
        <v>6015</v>
      </c>
      <c r="G561" s="1" t="s">
        <v>6016</v>
      </c>
      <c r="H561" s="5" t="s">
        <v>6017</v>
      </c>
      <c r="I561" s="1" t="s">
        <v>80</v>
      </c>
    </row>
    <row r="562" hidden="1">
      <c r="A562" s="4" t="s">
        <v>6021</v>
      </c>
      <c r="B562" s="1" t="s">
        <v>6022</v>
      </c>
      <c r="C562" s="1" t="s">
        <v>6023</v>
      </c>
      <c r="D562" s="1" t="s">
        <v>10892</v>
      </c>
      <c r="E562" s="1" t="s">
        <v>9592</v>
      </c>
      <c r="F562" s="1" t="s">
        <v>6025</v>
      </c>
      <c r="G562" s="1" t="s">
        <v>11</v>
      </c>
      <c r="H562" s="5" t="s">
        <v>6026</v>
      </c>
      <c r="I562" s="1" t="s">
        <v>80</v>
      </c>
    </row>
    <row r="563" hidden="1">
      <c r="A563" s="4" t="s">
        <v>6032</v>
      </c>
      <c r="B563" s="1" t="s">
        <v>6033</v>
      </c>
      <c r="C563" s="1" t="s">
        <v>6034</v>
      </c>
      <c r="D563" s="1" t="s">
        <v>10893</v>
      </c>
      <c r="E563" s="1" t="s">
        <v>9597</v>
      </c>
      <c r="F563" s="1" t="s">
        <v>6036</v>
      </c>
      <c r="G563" s="1" t="s">
        <v>11</v>
      </c>
      <c r="H563" s="5" t="s">
        <v>6037</v>
      </c>
      <c r="I563" s="1" t="s">
        <v>80</v>
      </c>
    </row>
    <row r="564" hidden="1">
      <c r="A564" s="4" t="s">
        <v>6039</v>
      </c>
      <c r="B564" s="1" t="s">
        <v>6040</v>
      </c>
      <c r="C564" s="1" t="s">
        <v>6041</v>
      </c>
      <c r="D564" s="1" t="s">
        <v>10894</v>
      </c>
      <c r="E564" s="1" t="s">
        <v>9597</v>
      </c>
      <c r="F564" s="1" t="s">
        <v>6043</v>
      </c>
      <c r="G564" s="1" t="s">
        <v>11</v>
      </c>
      <c r="H564" s="5" t="s">
        <v>6044</v>
      </c>
      <c r="I564" s="1" t="s">
        <v>312</v>
      </c>
    </row>
    <row r="565" hidden="1">
      <c r="A565" s="4" t="s">
        <v>6048</v>
      </c>
      <c r="B565" s="1" t="s">
        <v>6049</v>
      </c>
      <c r="C565" s="3"/>
      <c r="D565" s="1" t="s">
        <v>9575</v>
      </c>
      <c r="E565" s="1" t="s">
        <v>9608</v>
      </c>
      <c r="F565" s="3"/>
      <c r="G565" s="1" t="s">
        <v>11</v>
      </c>
      <c r="H565" s="1" t="s">
        <v>11</v>
      </c>
      <c r="I565" s="1" t="s">
        <v>11</v>
      </c>
    </row>
    <row r="566" hidden="1">
      <c r="A566" s="4" t="s">
        <v>6053</v>
      </c>
      <c r="B566" s="1" t="s">
        <v>6054</v>
      </c>
      <c r="C566" s="1" t="s">
        <v>6055</v>
      </c>
      <c r="D566" s="1" t="s">
        <v>10895</v>
      </c>
      <c r="E566" s="1" t="s">
        <v>9603</v>
      </c>
      <c r="F566" s="1" t="s">
        <v>6057</v>
      </c>
      <c r="G566" s="1" t="s">
        <v>11</v>
      </c>
      <c r="H566" s="1" t="s">
        <v>11</v>
      </c>
      <c r="I566" s="1" t="s">
        <v>31</v>
      </c>
    </row>
    <row r="567" hidden="1">
      <c r="A567" s="4" t="s">
        <v>6059</v>
      </c>
      <c r="B567" s="1" t="s">
        <v>6060</v>
      </c>
      <c r="C567" s="1" t="s">
        <v>6061</v>
      </c>
      <c r="D567" s="1" t="s">
        <v>10731</v>
      </c>
      <c r="E567" s="1" t="s">
        <v>9597</v>
      </c>
      <c r="F567" s="1" t="s">
        <v>6063</v>
      </c>
      <c r="G567" s="1" t="s">
        <v>6064</v>
      </c>
      <c r="H567" s="5" t="s">
        <v>6065</v>
      </c>
      <c r="I567" s="1" t="s">
        <v>31</v>
      </c>
    </row>
    <row r="568" hidden="1">
      <c r="A568" s="4" t="s">
        <v>6069</v>
      </c>
      <c r="B568" s="1" t="s">
        <v>6070</v>
      </c>
      <c r="C568" s="1" t="s">
        <v>6071</v>
      </c>
      <c r="D568" s="1" t="s">
        <v>10896</v>
      </c>
      <c r="E568" s="1" t="s">
        <v>9631</v>
      </c>
      <c r="F568" s="1" t="s">
        <v>6073</v>
      </c>
      <c r="G568" s="1" t="s">
        <v>11</v>
      </c>
      <c r="H568" s="1" t="s">
        <v>6074</v>
      </c>
      <c r="I568" s="1" t="s">
        <v>154</v>
      </c>
    </row>
    <row r="569" hidden="1">
      <c r="A569" s="4" t="s">
        <v>6086</v>
      </c>
      <c r="B569" s="1" t="s">
        <v>6087</v>
      </c>
      <c r="C569" s="1" t="s">
        <v>6088</v>
      </c>
      <c r="D569" s="1" t="s">
        <v>10897</v>
      </c>
      <c r="E569" s="1" t="s">
        <v>9592</v>
      </c>
      <c r="F569" s="1" t="s">
        <v>6090</v>
      </c>
      <c r="G569" s="1" t="s">
        <v>11</v>
      </c>
      <c r="H569" s="5" t="s">
        <v>6091</v>
      </c>
      <c r="I569" s="1" t="s">
        <v>312</v>
      </c>
    </row>
    <row r="570" hidden="1">
      <c r="A570" s="4" t="s">
        <v>6095</v>
      </c>
      <c r="B570" s="1" t="s">
        <v>6096</v>
      </c>
      <c r="C570" s="1" t="s">
        <v>6097</v>
      </c>
      <c r="D570" s="1" t="s">
        <v>10898</v>
      </c>
      <c r="E570" s="1" t="s">
        <v>9661</v>
      </c>
      <c r="F570" s="1" t="s">
        <v>6099</v>
      </c>
      <c r="G570" s="1" t="s">
        <v>6100</v>
      </c>
      <c r="H570" s="5" t="s">
        <v>6101</v>
      </c>
      <c r="I570" s="1" t="s">
        <v>183</v>
      </c>
    </row>
    <row r="571" hidden="1">
      <c r="A571" s="4" t="s">
        <v>6105</v>
      </c>
      <c r="B571" s="1" t="s">
        <v>6106</v>
      </c>
      <c r="C571" s="1" t="s">
        <v>6107</v>
      </c>
      <c r="D571" s="1" t="s">
        <v>10899</v>
      </c>
      <c r="E571" s="1" t="s">
        <v>9592</v>
      </c>
      <c r="F571" s="1" t="s">
        <v>6109</v>
      </c>
      <c r="G571" s="1" t="s">
        <v>11</v>
      </c>
      <c r="H571" s="5" t="s">
        <v>6110</v>
      </c>
      <c r="I571" s="1" t="s">
        <v>382</v>
      </c>
    </row>
    <row r="572" hidden="1">
      <c r="A572" s="4" t="s">
        <v>6112</v>
      </c>
      <c r="B572" s="1" t="s">
        <v>6113</v>
      </c>
      <c r="C572" s="1" t="s">
        <v>6114</v>
      </c>
      <c r="D572" s="1" t="s">
        <v>10900</v>
      </c>
      <c r="E572" s="1" t="s">
        <v>9603</v>
      </c>
      <c r="F572" s="1" t="s">
        <v>6116</v>
      </c>
      <c r="G572" s="1" t="s">
        <v>11</v>
      </c>
      <c r="H572" s="5" t="s">
        <v>6117</v>
      </c>
      <c r="I572" s="1" t="s">
        <v>382</v>
      </c>
    </row>
    <row r="573" hidden="1">
      <c r="A573" s="4" t="s">
        <v>6119</v>
      </c>
      <c r="B573" s="1" t="s">
        <v>6120</v>
      </c>
      <c r="C573" s="1" t="s">
        <v>6121</v>
      </c>
      <c r="D573" s="1" t="s">
        <v>10901</v>
      </c>
      <c r="E573" s="1" t="s">
        <v>9661</v>
      </c>
      <c r="F573" s="1" t="s">
        <v>6123</v>
      </c>
      <c r="G573" s="1" t="s">
        <v>11</v>
      </c>
      <c r="H573" s="5" t="s">
        <v>6124</v>
      </c>
      <c r="I573" s="1" t="s">
        <v>31</v>
      </c>
    </row>
    <row r="574" hidden="1">
      <c r="A574" s="4" t="s">
        <v>6128</v>
      </c>
      <c r="B574" s="1" t="s">
        <v>6129</v>
      </c>
      <c r="C574" s="1" t="s">
        <v>6130</v>
      </c>
      <c r="D574" s="1" t="s">
        <v>10902</v>
      </c>
      <c r="E574" s="1" t="s">
        <v>9661</v>
      </c>
      <c r="F574" s="1" t="s">
        <v>6132</v>
      </c>
      <c r="G574" s="1" t="s">
        <v>11</v>
      </c>
      <c r="H574" s="1" t="s">
        <v>11</v>
      </c>
      <c r="I574" s="1" t="s">
        <v>183</v>
      </c>
    </row>
    <row r="575" hidden="1">
      <c r="A575" s="4" t="s">
        <v>6134</v>
      </c>
      <c r="B575" s="1" t="s">
        <v>6135</v>
      </c>
      <c r="C575" s="1" t="s">
        <v>6136</v>
      </c>
      <c r="D575" s="1" t="s">
        <v>10903</v>
      </c>
      <c r="E575" s="1" t="s">
        <v>9741</v>
      </c>
      <c r="F575" s="1" t="s">
        <v>6138</v>
      </c>
      <c r="G575" s="1" t="s">
        <v>11</v>
      </c>
      <c r="H575" s="5" t="s">
        <v>6139</v>
      </c>
      <c r="I575" s="1" t="s">
        <v>183</v>
      </c>
    </row>
    <row r="576" hidden="1">
      <c r="A576" s="4" t="s">
        <v>6141</v>
      </c>
      <c r="B576" s="1" t="s">
        <v>6142</v>
      </c>
      <c r="C576" s="1" t="s">
        <v>6143</v>
      </c>
      <c r="D576" s="1" t="s">
        <v>10904</v>
      </c>
      <c r="E576" s="1" t="s">
        <v>9603</v>
      </c>
      <c r="F576" s="1" t="s">
        <v>6145</v>
      </c>
      <c r="G576" s="1" t="s">
        <v>6146</v>
      </c>
      <c r="H576" s="1" t="s">
        <v>11</v>
      </c>
      <c r="I576" s="1" t="s">
        <v>382</v>
      </c>
    </row>
    <row r="577" hidden="1">
      <c r="A577" s="4" t="s">
        <v>6160</v>
      </c>
      <c r="B577" s="1" t="s">
        <v>6161</v>
      </c>
      <c r="C577" s="1" t="s">
        <v>6162</v>
      </c>
      <c r="D577" s="1" t="s">
        <v>10905</v>
      </c>
      <c r="E577" s="1" t="s">
        <v>9603</v>
      </c>
      <c r="F577" s="1" t="s">
        <v>6164</v>
      </c>
      <c r="G577" s="1" t="s">
        <v>11</v>
      </c>
      <c r="H577" s="1" t="s">
        <v>11</v>
      </c>
      <c r="I577" s="1" t="s">
        <v>53</v>
      </c>
    </row>
    <row r="578" hidden="1">
      <c r="A578" s="4" t="s">
        <v>6174</v>
      </c>
      <c r="B578" s="5" t="s">
        <v>6175</v>
      </c>
      <c r="C578" s="3"/>
      <c r="D578" s="1" t="s">
        <v>9575</v>
      </c>
      <c r="E578" s="1" t="s">
        <v>9608</v>
      </c>
      <c r="F578" s="3"/>
      <c r="G578" s="1" t="s">
        <v>11</v>
      </c>
      <c r="H578" s="1" t="s">
        <v>11</v>
      </c>
      <c r="I578" s="1" t="s">
        <v>11</v>
      </c>
    </row>
    <row r="579" hidden="1">
      <c r="A579" s="4" t="s">
        <v>6179</v>
      </c>
      <c r="B579" s="1" t="s">
        <v>6180</v>
      </c>
      <c r="C579" s="1" t="s">
        <v>6181</v>
      </c>
      <c r="D579" s="1" t="s">
        <v>10906</v>
      </c>
      <c r="E579" s="1" t="s">
        <v>9603</v>
      </c>
      <c r="F579" s="1" t="s">
        <v>6183</v>
      </c>
      <c r="G579" s="1" t="s">
        <v>11</v>
      </c>
      <c r="H579" s="3"/>
      <c r="I579" s="1" t="s">
        <v>80</v>
      </c>
    </row>
    <row r="580" hidden="1">
      <c r="A580" s="4" t="s">
        <v>6187</v>
      </c>
      <c r="B580" s="1" t="s">
        <v>6188</v>
      </c>
      <c r="C580" s="1" t="s">
        <v>6189</v>
      </c>
      <c r="D580" s="1" t="s">
        <v>10907</v>
      </c>
      <c r="E580" s="1" t="s">
        <v>9592</v>
      </c>
      <c r="F580" s="1" t="s">
        <v>6191</v>
      </c>
      <c r="G580" s="1" t="s">
        <v>11</v>
      </c>
      <c r="H580" s="5" t="s">
        <v>6192</v>
      </c>
      <c r="I580" s="1" t="s">
        <v>154</v>
      </c>
    </row>
    <row r="581" hidden="1">
      <c r="A581" s="4" t="s">
        <v>6194</v>
      </c>
      <c r="B581" s="1" t="s">
        <v>6195</v>
      </c>
      <c r="C581" s="3"/>
      <c r="D581" s="1" t="s">
        <v>9575</v>
      </c>
      <c r="E581" s="1" t="s">
        <v>9608</v>
      </c>
      <c r="F581" s="3"/>
      <c r="G581" s="1" t="s">
        <v>11</v>
      </c>
      <c r="H581" s="1" t="s">
        <v>11</v>
      </c>
      <c r="I581" s="1" t="s">
        <v>11</v>
      </c>
    </row>
    <row r="582" hidden="1">
      <c r="A582" s="4" t="s">
        <v>6201</v>
      </c>
      <c r="B582" s="1" t="s">
        <v>6202</v>
      </c>
      <c r="C582" s="1" t="s">
        <v>6203</v>
      </c>
      <c r="D582" s="1" t="s">
        <v>10908</v>
      </c>
      <c r="E582" s="1" t="s">
        <v>9661</v>
      </c>
      <c r="F582" s="1" t="s">
        <v>6205</v>
      </c>
      <c r="G582" s="1" t="s">
        <v>6206</v>
      </c>
      <c r="H582" s="1" t="s">
        <v>11</v>
      </c>
      <c r="I582" s="1" t="s">
        <v>183</v>
      </c>
    </row>
    <row r="583" hidden="1">
      <c r="A583" s="4" t="s">
        <v>6208</v>
      </c>
      <c r="B583" s="1" t="s">
        <v>6209</v>
      </c>
      <c r="C583" s="1" t="s">
        <v>6210</v>
      </c>
      <c r="D583" s="1" t="s">
        <v>10909</v>
      </c>
      <c r="E583" s="1" t="s">
        <v>9603</v>
      </c>
      <c r="F583" s="1" t="s">
        <v>6212</v>
      </c>
      <c r="G583" s="1" t="s">
        <v>6213</v>
      </c>
      <c r="H583" s="5" t="s">
        <v>6214</v>
      </c>
      <c r="I583" s="1" t="s">
        <v>31</v>
      </c>
    </row>
    <row r="584" hidden="1">
      <c r="A584" s="4" t="s">
        <v>6216</v>
      </c>
      <c r="B584" s="1" t="s">
        <v>6217</v>
      </c>
      <c r="C584" s="1" t="s">
        <v>6218</v>
      </c>
      <c r="D584" s="1" t="s">
        <v>10910</v>
      </c>
      <c r="E584" s="1" t="s">
        <v>9597</v>
      </c>
      <c r="F584" s="1" t="s">
        <v>6220</v>
      </c>
      <c r="G584" s="1" t="s">
        <v>11</v>
      </c>
      <c r="H584" s="5" t="s">
        <v>6221</v>
      </c>
      <c r="I584" s="1" t="s">
        <v>382</v>
      </c>
    </row>
    <row r="585" hidden="1">
      <c r="A585" s="4" t="s">
        <v>6223</v>
      </c>
      <c r="B585" s="1" t="s">
        <v>6224</v>
      </c>
      <c r="C585" s="1" t="s">
        <v>6225</v>
      </c>
      <c r="D585" s="1" t="s">
        <v>10911</v>
      </c>
      <c r="E585" s="1" t="s">
        <v>9603</v>
      </c>
      <c r="F585" s="1" t="s">
        <v>6227</v>
      </c>
      <c r="G585" s="1" t="s">
        <v>11</v>
      </c>
      <c r="H585" s="5" t="s">
        <v>6228</v>
      </c>
      <c r="I585" s="1" t="s">
        <v>1199</v>
      </c>
    </row>
    <row r="586" hidden="1">
      <c r="A586" s="4" t="s">
        <v>6230</v>
      </c>
      <c r="B586" s="1" t="s">
        <v>6231</v>
      </c>
      <c r="C586" s="1" t="s">
        <v>6232</v>
      </c>
      <c r="D586" s="1" t="s">
        <v>10912</v>
      </c>
      <c r="E586" s="1" t="s">
        <v>9631</v>
      </c>
      <c r="F586" s="1" t="s">
        <v>6234</v>
      </c>
      <c r="G586" s="1" t="s">
        <v>11</v>
      </c>
      <c r="H586" s="5" t="s">
        <v>6235</v>
      </c>
      <c r="I586" s="1" t="s">
        <v>80</v>
      </c>
    </row>
    <row r="587" hidden="1">
      <c r="A587" s="4" t="s">
        <v>6241</v>
      </c>
      <c r="B587" s="1" t="s">
        <v>6242</v>
      </c>
      <c r="C587" s="1" t="s">
        <v>6243</v>
      </c>
      <c r="D587" s="1" t="s">
        <v>10913</v>
      </c>
      <c r="E587" s="1" t="s">
        <v>9661</v>
      </c>
      <c r="F587" s="1" t="s">
        <v>6245</v>
      </c>
      <c r="G587" s="1" t="s">
        <v>6246</v>
      </c>
      <c r="H587" s="1" t="s">
        <v>11</v>
      </c>
      <c r="I587" s="1" t="s">
        <v>154</v>
      </c>
    </row>
    <row r="588" hidden="1">
      <c r="A588" s="4" t="s">
        <v>6248</v>
      </c>
      <c r="B588" s="1" t="s">
        <v>6249</v>
      </c>
      <c r="C588" s="1" t="s">
        <v>6250</v>
      </c>
      <c r="D588" s="1" t="s">
        <v>10914</v>
      </c>
      <c r="E588" s="1" t="s">
        <v>9592</v>
      </c>
      <c r="F588" s="1" t="s">
        <v>6252</v>
      </c>
      <c r="G588" s="1" t="s">
        <v>11</v>
      </c>
      <c r="H588" s="1" t="s">
        <v>11</v>
      </c>
      <c r="I588" s="1" t="s">
        <v>80</v>
      </c>
    </row>
    <row r="589" hidden="1">
      <c r="A589" s="4" t="s">
        <v>6258</v>
      </c>
      <c r="B589" s="1" t="s">
        <v>6259</v>
      </c>
      <c r="C589" s="1" t="s">
        <v>6260</v>
      </c>
      <c r="D589" s="1" t="s">
        <v>10915</v>
      </c>
      <c r="E589" s="1" t="s">
        <v>9592</v>
      </c>
      <c r="F589" s="1" t="s">
        <v>6262</v>
      </c>
      <c r="G589" s="1" t="s">
        <v>11</v>
      </c>
      <c r="H589" s="1" t="s">
        <v>11</v>
      </c>
      <c r="I589" s="1" t="s">
        <v>924</v>
      </c>
    </row>
    <row r="590" hidden="1">
      <c r="A590" s="4" t="s">
        <v>6270</v>
      </c>
      <c r="B590" s="1" t="s">
        <v>6271</v>
      </c>
      <c r="C590" s="1" t="s">
        <v>6272</v>
      </c>
      <c r="D590" s="1" t="s">
        <v>10916</v>
      </c>
      <c r="E590" s="1" t="s">
        <v>10134</v>
      </c>
      <c r="F590" s="1" t="s">
        <v>6274</v>
      </c>
      <c r="G590" s="1" t="s">
        <v>11</v>
      </c>
      <c r="H590" s="5" t="s">
        <v>6275</v>
      </c>
      <c r="I590" s="1" t="s">
        <v>312</v>
      </c>
    </row>
    <row r="591" hidden="1">
      <c r="A591" s="4" t="s">
        <v>6277</v>
      </c>
      <c r="B591" s="1" t="s">
        <v>6278</v>
      </c>
      <c r="C591" s="1" t="s">
        <v>6279</v>
      </c>
      <c r="D591" s="1" t="s">
        <v>10917</v>
      </c>
      <c r="E591" s="1" t="s">
        <v>9597</v>
      </c>
      <c r="F591" s="1" t="s">
        <v>6281</v>
      </c>
      <c r="G591" s="1" t="s">
        <v>11</v>
      </c>
      <c r="H591" s="5" t="s">
        <v>6282</v>
      </c>
      <c r="I591" s="1" t="s">
        <v>11</v>
      </c>
    </row>
    <row r="592" hidden="1">
      <c r="A592" s="4" t="s">
        <v>6284</v>
      </c>
      <c r="B592" s="1" t="s">
        <v>6285</v>
      </c>
      <c r="C592" s="1" t="s">
        <v>6286</v>
      </c>
      <c r="D592" s="1" t="s">
        <v>10918</v>
      </c>
      <c r="E592" s="1" t="s">
        <v>9597</v>
      </c>
      <c r="F592" s="1" t="s">
        <v>6288</v>
      </c>
      <c r="G592" s="1" t="s">
        <v>6289</v>
      </c>
      <c r="H592" s="5" t="s">
        <v>6290</v>
      </c>
      <c r="I592" s="1" t="s">
        <v>31</v>
      </c>
    </row>
    <row r="593" hidden="1">
      <c r="A593" s="4" t="s">
        <v>6292</v>
      </c>
      <c r="B593" s="1" t="s">
        <v>6293</v>
      </c>
      <c r="C593" s="1" t="s">
        <v>6294</v>
      </c>
      <c r="D593" s="1" t="s">
        <v>10919</v>
      </c>
      <c r="E593" s="1" t="s">
        <v>9597</v>
      </c>
      <c r="F593" s="1" t="s">
        <v>6296</v>
      </c>
      <c r="G593" s="1" t="s">
        <v>11</v>
      </c>
      <c r="H593" s="1" t="s">
        <v>11</v>
      </c>
      <c r="I593" s="1" t="s">
        <v>154</v>
      </c>
    </row>
    <row r="594" hidden="1">
      <c r="A594" s="4" t="s">
        <v>6300</v>
      </c>
      <c r="B594" s="1" t="s">
        <v>6301</v>
      </c>
      <c r="C594" s="1" t="s">
        <v>6302</v>
      </c>
      <c r="D594" s="1" t="s">
        <v>10920</v>
      </c>
      <c r="E594" s="1" t="s">
        <v>9597</v>
      </c>
      <c r="F594" s="1" t="s">
        <v>6304</v>
      </c>
      <c r="G594" s="1" t="s">
        <v>6305</v>
      </c>
      <c r="H594" s="1" t="s">
        <v>11</v>
      </c>
      <c r="I594" s="1" t="s">
        <v>31</v>
      </c>
    </row>
    <row r="595" hidden="1">
      <c r="A595" s="4" t="s">
        <v>6313</v>
      </c>
      <c r="B595" s="1" t="s">
        <v>6314</v>
      </c>
      <c r="C595" s="1" t="s">
        <v>6315</v>
      </c>
      <c r="D595" s="1" t="s">
        <v>10921</v>
      </c>
      <c r="E595" s="1" t="s">
        <v>9592</v>
      </c>
      <c r="F595" s="1" t="s">
        <v>6317</v>
      </c>
      <c r="G595" s="1" t="s">
        <v>11</v>
      </c>
      <c r="H595" s="5" t="s">
        <v>6318</v>
      </c>
      <c r="I595" s="1" t="s">
        <v>80</v>
      </c>
    </row>
    <row r="596" hidden="1">
      <c r="A596" s="4" t="s">
        <v>6326</v>
      </c>
      <c r="B596" s="1" t="s">
        <v>6327</v>
      </c>
      <c r="C596" s="1" t="s">
        <v>6328</v>
      </c>
      <c r="D596" s="1" t="s">
        <v>10922</v>
      </c>
      <c r="E596" s="1" t="s">
        <v>9592</v>
      </c>
      <c r="F596" s="1" t="s">
        <v>6330</v>
      </c>
      <c r="G596" s="1" t="s">
        <v>11</v>
      </c>
      <c r="H596" s="5" t="s">
        <v>6331</v>
      </c>
      <c r="I596" s="1" t="s">
        <v>654</v>
      </c>
    </row>
    <row r="597" hidden="1">
      <c r="A597" s="4" t="s">
        <v>6335</v>
      </c>
      <c r="B597" s="1" t="s">
        <v>6336</v>
      </c>
      <c r="C597" s="1" t="s">
        <v>6337</v>
      </c>
      <c r="D597" s="1" t="s">
        <v>10923</v>
      </c>
      <c r="E597" s="1" t="s">
        <v>9592</v>
      </c>
      <c r="F597" s="1" t="s">
        <v>6339</v>
      </c>
      <c r="G597" s="1" t="s">
        <v>11</v>
      </c>
      <c r="H597" s="5" t="s">
        <v>6340</v>
      </c>
      <c r="I597" s="1" t="s">
        <v>80</v>
      </c>
    </row>
    <row r="598" hidden="1">
      <c r="A598" s="4" t="s">
        <v>6356</v>
      </c>
      <c r="B598" s="1" t="s">
        <v>6357</v>
      </c>
      <c r="C598" s="1" t="s">
        <v>6358</v>
      </c>
      <c r="D598" s="1" t="s">
        <v>10924</v>
      </c>
      <c r="E598" s="1" t="s">
        <v>9661</v>
      </c>
      <c r="F598" s="1" t="s">
        <v>6360</v>
      </c>
      <c r="G598" s="1" t="s">
        <v>11</v>
      </c>
      <c r="H598" s="1" t="s">
        <v>11</v>
      </c>
      <c r="I598" s="1" t="s">
        <v>80</v>
      </c>
    </row>
    <row r="599" hidden="1">
      <c r="A599" s="4" t="s">
        <v>6370</v>
      </c>
      <c r="B599" s="1" t="s">
        <v>6371</v>
      </c>
      <c r="C599" s="3"/>
      <c r="D599" s="1" t="s">
        <v>9575</v>
      </c>
      <c r="E599" s="1" t="s">
        <v>9608</v>
      </c>
      <c r="F599" s="3"/>
      <c r="G599" s="1" t="s">
        <v>11</v>
      </c>
      <c r="H599" s="1" t="s">
        <v>11</v>
      </c>
      <c r="I599" s="1" t="s">
        <v>11</v>
      </c>
    </row>
    <row r="600" hidden="1">
      <c r="A600" s="4" t="s">
        <v>6373</v>
      </c>
      <c r="B600" s="1" t="s">
        <v>6374</v>
      </c>
      <c r="C600" s="1" t="s">
        <v>6375</v>
      </c>
      <c r="D600" s="1" t="s">
        <v>10925</v>
      </c>
      <c r="E600" s="1" t="s">
        <v>9603</v>
      </c>
      <c r="F600" s="1" t="s">
        <v>6377</v>
      </c>
      <c r="G600" s="1" t="s">
        <v>6378</v>
      </c>
      <c r="H600" s="5" t="s">
        <v>6379</v>
      </c>
      <c r="I600" s="1" t="s">
        <v>924</v>
      </c>
    </row>
    <row r="601" hidden="1">
      <c r="A601" s="4" t="s">
        <v>6393</v>
      </c>
      <c r="B601" s="1" t="s">
        <v>6394</v>
      </c>
      <c r="C601" s="1" t="s">
        <v>6395</v>
      </c>
      <c r="D601" s="1" t="s">
        <v>10926</v>
      </c>
      <c r="E601" s="1" t="s">
        <v>9592</v>
      </c>
      <c r="F601" s="1" t="s">
        <v>6397</v>
      </c>
      <c r="G601" s="1" t="s">
        <v>6398</v>
      </c>
      <c r="H601" s="5" t="s">
        <v>6399</v>
      </c>
      <c r="I601" s="1" t="s">
        <v>924</v>
      </c>
    </row>
    <row r="602" hidden="1">
      <c r="A602" s="4" t="s">
        <v>6403</v>
      </c>
      <c r="B602" s="1" t="s">
        <v>6404</v>
      </c>
      <c r="C602" s="1" t="s">
        <v>6405</v>
      </c>
      <c r="D602" s="1" t="s">
        <v>10927</v>
      </c>
      <c r="E602" s="1" t="s">
        <v>9628</v>
      </c>
      <c r="F602" s="1" t="s">
        <v>6407</v>
      </c>
      <c r="G602" s="1" t="s">
        <v>11</v>
      </c>
      <c r="H602" s="5" t="s">
        <v>6408</v>
      </c>
      <c r="I602" s="1" t="s">
        <v>31</v>
      </c>
    </row>
    <row r="603" hidden="1">
      <c r="A603" s="4" t="s">
        <v>6418</v>
      </c>
      <c r="B603" s="1" t="s">
        <v>6419</v>
      </c>
      <c r="C603" s="1" t="s">
        <v>6420</v>
      </c>
      <c r="D603" s="1" t="s">
        <v>10928</v>
      </c>
      <c r="E603" s="1" t="s">
        <v>9601</v>
      </c>
      <c r="F603" s="1" t="s">
        <v>6422</v>
      </c>
      <c r="G603" s="1" t="s">
        <v>11</v>
      </c>
      <c r="H603" s="1" t="s">
        <v>11</v>
      </c>
      <c r="I603" s="1" t="s">
        <v>80</v>
      </c>
    </row>
    <row r="604" hidden="1">
      <c r="A604" s="4" t="s">
        <v>6424</v>
      </c>
      <c r="B604" s="1" t="s">
        <v>6425</v>
      </c>
      <c r="C604" s="1" t="s">
        <v>6426</v>
      </c>
      <c r="D604" s="1" t="s">
        <v>10929</v>
      </c>
      <c r="E604" s="1" t="s">
        <v>9603</v>
      </c>
      <c r="F604" s="1" t="s">
        <v>6428</v>
      </c>
      <c r="G604" s="1" t="s">
        <v>11</v>
      </c>
      <c r="H604" s="1" t="s">
        <v>11</v>
      </c>
      <c r="I604" s="1" t="s">
        <v>80</v>
      </c>
    </row>
    <row r="605" hidden="1">
      <c r="A605" s="4" t="s">
        <v>6430</v>
      </c>
      <c r="B605" s="1" t="s">
        <v>6431</v>
      </c>
      <c r="C605" s="1" t="s">
        <v>6432</v>
      </c>
      <c r="D605" s="1" t="s">
        <v>10930</v>
      </c>
      <c r="E605" s="1" t="s">
        <v>9592</v>
      </c>
      <c r="F605" s="1" t="s">
        <v>6434</v>
      </c>
      <c r="G605" s="1" t="s">
        <v>11</v>
      </c>
      <c r="H605" s="1" t="s">
        <v>11</v>
      </c>
      <c r="I605" s="1" t="s">
        <v>53</v>
      </c>
    </row>
    <row r="606" hidden="1">
      <c r="A606" s="4" t="s">
        <v>6440</v>
      </c>
      <c r="B606" s="1" t="s">
        <v>6441</v>
      </c>
      <c r="C606" s="1" t="s">
        <v>6442</v>
      </c>
      <c r="D606" s="1" t="s">
        <v>10931</v>
      </c>
      <c r="E606" s="1" t="s">
        <v>9592</v>
      </c>
      <c r="F606" s="1" t="s">
        <v>6444</v>
      </c>
      <c r="G606" s="1" t="s">
        <v>11</v>
      </c>
      <c r="H606" s="5" t="s">
        <v>6445</v>
      </c>
      <c r="I606" s="1" t="s">
        <v>80</v>
      </c>
    </row>
    <row r="607" hidden="1">
      <c r="A607" s="4" t="s">
        <v>6449</v>
      </c>
      <c r="B607" s="1" t="s">
        <v>6450</v>
      </c>
      <c r="C607" s="3"/>
      <c r="D607" s="1" t="s">
        <v>9575</v>
      </c>
      <c r="E607" s="1" t="s">
        <v>9608</v>
      </c>
      <c r="F607" s="3"/>
      <c r="G607" s="1" t="s">
        <v>11</v>
      </c>
      <c r="H607" s="1" t="s">
        <v>11</v>
      </c>
      <c r="I607" s="1" t="s">
        <v>11</v>
      </c>
    </row>
    <row r="608" hidden="1">
      <c r="A608" s="4" t="s">
        <v>6458</v>
      </c>
      <c r="B608" s="1" t="s">
        <v>6459</v>
      </c>
      <c r="C608" s="1" t="s">
        <v>6460</v>
      </c>
      <c r="D608" s="1" t="s">
        <v>10932</v>
      </c>
      <c r="E608" s="1" t="s">
        <v>10151</v>
      </c>
      <c r="F608" s="1" t="s">
        <v>6462</v>
      </c>
      <c r="G608" s="1" t="s">
        <v>11</v>
      </c>
      <c r="H608" s="5" t="s">
        <v>6463</v>
      </c>
      <c r="I608" s="1" t="s">
        <v>154</v>
      </c>
    </row>
    <row r="609" hidden="1">
      <c r="A609" s="4" t="s">
        <v>6469</v>
      </c>
      <c r="B609" s="1" t="s">
        <v>6470</v>
      </c>
      <c r="C609" s="1" t="s">
        <v>6471</v>
      </c>
      <c r="D609" s="1" t="s">
        <v>10933</v>
      </c>
      <c r="E609" s="1" t="s">
        <v>9592</v>
      </c>
      <c r="F609" s="1" t="s">
        <v>6473</v>
      </c>
      <c r="G609" s="1" t="s">
        <v>6474</v>
      </c>
      <c r="H609" s="1" t="s">
        <v>11</v>
      </c>
      <c r="I609" s="1" t="s">
        <v>312</v>
      </c>
    </row>
    <row r="610" hidden="1">
      <c r="A610" s="4" t="s">
        <v>6478</v>
      </c>
      <c r="B610" s="1" t="s">
        <v>6479</v>
      </c>
      <c r="C610" s="1" t="s">
        <v>6480</v>
      </c>
      <c r="D610" s="1" t="s">
        <v>10934</v>
      </c>
      <c r="E610" s="1" t="s">
        <v>9597</v>
      </c>
      <c r="F610" s="1" t="s">
        <v>6482</v>
      </c>
      <c r="G610" s="1" t="s">
        <v>11</v>
      </c>
      <c r="H610" s="5" t="s">
        <v>6483</v>
      </c>
      <c r="I610" s="1" t="s">
        <v>80</v>
      </c>
    </row>
    <row r="611" hidden="1">
      <c r="A611" s="4" t="s">
        <v>6485</v>
      </c>
      <c r="B611" s="1" t="s">
        <v>6486</v>
      </c>
      <c r="C611" s="3"/>
      <c r="D611" s="1" t="s">
        <v>9575</v>
      </c>
      <c r="E611" s="1" t="s">
        <v>9608</v>
      </c>
      <c r="F611" s="3"/>
      <c r="G611" s="1" t="s">
        <v>11</v>
      </c>
      <c r="H611" s="1" t="s">
        <v>11</v>
      </c>
      <c r="I611" s="1" t="s">
        <v>11</v>
      </c>
    </row>
    <row r="612" hidden="1">
      <c r="A612" s="4" t="s">
        <v>6498</v>
      </c>
      <c r="B612" s="1" t="s">
        <v>6499</v>
      </c>
      <c r="C612" s="1" t="s">
        <v>6500</v>
      </c>
      <c r="D612" s="1" t="s">
        <v>10935</v>
      </c>
      <c r="E612" s="1" t="s">
        <v>9603</v>
      </c>
      <c r="F612" s="1" t="s">
        <v>6502</v>
      </c>
      <c r="G612" s="1" t="s">
        <v>6503</v>
      </c>
      <c r="H612" s="3"/>
      <c r="I612" s="1" t="s">
        <v>382</v>
      </c>
    </row>
    <row r="613" hidden="1">
      <c r="A613" s="4" t="s">
        <v>6507</v>
      </c>
      <c r="B613" s="1" t="s">
        <v>6508</v>
      </c>
      <c r="C613" s="1" t="s">
        <v>6509</v>
      </c>
      <c r="D613" s="1" t="s">
        <v>10936</v>
      </c>
      <c r="E613" s="1" t="s">
        <v>9631</v>
      </c>
      <c r="F613" s="1" t="s">
        <v>6511</v>
      </c>
      <c r="G613" s="1" t="s">
        <v>11</v>
      </c>
      <c r="H613" s="5" t="s">
        <v>6512</v>
      </c>
      <c r="I613" s="1" t="s">
        <v>154</v>
      </c>
    </row>
    <row r="614" hidden="1">
      <c r="A614" s="4" t="s">
        <v>6516</v>
      </c>
      <c r="B614" s="1" t="s">
        <v>6517</v>
      </c>
      <c r="C614" s="1" t="s">
        <v>6518</v>
      </c>
      <c r="D614" s="1" t="s">
        <v>10937</v>
      </c>
      <c r="E614" s="1" t="s">
        <v>10157</v>
      </c>
      <c r="F614" s="1" t="s">
        <v>6520</v>
      </c>
      <c r="G614" s="1" t="s">
        <v>11</v>
      </c>
      <c r="H614" s="3"/>
      <c r="I614" s="1" t="s">
        <v>80</v>
      </c>
    </row>
    <row r="615" hidden="1">
      <c r="A615" s="4" t="s">
        <v>6524</v>
      </c>
      <c r="B615" s="1" t="s">
        <v>6525</v>
      </c>
      <c r="C615" s="1" t="s">
        <v>6526</v>
      </c>
      <c r="D615" s="1" t="s">
        <v>10938</v>
      </c>
      <c r="E615" s="1" t="s">
        <v>10159</v>
      </c>
      <c r="F615" s="1" t="s">
        <v>6528</v>
      </c>
      <c r="G615" s="1" t="s">
        <v>11</v>
      </c>
      <c r="H615" s="5" t="s">
        <v>6529</v>
      </c>
      <c r="I615" s="1" t="s">
        <v>312</v>
      </c>
    </row>
    <row r="616" hidden="1">
      <c r="A616" s="4" t="s">
        <v>6533</v>
      </c>
      <c r="B616" s="1" t="s">
        <v>6534</v>
      </c>
      <c r="C616" s="1" t="s">
        <v>6535</v>
      </c>
      <c r="D616" s="1" t="s">
        <v>10939</v>
      </c>
      <c r="E616" s="1" t="s">
        <v>9592</v>
      </c>
      <c r="F616" s="1" t="s">
        <v>6537</v>
      </c>
      <c r="G616" s="1" t="s">
        <v>6538</v>
      </c>
      <c r="H616" s="5" t="s">
        <v>6539</v>
      </c>
      <c r="I616" s="1" t="s">
        <v>312</v>
      </c>
    </row>
    <row r="617" hidden="1">
      <c r="A617" s="4" t="s">
        <v>6551</v>
      </c>
      <c r="B617" s="1" t="s">
        <v>6552</v>
      </c>
      <c r="C617" s="1" t="s">
        <v>6553</v>
      </c>
      <c r="D617" s="1" t="s">
        <v>10940</v>
      </c>
      <c r="E617" s="1" t="s">
        <v>9592</v>
      </c>
      <c r="F617" s="1" t="s">
        <v>6555</v>
      </c>
      <c r="G617" s="1" t="s">
        <v>6556</v>
      </c>
      <c r="H617" s="5" t="s">
        <v>6557</v>
      </c>
      <c r="I617" s="1" t="s">
        <v>80</v>
      </c>
    </row>
    <row r="618" hidden="1">
      <c r="A618" s="4" t="s">
        <v>6563</v>
      </c>
      <c r="B618" s="1" t="s">
        <v>6564</v>
      </c>
      <c r="C618" s="1" t="s">
        <v>6565</v>
      </c>
      <c r="D618" s="1" t="s">
        <v>10941</v>
      </c>
      <c r="E618" s="1" t="s">
        <v>10101</v>
      </c>
      <c r="F618" s="1" t="s">
        <v>6567</v>
      </c>
      <c r="G618" s="1" t="s">
        <v>6568</v>
      </c>
      <c r="H618" s="1" t="s">
        <v>11</v>
      </c>
      <c r="I618" s="1" t="s">
        <v>31</v>
      </c>
    </row>
    <row r="619" hidden="1">
      <c r="A619" s="4" t="s">
        <v>6570</v>
      </c>
      <c r="B619" s="1" t="s">
        <v>6571</v>
      </c>
      <c r="C619" s="1" t="s">
        <v>6572</v>
      </c>
      <c r="D619" s="1" t="s">
        <v>10942</v>
      </c>
      <c r="E619" s="1" t="s">
        <v>9592</v>
      </c>
      <c r="F619" s="1" t="s">
        <v>6574</v>
      </c>
      <c r="G619" s="1" t="s">
        <v>6575</v>
      </c>
      <c r="H619" s="1" t="s">
        <v>11</v>
      </c>
      <c r="I619" s="1" t="s">
        <v>382</v>
      </c>
    </row>
    <row r="620" hidden="1">
      <c r="A620" s="4" t="s">
        <v>6577</v>
      </c>
      <c r="B620" s="1" t="s">
        <v>6578</v>
      </c>
      <c r="C620" s="1" t="s">
        <v>6579</v>
      </c>
      <c r="D620" s="1" t="s">
        <v>10943</v>
      </c>
      <c r="E620" s="1" t="s">
        <v>9631</v>
      </c>
      <c r="F620" s="1" t="s">
        <v>6581</v>
      </c>
      <c r="G620" s="1" t="s">
        <v>6582</v>
      </c>
      <c r="H620" s="1" t="s">
        <v>11</v>
      </c>
      <c r="I620" s="1" t="s">
        <v>80</v>
      </c>
    </row>
    <row r="621" hidden="1">
      <c r="A621" s="4" t="s">
        <v>6584</v>
      </c>
      <c r="B621" s="1" t="s">
        <v>6585</v>
      </c>
      <c r="C621" s="1" t="s">
        <v>6586</v>
      </c>
      <c r="D621" s="1" t="s">
        <v>10944</v>
      </c>
      <c r="E621" s="1" t="s">
        <v>9592</v>
      </c>
      <c r="F621" s="1" t="s">
        <v>6588</v>
      </c>
      <c r="G621" s="1" t="s">
        <v>11</v>
      </c>
      <c r="H621" s="5" t="s">
        <v>6589</v>
      </c>
      <c r="I621" s="1" t="s">
        <v>924</v>
      </c>
    </row>
    <row r="622" hidden="1">
      <c r="A622" s="4" t="s">
        <v>6591</v>
      </c>
      <c r="B622" s="1" t="s">
        <v>6592</v>
      </c>
      <c r="C622" s="1" t="s">
        <v>6593</v>
      </c>
      <c r="D622" s="1" t="s">
        <v>10945</v>
      </c>
      <c r="E622" s="1" t="s">
        <v>9592</v>
      </c>
      <c r="F622" s="1" t="s">
        <v>6595</v>
      </c>
      <c r="G622" s="1" t="s">
        <v>6596</v>
      </c>
      <c r="H622" s="5" t="s">
        <v>6597</v>
      </c>
      <c r="I622" s="1" t="s">
        <v>924</v>
      </c>
    </row>
    <row r="623" hidden="1">
      <c r="A623" s="4" t="s">
        <v>6599</v>
      </c>
      <c r="B623" s="1" t="s">
        <v>6600</v>
      </c>
      <c r="C623" s="1" t="s">
        <v>6601</v>
      </c>
      <c r="D623" s="1" t="s">
        <v>10946</v>
      </c>
      <c r="E623" s="1" t="s">
        <v>9927</v>
      </c>
      <c r="F623" s="1" t="s">
        <v>6603</v>
      </c>
      <c r="G623" s="1" t="s">
        <v>11</v>
      </c>
      <c r="H623" s="5" t="s">
        <v>6604</v>
      </c>
      <c r="I623" s="1" t="s">
        <v>154</v>
      </c>
    </row>
    <row r="624" hidden="1">
      <c r="A624" s="4" t="s">
        <v>6610</v>
      </c>
      <c r="B624" s="1" t="s">
        <v>6611</v>
      </c>
      <c r="C624" s="3"/>
      <c r="D624" s="1" t="s">
        <v>9575</v>
      </c>
      <c r="E624" s="1" t="s">
        <v>9608</v>
      </c>
      <c r="F624" s="3"/>
      <c r="G624" s="1" t="s">
        <v>11</v>
      </c>
      <c r="H624" s="1" t="s">
        <v>11</v>
      </c>
      <c r="I624" s="1" t="s">
        <v>11</v>
      </c>
    </row>
    <row r="625" hidden="1">
      <c r="A625" s="4" t="s">
        <v>6615</v>
      </c>
      <c r="B625" s="1" t="s">
        <v>6616</v>
      </c>
      <c r="C625" s="1" t="s">
        <v>6617</v>
      </c>
      <c r="D625" s="1" t="s">
        <v>10947</v>
      </c>
      <c r="E625" s="1" t="s">
        <v>9592</v>
      </c>
      <c r="F625" s="1" t="s">
        <v>6619</v>
      </c>
      <c r="G625" s="1" t="s">
        <v>6620</v>
      </c>
      <c r="H625" s="5" t="s">
        <v>6621</v>
      </c>
      <c r="I625" s="1" t="s">
        <v>80</v>
      </c>
    </row>
    <row r="626" hidden="1">
      <c r="A626" s="4" t="s">
        <v>6623</v>
      </c>
      <c r="B626" s="1" t="s">
        <v>6624</v>
      </c>
      <c r="C626" s="1" t="s">
        <v>6625</v>
      </c>
      <c r="D626" s="1" t="s">
        <v>10726</v>
      </c>
      <c r="E626" s="1" t="s">
        <v>9661</v>
      </c>
      <c r="F626" s="1" t="s">
        <v>6627</v>
      </c>
      <c r="G626" s="1" t="s">
        <v>11</v>
      </c>
      <c r="H626" s="5" t="s">
        <v>6628</v>
      </c>
      <c r="I626" s="1" t="s">
        <v>31</v>
      </c>
    </row>
    <row r="627" hidden="1">
      <c r="A627" s="4" t="s">
        <v>6630</v>
      </c>
      <c r="B627" s="1" t="s">
        <v>6631</v>
      </c>
      <c r="C627" s="1" t="s">
        <v>6632</v>
      </c>
      <c r="D627" s="1" t="s">
        <v>10948</v>
      </c>
      <c r="E627" s="1" t="s">
        <v>9592</v>
      </c>
      <c r="F627" s="1" t="s">
        <v>2991</v>
      </c>
      <c r="G627" s="1" t="s">
        <v>11</v>
      </c>
      <c r="H627" s="1" t="s">
        <v>11</v>
      </c>
      <c r="I627" s="1" t="s">
        <v>80</v>
      </c>
    </row>
    <row r="628" hidden="1">
      <c r="A628" s="4" t="s">
        <v>6635</v>
      </c>
      <c r="B628" s="1" t="s">
        <v>6636</v>
      </c>
      <c r="C628" s="1" t="s">
        <v>6637</v>
      </c>
      <c r="D628" s="1" t="s">
        <v>10949</v>
      </c>
      <c r="E628" s="1" t="s">
        <v>9592</v>
      </c>
      <c r="F628" s="1" t="s">
        <v>6639</v>
      </c>
      <c r="G628" s="1" t="s">
        <v>6640</v>
      </c>
      <c r="H628" s="5" t="s">
        <v>6641</v>
      </c>
      <c r="I628" s="1" t="s">
        <v>53</v>
      </c>
    </row>
    <row r="629" hidden="1">
      <c r="A629" s="4" t="s">
        <v>6647</v>
      </c>
      <c r="B629" s="1" t="s">
        <v>6648</v>
      </c>
      <c r="C629" s="1" t="s">
        <v>6649</v>
      </c>
      <c r="D629" s="1" t="s">
        <v>10653</v>
      </c>
      <c r="E629" s="1" t="s">
        <v>9592</v>
      </c>
      <c r="F629" s="1" t="s">
        <v>6651</v>
      </c>
      <c r="G629" s="1" t="s">
        <v>11</v>
      </c>
      <c r="H629" s="5" t="s">
        <v>6652</v>
      </c>
      <c r="I629" s="1" t="s">
        <v>312</v>
      </c>
    </row>
    <row r="630" hidden="1">
      <c r="A630" s="4" t="s">
        <v>6654</v>
      </c>
      <c r="B630" s="1" t="s">
        <v>6655</v>
      </c>
      <c r="C630" s="1" t="s">
        <v>6656</v>
      </c>
      <c r="D630" s="1" t="s">
        <v>10950</v>
      </c>
      <c r="E630" s="1" t="s">
        <v>9852</v>
      </c>
      <c r="F630" s="1" t="s">
        <v>6658</v>
      </c>
      <c r="G630" s="1" t="s">
        <v>6659</v>
      </c>
      <c r="H630" s="1" t="s">
        <v>11</v>
      </c>
      <c r="I630" s="1" t="s">
        <v>31</v>
      </c>
    </row>
    <row r="631" hidden="1">
      <c r="A631" s="4" t="s">
        <v>6663</v>
      </c>
      <c r="B631" s="1" t="s">
        <v>6664</v>
      </c>
      <c r="C631" s="1" t="s">
        <v>6665</v>
      </c>
      <c r="D631" s="1" t="s">
        <v>10951</v>
      </c>
      <c r="E631" s="1" t="s">
        <v>9592</v>
      </c>
      <c r="F631" s="1" t="s">
        <v>6667</v>
      </c>
      <c r="G631" s="1" t="s">
        <v>11</v>
      </c>
      <c r="H631" s="1" t="s">
        <v>11</v>
      </c>
      <c r="I631" s="1" t="s">
        <v>31</v>
      </c>
    </row>
    <row r="632" hidden="1">
      <c r="A632" s="4" t="s">
        <v>6671</v>
      </c>
      <c r="B632" s="1" t="s">
        <v>6672</v>
      </c>
      <c r="C632" s="1" t="s">
        <v>6673</v>
      </c>
      <c r="D632" s="1" t="s">
        <v>10952</v>
      </c>
      <c r="E632" s="1" t="s">
        <v>9597</v>
      </c>
      <c r="F632" s="1" t="s">
        <v>6675</v>
      </c>
      <c r="G632" s="1" t="s">
        <v>6676</v>
      </c>
      <c r="H632" s="5" t="s">
        <v>6677</v>
      </c>
      <c r="I632" s="1" t="s">
        <v>80</v>
      </c>
    </row>
    <row r="633" hidden="1">
      <c r="A633" s="4" t="s">
        <v>6681</v>
      </c>
      <c r="B633" s="1" t="s">
        <v>6682</v>
      </c>
      <c r="C633" s="1" t="s">
        <v>6683</v>
      </c>
      <c r="D633" s="1" t="s">
        <v>10953</v>
      </c>
      <c r="E633" s="1" t="s">
        <v>9741</v>
      </c>
      <c r="F633" s="1" t="s">
        <v>6685</v>
      </c>
      <c r="G633" s="1" t="s">
        <v>6686</v>
      </c>
      <c r="H633" s="5" t="s">
        <v>6687</v>
      </c>
      <c r="I633" s="1" t="s">
        <v>31</v>
      </c>
    </row>
    <row r="634" hidden="1">
      <c r="A634" s="4" t="s">
        <v>6689</v>
      </c>
      <c r="B634" s="1" t="s">
        <v>6690</v>
      </c>
      <c r="C634" s="1" t="s">
        <v>6691</v>
      </c>
      <c r="D634" s="1" t="s">
        <v>10954</v>
      </c>
      <c r="E634" s="1" t="s">
        <v>9933</v>
      </c>
      <c r="F634" s="1" t="s">
        <v>6693</v>
      </c>
      <c r="G634" s="1" t="s">
        <v>6694</v>
      </c>
      <c r="H634" s="5" t="s">
        <v>6695</v>
      </c>
      <c r="I634" s="1" t="s">
        <v>80</v>
      </c>
    </row>
    <row r="635" hidden="1">
      <c r="A635" s="4" t="s">
        <v>6697</v>
      </c>
      <c r="B635" s="1" t="s">
        <v>6698</v>
      </c>
      <c r="C635" s="3"/>
      <c r="D635" s="1" t="s">
        <v>9575</v>
      </c>
      <c r="E635" s="1" t="s">
        <v>9608</v>
      </c>
      <c r="F635" s="3"/>
      <c r="G635" s="1" t="s">
        <v>11</v>
      </c>
      <c r="H635" s="1" t="s">
        <v>11</v>
      </c>
      <c r="I635" s="1" t="s">
        <v>11</v>
      </c>
    </row>
    <row r="636" hidden="1">
      <c r="A636" s="4" t="s">
        <v>6700</v>
      </c>
      <c r="B636" s="1" t="s">
        <v>6701</v>
      </c>
      <c r="C636" s="1" t="s">
        <v>6702</v>
      </c>
      <c r="D636" s="1" t="s">
        <v>10955</v>
      </c>
      <c r="E636" s="1" t="s">
        <v>9603</v>
      </c>
      <c r="F636" s="1" t="s">
        <v>6704</v>
      </c>
      <c r="G636" s="1" t="s">
        <v>11</v>
      </c>
      <c r="H636" s="5" t="s">
        <v>6705</v>
      </c>
      <c r="I636" s="1" t="s">
        <v>11</v>
      </c>
    </row>
    <row r="637" hidden="1">
      <c r="A637" s="4" t="s">
        <v>6711</v>
      </c>
      <c r="B637" s="1" t="s">
        <v>6712</v>
      </c>
      <c r="C637" s="1" t="s">
        <v>6713</v>
      </c>
      <c r="D637" s="1" t="s">
        <v>10956</v>
      </c>
      <c r="E637" s="1" t="s">
        <v>9592</v>
      </c>
      <c r="F637" s="1" t="s">
        <v>6715</v>
      </c>
      <c r="G637" s="1" t="s">
        <v>11</v>
      </c>
      <c r="H637" s="5" t="s">
        <v>6716</v>
      </c>
      <c r="I637" s="1" t="s">
        <v>11</v>
      </c>
    </row>
    <row r="638" hidden="1">
      <c r="A638" s="4" t="s">
        <v>6720</v>
      </c>
      <c r="B638" s="1" t="s">
        <v>6721</v>
      </c>
      <c r="C638" s="1" t="s">
        <v>6722</v>
      </c>
      <c r="D638" s="1" t="s">
        <v>10957</v>
      </c>
      <c r="E638" s="1" t="s">
        <v>9592</v>
      </c>
      <c r="F638" s="1" t="s">
        <v>6724</v>
      </c>
      <c r="G638" s="1" t="s">
        <v>11</v>
      </c>
      <c r="H638" s="1" t="s">
        <v>11</v>
      </c>
      <c r="I638" s="1" t="s">
        <v>80</v>
      </c>
    </row>
    <row r="639" hidden="1">
      <c r="A639" s="4" t="s">
        <v>6726</v>
      </c>
      <c r="B639" s="1" t="s">
        <v>6727</v>
      </c>
      <c r="C639" s="1" t="s">
        <v>6728</v>
      </c>
      <c r="D639" s="1" t="s">
        <v>10725</v>
      </c>
      <c r="E639" s="1" t="s">
        <v>9597</v>
      </c>
      <c r="F639" s="1" t="s">
        <v>6729</v>
      </c>
      <c r="G639" s="1" t="s">
        <v>11</v>
      </c>
      <c r="H639" s="5" t="s">
        <v>6730</v>
      </c>
      <c r="I639" s="1" t="s">
        <v>183</v>
      </c>
    </row>
    <row r="640" hidden="1">
      <c r="A640" s="4" t="s">
        <v>6732</v>
      </c>
      <c r="B640" s="1" t="s">
        <v>6733</v>
      </c>
      <c r="C640" s="1" t="s">
        <v>6734</v>
      </c>
      <c r="D640" s="1" t="s">
        <v>10958</v>
      </c>
      <c r="E640" s="1" t="s">
        <v>9597</v>
      </c>
      <c r="F640" s="1" t="s">
        <v>6736</v>
      </c>
      <c r="G640" s="1" t="s">
        <v>11</v>
      </c>
      <c r="H640" s="5" t="s">
        <v>6737</v>
      </c>
      <c r="I640" s="1" t="s">
        <v>183</v>
      </c>
    </row>
    <row r="641" hidden="1">
      <c r="A641" s="4" t="s">
        <v>6751</v>
      </c>
      <c r="B641" s="1" t="s">
        <v>6752</v>
      </c>
      <c r="C641" s="1" t="s">
        <v>6753</v>
      </c>
      <c r="D641" s="1" t="s">
        <v>10959</v>
      </c>
      <c r="E641" s="1" t="s">
        <v>10181</v>
      </c>
      <c r="F641" s="1" t="s">
        <v>6755</v>
      </c>
      <c r="G641" s="1" t="s">
        <v>11</v>
      </c>
      <c r="H641" s="5" t="s">
        <v>6756</v>
      </c>
      <c r="I641" s="1" t="s">
        <v>924</v>
      </c>
    </row>
    <row r="642" hidden="1">
      <c r="A642" s="4" t="s">
        <v>6760</v>
      </c>
      <c r="B642" s="1" t="s">
        <v>6761</v>
      </c>
      <c r="C642" s="1" t="s">
        <v>6762</v>
      </c>
      <c r="D642" s="1" t="s">
        <v>10960</v>
      </c>
      <c r="E642" s="1" t="s">
        <v>9592</v>
      </c>
      <c r="F642" s="1" t="s">
        <v>6764</v>
      </c>
      <c r="G642" s="1" t="s">
        <v>11</v>
      </c>
      <c r="H642" s="3"/>
      <c r="I642" s="1" t="s">
        <v>183</v>
      </c>
    </row>
    <row r="643" hidden="1">
      <c r="A643" s="4" t="s">
        <v>6768</v>
      </c>
      <c r="B643" s="1" t="s">
        <v>6769</v>
      </c>
      <c r="C643" s="1" t="s">
        <v>6770</v>
      </c>
      <c r="D643" s="1" t="s">
        <v>10961</v>
      </c>
      <c r="E643" s="1" t="s">
        <v>9603</v>
      </c>
      <c r="F643" s="1" t="s">
        <v>6772</v>
      </c>
      <c r="G643" s="1" t="s">
        <v>6773</v>
      </c>
      <c r="H643" s="1" t="s">
        <v>11</v>
      </c>
      <c r="I643" s="1" t="s">
        <v>312</v>
      </c>
    </row>
    <row r="644" hidden="1">
      <c r="A644" s="4" t="s">
        <v>6779</v>
      </c>
      <c r="B644" s="1" t="s">
        <v>6780</v>
      </c>
      <c r="C644" s="1" t="s">
        <v>6781</v>
      </c>
      <c r="D644" s="1" t="s">
        <v>9586</v>
      </c>
      <c r="E644" s="1" t="s">
        <v>9592</v>
      </c>
      <c r="F644" s="1" t="s">
        <v>6783</v>
      </c>
      <c r="G644" s="1" t="s">
        <v>11</v>
      </c>
      <c r="H644" s="1" t="s">
        <v>11</v>
      </c>
      <c r="I644" s="1" t="s">
        <v>80</v>
      </c>
    </row>
    <row r="645" hidden="1">
      <c r="A645" s="4" t="s">
        <v>6785</v>
      </c>
      <c r="B645" s="1" t="s">
        <v>6786</v>
      </c>
      <c r="C645" s="3"/>
      <c r="D645" s="1" t="s">
        <v>9575</v>
      </c>
      <c r="E645" s="1" t="s">
        <v>9608</v>
      </c>
      <c r="F645" s="3"/>
      <c r="G645" s="1" t="s">
        <v>11</v>
      </c>
      <c r="H645" s="1" t="s">
        <v>11</v>
      </c>
      <c r="I645" s="1" t="s">
        <v>11</v>
      </c>
    </row>
    <row r="646">
      <c r="A646" s="4" t="s">
        <v>6788</v>
      </c>
      <c r="B646" s="1" t="s">
        <v>6789</v>
      </c>
      <c r="C646" s="1" t="s">
        <v>6790</v>
      </c>
      <c r="D646" s="1" t="s">
        <v>10962</v>
      </c>
      <c r="E646" s="1" t="s">
        <v>9619</v>
      </c>
      <c r="F646" s="1" t="s">
        <v>6792</v>
      </c>
      <c r="G646" s="1" t="s">
        <v>11</v>
      </c>
      <c r="H646" s="5" t="s">
        <v>6793</v>
      </c>
      <c r="I646" s="1" t="s">
        <v>31</v>
      </c>
    </row>
    <row r="647" hidden="1">
      <c r="A647" s="4" t="s">
        <v>6805</v>
      </c>
      <c r="B647" s="1" t="s">
        <v>6806</v>
      </c>
      <c r="C647" s="3"/>
      <c r="D647" s="1" t="s">
        <v>9575</v>
      </c>
      <c r="E647" s="1" t="s">
        <v>9608</v>
      </c>
      <c r="F647" s="3"/>
      <c r="G647" s="1" t="s">
        <v>11</v>
      </c>
      <c r="H647" s="1" t="s">
        <v>11</v>
      </c>
      <c r="I647" s="1" t="s">
        <v>11</v>
      </c>
    </row>
    <row r="648" hidden="1">
      <c r="A648" s="4" t="s">
        <v>6808</v>
      </c>
      <c r="B648" s="1" t="s">
        <v>6809</v>
      </c>
      <c r="C648" s="1" t="s">
        <v>6810</v>
      </c>
      <c r="D648" s="1" t="s">
        <v>10963</v>
      </c>
      <c r="E648" s="1" t="s">
        <v>9661</v>
      </c>
      <c r="F648" s="1" t="s">
        <v>6812</v>
      </c>
      <c r="G648" s="1" t="s">
        <v>11</v>
      </c>
      <c r="H648" s="5" t="s">
        <v>6813</v>
      </c>
      <c r="I648" s="1" t="s">
        <v>183</v>
      </c>
    </row>
    <row r="649" hidden="1">
      <c r="A649" s="4" t="s">
        <v>6825</v>
      </c>
      <c r="B649" s="1" t="s">
        <v>6826</v>
      </c>
      <c r="C649" s="1" t="s">
        <v>6827</v>
      </c>
      <c r="D649" s="1" t="s">
        <v>10964</v>
      </c>
      <c r="E649" s="1" t="s">
        <v>9592</v>
      </c>
      <c r="F649" s="1" t="s">
        <v>6829</v>
      </c>
      <c r="G649" s="1" t="s">
        <v>6830</v>
      </c>
      <c r="H649" s="1" t="s">
        <v>11</v>
      </c>
      <c r="I649" s="1" t="s">
        <v>80</v>
      </c>
    </row>
    <row r="650" hidden="1">
      <c r="A650" s="4" t="s">
        <v>6832</v>
      </c>
      <c r="B650" s="1" t="s">
        <v>6833</v>
      </c>
      <c r="C650" s="3"/>
      <c r="D650" s="1" t="s">
        <v>9575</v>
      </c>
      <c r="E650" s="1" t="s">
        <v>9608</v>
      </c>
      <c r="F650" s="3"/>
      <c r="G650" s="1" t="s">
        <v>11</v>
      </c>
      <c r="H650" s="1" t="s">
        <v>11</v>
      </c>
      <c r="I650" s="1" t="s">
        <v>11</v>
      </c>
    </row>
    <row r="651" hidden="1">
      <c r="A651" s="4" t="s">
        <v>6835</v>
      </c>
      <c r="B651" s="1" t="s">
        <v>6836</v>
      </c>
      <c r="C651" s="1" t="s">
        <v>6837</v>
      </c>
      <c r="D651" s="1" t="s">
        <v>10965</v>
      </c>
      <c r="E651" s="1" t="s">
        <v>9597</v>
      </c>
      <c r="F651" s="1" t="s">
        <v>6839</v>
      </c>
      <c r="G651" s="1" t="s">
        <v>6840</v>
      </c>
      <c r="H651" s="5" t="s">
        <v>6841</v>
      </c>
      <c r="I651" s="1" t="s">
        <v>382</v>
      </c>
    </row>
    <row r="652" hidden="1">
      <c r="A652" s="4" t="s">
        <v>6845</v>
      </c>
      <c r="B652" s="1" t="s">
        <v>6846</v>
      </c>
      <c r="C652" s="1" t="s">
        <v>6847</v>
      </c>
      <c r="D652" s="1" t="s">
        <v>10966</v>
      </c>
      <c r="E652" s="1" t="s">
        <v>9631</v>
      </c>
      <c r="F652" s="1" t="s">
        <v>6849</v>
      </c>
      <c r="G652" s="1" t="s">
        <v>6850</v>
      </c>
      <c r="H652" s="3"/>
      <c r="I652" s="1" t="s">
        <v>80</v>
      </c>
    </row>
    <row r="653" hidden="1">
      <c r="A653" s="4" t="s">
        <v>6852</v>
      </c>
      <c r="B653" s="1" t="s">
        <v>6853</v>
      </c>
      <c r="C653" s="1" t="s">
        <v>6854</v>
      </c>
      <c r="D653" s="1" t="s">
        <v>10967</v>
      </c>
      <c r="E653" s="1" t="s">
        <v>9592</v>
      </c>
      <c r="F653" s="1" t="s">
        <v>6856</v>
      </c>
      <c r="G653" s="1" t="s">
        <v>11</v>
      </c>
      <c r="H653" s="5" t="s">
        <v>6857</v>
      </c>
      <c r="I653" s="1" t="s">
        <v>43</v>
      </c>
    </row>
    <row r="654" hidden="1">
      <c r="A654" s="4" t="s">
        <v>6861</v>
      </c>
      <c r="B654" s="1" t="s">
        <v>6862</v>
      </c>
      <c r="C654" s="3"/>
      <c r="D654" s="1" t="s">
        <v>9575</v>
      </c>
      <c r="E654" s="1" t="s">
        <v>9608</v>
      </c>
      <c r="F654" s="3"/>
      <c r="G654" s="1" t="s">
        <v>11</v>
      </c>
      <c r="H654" s="1" t="s">
        <v>11</v>
      </c>
      <c r="I654" s="1" t="s">
        <v>11</v>
      </c>
    </row>
    <row r="655" hidden="1">
      <c r="A655" s="4" t="s">
        <v>6866</v>
      </c>
      <c r="B655" s="1" t="s">
        <v>6867</v>
      </c>
      <c r="C655" s="1" t="s">
        <v>6868</v>
      </c>
      <c r="D655" s="1" t="s">
        <v>10653</v>
      </c>
      <c r="E655" s="1" t="s">
        <v>9592</v>
      </c>
      <c r="F655" s="1" t="s">
        <v>6869</v>
      </c>
      <c r="G655" s="1" t="s">
        <v>11</v>
      </c>
      <c r="H655" s="1" t="s">
        <v>11</v>
      </c>
      <c r="I655" s="1" t="s">
        <v>183</v>
      </c>
    </row>
    <row r="656" hidden="1">
      <c r="A656" s="4" t="s">
        <v>6887</v>
      </c>
      <c r="B656" s="1" t="s">
        <v>6888</v>
      </c>
      <c r="C656" s="1" t="s">
        <v>6889</v>
      </c>
      <c r="D656" s="1" t="s">
        <v>10968</v>
      </c>
      <c r="E656" s="1" t="s">
        <v>9603</v>
      </c>
      <c r="F656" s="1" t="s">
        <v>6891</v>
      </c>
      <c r="G656" s="1" t="s">
        <v>11</v>
      </c>
      <c r="H656" s="5" t="s">
        <v>6892</v>
      </c>
      <c r="I656" s="1" t="s">
        <v>382</v>
      </c>
    </row>
    <row r="657" hidden="1">
      <c r="A657" s="4" t="s">
        <v>6908</v>
      </c>
      <c r="B657" s="1" t="s">
        <v>6909</v>
      </c>
      <c r="C657" s="1" t="s">
        <v>6910</v>
      </c>
      <c r="D657" s="1" t="s">
        <v>10969</v>
      </c>
      <c r="E657" s="1" t="s">
        <v>9790</v>
      </c>
      <c r="F657" s="1" t="s">
        <v>6912</v>
      </c>
      <c r="G657" s="1" t="s">
        <v>6913</v>
      </c>
      <c r="H657" s="1" t="s">
        <v>11</v>
      </c>
      <c r="I657" s="1" t="s">
        <v>80</v>
      </c>
    </row>
    <row r="658" hidden="1">
      <c r="A658" s="4" t="s">
        <v>6929</v>
      </c>
      <c r="B658" s="1" t="s">
        <v>6930</v>
      </c>
      <c r="C658" s="1" t="s">
        <v>6931</v>
      </c>
      <c r="D658" s="1" t="s">
        <v>10970</v>
      </c>
      <c r="E658" s="1" t="s">
        <v>9592</v>
      </c>
      <c r="F658" s="1" t="s">
        <v>6933</v>
      </c>
      <c r="G658" s="1" t="s">
        <v>6934</v>
      </c>
      <c r="H658" s="1" t="s">
        <v>11</v>
      </c>
      <c r="I658" s="1" t="s">
        <v>80</v>
      </c>
    </row>
    <row r="659" hidden="1">
      <c r="A659" s="4" t="s">
        <v>6936</v>
      </c>
      <c r="B659" s="1" t="s">
        <v>6937</v>
      </c>
      <c r="C659" s="1" t="s">
        <v>6938</v>
      </c>
      <c r="D659" s="1" t="s">
        <v>10944</v>
      </c>
      <c r="E659" s="1" t="s">
        <v>9631</v>
      </c>
      <c r="F659" s="1" t="s">
        <v>6940</v>
      </c>
      <c r="G659" s="1" t="s">
        <v>11</v>
      </c>
      <c r="H659" s="5" t="s">
        <v>6941</v>
      </c>
      <c r="I659" s="1" t="s">
        <v>183</v>
      </c>
    </row>
    <row r="660" hidden="1">
      <c r="A660" s="4" t="s">
        <v>6945</v>
      </c>
      <c r="B660" s="1" t="s">
        <v>6946</v>
      </c>
      <c r="C660" s="1" t="s">
        <v>6947</v>
      </c>
      <c r="D660" s="1" t="s">
        <v>10971</v>
      </c>
      <c r="E660" s="1" t="s">
        <v>9592</v>
      </c>
      <c r="F660" s="1" t="s">
        <v>6949</v>
      </c>
      <c r="G660" s="1" t="s">
        <v>2175</v>
      </c>
      <c r="H660" s="1" t="s">
        <v>11</v>
      </c>
      <c r="I660" s="1" t="s">
        <v>312</v>
      </c>
    </row>
    <row r="661" hidden="1">
      <c r="A661" s="4" t="s">
        <v>6953</v>
      </c>
      <c r="B661" s="1" t="s">
        <v>6954</v>
      </c>
      <c r="C661" s="3"/>
      <c r="D661" s="1" t="s">
        <v>9575</v>
      </c>
      <c r="E661" s="1" t="s">
        <v>9608</v>
      </c>
      <c r="F661" s="3"/>
      <c r="G661" s="1" t="s">
        <v>11</v>
      </c>
      <c r="H661" s="1" t="s">
        <v>11</v>
      </c>
      <c r="I661" s="1" t="s">
        <v>11</v>
      </c>
    </row>
    <row r="662" hidden="1">
      <c r="A662" s="4" t="s">
        <v>6964</v>
      </c>
      <c r="B662" s="1" t="s">
        <v>6965</v>
      </c>
      <c r="C662" s="1" t="s">
        <v>6966</v>
      </c>
      <c r="D662" s="1" t="s">
        <v>10972</v>
      </c>
      <c r="E662" s="1" t="s">
        <v>9592</v>
      </c>
      <c r="F662" s="1" t="s">
        <v>6968</v>
      </c>
      <c r="G662" s="1" t="s">
        <v>11</v>
      </c>
      <c r="H662" s="5" t="s">
        <v>6969</v>
      </c>
      <c r="I662" s="1" t="s">
        <v>80</v>
      </c>
    </row>
    <row r="663" hidden="1">
      <c r="A663" s="4" t="s">
        <v>6971</v>
      </c>
      <c r="B663" s="1" t="s">
        <v>6972</v>
      </c>
      <c r="C663" s="1" t="s">
        <v>6973</v>
      </c>
      <c r="D663" s="1" t="s">
        <v>10973</v>
      </c>
      <c r="E663" s="1" t="s">
        <v>9601</v>
      </c>
      <c r="F663" s="1" t="s">
        <v>6975</v>
      </c>
      <c r="G663" s="1" t="s">
        <v>6976</v>
      </c>
      <c r="H663" s="5" t="s">
        <v>6977</v>
      </c>
      <c r="I663" s="1" t="s">
        <v>154</v>
      </c>
    </row>
    <row r="664" hidden="1">
      <c r="A664" s="4" t="s">
        <v>6987</v>
      </c>
      <c r="B664" s="1" t="s">
        <v>6988</v>
      </c>
      <c r="C664" s="1" t="s">
        <v>6989</v>
      </c>
      <c r="D664" s="1" t="s">
        <v>10974</v>
      </c>
      <c r="E664" s="1" t="s">
        <v>10196</v>
      </c>
      <c r="F664" s="1" t="s">
        <v>6991</v>
      </c>
      <c r="G664" s="1" t="s">
        <v>6992</v>
      </c>
      <c r="H664" s="5" t="s">
        <v>6993</v>
      </c>
      <c r="I664" s="1" t="s">
        <v>154</v>
      </c>
    </row>
    <row r="665" hidden="1">
      <c r="A665" s="4" t="s">
        <v>6999</v>
      </c>
      <c r="B665" s="1" t="s">
        <v>7000</v>
      </c>
      <c r="C665" s="1" t="s">
        <v>7001</v>
      </c>
      <c r="D665" s="1" t="s">
        <v>10975</v>
      </c>
      <c r="E665" s="1" t="s">
        <v>9592</v>
      </c>
      <c r="F665" s="1" t="s">
        <v>7003</v>
      </c>
      <c r="G665" s="1" t="s">
        <v>11</v>
      </c>
      <c r="H665" s="5" t="s">
        <v>7004</v>
      </c>
      <c r="I665" s="1" t="s">
        <v>53</v>
      </c>
    </row>
    <row r="666" hidden="1">
      <c r="A666" s="4" t="s">
        <v>7006</v>
      </c>
      <c r="B666" s="1" t="s">
        <v>7007</v>
      </c>
      <c r="C666" s="1" t="s">
        <v>7008</v>
      </c>
      <c r="D666" s="1" t="s">
        <v>10976</v>
      </c>
      <c r="E666" s="1" t="s">
        <v>9843</v>
      </c>
      <c r="F666" s="1" t="s">
        <v>7010</v>
      </c>
      <c r="G666" s="1" t="s">
        <v>7011</v>
      </c>
      <c r="H666" s="5" t="s">
        <v>7012</v>
      </c>
      <c r="I666" s="1" t="s">
        <v>53</v>
      </c>
    </row>
    <row r="667" hidden="1">
      <c r="A667" s="4" t="s">
        <v>7016</v>
      </c>
      <c r="B667" s="1" t="s">
        <v>7017</v>
      </c>
      <c r="C667" s="1" t="s">
        <v>7018</v>
      </c>
      <c r="D667" s="1" t="s">
        <v>10977</v>
      </c>
      <c r="E667" s="1" t="s">
        <v>9661</v>
      </c>
      <c r="F667" s="1" t="s">
        <v>7020</v>
      </c>
      <c r="G667" s="1" t="s">
        <v>7021</v>
      </c>
      <c r="H667" s="5" t="s">
        <v>7022</v>
      </c>
      <c r="I667" s="1" t="s">
        <v>53</v>
      </c>
    </row>
    <row r="668" hidden="1">
      <c r="A668" s="4" t="s">
        <v>7030</v>
      </c>
      <c r="B668" s="1" t="s">
        <v>7031</v>
      </c>
      <c r="C668" s="1" t="s">
        <v>7032</v>
      </c>
      <c r="D668" s="1" t="s">
        <v>10978</v>
      </c>
      <c r="E668" s="1" t="s">
        <v>9592</v>
      </c>
      <c r="F668" s="1" t="s">
        <v>7034</v>
      </c>
      <c r="G668" s="1" t="s">
        <v>11</v>
      </c>
      <c r="H668" s="1" t="s">
        <v>11</v>
      </c>
      <c r="I668" s="1" t="s">
        <v>154</v>
      </c>
    </row>
    <row r="669" hidden="1">
      <c r="A669" s="4" t="s">
        <v>7042</v>
      </c>
      <c r="B669" s="1" t="s">
        <v>7043</v>
      </c>
      <c r="C669" s="1" t="s">
        <v>7044</v>
      </c>
      <c r="D669" s="1" t="s">
        <v>10979</v>
      </c>
      <c r="E669" s="1" t="s">
        <v>9661</v>
      </c>
      <c r="F669" s="1" t="s">
        <v>7046</v>
      </c>
      <c r="G669" s="1" t="s">
        <v>11</v>
      </c>
      <c r="H669" s="5" t="s">
        <v>7047</v>
      </c>
      <c r="I669" s="1" t="s">
        <v>312</v>
      </c>
    </row>
    <row r="670" hidden="1">
      <c r="A670" s="4" t="s">
        <v>7055</v>
      </c>
      <c r="B670" s="1" t="s">
        <v>7056</v>
      </c>
      <c r="C670" s="3"/>
      <c r="D670" s="1" t="s">
        <v>9575</v>
      </c>
      <c r="E670" s="1" t="s">
        <v>9608</v>
      </c>
      <c r="F670" s="3"/>
      <c r="G670" s="1" t="s">
        <v>11</v>
      </c>
      <c r="H670" s="1" t="s">
        <v>11</v>
      </c>
      <c r="I670" s="1" t="s">
        <v>11</v>
      </c>
    </row>
    <row r="671" hidden="1">
      <c r="A671" s="4" t="s">
        <v>7064</v>
      </c>
      <c r="B671" s="1" t="s">
        <v>7065</v>
      </c>
      <c r="C671" s="1" t="s">
        <v>7066</v>
      </c>
      <c r="D671" s="1" t="s">
        <v>10980</v>
      </c>
      <c r="E671" s="1" t="s">
        <v>9592</v>
      </c>
      <c r="F671" s="1" t="s">
        <v>7068</v>
      </c>
      <c r="G671" s="1" t="s">
        <v>11</v>
      </c>
      <c r="H671" s="5" t="s">
        <v>7069</v>
      </c>
      <c r="I671" s="1" t="s">
        <v>183</v>
      </c>
    </row>
    <row r="672" hidden="1">
      <c r="A672" s="4" t="s">
        <v>7071</v>
      </c>
      <c r="B672" s="1" t="s">
        <v>7072</v>
      </c>
      <c r="C672" s="1" t="s">
        <v>7073</v>
      </c>
      <c r="D672" s="1" t="s">
        <v>10981</v>
      </c>
      <c r="E672" s="1" t="s">
        <v>9603</v>
      </c>
      <c r="F672" s="1" t="s">
        <v>7075</v>
      </c>
      <c r="G672" s="1" t="s">
        <v>11</v>
      </c>
      <c r="H672" s="3"/>
      <c r="I672" s="1" t="s">
        <v>154</v>
      </c>
    </row>
    <row r="673" hidden="1">
      <c r="A673" s="4" t="s">
        <v>7079</v>
      </c>
      <c r="B673" s="1" t="s">
        <v>7080</v>
      </c>
      <c r="C673" s="1" t="s">
        <v>7081</v>
      </c>
      <c r="D673" s="1" t="s">
        <v>10982</v>
      </c>
      <c r="E673" s="1" t="s">
        <v>9592</v>
      </c>
      <c r="F673" s="1" t="s">
        <v>7083</v>
      </c>
      <c r="G673" s="1" t="s">
        <v>11</v>
      </c>
      <c r="H673" s="1" t="s">
        <v>11</v>
      </c>
      <c r="I673" s="1" t="s">
        <v>312</v>
      </c>
    </row>
    <row r="674" hidden="1">
      <c r="A674" s="4" t="s">
        <v>7085</v>
      </c>
      <c r="B674" s="1" t="s">
        <v>7086</v>
      </c>
      <c r="C674" s="1" t="s">
        <v>7087</v>
      </c>
      <c r="D674" s="1" t="s">
        <v>10983</v>
      </c>
      <c r="E674" s="1" t="s">
        <v>9597</v>
      </c>
      <c r="F674" s="1" t="s">
        <v>7089</v>
      </c>
      <c r="G674" s="1" t="s">
        <v>7090</v>
      </c>
      <c r="H674" s="5" t="s">
        <v>7091</v>
      </c>
      <c r="I674" s="1" t="s">
        <v>53</v>
      </c>
    </row>
    <row r="675" hidden="1">
      <c r="A675" s="4" t="s">
        <v>7097</v>
      </c>
      <c r="B675" s="1" t="s">
        <v>7098</v>
      </c>
      <c r="C675" s="1" t="s">
        <v>7099</v>
      </c>
      <c r="D675" s="1" t="s">
        <v>10984</v>
      </c>
      <c r="E675" s="1" t="s">
        <v>9592</v>
      </c>
      <c r="F675" s="1" t="s">
        <v>7101</v>
      </c>
      <c r="G675" s="1" t="s">
        <v>7102</v>
      </c>
      <c r="H675" s="5" t="s">
        <v>7103</v>
      </c>
      <c r="I675" s="1" t="s">
        <v>654</v>
      </c>
    </row>
    <row r="676" hidden="1">
      <c r="A676" s="4" t="s">
        <v>7105</v>
      </c>
      <c r="B676" s="1" t="s">
        <v>7106</v>
      </c>
      <c r="C676" s="1" t="s">
        <v>7107</v>
      </c>
      <c r="D676" s="1" t="s">
        <v>10985</v>
      </c>
      <c r="E676" s="1" t="s">
        <v>9661</v>
      </c>
      <c r="F676" s="1" t="s">
        <v>7109</v>
      </c>
      <c r="G676" s="1" t="s">
        <v>7110</v>
      </c>
      <c r="H676" s="1" t="s">
        <v>11</v>
      </c>
      <c r="I676" s="1" t="s">
        <v>80</v>
      </c>
    </row>
    <row r="677" hidden="1">
      <c r="A677" s="4" t="s">
        <v>7112</v>
      </c>
      <c r="B677" s="1" t="s">
        <v>7113</v>
      </c>
      <c r="C677" s="3"/>
      <c r="D677" s="1" t="s">
        <v>9575</v>
      </c>
      <c r="E677" s="1" t="s">
        <v>9608</v>
      </c>
      <c r="F677" s="3"/>
      <c r="G677" s="1" t="s">
        <v>11</v>
      </c>
      <c r="H677" s="1" t="s">
        <v>11</v>
      </c>
      <c r="I677" s="1" t="s">
        <v>11</v>
      </c>
    </row>
    <row r="678" hidden="1">
      <c r="A678" s="4" t="s">
        <v>7117</v>
      </c>
      <c r="B678" s="1" t="s">
        <v>7118</v>
      </c>
      <c r="C678" s="1" t="s">
        <v>7119</v>
      </c>
      <c r="D678" s="1" t="s">
        <v>10986</v>
      </c>
      <c r="E678" s="1" t="s">
        <v>9755</v>
      </c>
      <c r="F678" s="1" t="s">
        <v>7121</v>
      </c>
      <c r="G678" s="1" t="s">
        <v>7122</v>
      </c>
      <c r="H678" s="5" t="s">
        <v>7123</v>
      </c>
      <c r="I678" s="1" t="s">
        <v>31</v>
      </c>
    </row>
    <row r="679" hidden="1">
      <c r="A679" s="4" t="s">
        <v>7127</v>
      </c>
      <c r="B679" s="1" t="s">
        <v>7128</v>
      </c>
      <c r="C679" s="1" t="s">
        <v>7129</v>
      </c>
      <c r="D679" s="1" t="s">
        <v>10987</v>
      </c>
      <c r="E679" s="1" t="s">
        <v>9592</v>
      </c>
      <c r="F679" s="1" t="s">
        <v>7131</v>
      </c>
      <c r="G679" s="1" t="s">
        <v>11</v>
      </c>
      <c r="H679" s="3"/>
      <c r="I679" s="1" t="s">
        <v>80</v>
      </c>
    </row>
    <row r="680" hidden="1">
      <c r="A680" s="4" t="s">
        <v>7139</v>
      </c>
      <c r="B680" s="1" t="s">
        <v>7140</v>
      </c>
      <c r="C680" s="1" t="s">
        <v>7141</v>
      </c>
      <c r="D680" s="1" t="s">
        <v>10988</v>
      </c>
      <c r="E680" s="1" t="s">
        <v>9603</v>
      </c>
      <c r="F680" s="1" t="s">
        <v>7143</v>
      </c>
      <c r="G680" s="1" t="s">
        <v>7144</v>
      </c>
      <c r="H680" s="5" t="s">
        <v>7145</v>
      </c>
      <c r="I680" s="1" t="s">
        <v>183</v>
      </c>
    </row>
    <row r="681" hidden="1">
      <c r="A681" s="4" t="s">
        <v>7147</v>
      </c>
      <c r="B681" s="1" t="s">
        <v>7148</v>
      </c>
      <c r="C681" s="1" t="s">
        <v>7149</v>
      </c>
      <c r="D681" s="1" t="s">
        <v>10989</v>
      </c>
      <c r="E681" s="1" t="s">
        <v>9852</v>
      </c>
      <c r="F681" s="1" t="s">
        <v>7151</v>
      </c>
      <c r="G681" s="1" t="s">
        <v>7152</v>
      </c>
      <c r="H681" s="5" t="s">
        <v>7153</v>
      </c>
      <c r="I681" s="1" t="s">
        <v>80</v>
      </c>
    </row>
    <row r="682" hidden="1">
      <c r="A682" s="4" t="s">
        <v>7159</v>
      </c>
      <c r="B682" s="1" t="s">
        <v>7160</v>
      </c>
      <c r="C682" s="1" t="s">
        <v>7161</v>
      </c>
      <c r="D682" s="1" t="s">
        <v>10990</v>
      </c>
      <c r="E682" s="1" t="s">
        <v>9603</v>
      </c>
      <c r="F682" s="1" t="s">
        <v>7163</v>
      </c>
      <c r="G682" s="1" t="s">
        <v>11</v>
      </c>
      <c r="H682" s="1" t="s">
        <v>11</v>
      </c>
      <c r="I682" s="1" t="s">
        <v>31</v>
      </c>
    </row>
    <row r="683" hidden="1">
      <c r="A683" s="4" t="s">
        <v>7165</v>
      </c>
      <c r="B683" s="1" t="s">
        <v>7166</v>
      </c>
      <c r="C683" s="1" t="s">
        <v>7167</v>
      </c>
      <c r="D683" s="1" t="s">
        <v>10991</v>
      </c>
      <c r="E683" s="1" t="s">
        <v>9603</v>
      </c>
      <c r="F683" s="1" t="s">
        <v>7169</v>
      </c>
      <c r="G683" s="1" t="s">
        <v>11</v>
      </c>
      <c r="H683" s="5" t="s">
        <v>7170</v>
      </c>
      <c r="I683" s="1" t="s">
        <v>183</v>
      </c>
    </row>
    <row r="684" hidden="1">
      <c r="A684" s="4" t="s">
        <v>7172</v>
      </c>
      <c r="B684" s="1" t="s">
        <v>7173</v>
      </c>
      <c r="C684" s="1" t="s">
        <v>7174</v>
      </c>
      <c r="D684" s="1" t="s">
        <v>10992</v>
      </c>
      <c r="E684" s="1" t="s">
        <v>9592</v>
      </c>
      <c r="F684" s="1" t="s">
        <v>7176</v>
      </c>
      <c r="G684" s="1" t="s">
        <v>11</v>
      </c>
      <c r="H684" s="5" t="s">
        <v>7177</v>
      </c>
      <c r="I684" s="1" t="s">
        <v>312</v>
      </c>
    </row>
    <row r="685" hidden="1">
      <c r="A685" s="4" t="s">
        <v>7179</v>
      </c>
      <c r="B685" s="1" t="s">
        <v>7180</v>
      </c>
      <c r="C685" s="1" t="s">
        <v>7181</v>
      </c>
      <c r="D685" s="1" t="s">
        <v>10993</v>
      </c>
      <c r="E685" s="1" t="s">
        <v>9603</v>
      </c>
      <c r="F685" s="1" t="s">
        <v>7183</v>
      </c>
      <c r="G685" s="1" t="s">
        <v>7184</v>
      </c>
      <c r="H685" s="5" t="s">
        <v>7185</v>
      </c>
      <c r="I685" s="1" t="s">
        <v>654</v>
      </c>
    </row>
    <row r="686" hidden="1">
      <c r="A686" s="4" t="s">
        <v>7187</v>
      </c>
      <c r="B686" s="1" t="s">
        <v>7188</v>
      </c>
      <c r="C686" s="1" t="s">
        <v>7189</v>
      </c>
      <c r="D686" s="1" t="s">
        <v>10994</v>
      </c>
      <c r="E686" s="1" t="s">
        <v>9592</v>
      </c>
      <c r="F686" s="1" t="s">
        <v>7191</v>
      </c>
      <c r="G686" s="1" t="s">
        <v>11</v>
      </c>
      <c r="H686" s="5" t="s">
        <v>7192</v>
      </c>
      <c r="I686" s="1" t="s">
        <v>312</v>
      </c>
    </row>
    <row r="687" hidden="1">
      <c r="A687" s="4" t="s">
        <v>7194</v>
      </c>
      <c r="B687" s="1" t="s">
        <v>7195</v>
      </c>
      <c r="C687" s="1" t="s">
        <v>7196</v>
      </c>
      <c r="D687" s="1" t="s">
        <v>10995</v>
      </c>
      <c r="E687" s="1" t="s">
        <v>9592</v>
      </c>
      <c r="F687" s="1" t="s">
        <v>7198</v>
      </c>
      <c r="G687" s="1" t="s">
        <v>11</v>
      </c>
      <c r="H687" s="5" t="s">
        <v>7199</v>
      </c>
      <c r="I687" s="1" t="s">
        <v>312</v>
      </c>
    </row>
    <row r="688" hidden="1">
      <c r="A688" s="4" t="s">
        <v>7207</v>
      </c>
      <c r="B688" s="1" t="s">
        <v>7208</v>
      </c>
      <c r="C688" s="1" t="s">
        <v>7209</v>
      </c>
      <c r="D688" s="1" t="s">
        <v>10996</v>
      </c>
      <c r="E688" s="1" t="s">
        <v>9603</v>
      </c>
      <c r="F688" s="1" t="s">
        <v>7211</v>
      </c>
      <c r="G688" s="1" t="s">
        <v>11</v>
      </c>
      <c r="H688" s="1" t="s">
        <v>11</v>
      </c>
      <c r="I688" s="1" t="s">
        <v>80</v>
      </c>
    </row>
    <row r="689" hidden="1">
      <c r="A689" s="4" t="s">
        <v>7219</v>
      </c>
      <c r="B689" s="1" t="s">
        <v>7220</v>
      </c>
      <c r="C689" s="1" t="s">
        <v>7221</v>
      </c>
      <c r="D689" s="1" t="s">
        <v>10997</v>
      </c>
      <c r="E689" s="1" t="s">
        <v>9592</v>
      </c>
      <c r="F689" s="1" t="s">
        <v>7223</v>
      </c>
      <c r="G689" s="1" t="s">
        <v>11</v>
      </c>
      <c r="H689" s="5" t="s">
        <v>7224</v>
      </c>
      <c r="I689" s="1" t="s">
        <v>80</v>
      </c>
    </row>
    <row r="690" hidden="1">
      <c r="A690" s="4" t="s">
        <v>7232</v>
      </c>
      <c r="B690" s="1" t="s">
        <v>7233</v>
      </c>
      <c r="C690" s="1" t="s">
        <v>7234</v>
      </c>
      <c r="D690" s="1" t="s">
        <v>10998</v>
      </c>
      <c r="E690" s="1" t="s">
        <v>9603</v>
      </c>
      <c r="F690" s="1" t="s">
        <v>7236</v>
      </c>
      <c r="G690" s="1" t="s">
        <v>11</v>
      </c>
      <c r="H690" s="5" t="s">
        <v>7237</v>
      </c>
      <c r="I690" s="1" t="s">
        <v>11</v>
      </c>
    </row>
    <row r="691" hidden="1">
      <c r="A691" s="4" t="s">
        <v>7239</v>
      </c>
      <c r="B691" s="1" t="s">
        <v>7240</v>
      </c>
      <c r="C691" s="1" t="s">
        <v>7241</v>
      </c>
      <c r="D691" s="1" t="s">
        <v>10999</v>
      </c>
      <c r="E691" s="1" t="s">
        <v>9597</v>
      </c>
      <c r="F691" s="1" t="s">
        <v>7243</v>
      </c>
      <c r="G691" s="1" t="s">
        <v>7244</v>
      </c>
      <c r="H691" s="1" t="s">
        <v>11</v>
      </c>
      <c r="I691" s="1" t="s">
        <v>11</v>
      </c>
    </row>
    <row r="692" hidden="1">
      <c r="A692" s="4" t="s">
        <v>7248</v>
      </c>
      <c r="B692" s="1" t="s">
        <v>7249</v>
      </c>
      <c r="C692" s="1" t="s">
        <v>7250</v>
      </c>
      <c r="D692" s="1" t="s">
        <v>10818</v>
      </c>
      <c r="E692" s="1" t="s">
        <v>9597</v>
      </c>
      <c r="F692" s="1" t="s">
        <v>7251</v>
      </c>
      <c r="G692" s="1" t="s">
        <v>11</v>
      </c>
      <c r="H692" s="5" t="s">
        <v>7252</v>
      </c>
      <c r="I692" s="1" t="s">
        <v>80</v>
      </c>
    </row>
    <row r="693" hidden="1">
      <c r="A693" s="4" t="s">
        <v>7262</v>
      </c>
      <c r="B693" s="1" t="s">
        <v>7263</v>
      </c>
      <c r="C693" s="1" t="s">
        <v>7264</v>
      </c>
      <c r="D693" s="1" t="s">
        <v>11000</v>
      </c>
      <c r="E693" s="1" t="s">
        <v>9592</v>
      </c>
      <c r="F693" s="1" t="s">
        <v>7266</v>
      </c>
      <c r="G693" s="1" t="s">
        <v>11</v>
      </c>
      <c r="H693" s="3"/>
      <c r="I693" s="1" t="s">
        <v>312</v>
      </c>
    </row>
    <row r="694" hidden="1">
      <c r="A694" s="4" t="s">
        <v>7280</v>
      </c>
      <c r="B694" s="1" t="s">
        <v>7281</v>
      </c>
      <c r="C694" s="1" t="s">
        <v>7282</v>
      </c>
      <c r="D694" s="1" t="s">
        <v>11001</v>
      </c>
      <c r="E694" s="1" t="s">
        <v>10224</v>
      </c>
      <c r="F694" s="1" t="s">
        <v>7284</v>
      </c>
      <c r="G694" s="1" t="s">
        <v>11</v>
      </c>
      <c r="H694" s="5" t="s">
        <v>7285</v>
      </c>
      <c r="I694" s="1" t="s">
        <v>312</v>
      </c>
    </row>
    <row r="695" hidden="1">
      <c r="A695" s="4" t="s">
        <v>7289</v>
      </c>
      <c r="B695" s="1" t="s">
        <v>7290</v>
      </c>
      <c r="C695" s="1" t="s">
        <v>7291</v>
      </c>
      <c r="D695" s="1" t="s">
        <v>11002</v>
      </c>
      <c r="E695" s="1" t="s">
        <v>9592</v>
      </c>
      <c r="F695" s="1" t="s">
        <v>7293</v>
      </c>
      <c r="G695" s="1" t="s">
        <v>7294</v>
      </c>
      <c r="H695" s="1" t="s">
        <v>11</v>
      </c>
      <c r="I695" s="1" t="s">
        <v>80</v>
      </c>
    </row>
    <row r="696" hidden="1">
      <c r="A696" s="4" t="s">
        <v>7304</v>
      </c>
      <c r="B696" s="1" t="s">
        <v>7305</v>
      </c>
      <c r="C696" s="1" t="s">
        <v>7306</v>
      </c>
      <c r="D696" s="1" t="s">
        <v>11003</v>
      </c>
      <c r="E696" s="1" t="s">
        <v>9592</v>
      </c>
      <c r="F696" s="1" t="s">
        <v>7308</v>
      </c>
      <c r="G696" s="1" t="s">
        <v>11</v>
      </c>
      <c r="H696" s="1" t="s">
        <v>11</v>
      </c>
      <c r="I696" s="1" t="s">
        <v>154</v>
      </c>
    </row>
    <row r="697" hidden="1">
      <c r="A697" s="4" t="s">
        <v>7316</v>
      </c>
      <c r="B697" s="1" t="s">
        <v>7317</v>
      </c>
      <c r="C697" s="1" t="s">
        <v>7318</v>
      </c>
      <c r="D697" s="1" t="s">
        <v>11004</v>
      </c>
      <c r="E697" s="1" t="s">
        <v>9603</v>
      </c>
      <c r="F697" s="1" t="s">
        <v>7320</v>
      </c>
      <c r="G697" s="1" t="s">
        <v>11</v>
      </c>
      <c r="H697" s="5" t="s">
        <v>7321</v>
      </c>
      <c r="I697" s="1" t="s">
        <v>80</v>
      </c>
    </row>
    <row r="698" hidden="1">
      <c r="A698" s="4" t="s">
        <v>7323</v>
      </c>
      <c r="B698" s="1" t="s">
        <v>7324</v>
      </c>
      <c r="C698" s="1" t="s">
        <v>7325</v>
      </c>
      <c r="D698" s="1" t="s">
        <v>11005</v>
      </c>
      <c r="E698" s="1" t="s">
        <v>9592</v>
      </c>
      <c r="F698" s="1" t="s">
        <v>7327</v>
      </c>
      <c r="G698" s="1" t="s">
        <v>11</v>
      </c>
      <c r="H698" s="1" t="s">
        <v>11</v>
      </c>
      <c r="I698" s="1" t="s">
        <v>154</v>
      </c>
    </row>
    <row r="699" hidden="1">
      <c r="A699" s="4" t="s">
        <v>7333</v>
      </c>
      <c r="B699" s="1" t="s">
        <v>7334</v>
      </c>
      <c r="C699" s="1" t="s">
        <v>7335</v>
      </c>
      <c r="D699" s="1" t="s">
        <v>10477</v>
      </c>
      <c r="E699" s="1" t="s">
        <v>9597</v>
      </c>
      <c r="F699" s="1" t="s">
        <v>7336</v>
      </c>
      <c r="G699" s="1" t="s">
        <v>11</v>
      </c>
      <c r="H699" s="5" t="s">
        <v>7337</v>
      </c>
      <c r="I699" s="1" t="s">
        <v>80</v>
      </c>
    </row>
    <row r="700" hidden="1">
      <c r="A700" s="4" t="s">
        <v>7341</v>
      </c>
      <c r="B700" s="1" t="s">
        <v>7342</v>
      </c>
      <c r="C700" s="1" t="s">
        <v>7343</v>
      </c>
      <c r="D700" s="1" t="s">
        <v>11006</v>
      </c>
      <c r="E700" s="1" t="s">
        <v>9597</v>
      </c>
      <c r="F700" s="1" t="s">
        <v>7345</v>
      </c>
      <c r="G700" s="1" t="s">
        <v>7346</v>
      </c>
      <c r="H700" s="1" t="s">
        <v>11</v>
      </c>
      <c r="I700" s="1" t="s">
        <v>312</v>
      </c>
    </row>
    <row r="701" hidden="1">
      <c r="A701" s="4" t="s">
        <v>7356</v>
      </c>
      <c r="B701" s="1" t="s">
        <v>7357</v>
      </c>
      <c r="C701" s="1" t="s">
        <v>7358</v>
      </c>
      <c r="D701" s="1" t="s">
        <v>11007</v>
      </c>
      <c r="E701" s="1" t="s">
        <v>9631</v>
      </c>
      <c r="F701" s="1" t="s">
        <v>7360</v>
      </c>
      <c r="G701" s="1" t="s">
        <v>7361</v>
      </c>
      <c r="H701" s="1" t="s">
        <v>11</v>
      </c>
      <c r="I701" s="1" t="s">
        <v>80</v>
      </c>
    </row>
    <row r="702" hidden="1">
      <c r="A702" s="4" t="s">
        <v>7365</v>
      </c>
      <c r="B702" s="1" t="s">
        <v>7366</v>
      </c>
      <c r="C702" s="1" t="s">
        <v>7367</v>
      </c>
      <c r="D702" s="1" t="s">
        <v>11008</v>
      </c>
      <c r="E702" s="1" t="s">
        <v>9597</v>
      </c>
      <c r="F702" s="1" t="s">
        <v>7369</v>
      </c>
      <c r="G702" s="1" t="s">
        <v>7370</v>
      </c>
      <c r="H702" s="1" t="s">
        <v>11</v>
      </c>
      <c r="I702" s="1" t="s">
        <v>382</v>
      </c>
    </row>
    <row r="703" hidden="1">
      <c r="A703" s="4" t="s">
        <v>7376</v>
      </c>
      <c r="B703" s="1" t="s">
        <v>7377</v>
      </c>
      <c r="C703" s="1" t="s">
        <v>7378</v>
      </c>
      <c r="D703" s="1" t="s">
        <v>11009</v>
      </c>
      <c r="E703" s="1" t="s">
        <v>9661</v>
      </c>
      <c r="F703" s="1" t="s">
        <v>7380</v>
      </c>
      <c r="G703" s="1" t="s">
        <v>7381</v>
      </c>
      <c r="H703" s="1" t="s">
        <v>7382</v>
      </c>
      <c r="I703" s="1" t="s">
        <v>654</v>
      </c>
    </row>
    <row r="704" hidden="1">
      <c r="A704" s="4" t="s">
        <v>7392</v>
      </c>
      <c r="B704" s="1" t="s">
        <v>7393</v>
      </c>
      <c r="C704" s="3"/>
      <c r="D704" s="1" t="s">
        <v>9575</v>
      </c>
      <c r="E704" s="1" t="s">
        <v>9608</v>
      </c>
      <c r="F704" s="3"/>
      <c r="G704" s="1" t="s">
        <v>11</v>
      </c>
      <c r="H704" s="1" t="s">
        <v>11</v>
      </c>
      <c r="I704" s="1" t="s">
        <v>11</v>
      </c>
    </row>
    <row r="705" hidden="1">
      <c r="A705" s="4" t="s">
        <v>7395</v>
      </c>
      <c r="B705" s="1" t="s">
        <v>7396</v>
      </c>
      <c r="C705" s="1" t="s">
        <v>7397</v>
      </c>
      <c r="D705" s="1" t="s">
        <v>11010</v>
      </c>
      <c r="E705" s="1" t="s">
        <v>9597</v>
      </c>
      <c r="F705" s="1" t="s">
        <v>7399</v>
      </c>
      <c r="G705" s="1" t="s">
        <v>2175</v>
      </c>
      <c r="H705" s="5" t="s">
        <v>2689</v>
      </c>
      <c r="I705" s="1" t="s">
        <v>312</v>
      </c>
    </row>
    <row r="706" hidden="1">
      <c r="A706" s="4" t="s">
        <v>7403</v>
      </c>
      <c r="B706" s="1" t="s">
        <v>7404</v>
      </c>
      <c r="C706" s="1" t="s">
        <v>7405</v>
      </c>
      <c r="D706" s="1" t="s">
        <v>11011</v>
      </c>
      <c r="E706" s="1" t="s">
        <v>9790</v>
      </c>
      <c r="F706" s="1" t="s">
        <v>7407</v>
      </c>
      <c r="G706" s="1" t="s">
        <v>7408</v>
      </c>
      <c r="H706" s="1" t="s">
        <v>11</v>
      </c>
      <c r="I706" s="1" t="s">
        <v>183</v>
      </c>
    </row>
    <row r="707" hidden="1">
      <c r="A707" s="4" t="s">
        <v>7418</v>
      </c>
      <c r="B707" s="1" t="s">
        <v>7419</v>
      </c>
      <c r="C707" s="1" t="s">
        <v>7420</v>
      </c>
      <c r="D707" s="1" t="s">
        <v>11012</v>
      </c>
      <c r="E707" s="1" t="s">
        <v>9597</v>
      </c>
      <c r="F707" s="1" t="s">
        <v>7422</v>
      </c>
      <c r="G707" s="1" t="s">
        <v>11</v>
      </c>
      <c r="H707" s="5" t="s">
        <v>7423</v>
      </c>
      <c r="I707" s="1" t="s">
        <v>382</v>
      </c>
    </row>
    <row r="708" hidden="1">
      <c r="A708" s="4" t="s">
        <v>7437</v>
      </c>
      <c r="B708" s="1" t="s">
        <v>7438</v>
      </c>
      <c r="C708" s="1" t="s">
        <v>7439</v>
      </c>
      <c r="D708" s="1" t="s">
        <v>11013</v>
      </c>
      <c r="E708" s="1" t="s">
        <v>9595</v>
      </c>
      <c r="F708" s="1" t="s">
        <v>7441</v>
      </c>
      <c r="G708" s="1" t="s">
        <v>7442</v>
      </c>
      <c r="H708" s="1" t="s">
        <v>11</v>
      </c>
      <c r="I708" s="1" t="s">
        <v>53</v>
      </c>
    </row>
    <row r="709" hidden="1">
      <c r="A709" s="4" t="s">
        <v>7446</v>
      </c>
      <c r="B709" s="1" t="s">
        <v>7447</v>
      </c>
      <c r="C709" s="1" t="s">
        <v>7448</v>
      </c>
      <c r="D709" s="1" t="s">
        <v>11014</v>
      </c>
      <c r="E709" s="1" t="s">
        <v>10238</v>
      </c>
      <c r="F709" s="1" t="s">
        <v>7450</v>
      </c>
      <c r="G709" s="1" t="s">
        <v>7451</v>
      </c>
      <c r="H709" s="5" t="s">
        <v>7452</v>
      </c>
      <c r="I709" s="1" t="s">
        <v>31</v>
      </c>
    </row>
    <row r="710" hidden="1">
      <c r="A710" s="4" t="s">
        <v>7454</v>
      </c>
      <c r="B710" s="1" t="s">
        <v>7455</v>
      </c>
      <c r="C710" s="3"/>
      <c r="D710" s="1" t="s">
        <v>9575</v>
      </c>
      <c r="E710" s="1" t="s">
        <v>9608</v>
      </c>
      <c r="F710" s="3"/>
      <c r="G710" s="1" t="s">
        <v>11</v>
      </c>
      <c r="H710" s="1" t="s">
        <v>11</v>
      </c>
      <c r="I710" s="1" t="s">
        <v>11</v>
      </c>
    </row>
    <row r="711" hidden="1">
      <c r="A711" s="4" t="s">
        <v>7463</v>
      </c>
      <c r="B711" s="1" t="s">
        <v>7464</v>
      </c>
      <c r="C711" s="3"/>
      <c r="D711" s="1" t="s">
        <v>9575</v>
      </c>
      <c r="E711" s="1" t="s">
        <v>9608</v>
      </c>
      <c r="F711" s="3"/>
      <c r="G711" s="1" t="s">
        <v>11</v>
      </c>
      <c r="H711" s="1" t="s">
        <v>11</v>
      </c>
      <c r="I711" s="1" t="s">
        <v>11</v>
      </c>
    </row>
    <row r="712" hidden="1">
      <c r="A712" s="4" t="s">
        <v>7472</v>
      </c>
      <c r="B712" s="1" t="s">
        <v>7473</v>
      </c>
      <c r="C712" s="1" t="s">
        <v>7474</v>
      </c>
      <c r="D712" s="1" t="s">
        <v>11015</v>
      </c>
      <c r="E712" s="1" t="s">
        <v>9603</v>
      </c>
      <c r="F712" s="1" t="s">
        <v>7476</v>
      </c>
      <c r="G712" s="1" t="s">
        <v>11</v>
      </c>
      <c r="H712" s="3"/>
      <c r="I712" s="1" t="s">
        <v>80</v>
      </c>
    </row>
    <row r="713" hidden="1">
      <c r="A713" s="4" t="s">
        <v>7478</v>
      </c>
      <c r="B713" s="1" t="s">
        <v>7479</v>
      </c>
      <c r="C713" s="1" t="s">
        <v>7480</v>
      </c>
      <c r="D713" s="1" t="s">
        <v>11016</v>
      </c>
      <c r="E713" s="1" t="s">
        <v>9592</v>
      </c>
      <c r="F713" s="1" t="s">
        <v>7482</v>
      </c>
      <c r="G713" s="1" t="s">
        <v>11</v>
      </c>
      <c r="H713" s="5" t="s">
        <v>7483</v>
      </c>
      <c r="I713" s="1" t="s">
        <v>80</v>
      </c>
    </row>
    <row r="714" hidden="1">
      <c r="A714" s="4" t="s">
        <v>7485</v>
      </c>
      <c r="B714" s="1" t="s">
        <v>7486</v>
      </c>
      <c r="C714" s="1" t="s">
        <v>7487</v>
      </c>
      <c r="D714" s="1" t="s">
        <v>11017</v>
      </c>
      <c r="E714" s="1" t="s">
        <v>9661</v>
      </c>
      <c r="F714" s="1" t="s">
        <v>7489</v>
      </c>
      <c r="G714" s="1" t="s">
        <v>11</v>
      </c>
      <c r="H714" s="1" t="s">
        <v>11</v>
      </c>
      <c r="I714" s="1" t="s">
        <v>53</v>
      </c>
    </row>
    <row r="715" hidden="1">
      <c r="A715" s="4" t="s">
        <v>7491</v>
      </c>
      <c r="B715" s="1" t="s">
        <v>7492</v>
      </c>
      <c r="C715" s="1" t="s">
        <v>7493</v>
      </c>
      <c r="D715" s="1" t="s">
        <v>11018</v>
      </c>
      <c r="E715" s="1" t="s">
        <v>9597</v>
      </c>
      <c r="F715" s="1" t="s">
        <v>7495</v>
      </c>
      <c r="G715" s="1" t="s">
        <v>11</v>
      </c>
      <c r="H715" s="1" t="s">
        <v>11</v>
      </c>
      <c r="I715" s="1" t="s">
        <v>31</v>
      </c>
    </row>
    <row r="716" hidden="1">
      <c r="A716" s="4" t="s">
        <v>7499</v>
      </c>
      <c r="B716" s="1" t="s">
        <v>7500</v>
      </c>
      <c r="C716" s="1" t="s">
        <v>7501</v>
      </c>
      <c r="D716" s="1" t="s">
        <v>11019</v>
      </c>
      <c r="E716" s="1" t="s">
        <v>9830</v>
      </c>
      <c r="F716" s="1" t="s">
        <v>7503</v>
      </c>
      <c r="G716" s="1" t="s">
        <v>7504</v>
      </c>
      <c r="H716" s="1" t="s">
        <v>11</v>
      </c>
      <c r="I716" s="1" t="s">
        <v>80</v>
      </c>
    </row>
    <row r="717" hidden="1">
      <c r="A717" s="4" t="s">
        <v>7512</v>
      </c>
      <c r="B717" s="1" t="s">
        <v>7513</v>
      </c>
      <c r="C717" s="1" t="s">
        <v>7514</v>
      </c>
      <c r="D717" s="1" t="s">
        <v>10779</v>
      </c>
      <c r="E717" s="1" t="s">
        <v>9603</v>
      </c>
      <c r="F717" s="1" t="s">
        <v>7516</v>
      </c>
      <c r="G717" s="1" t="s">
        <v>11</v>
      </c>
      <c r="H717" s="5" t="s">
        <v>7517</v>
      </c>
      <c r="I717" s="1" t="s">
        <v>80</v>
      </c>
    </row>
    <row r="718" hidden="1">
      <c r="A718" s="4" t="s">
        <v>7541</v>
      </c>
      <c r="B718" s="1" t="s">
        <v>7542</v>
      </c>
      <c r="C718" s="1" t="s">
        <v>7543</v>
      </c>
      <c r="D718" s="1" t="s">
        <v>11020</v>
      </c>
      <c r="E718" s="1" t="s">
        <v>9592</v>
      </c>
      <c r="F718" s="1" t="s">
        <v>7545</v>
      </c>
      <c r="G718" s="1" t="s">
        <v>11</v>
      </c>
      <c r="H718" s="1" t="s">
        <v>11</v>
      </c>
      <c r="I718" s="1" t="s">
        <v>80</v>
      </c>
    </row>
    <row r="719" hidden="1">
      <c r="A719" s="4" t="s">
        <v>7553</v>
      </c>
      <c r="B719" s="1" t="s">
        <v>7554</v>
      </c>
      <c r="C719" s="1" t="s">
        <v>7555</v>
      </c>
      <c r="D719" s="1" t="s">
        <v>10839</v>
      </c>
      <c r="E719" s="1" t="s">
        <v>9592</v>
      </c>
      <c r="F719" s="1" t="s">
        <v>5373</v>
      </c>
      <c r="G719" s="1" t="s">
        <v>11</v>
      </c>
      <c r="H719" s="1" t="s">
        <v>11</v>
      </c>
      <c r="I719" s="1" t="s">
        <v>312</v>
      </c>
    </row>
    <row r="720" hidden="1">
      <c r="A720" s="4" t="s">
        <v>7563</v>
      </c>
      <c r="B720" s="1" t="s">
        <v>7564</v>
      </c>
      <c r="C720" s="1" t="s">
        <v>7565</v>
      </c>
      <c r="D720" s="1" t="s">
        <v>11021</v>
      </c>
      <c r="E720" s="1" t="s">
        <v>9603</v>
      </c>
      <c r="F720" s="1" t="s">
        <v>3758</v>
      </c>
      <c r="G720" s="1" t="s">
        <v>11</v>
      </c>
      <c r="H720" s="3"/>
      <c r="I720" s="1" t="s">
        <v>31</v>
      </c>
    </row>
    <row r="721" hidden="1">
      <c r="A721" s="4" t="s">
        <v>7574</v>
      </c>
      <c r="B721" s="1" t="s">
        <v>7575</v>
      </c>
      <c r="C721" s="1" t="s">
        <v>7576</v>
      </c>
      <c r="D721" s="1" t="s">
        <v>11022</v>
      </c>
      <c r="E721" s="1" t="s">
        <v>9592</v>
      </c>
      <c r="F721" s="1" t="s">
        <v>7578</v>
      </c>
      <c r="G721" s="1" t="s">
        <v>7579</v>
      </c>
      <c r="H721" s="3"/>
      <c r="I721" s="1" t="s">
        <v>80</v>
      </c>
    </row>
    <row r="722">
      <c r="A722" s="4" t="s">
        <v>7583</v>
      </c>
      <c r="B722" s="1" t="s">
        <v>7584</v>
      </c>
      <c r="C722" s="1" t="s">
        <v>7585</v>
      </c>
      <c r="D722" s="1" t="s">
        <v>11023</v>
      </c>
      <c r="E722" s="1" t="s">
        <v>9619</v>
      </c>
      <c r="F722" s="1" t="s">
        <v>7587</v>
      </c>
      <c r="G722" s="1" t="s">
        <v>7588</v>
      </c>
      <c r="H722" s="1" t="s">
        <v>11</v>
      </c>
      <c r="I722" s="1" t="s">
        <v>312</v>
      </c>
    </row>
    <row r="723" hidden="1">
      <c r="A723" s="4" t="s">
        <v>7592</v>
      </c>
      <c r="B723" s="1" t="s">
        <v>7593</v>
      </c>
      <c r="C723" s="1" t="s">
        <v>7594</v>
      </c>
      <c r="D723" s="1" t="s">
        <v>11024</v>
      </c>
      <c r="E723" s="1" t="s">
        <v>10248</v>
      </c>
      <c r="F723" s="1" t="s">
        <v>7596</v>
      </c>
      <c r="G723" s="1" t="s">
        <v>11</v>
      </c>
      <c r="H723" s="5" t="s">
        <v>7597</v>
      </c>
      <c r="I723" s="1" t="s">
        <v>80</v>
      </c>
    </row>
    <row r="724" hidden="1">
      <c r="A724" s="4" t="s">
        <v>7599</v>
      </c>
      <c r="B724" s="1" t="s">
        <v>7600</v>
      </c>
      <c r="C724" s="1" t="s">
        <v>7601</v>
      </c>
      <c r="D724" s="1" t="s">
        <v>11025</v>
      </c>
      <c r="E724" s="1" t="s">
        <v>9592</v>
      </c>
      <c r="F724" s="1" t="s">
        <v>7603</v>
      </c>
      <c r="G724" s="1" t="s">
        <v>11</v>
      </c>
      <c r="H724" s="5" t="s">
        <v>7604</v>
      </c>
      <c r="I724" s="1" t="s">
        <v>80</v>
      </c>
    </row>
    <row r="725" hidden="1">
      <c r="A725" s="4" t="s">
        <v>7612</v>
      </c>
      <c r="B725" s="1" t="s">
        <v>7613</v>
      </c>
      <c r="C725" s="1" t="s">
        <v>7614</v>
      </c>
      <c r="D725" s="1" t="s">
        <v>10942</v>
      </c>
      <c r="E725" s="1" t="s">
        <v>9592</v>
      </c>
      <c r="F725" s="1" t="s">
        <v>7615</v>
      </c>
      <c r="G725" s="1" t="s">
        <v>11</v>
      </c>
      <c r="H725" s="1" t="s">
        <v>11</v>
      </c>
      <c r="I725" s="1" t="s">
        <v>31</v>
      </c>
    </row>
    <row r="726" hidden="1">
      <c r="A726" s="4" t="s">
        <v>7619</v>
      </c>
      <c r="B726" s="1" t="s">
        <v>7620</v>
      </c>
      <c r="C726" s="1" t="s">
        <v>7621</v>
      </c>
      <c r="D726" s="1" t="s">
        <v>11026</v>
      </c>
      <c r="E726" s="1" t="s">
        <v>9731</v>
      </c>
      <c r="F726" s="1" t="s">
        <v>7623</v>
      </c>
      <c r="G726" s="1" t="s">
        <v>7624</v>
      </c>
      <c r="H726" s="5" t="s">
        <v>7625</v>
      </c>
      <c r="I726" s="1" t="s">
        <v>80</v>
      </c>
    </row>
    <row r="727" hidden="1">
      <c r="A727" s="4" t="s">
        <v>7633</v>
      </c>
      <c r="B727" s="1" t="s">
        <v>7634</v>
      </c>
      <c r="C727" s="1" t="s">
        <v>7635</v>
      </c>
      <c r="D727" s="1" t="s">
        <v>11027</v>
      </c>
      <c r="E727" s="1" t="s">
        <v>9592</v>
      </c>
      <c r="F727" s="1" t="s">
        <v>7637</v>
      </c>
      <c r="G727" s="1" t="s">
        <v>11</v>
      </c>
      <c r="H727" s="5" t="s">
        <v>7638</v>
      </c>
      <c r="I727" s="1" t="s">
        <v>382</v>
      </c>
    </row>
    <row r="728" hidden="1">
      <c r="A728" s="4" t="s">
        <v>7652</v>
      </c>
      <c r="B728" s="1" t="s">
        <v>7653</v>
      </c>
      <c r="C728" s="1" t="s">
        <v>7654</v>
      </c>
      <c r="D728" s="1" t="s">
        <v>11028</v>
      </c>
      <c r="E728" s="1" t="s">
        <v>9603</v>
      </c>
      <c r="F728" s="1" t="s">
        <v>7656</v>
      </c>
      <c r="G728" s="1" t="s">
        <v>11</v>
      </c>
      <c r="H728" s="5" t="s">
        <v>7657</v>
      </c>
      <c r="I728" s="1" t="s">
        <v>80</v>
      </c>
    </row>
    <row r="729" hidden="1">
      <c r="A729" s="4" t="s">
        <v>7663</v>
      </c>
      <c r="B729" s="1" t="s">
        <v>7664</v>
      </c>
      <c r="C729" s="1" t="s">
        <v>7665</v>
      </c>
      <c r="D729" s="1" t="s">
        <v>11029</v>
      </c>
      <c r="E729" s="1" t="s">
        <v>9592</v>
      </c>
      <c r="F729" s="1" t="s">
        <v>7667</v>
      </c>
      <c r="G729" s="1" t="s">
        <v>7668</v>
      </c>
      <c r="H729" s="1" t="s">
        <v>11</v>
      </c>
      <c r="I729" s="1" t="s">
        <v>80</v>
      </c>
    </row>
    <row r="730" hidden="1">
      <c r="A730" s="4" t="s">
        <v>7696</v>
      </c>
      <c r="B730" s="1" t="s">
        <v>7697</v>
      </c>
      <c r="C730" s="1" t="s">
        <v>7698</v>
      </c>
      <c r="D730" s="1" t="s">
        <v>11030</v>
      </c>
      <c r="E730" s="1" t="s">
        <v>9595</v>
      </c>
      <c r="F730" s="1" t="s">
        <v>7700</v>
      </c>
      <c r="G730" s="1" t="s">
        <v>11</v>
      </c>
      <c r="H730" s="1" t="s">
        <v>11</v>
      </c>
      <c r="I730" s="1" t="s">
        <v>43</v>
      </c>
    </row>
    <row r="731" hidden="1">
      <c r="A731" s="4" t="s">
        <v>7708</v>
      </c>
      <c r="B731" s="1" t="s">
        <v>7709</v>
      </c>
      <c r="C731" s="1" t="s">
        <v>7710</v>
      </c>
      <c r="D731" s="1" t="s">
        <v>11031</v>
      </c>
      <c r="E731" s="1" t="s">
        <v>9592</v>
      </c>
      <c r="F731" s="1" t="s">
        <v>7712</v>
      </c>
      <c r="G731" s="1" t="s">
        <v>11</v>
      </c>
      <c r="H731" s="5" t="s">
        <v>7713</v>
      </c>
      <c r="I731" s="1" t="s">
        <v>80</v>
      </c>
    </row>
    <row r="732" hidden="1">
      <c r="A732" s="4" t="s">
        <v>7715</v>
      </c>
      <c r="B732" s="1" t="s">
        <v>7716</v>
      </c>
      <c r="C732" s="1" t="s">
        <v>7717</v>
      </c>
      <c r="D732" s="1" t="s">
        <v>11032</v>
      </c>
      <c r="E732" s="1" t="s">
        <v>9597</v>
      </c>
      <c r="F732" s="1" t="s">
        <v>7719</v>
      </c>
      <c r="G732" s="1" t="s">
        <v>11</v>
      </c>
      <c r="H732" s="1" t="s">
        <v>11</v>
      </c>
      <c r="I732" s="1" t="s">
        <v>312</v>
      </c>
    </row>
    <row r="733" hidden="1">
      <c r="A733" s="4" t="s">
        <v>7721</v>
      </c>
      <c r="B733" s="1" t="s">
        <v>7722</v>
      </c>
      <c r="C733" s="1" t="s">
        <v>7723</v>
      </c>
      <c r="D733" s="1" t="s">
        <v>11033</v>
      </c>
      <c r="E733" s="1" t="s">
        <v>9603</v>
      </c>
      <c r="F733" s="1" t="s">
        <v>7725</v>
      </c>
      <c r="G733" s="1" t="s">
        <v>11</v>
      </c>
      <c r="H733" s="1" t="s">
        <v>11</v>
      </c>
      <c r="I733" s="1" t="s">
        <v>31</v>
      </c>
    </row>
    <row r="734" hidden="1">
      <c r="A734" s="4" t="s">
        <v>7733</v>
      </c>
      <c r="B734" s="1" t="s">
        <v>7734</v>
      </c>
      <c r="C734" s="3"/>
      <c r="D734" s="1" t="s">
        <v>9575</v>
      </c>
      <c r="E734" s="1" t="s">
        <v>9608</v>
      </c>
      <c r="F734" s="3"/>
      <c r="G734" s="1" t="s">
        <v>11</v>
      </c>
      <c r="H734" s="1" t="s">
        <v>11</v>
      </c>
      <c r="I734" s="1" t="s">
        <v>11</v>
      </c>
    </row>
    <row r="735" hidden="1">
      <c r="A735" s="4" t="s">
        <v>7740</v>
      </c>
      <c r="B735" s="1" t="s">
        <v>7741</v>
      </c>
      <c r="C735" s="3"/>
      <c r="D735" s="1" t="s">
        <v>9575</v>
      </c>
      <c r="E735" s="1" t="s">
        <v>9608</v>
      </c>
      <c r="F735" s="3"/>
      <c r="G735" s="1" t="s">
        <v>11</v>
      </c>
      <c r="H735" s="1" t="s">
        <v>11</v>
      </c>
      <c r="I735" s="1" t="s">
        <v>11</v>
      </c>
    </row>
    <row r="736" hidden="1">
      <c r="A736" s="4" t="s">
        <v>7749</v>
      </c>
      <c r="B736" s="1" t="s">
        <v>7750</v>
      </c>
      <c r="C736" s="1" t="s">
        <v>7751</v>
      </c>
      <c r="D736" s="1" t="s">
        <v>11034</v>
      </c>
      <c r="E736" s="1" t="s">
        <v>9592</v>
      </c>
      <c r="F736" s="1" t="s">
        <v>7753</v>
      </c>
      <c r="G736" s="1" t="s">
        <v>7754</v>
      </c>
      <c r="H736" s="1" t="s">
        <v>11</v>
      </c>
      <c r="I736" s="1" t="s">
        <v>183</v>
      </c>
    </row>
    <row r="737" hidden="1">
      <c r="A737" s="4" t="s">
        <v>7758</v>
      </c>
      <c r="B737" s="1" t="s">
        <v>7759</v>
      </c>
      <c r="C737" s="1" t="s">
        <v>7760</v>
      </c>
      <c r="D737" s="1" t="s">
        <v>11035</v>
      </c>
      <c r="E737" s="1" t="s">
        <v>9597</v>
      </c>
      <c r="F737" s="1" t="s">
        <v>7762</v>
      </c>
      <c r="G737" s="1" t="s">
        <v>7763</v>
      </c>
      <c r="H737" s="1" t="s">
        <v>11</v>
      </c>
      <c r="I737" s="1" t="s">
        <v>183</v>
      </c>
    </row>
    <row r="738" hidden="1">
      <c r="A738" s="4" t="s">
        <v>7769</v>
      </c>
      <c r="B738" s="1" t="s">
        <v>7770</v>
      </c>
      <c r="C738" s="1" t="s">
        <v>7771</v>
      </c>
      <c r="D738" s="1" t="s">
        <v>11036</v>
      </c>
      <c r="E738" s="1" t="s">
        <v>9603</v>
      </c>
      <c r="F738" s="1" t="s">
        <v>7773</v>
      </c>
      <c r="G738" s="1" t="s">
        <v>7774</v>
      </c>
      <c r="H738" s="5" t="s">
        <v>7775</v>
      </c>
      <c r="I738" s="1" t="s">
        <v>80</v>
      </c>
    </row>
    <row r="739" hidden="1">
      <c r="A739" s="4" t="s">
        <v>7779</v>
      </c>
      <c r="B739" s="1" t="s">
        <v>7780</v>
      </c>
      <c r="C739" s="1" t="s">
        <v>7781</v>
      </c>
      <c r="D739" s="1" t="s">
        <v>11037</v>
      </c>
      <c r="E739" s="1" t="s">
        <v>9661</v>
      </c>
      <c r="F739" s="1" t="s">
        <v>1320</v>
      </c>
      <c r="G739" s="1" t="s">
        <v>1321</v>
      </c>
      <c r="H739" s="1" t="s">
        <v>11</v>
      </c>
      <c r="I739" s="1" t="s">
        <v>312</v>
      </c>
    </row>
    <row r="740" hidden="1">
      <c r="A740" s="4" t="s">
        <v>7788</v>
      </c>
      <c r="B740" s="1" t="s">
        <v>7789</v>
      </c>
      <c r="C740" s="1" t="s">
        <v>7790</v>
      </c>
      <c r="D740" s="1" t="s">
        <v>11038</v>
      </c>
      <c r="E740" s="1" t="s">
        <v>9603</v>
      </c>
      <c r="F740" s="1" t="s">
        <v>7792</v>
      </c>
      <c r="G740" s="1" t="s">
        <v>7793</v>
      </c>
      <c r="H740" s="5" t="s">
        <v>7794</v>
      </c>
      <c r="I740" s="1" t="s">
        <v>31</v>
      </c>
    </row>
    <row r="741" hidden="1">
      <c r="A741" s="4" t="s">
        <v>7796</v>
      </c>
      <c r="B741" s="1" t="s">
        <v>7797</v>
      </c>
      <c r="C741" s="1" t="s">
        <v>7798</v>
      </c>
      <c r="D741" s="1" t="s">
        <v>11039</v>
      </c>
      <c r="E741" s="1" t="s">
        <v>9597</v>
      </c>
      <c r="F741" s="1" t="s">
        <v>7800</v>
      </c>
      <c r="G741" s="1" t="s">
        <v>11</v>
      </c>
      <c r="H741" s="3"/>
      <c r="I741" s="1" t="s">
        <v>80</v>
      </c>
    </row>
    <row r="742" hidden="1">
      <c r="A742" s="4" t="s">
        <v>7802</v>
      </c>
      <c r="B742" s="1" t="s">
        <v>7803</v>
      </c>
      <c r="C742" s="1" t="s">
        <v>7804</v>
      </c>
      <c r="D742" s="1" t="s">
        <v>11040</v>
      </c>
      <c r="E742" s="1" t="s">
        <v>9601</v>
      </c>
      <c r="F742" s="1" t="s">
        <v>7806</v>
      </c>
      <c r="G742" s="1" t="s">
        <v>7807</v>
      </c>
      <c r="H742" s="5" t="s">
        <v>7808</v>
      </c>
      <c r="I742" s="1" t="s">
        <v>53</v>
      </c>
    </row>
    <row r="743" hidden="1">
      <c r="A743" s="4" t="s">
        <v>7812</v>
      </c>
      <c r="B743" s="1" t="s">
        <v>7813</v>
      </c>
      <c r="C743" s="1" t="s">
        <v>7814</v>
      </c>
      <c r="D743" s="1" t="s">
        <v>9575</v>
      </c>
      <c r="E743" s="1" t="s">
        <v>9608</v>
      </c>
      <c r="F743" s="3"/>
      <c r="G743" s="1" t="s">
        <v>11</v>
      </c>
      <c r="H743" s="1" t="s">
        <v>11</v>
      </c>
      <c r="I743" s="1" t="s">
        <v>11</v>
      </c>
    </row>
    <row r="744" hidden="1">
      <c r="A744" s="4" t="s">
        <v>7818</v>
      </c>
      <c r="B744" s="1" t="s">
        <v>7819</v>
      </c>
      <c r="C744" s="1" t="s">
        <v>7820</v>
      </c>
      <c r="D744" s="1" t="s">
        <v>11041</v>
      </c>
      <c r="E744" s="1" t="s">
        <v>9597</v>
      </c>
      <c r="F744" s="1" t="s">
        <v>7822</v>
      </c>
      <c r="G744" s="1" t="s">
        <v>11</v>
      </c>
      <c r="H744" s="5" t="s">
        <v>7823</v>
      </c>
      <c r="I744" s="1" t="s">
        <v>53</v>
      </c>
    </row>
    <row r="745" hidden="1">
      <c r="A745" s="4" t="s">
        <v>7827</v>
      </c>
      <c r="B745" s="1" t="s">
        <v>7828</v>
      </c>
      <c r="C745" s="1" t="s">
        <v>7829</v>
      </c>
      <c r="D745" s="1" t="s">
        <v>11042</v>
      </c>
      <c r="E745" s="1" t="s">
        <v>9741</v>
      </c>
      <c r="F745" s="1" t="s">
        <v>7831</v>
      </c>
      <c r="G745" s="1" t="s">
        <v>7832</v>
      </c>
      <c r="H745" s="5" t="s">
        <v>7833</v>
      </c>
      <c r="I745" s="1" t="s">
        <v>31</v>
      </c>
    </row>
    <row r="746" hidden="1">
      <c r="A746" s="4" t="s">
        <v>7837</v>
      </c>
      <c r="B746" s="1" t="s">
        <v>7838</v>
      </c>
      <c r="C746" s="1" t="s">
        <v>7839</v>
      </c>
      <c r="D746" s="1" t="s">
        <v>11043</v>
      </c>
      <c r="E746" s="1" t="s">
        <v>9597</v>
      </c>
      <c r="F746" s="1" t="s">
        <v>7841</v>
      </c>
      <c r="G746" s="1" t="s">
        <v>11</v>
      </c>
      <c r="H746" s="5" t="s">
        <v>7842</v>
      </c>
      <c r="I746" s="1" t="s">
        <v>312</v>
      </c>
    </row>
    <row r="747" hidden="1">
      <c r="A747" s="4" t="s">
        <v>7848</v>
      </c>
      <c r="B747" s="1" t="s">
        <v>7849</v>
      </c>
      <c r="C747" s="1" t="s">
        <v>7850</v>
      </c>
      <c r="D747" s="1" t="s">
        <v>11044</v>
      </c>
      <c r="E747" s="1" t="s">
        <v>9597</v>
      </c>
      <c r="F747" s="1" t="s">
        <v>7852</v>
      </c>
      <c r="G747" s="1" t="s">
        <v>11</v>
      </c>
      <c r="H747" s="5" t="s">
        <v>7853</v>
      </c>
      <c r="I747" s="1" t="s">
        <v>80</v>
      </c>
    </row>
    <row r="748" hidden="1">
      <c r="A748" s="4" t="s">
        <v>7855</v>
      </c>
      <c r="B748" s="1" t="s">
        <v>7856</v>
      </c>
      <c r="C748" s="1" t="s">
        <v>7857</v>
      </c>
      <c r="D748" s="1" t="s">
        <v>11045</v>
      </c>
      <c r="E748" s="1" t="s">
        <v>9592</v>
      </c>
      <c r="F748" s="1" t="s">
        <v>7859</v>
      </c>
      <c r="G748" s="1" t="s">
        <v>11</v>
      </c>
      <c r="H748" s="5" t="s">
        <v>7860</v>
      </c>
      <c r="I748" s="1" t="s">
        <v>80</v>
      </c>
    </row>
    <row r="749" hidden="1">
      <c r="A749" s="4" t="s">
        <v>7862</v>
      </c>
      <c r="B749" s="1" t="s">
        <v>7863</v>
      </c>
      <c r="C749" s="3"/>
      <c r="D749" s="1" t="s">
        <v>9575</v>
      </c>
      <c r="E749" s="1" t="s">
        <v>9608</v>
      </c>
      <c r="F749" s="3"/>
      <c r="G749" s="1" t="s">
        <v>11</v>
      </c>
      <c r="H749" s="1" t="s">
        <v>11</v>
      </c>
      <c r="I749" s="1" t="s">
        <v>11</v>
      </c>
    </row>
    <row r="750" hidden="1">
      <c r="A750" s="4" t="s">
        <v>7865</v>
      </c>
      <c r="B750" s="1" t="s">
        <v>7866</v>
      </c>
      <c r="C750" s="1" t="s">
        <v>7867</v>
      </c>
      <c r="D750" s="1" t="s">
        <v>11046</v>
      </c>
      <c r="E750" s="1" t="s">
        <v>9933</v>
      </c>
      <c r="F750" s="1" t="s">
        <v>7869</v>
      </c>
      <c r="G750" s="1" t="s">
        <v>11</v>
      </c>
      <c r="H750" s="1" t="s">
        <v>7870</v>
      </c>
      <c r="I750" s="1" t="s">
        <v>53</v>
      </c>
    </row>
    <row r="751" hidden="1">
      <c r="A751" s="4" t="s">
        <v>7876</v>
      </c>
      <c r="B751" s="1" t="s">
        <v>7877</v>
      </c>
      <c r="C751" s="1" t="s">
        <v>7878</v>
      </c>
      <c r="D751" s="1" t="s">
        <v>10745</v>
      </c>
      <c r="E751" s="1" t="s">
        <v>9592</v>
      </c>
      <c r="F751" s="1" t="s">
        <v>7880</v>
      </c>
      <c r="G751" s="1" t="s">
        <v>11</v>
      </c>
      <c r="H751" s="5" t="s">
        <v>7881</v>
      </c>
      <c r="I751" s="1" t="s">
        <v>80</v>
      </c>
    </row>
    <row r="752" hidden="1">
      <c r="A752" s="4" t="s">
        <v>7891</v>
      </c>
      <c r="B752" s="1" t="s">
        <v>7892</v>
      </c>
      <c r="C752" s="1" t="s">
        <v>7893</v>
      </c>
      <c r="D752" s="1" t="s">
        <v>11047</v>
      </c>
      <c r="E752" s="1" t="s">
        <v>9592</v>
      </c>
      <c r="F752" s="1" t="s">
        <v>7895</v>
      </c>
      <c r="G752" s="1" t="s">
        <v>7896</v>
      </c>
      <c r="H752" s="1" t="s">
        <v>11</v>
      </c>
      <c r="I752" s="1" t="s">
        <v>80</v>
      </c>
    </row>
    <row r="753" hidden="1">
      <c r="A753" s="4" t="s">
        <v>7900</v>
      </c>
      <c r="B753" s="1" t="s">
        <v>7901</v>
      </c>
      <c r="C753" s="1" t="s">
        <v>7902</v>
      </c>
      <c r="D753" s="1" t="s">
        <v>11048</v>
      </c>
      <c r="E753" s="1" t="s">
        <v>9661</v>
      </c>
      <c r="F753" s="1" t="s">
        <v>7904</v>
      </c>
      <c r="G753" s="1" t="s">
        <v>11</v>
      </c>
      <c r="H753" s="5" t="s">
        <v>7905</v>
      </c>
      <c r="I753" s="1" t="s">
        <v>80</v>
      </c>
    </row>
    <row r="754" hidden="1">
      <c r="A754" s="4" t="s">
        <v>7909</v>
      </c>
      <c r="B754" s="1" t="s">
        <v>7910</v>
      </c>
      <c r="C754" s="1" t="s">
        <v>7911</v>
      </c>
      <c r="D754" s="1" t="s">
        <v>11049</v>
      </c>
      <c r="E754" s="1" t="s">
        <v>9631</v>
      </c>
      <c r="F754" s="1" t="s">
        <v>7913</v>
      </c>
      <c r="G754" s="1" t="s">
        <v>7914</v>
      </c>
      <c r="H754" s="5" t="s">
        <v>7915</v>
      </c>
      <c r="I754" s="1" t="s">
        <v>80</v>
      </c>
    </row>
    <row r="755" hidden="1">
      <c r="A755" s="4" t="s">
        <v>7925</v>
      </c>
      <c r="B755" s="1" t="s">
        <v>7926</v>
      </c>
      <c r="C755" s="1" t="s">
        <v>7927</v>
      </c>
      <c r="D755" s="1" t="s">
        <v>11050</v>
      </c>
      <c r="E755" s="1" t="s">
        <v>9661</v>
      </c>
      <c r="F755" s="1" t="s">
        <v>7929</v>
      </c>
      <c r="G755" s="1" t="s">
        <v>7930</v>
      </c>
      <c r="H755" s="1" t="s">
        <v>11</v>
      </c>
      <c r="I755" s="1" t="s">
        <v>43</v>
      </c>
    </row>
    <row r="756" hidden="1">
      <c r="A756" s="4" t="s">
        <v>7934</v>
      </c>
      <c r="B756" s="1" t="s">
        <v>7935</v>
      </c>
      <c r="C756" s="1" t="s">
        <v>7936</v>
      </c>
      <c r="D756" s="1" t="s">
        <v>11051</v>
      </c>
      <c r="E756" s="1" t="s">
        <v>9592</v>
      </c>
      <c r="F756" s="1" t="s">
        <v>7938</v>
      </c>
      <c r="G756" s="1" t="s">
        <v>7939</v>
      </c>
      <c r="H756" s="1" t="s">
        <v>11</v>
      </c>
      <c r="I756" s="1" t="s">
        <v>31</v>
      </c>
    </row>
    <row r="757" hidden="1">
      <c r="A757" s="4" t="s">
        <v>7941</v>
      </c>
      <c r="B757" s="1" t="s">
        <v>7942</v>
      </c>
      <c r="C757" s="1" t="s">
        <v>7943</v>
      </c>
      <c r="D757" s="1" t="s">
        <v>11052</v>
      </c>
      <c r="E757" s="1" t="s">
        <v>9592</v>
      </c>
      <c r="F757" s="1" t="s">
        <v>7945</v>
      </c>
      <c r="G757" s="1" t="s">
        <v>7946</v>
      </c>
      <c r="H757" s="5" t="s">
        <v>7947</v>
      </c>
      <c r="I757" s="1" t="s">
        <v>312</v>
      </c>
    </row>
    <row r="758" hidden="1">
      <c r="A758" s="4" t="s">
        <v>7955</v>
      </c>
      <c r="B758" s="1" t="s">
        <v>7956</v>
      </c>
      <c r="C758" s="1" t="s">
        <v>7957</v>
      </c>
      <c r="D758" s="1" t="s">
        <v>11053</v>
      </c>
      <c r="E758" s="1" t="s">
        <v>9603</v>
      </c>
      <c r="F758" s="1" t="s">
        <v>7959</v>
      </c>
      <c r="G758" s="1" t="s">
        <v>7960</v>
      </c>
      <c r="H758" s="5" t="s">
        <v>7961</v>
      </c>
      <c r="I758" s="1" t="s">
        <v>183</v>
      </c>
    </row>
    <row r="759" hidden="1">
      <c r="A759" s="4" t="s">
        <v>7965</v>
      </c>
      <c r="B759" s="1" t="s">
        <v>7966</v>
      </c>
      <c r="C759" s="1" t="s">
        <v>7967</v>
      </c>
      <c r="D759" s="1" t="s">
        <v>11054</v>
      </c>
      <c r="E759" s="1" t="s">
        <v>9592</v>
      </c>
      <c r="F759" s="1" t="s">
        <v>7969</v>
      </c>
      <c r="G759" s="1" t="s">
        <v>11</v>
      </c>
      <c r="H759" s="5" t="s">
        <v>7970</v>
      </c>
      <c r="I759" s="1" t="s">
        <v>53</v>
      </c>
    </row>
    <row r="760" hidden="1">
      <c r="A760" s="4" t="s">
        <v>7974</v>
      </c>
      <c r="B760" s="1" t="s">
        <v>7975</v>
      </c>
      <c r="C760" s="1" t="s">
        <v>7976</v>
      </c>
      <c r="D760" s="1" t="s">
        <v>10477</v>
      </c>
      <c r="E760" s="1" t="s">
        <v>9597</v>
      </c>
      <c r="F760" s="1" t="s">
        <v>7977</v>
      </c>
      <c r="G760" s="1" t="s">
        <v>11</v>
      </c>
      <c r="H760" s="5" t="s">
        <v>7978</v>
      </c>
      <c r="I760" s="1" t="s">
        <v>154</v>
      </c>
    </row>
    <row r="761" hidden="1">
      <c r="A761" s="4" t="s">
        <v>7984</v>
      </c>
      <c r="B761" s="1" t="s">
        <v>7985</v>
      </c>
      <c r="C761" s="1" t="s">
        <v>7986</v>
      </c>
      <c r="D761" s="1" t="s">
        <v>11055</v>
      </c>
      <c r="E761" s="1" t="s">
        <v>9661</v>
      </c>
      <c r="F761" s="1" t="s">
        <v>7988</v>
      </c>
      <c r="G761" s="1" t="s">
        <v>7989</v>
      </c>
      <c r="H761" s="1" t="s">
        <v>11</v>
      </c>
      <c r="I761" s="1" t="s">
        <v>654</v>
      </c>
    </row>
    <row r="762" hidden="1">
      <c r="A762" s="4" t="s">
        <v>7993</v>
      </c>
      <c r="B762" s="1" t="s">
        <v>7994</v>
      </c>
      <c r="C762" s="1" t="s">
        <v>7995</v>
      </c>
      <c r="D762" s="1" t="s">
        <v>11056</v>
      </c>
      <c r="E762" s="1" t="s">
        <v>9661</v>
      </c>
      <c r="F762" s="1" t="s">
        <v>7997</v>
      </c>
      <c r="G762" s="1" t="s">
        <v>11</v>
      </c>
      <c r="H762" s="1" t="s">
        <v>11</v>
      </c>
      <c r="I762" s="1" t="s">
        <v>924</v>
      </c>
    </row>
    <row r="763" hidden="1">
      <c r="A763" s="4" t="s">
        <v>8003</v>
      </c>
      <c r="B763" s="1" t="s">
        <v>8004</v>
      </c>
      <c r="C763" s="1" t="s">
        <v>8005</v>
      </c>
      <c r="D763" s="1" t="s">
        <v>11057</v>
      </c>
      <c r="E763" s="1" t="s">
        <v>9611</v>
      </c>
      <c r="F763" s="1" t="s">
        <v>8007</v>
      </c>
      <c r="G763" s="1" t="s">
        <v>11</v>
      </c>
      <c r="H763" s="5" t="s">
        <v>8008</v>
      </c>
      <c r="I763" s="1" t="s">
        <v>80</v>
      </c>
    </row>
    <row r="764" hidden="1">
      <c r="A764" s="4" t="s">
        <v>8010</v>
      </c>
      <c r="B764" s="1" t="s">
        <v>8011</v>
      </c>
      <c r="C764" s="1" t="s">
        <v>8012</v>
      </c>
      <c r="D764" s="1" t="s">
        <v>11058</v>
      </c>
      <c r="E764" s="1" t="s">
        <v>9592</v>
      </c>
      <c r="F764" s="1" t="s">
        <v>8014</v>
      </c>
      <c r="G764" s="1" t="s">
        <v>8015</v>
      </c>
      <c r="H764" s="1" t="s">
        <v>11</v>
      </c>
      <c r="I764" s="1" t="s">
        <v>53</v>
      </c>
    </row>
    <row r="765" hidden="1">
      <c r="A765" s="4" t="s">
        <v>8019</v>
      </c>
      <c r="B765" s="1" t="s">
        <v>8020</v>
      </c>
      <c r="C765" s="1" t="s">
        <v>8021</v>
      </c>
      <c r="D765" s="1" t="s">
        <v>11059</v>
      </c>
      <c r="E765" s="1" t="s">
        <v>9592</v>
      </c>
      <c r="F765" s="1" t="s">
        <v>8023</v>
      </c>
      <c r="G765" s="1" t="s">
        <v>11</v>
      </c>
      <c r="H765" s="1" t="s">
        <v>11</v>
      </c>
      <c r="I765" s="1" t="s">
        <v>11</v>
      </c>
    </row>
    <row r="766" hidden="1">
      <c r="A766" s="4" t="s">
        <v>8029</v>
      </c>
      <c r="B766" s="1" t="s">
        <v>8030</v>
      </c>
      <c r="C766" s="1" t="s">
        <v>8031</v>
      </c>
      <c r="D766" s="1" t="s">
        <v>11060</v>
      </c>
      <c r="E766" s="1" t="s">
        <v>9592</v>
      </c>
      <c r="F766" s="1" t="s">
        <v>8033</v>
      </c>
      <c r="G766" s="1" t="s">
        <v>11</v>
      </c>
      <c r="H766" s="5" t="s">
        <v>8034</v>
      </c>
      <c r="I766" s="1" t="s">
        <v>31</v>
      </c>
    </row>
    <row r="767" hidden="1">
      <c r="A767" s="4" t="s">
        <v>8036</v>
      </c>
      <c r="B767" s="1" t="s">
        <v>8037</v>
      </c>
      <c r="C767" s="3"/>
      <c r="D767" s="1" t="s">
        <v>9575</v>
      </c>
      <c r="E767" s="1" t="s">
        <v>9608</v>
      </c>
      <c r="F767" s="3"/>
      <c r="G767" s="1" t="s">
        <v>11</v>
      </c>
      <c r="H767" s="1" t="s">
        <v>11</v>
      </c>
      <c r="I767" s="1" t="s">
        <v>11</v>
      </c>
    </row>
    <row r="768" hidden="1">
      <c r="A768" s="4" t="s">
        <v>8045</v>
      </c>
      <c r="B768" s="1" t="s">
        <v>8046</v>
      </c>
      <c r="C768" s="1" t="s">
        <v>8047</v>
      </c>
      <c r="D768" s="1" t="s">
        <v>11061</v>
      </c>
      <c r="E768" s="1" t="s">
        <v>9597</v>
      </c>
      <c r="F768" s="1" t="s">
        <v>8049</v>
      </c>
      <c r="G768" s="1" t="s">
        <v>11</v>
      </c>
      <c r="H768" s="3"/>
      <c r="I768" s="1" t="s">
        <v>53</v>
      </c>
    </row>
    <row r="769" hidden="1">
      <c r="A769" s="4" t="s">
        <v>8061</v>
      </c>
      <c r="B769" s="1" t="s">
        <v>8062</v>
      </c>
      <c r="C769" s="1" t="s">
        <v>8063</v>
      </c>
      <c r="D769" s="1" t="s">
        <v>11062</v>
      </c>
      <c r="E769" s="1" t="s">
        <v>9592</v>
      </c>
      <c r="F769" s="1" t="s">
        <v>8065</v>
      </c>
      <c r="G769" s="1" t="s">
        <v>8066</v>
      </c>
      <c r="H769" s="3"/>
      <c r="I769" s="1" t="s">
        <v>80</v>
      </c>
    </row>
    <row r="770" hidden="1">
      <c r="A770" s="4" t="s">
        <v>8074</v>
      </c>
      <c r="B770" s="1" t="s">
        <v>8075</v>
      </c>
      <c r="C770" s="1" t="s">
        <v>8076</v>
      </c>
      <c r="D770" s="1" t="s">
        <v>11063</v>
      </c>
      <c r="E770" s="1" t="s">
        <v>9592</v>
      </c>
      <c r="F770" s="1" t="s">
        <v>8078</v>
      </c>
      <c r="G770" s="1" t="s">
        <v>11</v>
      </c>
      <c r="H770" s="5" t="s">
        <v>8079</v>
      </c>
      <c r="I770" s="1" t="s">
        <v>80</v>
      </c>
    </row>
    <row r="771" hidden="1">
      <c r="A771" s="4" t="s">
        <v>8083</v>
      </c>
      <c r="B771" s="1" t="s">
        <v>8084</v>
      </c>
      <c r="C771" s="1" t="s">
        <v>8085</v>
      </c>
      <c r="D771" s="1" t="s">
        <v>11064</v>
      </c>
      <c r="E771" s="1" t="s">
        <v>9592</v>
      </c>
      <c r="F771" s="1" t="s">
        <v>8087</v>
      </c>
      <c r="G771" s="1" t="s">
        <v>11</v>
      </c>
      <c r="H771" s="3"/>
      <c r="I771" s="1" t="s">
        <v>80</v>
      </c>
    </row>
    <row r="772" hidden="1">
      <c r="A772" s="4" t="s">
        <v>8089</v>
      </c>
      <c r="B772" s="1" t="s">
        <v>8090</v>
      </c>
      <c r="C772" s="1" t="s">
        <v>8091</v>
      </c>
      <c r="D772" s="1" t="s">
        <v>11065</v>
      </c>
      <c r="E772" s="1" t="s">
        <v>9597</v>
      </c>
      <c r="F772" s="1" t="s">
        <v>8093</v>
      </c>
      <c r="G772" s="1" t="s">
        <v>11</v>
      </c>
      <c r="H772" s="5" t="s">
        <v>8094</v>
      </c>
      <c r="I772" s="1" t="s">
        <v>382</v>
      </c>
    </row>
    <row r="773" hidden="1">
      <c r="A773" s="4" t="s">
        <v>8096</v>
      </c>
      <c r="B773" s="1" t="s">
        <v>8097</v>
      </c>
      <c r="C773" s="1" t="s">
        <v>8098</v>
      </c>
      <c r="D773" s="1" t="s">
        <v>11066</v>
      </c>
      <c r="E773" s="1" t="s">
        <v>9592</v>
      </c>
      <c r="F773" s="1" t="s">
        <v>8100</v>
      </c>
      <c r="G773" s="1" t="s">
        <v>8101</v>
      </c>
      <c r="H773" s="1" t="s">
        <v>11</v>
      </c>
      <c r="I773" s="1" t="s">
        <v>924</v>
      </c>
    </row>
    <row r="774" hidden="1">
      <c r="A774" s="4" t="s">
        <v>8107</v>
      </c>
      <c r="B774" s="1" t="s">
        <v>8108</v>
      </c>
      <c r="C774" s="1" t="s">
        <v>8109</v>
      </c>
      <c r="D774" s="1" t="s">
        <v>11067</v>
      </c>
      <c r="E774" s="1" t="s">
        <v>9603</v>
      </c>
      <c r="F774" s="1" t="s">
        <v>8111</v>
      </c>
      <c r="G774" s="1" t="s">
        <v>11</v>
      </c>
      <c r="H774" s="1" t="s">
        <v>11</v>
      </c>
      <c r="I774" s="1" t="s">
        <v>183</v>
      </c>
    </row>
    <row r="775" hidden="1">
      <c r="A775" s="4" t="s">
        <v>8115</v>
      </c>
      <c r="B775" s="1" t="s">
        <v>8116</v>
      </c>
      <c r="C775" s="1" t="s">
        <v>8117</v>
      </c>
      <c r="D775" s="1" t="s">
        <v>11068</v>
      </c>
      <c r="E775" s="1" t="s">
        <v>9592</v>
      </c>
      <c r="F775" s="1" t="s">
        <v>8119</v>
      </c>
      <c r="G775" s="1" t="s">
        <v>8120</v>
      </c>
      <c r="H775" s="5" t="s">
        <v>8121</v>
      </c>
      <c r="I775" s="1" t="s">
        <v>53</v>
      </c>
    </row>
    <row r="776" hidden="1">
      <c r="A776" s="4" t="s">
        <v>8123</v>
      </c>
      <c r="B776" s="1" t="s">
        <v>8124</v>
      </c>
      <c r="C776" s="1" t="s">
        <v>8125</v>
      </c>
      <c r="D776" s="1" t="s">
        <v>11069</v>
      </c>
      <c r="E776" s="1" t="s">
        <v>9592</v>
      </c>
      <c r="F776" s="1" t="s">
        <v>8127</v>
      </c>
      <c r="G776" s="1" t="s">
        <v>11</v>
      </c>
      <c r="H776" s="3"/>
      <c r="I776" s="1" t="s">
        <v>312</v>
      </c>
    </row>
    <row r="777" hidden="1">
      <c r="A777" s="4" t="s">
        <v>8135</v>
      </c>
      <c r="B777" s="1" t="s">
        <v>8136</v>
      </c>
      <c r="C777" s="1" t="s">
        <v>8137</v>
      </c>
      <c r="D777" s="1" t="s">
        <v>10918</v>
      </c>
      <c r="E777" s="1" t="s">
        <v>9597</v>
      </c>
      <c r="F777" s="1" t="s">
        <v>3074</v>
      </c>
      <c r="G777" s="1" t="s">
        <v>11</v>
      </c>
      <c r="H777" s="5" t="s">
        <v>8138</v>
      </c>
      <c r="I777" s="1" t="s">
        <v>382</v>
      </c>
    </row>
    <row r="778" hidden="1">
      <c r="A778" s="4" t="s">
        <v>8140</v>
      </c>
      <c r="B778" s="1" t="s">
        <v>8141</v>
      </c>
      <c r="C778" s="1" t="s">
        <v>8142</v>
      </c>
      <c r="D778" s="1" t="s">
        <v>11070</v>
      </c>
      <c r="E778" s="1" t="s">
        <v>9592</v>
      </c>
      <c r="F778" s="1" t="s">
        <v>8144</v>
      </c>
      <c r="G778" s="1" t="s">
        <v>11</v>
      </c>
      <c r="H778" s="5" t="s">
        <v>8145</v>
      </c>
      <c r="I778" s="1" t="s">
        <v>53</v>
      </c>
    </row>
    <row r="779" hidden="1">
      <c r="A779" s="4" t="s">
        <v>8147</v>
      </c>
      <c r="B779" s="1" t="s">
        <v>8148</v>
      </c>
      <c r="C779" s="1" t="s">
        <v>8149</v>
      </c>
      <c r="D779" s="1" t="s">
        <v>11071</v>
      </c>
      <c r="E779" s="1" t="s">
        <v>9592</v>
      </c>
      <c r="F779" s="1" t="s">
        <v>8151</v>
      </c>
      <c r="G779" s="1" t="s">
        <v>11</v>
      </c>
      <c r="H779" s="5" t="s">
        <v>8152</v>
      </c>
      <c r="I779" s="1" t="s">
        <v>312</v>
      </c>
    </row>
    <row r="780" hidden="1">
      <c r="A780" s="4" t="s">
        <v>8158</v>
      </c>
      <c r="B780" s="1" t="s">
        <v>8159</v>
      </c>
      <c r="C780" s="1" t="s">
        <v>8160</v>
      </c>
      <c r="D780" s="1" t="s">
        <v>11072</v>
      </c>
      <c r="E780" s="1" t="s">
        <v>9597</v>
      </c>
      <c r="F780" s="1" t="s">
        <v>8162</v>
      </c>
      <c r="G780" s="1" t="s">
        <v>8163</v>
      </c>
      <c r="H780" s="5" t="s">
        <v>8164</v>
      </c>
      <c r="I780" s="1" t="s">
        <v>382</v>
      </c>
    </row>
    <row r="781" hidden="1">
      <c r="A781" s="4" t="s">
        <v>8168</v>
      </c>
      <c r="B781" s="1" t="s">
        <v>8169</v>
      </c>
      <c r="C781" s="1" t="s">
        <v>8170</v>
      </c>
      <c r="D781" s="1" t="s">
        <v>11073</v>
      </c>
      <c r="E781" s="1" t="s">
        <v>9603</v>
      </c>
      <c r="F781" s="1" t="s">
        <v>8172</v>
      </c>
      <c r="G781" s="1" t="s">
        <v>8173</v>
      </c>
      <c r="H781" s="5" t="s">
        <v>8174</v>
      </c>
      <c r="I781" s="1" t="s">
        <v>312</v>
      </c>
    </row>
    <row r="782" hidden="1">
      <c r="A782" s="4" t="s">
        <v>8192</v>
      </c>
      <c r="B782" s="1" t="s">
        <v>8193</v>
      </c>
      <c r="C782" s="3"/>
      <c r="D782" s="1" t="s">
        <v>9575</v>
      </c>
      <c r="E782" s="1" t="s">
        <v>9608</v>
      </c>
      <c r="F782" s="3"/>
      <c r="G782" s="1" t="s">
        <v>11</v>
      </c>
      <c r="H782" s="1" t="s">
        <v>11</v>
      </c>
      <c r="I782" s="1" t="s">
        <v>11</v>
      </c>
    </row>
    <row r="783" hidden="1">
      <c r="A783" s="4" t="s">
        <v>8195</v>
      </c>
      <c r="B783" s="1" t="s">
        <v>8196</v>
      </c>
      <c r="C783" s="1" t="s">
        <v>8197</v>
      </c>
      <c r="D783" s="1" t="s">
        <v>11074</v>
      </c>
      <c r="E783" s="1" t="s">
        <v>9592</v>
      </c>
      <c r="F783" s="1" t="s">
        <v>8199</v>
      </c>
      <c r="G783" s="1" t="s">
        <v>11</v>
      </c>
      <c r="H783" s="1" t="s">
        <v>11</v>
      </c>
      <c r="I783" s="1" t="s">
        <v>312</v>
      </c>
    </row>
    <row r="784" hidden="1">
      <c r="A784" s="4" t="s">
        <v>8201</v>
      </c>
      <c r="B784" s="1" t="s">
        <v>8202</v>
      </c>
      <c r="C784" s="1" t="s">
        <v>8203</v>
      </c>
      <c r="D784" s="1" t="s">
        <v>11075</v>
      </c>
      <c r="E784" s="1" t="s">
        <v>9592</v>
      </c>
      <c r="F784" s="1" t="s">
        <v>8205</v>
      </c>
      <c r="G784" s="1" t="s">
        <v>8206</v>
      </c>
      <c r="H784" s="5" t="s">
        <v>8207</v>
      </c>
      <c r="I784" s="1" t="s">
        <v>312</v>
      </c>
    </row>
    <row r="785" hidden="1">
      <c r="A785" s="4" t="s">
        <v>8209</v>
      </c>
      <c r="B785" s="1" t="s">
        <v>8210</v>
      </c>
      <c r="C785" s="1" t="s">
        <v>8211</v>
      </c>
      <c r="D785" s="1" t="s">
        <v>11076</v>
      </c>
      <c r="E785" s="1" t="s">
        <v>9592</v>
      </c>
      <c r="F785" s="1" t="s">
        <v>8213</v>
      </c>
      <c r="G785" s="1" t="s">
        <v>11</v>
      </c>
      <c r="H785" s="5" t="s">
        <v>8214</v>
      </c>
      <c r="I785" s="1" t="s">
        <v>80</v>
      </c>
    </row>
    <row r="786" hidden="1">
      <c r="A786" s="4" t="s">
        <v>8218</v>
      </c>
      <c r="B786" s="1" t="s">
        <v>8219</v>
      </c>
      <c r="C786" s="1" t="s">
        <v>8220</v>
      </c>
      <c r="D786" s="1" t="s">
        <v>11077</v>
      </c>
      <c r="E786" s="1" t="s">
        <v>9597</v>
      </c>
      <c r="F786" s="1" t="s">
        <v>8222</v>
      </c>
      <c r="G786" s="1" t="s">
        <v>8223</v>
      </c>
      <c r="H786" s="5" t="s">
        <v>8224</v>
      </c>
      <c r="I786" s="1" t="s">
        <v>31</v>
      </c>
    </row>
    <row r="787" hidden="1">
      <c r="A787" s="4" t="s">
        <v>8230</v>
      </c>
      <c r="B787" s="1" t="s">
        <v>8231</v>
      </c>
      <c r="C787" s="1" t="s">
        <v>8232</v>
      </c>
      <c r="D787" s="1" t="s">
        <v>11078</v>
      </c>
      <c r="E787" s="1" t="s">
        <v>9592</v>
      </c>
      <c r="F787" s="1" t="s">
        <v>8234</v>
      </c>
      <c r="G787" s="1" t="s">
        <v>8235</v>
      </c>
      <c r="H787" s="5" t="s">
        <v>8236</v>
      </c>
      <c r="I787" s="1" t="s">
        <v>312</v>
      </c>
    </row>
    <row r="788" hidden="1">
      <c r="A788" s="4" t="s">
        <v>8246</v>
      </c>
      <c r="B788" s="1" t="s">
        <v>8247</v>
      </c>
      <c r="C788" s="1" t="s">
        <v>8248</v>
      </c>
      <c r="D788" s="1" t="s">
        <v>11079</v>
      </c>
      <c r="E788" s="1" t="s">
        <v>9592</v>
      </c>
      <c r="F788" s="1" t="s">
        <v>8250</v>
      </c>
      <c r="G788" s="1" t="s">
        <v>11</v>
      </c>
      <c r="H788" s="3"/>
      <c r="I788" s="1" t="s">
        <v>31</v>
      </c>
    </row>
    <row r="789" hidden="1">
      <c r="A789" s="4" t="s">
        <v>8268</v>
      </c>
      <c r="B789" s="1" t="s">
        <v>8269</v>
      </c>
      <c r="C789" s="1" t="s">
        <v>8270</v>
      </c>
      <c r="D789" s="1" t="s">
        <v>9588</v>
      </c>
      <c r="E789" s="1" t="s">
        <v>10101</v>
      </c>
      <c r="F789" s="1" t="s">
        <v>8272</v>
      </c>
      <c r="G789" s="1" t="s">
        <v>8273</v>
      </c>
      <c r="H789" s="1" t="s">
        <v>11</v>
      </c>
      <c r="I789" s="1" t="s">
        <v>53</v>
      </c>
    </row>
    <row r="790" hidden="1">
      <c r="A790" s="4" t="s">
        <v>8285</v>
      </c>
      <c r="B790" s="1" t="s">
        <v>8286</v>
      </c>
      <c r="C790" s="1" t="s">
        <v>8287</v>
      </c>
      <c r="D790" s="1" t="s">
        <v>11080</v>
      </c>
      <c r="E790" s="1" t="s">
        <v>9597</v>
      </c>
      <c r="F790" s="1" t="s">
        <v>8289</v>
      </c>
      <c r="G790" s="1" t="s">
        <v>8290</v>
      </c>
      <c r="H790" s="1" t="s">
        <v>11</v>
      </c>
      <c r="I790" s="1" t="s">
        <v>80</v>
      </c>
    </row>
    <row r="791" hidden="1">
      <c r="A791" s="4" t="s">
        <v>8294</v>
      </c>
      <c r="B791" s="1" t="s">
        <v>8295</v>
      </c>
      <c r="C791" s="1" t="s">
        <v>8296</v>
      </c>
      <c r="D791" s="1" t="s">
        <v>11081</v>
      </c>
      <c r="E791" s="1" t="s">
        <v>9597</v>
      </c>
      <c r="F791" s="1" t="s">
        <v>8298</v>
      </c>
      <c r="G791" s="1" t="s">
        <v>8299</v>
      </c>
      <c r="H791" s="5" t="s">
        <v>8300</v>
      </c>
      <c r="I791" s="1" t="s">
        <v>31</v>
      </c>
    </row>
    <row r="792" hidden="1">
      <c r="A792" s="4" t="s">
        <v>8306</v>
      </c>
      <c r="B792" s="1" t="s">
        <v>8307</v>
      </c>
      <c r="C792" s="1" t="s">
        <v>8308</v>
      </c>
      <c r="D792" s="1" t="s">
        <v>11082</v>
      </c>
      <c r="E792" s="1" t="s">
        <v>9592</v>
      </c>
      <c r="F792" s="1" t="s">
        <v>8310</v>
      </c>
      <c r="G792" s="1" t="s">
        <v>8311</v>
      </c>
      <c r="H792" s="1" t="s">
        <v>11</v>
      </c>
      <c r="I792" s="1" t="s">
        <v>312</v>
      </c>
    </row>
    <row r="793" hidden="1">
      <c r="A793" s="4" t="s">
        <v>8313</v>
      </c>
      <c r="B793" s="1" t="s">
        <v>8314</v>
      </c>
      <c r="C793" s="1" t="s">
        <v>8315</v>
      </c>
      <c r="D793" s="1" t="s">
        <v>11083</v>
      </c>
      <c r="E793" s="1" t="s">
        <v>9592</v>
      </c>
      <c r="F793" s="1" t="s">
        <v>8317</v>
      </c>
      <c r="G793" s="1" t="s">
        <v>11</v>
      </c>
      <c r="H793" s="5" t="s">
        <v>8318</v>
      </c>
      <c r="I793" s="1" t="s">
        <v>924</v>
      </c>
    </row>
    <row r="794" hidden="1">
      <c r="A794" s="4" t="s">
        <v>8322</v>
      </c>
      <c r="B794" s="1" t="s">
        <v>8323</v>
      </c>
      <c r="C794" s="1" t="s">
        <v>8324</v>
      </c>
      <c r="D794" s="1" t="s">
        <v>11084</v>
      </c>
      <c r="E794" s="1" t="s">
        <v>9592</v>
      </c>
      <c r="F794" s="1" t="s">
        <v>8326</v>
      </c>
      <c r="G794" s="1" t="s">
        <v>8327</v>
      </c>
      <c r="H794" s="1" t="s">
        <v>11</v>
      </c>
      <c r="I794" s="1" t="s">
        <v>31</v>
      </c>
    </row>
    <row r="795" hidden="1">
      <c r="A795" s="4" t="s">
        <v>8335</v>
      </c>
      <c r="B795" s="1" t="s">
        <v>8336</v>
      </c>
      <c r="C795" s="1" t="s">
        <v>8337</v>
      </c>
      <c r="D795" s="1" t="s">
        <v>11085</v>
      </c>
      <c r="E795" s="1" t="s">
        <v>9592</v>
      </c>
      <c r="F795" s="1" t="s">
        <v>8339</v>
      </c>
      <c r="G795" s="1" t="s">
        <v>11</v>
      </c>
      <c r="H795" s="5" t="s">
        <v>8340</v>
      </c>
      <c r="I795" s="1" t="s">
        <v>154</v>
      </c>
    </row>
    <row r="796" hidden="1">
      <c r="A796" s="4" t="s">
        <v>8350</v>
      </c>
      <c r="B796" s="1" t="s">
        <v>8351</v>
      </c>
      <c r="C796" s="1" t="s">
        <v>8352</v>
      </c>
      <c r="D796" s="1" t="s">
        <v>11086</v>
      </c>
      <c r="E796" s="1" t="s">
        <v>9595</v>
      </c>
      <c r="F796" s="1" t="s">
        <v>8354</v>
      </c>
      <c r="G796" s="1" t="s">
        <v>8355</v>
      </c>
      <c r="H796" s="1" t="s">
        <v>11</v>
      </c>
      <c r="I796" s="1" t="s">
        <v>1199</v>
      </c>
    </row>
    <row r="797" hidden="1">
      <c r="A797" s="4" t="s">
        <v>8359</v>
      </c>
      <c r="B797" s="1" t="s">
        <v>8360</v>
      </c>
      <c r="C797" s="3"/>
      <c r="D797" s="1" t="s">
        <v>9575</v>
      </c>
      <c r="E797" s="1" t="s">
        <v>9608</v>
      </c>
      <c r="F797" s="3"/>
      <c r="G797" s="1" t="s">
        <v>11</v>
      </c>
      <c r="H797" s="1" t="s">
        <v>11</v>
      </c>
      <c r="I797" s="1" t="s">
        <v>11</v>
      </c>
    </row>
    <row r="798" hidden="1">
      <c r="A798" s="4" t="s">
        <v>8362</v>
      </c>
      <c r="B798" s="1" t="s">
        <v>8363</v>
      </c>
      <c r="C798" s="1" t="s">
        <v>8364</v>
      </c>
      <c r="D798" s="1" t="s">
        <v>11087</v>
      </c>
      <c r="E798" s="1" t="s">
        <v>9603</v>
      </c>
      <c r="F798" s="1" t="s">
        <v>8366</v>
      </c>
      <c r="G798" s="1" t="s">
        <v>11</v>
      </c>
      <c r="H798" s="5" t="s">
        <v>8367</v>
      </c>
      <c r="I798" s="1" t="s">
        <v>11</v>
      </c>
    </row>
    <row r="799" hidden="1">
      <c r="A799" s="4" t="s">
        <v>8369</v>
      </c>
      <c r="B799" s="1" t="s">
        <v>8370</v>
      </c>
      <c r="C799" s="1" t="s">
        <v>8371</v>
      </c>
      <c r="D799" s="1" t="s">
        <v>11088</v>
      </c>
      <c r="E799" s="1" t="s">
        <v>9592</v>
      </c>
      <c r="F799" s="1" t="s">
        <v>8373</v>
      </c>
      <c r="G799" s="1" t="s">
        <v>11</v>
      </c>
      <c r="H799" s="5" t="s">
        <v>8374</v>
      </c>
      <c r="I799" s="1" t="s">
        <v>154</v>
      </c>
    </row>
    <row r="800" hidden="1">
      <c r="A800" s="4" t="s">
        <v>8376</v>
      </c>
      <c r="B800" s="1" t="s">
        <v>8377</v>
      </c>
      <c r="C800" s="1" t="s">
        <v>8378</v>
      </c>
      <c r="D800" s="1" t="s">
        <v>11089</v>
      </c>
      <c r="E800" s="1" t="s">
        <v>9661</v>
      </c>
      <c r="F800" s="1" t="s">
        <v>8380</v>
      </c>
      <c r="G800" s="1" t="s">
        <v>11</v>
      </c>
      <c r="H800" s="5" t="s">
        <v>8381</v>
      </c>
      <c r="I800" s="1" t="s">
        <v>924</v>
      </c>
    </row>
    <row r="801" hidden="1">
      <c r="A801" s="4" t="s">
        <v>8383</v>
      </c>
      <c r="B801" s="1" t="s">
        <v>8384</v>
      </c>
      <c r="C801" s="1" t="s">
        <v>8385</v>
      </c>
      <c r="D801" s="1" t="s">
        <v>11090</v>
      </c>
      <c r="E801" s="1" t="s">
        <v>9592</v>
      </c>
      <c r="F801" s="1" t="s">
        <v>8387</v>
      </c>
      <c r="G801" s="1" t="s">
        <v>8388</v>
      </c>
      <c r="H801" s="5" t="s">
        <v>8389</v>
      </c>
      <c r="I801" s="1" t="s">
        <v>924</v>
      </c>
    </row>
    <row r="802" hidden="1">
      <c r="A802" s="4" t="s">
        <v>8393</v>
      </c>
      <c r="B802" s="1" t="s">
        <v>8394</v>
      </c>
      <c r="C802" s="1" t="s">
        <v>8395</v>
      </c>
      <c r="D802" s="1" t="s">
        <v>11091</v>
      </c>
      <c r="E802" s="1" t="s">
        <v>9661</v>
      </c>
      <c r="F802" s="1" t="s">
        <v>8397</v>
      </c>
      <c r="G802" s="1" t="s">
        <v>8398</v>
      </c>
      <c r="H802" s="1" t="s">
        <v>503</v>
      </c>
      <c r="I802" s="1" t="s">
        <v>53</v>
      </c>
    </row>
    <row r="803" hidden="1">
      <c r="A803" s="4" t="s">
        <v>8414</v>
      </c>
      <c r="B803" s="1" t="s">
        <v>8415</v>
      </c>
      <c r="C803" s="1" t="s">
        <v>8416</v>
      </c>
      <c r="D803" s="1" t="s">
        <v>11092</v>
      </c>
      <c r="E803" s="1" t="s">
        <v>9592</v>
      </c>
      <c r="F803" s="1" t="s">
        <v>8418</v>
      </c>
      <c r="G803" s="1" t="s">
        <v>11</v>
      </c>
      <c r="H803" s="5" t="s">
        <v>8419</v>
      </c>
      <c r="I803" s="1" t="s">
        <v>53</v>
      </c>
    </row>
    <row r="804" hidden="1">
      <c r="A804" s="4" t="s">
        <v>8425</v>
      </c>
      <c r="B804" s="1" t="s">
        <v>8426</v>
      </c>
      <c r="C804" s="1" t="s">
        <v>8427</v>
      </c>
      <c r="D804" s="1" t="s">
        <v>11093</v>
      </c>
      <c r="E804" s="1" t="s">
        <v>9597</v>
      </c>
      <c r="F804" s="1" t="s">
        <v>8429</v>
      </c>
      <c r="G804" s="1" t="s">
        <v>11</v>
      </c>
      <c r="H804" s="1" t="s">
        <v>11</v>
      </c>
      <c r="I804" s="1" t="s">
        <v>80</v>
      </c>
    </row>
    <row r="805" hidden="1">
      <c r="A805" s="4" t="s">
        <v>8431</v>
      </c>
      <c r="B805" s="1" t="s">
        <v>8432</v>
      </c>
      <c r="C805" s="1" t="s">
        <v>8433</v>
      </c>
      <c r="D805" s="1" t="s">
        <v>11094</v>
      </c>
      <c r="E805" s="1" t="s">
        <v>9592</v>
      </c>
      <c r="F805" s="1" t="s">
        <v>8435</v>
      </c>
      <c r="G805" s="1" t="s">
        <v>11</v>
      </c>
      <c r="H805" s="5" t="s">
        <v>8436</v>
      </c>
      <c r="I805" s="1" t="s">
        <v>154</v>
      </c>
    </row>
    <row r="806" hidden="1">
      <c r="A806" s="4" t="s">
        <v>8446</v>
      </c>
      <c r="B806" s="1" t="s">
        <v>8447</v>
      </c>
      <c r="C806" s="1" t="s">
        <v>8448</v>
      </c>
      <c r="D806" s="1" t="s">
        <v>11095</v>
      </c>
      <c r="E806" s="1" t="s">
        <v>9603</v>
      </c>
      <c r="F806" s="1" t="s">
        <v>8450</v>
      </c>
      <c r="G806" s="1" t="s">
        <v>2175</v>
      </c>
      <c r="H806" s="1" t="s">
        <v>11</v>
      </c>
      <c r="I806" s="1" t="s">
        <v>312</v>
      </c>
    </row>
    <row r="807" hidden="1">
      <c r="A807" s="4" t="s">
        <v>8454</v>
      </c>
      <c r="B807" s="1" t="s">
        <v>8455</v>
      </c>
      <c r="C807" s="1" t="s">
        <v>8456</v>
      </c>
      <c r="D807" s="1" t="s">
        <v>11096</v>
      </c>
      <c r="E807" s="1" t="s">
        <v>9592</v>
      </c>
      <c r="F807" s="1" t="s">
        <v>8458</v>
      </c>
      <c r="G807" s="1" t="s">
        <v>11</v>
      </c>
      <c r="H807" s="1" t="s">
        <v>11</v>
      </c>
      <c r="I807" s="1" t="s">
        <v>80</v>
      </c>
    </row>
    <row r="808" hidden="1">
      <c r="A808" s="4" t="s">
        <v>8462</v>
      </c>
      <c r="B808" s="1" t="s">
        <v>8463</v>
      </c>
      <c r="C808" s="1" t="s">
        <v>8464</v>
      </c>
      <c r="D808" s="1" t="s">
        <v>11097</v>
      </c>
      <c r="E808" s="1" t="s">
        <v>9592</v>
      </c>
      <c r="F808" s="1" t="s">
        <v>8466</v>
      </c>
      <c r="G808" s="1" t="s">
        <v>8467</v>
      </c>
      <c r="H808" s="5" t="s">
        <v>8468</v>
      </c>
      <c r="I808" s="1" t="s">
        <v>654</v>
      </c>
    </row>
    <row r="809" hidden="1">
      <c r="A809" s="4" t="s">
        <v>8470</v>
      </c>
      <c r="B809" s="1" t="s">
        <v>8471</v>
      </c>
      <c r="C809" s="1" t="s">
        <v>8472</v>
      </c>
      <c r="D809" s="1" t="s">
        <v>11098</v>
      </c>
      <c r="E809" s="1" t="s">
        <v>10323</v>
      </c>
      <c r="F809" s="1" t="s">
        <v>8474</v>
      </c>
      <c r="G809" s="1" t="s">
        <v>11</v>
      </c>
      <c r="H809" s="1" t="s">
        <v>11</v>
      </c>
      <c r="I809" s="1" t="s">
        <v>53</v>
      </c>
    </row>
    <row r="810" hidden="1">
      <c r="A810" s="4" t="s">
        <v>8480</v>
      </c>
      <c r="B810" s="1" t="s">
        <v>8481</v>
      </c>
      <c r="C810" s="1" t="s">
        <v>8482</v>
      </c>
      <c r="D810" s="1" t="s">
        <v>11099</v>
      </c>
      <c r="E810" s="1" t="s">
        <v>9592</v>
      </c>
      <c r="F810" s="1" t="s">
        <v>8484</v>
      </c>
      <c r="G810" s="1" t="s">
        <v>11</v>
      </c>
      <c r="H810" s="1" t="s">
        <v>8485</v>
      </c>
      <c r="I810" s="1" t="s">
        <v>80</v>
      </c>
    </row>
    <row r="811" hidden="1">
      <c r="A811" s="4" t="s">
        <v>8489</v>
      </c>
      <c r="B811" s="1" t="s">
        <v>8490</v>
      </c>
      <c r="C811" s="1" t="s">
        <v>8491</v>
      </c>
      <c r="D811" s="1" t="s">
        <v>11100</v>
      </c>
      <c r="E811" s="1" t="s">
        <v>9603</v>
      </c>
      <c r="F811" s="1" t="s">
        <v>8493</v>
      </c>
      <c r="G811" s="1" t="s">
        <v>8494</v>
      </c>
      <c r="H811" s="1" t="s">
        <v>11</v>
      </c>
      <c r="I811" s="1" t="s">
        <v>31</v>
      </c>
    </row>
    <row r="812" hidden="1">
      <c r="A812" s="4" t="s">
        <v>8500</v>
      </c>
      <c r="B812" s="1" t="s">
        <v>8501</v>
      </c>
      <c r="C812" s="1" t="s">
        <v>8502</v>
      </c>
      <c r="D812" s="1" t="s">
        <v>11101</v>
      </c>
      <c r="E812" s="1" t="s">
        <v>9597</v>
      </c>
      <c r="F812" s="1" t="s">
        <v>8504</v>
      </c>
      <c r="G812" s="1" t="s">
        <v>8505</v>
      </c>
      <c r="H812" s="1" t="s">
        <v>11</v>
      </c>
      <c r="I812" s="1" t="s">
        <v>154</v>
      </c>
    </row>
    <row r="813" hidden="1">
      <c r="A813" s="4" t="s">
        <v>8509</v>
      </c>
      <c r="B813" s="1" t="s">
        <v>8510</v>
      </c>
      <c r="C813" s="1" t="s">
        <v>8511</v>
      </c>
      <c r="D813" s="1" t="s">
        <v>11102</v>
      </c>
      <c r="E813" s="1" t="s">
        <v>9597</v>
      </c>
      <c r="F813" s="1" t="s">
        <v>8513</v>
      </c>
      <c r="G813" s="1" t="s">
        <v>11</v>
      </c>
      <c r="H813" s="1" t="s">
        <v>11</v>
      </c>
      <c r="I813" s="1" t="s">
        <v>11</v>
      </c>
    </row>
    <row r="814" hidden="1">
      <c r="A814" s="4" t="s">
        <v>8515</v>
      </c>
      <c r="B814" s="1" t="s">
        <v>8516</v>
      </c>
      <c r="C814" s="1" t="s">
        <v>8517</v>
      </c>
      <c r="D814" s="1" t="s">
        <v>10918</v>
      </c>
      <c r="E814" s="1" t="s">
        <v>9597</v>
      </c>
      <c r="F814" s="1" t="s">
        <v>8518</v>
      </c>
      <c r="G814" s="1" t="s">
        <v>11</v>
      </c>
      <c r="H814" s="5" t="s">
        <v>8519</v>
      </c>
      <c r="I814" s="1" t="s">
        <v>382</v>
      </c>
    </row>
    <row r="815" hidden="1">
      <c r="A815" s="4" t="s">
        <v>8521</v>
      </c>
      <c r="B815" s="1" t="s">
        <v>8522</v>
      </c>
      <c r="C815" s="1" t="s">
        <v>8523</v>
      </c>
      <c r="D815" s="1" t="s">
        <v>11103</v>
      </c>
      <c r="E815" s="1" t="s">
        <v>9790</v>
      </c>
      <c r="F815" s="1" t="s">
        <v>8525</v>
      </c>
      <c r="G815" s="1" t="s">
        <v>11</v>
      </c>
      <c r="H815" s="3"/>
      <c r="I815" s="1" t="s">
        <v>183</v>
      </c>
    </row>
    <row r="816" hidden="1">
      <c r="A816" s="4" t="s">
        <v>8531</v>
      </c>
      <c r="B816" s="1" t="s">
        <v>8532</v>
      </c>
      <c r="C816" s="1" t="s">
        <v>8533</v>
      </c>
      <c r="D816" s="1" t="s">
        <v>11104</v>
      </c>
      <c r="E816" s="1" t="s">
        <v>10330</v>
      </c>
      <c r="F816" s="1" t="s">
        <v>8535</v>
      </c>
      <c r="G816" s="1" t="s">
        <v>8536</v>
      </c>
      <c r="H816" s="5" t="s">
        <v>8537</v>
      </c>
      <c r="I816" s="1" t="s">
        <v>31</v>
      </c>
    </row>
    <row r="817" hidden="1">
      <c r="A817" s="4" t="s">
        <v>8541</v>
      </c>
      <c r="B817" s="1" t="s">
        <v>8542</v>
      </c>
      <c r="C817" s="1" t="s">
        <v>8543</v>
      </c>
      <c r="D817" s="1" t="s">
        <v>11105</v>
      </c>
      <c r="E817" s="1" t="s">
        <v>9597</v>
      </c>
      <c r="F817" s="1" t="s">
        <v>8545</v>
      </c>
      <c r="G817" s="1" t="s">
        <v>11</v>
      </c>
      <c r="H817" s="5" t="s">
        <v>8546</v>
      </c>
      <c r="I817" s="1" t="s">
        <v>382</v>
      </c>
    </row>
    <row r="818" hidden="1">
      <c r="A818" s="4" t="s">
        <v>8550</v>
      </c>
      <c r="B818" s="1" t="s">
        <v>8551</v>
      </c>
      <c r="C818" s="1" t="s">
        <v>8552</v>
      </c>
      <c r="D818" s="1" t="s">
        <v>11106</v>
      </c>
      <c r="E818" s="1" t="s">
        <v>9731</v>
      </c>
      <c r="F818" s="1" t="s">
        <v>8554</v>
      </c>
      <c r="G818" s="1" t="s">
        <v>11</v>
      </c>
      <c r="H818" s="5" t="s">
        <v>8555</v>
      </c>
      <c r="I818" s="1" t="s">
        <v>312</v>
      </c>
    </row>
    <row r="819" hidden="1">
      <c r="A819" s="4" t="s">
        <v>8557</v>
      </c>
      <c r="B819" s="1" t="s">
        <v>8558</v>
      </c>
      <c r="C819" s="1" t="s">
        <v>8559</v>
      </c>
      <c r="D819" s="1" t="s">
        <v>11107</v>
      </c>
      <c r="E819" s="1" t="s">
        <v>9597</v>
      </c>
      <c r="F819" s="1" t="s">
        <v>8561</v>
      </c>
      <c r="G819" s="1" t="s">
        <v>11</v>
      </c>
      <c r="H819" s="1" t="s">
        <v>11</v>
      </c>
      <c r="I819" s="1" t="s">
        <v>154</v>
      </c>
    </row>
    <row r="820" hidden="1">
      <c r="A820" s="4" t="s">
        <v>8563</v>
      </c>
      <c r="B820" s="1" t="s">
        <v>8564</v>
      </c>
      <c r="C820" s="3"/>
      <c r="D820" s="1" t="s">
        <v>9575</v>
      </c>
      <c r="E820" s="1" t="s">
        <v>9608</v>
      </c>
      <c r="F820" s="3"/>
      <c r="G820" s="1" t="s">
        <v>11</v>
      </c>
      <c r="H820" s="1" t="s">
        <v>11</v>
      </c>
      <c r="I820" s="1" t="s">
        <v>11</v>
      </c>
    </row>
    <row r="821" hidden="1">
      <c r="A821" s="4" t="s">
        <v>8566</v>
      </c>
      <c r="B821" s="1" t="s">
        <v>8567</v>
      </c>
      <c r="C821" s="1" t="s">
        <v>8568</v>
      </c>
      <c r="D821" s="1" t="s">
        <v>11108</v>
      </c>
      <c r="E821" s="1" t="s">
        <v>9592</v>
      </c>
      <c r="F821" s="1" t="s">
        <v>8570</v>
      </c>
      <c r="G821" s="1" t="s">
        <v>8571</v>
      </c>
      <c r="H821" s="5" t="s">
        <v>8572</v>
      </c>
      <c r="I821" s="1" t="s">
        <v>31</v>
      </c>
    </row>
    <row r="822" hidden="1">
      <c r="A822" s="4" t="s">
        <v>8586</v>
      </c>
      <c r="B822" s="1" t="s">
        <v>8587</v>
      </c>
      <c r="C822" s="1" t="s">
        <v>8588</v>
      </c>
      <c r="D822" s="1" t="s">
        <v>11109</v>
      </c>
      <c r="E822" s="1" t="s">
        <v>9592</v>
      </c>
      <c r="F822" s="1" t="s">
        <v>8590</v>
      </c>
      <c r="G822" s="1" t="s">
        <v>11</v>
      </c>
      <c r="H822" s="5" t="s">
        <v>8591</v>
      </c>
      <c r="I822" s="1" t="s">
        <v>80</v>
      </c>
    </row>
    <row r="823" hidden="1">
      <c r="A823" s="4" t="s">
        <v>8621</v>
      </c>
      <c r="B823" s="1" t="s">
        <v>8622</v>
      </c>
      <c r="C823" s="1" t="s">
        <v>8623</v>
      </c>
      <c r="D823" s="1" t="s">
        <v>11110</v>
      </c>
      <c r="E823" s="1" t="s">
        <v>9611</v>
      </c>
      <c r="F823" s="1" t="s">
        <v>8625</v>
      </c>
      <c r="G823" s="1" t="s">
        <v>11</v>
      </c>
      <c r="H823" s="5" t="s">
        <v>8626</v>
      </c>
      <c r="I823" s="1" t="s">
        <v>80</v>
      </c>
    </row>
    <row r="824" hidden="1">
      <c r="A824" s="4" t="s">
        <v>8630</v>
      </c>
      <c r="B824" s="1" t="s">
        <v>8631</v>
      </c>
      <c r="C824" s="1" t="s">
        <v>8632</v>
      </c>
      <c r="D824" s="1" t="s">
        <v>11111</v>
      </c>
      <c r="E824" s="1" t="s">
        <v>9592</v>
      </c>
      <c r="F824" s="1" t="s">
        <v>8634</v>
      </c>
      <c r="G824" s="1" t="s">
        <v>8635</v>
      </c>
      <c r="H824" s="5" t="s">
        <v>8636</v>
      </c>
      <c r="I824" s="1" t="s">
        <v>31</v>
      </c>
    </row>
    <row r="825" hidden="1">
      <c r="A825" s="4" t="s">
        <v>8640</v>
      </c>
      <c r="B825" s="1" t="s">
        <v>8641</v>
      </c>
      <c r="C825" s="1" t="s">
        <v>8642</v>
      </c>
      <c r="D825" s="1" t="s">
        <v>11112</v>
      </c>
      <c r="E825" s="1" t="s">
        <v>9592</v>
      </c>
      <c r="F825" s="1" t="s">
        <v>8644</v>
      </c>
      <c r="G825" s="1" t="s">
        <v>11</v>
      </c>
      <c r="H825" s="5" t="s">
        <v>8645</v>
      </c>
      <c r="I825" s="1" t="s">
        <v>183</v>
      </c>
    </row>
    <row r="826" hidden="1">
      <c r="A826" s="4" t="s">
        <v>8651</v>
      </c>
      <c r="B826" s="1" t="s">
        <v>8652</v>
      </c>
      <c r="C826" s="1" t="s">
        <v>8653</v>
      </c>
      <c r="D826" s="1" t="s">
        <v>11113</v>
      </c>
      <c r="E826" s="1" t="s">
        <v>9597</v>
      </c>
      <c r="F826" s="1" t="s">
        <v>8655</v>
      </c>
      <c r="G826" s="1" t="s">
        <v>11</v>
      </c>
      <c r="H826" s="1" t="s">
        <v>11</v>
      </c>
      <c r="I826" s="1" t="s">
        <v>53</v>
      </c>
    </row>
    <row r="827" hidden="1">
      <c r="A827" s="4" t="s">
        <v>8657</v>
      </c>
      <c r="B827" s="1" t="s">
        <v>8658</v>
      </c>
      <c r="C827" s="3"/>
      <c r="D827" s="1" t="s">
        <v>9575</v>
      </c>
      <c r="E827" s="1" t="s">
        <v>9608</v>
      </c>
      <c r="F827" s="3"/>
      <c r="G827" s="1" t="s">
        <v>11</v>
      </c>
      <c r="H827" s="1" t="s">
        <v>11</v>
      </c>
      <c r="I827" s="1" t="s">
        <v>11</v>
      </c>
    </row>
    <row r="828" hidden="1">
      <c r="A828" s="4" t="s">
        <v>8676</v>
      </c>
      <c r="B828" s="1" t="s">
        <v>8677</v>
      </c>
      <c r="C828" s="1" t="s">
        <v>8678</v>
      </c>
      <c r="D828" s="1" t="s">
        <v>11114</v>
      </c>
      <c r="E828" s="1" t="s">
        <v>9592</v>
      </c>
      <c r="F828" s="1" t="s">
        <v>8680</v>
      </c>
      <c r="G828" s="1" t="s">
        <v>11</v>
      </c>
      <c r="H828" s="5" t="s">
        <v>8681</v>
      </c>
      <c r="I828" s="1" t="s">
        <v>11</v>
      </c>
    </row>
    <row r="829" hidden="1">
      <c r="A829" s="4" t="s">
        <v>8685</v>
      </c>
      <c r="B829" s="1" t="s">
        <v>8686</v>
      </c>
      <c r="C829" s="1" t="s">
        <v>8687</v>
      </c>
      <c r="D829" s="1" t="s">
        <v>11115</v>
      </c>
      <c r="E829" s="1" t="s">
        <v>9603</v>
      </c>
      <c r="F829" s="1" t="s">
        <v>8689</v>
      </c>
      <c r="G829" s="1" t="s">
        <v>11</v>
      </c>
      <c r="H829" s="3"/>
      <c r="I829" s="1" t="s">
        <v>312</v>
      </c>
    </row>
    <row r="830" hidden="1">
      <c r="A830" s="4" t="s">
        <v>8693</v>
      </c>
      <c r="B830" s="1" t="s">
        <v>8694</v>
      </c>
      <c r="C830" s="3"/>
      <c r="D830" s="1" t="s">
        <v>9575</v>
      </c>
      <c r="E830" s="1" t="s">
        <v>9608</v>
      </c>
      <c r="F830" s="3"/>
      <c r="G830" s="1" t="s">
        <v>11</v>
      </c>
      <c r="H830" s="1" t="s">
        <v>11</v>
      </c>
      <c r="I830" s="1" t="s">
        <v>11</v>
      </c>
    </row>
    <row r="831" hidden="1">
      <c r="A831" s="4" t="s">
        <v>8696</v>
      </c>
      <c r="B831" s="1" t="s">
        <v>8697</v>
      </c>
      <c r="C831" s="1" t="s">
        <v>8698</v>
      </c>
      <c r="D831" s="1" t="s">
        <v>11116</v>
      </c>
      <c r="E831" s="1" t="s">
        <v>9597</v>
      </c>
      <c r="F831" s="1" t="s">
        <v>8700</v>
      </c>
      <c r="G831" s="1" t="s">
        <v>8701</v>
      </c>
      <c r="H831" s="5" t="s">
        <v>8702</v>
      </c>
      <c r="I831" s="1" t="s">
        <v>382</v>
      </c>
    </row>
    <row r="832" hidden="1">
      <c r="A832" s="4" t="s">
        <v>8722</v>
      </c>
      <c r="B832" s="1" t="s">
        <v>8723</v>
      </c>
      <c r="C832" s="1" t="s">
        <v>8724</v>
      </c>
      <c r="D832" s="1" t="s">
        <v>11117</v>
      </c>
      <c r="E832" s="1" t="s">
        <v>9603</v>
      </c>
      <c r="F832" s="1" t="s">
        <v>8726</v>
      </c>
      <c r="G832" s="1" t="s">
        <v>11</v>
      </c>
      <c r="H832" s="5" t="s">
        <v>8727</v>
      </c>
      <c r="I832" s="1" t="s">
        <v>80</v>
      </c>
    </row>
    <row r="833" hidden="1">
      <c r="A833" s="4" t="s">
        <v>8731</v>
      </c>
      <c r="B833" s="1" t="s">
        <v>8732</v>
      </c>
      <c r="C833" s="1" t="s">
        <v>8733</v>
      </c>
      <c r="D833" s="1" t="s">
        <v>11118</v>
      </c>
      <c r="E833" s="1" t="s">
        <v>9852</v>
      </c>
      <c r="F833" s="1" t="s">
        <v>8735</v>
      </c>
      <c r="G833" s="1" t="s">
        <v>11</v>
      </c>
      <c r="H833" s="5" t="s">
        <v>8736</v>
      </c>
      <c r="I833" s="1" t="s">
        <v>31</v>
      </c>
    </row>
    <row r="834" hidden="1">
      <c r="A834" s="4" t="s">
        <v>8738</v>
      </c>
      <c r="B834" s="1" t="s">
        <v>8739</v>
      </c>
      <c r="C834" s="1" t="s">
        <v>8740</v>
      </c>
      <c r="D834" s="1" t="s">
        <v>11119</v>
      </c>
      <c r="E834" s="1" t="s">
        <v>9592</v>
      </c>
      <c r="F834" s="1" t="s">
        <v>8742</v>
      </c>
      <c r="G834" s="1" t="s">
        <v>11</v>
      </c>
      <c r="H834" s="1" t="s">
        <v>11</v>
      </c>
      <c r="I834" s="1" t="s">
        <v>183</v>
      </c>
    </row>
    <row r="835" hidden="1">
      <c r="A835" s="4" t="s">
        <v>8748</v>
      </c>
      <c r="B835" s="1" t="s">
        <v>8749</v>
      </c>
      <c r="C835" s="1" t="s">
        <v>8750</v>
      </c>
      <c r="D835" s="1" t="s">
        <v>11120</v>
      </c>
      <c r="E835" s="1" t="s">
        <v>9592</v>
      </c>
      <c r="F835" s="1" t="s">
        <v>8752</v>
      </c>
      <c r="G835" s="1" t="s">
        <v>8753</v>
      </c>
      <c r="H835" s="1" t="s">
        <v>11</v>
      </c>
      <c r="I835" s="1" t="s">
        <v>312</v>
      </c>
    </row>
    <row r="836" hidden="1">
      <c r="A836" s="4" t="s">
        <v>8757</v>
      </c>
      <c r="B836" s="1" t="s">
        <v>8758</v>
      </c>
      <c r="C836" s="1" t="s">
        <v>8759</v>
      </c>
      <c r="D836" s="1" t="s">
        <v>11121</v>
      </c>
      <c r="E836" s="1" t="s">
        <v>9592</v>
      </c>
      <c r="F836" s="1" t="s">
        <v>8761</v>
      </c>
      <c r="G836" s="1" t="s">
        <v>8762</v>
      </c>
      <c r="H836" s="5" t="s">
        <v>8763</v>
      </c>
      <c r="I836" s="1" t="s">
        <v>80</v>
      </c>
    </row>
    <row r="837" hidden="1">
      <c r="A837" s="4" t="s">
        <v>8787</v>
      </c>
      <c r="B837" s="1" t="s">
        <v>8788</v>
      </c>
      <c r="C837" s="1" t="s">
        <v>8789</v>
      </c>
      <c r="D837" s="1" t="s">
        <v>11122</v>
      </c>
      <c r="E837" s="1" t="s">
        <v>9597</v>
      </c>
      <c r="F837" s="1" t="s">
        <v>8791</v>
      </c>
      <c r="G837" s="1" t="s">
        <v>11</v>
      </c>
      <c r="H837" s="5" t="s">
        <v>8792</v>
      </c>
      <c r="I837" s="1" t="s">
        <v>31</v>
      </c>
    </row>
    <row r="838" hidden="1">
      <c r="A838" s="4" t="s">
        <v>8794</v>
      </c>
      <c r="B838" s="1" t="s">
        <v>8795</v>
      </c>
      <c r="C838" s="1" t="s">
        <v>8796</v>
      </c>
      <c r="D838" s="1" t="s">
        <v>11123</v>
      </c>
      <c r="E838" s="1" t="s">
        <v>9603</v>
      </c>
      <c r="F838" s="1" t="s">
        <v>8798</v>
      </c>
      <c r="G838" s="1" t="s">
        <v>8799</v>
      </c>
      <c r="H838" s="5" t="s">
        <v>8800</v>
      </c>
      <c r="I838" s="1" t="s">
        <v>80</v>
      </c>
    </row>
    <row r="839" hidden="1">
      <c r="A839" s="4" t="s">
        <v>8812</v>
      </c>
      <c r="B839" s="1" t="s">
        <v>8813</v>
      </c>
      <c r="C839" s="1" t="s">
        <v>8814</v>
      </c>
      <c r="D839" s="1" t="s">
        <v>11124</v>
      </c>
      <c r="E839" s="1" t="s">
        <v>9592</v>
      </c>
      <c r="F839" s="1" t="s">
        <v>8816</v>
      </c>
      <c r="G839" s="1" t="s">
        <v>11</v>
      </c>
      <c r="H839" s="3"/>
      <c r="I839" s="1" t="s">
        <v>80</v>
      </c>
    </row>
    <row r="840" hidden="1">
      <c r="A840" s="4" t="s">
        <v>8822</v>
      </c>
      <c r="B840" s="1" t="s">
        <v>8823</v>
      </c>
      <c r="C840" s="1" t="s">
        <v>8824</v>
      </c>
      <c r="D840" s="1" t="s">
        <v>11125</v>
      </c>
      <c r="E840" s="1" t="s">
        <v>9603</v>
      </c>
      <c r="F840" s="1" t="s">
        <v>8826</v>
      </c>
      <c r="G840" s="1" t="s">
        <v>8827</v>
      </c>
      <c r="H840" s="1" t="s">
        <v>11</v>
      </c>
      <c r="I840" s="1" t="s">
        <v>312</v>
      </c>
    </row>
    <row r="841" hidden="1">
      <c r="A841" s="4" t="s">
        <v>8829</v>
      </c>
      <c r="B841" s="1" t="s">
        <v>8830</v>
      </c>
      <c r="C841" s="1" t="s">
        <v>8831</v>
      </c>
      <c r="D841" s="1" t="s">
        <v>11126</v>
      </c>
      <c r="E841" s="1" t="s">
        <v>9661</v>
      </c>
      <c r="F841" s="1" t="s">
        <v>8833</v>
      </c>
      <c r="G841" s="1" t="s">
        <v>8834</v>
      </c>
      <c r="H841" s="5" t="s">
        <v>8835</v>
      </c>
      <c r="I841" s="1" t="s">
        <v>53</v>
      </c>
    </row>
    <row r="842" hidden="1">
      <c r="A842" s="4" t="s">
        <v>8837</v>
      </c>
      <c r="B842" s="1" t="s">
        <v>8838</v>
      </c>
      <c r="C842" s="1" t="s">
        <v>8839</v>
      </c>
      <c r="D842" s="1" t="s">
        <v>11127</v>
      </c>
      <c r="E842" s="1" t="s">
        <v>9592</v>
      </c>
      <c r="F842" s="1" t="s">
        <v>8841</v>
      </c>
      <c r="G842" s="1" t="s">
        <v>11</v>
      </c>
      <c r="H842" s="5" t="s">
        <v>8842</v>
      </c>
      <c r="I842" s="1" t="s">
        <v>80</v>
      </c>
    </row>
    <row r="843" hidden="1">
      <c r="A843" s="4" t="s">
        <v>8846</v>
      </c>
      <c r="B843" s="1" t="s">
        <v>8847</v>
      </c>
      <c r="C843" s="1" t="s">
        <v>8848</v>
      </c>
      <c r="D843" s="1" t="s">
        <v>11128</v>
      </c>
      <c r="E843" s="1" t="s">
        <v>9603</v>
      </c>
      <c r="F843" s="1" t="s">
        <v>8850</v>
      </c>
      <c r="G843" s="1" t="s">
        <v>11</v>
      </c>
      <c r="H843" s="3"/>
      <c r="I843" s="1" t="s">
        <v>80</v>
      </c>
    </row>
    <row r="844" hidden="1">
      <c r="A844" s="4" t="s">
        <v>8852</v>
      </c>
      <c r="B844" s="1" t="s">
        <v>8853</v>
      </c>
      <c r="C844" s="1" t="s">
        <v>8854</v>
      </c>
      <c r="D844" s="1" t="s">
        <v>11129</v>
      </c>
      <c r="E844" s="1" t="s">
        <v>10356</v>
      </c>
      <c r="F844" s="1" t="s">
        <v>8856</v>
      </c>
      <c r="G844" s="1" t="s">
        <v>8857</v>
      </c>
      <c r="H844" s="5" t="s">
        <v>8858</v>
      </c>
      <c r="I844" s="1" t="s">
        <v>382</v>
      </c>
    </row>
    <row r="845" hidden="1">
      <c r="A845" s="4" t="s">
        <v>8866</v>
      </c>
      <c r="B845" s="1" t="s">
        <v>8867</v>
      </c>
      <c r="C845" s="1" t="s">
        <v>8868</v>
      </c>
      <c r="D845" s="1" t="s">
        <v>11130</v>
      </c>
      <c r="E845" s="1" t="s">
        <v>9597</v>
      </c>
      <c r="F845" s="1" t="s">
        <v>8870</v>
      </c>
      <c r="G845" s="1" t="s">
        <v>11</v>
      </c>
      <c r="H845" s="1" t="s">
        <v>11</v>
      </c>
      <c r="I845" s="1" t="s">
        <v>31</v>
      </c>
    </row>
    <row r="846" hidden="1">
      <c r="A846" s="4" t="s">
        <v>8874</v>
      </c>
      <c r="B846" s="1" t="s">
        <v>8875</v>
      </c>
      <c r="C846" s="1" t="s">
        <v>8876</v>
      </c>
      <c r="D846" s="1" t="s">
        <v>11131</v>
      </c>
      <c r="E846" s="1" t="s">
        <v>9603</v>
      </c>
      <c r="F846" s="1" t="s">
        <v>8878</v>
      </c>
      <c r="G846" s="1" t="s">
        <v>8879</v>
      </c>
      <c r="H846" s="5" t="s">
        <v>8880</v>
      </c>
      <c r="I846" s="1" t="s">
        <v>924</v>
      </c>
    </row>
    <row r="847" hidden="1">
      <c r="A847" s="4" t="s">
        <v>8886</v>
      </c>
      <c r="B847" s="1" t="s">
        <v>8887</v>
      </c>
      <c r="C847" s="3"/>
      <c r="D847" s="1" t="s">
        <v>9575</v>
      </c>
      <c r="E847" s="1" t="s">
        <v>9608</v>
      </c>
      <c r="F847" s="3"/>
      <c r="G847" s="1" t="s">
        <v>11</v>
      </c>
      <c r="H847" s="1" t="s">
        <v>11</v>
      </c>
      <c r="I847" s="1" t="s">
        <v>11</v>
      </c>
    </row>
    <row r="848" hidden="1">
      <c r="A848" s="4" t="s">
        <v>8891</v>
      </c>
      <c r="B848" s="1" t="s">
        <v>8892</v>
      </c>
      <c r="C848" s="1" t="s">
        <v>8893</v>
      </c>
      <c r="D848" s="1" t="s">
        <v>11132</v>
      </c>
      <c r="E848" s="1" t="s">
        <v>9601</v>
      </c>
      <c r="F848" s="1" t="s">
        <v>8895</v>
      </c>
      <c r="G848" s="1" t="s">
        <v>11</v>
      </c>
      <c r="H848" s="1" t="s">
        <v>11</v>
      </c>
      <c r="I848" s="1" t="s">
        <v>312</v>
      </c>
    </row>
    <row r="849" hidden="1">
      <c r="A849" s="4" t="s">
        <v>8897</v>
      </c>
      <c r="B849" s="1" t="s">
        <v>8898</v>
      </c>
      <c r="C849" s="1" t="s">
        <v>8899</v>
      </c>
      <c r="D849" s="1" t="s">
        <v>11133</v>
      </c>
      <c r="E849" s="1" t="s">
        <v>9597</v>
      </c>
      <c r="F849" s="1" t="s">
        <v>8901</v>
      </c>
      <c r="G849" s="1" t="s">
        <v>11</v>
      </c>
      <c r="H849" s="1" t="s">
        <v>11</v>
      </c>
      <c r="I849" s="1" t="s">
        <v>183</v>
      </c>
    </row>
    <row r="850" hidden="1">
      <c r="A850" s="4" t="s">
        <v>8903</v>
      </c>
      <c r="B850" s="1" t="s">
        <v>8904</v>
      </c>
      <c r="C850" s="1" t="s">
        <v>8905</v>
      </c>
      <c r="D850" s="1" t="s">
        <v>11134</v>
      </c>
      <c r="E850" s="1" t="s">
        <v>9597</v>
      </c>
      <c r="F850" s="1" t="s">
        <v>8907</v>
      </c>
      <c r="G850" s="1" t="s">
        <v>11</v>
      </c>
      <c r="H850" s="5" t="s">
        <v>8908</v>
      </c>
      <c r="I850" s="1" t="s">
        <v>80</v>
      </c>
    </row>
    <row r="851" hidden="1">
      <c r="A851" s="4" t="s">
        <v>8912</v>
      </c>
      <c r="B851" s="1" t="s">
        <v>8913</v>
      </c>
      <c r="C851" s="1" t="s">
        <v>8914</v>
      </c>
      <c r="D851" s="1" t="s">
        <v>11135</v>
      </c>
      <c r="E851" s="1" t="s">
        <v>9592</v>
      </c>
      <c r="F851" s="1" t="s">
        <v>8916</v>
      </c>
      <c r="G851" s="1" t="s">
        <v>11</v>
      </c>
      <c r="H851" s="1" t="s">
        <v>11</v>
      </c>
      <c r="I851" s="1" t="s">
        <v>312</v>
      </c>
    </row>
    <row r="852" hidden="1">
      <c r="A852" s="4" t="s">
        <v>8926</v>
      </c>
      <c r="B852" s="1" t="s">
        <v>8927</v>
      </c>
      <c r="C852" s="1" t="s">
        <v>8928</v>
      </c>
      <c r="D852" s="1" t="s">
        <v>11136</v>
      </c>
      <c r="E852" s="1" t="s">
        <v>9661</v>
      </c>
      <c r="F852" s="1" t="s">
        <v>8930</v>
      </c>
      <c r="G852" s="1" t="s">
        <v>8931</v>
      </c>
      <c r="H852" s="5" t="s">
        <v>8932</v>
      </c>
      <c r="I852" s="1" t="s">
        <v>80</v>
      </c>
    </row>
    <row r="853" hidden="1">
      <c r="A853" s="4" t="s">
        <v>8956</v>
      </c>
      <c r="B853" s="1" t="s">
        <v>8957</v>
      </c>
      <c r="C853" s="1" t="s">
        <v>8958</v>
      </c>
      <c r="D853" s="1" t="s">
        <v>11137</v>
      </c>
      <c r="E853" s="1" t="s">
        <v>9592</v>
      </c>
      <c r="F853" s="1" t="s">
        <v>8960</v>
      </c>
      <c r="G853" s="1" t="s">
        <v>8961</v>
      </c>
      <c r="H853" s="1" t="s">
        <v>11</v>
      </c>
      <c r="I853" s="1" t="s">
        <v>31</v>
      </c>
    </row>
    <row r="854" hidden="1">
      <c r="A854" s="4" t="s">
        <v>8963</v>
      </c>
      <c r="B854" s="1" t="s">
        <v>8964</v>
      </c>
      <c r="C854" s="1" t="s">
        <v>8965</v>
      </c>
      <c r="D854" s="1" t="s">
        <v>10745</v>
      </c>
      <c r="E854" s="1" t="s">
        <v>9592</v>
      </c>
      <c r="F854" s="1" t="s">
        <v>8966</v>
      </c>
      <c r="G854" s="1" t="s">
        <v>8967</v>
      </c>
      <c r="H854" s="3"/>
      <c r="I854" s="1" t="s">
        <v>80</v>
      </c>
    </row>
    <row r="855" hidden="1">
      <c r="A855" s="4" t="s">
        <v>8975</v>
      </c>
      <c r="B855" s="1" t="s">
        <v>8976</v>
      </c>
      <c r="C855" s="1" t="s">
        <v>8977</v>
      </c>
      <c r="D855" s="1" t="s">
        <v>9575</v>
      </c>
      <c r="E855" s="1" t="s">
        <v>9608</v>
      </c>
      <c r="F855" s="3"/>
      <c r="G855" s="1" t="s">
        <v>8978</v>
      </c>
      <c r="H855" s="1" t="s">
        <v>11</v>
      </c>
      <c r="I855" s="1" t="s">
        <v>11</v>
      </c>
    </row>
    <row r="856" hidden="1">
      <c r="A856" s="4" t="s">
        <v>8990</v>
      </c>
      <c r="B856" s="1" t="s">
        <v>8991</v>
      </c>
      <c r="C856" s="1" t="s">
        <v>8992</v>
      </c>
      <c r="D856" s="1" t="s">
        <v>11138</v>
      </c>
      <c r="E856" s="1" t="s">
        <v>9597</v>
      </c>
      <c r="F856" s="1" t="s">
        <v>8994</v>
      </c>
      <c r="G856" s="1" t="s">
        <v>11</v>
      </c>
      <c r="H856" s="1" t="s">
        <v>11</v>
      </c>
      <c r="I856" s="1" t="s">
        <v>53</v>
      </c>
    </row>
    <row r="857" hidden="1">
      <c r="A857" s="4" t="s">
        <v>9004</v>
      </c>
      <c r="B857" s="1" t="s">
        <v>9005</v>
      </c>
      <c r="C857" s="1" t="s">
        <v>9006</v>
      </c>
      <c r="D857" s="1" t="s">
        <v>11139</v>
      </c>
      <c r="E857" s="1" t="s">
        <v>9592</v>
      </c>
      <c r="F857" s="1" t="s">
        <v>9008</v>
      </c>
      <c r="G857" s="1" t="s">
        <v>11</v>
      </c>
      <c r="H857" s="5" t="s">
        <v>9009</v>
      </c>
      <c r="I857" s="1" t="s">
        <v>312</v>
      </c>
    </row>
    <row r="858" hidden="1">
      <c r="A858" s="4" t="s">
        <v>9017</v>
      </c>
      <c r="B858" s="1" t="s">
        <v>9018</v>
      </c>
      <c r="C858" s="1" t="s">
        <v>9019</v>
      </c>
      <c r="D858" s="1" t="s">
        <v>11140</v>
      </c>
      <c r="E858" s="1" t="s">
        <v>9592</v>
      </c>
      <c r="F858" s="1" t="s">
        <v>9021</v>
      </c>
      <c r="G858" s="1" t="s">
        <v>11</v>
      </c>
      <c r="H858" s="3"/>
      <c r="I858" s="1" t="s">
        <v>312</v>
      </c>
    </row>
    <row r="859" hidden="1">
      <c r="A859" s="4" t="s">
        <v>9029</v>
      </c>
      <c r="B859" s="1" t="s">
        <v>9030</v>
      </c>
      <c r="C859" s="1" t="s">
        <v>9031</v>
      </c>
      <c r="D859" s="1" t="s">
        <v>11141</v>
      </c>
      <c r="E859" s="1" t="s">
        <v>9603</v>
      </c>
      <c r="F859" s="1" t="s">
        <v>9033</v>
      </c>
      <c r="G859" s="1" t="s">
        <v>9034</v>
      </c>
      <c r="H859" s="5" t="s">
        <v>9035</v>
      </c>
      <c r="I859" s="1" t="s">
        <v>43</v>
      </c>
    </row>
    <row r="860" hidden="1">
      <c r="A860" s="4" t="s">
        <v>9043</v>
      </c>
      <c r="B860" s="1" t="s">
        <v>9044</v>
      </c>
      <c r="C860" s="1" t="s">
        <v>9045</v>
      </c>
      <c r="D860" s="1" t="s">
        <v>11142</v>
      </c>
      <c r="E860" s="1" t="s">
        <v>9597</v>
      </c>
      <c r="F860" s="1" t="s">
        <v>9047</v>
      </c>
      <c r="G860" s="1" t="s">
        <v>11</v>
      </c>
      <c r="H860" s="5" t="s">
        <v>9048</v>
      </c>
      <c r="I860" s="1" t="s">
        <v>654</v>
      </c>
    </row>
    <row r="861" hidden="1">
      <c r="A861" s="4" t="s">
        <v>9052</v>
      </c>
      <c r="B861" s="1" t="s">
        <v>9053</v>
      </c>
      <c r="C861" s="1" t="s">
        <v>9054</v>
      </c>
      <c r="D861" s="1" t="s">
        <v>11143</v>
      </c>
      <c r="E861" s="1" t="s">
        <v>9661</v>
      </c>
      <c r="F861" s="1" t="s">
        <v>9056</v>
      </c>
      <c r="G861" s="1" t="s">
        <v>11</v>
      </c>
      <c r="H861" s="5" t="s">
        <v>9057</v>
      </c>
      <c r="I861" s="1" t="s">
        <v>183</v>
      </c>
    </row>
    <row r="862" hidden="1">
      <c r="A862" s="4" t="s">
        <v>9061</v>
      </c>
      <c r="B862" s="1" t="s">
        <v>9062</v>
      </c>
      <c r="C862" s="3"/>
      <c r="D862" s="1" t="s">
        <v>9575</v>
      </c>
      <c r="E862" s="1" t="s">
        <v>9608</v>
      </c>
      <c r="F862" s="3"/>
      <c r="G862" s="1" t="s">
        <v>11</v>
      </c>
      <c r="H862" s="1" t="s">
        <v>11</v>
      </c>
      <c r="I862" s="1" t="s">
        <v>11</v>
      </c>
    </row>
    <row r="863" hidden="1">
      <c r="A863" s="4" t="s">
        <v>9082</v>
      </c>
      <c r="B863" s="1" t="s">
        <v>9083</v>
      </c>
      <c r="C863" s="1" t="s">
        <v>9084</v>
      </c>
      <c r="D863" s="1" t="s">
        <v>11144</v>
      </c>
      <c r="E863" s="1" t="s">
        <v>10372</v>
      </c>
      <c r="F863" s="1" t="s">
        <v>9086</v>
      </c>
      <c r="G863" s="1" t="s">
        <v>9087</v>
      </c>
      <c r="H863" s="1" t="s">
        <v>11</v>
      </c>
      <c r="I863" s="1" t="s">
        <v>154</v>
      </c>
    </row>
    <row r="864" hidden="1">
      <c r="A864" s="4" t="s">
        <v>9105</v>
      </c>
      <c r="B864" s="1" t="s">
        <v>9106</v>
      </c>
      <c r="C864" s="3"/>
      <c r="D864" s="1" t="s">
        <v>9575</v>
      </c>
      <c r="E864" s="1" t="s">
        <v>9608</v>
      </c>
      <c r="F864" s="3"/>
      <c r="G864" s="1" t="s">
        <v>11</v>
      </c>
      <c r="H864" s="1" t="s">
        <v>11</v>
      </c>
      <c r="I864" s="1" t="s">
        <v>11</v>
      </c>
    </row>
    <row r="865" hidden="1">
      <c r="A865" s="4" t="s">
        <v>9110</v>
      </c>
      <c r="B865" s="1" t="s">
        <v>9111</v>
      </c>
      <c r="C865" s="1" t="s">
        <v>9112</v>
      </c>
      <c r="D865" s="1" t="s">
        <v>11145</v>
      </c>
      <c r="E865" s="1" t="s">
        <v>9592</v>
      </c>
      <c r="F865" s="1" t="s">
        <v>9114</v>
      </c>
      <c r="G865" s="1" t="s">
        <v>11</v>
      </c>
      <c r="H865" s="5" t="s">
        <v>9115</v>
      </c>
      <c r="I865" s="1" t="s">
        <v>312</v>
      </c>
    </row>
    <row r="866" hidden="1">
      <c r="A866" s="4" t="s">
        <v>9119</v>
      </c>
      <c r="B866" s="1" t="s">
        <v>9120</v>
      </c>
      <c r="C866" s="1" t="s">
        <v>9121</v>
      </c>
      <c r="D866" s="1" t="s">
        <v>11146</v>
      </c>
      <c r="E866" s="1" t="s">
        <v>9631</v>
      </c>
      <c r="F866" s="1" t="s">
        <v>9123</v>
      </c>
      <c r="G866" s="1" t="s">
        <v>11</v>
      </c>
      <c r="H866" s="5" t="s">
        <v>9124</v>
      </c>
      <c r="I866" s="1" t="s">
        <v>80</v>
      </c>
    </row>
    <row r="867" hidden="1">
      <c r="A867" s="4" t="s">
        <v>9126</v>
      </c>
      <c r="B867" s="1" t="s">
        <v>9127</v>
      </c>
      <c r="C867" s="1" t="s">
        <v>9128</v>
      </c>
      <c r="D867" s="1" t="s">
        <v>11147</v>
      </c>
      <c r="E867" s="1" t="s">
        <v>9592</v>
      </c>
      <c r="F867" s="1" t="s">
        <v>9130</v>
      </c>
      <c r="G867" s="1" t="s">
        <v>9131</v>
      </c>
      <c r="H867" s="5" t="s">
        <v>9132</v>
      </c>
      <c r="I867" s="1" t="s">
        <v>154</v>
      </c>
    </row>
    <row r="868" hidden="1">
      <c r="A868" s="4" t="s">
        <v>9136</v>
      </c>
      <c r="B868" s="1" t="s">
        <v>9137</v>
      </c>
      <c r="C868" s="1" t="s">
        <v>9138</v>
      </c>
      <c r="D868" s="1" t="s">
        <v>11148</v>
      </c>
      <c r="E868" s="1" t="s">
        <v>9631</v>
      </c>
      <c r="F868" s="1" t="s">
        <v>9140</v>
      </c>
      <c r="G868" s="1" t="s">
        <v>11</v>
      </c>
      <c r="H868" s="5" t="s">
        <v>9141</v>
      </c>
      <c r="I868" s="1" t="s">
        <v>312</v>
      </c>
    </row>
    <row r="869" hidden="1">
      <c r="A869" s="4" t="s">
        <v>9143</v>
      </c>
      <c r="B869" s="1" t="s">
        <v>9144</v>
      </c>
      <c r="C869" s="1" t="s">
        <v>9145</v>
      </c>
      <c r="D869" s="1" t="s">
        <v>11149</v>
      </c>
      <c r="E869" s="1" t="s">
        <v>9592</v>
      </c>
      <c r="F869" s="1" t="s">
        <v>9147</v>
      </c>
      <c r="G869" s="1" t="s">
        <v>11</v>
      </c>
      <c r="H869" s="1" t="s">
        <v>11</v>
      </c>
      <c r="I869" s="1" t="s">
        <v>31</v>
      </c>
    </row>
    <row r="870" hidden="1">
      <c r="A870" s="4" t="s">
        <v>9153</v>
      </c>
      <c r="B870" s="1" t="s">
        <v>9154</v>
      </c>
      <c r="C870" s="1" t="s">
        <v>9155</v>
      </c>
      <c r="D870" s="1" t="s">
        <v>11150</v>
      </c>
      <c r="E870" s="1" t="s">
        <v>9592</v>
      </c>
      <c r="F870" s="1" t="s">
        <v>9157</v>
      </c>
      <c r="G870" s="1" t="s">
        <v>11</v>
      </c>
      <c r="H870" s="3"/>
      <c r="I870" s="1" t="s">
        <v>31</v>
      </c>
    </row>
    <row r="871" hidden="1">
      <c r="A871" s="4" t="s">
        <v>9163</v>
      </c>
      <c r="B871" s="1" t="s">
        <v>9164</v>
      </c>
      <c r="C871" s="1" t="s">
        <v>9165</v>
      </c>
      <c r="D871" s="1" t="s">
        <v>11151</v>
      </c>
      <c r="E871" s="1" t="s">
        <v>9603</v>
      </c>
      <c r="F871" s="1" t="s">
        <v>9167</v>
      </c>
      <c r="G871" s="1" t="s">
        <v>11</v>
      </c>
      <c r="H871" s="1" t="s">
        <v>11</v>
      </c>
      <c r="I871" s="1" t="s">
        <v>80</v>
      </c>
    </row>
    <row r="872" hidden="1">
      <c r="A872" s="4" t="s">
        <v>9169</v>
      </c>
      <c r="B872" s="1" t="s">
        <v>9170</v>
      </c>
      <c r="C872" s="1" t="s">
        <v>9171</v>
      </c>
      <c r="D872" s="1" t="s">
        <v>11152</v>
      </c>
      <c r="E872" s="1" t="s">
        <v>9592</v>
      </c>
      <c r="F872" s="1" t="s">
        <v>9173</v>
      </c>
      <c r="G872" s="1" t="s">
        <v>9174</v>
      </c>
      <c r="H872" s="5" t="s">
        <v>9175</v>
      </c>
      <c r="I872" s="1" t="s">
        <v>183</v>
      </c>
    </row>
    <row r="873">
      <c r="A873" s="4" t="s">
        <v>9185</v>
      </c>
      <c r="B873" s="1" t="s">
        <v>9186</v>
      </c>
      <c r="C873" s="1" t="s">
        <v>9187</v>
      </c>
      <c r="D873" s="1" t="s">
        <v>11153</v>
      </c>
      <c r="E873" s="1" t="s">
        <v>9619</v>
      </c>
      <c r="F873" s="1" t="s">
        <v>9189</v>
      </c>
      <c r="G873" s="1" t="s">
        <v>11</v>
      </c>
      <c r="H873" s="1" t="s">
        <v>11</v>
      </c>
      <c r="I873" s="1" t="s">
        <v>312</v>
      </c>
    </row>
    <row r="874" hidden="1">
      <c r="A874" s="4" t="s">
        <v>9191</v>
      </c>
      <c r="B874" s="1" t="s">
        <v>9192</v>
      </c>
      <c r="C874" s="1" t="s">
        <v>9193</v>
      </c>
      <c r="D874" s="1" t="s">
        <v>11154</v>
      </c>
      <c r="E874" s="1" t="s">
        <v>9592</v>
      </c>
      <c r="F874" s="1" t="s">
        <v>9195</v>
      </c>
      <c r="G874" s="1" t="s">
        <v>11</v>
      </c>
      <c r="H874" s="1" t="s">
        <v>11</v>
      </c>
      <c r="I874" s="1" t="s">
        <v>43</v>
      </c>
    </row>
    <row r="875" hidden="1">
      <c r="A875" s="4" t="s">
        <v>9213</v>
      </c>
      <c r="B875" s="1" t="s">
        <v>9214</v>
      </c>
      <c r="C875" s="1" t="s">
        <v>9215</v>
      </c>
      <c r="D875" s="1" t="s">
        <v>11155</v>
      </c>
      <c r="E875" s="1" t="s">
        <v>9603</v>
      </c>
      <c r="F875" s="1" t="s">
        <v>9217</v>
      </c>
      <c r="G875" s="1" t="s">
        <v>11</v>
      </c>
      <c r="H875" s="1" t="s">
        <v>11</v>
      </c>
      <c r="I875" s="1" t="s">
        <v>43</v>
      </c>
    </row>
    <row r="876" hidden="1">
      <c r="A876" s="4" t="s">
        <v>9219</v>
      </c>
      <c r="B876" s="1" t="s">
        <v>9220</v>
      </c>
      <c r="C876" s="1" t="s">
        <v>9221</v>
      </c>
      <c r="D876" s="1" t="s">
        <v>11156</v>
      </c>
      <c r="E876" s="1" t="s">
        <v>9592</v>
      </c>
      <c r="F876" s="1" t="s">
        <v>9223</v>
      </c>
      <c r="G876" s="1" t="s">
        <v>11</v>
      </c>
      <c r="H876" s="5" t="s">
        <v>9224</v>
      </c>
      <c r="I876" s="1" t="s">
        <v>31</v>
      </c>
    </row>
    <row r="877" hidden="1">
      <c r="A877" s="4" t="s">
        <v>9234</v>
      </c>
      <c r="B877" s="1" t="s">
        <v>9235</v>
      </c>
      <c r="C877" s="1" t="s">
        <v>9236</v>
      </c>
      <c r="D877" s="1" t="s">
        <v>11157</v>
      </c>
      <c r="E877" s="1" t="s">
        <v>9661</v>
      </c>
      <c r="F877" s="1" t="s">
        <v>9238</v>
      </c>
      <c r="G877" s="1" t="s">
        <v>11</v>
      </c>
      <c r="H877" s="5" t="s">
        <v>9239</v>
      </c>
      <c r="I877" s="1" t="s">
        <v>80</v>
      </c>
    </row>
    <row r="878" hidden="1">
      <c r="A878" s="4" t="s">
        <v>9241</v>
      </c>
      <c r="B878" s="1" t="s">
        <v>9242</v>
      </c>
      <c r="C878" s="1" t="s">
        <v>9243</v>
      </c>
      <c r="D878" s="1" t="s">
        <v>11158</v>
      </c>
      <c r="E878" s="1" t="s">
        <v>9631</v>
      </c>
      <c r="F878" s="1" t="s">
        <v>2991</v>
      </c>
      <c r="G878" s="1" t="s">
        <v>11</v>
      </c>
      <c r="H878" s="5" t="s">
        <v>9245</v>
      </c>
      <c r="I878" s="1" t="s">
        <v>382</v>
      </c>
    </row>
    <row r="879" hidden="1">
      <c r="A879" s="4" t="s">
        <v>9247</v>
      </c>
      <c r="B879" s="1" t="s">
        <v>9248</v>
      </c>
      <c r="C879" s="1" t="s">
        <v>9249</v>
      </c>
      <c r="D879" s="1" t="s">
        <v>11159</v>
      </c>
      <c r="E879" s="1" t="s">
        <v>9595</v>
      </c>
      <c r="F879" s="1" t="s">
        <v>1283</v>
      </c>
      <c r="G879" s="1" t="s">
        <v>11</v>
      </c>
      <c r="H879" s="1" t="s">
        <v>11</v>
      </c>
      <c r="I879" s="1" t="s">
        <v>43</v>
      </c>
    </row>
    <row r="880" hidden="1">
      <c r="A880" s="4" t="s">
        <v>9256</v>
      </c>
      <c r="B880" s="1" t="s">
        <v>9257</v>
      </c>
      <c r="C880" s="1" t="s">
        <v>9258</v>
      </c>
      <c r="D880" s="1" t="s">
        <v>11160</v>
      </c>
      <c r="E880" s="1" t="s">
        <v>9661</v>
      </c>
      <c r="F880" s="1" t="s">
        <v>9260</v>
      </c>
      <c r="G880" s="1" t="s">
        <v>11</v>
      </c>
      <c r="H880" s="5" t="s">
        <v>9261</v>
      </c>
      <c r="I880" s="1" t="s">
        <v>183</v>
      </c>
    </row>
    <row r="881" hidden="1">
      <c r="A881" s="4" t="s">
        <v>9271</v>
      </c>
      <c r="B881" s="1" t="s">
        <v>9272</v>
      </c>
      <c r="C881" s="1" t="s">
        <v>9273</v>
      </c>
      <c r="D881" s="1" t="s">
        <v>11161</v>
      </c>
      <c r="E881" s="1" t="s">
        <v>9631</v>
      </c>
      <c r="F881" s="1" t="s">
        <v>9275</v>
      </c>
      <c r="G881" s="1" t="s">
        <v>11</v>
      </c>
      <c r="H881" s="5" t="s">
        <v>9276</v>
      </c>
      <c r="I881" s="1" t="s">
        <v>183</v>
      </c>
    </row>
    <row r="882" hidden="1">
      <c r="A882" s="4" t="s">
        <v>9286</v>
      </c>
      <c r="B882" s="1" t="s">
        <v>9287</v>
      </c>
      <c r="C882" s="1" t="s">
        <v>9288</v>
      </c>
      <c r="D882" s="1" t="s">
        <v>11162</v>
      </c>
      <c r="E882" s="1" t="s">
        <v>9592</v>
      </c>
      <c r="F882" s="1" t="s">
        <v>9290</v>
      </c>
      <c r="G882" s="1" t="s">
        <v>11</v>
      </c>
      <c r="H882" s="1" t="s">
        <v>11</v>
      </c>
      <c r="I882" s="1" t="s">
        <v>53</v>
      </c>
    </row>
    <row r="883" hidden="1">
      <c r="A883" s="4" t="s">
        <v>9298</v>
      </c>
      <c r="B883" s="1" t="s">
        <v>9299</v>
      </c>
      <c r="C883" s="1" t="s">
        <v>9300</v>
      </c>
      <c r="D883" s="1" t="s">
        <v>11163</v>
      </c>
      <c r="E883" s="1" t="s">
        <v>9592</v>
      </c>
      <c r="F883" s="1" t="s">
        <v>9302</v>
      </c>
      <c r="G883" s="1" t="s">
        <v>11</v>
      </c>
      <c r="H883" s="5" t="s">
        <v>9303</v>
      </c>
      <c r="I883" s="1" t="s">
        <v>80</v>
      </c>
    </row>
    <row r="884" hidden="1">
      <c r="A884" s="4" t="s">
        <v>9307</v>
      </c>
      <c r="B884" s="1" t="s">
        <v>9308</v>
      </c>
      <c r="C884" s="1" t="s">
        <v>9309</v>
      </c>
      <c r="D884" s="1" t="s">
        <v>11164</v>
      </c>
      <c r="E884" s="1" t="s">
        <v>9592</v>
      </c>
      <c r="F884" s="1" t="s">
        <v>9311</v>
      </c>
      <c r="G884" s="1" t="s">
        <v>9312</v>
      </c>
      <c r="H884" s="5" t="s">
        <v>9313</v>
      </c>
      <c r="I884" s="1" t="s">
        <v>924</v>
      </c>
    </row>
    <row r="885" hidden="1">
      <c r="A885" s="4" t="s">
        <v>9317</v>
      </c>
      <c r="B885" s="1" t="s">
        <v>9318</v>
      </c>
      <c r="C885" s="1" t="s">
        <v>9319</v>
      </c>
      <c r="D885" s="1" t="s">
        <v>11165</v>
      </c>
      <c r="E885" s="1" t="s">
        <v>9592</v>
      </c>
      <c r="F885" s="1" t="s">
        <v>9321</v>
      </c>
      <c r="G885" s="1" t="s">
        <v>9322</v>
      </c>
      <c r="H885" s="5" t="s">
        <v>9323</v>
      </c>
      <c r="I885" s="1" t="s">
        <v>312</v>
      </c>
    </row>
    <row r="886" hidden="1">
      <c r="A886" s="4" t="s">
        <v>9329</v>
      </c>
      <c r="B886" s="1" t="s">
        <v>9330</v>
      </c>
      <c r="C886" s="1" t="s">
        <v>9331</v>
      </c>
      <c r="D886" s="1" t="s">
        <v>11166</v>
      </c>
      <c r="E886" s="1" t="s">
        <v>9592</v>
      </c>
      <c r="F886" s="1" t="s">
        <v>9333</v>
      </c>
      <c r="G886" s="1" t="s">
        <v>11</v>
      </c>
      <c r="H886" s="5" t="s">
        <v>9334</v>
      </c>
      <c r="I886" s="1" t="s">
        <v>80</v>
      </c>
    </row>
    <row r="887" hidden="1">
      <c r="A887" s="4" t="s">
        <v>9338</v>
      </c>
      <c r="B887" s="1" t="s">
        <v>9339</v>
      </c>
      <c r="C887" s="1" t="s">
        <v>9340</v>
      </c>
      <c r="D887" s="1" t="s">
        <v>11167</v>
      </c>
      <c r="E887" s="1" t="s">
        <v>10395</v>
      </c>
      <c r="F887" s="1" t="s">
        <v>9342</v>
      </c>
      <c r="G887" s="1" t="s">
        <v>11</v>
      </c>
      <c r="H887" s="1" t="s">
        <v>11</v>
      </c>
      <c r="I887" s="1" t="s">
        <v>31</v>
      </c>
    </row>
    <row r="888" hidden="1">
      <c r="A888" s="4" t="s">
        <v>9350</v>
      </c>
      <c r="B888" s="1" t="s">
        <v>9351</v>
      </c>
      <c r="C888" s="1" t="s">
        <v>9352</v>
      </c>
      <c r="D888" s="1" t="s">
        <v>11168</v>
      </c>
      <c r="E888" s="1" t="s">
        <v>9927</v>
      </c>
      <c r="F888" s="1" t="s">
        <v>9354</v>
      </c>
      <c r="G888" s="1" t="s">
        <v>9355</v>
      </c>
      <c r="H888" s="5" t="s">
        <v>9356</v>
      </c>
      <c r="I888" s="1" t="s">
        <v>80</v>
      </c>
    </row>
    <row r="889" hidden="1">
      <c r="A889" s="4" t="s">
        <v>9374</v>
      </c>
      <c r="B889" s="1" t="s">
        <v>9375</v>
      </c>
      <c r="C889" s="1" t="s">
        <v>9376</v>
      </c>
      <c r="D889" s="1" t="s">
        <v>11169</v>
      </c>
      <c r="E889" s="1" t="s">
        <v>9597</v>
      </c>
      <c r="F889" s="1" t="s">
        <v>9378</v>
      </c>
      <c r="G889" s="1" t="s">
        <v>11</v>
      </c>
      <c r="H889" s="1" t="s">
        <v>11</v>
      </c>
      <c r="I889" s="1" t="s">
        <v>31</v>
      </c>
    </row>
    <row r="890" hidden="1">
      <c r="A890" s="4" t="s">
        <v>9384</v>
      </c>
      <c r="B890" s="1" t="s">
        <v>9385</v>
      </c>
      <c r="C890" s="1" t="s">
        <v>9386</v>
      </c>
      <c r="D890" s="1" t="s">
        <v>11170</v>
      </c>
      <c r="E890" s="1" t="s">
        <v>9601</v>
      </c>
      <c r="F890" s="1" t="s">
        <v>9388</v>
      </c>
      <c r="G890" s="1" t="s">
        <v>11</v>
      </c>
      <c r="H890" s="3"/>
      <c r="I890" s="1" t="s">
        <v>80</v>
      </c>
    </row>
    <row r="891" hidden="1">
      <c r="A891" s="4" t="s">
        <v>9398</v>
      </c>
      <c r="B891" s="1" t="s">
        <v>9399</v>
      </c>
      <c r="C891" s="1" t="s">
        <v>9400</v>
      </c>
      <c r="D891" s="1" t="s">
        <v>11171</v>
      </c>
      <c r="E891" s="1" t="s">
        <v>9631</v>
      </c>
      <c r="F891" s="1" t="s">
        <v>2991</v>
      </c>
      <c r="G891" s="1" t="s">
        <v>9402</v>
      </c>
      <c r="H891" s="5" t="s">
        <v>9403</v>
      </c>
      <c r="I891" s="1" t="s">
        <v>924</v>
      </c>
    </row>
    <row r="892" hidden="1">
      <c r="A892" s="4" t="s">
        <v>9411</v>
      </c>
      <c r="B892" s="1" t="s">
        <v>9412</v>
      </c>
      <c r="C892" s="1" t="s">
        <v>9413</v>
      </c>
      <c r="D892" s="1" t="s">
        <v>11172</v>
      </c>
      <c r="E892" s="1" t="s">
        <v>9592</v>
      </c>
      <c r="F892" s="1" t="s">
        <v>9415</v>
      </c>
      <c r="G892" s="1" t="s">
        <v>11</v>
      </c>
      <c r="H892" s="5" t="s">
        <v>9416</v>
      </c>
      <c r="I892" s="1" t="s">
        <v>654</v>
      </c>
    </row>
    <row r="893" hidden="1">
      <c r="A893" s="4" t="s">
        <v>9418</v>
      </c>
      <c r="B893" s="1" t="s">
        <v>9419</v>
      </c>
      <c r="C893" s="1" t="s">
        <v>9420</v>
      </c>
      <c r="D893" s="1" t="s">
        <v>11173</v>
      </c>
      <c r="E893" s="1" t="s">
        <v>9603</v>
      </c>
      <c r="F893" s="1" t="s">
        <v>9422</v>
      </c>
      <c r="G893" s="1" t="s">
        <v>11</v>
      </c>
      <c r="H893" s="5" t="s">
        <v>9423</v>
      </c>
      <c r="I893" s="1" t="s">
        <v>80</v>
      </c>
    </row>
    <row r="894" hidden="1">
      <c r="A894" s="4" t="s">
        <v>9427</v>
      </c>
      <c r="B894" s="1" t="s">
        <v>9428</v>
      </c>
      <c r="C894" s="1" t="s">
        <v>9429</v>
      </c>
      <c r="D894" s="1" t="s">
        <v>11174</v>
      </c>
      <c r="E894" s="1" t="s">
        <v>9661</v>
      </c>
      <c r="F894" s="1" t="s">
        <v>9431</v>
      </c>
      <c r="G894" s="1" t="s">
        <v>2175</v>
      </c>
      <c r="H894" s="1" t="s">
        <v>11</v>
      </c>
      <c r="I894" s="1" t="s">
        <v>312</v>
      </c>
    </row>
    <row r="895" hidden="1">
      <c r="A895" s="4" t="s">
        <v>9441</v>
      </c>
      <c r="B895" s="1" t="s">
        <v>9442</v>
      </c>
      <c r="C895" s="3"/>
      <c r="D895" s="1" t="s">
        <v>9575</v>
      </c>
      <c r="E895" s="1" t="s">
        <v>9608</v>
      </c>
      <c r="F895" s="3"/>
      <c r="G895" s="1" t="s">
        <v>11</v>
      </c>
      <c r="H895" s="1" t="s">
        <v>11</v>
      </c>
      <c r="I895" s="1" t="s">
        <v>11</v>
      </c>
    </row>
    <row r="896" hidden="1">
      <c r="A896" s="4" t="s">
        <v>9450</v>
      </c>
      <c r="B896" s="1" t="s">
        <v>9451</v>
      </c>
      <c r="C896" s="1" t="s">
        <v>9452</v>
      </c>
      <c r="D896" s="1" t="s">
        <v>11175</v>
      </c>
      <c r="E896" s="1" t="s">
        <v>9631</v>
      </c>
      <c r="F896" s="1" t="s">
        <v>9454</v>
      </c>
      <c r="G896" s="1" t="s">
        <v>9455</v>
      </c>
      <c r="H896" s="5" t="s">
        <v>9456</v>
      </c>
      <c r="I896" s="1" t="s">
        <v>31</v>
      </c>
    </row>
    <row r="897" hidden="1">
      <c r="A897" s="4" t="s">
        <v>9460</v>
      </c>
      <c r="B897" s="1" t="s">
        <v>9461</v>
      </c>
      <c r="C897" s="1" t="s">
        <v>9462</v>
      </c>
      <c r="D897" s="1" t="s">
        <v>11176</v>
      </c>
      <c r="E897" s="1" t="s">
        <v>9592</v>
      </c>
      <c r="F897" s="1" t="s">
        <v>9464</v>
      </c>
      <c r="G897" s="1" t="s">
        <v>11</v>
      </c>
      <c r="H897" s="3"/>
      <c r="I897" s="1" t="s">
        <v>31</v>
      </c>
    </row>
    <row r="898" hidden="1">
      <c r="A898" s="4" t="s">
        <v>9474</v>
      </c>
      <c r="B898" s="1" t="s">
        <v>9475</v>
      </c>
      <c r="C898" s="1" t="s">
        <v>9476</v>
      </c>
      <c r="D898" s="1" t="s">
        <v>11177</v>
      </c>
      <c r="E898" s="1" t="s">
        <v>9592</v>
      </c>
      <c r="F898" s="1" t="s">
        <v>9478</v>
      </c>
      <c r="G898" s="1" t="s">
        <v>9479</v>
      </c>
      <c r="H898" s="3"/>
      <c r="I898" s="1" t="s">
        <v>53</v>
      </c>
    </row>
    <row r="899" hidden="1">
      <c r="A899" s="4" t="s">
        <v>9481</v>
      </c>
      <c r="B899" s="1" t="s">
        <v>9482</v>
      </c>
      <c r="C899" s="1" t="s">
        <v>9483</v>
      </c>
      <c r="D899" s="1" t="s">
        <v>11178</v>
      </c>
      <c r="E899" s="1" t="s">
        <v>10407</v>
      </c>
      <c r="F899" s="1" t="s">
        <v>9485</v>
      </c>
      <c r="G899" s="1" t="s">
        <v>11</v>
      </c>
      <c r="H899" s="1" t="s">
        <v>11</v>
      </c>
      <c r="I899" s="1" t="s">
        <v>31</v>
      </c>
    </row>
    <row r="900" hidden="1">
      <c r="A900" s="4" t="s">
        <v>9517</v>
      </c>
      <c r="B900" s="1" t="s">
        <v>9518</v>
      </c>
      <c r="C900" s="1" t="s">
        <v>9519</v>
      </c>
      <c r="D900" s="1" t="s">
        <v>11179</v>
      </c>
      <c r="E900" s="1" t="s">
        <v>9592</v>
      </c>
      <c r="F900" s="1" t="s">
        <v>9521</v>
      </c>
      <c r="G900" s="1" t="s">
        <v>11</v>
      </c>
      <c r="H900" s="5" t="s">
        <v>9522</v>
      </c>
      <c r="I900" s="1" t="s">
        <v>53</v>
      </c>
    </row>
    <row r="901" hidden="1">
      <c r="A901" s="4" t="s">
        <v>9526</v>
      </c>
      <c r="B901" s="1" t="s">
        <v>9527</v>
      </c>
      <c r="C901" s="1" t="s">
        <v>9528</v>
      </c>
      <c r="D901" s="1" t="s">
        <v>11180</v>
      </c>
      <c r="E901" s="1" t="s">
        <v>9597</v>
      </c>
      <c r="F901" s="1" t="s">
        <v>9530</v>
      </c>
      <c r="G901" s="1" t="s">
        <v>11</v>
      </c>
      <c r="H901" s="1" t="s">
        <v>11</v>
      </c>
      <c r="I901" s="1" t="s">
        <v>80</v>
      </c>
    </row>
    <row r="902" hidden="1">
      <c r="A902" s="4" t="s">
        <v>9540</v>
      </c>
      <c r="B902" s="1" t="s">
        <v>9541</v>
      </c>
      <c r="C902" s="1" t="s">
        <v>9542</v>
      </c>
      <c r="D902" s="1" t="s">
        <v>11181</v>
      </c>
      <c r="E902" s="1" t="s">
        <v>9592</v>
      </c>
      <c r="F902" s="1" t="s">
        <v>9544</v>
      </c>
      <c r="G902" s="1" t="s">
        <v>11</v>
      </c>
      <c r="H902" s="5" t="s">
        <v>9545</v>
      </c>
      <c r="I902" s="1" t="s">
        <v>31</v>
      </c>
    </row>
    <row r="903" hidden="1">
      <c r="A903" s="4" t="s">
        <v>9547</v>
      </c>
      <c r="B903" s="1" t="s">
        <v>9548</v>
      </c>
      <c r="C903" s="1" t="s">
        <v>9549</v>
      </c>
      <c r="D903" s="1" t="s">
        <v>11182</v>
      </c>
      <c r="E903" s="1" t="s">
        <v>9631</v>
      </c>
      <c r="F903" s="1" t="s">
        <v>9551</v>
      </c>
      <c r="G903" s="1" t="s">
        <v>11</v>
      </c>
      <c r="H903" s="1" t="s">
        <v>11</v>
      </c>
      <c r="I903" s="1" t="s">
        <v>80</v>
      </c>
    </row>
    <row r="904" hidden="1">
      <c r="A904" s="4" t="s">
        <v>9553</v>
      </c>
      <c r="B904" s="1" t="s">
        <v>9554</v>
      </c>
      <c r="C904" s="1" t="s">
        <v>9555</v>
      </c>
      <c r="D904" s="1" t="s">
        <v>11183</v>
      </c>
      <c r="E904" s="1" t="s">
        <v>9631</v>
      </c>
      <c r="F904" s="1" t="s">
        <v>9557</v>
      </c>
      <c r="G904" s="1" t="s">
        <v>11</v>
      </c>
      <c r="H904" s="5" t="s">
        <v>9558</v>
      </c>
      <c r="I904" s="1" t="s">
        <v>80</v>
      </c>
    </row>
  </sheetData>
  <autoFilter ref="$A$1:$I$904">
    <filterColumn colId="4">
      <filters>
        <filter val="33"/>
      </filters>
    </filterColumn>
  </autoFilter>
  <hyperlinks>
    <hyperlink r:id="rId1" ref="A2"/>
    <hyperlink r:id="rId2" ref="A3"/>
    <hyperlink r:id="rId3" ref="H3"/>
    <hyperlink r:id="rId4" ref="A4"/>
    <hyperlink r:id="rId5" ref="A5"/>
    <hyperlink r:id="rId6" ref="A6"/>
    <hyperlink r:id="rId7" ref="H6"/>
    <hyperlink r:id="rId8" ref="A7"/>
    <hyperlink r:id="rId9" ref="A8"/>
    <hyperlink r:id="rId10" ref="A9"/>
    <hyperlink r:id="rId11" ref="H9"/>
    <hyperlink r:id="rId12" ref="A10"/>
    <hyperlink r:id="rId13" ref="A11"/>
    <hyperlink r:id="rId14" ref="A12"/>
    <hyperlink r:id="rId15" ref="A13"/>
    <hyperlink r:id="rId16" ref="H13"/>
    <hyperlink r:id="rId17" ref="A14"/>
    <hyperlink r:id="rId18" ref="H14"/>
    <hyperlink r:id="rId19" ref="A15"/>
    <hyperlink r:id="rId20" ref="H15"/>
    <hyperlink r:id="rId21" ref="A16"/>
    <hyperlink r:id="rId22" ref="H16"/>
    <hyperlink r:id="rId23" ref="A17"/>
    <hyperlink r:id="rId24" ref="H17"/>
    <hyperlink r:id="rId25" ref="A18"/>
    <hyperlink r:id="rId26" ref="H18"/>
    <hyperlink r:id="rId27" ref="A19"/>
    <hyperlink r:id="rId28" ref="H19"/>
    <hyperlink r:id="rId29" ref="A20"/>
    <hyperlink r:id="rId30" ref="A21"/>
    <hyperlink r:id="rId31" ref="A22"/>
    <hyperlink r:id="rId32" ref="H22"/>
    <hyperlink r:id="rId33" ref="A23"/>
    <hyperlink r:id="rId34" ref="H23"/>
    <hyperlink r:id="rId35" ref="A24"/>
    <hyperlink r:id="rId36" ref="A25"/>
    <hyperlink r:id="rId37" ref="H25"/>
    <hyperlink r:id="rId38" ref="A26"/>
    <hyperlink r:id="rId39" ref="A27"/>
    <hyperlink r:id="rId40" ref="H27"/>
    <hyperlink r:id="rId41" ref="A28"/>
    <hyperlink r:id="rId42" ref="H28"/>
    <hyperlink r:id="rId43" ref="A29"/>
    <hyperlink r:id="rId44" ref="H29"/>
    <hyperlink r:id="rId45" ref="A30"/>
    <hyperlink r:id="rId46" ref="A31"/>
    <hyperlink r:id="rId47" ref="H31"/>
    <hyperlink r:id="rId48" ref="A32"/>
    <hyperlink r:id="rId49" ref="A33"/>
    <hyperlink r:id="rId50" ref="A34"/>
    <hyperlink r:id="rId51" ref="A35"/>
    <hyperlink r:id="rId52" ref="H35"/>
    <hyperlink r:id="rId53" ref="A36"/>
    <hyperlink r:id="rId54" ref="A37"/>
    <hyperlink r:id="rId55" ref="A38"/>
    <hyperlink r:id="rId56" ref="H38"/>
    <hyperlink r:id="rId57" ref="A39"/>
    <hyperlink r:id="rId58" ref="A40"/>
    <hyperlink r:id="rId59" ref="H40"/>
    <hyperlink r:id="rId60" ref="A41"/>
    <hyperlink r:id="rId61" ref="A42"/>
    <hyperlink r:id="rId62" ref="H42"/>
    <hyperlink r:id="rId63" ref="A43"/>
    <hyperlink r:id="rId64" ref="H43"/>
    <hyperlink r:id="rId65" ref="A44"/>
    <hyperlink r:id="rId66" ref="A45"/>
    <hyperlink r:id="rId67" ref="A46"/>
    <hyperlink r:id="rId68" ref="A47"/>
    <hyperlink r:id="rId69" ref="H47"/>
    <hyperlink r:id="rId70" ref="A48"/>
    <hyperlink r:id="rId71" ref="H48"/>
    <hyperlink r:id="rId72" ref="A49"/>
    <hyperlink r:id="rId73" ref="A50"/>
    <hyperlink r:id="rId74" ref="H50"/>
    <hyperlink r:id="rId75" ref="A51"/>
    <hyperlink r:id="rId76" ref="A52"/>
    <hyperlink r:id="rId77" ref="H52"/>
    <hyperlink r:id="rId78" ref="A53"/>
    <hyperlink r:id="rId79" ref="H53"/>
    <hyperlink r:id="rId80" ref="A54"/>
    <hyperlink r:id="rId81" ref="A55"/>
    <hyperlink r:id="rId82" ref="H55"/>
    <hyperlink r:id="rId83" ref="A56"/>
    <hyperlink r:id="rId84" ref="A57"/>
    <hyperlink r:id="rId85" ref="H57"/>
    <hyperlink r:id="rId86" ref="A58"/>
    <hyperlink r:id="rId87" ref="H58"/>
    <hyperlink r:id="rId88" ref="A59"/>
    <hyperlink r:id="rId89" ref="A60"/>
    <hyperlink r:id="rId90" ref="A61"/>
    <hyperlink r:id="rId91" ref="H61"/>
    <hyperlink r:id="rId92" ref="A62"/>
    <hyperlink r:id="rId93" ref="H62"/>
    <hyperlink r:id="rId94" ref="A63"/>
    <hyperlink r:id="rId95" ref="A64"/>
    <hyperlink r:id="rId96" ref="H64"/>
    <hyperlink r:id="rId97" ref="A65"/>
    <hyperlink r:id="rId98" ref="A66"/>
    <hyperlink r:id="rId99" ref="H66"/>
    <hyperlink r:id="rId100" ref="A67"/>
    <hyperlink r:id="rId101" ref="A68"/>
    <hyperlink r:id="rId102" ref="A69"/>
    <hyperlink r:id="rId103" ref="H69"/>
    <hyperlink r:id="rId104" ref="A70"/>
    <hyperlink r:id="rId105" ref="H70"/>
    <hyperlink r:id="rId106" ref="A71"/>
    <hyperlink r:id="rId107" ref="A72"/>
    <hyperlink r:id="rId108" ref="A73"/>
    <hyperlink r:id="rId109" ref="A74"/>
    <hyperlink r:id="rId110" ref="A75"/>
    <hyperlink r:id="rId111" ref="A76"/>
    <hyperlink r:id="rId112" ref="A77"/>
    <hyperlink r:id="rId113" ref="H77"/>
    <hyperlink r:id="rId114" ref="A78"/>
    <hyperlink r:id="rId115" ref="A79"/>
    <hyperlink r:id="rId116" ref="H79"/>
    <hyperlink r:id="rId117" ref="A80"/>
    <hyperlink r:id="rId118" ref="H80"/>
    <hyperlink r:id="rId119" ref="A81"/>
    <hyperlink r:id="rId120" ref="A82"/>
    <hyperlink r:id="rId121" ref="A83"/>
    <hyperlink r:id="rId122" ref="A84"/>
    <hyperlink r:id="rId123" ref="A85"/>
    <hyperlink r:id="rId124" ref="H85"/>
    <hyperlink r:id="rId125" ref="A86"/>
    <hyperlink r:id="rId126" ref="A87"/>
    <hyperlink r:id="rId127" ref="H87"/>
    <hyperlink r:id="rId128" ref="A88"/>
    <hyperlink r:id="rId129" ref="A89"/>
    <hyperlink r:id="rId130" ref="H89"/>
    <hyperlink r:id="rId131" ref="A90"/>
    <hyperlink r:id="rId132" ref="A91"/>
    <hyperlink r:id="rId133" ref="H91"/>
    <hyperlink r:id="rId134" ref="A92"/>
    <hyperlink r:id="rId135" ref="H92"/>
    <hyperlink r:id="rId136" ref="A93"/>
    <hyperlink r:id="rId137" ref="H93"/>
    <hyperlink r:id="rId138" ref="A94"/>
    <hyperlink r:id="rId139" ref="H94"/>
    <hyperlink r:id="rId140" ref="A95"/>
    <hyperlink r:id="rId141" ref="H95"/>
    <hyperlink r:id="rId142" ref="A96"/>
    <hyperlink r:id="rId143" ref="A97"/>
    <hyperlink r:id="rId144" ref="A98"/>
    <hyperlink r:id="rId145" ref="H98"/>
    <hyperlink r:id="rId146" ref="A99"/>
    <hyperlink r:id="rId147" ref="A100"/>
    <hyperlink r:id="rId148" ref="H100"/>
    <hyperlink r:id="rId149" ref="A101"/>
    <hyperlink r:id="rId150" ref="A102"/>
    <hyperlink r:id="rId151" ref="A103"/>
    <hyperlink r:id="rId152" ref="A104"/>
    <hyperlink r:id="rId153" ref="A105"/>
    <hyperlink r:id="rId154" ref="H105"/>
    <hyperlink r:id="rId155" ref="A106"/>
    <hyperlink r:id="rId156" ref="H106"/>
    <hyperlink r:id="rId157" ref="A107"/>
    <hyperlink r:id="rId158" ref="H107"/>
    <hyperlink r:id="rId159" ref="A108"/>
    <hyperlink r:id="rId160" ref="H108"/>
    <hyperlink r:id="rId161" ref="A109"/>
    <hyperlink r:id="rId162" ref="H109"/>
    <hyperlink r:id="rId163" ref="A110"/>
    <hyperlink r:id="rId164" ref="A111"/>
    <hyperlink r:id="rId165" ref="H111"/>
    <hyperlink r:id="rId166" ref="A112"/>
    <hyperlink r:id="rId167" ref="A113"/>
    <hyperlink r:id="rId168" ref="A114"/>
    <hyperlink r:id="rId169" ref="A115"/>
    <hyperlink r:id="rId170" ref="A116"/>
    <hyperlink r:id="rId171" ref="H116"/>
    <hyperlink r:id="rId172" ref="A117"/>
    <hyperlink r:id="rId173" ref="A118"/>
    <hyperlink r:id="rId174" ref="H118"/>
    <hyperlink r:id="rId175" ref="A119"/>
    <hyperlink r:id="rId176" ref="H119"/>
    <hyperlink r:id="rId177" ref="A120"/>
    <hyperlink r:id="rId178" ref="A121"/>
    <hyperlink r:id="rId179" ref="H121"/>
    <hyperlink r:id="rId180" ref="A122"/>
    <hyperlink r:id="rId181" ref="H122"/>
    <hyperlink r:id="rId182" ref="A123"/>
    <hyperlink r:id="rId183" ref="A124"/>
    <hyperlink r:id="rId184" ref="A125"/>
    <hyperlink r:id="rId185" ref="H125"/>
    <hyperlink r:id="rId186" ref="A126"/>
    <hyperlink r:id="rId187" ref="A127"/>
    <hyperlink r:id="rId188" ref="H127"/>
    <hyperlink r:id="rId189" ref="A128"/>
    <hyperlink r:id="rId190" ref="H128"/>
    <hyperlink r:id="rId191" ref="A129"/>
    <hyperlink r:id="rId192" ref="A130"/>
    <hyperlink r:id="rId193" ref="A131"/>
    <hyperlink r:id="rId194" ref="A132"/>
    <hyperlink r:id="rId195" ref="H132"/>
    <hyperlink r:id="rId196" ref="A133"/>
    <hyperlink r:id="rId197" ref="A134"/>
    <hyperlink r:id="rId198" ref="H134"/>
    <hyperlink r:id="rId199" ref="A135"/>
    <hyperlink r:id="rId200" ref="A136"/>
    <hyperlink r:id="rId201" ref="H136"/>
    <hyperlink r:id="rId202" ref="A137"/>
    <hyperlink r:id="rId203" ref="H137"/>
    <hyperlink r:id="rId204" ref="A138"/>
    <hyperlink r:id="rId205" ref="A139"/>
    <hyperlink r:id="rId206" ref="H139"/>
    <hyperlink r:id="rId207" ref="A140"/>
    <hyperlink r:id="rId208" ref="H140"/>
    <hyperlink r:id="rId209" ref="A141"/>
    <hyperlink r:id="rId210" ref="H141"/>
    <hyperlink r:id="rId211" ref="A142"/>
    <hyperlink r:id="rId212" ref="A143"/>
    <hyperlink r:id="rId213" ref="H143"/>
    <hyperlink r:id="rId214" ref="A144"/>
    <hyperlink r:id="rId215" ref="A145"/>
    <hyperlink r:id="rId216" ref="H145"/>
    <hyperlink r:id="rId217" ref="A146"/>
    <hyperlink r:id="rId218" ref="H146"/>
    <hyperlink r:id="rId219" ref="A147"/>
    <hyperlink r:id="rId220" ref="H147"/>
    <hyperlink r:id="rId221" ref="A148"/>
    <hyperlink r:id="rId222" ref="H148"/>
    <hyperlink r:id="rId223" ref="A149"/>
    <hyperlink r:id="rId224" ref="A150"/>
    <hyperlink r:id="rId225" ref="H150"/>
    <hyperlink r:id="rId226" ref="A151"/>
    <hyperlink r:id="rId227" ref="H151"/>
    <hyperlink r:id="rId228" ref="A152"/>
    <hyperlink r:id="rId229" ref="A153"/>
    <hyperlink r:id="rId230" ref="A154"/>
    <hyperlink r:id="rId231" ref="A155"/>
    <hyperlink r:id="rId232" ref="A156"/>
    <hyperlink r:id="rId233" ref="A157"/>
    <hyperlink r:id="rId234" ref="H157"/>
    <hyperlink r:id="rId235" ref="A158"/>
    <hyperlink r:id="rId236" ref="H158"/>
    <hyperlink r:id="rId237" ref="A159"/>
    <hyperlink r:id="rId238" ref="H159"/>
    <hyperlink r:id="rId239" ref="A160"/>
    <hyperlink r:id="rId240" ref="A161"/>
    <hyperlink r:id="rId241" ref="H161"/>
    <hyperlink r:id="rId242" ref="A162"/>
    <hyperlink r:id="rId243" ref="A163"/>
    <hyperlink r:id="rId244" ref="A164"/>
    <hyperlink r:id="rId245" ref="H164"/>
    <hyperlink r:id="rId246" ref="A165"/>
    <hyperlink r:id="rId247" ref="A166"/>
    <hyperlink r:id="rId248" ref="H166"/>
    <hyperlink r:id="rId249" ref="A167"/>
    <hyperlink r:id="rId250" ref="A168"/>
    <hyperlink r:id="rId251" ref="A169"/>
    <hyperlink r:id="rId252" ref="A170"/>
    <hyperlink r:id="rId253" ref="H170"/>
    <hyperlink r:id="rId254" ref="A171"/>
    <hyperlink r:id="rId255" ref="A172"/>
    <hyperlink r:id="rId256" ref="H172"/>
    <hyperlink r:id="rId257" ref="A173"/>
    <hyperlink r:id="rId258" ref="A174"/>
    <hyperlink r:id="rId259" ref="A175"/>
    <hyperlink r:id="rId260" ref="H175"/>
    <hyperlink r:id="rId261" ref="A176"/>
    <hyperlink r:id="rId262" ref="H176"/>
    <hyperlink r:id="rId263" ref="A177"/>
    <hyperlink r:id="rId264" ref="H177"/>
    <hyperlink r:id="rId265" ref="A178"/>
    <hyperlink r:id="rId266" ref="H178"/>
    <hyperlink r:id="rId267" ref="A179"/>
    <hyperlink r:id="rId268" ref="H179"/>
    <hyperlink r:id="rId269" ref="A180"/>
    <hyperlink r:id="rId270" ref="A181"/>
    <hyperlink r:id="rId271" ref="H181"/>
    <hyperlink r:id="rId272" ref="A182"/>
    <hyperlink r:id="rId273" ref="H182"/>
    <hyperlink r:id="rId274" ref="A183"/>
    <hyperlink r:id="rId275" ref="H183"/>
    <hyperlink r:id="rId276" ref="A184"/>
    <hyperlink r:id="rId277" ref="H184"/>
    <hyperlink r:id="rId278" ref="A185"/>
    <hyperlink r:id="rId279" ref="H185"/>
    <hyperlink r:id="rId280" ref="A186"/>
    <hyperlink r:id="rId281" ref="A187"/>
    <hyperlink r:id="rId282" ref="A188"/>
    <hyperlink r:id="rId283" ref="H188"/>
    <hyperlink r:id="rId284" ref="A189"/>
    <hyperlink r:id="rId285" ref="A190"/>
    <hyperlink r:id="rId286" ref="A191"/>
    <hyperlink r:id="rId287" ref="A192"/>
    <hyperlink r:id="rId288" ref="A193"/>
    <hyperlink r:id="rId289" ref="H193"/>
    <hyperlink r:id="rId290" ref="A194"/>
    <hyperlink r:id="rId291" ref="A195"/>
    <hyperlink r:id="rId292" ref="A196"/>
    <hyperlink r:id="rId293" ref="A197"/>
    <hyperlink r:id="rId294" ref="H197"/>
    <hyperlink r:id="rId295" ref="A198"/>
    <hyperlink r:id="rId296" ref="A199"/>
    <hyperlink r:id="rId297" ref="A200"/>
    <hyperlink r:id="rId298" ref="H200"/>
    <hyperlink r:id="rId299" ref="A201"/>
    <hyperlink r:id="rId300" ref="A202"/>
    <hyperlink r:id="rId301" ref="H202"/>
    <hyperlink r:id="rId302" ref="A203"/>
    <hyperlink r:id="rId303" ref="A204"/>
    <hyperlink r:id="rId304" ref="A205"/>
    <hyperlink r:id="rId305" ref="A206"/>
    <hyperlink r:id="rId306" ref="A207"/>
    <hyperlink r:id="rId307" ref="H207"/>
    <hyperlink r:id="rId308" ref="A208"/>
    <hyperlink r:id="rId309" ref="A209"/>
    <hyperlink r:id="rId310" ref="A210"/>
    <hyperlink r:id="rId311" ref="H210"/>
    <hyperlink r:id="rId312" ref="A211"/>
    <hyperlink r:id="rId313" ref="A212"/>
    <hyperlink r:id="rId314" ref="H212"/>
    <hyperlink r:id="rId315" ref="A213"/>
    <hyperlink r:id="rId316" ref="A214"/>
    <hyperlink r:id="rId317" ref="H214"/>
    <hyperlink r:id="rId318" ref="A215"/>
    <hyperlink r:id="rId319" ref="H215"/>
    <hyperlink r:id="rId320" ref="A216"/>
    <hyperlink r:id="rId321" ref="A217"/>
    <hyperlink r:id="rId322" ref="A218"/>
    <hyperlink r:id="rId323" ref="A219"/>
    <hyperlink r:id="rId324" ref="A220"/>
    <hyperlink r:id="rId325" ref="H220"/>
    <hyperlink r:id="rId326" ref="A221"/>
    <hyperlink r:id="rId327" ref="H221"/>
    <hyperlink r:id="rId328" ref="A222"/>
    <hyperlink r:id="rId329" ref="A223"/>
    <hyperlink r:id="rId330" ref="H223"/>
    <hyperlink r:id="rId331" ref="A224"/>
    <hyperlink r:id="rId332" ref="A225"/>
    <hyperlink r:id="rId333" ref="A226"/>
    <hyperlink r:id="rId334" ref="H226"/>
    <hyperlink r:id="rId335" ref="A227"/>
    <hyperlink r:id="rId336" ref="A228"/>
    <hyperlink r:id="rId337" ref="H228"/>
    <hyperlink r:id="rId338" ref="A229"/>
    <hyperlink r:id="rId339" ref="A230"/>
    <hyperlink r:id="rId340" ref="A231"/>
    <hyperlink r:id="rId341" ref="A232"/>
    <hyperlink r:id="rId342" ref="H232"/>
    <hyperlink r:id="rId343" ref="A233"/>
    <hyperlink r:id="rId344" ref="H233"/>
    <hyperlink r:id="rId345" ref="A234"/>
    <hyperlink r:id="rId346" ref="A235"/>
    <hyperlink r:id="rId347" ref="A236"/>
    <hyperlink r:id="rId348" ref="H236"/>
    <hyperlink r:id="rId349" ref="A237"/>
    <hyperlink r:id="rId350" ref="H237"/>
    <hyperlink r:id="rId351" ref="A238"/>
    <hyperlink r:id="rId352" ref="A239"/>
    <hyperlink r:id="rId353" ref="A240"/>
    <hyperlink r:id="rId354" ref="A241"/>
    <hyperlink r:id="rId355" ref="H241"/>
    <hyperlink r:id="rId356" ref="A242"/>
    <hyperlink r:id="rId357" ref="H242"/>
    <hyperlink r:id="rId358" ref="A243"/>
    <hyperlink r:id="rId359" ref="A244"/>
    <hyperlink r:id="rId360" ref="A245"/>
    <hyperlink r:id="rId361" ref="A246"/>
    <hyperlink r:id="rId362" ref="H246"/>
    <hyperlink r:id="rId363" ref="A247"/>
    <hyperlink r:id="rId364" ref="A248"/>
    <hyperlink r:id="rId365" ref="A249"/>
    <hyperlink r:id="rId366" ref="A250"/>
    <hyperlink r:id="rId367" ref="A251"/>
    <hyperlink r:id="rId368" ref="A252"/>
    <hyperlink r:id="rId369" ref="A253"/>
    <hyperlink r:id="rId370" ref="H253"/>
    <hyperlink r:id="rId371" ref="A254"/>
    <hyperlink r:id="rId372" ref="A255"/>
    <hyperlink r:id="rId373" ref="A256"/>
    <hyperlink r:id="rId374" ref="A257"/>
    <hyperlink r:id="rId375" ref="A258"/>
    <hyperlink r:id="rId376" ref="H258"/>
    <hyperlink r:id="rId377" ref="A259"/>
    <hyperlink r:id="rId378" ref="A260"/>
    <hyperlink r:id="rId379" ref="A261"/>
    <hyperlink r:id="rId380" ref="A262"/>
    <hyperlink r:id="rId381" ref="H262"/>
    <hyperlink r:id="rId382" ref="A263"/>
    <hyperlink r:id="rId383" ref="H263"/>
    <hyperlink r:id="rId384" ref="A264"/>
    <hyperlink r:id="rId385" ref="H264"/>
    <hyperlink r:id="rId386" ref="A265"/>
    <hyperlink r:id="rId387" ref="A266"/>
    <hyperlink r:id="rId388" ref="A267"/>
    <hyperlink r:id="rId389" ref="A268"/>
    <hyperlink r:id="rId390" ref="A269"/>
    <hyperlink r:id="rId391" ref="A270"/>
    <hyperlink r:id="rId392" ref="A271"/>
    <hyperlink r:id="rId393" ref="H271"/>
    <hyperlink r:id="rId394" ref="A272"/>
    <hyperlink r:id="rId395" ref="A273"/>
    <hyperlink r:id="rId396" ref="H273"/>
    <hyperlink r:id="rId397" ref="A274"/>
    <hyperlink r:id="rId398" ref="H274"/>
    <hyperlink r:id="rId399" ref="A275"/>
    <hyperlink r:id="rId400" ref="H275"/>
    <hyperlink r:id="rId401" ref="A276"/>
    <hyperlink r:id="rId402" ref="H276"/>
    <hyperlink r:id="rId403" ref="A277"/>
    <hyperlink r:id="rId404" ref="H277"/>
    <hyperlink r:id="rId405" ref="A278"/>
    <hyperlink r:id="rId406" ref="H278"/>
    <hyperlink r:id="rId407" ref="A279"/>
    <hyperlink r:id="rId408" ref="H279"/>
    <hyperlink r:id="rId409" ref="A280"/>
    <hyperlink r:id="rId410" ref="A281"/>
    <hyperlink r:id="rId411" ref="H281"/>
    <hyperlink r:id="rId412" ref="A282"/>
    <hyperlink r:id="rId413" ref="A283"/>
    <hyperlink r:id="rId414" ref="H283"/>
    <hyperlink r:id="rId415" ref="A284"/>
    <hyperlink r:id="rId416" ref="H284"/>
    <hyperlink r:id="rId417" ref="A285"/>
    <hyperlink r:id="rId418" ref="A286"/>
    <hyperlink r:id="rId419" ref="A287"/>
    <hyperlink r:id="rId420" ref="H287"/>
    <hyperlink r:id="rId421" ref="A288"/>
    <hyperlink r:id="rId422" ref="A289"/>
    <hyperlink r:id="rId423" ref="A290"/>
    <hyperlink r:id="rId424" ref="H290"/>
    <hyperlink r:id="rId425" ref="A291"/>
    <hyperlink r:id="rId426" ref="A292"/>
    <hyperlink r:id="rId427" ref="A293"/>
    <hyperlink r:id="rId428" ref="A294"/>
    <hyperlink r:id="rId429" ref="H294"/>
    <hyperlink r:id="rId430" ref="A295"/>
    <hyperlink r:id="rId431" ref="A296"/>
    <hyperlink r:id="rId432" ref="H296"/>
    <hyperlink r:id="rId433" ref="A297"/>
    <hyperlink r:id="rId434" ref="H297"/>
    <hyperlink r:id="rId435" ref="A298"/>
    <hyperlink r:id="rId436" ref="A299"/>
    <hyperlink r:id="rId437" ref="A300"/>
    <hyperlink r:id="rId438" ref="A301"/>
    <hyperlink r:id="rId439" ref="H301"/>
    <hyperlink r:id="rId440" ref="A302"/>
    <hyperlink r:id="rId441" ref="H302"/>
    <hyperlink r:id="rId442" ref="A303"/>
    <hyperlink r:id="rId443" ref="H303"/>
    <hyperlink r:id="rId444" ref="A304"/>
    <hyperlink r:id="rId445" ref="A305"/>
    <hyperlink r:id="rId446" ref="H305"/>
    <hyperlink r:id="rId447" ref="A306"/>
    <hyperlink r:id="rId448" ref="A307"/>
    <hyperlink r:id="rId449" ref="A308"/>
    <hyperlink r:id="rId450" ref="H308"/>
    <hyperlink r:id="rId451" ref="A309"/>
    <hyperlink r:id="rId452" ref="A310"/>
    <hyperlink r:id="rId453" ref="A311"/>
    <hyperlink r:id="rId454" ref="A312"/>
    <hyperlink r:id="rId455" ref="H312"/>
    <hyperlink r:id="rId456" ref="A313"/>
    <hyperlink r:id="rId457" ref="H313"/>
    <hyperlink r:id="rId458" ref="A314"/>
    <hyperlink r:id="rId459" ref="H314"/>
    <hyperlink r:id="rId460" ref="A315"/>
    <hyperlink r:id="rId461" ref="A316"/>
    <hyperlink r:id="rId462" ref="A317"/>
    <hyperlink r:id="rId463" ref="H317"/>
    <hyperlink r:id="rId464" ref="A318"/>
    <hyperlink r:id="rId465" ref="A319"/>
    <hyperlink r:id="rId466" ref="H319"/>
    <hyperlink r:id="rId467" ref="A320"/>
    <hyperlink r:id="rId468" ref="A321"/>
    <hyperlink r:id="rId469" ref="A322"/>
    <hyperlink r:id="rId470" ref="H322"/>
    <hyperlink r:id="rId471" ref="A323"/>
    <hyperlink r:id="rId472" ref="A324"/>
    <hyperlink r:id="rId473" ref="A325"/>
    <hyperlink r:id="rId474" ref="H325"/>
    <hyperlink r:id="rId475" ref="A326"/>
    <hyperlink r:id="rId476" ref="A327"/>
    <hyperlink r:id="rId477" ref="H327"/>
    <hyperlink r:id="rId478" ref="A328"/>
    <hyperlink r:id="rId479" ref="A329"/>
    <hyperlink r:id="rId480" ref="A330"/>
    <hyperlink r:id="rId481" ref="A331"/>
    <hyperlink r:id="rId482" ref="A332"/>
    <hyperlink r:id="rId483" ref="H332"/>
    <hyperlink r:id="rId484" ref="A333"/>
    <hyperlink r:id="rId485" ref="A334"/>
    <hyperlink r:id="rId486" ref="H334"/>
    <hyperlink r:id="rId487" ref="A335"/>
    <hyperlink r:id="rId488" ref="A336"/>
    <hyperlink r:id="rId489" ref="A337"/>
    <hyperlink r:id="rId490" ref="H337"/>
    <hyperlink r:id="rId491" ref="A338"/>
    <hyperlink r:id="rId492" ref="H338"/>
    <hyperlink r:id="rId493" ref="A339"/>
    <hyperlink r:id="rId494" ref="A340"/>
    <hyperlink r:id="rId495" ref="H340"/>
    <hyperlink r:id="rId496" ref="A341"/>
    <hyperlink r:id="rId497" ref="H341"/>
    <hyperlink r:id="rId498" ref="A342"/>
    <hyperlink r:id="rId499" ref="H342"/>
    <hyperlink r:id="rId500" ref="A343"/>
    <hyperlink r:id="rId501" ref="H343"/>
    <hyperlink r:id="rId502" ref="A344"/>
    <hyperlink r:id="rId503" ref="A345"/>
    <hyperlink r:id="rId504" ref="A346"/>
    <hyperlink r:id="rId505" ref="A347"/>
    <hyperlink r:id="rId506" ref="A348"/>
    <hyperlink r:id="rId507" ref="A349"/>
    <hyperlink r:id="rId508" ref="H349"/>
    <hyperlink r:id="rId509" ref="A350"/>
    <hyperlink r:id="rId510" ref="A351"/>
    <hyperlink r:id="rId511" ref="H351"/>
    <hyperlink r:id="rId512" ref="A352"/>
    <hyperlink r:id="rId513" ref="H352"/>
    <hyperlink r:id="rId514" ref="A353"/>
    <hyperlink r:id="rId515" ref="H353"/>
    <hyperlink r:id="rId516" ref="A354"/>
    <hyperlink r:id="rId517" ref="A355"/>
    <hyperlink r:id="rId518" ref="A356"/>
    <hyperlink r:id="rId519" ref="A357"/>
    <hyperlink r:id="rId520" ref="H357"/>
    <hyperlink r:id="rId521" ref="A358"/>
    <hyperlink r:id="rId522" ref="A359"/>
    <hyperlink r:id="rId523" ref="H359"/>
    <hyperlink r:id="rId524" ref="A360"/>
    <hyperlink r:id="rId525" ref="H360"/>
    <hyperlink r:id="rId526" ref="A361"/>
    <hyperlink r:id="rId527" ref="H361"/>
    <hyperlink r:id="rId528" ref="A362"/>
    <hyperlink r:id="rId529" ref="H362"/>
    <hyperlink r:id="rId530" ref="A363"/>
    <hyperlink r:id="rId531" ref="A364"/>
    <hyperlink r:id="rId532" ref="A365"/>
    <hyperlink r:id="rId533" ref="H365"/>
    <hyperlink r:id="rId534" ref="A366"/>
    <hyperlink r:id="rId535" ref="H366"/>
    <hyperlink r:id="rId536" ref="A367"/>
    <hyperlink r:id="rId537" ref="H367"/>
    <hyperlink r:id="rId538" ref="A368"/>
    <hyperlink r:id="rId539" ref="H368"/>
    <hyperlink r:id="rId540" ref="A369"/>
    <hyperlink r:id="rId541" ref="H369"/>
    <hyperlink r:id="rId542" ref="A370"/>
    <hyperlink r:id="rId543" ref="A371"/>
    <hyperlink r:id="rId544" ref="A372"/>
    <hyperlink r:id="rId545" ref="H372"/>
    <hyperlink r:id="rId546" ref="A373"/>
    <hyperlink r:id="rId547" ref="A374"/>
    <hyperlink r:id="rId548" ref="A375"/>
    <hyperlink r:id="rId549" ref="H375"/>
    <hyperlink r:id="rId550" ref="A376"/>
    <hyperlink r:id="rId551" ref="H376"/>
    <hyperlink r:id="rId552" ref="A377"/>
    <hyperlink r:id="rId553" ref="A378"/>
    <hyperlink r:id="rId554" ref="H378"/>
    <hyperlink r:id="rId555" ref="A379"/>
    <hyperlink r:id="rId556" ref="H379"/>
    <hyperlink r:id="rId557" ref="A380"/>
    <hyperlink r:id="rId558" ref="H380"/>
    <hyperlink r:id="rId559" ref="A381"/>
    <hyperlink r:id="rId560" ref="A382"/>
    <hyperlink r:id="rId561" ref="A383"/>
    <hyperlink r:id="rId562" ref="A384"/>
    <hyperlink r:id="rId563" ref="A385"/>
    <hyperlink r:id="rId564" ref="A386"/>
    <hyperlink r:id="rId565" ref="A387"/>
    <hyperlink r:id="rId566" ref="A388"/>
    <hyperlink r:id="rId567" ref="H388"/>
    <hyperlink r:id="rId568" ref="A389"/>
    <hyperlink r:id="rId569" ref="H389"/>
    <hyperlink r:id="rId570" ref="A390"/>
    <hyperlink r:id="rId571" ref="A391"/>
    <hyperlink r:id="rId572" ref="H391"/>
    <hyperlink r:id="rId573" ref="A392"/>
    <hyperlink r:id="rId574" ref="H392"/>
    <hyperlink r:id="rId575" ref="A393"/>
    <hyperlink r:id="rId576" ref="A394"/>
    <hyperlink r:id="rId577" ref="A395"/>
    <hyperlink r:id="rId578" ref="A396"/>
    <hyperlink r:id="rId579" ref="A397"/>
    <hyperlink r:id="rId580" ref="A398"/>
    <hyperlink r:id="rId581" ref="H398"/>
    <hyperlink r:id="rId582" ref="A399"/>
    <hyperlink r:id="rId583" ref="A400"/>
    <hyperlink r:id="rId584" ref="H400"/>
    <hyperlink r:id="rId585" ref="A401"/>
    <hyperlink r:id="rId586" ref="A402"/>
    <hyperlink r:id="rId587" ref="A403"/>
    <hyperlink r:id="rId588" ref="A404"/>
    <hyperlink r:id="rId589" ref="A405"/>
    <hyperlink r:id="rId590" ref="A406"/>
    <hyperlink r:id="rId591" ref="H406"/>
    <hyperlink r:id="rId592" ref="A407"/>
    <hyperlink r:id="rId593" ref="H407"/>
    <hyperlink r:id="rId594" ref="A408"/>
    <hyperlink r:id="rId595" ref="H408"/>
    <hyperlink r:id="rId596" ref="A409"/>
    <hyperlink r:id="rId597" ref="A410"/>
    <hyperlink r:id="rId598" ref="H410"/>
    <hyperlink r:id="rId599" ref="A411"/>
    <hyperlink r:id="rId600" ref="A412"/>
    <hyperlink r:id="rId601" ref="H412"/>
    <hyperlink r:id="rId602" ref="A413"/>
    <hyperlink r:id="rId603" ref="A414"/>
    <hyperlink r:id="rId604" ref="H414"/>
    <hyperlink r:id="rId605" ref="A415"/>
    <hyperlink r:id="rId606" ref="H415"/>
    <hyperlink r:id="rId607" ref="A416"/>
    <hyperlink r:id="rId608" ref="H416"/>
    <hyperlink r:id="rId609" ref="A417"/>
    <hyperlink r:id="rId610" ref="H417"/>
    <hyperlink r:id="rId611" ref="A418"/>
    <hyperlink r:id="rId612" ref="H418"/>
    <hyperlink r:id="rId613" ref="A419"/>
    <hyperlink r:id="rId614" ref="A420"/>
    <hyperlink r:id="rId615" ref="H420"/>
    <hyperlink r:id="rId616" ref="A421"/>
    <hyperlink r:id="rId617" ref="A422"/>
    <hyperlink r:id="rId618" ref="A423"/>
    <hyperlink r:id="rId619" ref="H423"/>
    <hyperlink r:id="rId620" ref="A424"/>
    <hyperlink r:id="rId621" ref="H424"/>
    <hyperlink r:id="rId622" ref="A425"/>
    <hyperlink r:id="rId623" ref="H425"/>
    <hyperlink r:id="rId624" ref="A426"/>
    <hyperlink r:id="rId625" ref="A427"/>
    <hyperlink r:id="rId626" ref="A428"/>
    <hyperlink r:id="rId627" ref="H428"/>
    <hyperlink r:id="rId628" ref="A429"/>
    <hyperlink r:id="rId629" ref="H429"/>
    <hyperlink r:id="rId630" ref="A430"/>
    <hyperlink r:id="rId631" ref="H430"/>
    <hyperlink r:id="rId632" ref="A431"/>
    <hyperlink r:id="rId633" ref="A432"/>
    <hyperlink r:id="rId634" ref="A433"/>
    <hyperlink r:id="rId635" ref="A434"/>
    <hyperlink r:id="rId636" ref="H434"/>
    <hyperlink r:id="rId637" ref="A435"/>
    <hyperlink r:id="rId638" ref="H435"/>
    <hyperlink r:id="rId639" ref="A436"/>
    <hyperlink r:id="rId640" ref="A437"/>
    <hyperlink r:id="rId641" ref="A438"/>
    <hyperlink r:id="rId642" ref="A439"/>
    <hyperlink r:id="rId643" ref="H439"/>
    <hyperlink r:id="rId644" ref="A440"/>
    <hyperlink r:id="rId645" ref="H440"/>
    <hyperlink r:id="rId646" ref="A441"/>
    <hyperlink r:id="rId647" ref="A442"/>
    <hyperlink r:id="rId648" ref="H442"/>
    <hyperlink r:id="rId649" ref="A443"/>
    <hyperlink r:id="rId650" ref="A444"/>
    <hyperlink r:id="rId651" ref="A445"/>
    <hyperlink r:id="rId652" ref="A446"/>
    <hyperlink r:id="rId653" ref="H446"/>
    <hyperlink r:id="rId654" ref="A447"/>
    <hyperlink r:id="rId655" ref="H447"/>
    <hyperlink r:id="rId656" ref="A448"/>
    <hyperlink r:id="rId657" ref="A449"/>
    <hyperlink r:id="rId658" ref="A450"/>
    <hyperlink r:id="rId659" ref="H450"/>
    <hyperlink r:id="rId660" ref="A451"/>
    <hyperlink r:id="rId661" ref="A452"/>
    <hyperlink r:id="rId662" ref="H452"/>
    <hyperlink r:id="rId663" ref="A453"/>
    <hyperlink r:id="rId664" ref="H453"/>
    <hyperlink r:id="rId665" ref="A454"/>
    <hyperlink r:id="rId666" ref="A455"/>
    <hyperlink r:id="rId667" ref="H455"/>
    <hyperlink r:id="rId668" ref="A456"/>
    <hyperlink r:id="rId669" ref="H456"/>
    <hyperlink r:id="rId670" ref="A457"/>
    <hyperlink r:id="rId671" ref="A458"/>
    <hyperlink r:id="rId672" ref="A459"/>
    <hyperlink r:id="rId673" ref="A460"/>
    <hyperlink r:id="rId674" ref="A461"/>
    <hyperlink r:id="rId675" ref="H461"/>
    <hyperlink r:id="rId676" ref="A462"/>
    <hyperlink r:id="rId677" ref="H462"/>
    <hyperlink r:id="rId678" ref="A463"/>
    <hyperlink r:id="rId679" ref="A464"/>
    <hyperlink r:id="rId680" ref="H464"/>
    <hyperlink r:id="rId681" ref="A465"/>
    <hyperlink r:id="rId682" ref="A466"/>
    <hyperlink r:id="rId683" ref="A467"/>
    <hyperlink r:id="rId684" ref="H467"/>
    <hyperlink r:id="rId685" ref="A468"/>
    <hyperlink r:id="rId686" ref="H468"/>
    <hyperlink r:id="rId687" ref="A469"/>
    <hyperlink r:id="rId688" ref="H469"/>
    <hyperlink r:id="rId689" ref="A470"/>
    <hyperlink r:id="rId690" ref="A471"/>
    <hyperlink r:id="rId691" ref="H471"/>
    <hyperlink r:id="rId692" ref="A472"/>
    <hyperlink r:id="rId693" ref="H472"/>
    <hyperlink r:id="rId694" ref="A473"/>
    <hyperlink r:id="rId695" ref="H473"/>
    <hyperlink r:id="rId696" ref="A474"/>
    <hyperlink r:id="rId697" ref="A475"/>
    <hyperlink r:id="rId698" ref="A476"/>
    <hyperlink r:id="rId699" ref="H476"/>
    <hyperlink r:id="rId700" ref="A477"/>
    <hyperlink r:id="rId701" ref="H477"/>
    <hyperlink r:id="rId702" ref="A478"/>
    <hyperlink r:id="rId703" ref="A479"/>
    <hyperlink r:id="rId704" ref="H479"/>
    <hyperlink r:id="rId705" ref="A480"/>
    <hyperlink r:id="rId706" ref="H480"/>
    <hyperlink r:id="rId707" ref="A481"/>
    <hyperlink r:id="rId708" ref="H481"/>
    <hyperlink r:id="rId709" ref="A482"/>
    <hyperlink r:id="rId710" ref="H482"/>
    <hyperlink r:id="rId711" ref="A483"/>
    <hyperlink r:id="rId712" ref="A484"/>
    <hyperlink r:id="rId713" ref="A485"/>
    <hyperlink r:id="rId714" ref="A486"/>
    <hyperlink r:id="rId715" ref="A487"/>
    <hyperlink r:id="rId716" ref="A488"/>
    <hyperlink r:id="rId717" ref="H488"/>
    <hyperlink r:id="rId718" ref="A489"/>
    <hyperlink r:id="rId719" ref="A490"/>
    <hyperlink r:id="rId720" ref="A491"/>
    <hyperlink r:id="rId721" ref="H491"/>
    <hyperlink r:id="rId722" ref="A492"/>
    <hyperlink r:id="rId723" ref="A493"/>
    <hyperlink r:id="rId724" ref="A494"/>
    <hyperlink r:id="rId725" ref="H494"/>
    <hyperlink r:id="rId726" ref="A495"/>
    <hyperlink r:id="rId727" ref="A496"/>
    <hyperlink r:id="rId728" ref="H496"/>
    <hyperlink r:id="rId729" ref="A497"/>
    <hyperlink r:id="rId730" ref="A498"/>
    <hyperlink r:id="rId731" ref="H498"/>
    <hyperlink r:id="rId732" ref="A499"/>
    <hyperlink r:id="rId733" ref="H499"/>
    <hyperlink r:id="rId734" ref="A500"/>
    <hyperlink r:id="rId735" ref="H500"/>
    <hyperlink r:id="rId736" ref="A501"/>
    <hyperlink r:id="rId737" ref="A502"/>
    <hyperlink r:id="rId738" ref="H502"/>
    <hyperlink r:id="rId739" ref="A503"/>
    <hyperlink r:id="rId740" ref="A504"/>
    <hyperlink r:id="rId741" ref="H504"/>
    <hyperlink r:id="rId742" ref="A505"/>
    <hyperlink r:id="rId743" ref="H505"/>
    <hyperlink r:id="rId744" ref="A506"/>
    <hyperlink r:id="rId745" ref="H506"/>
    <hyperlink r:id="rId746" ref="A507"/>
    <hyperlink r:id="rId747" ref="A508"/>
    <hyperlink r:id="rId748" ref="H508"/>
    <hyperlink r:id="rId749" ref="A509"/>
    <hyperlink r:id="rId750" ref="H509"/>
    <hyperlink r:id="rId751" ref="A510"/>
    <hyperlink r:id="rId752" ref="H510"/>
    <hyperlink r:id="rId753" ref="A511"/>
    <hyperlink r:id="rId754" ref="H511"/>
    <hyperlink r:id="rId755" ref="A512"/>
    <hyperlink r:id="rId756" ref="H512"/>
    <hyperlink r:id="rId757" ref="A513"/>
    <hyperlink r:id="rId758" ref="H513"/>
    <hyperlink r:id="rId759" ref="A514"/>
    <hyperlink r:id="rId760" ref="A515"/>
    <hyperlink r:id="rId761" ref="H515"/>
    <hyperlink r:id="rId762" ref="A516"/>
    <hyperlink r:id="rId763" ref="H516"/>
    <hyperlink r:id="rId764" ref="A517"/>
    <hyperlink r:id="rId765" ref="H517"/>
    <hyperlink r:id="rId766" ref="A518"/>
    <hyperlink r:id="rId767" ref="H518"/>
    <hyperlink r:id="rId768" ref="A519"/>
    <hyperlink r:id="rId769" ref="A520"/>
    <hyperlink r:id="rId770" ref="H520"/>
    <hyperlink r:id="rId771" ref="A521"/>
    <hyperlink r:id="rId772" ref="H521"/>
    <hyperlink r:id="rId773" ref="A522"/>
    <hyperlink r:id="rId774" ref="A523"/>
    <hyperlink r:id="rId775" ref="A524"/>
    <hyperlink r:id="rId776" ref="H524"/>
    <hyperlink r:id="rId777" ref="A525"/>
    <hyperlink r:id="rId778" ref="A526"/>
    <hyperlink r:id="rId779" ref="A527"/>
    <hyperlink r:id="rId780" ref="H527"/>
    <hyperlink r:id="rId781" ref="A528"/>
    <hyperlink r:id="rId782" ref="H528"/>
    <hyperlink r:id="rId783" ref="A529"/>
    <hyperlink r:id="rId784" ref="A530"/>
    <hyperlink r:id="rId785" ref="H530"/>
    <hyperlink r:id="rId786" ref="A531"/>
    <hyperlink r:id="rId787" ref="A532"/>
    <hyperlink r:id="rId788" ref="H532"/>
    <hyperlink r:id="rId789" ref="A533"/>
    <hyperlink r:id="rId790" ref="H533"/>
    <hyperlink r:id="rId791" ref="A534"/>
    <hyperlink r:id="rId792" ref="A535"/>
    <hyperlink r:id="rId793" ref="H535"/>
    <hyperlink r:id="rId794" ref="A536"/>
    <hyperlink r:id="rId795" ref="H536"/>
    <hyperlink r:id="rId796" ref="A537"/>
    <hyperlink r:id="rId797" ref="A538"/>
    <hyperlink r:id="rId798" ref="H538"/>
    <hyperlink r:id="rId799" ref="A539"/>
    <hyperlink r:id="rId800" ref="H539"/>
    <hyperlink r:id="rId801" ref="A540"/>
    <hyperlink r:id="rId802" ref="A541"/>
    <hyperlink r:id="rId803" ref="H541"/>
    <hyperlink r:id="rId804" ref="A542"/>
    <hyperlink r:id="rId805" ref="H542"/>
    <hyperlink r:id="rId806" ref="A543"/>
    <hyperlink r:id="rId807" ref="H543"/>
    <hyperlink r:id="rId808" ref="A544"/>
    <hyperlink r:id="rId809" ref="A545"/>
    <hyperlink r:id="rId810" ref="H545"/>
    <hyperlink r:id="rId811" ref="A546"/>
    <hyperlink r:id="rId812" ref="H546"/>
    <hyperlink r:id="rId813" ref="A547"/>
    <hyperlink r:id="rId814" ref="A548"/>
    <hyperlink r:id="rId815" ref="A549"/>
    <hyperlink r:id="rId816" ref="A550"/>
    <hyperlink r:id="rId817" ref="H550"/>
    <hyperlink r:id="rId818" ref="A551"/>
    <hyperlink r:id="rId819" ref="A552"/>
    <hyperlink r:id="rId820" ref="H552"/>
    <hyperlink r:id="rId821" ref="A553"/>
    <hyperlink r:id="rId822" ref="A554"/>
    <hyperlink r:id="rId823" ref="A555"/>
    <hyperlink r:id="rId824" ref="H555"/>
    <hyperlink r:id="rId825" ref="A556"/>
    <hyperlink r:id="rId826" ref="H556"/>
    <hyperlink r:id="rId827" ref="A557"/>
    <hyperlink r:id="rId828" ref="A558"/>
    <hyperlink r:id="rId829" ref="H558"/>
    <hyperlink r:id="rId830" ref="A559"/>
    <hyperlink r:id="rId831" ref="A560"/>
    <hyperlink r:id="rId832" ref="A561"/>
    <hyperlink r:id="rId833" ref="H561"/>
    <hyperlink r:id="rId834" ref="A562"/>
    <hyperlink r:id="rId835" ref="H562"/>
    <hyperlink r:id="rId836" ref="A563"/>
    <hyperlink r:id="rId837" ref="H563"/>
    <hyperlink r:id="rId838" ref="A564"/>
    <hyperlink r:id="rId839" ref="H564"/>
    <hyperlink r:id="rId840" ref="A565"/>
    <hyperlink r:id="rId841" ref="A566"/>
    <hyperlink r:id="rId842" ref="A567"/>
    <hyperlink r:id="rId843" ref="H567"/>
    <hyperlink r:id="rId844" ref="A568"/>
    <hyperlink r:id="rId845" ref="A569"/>
    <hyperlink r:id="rId846" ref="H569"/>
    <hyperlink r:id="rId847" ref="A570"/>
    <hyperlink r:id="rId848" ref="H570"/>
    <hyperlink r:id="rId849" ref="A571"/>
    <hyperlink r:id="rId850" ref="H571"/>
    <hyperlink r:id="rId851" ref="A572"/>
    <hyperlink r:id="rId852" ref="H572"/>
    <hyperlink r:id="rId853" ref="A573"/>
    <hyperlink r:id="rId854" ref="H573"/>
    <hyperlink r:id="rId855" ref="A574"/>
    <hyperlink r:id="rId856" ref="A575"/>
    <hyperlink r:id="rId857" ref="H575"/>
    <hyperlink r:id="rId858" ref="A576"/>
    <hyperlink r:id="rId859" ref="A577"/>
    <hyperlink r:id="rId860" ref="A578"/>
    <hyperlink r:id="rId861" ref="B578"/>
    <hyperlink r:id="rId862" ref="A579"/>
    <hyperlink r:id="rId863" ref="A580"/>
    <hyperlink r:id="rId864" ref="H580"/>
    <hyperlink r:id="rId865" ref="A581"/>
    <hyperlink r:id="rId866" ref="A582"/>
    <hyperlink r:id="rId867" ref="A583"/>
    <hyperlink r:id="rId868" ref="H583"/>
    <hyperlink r:id="rId869" ref="A584"/>
    <hyperlink r:id="rId870" ref="H584"/>
    <hyperlink r:id="rId871" ref="A585"/>
    <hyperlink r:id="rId872" ref="H585"/>
    <hyperlink r:id="rId873" ref="A586"/>
    <hyperlink r:id="rId874" ref="H586"/>
    <hyperlink r:id="rId875" ref="A587"/>
    <hyperlink r:id="rId876" ref="A588"/>
    <hyperlink r:id="rId877" ref="A589"/>
    <hyperlink r:id="rId878" ref="A590"/>
    <hyperlink r:id="rId879" ref="H590"/>
    <hyperlink r:id="rId880" ref="A591"/>
    <hyperlink r:id="rId881" ref="H591"/>
    <hyperlink r:id="rId882" ref="A592"/>
    <hyperlink r:id="rId883" ref="H592"/>
    <hyperlink r:id="rId884" ref="A593"/>
    <hyperlink r:id="rId885" ref="A594"/>
    <hyperlink r:id="rId886" ref="A595"/>
    <hyperlink r:id="rId887" ref="H595"/>
    <hyperlink r:id="rId888" ref="A596"/>
    <hyperlink r:id="rId889" ref="H596"/>
    <hyperlink r:id="rId890" ref="A597"/>
    <hyperlink r:id="rId891" ref="H597"/>
    <hyperlink r:id="rId892" ref="A598"/>
    <hyperlink r:id="rId893" ref="A599"/>
    <hyperlink r:id="rId894" ref="A600"/>
    <hyperlink r:id="rId895" location="c1095" ref="H600"/>
    <hyperlink r:id="rId896" ref="A601"/>
    <hyperlink r:id="rId897" ref="H601"/>
    <hyperlink r:id="rId898" ref="A602"/>
    <hyperlink r:id="rId899" ref="H602"/>
    <hyperlink r:id="rId900" ref="A603"/>
    <hyperlink r:id="rId901" ref="A604"/>
    <hyperlink r:id="rId902" ref="A605"/>
    <hyperlink r:id="rId903" ref="A606"/>
    <hyperlink r:id="rId904" ref="H606"/>
    <hyperlink r:id="rId905" ref="A607"/>
    <hyperlink r:id="rId906" ref="A608"/>
    <hyperlink r:id="rId907" ref="H608"/>
    <hyperlink r:id="rId908" ref="A609"/>
    <hyperlink r:id="rId909" ref="A610"/>
    <hyperlink r:id="rId910" ref="H610"/>
    <hyperlink r:id="rId911" ref="A611"/>
    <hyperlink r:id="rId912" ref="A612"/>
    <hyperlink r:id="rId913" ref="A613"/>
    <hyperlink r:id="rId914" ref="H613"/>
    <hyperlink r:id="rId915" ref="A614"/>
    <hyperlink r:id="rId916" ref="A615"/>
    <hyperlink r:id="rId917" ref="H615"/>
    <hyperlink r:id="rId918" ref="A616"/>
    <hyperlink r:id="rId919" ref="H616"/>
    <hyperlink r:id="rId920" ref="A617"/>
    <hyperlink r:id="rId921" ref="H617"/>
    <hyperlink r:id="rId922" ref="A618"/>
    <hyperlink r:id="rId923" ref="A619"/>
    <hyperlink r:id="rId924" ref="A620"/>
    <hyperlink r:id="rId925" ref="A621"/>
    <hyperlink r:id="rId926" ref="H621"/>
    <hyperlink r:id="rId927" ref="A622"/>
    <hyperlink r:id="rId928" ref="H622"/>
    <hyperlink r:id="rId929" ref="A623"/>
    <hyperlink r:id="rId930" ref="H623"/>
    <hyperlink r:id="rId931" ref="A624"/>
    <hyperlink r:id="rId932" ref="A625"/>
    <hyperlink r:id="rId933" ref="H625"/>
    <hyperlink r:id="rId934" ref="A626"/>
    <hyperlink r:id="rId935" ref="H626"/>
    <hyperlink r:id="rId936" ref="A627"/>
    <hyperlink r:id="rId937" ref="A628"/>
    <hyperlink r:id="rId938" ref="H628"/>
    <hyperlink r:id="rId939" ref="A629"/>
    <hyperlink r:id="rId940" ref="H629"/>
    <hyperlink r:id="rId941" ref="A630"/>
    <hyperlink r:id="rId942" ref="A631"/>
    <hyperlink r:id="rId943" ref="A632"/>
    <hyperlink r:id="rId944" ref="H632"/>
    <hyperlink r:id="rId945" ref="A633"/>
    <hyperlink r:id="rId946" ref="H633"/>
    <hyperlink r:id="rId947" ref="A634"/>
    <hyperlink r:id="rId948" ref="H634"/>
    <hyperlink r:id="rId949" ref="A635"/>
    <hyperlink r:id="rId950" ref="A636"/>
    <hyperlink r:id="rId951" ref="H636"/>
    <hyperlink r:id="rId952" ref="A637"/>
    <hyperlink r:id="rId953" ref="H637"/>
    <hyperlink r:id="rId954" ref="A638"/>
    <hyperlink r:id="rId955" ref="A639"/>
    <hyperlink r:id="rId956" ref="H639"/>
    <hyperlink r:id="rId957" ref="A640"/>
    <hyperlink r:id="rId958" ref="H640"/>
    <hyperlink r:id="rId959" ref="A641"/>
    <hyperlink r:id="rId960" ref="H641"/>
    <hyperlink r:id="rId961" ref="A642"/>
    <hyperlink r:id="rId962" ref="A643"/>
    <hyperlink r:id="rId963" ref="A644"/>
    <hyperlink r:id="rId964" ref="A645"/>
    <hyperlink r:id="rId965" ref="A646"/>
    <hyperlink r:id="rId966" ref="H646"/>
    <hyperlink r:id="rId967" ref="A647"/>
    <hyperlink r:id="rId968" ref="A648"/>
    <hyperlink r:id="rId969" ref="H648"/>
    <hyperlink r:id="rId970" ref="A649"/>
    <hyperlink r:id="rId971" ref="A650"/>
    <hyperlink r:id="rId972" ref="A651"/>
    <hyperlink r:id="rId973" ref="H651"/>
    <hyperlink r:id="rId974" ref="A652"/>
    <hyperlink r:id="rId975" ref="A653"/>
    <hyperlink r:id="rId976" ref="H653"/>
    <hyperlink r:id="rId977" ref="A654"/>
    <hyperlink r:id="rId978" ref="A655"/>
    <hyperlink r:id="rId979" ref="A656"/>
    <hyperlink r:id="rId980" ref="H656"/>
    <hyperlink r:id="rId981" ref="A657"/>
    <hyperlink r:id="rId982" ref="A658"/>
    <hyperlink r:id="rId983" ref="A659"/>
    <hyperlink r:id="rId984" ref="H659"/>
    <hyperlink r:id="rId985" ref="A660"/>
    <hyperlink r:id="rId986" ref="A661"/>
    <hyperlink r:id="rId987" ref="A662"/>
    <hyperlink r:id="rId988" ref="H662"/>
    <hyperlink r:id="rId989" ref="A663"/>
    <hyperlink r:id="rId990" ref="H663"/>
    <hyperlink r:id="rId991" ref="A664"/>
    <hyperlink r:id="rId992" ref="H664"/>
    <hyperlink r:id="rId993" ref="A665"/>
    <hyperlink r:id="rId994" ref="H665"/>
    <hyperlink r:id="rId995" ref="A666"/>
    <hyperlink r:id="rId996" ref="H666"/>
    <hyperlink r:id="rId997" ref="A667"/>
    <hyperlink r:id="rId998" ref="H667"/>
    <hyperlink r:id="rId999" ref="A668"/>
    <hyperlink r:id="rId1000" ref="A669"/>
    <hyperlink r:id="rId1001" ref="H669"/>
    <hyperlink r:id="rId1002" ref="A670"/>
    <hyperlink r:id="rId1003" ref="A671"/>
    <hyperlink r:id="rId1004" ref="H671"/>
    <hyperlink r:id="rId1005" ref="A672"/>
    <hyperlink r:id="rId1006" ref="A673"/>
    <hyperlink r:id="rId1007" ref="A674"/>
    <hyperlink r:id="rId1008" ref="H674"/>
    <hyperlink r:id="rId1009" ref="A675"/>
    <hyperlink r:id="rId1010" ref="H675"/>
    <hyperlink r:id="rId1011" ref="A676"/>
    <hyperlink r:id="rId1012" ref="A677"/>
    <hyperlink r:id="rId1013" ref="A678"/>
    <hyperlink r:id="rId1014" ref="H678"/>
    <hyperlink r:id="rId1015" ref="A679"/>
    <hyperlink r:id="rId1016" ref="A680"/>
    <hyperlink r:id="rId1017" ref="H680"/>
    <hyperlink r:id="rId1018" ref="A681"/>
    <hyperlink r:id="rId1019" ref="H681"/>
    <hyperlink r:id="rId1020" ref="A682"/>
    <hyperlink r:id="rId1021" ref="A683"/>
    <hyperlink r:id="rId1022" ref="H683"/>
    <hyperlink r:id="rId1023" ref="A684"/>
    <hyperlink r:id="rId1024" ref="H684"/>
    <hyperlink r:id="rId1025" ref="A685"/>
    <hyperlink r:id="rId1026" ref="H685"/>
    <hyperlink r:id="rId1027" ref="A686"/>
    <hyperlink r:id="rId1028" ref="H686"/>
    <hyperlink r:id="rId1029" ref="A687"/>
    <hyperlink r:id="rId1030" ref="H687"/>
    <hyperlink r:id="rId1031" ref="A688"/>
    <hyperlink r:id="rId1032" ref="A689"/>
    <hyperlink r:id="rId1033" ref="H689"/>
    <hyperlink r:id="rId1034" ref="A690"/>
    <hyperlink r:id="rId1035" ref="H690"/>
    <hyperlink r:id="rId1036" ref="A691"/>
    <hyperlink r:id="rId1037" ref="A692"/>
    <hyperlink r:id="rId1038" ref="H692"/>
    <hyperlink r:id="rId1039" ref="A693"/>
    <hyperlink r:id="rId1040" ref="A694"/>
    <hyperlink r:id="rId1041" ref="H694"/>
    <hyperlink r:id="rId1042" ref="A695"/>
    <hyperlink r:id="rId1043" ref="A696"/>
    <hyperlink r:id="rId1044" ref="A697"/>
    <hyperlink r:id="rId1045" ref="H697"/>
    <hyperlink r:id="rId1046" ref="A698"/>
    <hyperlink r:id="rId1047" ref="A699"/>
    <hyperlink r:id="rId1048" ref="H699"/>
    <hyperlink r:id="rId1049" ref="A700"/>
    <hyperlink r:id="rId1050" ref="A701"/>
    <hyperlink r:id="rId1051" ref="A702"/>
    <hyperlink r:id="rId1052" ref="A703"/>
    <hyperlink r:id="rId1053" ref="A704"/>
    <hyperlink r:id="rId1054" ref="A705"/>
    <hyperlink r:id="rId1055" ref="H705"/>
    <hyperlink r:id="rId1056" ref="A706"/>
    <hyperlink r:id="rId1057" ref="A707"/>
    <hyperlink r:id="rId1058" ref="H707"/>
    <hyperlink r:id="rId1059" ref="A708"/>
    <hyperlink r:id="rId1060" ref="A709"/>
    <hyperlink r:id="rId1061" ref="H709"/>
    <hyperlink r:id="rId1062" ref="A710"/>
    <hyperlink r:id="rId1063" ref="A711"/>
    <hyperlink r:id="rId1064" ref="A712"/>
    <hyperlink r:id="rId1065" ref="A713"/>
    <hyperlink r:id="rId1066" ref="H713"/>
    <hyperlink r:id="rId1067" ref="A714"/>
    <hyperlink r:id="rId1068" ref="A715"/>
    <hyperlink r:id="rId1069" ref="A716"/>
    <hyperlink r:id="rId1070" ref="A717"/>
    <hyperlink r:id="rId1071" ref="H717"/>
    <hyperlink r:id="rId1072" ref="A718"/>
    <hyperlink r:id="rId1073" ref="A719"/>
    <hyperlink r:id="rId1074" ref="A720"/>
    <hyperlink r:id="rId1075" ref="A721"/>
    <hyperlink r:id="rId1076" ref="A722"/>
    <hyperlink r:id="rId1077" ref="A723"/>
    <hyperlink r:id="rId1078" ref="H723"/>
    <hyperlink r:id="rId1079" ref="A724"/>
    <hyperlink r:id="rId1080" ref="H724"/>
    <hyperlink r:id="rId1081" ref="A725"/>
    <hyperlink r:id="rId1082" ref="A726"/>
    <hyperlink r:id="rId1083" ref="H726"/>
    <hyperlink r:id="rId1084" ref="A727"/>
    <hyperlink r:id="rId1085" ref="H727"/>
    <hyperlink r:id="rId1086" ref="A728"/>
    <hyperlink r:id="rId1087" ref="H728"/>
    <hyperlink r:id="rId1088" ref="A729"/>
    <hyperlink r:id="rId1089" ref="A730"/>
    <hyperlink r:id="rId1090" ref="A731"/>
    <hyperlink r:id="rId1091" ref="H731"/>
    <hyperlink r:id="rId1092" ref="A732"/>
    <hyperlink r:id="rId1093" ref="A733"/>
    <hyperlink r:id="rId1094" ref="A734"/>
    <hyperlink r:id="rId1095" ref="A735"/>
    <hyperlink r:id="rId1096" ref="A736"/>
    <hyperlink r:id="rId1097" ref="A737"/>
    <hyperlink r:id="rId1098" ref="A738"/>
    <hyperlink r:id="rId1099" ref="H738"/>
    <hyperlink r:id="rId1100" ref="A739"/>
    <hyperlink r:id="rId1101" ref="A740"/>
    <hyperlink r:id="rId1102" ref="H740"/>
    <hyperlink r:id="rId1103" ref="A741"/>
    <hyperlink r:id="rId1104" ref="A742"/>
    <hyperlink r:id="rId1105" ref="H742"/>
    <hyperlink r:id="rId1106" ref="A743"/>
    <hyperlink r:id="rId1107" ref="A744"/>
    <hyperlink r:id="rId1108" ref="H744"/>
    <hyperlink r:id="rId1109" ref="A745"/>
    <hyperlink r:id="rId1110" ref="H745"/>
    <hyperlink r:id="rId1111" ref="A746"/>
    <hyperlink r:id="rId1112" ref="H746"/>
    <hyperlink r:id="rId1113" ref="A747"/>
    <hyperlink r:id="rId1114" ref="H747"/>
    <hyperlink r:id="rId1115" ref="A748"/>
    <hyperlink r:id="rId1116" ref="H748"/>
    <hyperlink r:id="rId1117" ref="A749"/>
    <hyperlink r:id="rId1118" ref="A750"/>
    <hyperlink r:id="rId1119" ref="A751"/>
    <hyperlink r:id="rId1120" ref="H751"/>
    <hyperlink r:id="rId1121" ref="A752"/>
    <hyperlink r:id="rId1122" ref="A753"/>
    <hyperlink r:id="rId1123" ref="H753"/>
    <hyperlink r:id="rId1124" ref="A754"/>
    <hyperlink r:id="rId1125" ref="H754"/>
    <hyperlink r:id="rId1126" ref="A755"/>
    <hyperlink r:id="rId1127" ref="A756"/>
    <hyperlink r:id="rId1128" ref="A757"/>
    <hyperlink r:id="rId1129" ref="H757"/>
    <hyperlink r:id="rId1130" ref="A758"/>
    <hyperlink r:id="rId1131" ref="H758"/>
    <hyperlink r:id="rId1132" ref="A759"/>
    <hyperlink r:id="rId1133" ref="H759"/>
    <hyperlink r:id="rId1134" ref="A760"/>
    <hyperlink r:id="rId1135" ref="H760"/>
    <hyperlink r:id="rId1136" ref="A761"/>
    <hyperlink r:id="rId1137" ref="A762"/>
    <hyperlink r:id="rId1138" ref="A763"/>
    <hyperlink r:id="rId1139" ref="H763"/>
    <hyperlink r:id="rId1140" ref="A764"/>
    <hyperlink r:id="rId1141" ref="A765"/>
    <hyperlink r:id="rId1142" ref="A766"/>
    <hyperlink r:id="rId1143" ref="H766"/>
    <hyperlink r:id="rId1144" ref="A767"/>
    <hyperlink r:id="rId1145" ref="A768"/>
    <hyperlink r:id="rId1146" ref="A769"/>
    <hyperlink r:id="rId1147" ref="A770"/>
    <hyperlink r:id="rId1148" ref="H770"/>
    <hyperlink r:id="rId1149" ref="A771"/>
    <hyperlink r:id="rId1150" ref="A772"/>
    <hyperlink r:id="rId1151" ref="H772"/>
    <hyperlink r:id="rId1152" ref="A773"/>
    <hyperlink r:id="rId1153" ref="A774"/>
    <hyperlink r:id="rId1154" ref="A775"/>
    <hyperlink r:id="rId1155" ref="H775"/>
    <hyperlink r:id="rId1156" ref="A776"/>
    <hyperlink r:id="rId1157" ref="A777"/>
    <hyperlink r:id="rId1158" ref="H777"/>
    <hyperlink r:id="rId1159" ref="A778"/>
    <hyperlink r:id="rId1160" ref="H778"/>
    <hyperlink r:id="rId1161" ref="A779"/>
    <hyperlink r:id="rId1162" ref="H779"/>
    <hyperlink r:id="rId1163" ref="A780"/>
    <hyperlink r:id="rId1164" ref="H780"/>
    <hyperlink r:id="rId1165" ref="A781"/>
    <hyperlink r:id="rId1166" ref="H781"/>
    <hyperlink r:id="rId1167" ref="A782"/>
    <hyperlink r:id="rId1168" ref="A783"/>
    <hyperlink r:id="rId1169" ref="A784"/>
    <hyperlink r:id="rId1170" ref="H784"/>
    <hyperlink r:id="rId1171" ref="A785"/>
    <hyperlink r:id="rId1172" ref="H785"/>
    <hyperlink r:id="rId1173" ref="A786"/>
    <hyperlink r:id="rId1174" ref="H786"/>
    <hyperlink r:id="rId1175" ref="A787"/>
    <hyperlink r:id="rId1176" ref="H787"/>
    <hyperlink r:id="rId1177" ref="A788"/>
    <hyperlink r:id="rId1178" ref="A789"/>
    <hyperlink r:id="rId1179" ref="A790"/>
    <hyperlink r:id="rId1180" ref="A791"/>
    <hyperlink r:id="rId1181" ref="H791"/>
    <hyperlink r:id="rId1182" ref="A792"/>
    <hyperlink r:id="rId1183" ref="A793"/>
    <hyperlink r:id="rId1184" ref="H793"/>
    <hyperlink r:id="rId1185" ref="A794"/>
    <hyperlink r:id="rId1186" ref="A795"/>
    <hyperlink r:id="rId1187" ref="H795"/>
    <hyperlink r:id="rId1188" ref="A796"/>
    <hyperlink r:id="rId1189" ref="A797"/>
    <hyperlink r:id="rId1190" ref="A798"/>
    <hyperlink r:id="rId1191" ref="H798"/>
    <hyperlink r:id="rId1192" ref="A799"/>
    <hyperlink r:id="rId1193" ref="H799"/>
    <hyperlink r:id="rId1194" ref="A800"/>
    <hyperlink r:id="rId1195" ref="H800"/>
    <hyperlink r:id="rId1196" ref="A801"/>
    <hyperlink r:id="rId1197" ref="H801"/>
    <hyperlink r:id="rId1198" ref="A802"/>
    <hyperlink r:id="rId1199" ref="A803"/>
    <hyperlink r:id="rId1200" ref="H803"/>
    <hyperlink r:id="rId1201" ref="A804"/>
    <hyperlink r:id="rId1202" ref="A805"/>
    <hyperlink r:id="rId1203" ref="H805"/>
    <hyperlink r:id="rId1204" ref="A806"/>
    <hyperlink r:id="rId1205" ref="A807"/>
    <hyperlink r:id="rId1206" ref="A808"/>
    <hyperlink r:id="rId1207" ref="H808"/>
    <hyperlink r:id="rId1208" ref="A809"/>
    <hyperlink r:id="rId1209" ref="A810"/>
    <hyperlink r:id="rId1210" ref="A811"/>
    <hyperlink r:id="rId1211" ref="A812"/>
    <hyperlink r:id="rId1212" ref="A813"/>
    <hyperlink r:id="rId1213" ref="A814"/>
    <hyperlink r:id="rId1214" ref="H814"/>
    <hyperlink r:id="rId1215" ref="A815"/>
    <hyperlink r:id="rId1216" ref="A816"/>
    <hyperlink r:id="rId1217" ref="H816"/>
    <hyperlink r:id="rId1218" ref="A817"/>
    <hyperlink r:id="rId1219" ref="H817"/>
    <hyperlink r:id="rId1220" ref="A818"/>
    <hyperlink r:id="rId1221" ref="H818"/>
    <hyperlink r:id="rId1222" ref="A819"/>
    <hyperlink r:id="rId1223" ref="A820"/>
    <hyperlink r:id="rId1224" ref="A821"/>
    <hyperlink r:id="rId1225" ref="H821"/>
    <hyperlink r:id="rId1226" ref="A822"/>
    <hyperlink r:id="rId1227" ref="H822"/>
    <hyperlink r:id="rId1228" ref="A823"/>
    <hyperlink r:id="rId1229" ref="H823"/>
    <hyperlink r:id="rId1230" ref="A824"/>
    <hyperlink r:id="rId1231" ref="H824"/>
    <hyperlink r:id="rId1232" ref="A825"/>
    <hyperlink r:id="rId1233" ref="H825"/>
    <hyperlink r:id="rId1234" ref="A826"/>
    <hyperlink r:id="rId1235" ref="A827"/>
    <hyperlink r:id="rId1236" ref="A828"/>
    <hyperlink r:id="rId1237" ref="H828"/>
    <hyperlink r:id="rId1238" ref="A829"/>
    <hyperlink r:id="rId1239" ref="A830"/>
    <hyperlink r:id="rId1240" ref="A831"/>
    <hyperlink r:id="rId1241" ref="H831"/>
    <hyperlink r:id="rId1242" ref="A832"/>
    <hyperlink r:id="rId1243" ref="H832"/>
    <hyperlink r:id="rId1244" ref="A833"/>
    <hyperlink r:id="rId1245" ref="H833"/>
    <hyperlink r:id="rId1246" ref="A834"/>
    <hyperlink r:id="rId1247" ref="A835"/>
    <hyperlink r:id="rId1248" ref="A836"/>
    <hyperlink r:id="rId1249" ref="H836"/>
    <hyperlink r:id="rId1250" ref="A837"/>
    <hyperlink r:id="rId1251" ref="H837"/>
    <hyperlink r:id="rId1252" ref="A838"/>
    <hyperlink r:id="rId1253" ref="H838"/>
    <hyperlink r:id="rId1254" ref="A839"/>
    <hyperlink r:id="rId1255" ref="A840"/>
    <hyperlink r:id="rId1256" ref="A841"/>
    <hyperlink r:id="rId1257" ref="H841"/>
    <hyperlink r:id="rId1258" ref="A842"/>
    <hyperlink r:id="rId1259" ref="H842"/>
    <hyperlink r:id="rId1260" ref="A843"/>
    <hyperlink r:id="rId1261" ref="A844"/>
    <hyperlink r:id="rId1262" ref="H844"/>
    <hyperlink r:id="rId1263" ref="A845"/>
    <hyperlink r:id="rId1264" ref="A846"/>
    <hyperlink r:id="rId1265" ref="H846"/>
    <hyperlink r:id="rId1266" ref="A847"/>
    <hyperlink r:id="rId1267" ref="A848"/>
    <hyperlink r:id="rId1268" ref="A849"/>
    <hyperlink r:id="rId1269" ref="A850"/>
    <hyperlink r:id="rId1270" ref="H850"/>
    <hyperlink r:id="rId1271" ref="A851"/>
    <hyperlink r:id="rId1272" ref="A852"/>
    <hyperlink r:id="rId1273" ref="H852"/>
    <hyperlink r:id="rId1274" ref="A853"/>
    <hyperlink r:id="rId1275" ref="A854"/>
    <hyperlink r:id="rId1276" ref="A855"/>
    <hyperlink r:id="rId1277" ref="A856"/>
    <hyperlink r:id="rId1278" ref="A857"/>
    <hyperlink r:id="rId1279" ref="H857"/>
    <hyperlink r:id="rId1280" ref="A858"/>
    <hyperlink r:id="rId1281" ref="A859"/>
    <hyperlink r:id="rId1282" ref="H859"/>
    <hyperlink r:id="rId1283" ref="A860"/>
    <hyperlink r:id="rId1284" ref="H860"/>
    <hyperlink r:id="rId1285" ref="A861"/>
    <hyperlink r:id="rId1286" ref="H861"/>
    <hyperlink r:id="rId1287" ref="A862"/>
    <hyperlink r:id="rId1288" ref="A863"/>
    <hyperlink r:id="rId1289" ref="A864"/>
    <hyperlink r:id="rId1290" ref="A865"/>
    <hyperlink r:id="rId1291" ref="H865"/>
    <hyperlink r:id="rId1292" ref="A866"/>
    <hyperlink r:id="rId1293" ref="H866"/>
    <hyperlink r:id="rId1294" ref="A867"/>
    <hyperlink r:id="rId1295" ref="H867"/>
    <hyperlink r:id="rId1296" ref="A868"/>
    <hyperlink r:id="rId1297" ref="H868"/>
    <hyperlink r:id="rId1298" ref="A869"/>
    <hyperlink r:id="rId1299" ref="A870"/>
    <hyperlink r:id="rId1300" ref="A871"/>
    <hyperlink r:id="rId1301" ref="A872"/>
    <hyperlink r:id="rId1302" ref="H872"/>
    <hyperlink r:id="rId1303" ref="A873"/>
    <hyperlink r:id="rId1304" ref="A874"/>
    <hyperlink r:id="rId1305" ref="A875"/>
    <hyperlink r:id="rId1306" ref="A876"/>
    <hyperlink r:id="rId1307" ref="H876"/>
    <hyperlink r:id="rId1308" ref="A877"/>
    <hyperlink r:id="rId1309" ref="H877"/>
    <hyperlink r:id="rId1310" ref="A878"/>
    <hyperlink r:id="rId1311" ref="H878"/>
    <hyperlink r:id="rId1312" ref="A879"/>
    <hyperlink r:id="rId1313" ref="A880"/>
    <hyperlink r:id="rId1314" ref="H880"/>
    <hyperlink r:id="rId1315" ref="A881"/>
    <hyperlink r:id="rId1316" ref="H881"/>
    <hyperlink r:id="rId1317" ref="A882"/>
    <hyperlink r:id="rId1318" ref="A883"/>
    <hyperlink r:id="rId1319" ref="H883"/>
    <hyperlink r:id="rId1320" ref="A884"/>
    <hyperlink r:id="rId1321" ref="H884"/>
    <hyperlink r:id="rId1322" ref="A885"/>
    <hyperlink r:id="rId1323" ref="H885"/>
    <hyperlink r:id="rId1324" ref="A886"/>
    <hyperlink r:id="rId1325" ref="H886"/>
    <hyperlink r:id="rId1326" ref="A887"/>
    <hyperlink r:id="rId1327" ref="A888"/>
    <hyperlink r:id="rId1328" ref="H888"/>
    <hyperlink r:id="rId1329" ref="A889"/>
    <hyperlink r:id="rId1330" ref="A890"/>
    <hyperlink r:id="rId1331" ref="A891"/>
    <hyperlink r:id="rId1332" ref="H891"/>
    <hyperlink r:id="rId1333" ref="A892"/>
    <hyperlink r:id="rId1334" ref="H892"/>
    <hyperlink r:id="rId1335" ref="A893"/>
    <hyperlink r:id="rId1336" ref="H893"/>
    <hyperlink r:id="rId1337" ref="A894"/>
    <hyperlink r:id="rId1338" ref="A895"/>
    <hyperlink r:id="rId1339" ref="A896"/>
    <hyperlink r:id="rId1340" ref="H896"/>
    <hyperlink r:id="rId1341" ref="A897"/>
    <hyperlink r:id="rId1342" ref="A898"/>
    <hyperlink r:id="rId1343" ref="A899"/>
    <hyperlink r:id="rId1344" ref="A900"/>
    <hyperlink r:id="rId1345" ref="H900"/>
    <hyperlink r:id="rId1346" ref="A901"/>
    <hyperlink r:id="rId1347" ref="A902"/>
    <hyperlink r:id="rId1348" ref="H902"/>
    <hyperlink r:id="rId1349" ref="A903"/>
    <hyperlink r:id="rId1350" ref="A904"/>
    <hyperlink r:id="rId1351" ref="H904"/>
  </hyperlinks>
  <drawing r:id="rId13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38"/>
  </cols>
  <sheetData>
    <row r="1"/>
    <row r="2"/>
    <row r="3"/>
    <row r="4"/>
    <row r="5"/>
    <row r="6"/>
    <row r="7"/>
    <row r="8"/>
    <row r="9"/>
    <row r="10"/>
    <row r="11"/>
    <row r="12"/>
    <row r="13"/>
    <row r="14"/>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25"/>
    <col customWidth="1" min="2" max="2" width="18.88"/>
    <col customWidth="1" min="3" max="6" width="24.88"/>
  </cols>
  <sheetData>
    <row r="1">
      <c r="A1" s="8" t="s">
        <v>11186</v>
      </c>
      <c r="B1" s="9" t="s">
        <v>11187</v>
      </c>
      <c r="C1" s="9" t="s">
        <v>11188</v>
      </c>
      <c r="D1" s="10" t="s">
        <v>11189</v>
      </c>
      <c r="E1" s="10" t="s">
        <v>8</v>
      </c>
      <c r="F1" s="10" t="s">
        <v>6</v>
      </c>
    </row>
    <row r="2">
      <c r="A2" s="3" t="s">
        <v>11190</v>
      </c>
      <c r="B2" s="1">
        <v>1.616767E7</v>
      </c>
      <c r="C2" s="3"/>
      <c r="D2" s="3" t="str">
        <f t="shared" ref="D2:D1534" si="1">IF(B2=0,"SANS","AVEC")</f>
        <v>AVEC</v>
      </c>
      <c r="E2" s="3" t="s">
        <v>80</v>
      </c>
      <c r="F2" s="3" t="s">
        <v>11</v>
      </c>
    </row>
    <row r="3">
      <c r="A3" s="3" t="s">
        <v>11191</v>
      </c>
      <c r="B3" s="1">
        <v>8060927.5</v>
      </c>
      <c r="C3" s="1" t="s">
        <v>11192</v>
      </c>
      <c r="D3" s="3" t="str">
        <f t="shared" si="1"/>
        <v>AVEC</v>
      </c>
      <c r="E3" s="3" t="s">
        <v>53</v>
      </c>
      <c r="F3" s="3" t="s">
        <v>52</v>
      </c>
    </row>
    <row r="4">
      <c r="A4" s="3" t="s">
        <v>11193</v>
      </c>
      <c r="B4" s="1">
        <v>7912204.0</v>
      </c>
      <c r="C4" s="3"/>
      <c r="D4" s="3" t="str">
        <f t="shared" si="1"/>
        <v>AVEC</v>
      </c>
      <c r="E4" s="3" t="s">
        <v>183</v>
      </c>
      <c r="F4" s="3" t="s">
        <v>1292</v>
      </c>
    </row>
    <row r="5">
      <c r="A5" s="3" t="s">
        <v>11194</v>
      </c>
      <c r="B5" s="1">
        <v>3120000.0</v>
      </c>
      <c r="C5" s="3"/>
      <c r="D5" s="3" t="str">
        <f t="shared" si="1"/>
        <v>AVEC</v>
      </c>
      <c r="E5" s="3" t="s">
        <v>382</v>
      </c>
      <c r="F5" s="3" t="s">
        <v>11</v>
      </c>
    </row>
    <row r="6">
      <c r="A6" s="3" t="s">
        <v>11195</v>
      </c>
      <c r="B6" s="1">
        <v>1735000.0</v>
      </c>
      <c r="C6" s="1" t="s">
        <v>11196</v>
      </c>
      <c r="D6" s="3" t="str">
        <f t="shared" si="1"/>
        <v>AVEC</v>
      </c>
      <c r="E6" s="3" t="s">
        <v>183</v>
      </c>
      <c r="F6" s="3" t="s">
        <v>1292</v>
      </c>
    </row>
    <row r="7">
      <c r="A7" s="3" t="s">
        <v>11197</v>
      </c>
      <c r="B7" s="1">
        <v>1646816.0</v>
      </c>
      <c r="C7" s="1" t="s">
        <v>11198</v>
      </c>
      <c r="D7" s="3" t="str">
        <f t="shared" si="1"/>
        <v>AVEC</v>
      </c>
      <c r="E7" s="3" t="s">
        <v>80</v>
      </c>
      <c r="F7" s="3" t="s">
        <v>11</v>
      </c>
    </row>
    <row r="8">
      <c r="A8" s="3" t="s">
        <v>11199</v>
      </c>
      <c r="B8" s="1">
        <v>1578403.0</v>
      </c>
      <c r="C8" s="1" t="s">
        <v>11200</v>
      </c>
      <c r="D8" s="3" t="str">
        <f t="shared" si="1"/>
        <v>AVEC</v>
      </c>
      <c r="E8" s="3" t="s">
        <v>183</v>
      </c>
      <c r="F8" s="3" t="s">
        <v>1292</v>
      </c>
    </row>
    <row r="9">
      <c r="A9" s="3" t="s">
        <v>11201</v>
      </c>
      <c r="B9" s="1">
        <v>1537650.0</v>
      </c>
      <c r="C9" s="1" t="s">
        <v>11202</v>
      </c>
      <c r="D9" s="3" t="str">
        <f t="shared" si="1"/>
        <v>AVEC</v>
      </c>
      <c r="E9" s="3" t="s">
        <v>80</v>
      </c>
      <c r="F9" s="3" t="s">
        <v>11</v>
      </c>
    </row>
    <row r="10">
      <c r="A10" s="3" t="s">
        <v>11203</v>
      </c>
      <c r="B10" s="1">
        <v>1128560.0</v>
      </c>
      <c r="C10" s="1" t="s">
        <v>11202</v>
      </c>
      <c r="D10" s="3" t="str">
        <f t="shared" si="1"/>
        <v>AVEC</v>
      </c>
      <c r="E10" s="3" t="s">
        <v>80</v>
      </c>
      <c r="F10" s="3" t="s">
        <v>11</v>
      </c>
    </row>
    <row r="11">
      <c r="A11" s="3" t="s">
        <v>11204</v>
      </c>
      <c r="B11" s="1">
        <v>1089439.0</v>
      </c>
      <c r="C11" s="1" t="s">
        <v>11202</v>
      </c>
      <c r="D11" s="3" t="str">
        <f t="shared" si="1"/>
        <v>AVEC</v>
      </c>
      <c r="E11" s="3" t="s">
        <v>183</v>
      </c>
      <c r="F11" s="3" t="s">
        <v>1292</v>
      </c>
    </row>
    <row r="12">
      <c r="A12" s="3" t="s">
        <v>11205</v>
      </c>
      <c r="B12" s="1">
        <v>896350.0</v>
      </c>
      <c r="C12" s="1" t="s">
        <v>11202</v>
      </c>
      <c r="D12" s="3" t="str">
        <f t="shared" si="1"/>
        <v>AVEC</v>
      </c>
      <c r="E12" s="3" t="s">
        <v>80</v>
      </c>
      <c r="F12" s="3" t="s">
        <v>11</v>
      </c>
    </row>
    <row r="13">
      <c r="A13" s="3" t="s">
        <v>11206</v>
      </c>
      <c r="B13" s="1">
        <v>892663.0</v>
      </c>
      <c r="C13" s="1" t="s">
        <v>11202</v>
      </c>
      <c r="D13" s="3" t="str">
        <f t="shared" si="1"/>
        <v>AVEC</v>
      </c>
      <c r="E13" s="3" t="s">
        <v>80</v>
      </c>
      <c r="F13" s="3" t="s">
        <v>11</v>
      </c>
    </row>
    <row r="14">
      <c r="A14" s="3" t="s">
        <v>11207</v>
      </c>
      <c r="B14" s="1">
        <v>879983.0</v>
      </c>
      <c r="C14" s="1" t="s">
        <v>11202</v>
      </c>
      <c r="D14" s="3" t="str">
        <f t="shared" si="1"/>
        <v>AVEC</v>
      </c>
      <c r="E14" s="3" t="s">
        <v>80</v>
      </c>
      <c r="F14" s="3" t="s">
        <v>11</v>
      </c>
    </row>
    <row r="15">
      <c r="A15" s="3" t="s">
        <v>11208</v>
      </c>
      <c r="B15" s="1">
        <v>819458.0</v>
      </c>
      <c r="C15" s="1" t="s">
        <v>11202</v>
      </c>
      <c r="D15" s="3" t="str">
        <f t="shared" si="1"/>
        <v>AVEC</v>
      </c>
      <c r="E15" s="3" t="s">
        <v>80</v>
      </c>
      <c r="F15" s="3" t="s">
        <v>11</v>
      </c>
    </row>
    <row r="16">
      <c r="A16" s="3" t="s">
        <v>11209</v>
      </c>
      <c r="B16" s="1">
        <v>752250.0</v>
      </c>
      <c r="C16" s="1" t="s">
        <v>11210</v>
      </c>
      <c r="D16" s="3" t="str">
        <f t="shared" si="1"/>
        <v>AVEC</v>
      </c>
      <c r="E16" s="3" t="s">
        <v>53</v>
      </c>
      <c r="F16" s="3" t="s">
        <v>52</v>
      </c>
    </row>
    <row r="17">
      <c r="A17" s="3" t="s">
        <v>11211</v>
      </c>
      <c r="B17" s="1">
        <v>678000.0</v>
      </c>
      <c r="C17" s="3"/>
      <c r="D17" s="3" t="str">
        <f t="shared" si="1"/>
        <v>AVEC</v>
      </c>
      <c r="E17" s="3" t="s">
        <v>80</v>
      </c>
      <c r="F17" s="3" t="s">
        <v>11</v>
      </c>
    </row>
    <row r="18">
      <c r="A18" s="3" t="s">
        <v>11212</v>
      </c>
      <c r="B18" s="1">
        <v>634600.0</v>
      </c>
      <c r="C18" s="1" t="s">
        <v>11202</v>
      </c>
      <c r="D18" s="3" t="str">
        <f t="shared" si="1"/>
        <v>AVEC</v>
      </c>
      <c r="E18" s="3" t="s">
        <v>312</v>
      </c>
      <c r="F18" s="3" t="s">
        <v>2105</v>
      </c>
    </row>
    <row r="19">
      <c r="A19" s="3" t="s">
        <v>11213</v>
      </c>
      <c r="B19" s="1">
        <v>567000.0</v>
      </c>
      <c r="C19" s="1" t="s">
        <v>11214</v>
      </c>
      <c r="D19" s="3" t="str">
        <f t="shared" si="1"/>
        <v>AVEC</v>
      </c>
      <c r="E19" s="3" t="s">
        <v>80</v>
      </c>
      <c r="F19" s="3" t="s">
        <v>11</v>
      </c>
    </row>
    <row r="20">
      <c r="A20" s="3" t="s">
        <v>11215</v>
      </c>
      <c r="B20" s="1">
        <v>532800.0</v>
      </c>
      <c r="C20" s="3"/>
      <c r="D20" s="3" t="str">
        <f t="shared" si="1"/>
        <v>AVEC</v>
      </c>
      <c r="E20" s="3" t="s">
        <v>53</v>
      </c>
      <c r="F20" s="3" t="s">
        <v>52</v>
      </c>
    </row>
    <row r="21">
      <c r="A21" s="3" t="s">
        <v>11216</v>
      </c>
      <c r="B21" s="1">
        <v>512833.33</v>
      </c>
      <c r="C21" s="3"/>
      <c r="D21" s="3" t="str">
        <f t="shared" si="1"/>
        <v>AVEC</v>
      </c>
      <c r="E21" s="3" t="s">
        <v>53</v>
      </c>
      <c r="F21" s="3" t="s">
        <v>52</v>
      </c>
    </row>
    <row r="22">
      <c r="A22" s="3" t="s">
        <v>11217</v>
      </c>
      <c r="B22" s="1">
        <v>494000.0</v>
      </c>
      <c r="C22" s="1" t="s">
        <v>11200</v>
      </c>
      <c r="D22" s="3" t="str">
        <f t="shared" si="1"/>
        <v>AVEC</v>
      </c>
      <c r="E22" s="3" t="s">
        <v>80</v>
      </c>
      <c r="F22" s="3" t="s">
        <v>11</v>
      </c>
    </row>
    <row r="23">
      <c r="A23" s="3" t="s">
        <v>11218</v>
      </c>
      <c r="B23" s="1">
        <v>492222.0</v>
      </c>
      <c r="C23" s="1" t="s">
        <v>11200</v>
      </c>
      <c r="D23" s="3" t="str">
        <f t="shared" si="1"/>
        <v>AVEC</v>
      </c>
      <c r="E23" s="3" t="s">
        <v>382</v>
      </c>
      <c r="F23" s="3" t="s">
        <v>11</v>
      </c>
    </row>
    <row r="24">
      <c r="A24" s="3" t="s">
        <v>11219</v>
      </c>
      <c r="B24" s="1">
        <v>478850.0</v>
      </c>
      <c r="C24" s="1" t="s">
        <v>11200</v>
      </c>
      <c r="D24" s="3" t="str">
        <f t="shared" si="1"/>
        <v>AVEC</v>
      </c>
      <c r="E24" s="3" t="s">
        <v>183</v>
      </c>
      <c r="F24" s="3" t="s">
        <v>11</v>
      </c>
    </row>
    <row r="25">
      <c r="A25" s="3" t="s">
        <v>11220</v>
      </c>
      <c r="B25" s="1">
        <v>461165.0</v>
      </c>
      <c r="C25" s="1" t="s">
        <v>11202</v>
      </c>
      <c r="D25" s="3" t="str">
        <f t="shared" si="1"/>
        <v>AVEC</v>
      </c>
      <c r="E25" s="3" t="s">
        <v>183</v>
      </c>
      <c r="F25" s="3" t="s">
        <v>1292</v>
      </c>
    </row>
    <row r="26">
      <c r="A26" s="3" t="s">
        <v>11221</v>
      </c>
      <c r="B26" s="1">
        <v>450195.0</v>
      </c>
      <c r="C26" s="1" t="s">
        <v>11222</v>
      </c>
      <c r="D26" s="3" t="str">
        <f t="shared" si="1"/>
        <v>AVEC</v>
      </c>
      <c r="E26" s="3" t="s">
        <v>53</v>
      </c>
      <c r="F26" s="3" t="s">
        <v>52</v>
      </c>
    </row>
    <row r="27">
      <c r="A27" s="3" t="s">
        <v>11223</v>
      </c>
      <c r="B27" s="1">
        <v>450000.0</v>
      </c>
      <c r="C27" s="1" t="s">
        <v>11214</v>
      </c>
      <c r="D27" s="3" t="str">
        <f t="shared" si="1"/>
        <v>AVEC</v>
      </c>
      <c r="E27" s="3" t="s">
        <v>80</v>
      </c>
      <c r="F27" s="3" t="s">
        <v>11</v>
      </c>
    </row>
    <row r="28">
      <c r="A28" s="3" t="s">
        <v>11224</v>
      </c>
      <c r="B28" s="1">
        <v>426565.0</v>
      </c>
      <c r="C28" s="1" t="s">
        <v>11200</v>
      </c>
      <c r="D28" s="3" t="str">
        <f t="shared" si="1"/>
        <v>AVEC</v>
      </c>
      <c r="E28" s="3" t="s">
        <v>382</v>
      </c>
      <c r="F28" s="3" t="s">
        <v>11</v>
      </c>
    </row>
    <row r="29">
      <c r="A29" s="3" t="s">
        <v>11225</v>
      </c>
      <c r="B29" s="1">
        <v>402000.0</v>
      </c>
      <c r="C29" s="1" t="s">
        <v>11198</v>
      </c>
      <c r="D29" s="3" t="str">
        <f t="shared" si="1"/>
        <v>AVEC</v>
      </c>
      <c r="E29" s="3" t="s">
        <v>382</v>
      </c>
      <c r="F29" s="3" t="s">
        <v>11</v>
      </c>
    </row>
    <row r="30">
      <c r="A30" s="3" t="s">
        <v>11226</v>
      </c>
      <c r="B30" s="1">
        <v>380000.0</v>
      </c>
      <c r="C30" s="1" t="s">
        <v>11214</v>
      </c>
      <c r="D30" s="3" t="str">
        <f t="shared" si="1"/>
        <v>AVEC</v>
      </c>
      <c r="E30" s="3" t="s">
        <v>53</v>
      </c>
      <c r="F30" s="3" t="s">
        <v>52</v>
      </c>
    </row>
    <row r="31">
      <c r="A31" s="3" t="s">
        <v>11227</v>
      </c>
      <c r="B31" s="1">
        <v>357672.0</v>
      </c>
      <c r="C31" s="1" t="s">
        <v>11196</v>
      </c>
      <c r="D31" s="3" t="str">
        <f t="shared" si="1"/>
        <v>AVEC</v>
      </c>
      <c r="E31" s="3" t="s">
        <v>80</v>
      </c>
      <c r="F31" s="3" t="s">
        <v>11</v>
      </c>
    </row>
    <row r="32">
      <c r="A32" s="3" t="s">
        <v>11228</v>
      </c>
      <c r="B32" s="1">
        <v>347000.0</v>
      </c>
      <c r="C32" s="3"/>
      <c r="D32" s="3" t="str">
        <f t="shared" si="1"/>
        <v>AVEC</v>
      </c>
      <c r="E32" s="3" t="s">
        <v>183</v>
      </c>
      <c r="F32" s="3" t="s">
        <v>1292</v>
      </c>
    </row>
    <row r="33">
      <c r="A33" s="3" t="s">
        <v>11229</v>
      </c>
      <c r="B33" s="1">
        <v>343924.0</v>
      </c>
      <c r="C33" s="1" t="s">
        <v>11230</v>
      </c>
      <c r="D33" s="3" t="str">
        <f t="shared" si="1"/>
        <v>AVEC</v>
      </c>
      <c r="E33" s="3" t="s">
        <v>31</v>
      </c>
      <c r="F33" s="3" t="s">
        <v>9455</v>
      </c>
    </row>
    <row r="34">
      <c r="A34" s="3" t="s">
        <v>11231</v>
      </c>
      <c r="B34" s="1">
        <v>339500.0</v>
      </c>
      <c r="C34" s="1" t="s">
        <v>11198</v>
      </c>
      <c r="D34" s="3" t="str">
        <f t="shared" si="1"/>
        <v>AVEC</v>
      </c>
      <c r="E34" s="3" t="s">
        <v>183</v>
      </c>
      <c r="F34" s="3" t="s">
        <v>1292</v>
      </c>
    </row>
    <row r="35">
      <c r="A35" s="3" t="s">
        <v>11232</v>
      </c>
      <c r="B35" s="1">
        <v>334000.0</v>
      </c>
      <c r="C35" s="3"/>
      <c r="D35" s="3" t="str">
        <f t="shared" si="1"/>
        <v>AVEC</v>
      </c>
      <c r="E35" s="3" t="s">
        <v>382</v>
      </c>
      <c r="F35" s="3" t="s">
        <v>11</v>
      </c>
    </row>
    <row r="36">
      <c r="A36" s="3" t="s">
        <v>11233</v>
      </c>
      <c r="B36" s="1">
        <v>311500.0</v>
      </c>
      <c r="C36" s="3"/>
      <c r="D36" s="3" t="str">
        <f t="shared" si="1"/>
        <v>AVEC</v>
      </c>
      <c r="E36" s="3" t="s">
        <v>183</v>
      </c>
      <c r="F36" s="3" t="s">
        <v>1292</v>
      </c>
    </row>
    <row r="37">
      <c r="A37" s="3" t="s">
        <v>11234</v>
      </c>
      <c r="B37" s="1">
        <v>300000.0</v>
      </c>
      <c r="C37" s="3"/>
      <c r="D37" s="3" t="str">
        <f t="shared" si="1"/>
        <v>AVEC</v>
      </c>
      <c r="E37" s="3" t="s">
        <v>183</v>
      </c>
      <c r="F37" s="3" t="s">
        <v>1292</v>
      </c>
    </row>
    <row r="38">
      <c r="A38" s="3" t="s">
        <v>11235</v>
      </c>
      <c r="B38" s="1">
        <v>283000.0</v>
      </c>
      <c r="C38" s="3"/>
      <c r="D38" s="3" t="str">
        <f t="shared" si="1"/>
        <v>AVEC</v>
      </c>
      <c r="E38" s="3" t="s">
        <v>183</v>
      </c>
      <c r="F38" s="3" t="s">
        <v>1292</v>
      </c>
    </row>
    <row r="39">
      <c r="A39" s="3" t="s">
        <v>11236</v>
      </c>
      <c r="B39" s="1">
        <v>280000.0</v>
      </c>
      <c r="C39" s="1" t="s">
        <v>11214</v>
      </c>
      <c r="D39" s="3" t="str">
        <f t="shared" si="1"/>
        <v>AVEC</v>
      </c>
      <c r="E39" s="3" t="s">
        <v>80</v>
      </c>
      <c r="F39" s="3" t="s">
        <v>11</v>
      </c>
    </row>
    <row r="40">
      <c r="A40" s="3" t="s">
        <v>11237</v>
      </c>
      <c r="B40" s="1">
        <v>243834.0</v>
      </c>
      <c r="C40" s="1" t="s">
        <v>11202</v>
      </c>
      <c r="D40" s="3" t="str">
        <f t="shared" si="1"/>
        <v>AVEC</v>
      </c>
      <c r="E40" s="3" t="s">
        <v>312</v>
      </c>
      <c r="F40" s="3" t="s">
        <v>2105</v>
      </c>
    </row>
    <row r="41">
      <c r="A41" s="3" t="s">
        <v>11238</v>
      </c>
      <c r="B41" s="1">
        <v>240000.0</v>
      </c>
      <c r="C41" s="3"/>
      <c r="D41" s="3" t="str">
        <f t="shared" si="1"/>
        <v>AVEC</v>
      </c>
      <c r="E41" s="3" t="s">
        <v>31</v>
      </c>
      <c r="F41" s="3" t="s">
        <v>9455</v>
      </c>
    </row>
    <row r="42">
      <c r="A42" s="3" t="s">
        <v>11239</v>
      </c>
      <c r="B42" s="1">
        <v>237000.0</v>
      </c>
      <c r="C42" s="1" t="s">
        <v>11240</v>
      </c>
      <c r="D42" s="3" t="str">
        <f t="shared" si="1"/>
        <v>AVEC</v>
      </c>
      <c r="E42" s="3" t="s">
        <v>80</v>
      </c>
      <c r="F42" s="3" t="s">
        <v>11</v>
      </c>
    </row>
    <row r="43">
      <c r="A43" s="3" t="s">
        <v>11241</v>
      </c>
      <c r="B43" s="1">
        <v>223734.0</v>
      </c>
      <c r="C43" s="1" t="s">
        <v>11202</v>
      </c>
      <c r="D43" s="3" t="str">
        <f t="shared" si="1"/>
        <v>AVEC</v>
      </c>
      <c r="E43" s="3" t="s">
        <v>183</v>
      </c>
      <c r="F43" s="3" t="s">
        <v>1292</v>
      </c>
    </row>
    <row r="44">
      <c r="A44" s="3" t="s">
        <v>11242</v>
      </c>
      <c r="B44" s="1">
        <v>210000.0</v>
      </c>
      <c r="C44" s="3"/>
      <c r="D44" s="3" t="str">
        <f t="shared" si="1"/>
        <v>AVEC</v>
      </c>
      <c r="E44" s="3" t="s">
        <v>382</v>
      </c>
      <c r="F44" s="3" t="s">
        <v>11</v>
      </c>
    </row>
    <row r="45">
      <c r="A45" s="3" t="s">
        <v>11243</v>
      </c>
      <c r="B45" s="1">
        <v>205000.0</v>
      </c>
      <c r="C45" s="3"/>
      <c r="D45" s="3" t="str">
        <f t="shared" si="1"/>
        <v>AVEC</v>
      </c>
      <c r="E45" s="3" t="s">
        <v>80</v>
      </c>
      <c r="F45" s="3" t="s">
        <v>11</v>
      </c>
    </row>
    <row r="46">
      <c r="A46" s="3" t="s">
        <v>11244</v>
      </c>
      <c r="B46" s="1">
        <v>200000.0</v>
      </c>
      <c r="C46" s="3"/>
      <c r="D46" s="3" t="str">
        <f t="shared" si="1"/>
        <v>AVEC</v>
      </c>
      <c r="E46" s="3" t="s">
        <v>80</v>
      </c>
      <c r="F46" s="3" t="s">
        <v>11</v>
      </c>
    </row>
    <row r="47">
      <c r="A47" s="3" t="s">
        <v>11245</v>
      </c>
      <c r="B47" s="1">
        <v>198775.0</v>
      </c>
      <c r="C47" s="1" t="s">
        <v>11214</v>
      </c>
      <c r="D47" s="3" t="str">
        <f t="shared" si="1"/>
        <v>AVEC</v>
      </c>
      <c r="E47" s="3" t="s">
        <v>183</v>
      </c>
      <c r="F47" s="3" t="s">
        <v>1292</v>
      </c>
    </row>
    <row r="48">
      <c r="A48" s="3" t="s">
        <v>11246</v>
      </c>
      <c r="B48" s="1">
        <v>198000.0</v>
      </c>
      <c r="C48" s="1" t="s">
        <v>11247</v>
      </c>
      <c r="D48" s="3" t="str">
        <f t="shared" si="1"/>
        <v>AVEC</v>
      </c>
      <c r="E48" s="3" t="s">
        <v>183</v>
      </c>
      <c r="F48" s="3" t="s">
        <v>11</v>
      </c>
    </row>
    <row r="49">
      <c r="A49" s="3" t="s">
        <v>11248</v>
      </c>
      <c r="B49" s="1">
        <v>190000.0</v>
      </c>
      <c r="C49" s="3"/>
      <c r="D49" s="3" t="str">
        <f t="shared" si="1"/>
        <v>AVEC</v>
      </c>
      <c r="E49" s="3" t="s">
        <v>382</v>
      </c>
      <c r="F49" s="3" t="s">
        <v>11</v>
      </c>
    </row>
    <row r="50">
      <c r="A50" s="3" t="s">
        <v>11249</v>
      </c>
      <c r="B50" s="1">
        <v>185000.0</v>
      </c>
      <c r="C50" s="1" t="s">
        <v>11250</v>
      </c>
      <c r="D50" s="3" t="str">
        <f t="shared" si="1"/>
        <v>AVEC</v>
      </c>
      <c r="E50" s="3" t="s">
        <v>382</v>
      </c>
      <c r="F50" s="3" t="s">
        <v>11</v>
      </c>
    </row>
    <row r="51">
      <c r="A51" s="3" t="s">
        <v>11251</v>
      </c>
      <c r="B51" s="1">
        <v>180000.0</v>
      </c>
      <c r="C51" s="3"/>
      <c r="D51" s="3" t="str">
        <f t="shared" si="1"/>
        <v>AVEC</v>
      </c>
      <c r="E51" s="3" t="s">
        <v>183</v>
      </c>
      <c r="F51" s="3" t="s">
        <v>1292</v>
      </c>
    </row>
    <row r="52">
      <c r="A52" s="3" t="s">
        <v>11252</v>
      </c>
      <c r="B52" s="1">
        <v>170592.0</v>
      </c>
      <c r="C52" s="3"/>
      <c r="D52" s="3" t="str">
        <f t="shared" si="1"/>
        <v>AVEC</v>
      </c>
      <c r="E52" s="3" t="s">
        <v>80</v>
      </c>
      <c r="F52" s="3" t="s">
        <v>11</v>
      </c>
    </row>
    <row r="53">
      <c r="A53" s="3" t="s">
        <v>951</v>
      </c>
      <c r="B53" s="1">
        <v>153407.0</v>
      </c>
      <c r="C53" s="1" t="s">
        <v>11200</v>
      </c>
      <c r="D53" s="3" t="str">
        <f t="shared" si="1"/>
        <v>AVEC</v>
      </c>
      <c r="E53" s="3" t="s">
        <v>183</v>
      </c>
      <c r="F53" s="3" t="s">
        <v>1292</v>
      </c>
    </row>
    <row r="54">
      <c r="A54" s="3" t="s">
        <v>11253</v>
      </c>
      <c r="B54" s="1">
        <v>141174.0</v>
      </c>
      <c r="C54" s="1" t="s">
        <v>11202</v>
      </c>
      <c r="D54" s="3" t="str">
        <f t="shared" si="1"/>
        <v>AVEC</v>
      </c>
      <c r="E54" s="3" t="s">
        <v>382</v>
      </c>
      <c r="F54" s="3" t="s">
        <v>11</v>
      </c>
    </row>
    <row r="55">
      <c r="A55" s="3" t="s">
        <v>11254</v>
      </c>
      <c r="B55" s="1">
        <v>132000.0</v>
      </c>
      <c r="C55" s="1" t="s">
        <v>11202</v>
      </c>
      <c r="D55" s="3" t="str">
        <f t="shared" si="1"/>
        <v>AVEC</v>
      </c>
      <c r="E55" s="3" t="s">
        <v>31</v>
      </c>
      <c r="F55" s="3" t="s">
        <v>9455</v>
      </c>
    </row>
    <row r="56">
      <c r="A56" s="3" t="s">
        <v>11255</v>
      </c>
      <c r="B56" s="1">
        <v>130000.0</v>
      </c>
      <c r="C56" s="1" t="s">
        <v>11196</v>
      </c>
      <c r="D56" s="3" t="str">
        <f t="shared" si="1"/>
        <v>AVEC</v>
      </c>
      <c r="E56" s="3" t="s">
        <v>80</v>
      </c>
      <c r="F56" s="3" t="s">
        <v>11</v>
      </c>
    </row>
    <row r="57">
      <c r="A57" s="3" t="s">
        <v>11256</v>
      </c>
      <c r="B57" s="1">
        <v>120000.0</v>
      </c>
      <c r="C57" s="3"/>
      <c r="D57" s="3" t="str">
        <f t="shared" si="1"/>
        <v>AVEC</v>
      </c>
      <c r="E57" s="3" t="s">
        <v>80</v>
      </c>
      <c r="F57" s="3" t="s">
        <v>11</v>
      </c>
    </row>
    <row r="58">
      <c r="A58" s="3" t="s">
        <v>6327</v>
      </c>
      <c r="B58" s="1">
        <v>119100.0</v>
      </c>
      <c r="C58" s="1" t="s">
        <v>11250</v>
      </c>
      <c r="D58" s="3" t="str">
        <f t="shared" si="1"/>
        <v>AVEC</v>
      </c>
      <c r="E58" s="3" t="s">
        <v>183</v>
      </c>
      <c r="F58" s="3" t="s">
        <v>11</v>
      </c>
    </row>
    <row r="59">
      <c r="A59" s="3" t="s">
        <v>11257</v>
      </c>
      <c r="B59" s="1">
        <v>119000.0</v>
      </c>
      <c r="C59" s="1" t="s">
        <v>11258</v>
      </c>
      <c r="D59" s="3" t="str">
        <f t="shared" si="1"/>
        <v>AVEC</v>
      </c>
      <c r="E59" s="3" t="s">
        <v>80</v>
      </c>
      <c r="F59" s="3" t="s">
        <v>11</v>
      </c>
    </row>
    <row r="60">
      <c r="A60" s="3" t="s">
        <v>11259</v>
      </c>
      <c r="B60" s="1">
        <v>118603.0</v>
      </c>
      <c r="C60" s="1" t="s">
        <v>11202</v>
      </c>
      <c r="D60" s="3" t="str">
        <f t="shared" si="1"/>
        <v>AVEC</v>
      </c>
      <c r="E60" s="3" t="s">
        <v>382</v>
      </c>
      <c r="F60" s="3" t="s">
        <v>11</v>
      </c>
    </row>
    <row r="61">
      <c r="A61" s="3" t="s">
        <v>11260</v>
      </c>
      <c r="B61" s="1">
        <v>115000.0</v>
      </c>
      <c r="C61" s="3"/>
      <c r="D61" s="3" t="str">
        <f t="shared" si="1"/>
        <v>AVEC</v>
      </c>
      <c r="E61" s="3" t="s">
        <v>183</v>
      </c>
      <c r="F61" s="3" t="s">
        <v>1292</v>
      </c>
    </row>
    <row r="62">
      <c r="A62" s="3" t="s">
        <v>11261</v>
      </c>
      <c r="B62" s="1">
        <v>115000.0</v>
      </c>
      <c r="C62" s="1" t="s">
        <v>11214</v>
      </c>
      <c r="D62" s="3" t="str">
        <f t="shared" si="1"/>
        <v>AVEC</v>
      </c>
      <c r="E62" s="3" t="s">
        <v>382</v>
      </c>
      <c r="F62" s="3" t="s">
        <v>11</v>
      </c>
    </row>
    <row r="63">
      <c r="A63" s="3" t="s">
        <v>11262</v>
      </c>
      <c r="B63" s="1">
        <v>115000.0</v>
      </c>
      <c r="C63" s="1" t="s">
        <v>11200</v>
      </c>
      <c r="D63" s="3" t="str">
        <f t="shared" si="1"/>
        <v>AVEC</v>
      </c>
      <c r="E63" s="3" t="s">
        <v>382</v>
      </c>
      <c r="F63" s="3" t="s">
        <v>11</v>
      </c>
    </row>
    <row r="64">
      <c r="A64" s="3" t="s">
        <v>11263</v>
      </c>
      <c r="B64" s="1">
        <v>110350.0</v>
      </c>
      <c r="C64" s="1" t="s">
        <v>11214</v>
      </c>
      <c r="D64" s="3" t="str">
        <f t="shared" si="1"/>
        <v>AVEC</v>
      </c>
      <c r="E64" s="3" t="s">
        <v>80</v>
      </c>
      <c r="F64" s="3" t="s">
        <v>11</v>
      </c>
    </row>
    <row r="65">
      <c r="A65" s="3" t="s">
        <v>11264</v>
      </c>
      <c r="B65" s="1">
        <v>109834.0</v>
      </c>
      <c r="C65" s="3"/>
      <c r="D65" s="3" t="str">
        <f t="shared" si="1"/>
        <v>AVEC</v>
      </c>
      <c r="E65" s="3" t="s">
        <v>382</v>
      </c>
      <c r="F65" s="3" t="s">
        <v>11</v>
      </c>
    </row>
    <row r="66">
      <c r="A66" s="3" t="s">
        <v>11265</v>
      </c>
      <c r="B66" s="1">
        <v>105000.0</v>
      </c>
      <c r="C66" s="1" t="s">
        <v>11200</v>
      </c>
      <c r="D66" s="3" t="str">
        <f t="shared" si="1"/>
        <v>AVEC</v>
      </c>
      <c r="E66" s="3" t="s">
        <v>80</v>
      </c>
      <c r="F66" s="3" t="s">
        <v>11</v>
      </c>
    </row>
    <row r="67">
      <c r="A67" s="3" t="s">
        <v>11266</v>
      </c>
      <c r="B67" s="1">
        <v>100000.0</v>
      </c>
      <c r="C67" s="1" t="s">
        <v>11222</v>
      </c>
      <c r="D67" s="3" t="str">
        <f t="shared" si="1"/>
        <v>AVEC</v>
      </c>
      <c r="E67" s="3" t="s">
        <v>382</v>
      </c>
      <c r="F67" s="3" t="s">
        <v>11</v>
      </c>
    </row>
    <row r="68">
      <c r="A68" s="3" t="s">
        <v>11267</v>
      </c>
      <c r="B68" s="1">
        <v>83680.0</v>
      </c>
      <c r="C68" s="1" t="s">
        <v>11268</v>
      </c>
      <c r="D68" s="3" t="str">
        <f t="shared" si="1"/>
        <v>AVEC</v>
      </c>
      <c r="E68" s="3" t="s">
        <v>80</v>
      </c>
      <c r="F68" s="3" t="s">
        <v>11</v>
      </c>
    </row>
    <row r="69">
      <c r="A69" s="3" t="s">
        <v>11269</v>
      </c>
      <c r="B69" s="1">
        <v>82238.0</v>
      </c>
      <c r="C69" s="1" t="s">
        <v>11202</v>
      </c>
      <c r="D69" s="3" t="str">
        <f t="shared" si="1"/>
        <v>AVEC</v>
      </c>
      <c r="E69" s="3" t="s">
        <v>53</v>
      </c>
      <c r="F69" s="3" t="s">
        <v>52</v>
      </c>
    </row>
    <row r="70">
      <c r="A70" s="3" t="s">
        <v>3448</v>
      </c>
      <c r="B70" s="1">
        <v>81568.0</v>
      </c>
      <c r="C70" s="3"/>
      <c r="D70" s="3" t="str">
        <f t="shared" si="1"/>
        <v>AVEC</v>
      </c>
      <c r="E70" s="3" t="s">
        <v>183</v>
      </c>
      <c r="F70" s="3" t="s">
        <v>1292</v>
      </c>
    </row>
    <row r="71">
      <c r="A71" s="3" t="s">
        <v>11270</v>
      </c>
      <c r="B71" s="1">
        <v>80000.0</v>
      </c>
      <c r="C71" s="1" t="s">
        <v>11222</v>
      </c>
      <c r="D71" s="3" t="str">
        <f t="shared" si="1"/>
        <v>AVEC</v>
      </c>
      <c r="E71" s="3" t="s">
        <v>183</v>
      </c>
      <c r="F71" s="3" t="s">
        <v>1292</v>
      </c>
    </row>
    <row r="72">
      <c r="A72" s="3" t="s">
        <v>11271</v>
      </c>
      <c r="B72" s="1">
        <v>80000.0</v>
      </c>
      <c r="C72" s="1" t="s">
        <v>11196</v>
      </c>
      <c r="D72" s="3" t="str">
        <f t="shared" si="1"/>
        <v>AVEC</v>
      </c>
      <c r="E72" s="3" t="s">
        <v>183</v>
      </c>
      <c r="F72" s="3" t="s">
        <v>11</v>
      </c>
    </row>
    <row r="73">
      <c r="A73" s="3" t="s">
        <v>11272</v>
      </c>
      <c r="B73" s="1">
        <v>73900.0</v>
      </c>
      <c r="C73" s="1" t="s">
        <v>11196</v>
      </c>
      <c r="D73" s="3" t="str">
        <f t="shared" si="1"/>
        <v>AVEC</v>
      </c>
      <c r="E73" s="3" t="s">
        <v>80</v>
      </c>
      <c r="F73" s="3" t="s">
        <v>11</v>
      </c>
    </row>
    <row r="74">
      <c r="A74" s="3" t="s">
        <v>11273</v>
      </c>
      <c r="B74" s="1">
        <v>73250.0</v>
      </c>
      <c r="C74" s="1" t="s">
        <v>11247</v>
      </c>
      <c r="D74" s="3" t="str">
        <f t="shared" si="1"/>
        <v>AVEC</v>
      </c>
      <c r="E74" s="3" t="s">
        <v>80</v>
      </c>
      <c r="F74" s="3" t="s">
        <v>11</v>
      </c>
    </row>
    <row r="75">
      <c r="A75" s="3" t="s">
        <v>11274</v>
      </c>
      <c r="B75" s="1">
        <v>66000.0</v>
      </c>
      <c r="C75" s="3"/>
      <c r="D75" s="3" t="str">
        <f t="shared" si="1"/>
        <v>AVEC</v>
      </c>
      <c r="E75" s="3" t="s">
        <v>183</v>
      </c>
      <c r="F75" s="3" t="s">
        <v>11</v>
      </c>
    </row>
    <row r="76">
      <c r="A76" s="3" t="s">
        <v>11275</v>
      </c>
      <c r="B76" s="1">
        <v>64000.0</v>
      </c>
      <c r="C76" s="3"/>
      <c r="D76" s="3" t="str">
        <f t="shared" si="1"/>
        <v>AVEC</v>
      </c>
      <c r="E76" s="3" t="s">
        <v>80</v>
      </c>
      <c r="F76" s="3" t="s">
        <v>11</v>
      </c>
    </row>
    <row r="77">
      <c r="A77" s="3" t="s">
        <v>11276</v>
      </c>
      <c r="B77" s="1">
        <v>60000.0</v>
      </c>
      <c r="C77" s="3"/>
      <c r="D77" s="3" t="str">
        <f t="shared" si="1"/>
        <v>AVEC</v>
      </c>
      <c r="E77" s="3" t="e">
        <v>#N/A</v>
      </c>
      <c r="F77" s="3" t="e">
        <v>#N/A</v>
      </c>
    </row>
    <row r="78">
      <c r="A78" s="3" t="s">
        <v>2001</v>
      </c>
      <c r="B78" s="1">
        <v>57500.0</v>
      </c>
      <c r="C78" s="1" t="s">
        <v>11250</v>
      </c>
      <c r="D78" s="3" t="str">
        <f t="shared" si="1"/>
        <v>AVEC</v>
      </c>
      <c r="E78" s="3" t="s">
        <v>183</v>
      </c>
      <c r="F78" s="3" t="s">
        <v>1292</v>
      </c>
    </row>
    <row r="79">
      <c r="A79" s="3" t="s">
        <v>11277</v>
      </c>
      <c r="B79" s="1">
        <v>57005.0</v>
      </c>
      <c r="C79" s="3"/>
      <c r="D79" s="3" t="str">
        <f t="shared" si="1"/>
        <v>AVEC</v>
      </c>
      <c r="E79" s="3" t="s">
        <v>183</v>
      </c>
      <c r="F79" s="3" t="s">
        <v>11</v>
      </c>
    </row>
    <row r="80">
      <c r="A80" s="3" t="s">
        <v>11278</v>
      </c>
      <c r="B80" s="1">
        <v>56105.0</v>
      </c>
      <c r="C80" s="1" t="s">
        <v>11279</v>
      </c>
      <c r="D80" s="3" t="str">
        <f t="shared" si="1"/>
        <v>AVEC</v>
      </c>
      <c r="E80" s="3" t="s">
        <v>183</v>
      </c>
      <c r="F80" s="3" t="s">
        <v>11</v>
      </c>
    </row>
    <row r="81">
      <c r="A81" s="3" t="s">
        <v>11280</v>
      </c>
      <c r="B81" s="1">
        <v>56000.0</v>
      </c>
      <c r="C81" s="1" t="s">
        <v>11196</v>
      </c>
      <c r="D81" s="3" t="str">
        <f t="shared" si="1"/>
        <v>AVEC</v>
      </c>
      <c r="E81" s="3" t="s">
        <v>80</v>
      </c>
      <c r="F81" s="3" t="s">
        <v>11</v>
      </c>
    </row>
    <row r="82">
      <c r="A82" s="3" t="s">
        <v>11281</v>
      </c>
      <c r="B82" s="1">
        <v>55000.0</v>
      </c>
      <c r="C82" s="3"/>
      <c r="D82" s="3" t="str">
        <f t="shared" si="1"/>
        <v>AVEC</v>
      </c>
      <c r="E82" s="3" t="s">
        <v>183</v>
      </c>
      <c r="F82" s="3" t="s">
        <v>1292</v>
      </c>
    </row>
    <row r="83">
      <c r="A83" s="3" t="s">
        <v>11282</v>
      </c>
      <c r="B83" s="1">
        <v>54201.0</v>
      </c>
      <c r="C83" s="1" t="s">
        <v>11214</v>
      </c>
      <c r="D83" s="3" t="str">
        <f t="shared" si="1"/>
        <v>AVEC</v>
      </c>
      <c r="E83" s="3" t="s">
        <v>80</v>
      </c>
      <c r="F83" s="3" t="s">
        <v>11</v>
      </c>
    </row>
    <row r="84">
      <c r="A84" s="3" t="s">
        <v>11283</v>
      </c>
      <c r="B84" s="1">
        <v>52500.0</v>
      </c>
      <c r="C84" s="1" t="s">
        <v>11196</v>
      </c>
      <c r="D84" s="3" t="str">
        <f t="shared" si="1"/>
        <v>AVEC</v>
      </c>
      <c r="E84" s="3" t="s">
        <v>382</v>
      </c>
      <c r="F84" s="3" t="s">
        <v>11</v>
      </c>
    </row>
    <row r="85">
      <c r="A85" s="3" t="s">
        <v>11284</v>
      </c>
      <c r="B85" s="1">
        <v>52250.0</v>
      </c>
      <c r="C85" s="3"/>
      <c r="D85" s="3" t="str">
        <f t="shared" si="1"/>
        <v>AVEC</v>
      </c>
      <c r="E85" s="3" t="s">
        <v>80</v>
      </c>
      <c r="F85" s="3" t="s">
        <v>11</v>
      </c>
    </row>
    <row r="86">
      <c r="A86" s="3" t="s">
        <v>11285</v>
      </c>
      <c r="B86" s="1">
        <v>51000.0</v>
      </c>
      <c r="C86" s="1" t="s">
        <v>11196</v>
      </c>
      <c r="D86" s="3" t="str">
        <f t="shared" si="1"/>
        <v>AVEC</v>
      </c>
      <c r="E86" s="3" t="s">
        <v>80</v>
      </c>
      <c r="F86" s="3" t="s">
        <v>11</v>
      </c>
    </row>
    <row r="87">
      <c r="A87" s="3" t="s">
        <v>11286</v>
      </c>
      <c r="B87" s="1">
        <v>50580.0</v>
      </c>
      <c r="C87" s="1" t="s">
        <v>11287</v>
      </c>
      <c r="D87" s="3" t="str">
        <f t="shared" si="1"/>
        <v>AVEC</v>
      </c>
      <c r="E87" s="3" t="s">
        <v>53</v>
      </c>
      <c r="F87" s="3" t="s">
        <v>52</v>
      </c>
    </row>
    <row r="88">
      <c r="A88" s="3" t="s">
        <v>11288</v>
      </c>
      <c r="B88" s="1">
        <v>50000.0</v>
      </c>
      <c r="C88" s="1" t="s">
        <v>11214</v>
      </c>
      <c r="D88" s="3" t="str">
        <f t="shared" si="1"/>
        <v>AVEC</v>
      </c>
      <c r="E88" s="3" t="s">
        <v>183</v>
      </c>
      <c r="F88" s="3" t="s">
        <v>1292</v>
      </c>
    </row>
    <row r="89">
      <c r="A89" s="3" t="s">
        <v>11289</v>
      </c>
      <c r="B89" s="1">
        <v>50000.0</v>
      </c>
      <c r="C89" s="3"/>
      <c r="D89" s="3" t="str">
        <f t="shared" si="1"/>
        <v>AVEC</v>
      </c>
      <c r="E89" s="3" t="s">
        <v>183</v>
      </c>
      <c r="F89" s="3" t="s">
        <v>11</v>
      </c>
    </row>
    <row r="90">
      <c r="A90" s="3" t="s">
        <v>11290</v>
      </c>
      <c r="B90" s="1">
        <v>50000.0</v>
      </c>
      <c r="C90" s="3"/>
      <c r="D90" s="3" t="str">
        <f t="shared" si="1"/>
        <v>AVEC</v>
      </c>
      <c r="E90" s="3" t="s">
        <v>31</v>
      </c>
      <c r="F90" s="3" t="s">
        <v>9455</v>
      </c>
    </row>
    <row r="91">
      <c r="A91" s="3" t="s">
        <v>11291</v>
      </c>
      <c r="B91" s="1">
        <v>50000.0</v>
      </c>
      <c r="C91" s="3"/>
      <c r="D91" s="3" t="str">
        <f t="shared" si="1"/>
        <v>AVEC</v>
      </c>
      <c r="E91" s="3" t="s">
        <v>80</v>
      </c>
      <c r="F91" s="3" t="s">
        <v>11</v>
      </c>
    </row>
    <row r="92">
      <c r="A92" s="3" t="s">
        <v>11292</v>
      </c>
      <c r="B92" s="1">
        <v>49000.0</v>
      </c>
      <c r="C92" s="1" t="s">
        <v>11200</v>
      </c>
      <c r="D92" s="3" t="str">
        <f t="shared" si="1"/>
        <v>AVEC</v>
      </c>
      <c r="E92" s="3" t="s">
        <v>183</v>
      </c>
      <c r="F92" s="3" t="s">
        <v>1292</v>
      </c>
    </row>
    <row r="93">
      <c r="A93" s="3" t="s">
        <v>11293</v>
      </c>
      <c r="B93" s="1">
        <v>46500.0</v>
      </c>
      <c r="C93" s="1" t="s">
        <v>11196</v>
      </c>
      <c r="D93" s="3" t="str">
        <f t="shared" si="1"/>
        <v>AVEC</v>
      </c>
      <c r="E93" s="3" t="s">
        <v>382</v>
      </c>
      <c r="F93" s="3" t="s">
        <v>11</v>
      </c>
    </row>
    <row r="94">
      <c r="A94" s="3" t="s">
        <v>11294</v>
      </c>
      <c r="B94" s="1">
        <v>46000.0</v>
      </c>
      <c r="C94" s="3"/>
      <c r="D94" s="3" t="str">
        <f t="shared" si="1"/>
        <v>AVEC</v>
      </c>
      <c r="E94" s="3" t="s">
        <v>80</v>
      </c>
      <c r="F94" s="3" t="s">
        <v>11</v>
      </c>
    </row>
    <row r="95">
      <c r="A95" s="3" t="s">
        <v>11295</v>
      </c>
      <c r="B95" s="1">
        <v>45400.0</v>
      </c>
      <c r="C95" s="1" t="s">
        <v>11196</v>
      </c>
      <c r="D95" s="3" t="str">
        <f t="shared" si="1"/>
        <v>AVEC</v>
      </c>
      <c r="E95" s="3" t="s">
        <v>183</v>
      </c>
      <c r="F95" s="3" t="s">
        <v>1292</v>
      </c>
    </row>
    <row r="96">
      <c r="A96" s="3" t="s">
        <v>11296</v>
      </c>
      <c r="B96" s="1">
        <v>44200.0</v>
      </c>
      <c r="C96" s="1" t="s">
        <v>11196</v>
      </c>
      <c r="D96" s="3" t="str">
        <f t="shared" si="1"/>
        <v>AVEC</v>
      </c>
      <c r="E96" s="3" t="s">
        <v>183</v>
      </c>
      <c r="F96" s="3" t="s">
        <v>1292</v>
      </c>
    </row>
    <row r="97">
      <c r="A97" s="3" t="s">
        <v>11297</v>
      </c>
      <c r="B97" s="1">
        <v>41500.0</v>
      </c>
      <c r="C97" s="1" t="s">
        <v>11250</v>
      </c>
      <c r="D97" s="3" t="str">
        <f t="shared" si="1"/>
        <v>AVEC</v>
      </c>
      <c r="E97" s="3" t="s">
        <v>312</v>
      </c>
      <c r="F97" s="3" t="s">
        <v>2105</v>
      </c>
    </row>
    <row r="98">
      <c r="A98" s="3" t="s">
        <v>11298</v>
      </c>
      <c r="B98" s="1">
        <v>40700.0</v>
      </c>
      <c r="C98" s="1" t="s">
        <v>11287</v>
      </c>
      <c r="D98" s="3" t="str">
        <f t="shared" si="1"/>
        <v>AVEC</v>
      </c>
      <c r="E98" s="3" t="s">
        <v>80</v>
      </c>
      <c r="F98" s="3" t="s">
        <v>11</v>
      </c>
    </row>
    <row r="99">
      <c r="A99" s="3" t="s">
        <v>11299</v>
      </c>
      <c r="B99" s="1">
        <v>40000.0</v>
      </c>
      <c r="C99" s="1" t="s">
        <v>11287</v>
      </c>
      <c r="D99" s="3" t="str">
        <f t="shared" si="1"/>
        <v>AVEC</v>
      </c>
      <c r="E99" s="3" t="s">
        <v>312</v>
      </c>
      <c r="F99" s="3" t="s">
        <v>2105</v>
      </c>
    </row>
    <row r="100">
      <c r="A100" s="3" t="s">
        <v>11300</v>
      </c>
      <c r="B100" s="1">
        <v>37754.0</v>
      </c>
      <c r="C100" s="1" t="s">
        <v>11230</v>
      </c>
      <c r="D100" s="3" t="str">
        <f t="shared" si="1"/>
        <v>AVEC</v>
      </c>
      <c r="E100" s="3" t="s">
        <v>183</v>
      </c>
      <c r="F100" s="3" t="s">
        <v>1292</v>
      </c>
    </row>
    <row r="101">
      <c r="A101" s="3" t="s">
        <v>11301</v>
      </c>
      <c r="B101" s="1">
        <v>37500.0</v>
      </c>
      <c r="C101" s="1" t="s">
        <v>11240</v>
      </c>
      <c r="D101" s="3" t="str">
        <f t="shared" si="1"/>
        <v>AVEC</v>
      </c>
      <c r="E101" s="3" t="s">
        <v>80</v>
      </c>
      <c r="F101" s="3" t="s">
        <v>11</v>
      </c>
    </row>
    <row r="102">
      <c r="A102" s="3" t="s">
        <v>11302</v>
      </c>
      <c r="B102" s="1">
        <v>37000.0</v>
      </c>
      <c r="C102" s="1" t="s">
        <v>11200</v>
      </c>
      <c r="D102" s="3" t="str">
        <f t="shared" si="1"/>
        <v>AVEC</v>
      </c>
      <c r="E102" s="3" t="s">
        <v>53</v>
      </c>
      <c r="F102" s="3" t="s">
        <v>52</v>
      </c>
    </row>
    <row r="103">
      <c r="A103" s="3" t="s">
        <v>1030</v>
      </c>
      <c r="B103" s="1">
        <v>35895.0</v>
      </c>
      <c r="C103" s="1" t="s">
        <v>11230</v>
      </c>
      <c r="D103" s="3" t="str">
        <f t="shared" si="1"/>
        <v>AVEC</v>
      </c>
      <c r="E103" s="3" t="s">
        <v>183</v>
      </c>
      <c r="F103" s="3" t="s">
        <v>1292</v>
      </c>
    </row>
    <row r="104">
      <c r="A104" s="3" t="s">
        <v>11303</v>
      </c>
      <c r="B104" s="1">
        <v>35500.0</v>
      </c>
      <c r="C104" s="1" t="s">
        <v>11200</v>
      </c>
      <c r="D104" s="3" t="str">
        <f t="shared" si="1"/>
        <v>AVEC</v>
      </c>
      <c r="E104" s="3" t="s">
        <v>80</v>
      </c>
      <c r="F104" s="3" t="s">
        <v>11</v>
      </c>
    </row>
    <row r="105">
      <c r="A105" s="3" t="s">
        <v>11304</v>
      </c>
      <c r="B105" s="1">
        <v>35000.0</v>
      </c>
      <c r="C105" s="3"/>
      <c r="D105" s="3" t="str">
        <f t="shared" si="1"/>
        <v>AVEC</v>
      </c>
      <c r="E105" s="3" t="s">
        <v>382</v>
      </c>
      <c r="F105" s="3" t="s">
        <v>11</v>
      </c>
    </row>
    <row r="106">
      <c r="A106" s="3" t="s">
        <v>11305</v>
      </c>
      <c r="B106" s="1">
        <v>35000.0</v>
      </c>
      <c r="C106" s="1" t="s">
        <v>11250</v>
      </c>
      <c r="D106" s="3" t="str">
        <f t="shared" si="1"/>
        <v>AVEC</v>
      </c>
      <c r="E106" s="3" t="s">
        <v>80</v>
      </c>
      <c r="F106" s="3" t="s">
        <v>11</v>
      </c>
    </row>
    <row r="107">
      <c r="A107" s="3" t="s">
        <v>11306</v>
      </c>
      <c r="B107" s="1">
        <v>33251.0</v>
      </c>
      <c r="C107" s="3"/>
      <c r="D107" s="3" t="str">
        <f t="shared" si="1"/>
        <v>AVEC</v>
      </c>
      <c r="E107" s="3" t="s">
        <v>382</v>
      </c>
      <c r="F107" s="3" t="s">
        <v>11</v>
      </c>
    </row>
    <row r="108">
      <c r="A108" s="3" t="s">
        <v>11307</v>
      </c>
      <c r="B108" s="1">
        <v>32987.75</v>
      </c>
      <c r="C108" s="1" t="s">
        <v>11250</v>
      </c>
      <c r="D108" s="3" t="str">
        <f t="shared" si="1"/>
        <v>AVEC</v>
      </c>
      <c r="E108" s="3" t="s">
        <v>80</v>
      </c>
      <c r="F108" s="3" t="s">
        <v>11</v>
      </c>
    </row>
    <row r="109">
      <c r="A109" s="3" t="s">
        <v>11308</v>
      </c>
      <c r="B109" s="1">
        <v>32500.0</v>
      </c>
      <c r="C109" s="3"/>
      <c r="D109" s="3" t="str">
        <f t="shared" si="1"/>
        <v>AVEC</v>
      </c>
      <c r="E109" s="3" t="s">
        <v>312</v>
      </c>
      <c r="F109" s="3" t="s">
        <v>2105</v>
      </c>
    </row>
    <row r="110">
      <c r="A110" s="3" t="s">
        <v>11309</v>
      </c>
      <c r="B110" s="1">
        <v>31500.0</v>
      </c>
      <c r="C110" s="1" t="s">
        <v>11196</v>
      </c>
      <c r="D110" s="3" t="str">
        <f t="shared" si="1"/>
        <v>AVEC</v>
      </c>
      <c r="E110" s="3" t="s">
        <v>80</v>
      </c>
      <c r="F110" s="3" t="s">
        <v>11</v>
      </c>
    </row>
    <row r="111">
      <c r="A111" s="3" t="s">
        <v>11310</v>
      </c>
      <c r="B111" s="1">
        <v>31000.0</v>
      </c>
      <c r="C111" s="3"/>
      <c r="D111" s="3" t="str">
        <f t="shared" si="1"/>
        <v>AVEC</v>
      </c>
      <c r="E111" s="3" t="s">
        <v>382</v>
      </c>
      <c r="F111" s="3" t="s">
        <v>11</v>
      </c>
    </row>
    <row r="112">
      <c r="A112" s="3" t="s">
        <v>11311</v>
      </c>
      <c r="B112" s="1">
        <v>30500.0</v>
      </c>
      <c r="C112" s="1" t="s">
        <v>11200</v>
      </c>
      <c r="D112" s="3" t="str">
        <f t="shared" si="1"/>
        <v>AVEC</v>
      </c>
      <c r="E112" s="3" t="s">
        <v>183</v>
      </c>
      <c r="F112" s="3" t="s">
        <v>1292</v>
      </c>
    </row>
    <row r="113">
      <c r="A113" s="3" t="s">
        <v>11312</v>
      </c>
      <c r="B113" s="1">
        <v>30000.0</v>
      </c>
      <c r="C113" s="1" t="s">
        <v>11196</v>
      </c>
      <c r="D113" s="3" t="str">
        <f t="shared" si="1"/>
        <v>AVEC</v>
      </c>
      <c r="E113" s="3" t="s">
        <v>53</v>
      </c>
      <c r="F113" s="3" t="s">
        <v>52</v>
      </c>
    </row>
    <row r="114">
      <c r="A114" s="3" t="s">
        <v>11313</v>
      </c>
      <c r="B114" s="1">
        <v>30000.0</v>
      </c>
      <c r="C114" s="3"/>
      <c r="D114" s="3" t="str">
        <f t="shared" si="1"/>
        <v>AVEC</v>
      </c>
      <c r="E114" s="3" t="s">
        <v>183</v>
      </c>
      <c r="F114" s="3" t="s">
        <v>1292</v>
      </c>
    </row>
    <row r="115">
      <c r="A115" s="3" t="s">
        <v>9339</v>
      </c>
      <c r="B115" s="1">
        <v>30000.0</v>
      </c>
      <c r="C115" s="1" t="s">
        <v>11214</v>
      </c>
      <c r="D115" s="3" t="str">
        <f t="shared" si="1"/>
        <v>AVEC</v>
      </c>
      <c r="E115" s="3" t="s">
        <v>183</v>
      </c>
      <c r="F115" s="3" t="s">
        <v>1292</v>
      </c>
    </row>
    <row r="116">
      <c r="A116" s="3" t="s">
        <v>11314</v>
      </c>
      <c r="B116" s="1">
        <v>30000.0</v>
      </c>
      <c r="C116" s="1" t="s">
        <v>11196</v>
      </c>
      <c r="D116" s="3" t="str">
        <f t="shared" si="1"/>
        <v>AVEC</v>
      </c>
      <c r="E116" s="3" t="s">
        <v>382</v>
      </c>
      <c r="F116" s="3" t="s">
        <v>11</v>
      </c>
    </row>
    <row r="117">
      <c r="A117" s="3" t="s">
        <v>11315</v>
      </c>
      <c r="B117" s="1">
        <v>29985.0</v>
      </c>
      <c r="C117" s="3"/>
      <c r="D117" s="3" t="str">
        <f t="shared" si="1"/>
        <v>AVEC</v>
      </c>
      <c r="E117" s="3" t="s">
        <v>80</v>
      </c>
      <c r="F117" s="3" t="s">
        <v>11</v>
      </c>
    </row>
    <row r="118">
      <c r="A118" s="3" t="s">
        <v>11316</v>
      </c>
      <c r="B118" s="1">
        <v>29750.0</v>
      </c>
      <c r="C118" s="1" t="s">
        <v>11200</v>
      </c>
      <c r="D118" s="3" t="str">
        <f t="shared" si="1"/>
        <v>AVEC</v>
      </c>
      <c r="E118" s="3" t="s">
        <v>80</v>
      </c>
      <c r="F118" s="3" t="s">
        <v>11</v>
      </c>
    </row>
    <row r="119">
      <c r="A119" s="3" t="s">
        <v>11317</v>
      </c>
      <c r="B119" s="1">
        <v>29000.0</v>
      </c>
      <c r="C119" s="1" t="s">
        <v>11200</v>
      </c>
      <c r="D119" s="3" t="str">
        <f t="shared" si="1"/>
        <v>AVEC</v>
      </c>
      <c r="E119" s="3" t="s">
        <v>80</v>
      </c>
      <c r="F119" s="3" t="s">
        <v>11</v>
      </c>
    </row>
    <row r="120">
      <c r="A120" s="3" t="s">
        <v>11318</v>
      </c>
      <c r="B120" s="1">
        <v>28500.0</v>
      </c>
      <c r="C120" s="1" t="s">
        <v>11200</v>
      </c>
      <c r="D120" s="3" t="str">
        <f t="shared" si="1"/>
        <v>AVEC</v>
      </c>
      <c r="E120" s="3" t="s">
        <v>80</v>
      </c>
      <c r="F120" s="3" t="s">
        <v>11</v>
      </c>
    </row>
    <row r="121">
      <c r="A121" s="3" t="s">
        <v>11319</v>
      </c>
      <c r="B121" s="1">
        <v>28000.0</v>
      </c>
      <c r="C121" s="1" t="s">
        <v>11196</v>
      </c>
      <c r="D121" s="3" t="str">
        <f t="shared" si="1"/>
        <v>AVEC</v>
      </c>
      <c r="E121" s="3" t="s">
        <v>183</v>
      </c>
      <c r="F121" s="3" t="s">
        <v>1292</v>
      </c>
    </row>
    <row r="122">
      <c r="A122" s="3" t="s">
        <v>11320</v>
      </c>
      <c r="B122" s="1">
        <v>28000.0</v>
      </c>
      <c r="C122" s="1" t="s">
        <v>11214</v>
      </c>
      <c r="D122" s="3" t="str">
        <f t="shared" si="1"/>
        <v>AVEC</v>
      </c>
      <c r="E122" s="3" t="s">
        <v>312</v>
      </c>
      <c r="F122" s="3" t="s">
        <v>2105</v>
      </c>
    </row>
    <row r="123">
      <c r="A123" s="3" t="s">
        <v>11321</v>
      </c>
      <c r="B123" s="1">
        <v>27778.0</v>
      </c>
      <c r="C123" s="3"/>
      <c r="D123" s="3" t="str">
        <f t="shared" si="1"/>
        <v>AVEC</v>
      </c>
      <c r="E123" s="3" t="s">
        <v>183</v>
      </c>
      <c r="F123" s="3" t="s">
        <v>1292</v>
      </c>
    </row>
    <row r="124">
      <c r="A124" s="3" t="s">
        <v>11322</v>
      </c>
      <c r="B124" s="1">
        <v>27500.0</v>
      </c>
      <c r="C124" s="1" t="s">
        <v>11200</v>
      </c>
      <c r="D124" s="3" t="str">
        <f t="shared" si="1"/>
        <v>AVEC</v>
      </c>
      <c r="E124" s="3" t="s">
        <v>53</v>
      </c>
      <c r="F124" s="3" t="s">
        <v>52</v>
      </c>
    </row>
    <row r="125">
      <c r="A125" s="3" t="s">
        <v>11323</v>
      </c>
      <c r="B125" s="1">
        <v>27000.0</v>
      </c>
      <c r="C125" s="1" t="s">
        <v>11196</v>
      </c>
      <c r="D125" s="3" t="str">
        <f t="shared" si="1"/>
        <v>AVEC</v>
      </c>
      <c r="E125" s="3" t="s">
        <v>382</v>
      </c>
      <c r="F125" s="3" t="s">
        <v>11</v>
      </c>
    </row>
    <row r="126">
      <c r="A126" s="3" t="s">
        <v>11324</v>
      </c>
      <c r="B126" s="1">
        <v>27000.0</v>
      </c>
      <c r="C126" s="1" t="s">
        <v>11240</v>
      </c>
      <c r="D126" s="3" t="str">
        <f t="shared" si="1"/>
        <v>AVEC</v>
      </c>
      <c r="E126" s="3" t="s">
        <v>80</v>
      </c>
      <c r="F126" s="3" t="s">
        <v>11</v>
      </c>
    </row>
    <row r="127">
      <c r="A127" s="3" t="s">
        <v>11325</v>
      </c>
      <c r="B127" s="1">
        <v>25062.0</v>
      </c>
      <c r="C127" s="3"/>
      <c r="D127" s="3" t="str">
        <f t="shared" si="1"/>
        <v>AVEC</v>
      </c>
      <c r="E127" s="3" t="s">
        <v>183</v>
      </c>
      <c r="F127" s="3" t="s">
        <v>1292</v>
      </c>
    </row>
    <row r="128">
      <c r="A128" s="3" t="s">
        <v>11326</v>
      </c>
      <c r="B128" s="1">
        <v>25000.0</v>
      </c>
      <c r="C128" s="3"/>
      <c r="D128" s="3" t="str">
        <f t="shared" si="1"/>
        <v>AVEC</v>
      </c>
      <c r="E128" s="3" t="s">
        <v>183</v>
      </c>
      <c r="F128" s="3" t="s">
        <v>11</v>
      </c>
    </row>
    <row r="129">
      <c r="A129" s="3" t="s">
        <v>11327</v>
      </c>
      <c r="B129" s="1">
        <v>25000.0</v>
      </c>
      <c r="C129" s="3"/>
      <c r="D129" s="3" t="str">
        <f t="shared" si="1"/>
        <v>AVEC</v>
      </c>
      <c r="E129" s="3" t="s">
        <v>80</v>
      </c>
      <c r="F129" s="3" t="s">
        <v>11</v>
      </c>
    </row>
    <row r="130">
      <c r="A130" s="3" t="s">
        <v>11328</v>
      </c>
      <c r="B130" s="1">
        <v>24500.0</v>
      </c>
      <c r="C130" s="1" t="s">
        <v>11196</v>
      </c>
      <c r="D130" s="3" t="str">
        <f t="shared" si="1"/>
        <v>AVEC</v>
      </c>
      <c r="E130" s="3" t="s">
        <v>183</v>
      </c>
      <c r="F130" s="3" t="s">
        <v>11</v>
      </c>
    </row>
    <row r="131">
      <c r="A131" s="3" t="s">
        <v>11329</v>
      </c>
      <c r="B131" s="1">
        <v>23000.0</v>
      </c>
      <c r="C131" s="3"/>
      <c r="D131" s="3" t="str">
        <f t="shared" si="1"/>
        <v>AVEC</v>
      </c>
      <c r="E131" s="3" t="s">
        <v>312</v>
      </c>
      <c r="F131" s="3" t="s">
        <v>2105</v>
      </c>
    </row>
    <row r="132">
      <c r="A132" s="3" t="s">
        <v>6060</v>
      </c>
      <c r="B132" s="1">
        <v>23000.0</v>
      </c>
      <c r="C132" s="1" t="s">
        <v>11196</v>
      </c>
      <c r="D132" s="3" t="str">
        <f t="shared" si="1"/>
        <v>AVEC</v>
      </c>
      <c r="E132" s="3" t="s">
        <v>183</v>
      </c>
      <c r="F132" s="3" t="s">
        <v>11</v>
      </c>
    </row>
    <row r="133">
      <c r="A133" s="3" t="s">
        <v>11330</v>
      </c>
      <c r="B133" s="1">
        <v>23000.0</v>
      </c>
      <c r="C133" s="1" t="s">
        <v>11202</v>
      </c>
      <c r="D133" s="3" t="str">
        <f t="shared" si="1"/>
        <v>AVEC</v>
      </c>
      <c r="E133" s="3" t="s">
        <v>31</v>
      </c>
      <c r="F133" s="3" t="s">
        <v>9455</v>
      </c>
    </row>
    <row r="134">
      <c r="A134" s="3" t="s">
        <v>11331</v>
      </c>
      <c r="B134" s="1">
        <v>23000.0</v>
      </c>
      <c r="C134" s="1" t="s">
        <v>11196</v>
      </c>
      <c r="D134" s="3" t="str">
        <f t="shared" si="1"/>
        <v>AVEC</v>
      </c>
      <c r="E134" s="3" t="s">
        <v>80</v>
      </c>
      <c r="F134" s="3" t="s">
        <v>11</v>
      </c>
    </row>
    <row r="135">
      <c r="A135" s="3" t="s">
        <v>11332</v>
      </c>
      <c r="B135" s="1">
        <v>22500.0</v>
      </c>
      <c r="C135" s="1" t="s">
        <v>11196</v>
      </c>
      <c r="D135" s="3" t="str">
        <f t="shared" si="1"/>
        <v>AVEC</v>
      </c>
      <c r="E135" s="3" t="s">
        <v>312</v>
      </c>
      <c r="F135" s="3" t="s">
        <v>2175</v>
      </c>
    </row>
    <row r="136">
      <c r="A136" s="3" t="s">
        <v>11333</v>
      </c>
      <c r="B136" s="1">
        <v>22500.0</v>
      </c>
      <c r="C136" s="3"/>
      <c r="D136" s="3" t="str">
        <f t="shared" si="1"/>
        <v>AVEC</v>
      </c>
      <c r="E136" s="3" t="s">
        <v>80</v>
      </c>
      <c r="F136" s="3" t="s">
        <v>11</v>
      </c>
    </row>
    <row r="137">
      <c r="A137" s="3" t="s">
        <v>11334</v>
      </c>
      <c r="B137" s="1">
        <v>22000.0</v>
      </c>
      <c r="C137" s="1" t="s">
        <v>11202</v>
      </c>
      <c r="D137" s="3" t="str">
        <f t="shared" si="1"/>
        <v>AVEC</v>
      </c>
      <c r="E137" s="3" t="e">
        <v>#N/A</v>
      </c>
      <c r="F137" s="3" t="e">
        <v>#N/A</v>
      </c>
    </row>
    <row r="138">
      <c r="A138" s="3" t="s">
        <v>11335</v>
      </c>
      <c r="B138" s="1">
        <v>22000.0</v>
      </c>
      <c r="C138" s="3"/>
      <c r="D138" s="3" t="str">
        <f t="shared" si="1"/>
        <v>AVEC</v>
      </c>
      <c r="E138" s="3" t="e">
        <v>#N/A</v>
      </c>
      <c r="F138" s="3" t="e">
        <v>#N/A</v>
      </c>
    </row>
    <row r="139">
      <c r="A139" s="3" t="s">
        <v>11336</v>
      </c>
      <c r="B139" s="1">
        <v>22000.0</v>
      </c>
      <c r="C139" s="3"/>
      <c r="D139" s="3" t="str">
        <f t="shared" si="1"/>
        <v>AVEC</v>
      </c>
      <c r="E139" s="3" t="s">
        <v>183</v>
      </c>
      <c r="F139" s="3" t="s">
        <v>11</v>
      </c>
    </row>
    <row r="140">
      <c r="A140" s="3" t="s">
        <v>11337</v>
      </c>
      <c r="B140" s="1">
        <v>22000.0</v>
      </c>
      <c r="C140" s="1" t="s">
        <v>11230</v>
      </c>
      <c r="D140" s="3" t="str">
        <f t="shared" si="1"/>
        <v>AVEC</v>
      </c>
      <c r="E140" s="3" t="s">
        <v>80</v>
      </c>
      <c r="F140" s="3" t="s">
        <v>11</v>
      </c>
    </row>
    <row r="141">
      <c r="A141" s="3" t="s">
        <v>9399</v>
      </c>
      <c r="B141" s="1">
        <v>21600.0</v>
      </c>
      <c r="C141" s="1" t="s">
        <v>11196</v>
      </c>
      <c r="D141" s="3" t="str">
        <f t="shared" si="1"/>
        <v>AVEC</v>
      </c>
      <c r="E141" s="3" t="s">
        <v>183</v>
      </c>
      <c r="F141" s="3" t="s">
        <v>1292</v>
      </c>
    </row>
    <row r="142">
      <c r="A142" s="3" t="s">
        <v>11338</v>
      </c>
      <c r="B142" s="1">
        <v>21500.0</v>
      </c>
      <c r="C142" s="3"/>
      <c r="D142" s="3" t="str">
        <f t="shared" si="1"/>
        <v>AVEC</v>
      </c>
      <c r="E142" s="3" t="s">
        <v>80</v>
      </c>
      <c r="F142" s="3" t="s">
        <v>11</v>
      </c>
    </row>
    <row r="143">
      <c r="A143" s="3" t="s">
        <v>11339</v>
      </c>
      <c r="B143" s="1">
        <v>21350.0</v>
      </c>
      <c r="C143" s="1" t="s">
        <v>11200</v>
      </c>
      <c r="D143" s="3" t="str">
        <f t="shared" si="1"/>
        <v>AVEC</v>
      </c>
      <c r="E143" s="3" t="s">
        <v>80</v>
      </c>
      <c r="F143" s="3" t="s">
        <v>11</v>
      </c>
    </row>
    <row r="144">
      <c r="A144" s="3" t="s">
        <v>11340</v>
      </c>
      <c r="B144" s="1">
        <v>21000.0</v>
      </c>
      <c r="C144" s="1" t="s">
        <v>11200</v>
      </c>
      <c r="D144" s="3" t="str">
        <f t="shared" si="1"/>
        <v>AVEC</v>
      </c>
      <c r="E144" s="3" t="s">
        <v>53</v>
      </c>
      <c r="F144" s="3" t="s">
        <v>52</v>
      </c>
    </row>
    <row r="145">
      <c r="A145" s="3" t="s">
        <v>11341</v>
      </c>
      <c r="B145" s="1">
        <v>21000.0</v>
      </c>
      <c r="C145" s="3"/>
      <c r="D145" s="3" t="str">
        <f t="shared" si="1"/>
        <v>AVEC</v>
      </c>
      <c r="E145" s="3" t="s">
        <v>183</v>
      </c>
      <c r="F145" s="3" t="s">
        <v>1292</v>
      </c>
    </row>
    <row r="146">
      <c r="A146" s="3" t="s">
        <v>11342</v>
      </c>
      <c r="B146" s="1">
        <v>21000.0</v>
      </c>
      <c r="C146" s="3"/>
      <c r="D146" s="3" t="str">
        <f t="shared" si="1"/>
        <v>AVEC</v>
      </c>
      <c r="E146" s="3" t="s">
        <v>183</v>
      </c>
      <c r="F146" s="3" t="s">
        <v>11</v>
      </c>
    </row>
    <row r="147">
      <c r="A147" s="3" t="s">
        <v>6611</v>
      </c>
      <c r="B147" s="1">
        <v>20686.0</v>
      </c>
      <c r="C147" s="3"/>
      <c r="D147" s="3" t="str">
        <f t="shared" si="1"/>
        <v>AVEC</v>
      </c>
      <c r="E147" s="3" t="s">
        <v>80</v>
      </c>
      <c r="F147" s="3" t="s">
        <v>11</v>
      </c>
    </row>
    <row r="148">
      <c r="A148" s="3" t="s">
        <v>11343</v>
      </c>
      <c r="B148" s="1">
        <v>20500.0</v>
      </c>
      <c r="C148" s="1" t="s">
        <v>11250</v>
      </c>
      <c r="D148" s="3" t="str">
        <f t="shared" si="1"/>
        <v>AVEC</v>
      </c>
      <c r="E148" s="3" t="s">
        <v>183</v>
      </c>
      <c r="F148" s="3" t="s">
        <v>1292</v>
      </c>
    </row>
    <row r="149">
      <c r="A149" s="3" t="s">
        <v>11344</v>
      </c>
      <c r="B149" s="1">
        <v>20500.0</v>
      </c>
      <c r="C149" s="1" t="s">
        <v>11202</v>
      </c>
      <c r="D149" s="3" t="str">
        <f t="shared" si="1"/>
        <v>AVEC</v>
      </c>
      <c r="E149" s="3" t="s">
        <v>312</v>
      </c>
      <c r="F149" s="3" t="s">
        <v>2105</v>
      </c>
    </row>
    <row r="150">
      <c r="A150" s="3" t="s">
        <v>11345</v>
      </c>
      <c r="B150" s="1">
        <v>20060.0</v>
      </c>
      <c r="C150" s="3"/>
      <c r="D150" s="3" t="str">
        <f t="shared" si="1"/>
        <v>AVEC</v>
      </c>
      <c r="E150" s="3" t="e">
        <v>#N/A</v>
      </c>
      <c r="F150" s="3" t="e">
        <v>#N/A</v>
      </c>
    </row>
    <row r="151">
      <c r="A151" s="3" t="s">
        <v>11346</v>
      </c>
      <c r="B151" s="1">
        <v>19500.0</v>
      </c>
      <c r="C151" s="1" t="s">
        <v>11214</v>
      </c>
      <c r="D151" s="3" t="str">
        <f t="shared" si="1"/>
        <v>AVEC</v>
      </c>
      <c r="E151" s="3" t="s">
        <v>80</v>
      </c>
      <c r="F151" s="3" t="s">
        <v>11</v>
      </c>
    </row>
    <row r="152">
      <c r="A152" s="3" t="s">
        <v>11347</v>
      </c>
      <c r="B152" s="1">
        <v>19000.0</v>
      </c>
      <c r="C152" s="1" t="s">
        <v>11198</v>
      </c>
      <c r="D152" s="3" t="str">
        <f t="shared" si="1"/>
        <v>AVEC</v>
      </c>
      <c r="E152" s="3" t="e">
        <v>#N/A</v>
      </c>
      <c r="F152" s="3" t="e">
        <v>#N/A</v>
      </c>
    </row>
    <row r="153">
      <c r="A153" s="3" t="s">
        <v>11348</v>
      </c>
      <c r="B153" s="1">
        <v>19000.0</v>
      </c>
      <c r="C153" s="3"/>
      <c r="D153" s="3" t="str">
        <f t="shared" si="1"/>
        <v>AVEC</v>
      </c>
      <c r="E153" s="3" t="s">
        <v>312</v>
      </c>
      <c r="F153" s="3" t="s">
        <v>2105</v>
      </c>
    </row>
    <row r="154">
      <c r="A154" s="3" t="s">
        <v>11349</v>
      </c>
      <c r="B154" s="1">
        <v>19000.0</v>
      </c>
      <c r="C154" s="3"/>
      <c r="D154" s="3" t="str">
        <f t="shared" si="1"/>
        <v>AVEC</v>
      </c>
      <c r="E154" s="3" t="s">
        <v>80</v>
      </c>
      <c r="F154" s="3" t="s">
        <v>11</v>
      </c>
    </row>
    <row r="155">
      <c r="A155" s="3" t="s">
        <v>11350</v>
      </c>
      <c r="B155" s="1">
        <v>18800.0</v>
      </c>
      <c r="C155" s="1" t="s">
        <v>11214</v>
      </c>
      <c r="D155" s="3" t="str">
        <f t="shared" si="1"/>
        <v>AVEC</v>
      </c>
      <c r="E155" s="3" t="s">
        <v>312</v>
      </c>
      <c r="F155" s="3" t="s">
        <v>2175</v>
      </c>
    </row>
    <row r="156">
      <c r="A156" s="3" t="s">
        <v>7813</v>
      </c>
      <c r="B156" s="1">
        <v>17528.0</v>
      </c>
      <c r="C156" s="3"/>
      <c r="D156" s="3" t="str">
        <f t="shared" si="1"/>
        <v>AVEC</v>
      </c>
      <c r="E156" s="3" t="s">
        <v>80</v>
      </c>
      <c r="F156" s="3" t="s">
        <v>11</v>
      </c>
    </row>
    <row r="157">
      <c r="A157" s="3" t="s">
        <v>11351</v>
      </c>
      <c r="B157" s="1">
        <v>17500.0</v>
      </c>
      <c r="C157" s="3"/>
      <c r="D157" s="3" t="str">
        <f t="shared" si="1"/>
        <v>AVEC</v>
      </c>
      <c r="E157" s="3" t="s">
        <v>312</v>
      </c>
      <c r="F157" s="3" t="s">
        <v>2105</v>
      </c>
    </row>
    <row r="158">
      <c r="A158" s="3" t="s">
        <v>11352</v>
      </c>
      <c r="B158" s="1">
        <v>17000.0</v>
      </c>
      <c r="C158" s="3"/>
      <c r="D158" s="3" t="str">
        <f t="shared" si="1"/>
        <v>AVEC</v>
      </c>
      <c r="E158" s="3" t="s">
        <v>312</v>
      </c>
      <c r="F158" s="3" t="s">
        <v>2105</v>
      </c>
    </row>
    <row r="159">
      <c r="A159" s="3" t="s">
        <v>11353</v>
      </c>
      <c r="B159" s="1">
        <v>17000.0</v>
      </c>
      <c r="C159" s="3"/>
      <c r="D159" s="3" t="str">
        <f t="shared" si="1"/>
        <v>AVEC</v>
      </c>
      <c r="E159" s="3" t="s">
        <v>80</v>
      </c>
      <c r="F159" s="3" t="s">
        <v>11</v>
      </c>
    </row>
    <row r="160">
      <c r="A160" s="3" t="s">
        <v>11354</v>
      </c>
      <c r="B160" s="1">
        <v>17000.0</v>
      </c>
      <c r="C160" s="1" t="s">
        <v>11200</v>
      </c>
      <c r="D160" s="3" t="str">
        <f t="shared" si="1"/>
        <v>AVEC</v>
      </c>
      <c r="E160" s="3" t="s">
        <v>80</v>
      </c>
      <c r="F160" s="3" t="s">
        <v>11</v>
      </c>
    </row>
    <row r="161">
      <c r="A161" s="3" t="s">
        <v>11355</v>
      </c>
      <c r="B161" s="1">
        <v>16770.0</v>
      </c>
      <c r="C161" s="1" t="s">
        <v>11196</v>
      </c>
      <c r="D161" s="3" t="str">
        <f t="shared" si="1"/>
        <v>AVEC</v>
      </c>
      <c r="E161" s="3" t="s">
        <v>80</v>
      </c>
      <c r="F161" s="3" t="s">
        <v>11</v>
      </c>
    </row>
    <row r="162">
      <c r="A162" s="3" t="s">
        <v>11356</v>
      </c>
      <c r="B162" s="1">
        <v>16628.76</v>
      </c>
      <c r="C162" s="3"/>
      <c r="D162" s="3" t="str">
        <f t="shared" si="1"/>
        <v>AVEC</v>
      </c>
      <c r="E162" s="3" t="s">
        <v>80</v>
      </c>
      <c r="F162" s="3" t="s">
        <v>11</v>
      </c>
    </row>
    <row r="163">
      <c r="A163" s="3" t="s">
        <v>11357</v>
      </c>
      <c r="B163" s="1">
        <v>16000.0</v>
      </c>
      <c r="C163" s="3"/>
      <c r="D163" s="3" t="str">
        <f t="shared" si="1"/>
        <v>AVEC</v>
      </c>
      <c r="E163" s="3" t="s">
        <v>312</v>
      </c>
      <c r="F163" s="3" t="s">
        <v>2105</v>
      </c>
    </row>
    <row r="164">
      <c r="A164" s="3" t="s">
        <v>11358</v>
      </c>
      <c r="B164" s="1">
        <v>16000.0</v>
      </c>
      <c r="C164" s="1" t="s">
        <v>11214</v>
      </c>
      <c r="D164" s="3" t="str">
        <f t="shared" si="1"/>
        <v>AVEC</v>
      </c>
      <c r="E164" s="3" t="s">
        <v>382</v>
      </c>
      <c r="F164" s="3" t="s">
        <v>11</v>
      </c>
    </row>
    <row r="165">
      <c r="A165" s="3" t="s">
        <v>11359</v>
      </c>
      <c r="B165" s="1">
        <v>16000.0</v>
      </c>
      <c r="C165" s="3"/>
      <c r="D165" s="3" t="str">
        <f t="shared" si="1"/>
        <v>AVEC</v>
      </c>
      <c r="E165" s="3" t="s">
        <v>382</v>
      </c>
      <c r="F165" s="3" t="s">
        <v>11</v>
      </c>
    </row>
    <row r="166">
      <c r="A166" s="3" t="s">
        <v>11360</v>
      </c>
      <c r="B166" s="1">
        <v>16000.0</v>
      </c>
      <c r="C166" s="1" t="s">
        <v>11196</v>
      </c>
      <c r="D166" s="3" t="str">
        <f t="shared" si="1"/>
        <v>AVEC</v>
      </c>
      <c r="E166" s="3" t="s">
        <v>183</v>
      </c>
      <c r="F166" s="3" t="s">
        <v>11</v>
      </c>
    </row>
    <row r="167">
      <c r="A167" s="3" t="s">
        <v>11361</v>
      </c>
      <c r="B167" s="1">
        <v>15920.46</v>
      </c>
      <c r="C167" s="3"/>
      <c r="D167" s="3" t="str">
        <f t="shared" si="1"/>
        <v>AVEC</v>
      </c>
      <c r="E167" s="3" t="s">
        <v>80</v>
      </c>
      <c r="F167" s="3" t="s">
        <v>11</v>
      </c>
    </row>
    <row r="168">
      <c r="A168" s="3" t="s">
        <v>11362</v>
      </c>
      <c r="B168" s="1">
        <v>15800.0</v>
      </c>
      <c r="C168" s="1" t="s">
        <v>11214</v>
      </c>
      <c r="D168" s="3" t="str">
        <f t="shared" si="1"/>
        <v>AVEC</v>
      </c>
      <c r="E168" s="3" t="s">
        <v>312</v>
      </c>
      <c r="F168" s="3" t="s">
        <v>2105</v>
      </c>
    </row>
    <row r="169">
      <c r="A169" s="3" t="s">
        <v>11363</v>
      </c>
      <c r="B169" s="1">
        <v>15500.0</v>
      </c>
      <c r="C169" s="1" t="s">
        <v>11250</v>
      </c>
      <c r="D169" s="3" t="str">
        <f t="shared" si="1"/>
        <v>AVEC</v>
      </c>
      <c r="E169" s="3" t="s">
        <v>53</v>
      </c>
      <c r="F169" s="3" t="s">
        <v>52</v>
      </c>
    </row>
    <row r="170">
      <c r="A170" s="3" t="s">
        <v>11364</v>
      </c>
      <c r="B170" s="1">
        <v>15500.0</v>
      </c>
      <c r="C170" s="1" t="s">
        <v>11196</v>
      </c>
      <c r="D170" s="3" t="str">
        <f t="shared" si="1"/>
        <v>AVEC</v>
      </c>
      <c r="E170" s="3" t="s">
        <v>382</v>
      </c>
      <c r="F170" s="3" t="s">
        <v>11</v>
      </c>
    </row>
    <row r="171">
      <c r="A171" s="3" t="s">
        <v>11365</v>
      </c>
      <c r="B171" s="1">
        <v>15280.0</v>
      </c>
      <c r="C171" s="3"/>
      <c r="D171" s="3" t="str">
        <f t="shared" si="1"/>
        <v>AVEC</v>
      </c>
      <c r="E171" s="3" t="s">
        <v>53</v>
      </c>
      <c r="F171" s="3" t="s">
        <v>52</v>
      </c>
    </row>
    <row r="172">
      <c r="A172" s="3" t="s">
        <v>11366</v>
      </c>
      <c r="B172" s="1">
        <v>15000.0</v>
      </c>
      <c r="C172" s="3"/>
      <c r="D172" s="3" t="str">
        <f t="shared" si="1"/>
        <v>AVEC</v>
      </c>
      <c r="E172" s="3" t="s">
        <v>53</v>
      </c>
      <c r="F172" s="3" t="s">
        <v>52</v>
      </c>
    </row>
    <row r="173">
      <c r="A173" s="3" t="s">
        <v>11367</v>
      </c>
      <c r="B173" s="1">
        <v>15000.0</v>
      </c>
      <c r="C173" s="1" t="s">
        <v>11214</v>
      </c>
      <c r="D173" s="3" t="str">
        <f t="shared" si="1"/>
        <v>AVEC</v>
      </c>
      <c r="E173" s="3" t="s">
        <v>183</v>
      </c>
      <c r="F173" s="3" t="s">
        <v>1292</v>
      </c>
    </row>
    <row r="174">
      <c r="A174" s="3" t="s">
        <v>11368</v>
      </c>
      <c r="B174" s="1">
        <v>15000.0</v>
      </c>
      <c r="C174" s="3"/>
      <c r="D174" s="3" t="str">
        <f t="shared" si="1"/>
        <v>AVEC</v>
      </c>
      <c r="E174" s="3" t="s">
        <v>183</v>
      </c>
      <c r="F174" s="3" t="s">
        <v>1292</v>
      </c>
    </row>
    <row r="175">
      <c r="A175" s="3" t="s">
        <v>11369</v>
      </c>
      <c r="B175" s="1">
        <v>15000.0</v>
      </c>
      <c r="C175" s="1" t="s">
        <v>11196</v>
      </c>
      <c r="D175" s="3" t="str">
        <f t="shared" si="1"/>
        <v>AVEC</v>
      </c>
      <c r="E175" s="3" t="s">
        <v>312</v>
      </c>
      <c r="F175" s="3" t="s">
        <v>2105</v>
      </c>
    </row>
    <row r="176">
      <c r="A176" s="3" t="s">
        <v>11370</v>
      </c>
      <c r="B176" s="1">
        <v>15000.0</v>
      </c>
      <c r="C176" s="1" t="s">
        <v>11196</v>
      </c>
      <c r="D176" s="3" t="str">
        <f t="shared" si="1"/>
        <v>AVEC</v>
      </c>
      <c r="E176" s="3" t="s">
        <v>382</v>
      </c>
      <c r="F176" s="3" t="s">
        <v>11</v>
      </c>
    </row>
    <row r="177">
      <c r="A177" s="3" t="s">
        <v>11371</v>
      </c>
      <c r="B177" s="1">
        <v>15000.0</v>
      </c>
      <c r="C177" s="1" t="s">
        <v>11372</v>
      </c>
      <c r="D177" s="3" t="str">
        <f t="shared" si="1"/>
        <v>AVEC</v>
      </c>
      <c r="E177" s="3" t="s">
        <v>382</v>
      </c>
      <c r="F177" s="3" t="s">
        <v>11</v>
      </c>
    </row>
    <row r="178">
      <c r="A178" s="3" t="s">
        <v>11373</v>
      </c>
      <c r="B178" s="1">
        <v>15000.0</v>
      </c>
      <c r="C178" s="1" t="s">
        <v>11200</v>
      </c>
      <c r="D178" s="3" t="str">
        <f t="shared" si="1"/>
        <v>AVEC</v>
      </c>
      <c r="E178" s="3" t="s">
        <v>183</v>
      </c>
      <c r="F178" s="3" t="s">
        <v>11</v>
      </c>
    </row>
    <row r="179">
      <c r="A179" s="3" t="s">
        <v>11374</v>
      </c>
      <c r="B179" s="1">
        <v>15000.0</v>
      </c>
      <c r="C179" s="3"/>
      <c r="D179" s="3" t="str">
        <f t="shared" si="1"/>
        <v>AVEC</v>
      </c>
      <c r="E179" s="3" t="s">
        <v>80</v>
      </c>
      <c r="F179" s="3" t="s">
        <v>11</v>
      </c>
    </row>
    <row r="180">
      <c r="A180" s="3" t="s">
        <v>11375</v>
      </c>
      <c r="B180" s="1">
        <v>14800.0</v>
      </c>
      <c r="C180" s="3"/>
      <c r="D180" s="3" t="str">
        <f t="shared" si="1"/>
        <v>AVEC</v>
      </c>
      <c r="E180" s="3" t="s">
        <v>183</v>
      </c>
      <c r="F180" s="3" t="s">
        <v>1292</v>
      </c>
    </row>
    <row r="181">
      <c r="A181" s="3" t="s">
        <v>7393</v>
      </c>
      <c r="B181" s="1">
        <v>14800.0</v>
      </c>
      <c r="C181" s="3"/>
      <c r="D181" s="3" t="str">
        <f t="shared" si="1"/>
        <v>AVEC</v>
      </c>
      <c r="E181" s="3" t="s">
        <v>382</v>
      </c>
      <c r="F181" s="3" t="s">
        <v>11</v>
      </c>
    </row>
    <row r="182">
      <c r="A182" s="3" t="s">
        <v>11376</v>
      </c>
      <c r="B182" s="1">
        <v>14653.49</v>
      </c>
      <c r="C182" s="1" t="s">
        <v>11200</v>
      </c>
      <c r="D182" s="3" t="str">
        <f t="shared" si="1"/>
        <v>AVEC</v>
      </c>
      <c r="E182" s="3" t="s">
        <v>80</v>
      </c>
      <c r="F182" s="3" t="s">
        <v>11</v>
      </c>
    </row>
    <row r="183">
      <c r="A183" s="3" t="s">
        <v>11377</v>
      </c>
      <c r="B183" s="1">
        <v>14500.0</v>
      </c>
      <c r="C183" s="1" t="s">
        <v>11210</v>
      </c>
      <c r="D183" s="3" t="str">
        <f t="shared" si="1"/>
        <v>AVEC</v>
      </c>
      <c r="E183" s="3" t="s">
        <v>183</v>
      </c>
      <c r="F183" s="3" t="s">
        <v>1292</v>
      </c>
    </row>
    <row r="184">
      <c r="A184" s="3" t="s">
        <v>11378</v>
      </c>
      <c r="B184" s="1">
        <v>14000.0</v>
      </c>
      <c r="C184" s="1" t="s">
        <v>11196</v>
      </c>
      <c r="D184" s="3" t="str">
        <f t="shared" si="1"/>
        <v>AVEC</v>
      </c>
      <c r="E184" s="3" t="s">
        <v>382</v>
      </c>
      <c r="F184" s="3" t="s">
        <v>11</v>
      </c>
    </row>
    <row r="185">
      <c r="A185" s="3" t="s">
        <v>11379</v>
      </c>
      <c r="B185" s="1">
        <v>14000.0</v>
      </c>
      <c r="C185" s="1" t="s">
        <v>11198</v>
      </c>
      <c r="D185" s="3" t="str">
        <f t="shared" si="1"/>
        <v>AVEC</v>
      </c>
      <c r="E185" s="3" t="s">
        <v>183</v>
      </c>
      <c r="F185" s="3" t="s">
        <v>11</v>
      </c>
    </row>
    <row r="186">
      <c r="A186" s="3" t="s">
        <v>11380</v>
      </c>
      <c r="B186" s="1">
        <v>14000.0</v>
      </c>
      <c r="C186" s="3"/>
      <c r="D186" s="3" t="str">
        <f t="shared" si="1"/>
        <v>AVEC</v>
      </c>
      <c r="E186" s="3" t="s">
        <v>183</v>
      </c>
      <c r="F186" s="3" t="s">
        <v>11</v>
      </c>
    </row>
    <row r="187">
      <c r="A187" s="3" t="s">
        <v>11381</v>
      </c>
      <c r="B187" s="1">
        <v>14000.0</v>
      </c>
      <c r="C187" s="1" t="s">
        <v>11222</v>
      </c>
      <c r="D187" s="3" t="str">
        <f t="shared" si="1"/>
        <v>AVEC</v>
      </c>
      <c r="E187" s="3" t="s">
        <v>80</v>
      </c>
      <c r="F187" s="3" t="s">
        <v>11</v>
      </c>
    </row>
    <row r="188">
      <c r="A188" s="3" t="s">
        <v>11382</v>
      </c>
      <c r="B188" s="1">
        <v>14000.0</v>
      </c>
      <c r="C188" s="3"/>
      <c r="D188" s="3" t="str">
        <f t="shared" si="1"/>
        <v>AVEC</v>
      </c>
      <c r="E188" s="3" t="s">
        <v>80</v>
      </c>
      <c r="F188" s="3" t="s">
        <v>11</v>
      </c>
    </row>
    <row r="189">
      <c r="A189" s="3" t="s">
        <v>11383</v>
      </c>
      <c r="B189" s="1">
        <v>13600.0</v>
      </c>
      <c r="C189" s="1" t="s">
        <v>11202</v>
      </c>
      <c r="D189" s="3" t="str">
        <f t="shared" si="1"/>
        <v>AVEC</v>
      </c>
      <c r="E189" s="3" t="s">
        <v>183</v>
      </c>
      <c r="F189" s="3" t="s">
        <v>1292</v>
      </c>
    </row>
    <row r="190">
      <c r="A190" s="3" t="s">
        <v>11384</v>
      </c>
      <c r="B190" s="1">
        <v>13050.0</v>
      </c>
      <c r="C190" s="1" t="s">
        <v>11202</v>
      </c>
      <c r="D190" s="3" t="str">
        <f t="shared" si="1"/>
        <v>AVEC</v>
      </c>
      <c r="E190" s="3" t="s">
        <v>382</v>
      </c>
      <c r="F190" s="3" t="s">
        <v>11</v>
      </c>
    </row>
    <row r="191">
      <c r="A191" s="3" t="s">
        <v>11385</v>
      </c>
      <c r="B191" s="1">
        <v>13000.0</v>
      </c>
      <c r="C191" s="3"/>
      <c r="D191" s="3" t="str">
        <f t="shared" si="1"/>
        <v>AVEC</v>
      </c>
      <c r="E191" s="3" t="s">
        <v>183</v>
      </c>
      <c r="F191" s="3" t="s">
        <v>11</v>
      </c>
    </row>
    <row r="192">
      <c r="A192" s="3" t="s">
        <v>11386</v>
      </c>
      <c r="B192" s="1">
        <v>13000.0</v>
      </c>
      <c r="C192" s="1" t="s">
        <v>11214</v>
      </c>
      <c r="D192" s="3" t="str">
        <f t="shared" si="1"/>
        <v>AVEC</v>
      </c>
      <c r="E192" s="3" t="s">
        <v>80</v>
      </c>
      <c r="F192" s="3" t="s">
        <v>11</v>
      </c>
    </row>
    <row r="193">
      <c r="A193" s="3" t="s">
        <v>11387</v>
      </c>
      <c r="B193" s="1">
        <v>13000.0</v>
      </c>
      <c r="C193" s="3"/>
      <c r="D193" s="3" t="str">
        <f t="shared" si="1"/>
        <v>AVEC</v>
      </c>
      <c r="E193" s="3" t="s">
        <v>183</v>
      </c>
      <c r="F193" s="3" t="s">
        <v>11</v>
      </c>
    </row>
    <row r="194">
      <c r="A194" s="3" t="s">
        <v>11388</v>
      </c>
      <c r="B194" s="1">
        <v>12000.0</v>
      </c>
      <c r="C194" s="1" t="s">
        <v>11214</v>
      </c>
      <c r="D194" s="3" t="str">
        <f t="shared" si="1"/>
        <v>AVEC</v>
      </c>
      <c r="E194" s="3" t="s">
        <v>53</v>
      </c>
      <c r="F194" s="3" t="s">
        <v>52</v>
      </c>
    </row>
    <row r="195">
      <c r="A195" s="3" t="s">
        <v>11389</v>
      </c>
      <c r="B195" s="1">
        <v>12000.0</v>
      </c>
      <c r="C195" s="3"/>
      <c r="D195" s="3" t="str">
        <f t="shared" si="1"/>
        <v>AVEC</v>
      </c>
      <c r="E195" s="3" t="s">
        <v>183</v>
      </c>
      <c r="F195" s="3" t="s">
        <v>11</v>
      </c>
    </row>
    <row r="196">
      <c r="A196" s="3" t="s">
        <v>11390</v>
      </c>
      <c r="B196" s="1">
        <v>12000.0</v>
      </c>
      <c r="C196" s="1" t="s">
        <v>11214</v>
      </c>
      <c r="D196" s="3" t="str">
        <f t="shared" si="1"/>
        <v>AVEC</v>
      </c>
      <c r="E196" s="3" t="s">
        <v>80</v>
      </c>
      <c r="F196" s="3" t="s">
        <v>11</v>
      </c>
    </row>
    <row r="197">
      <c r="A197" s="3" t="s">
        <v>11391</v>
      </c>
      <c r="B197" s="1">
        <v>12000.0</v>
      </c>
      <c r="C197" s="3"/>
      <c r="D197" s="3" t="str">
        <f t="shared" si="1"/>
        <v>AVEC</v>
      </c>
      <c r="E197" s="3" t="s">
        <v>80</v>
      </c>
      <c r="F197" s="3" t="s">
        <v>11</v>
      </c>
    </row>
    <row r="198">
      <c r="A198" s="3" t="s">
        <v>11392</v>
      </c>
      <c r="B198" s="1">
        <v>11950.0</v>
      </c>
      <c r="C198" s="1" t="s">
        <v>11200</v>
      </c>
      <c r="D198" s="3" t="str">
        <f t="shared" si="1"/>
        <v>AVEC</v>
      </c>
      <c r="E198" s="3" t="s">
        <v>183</v>
      </c>
      <c r="F198" s="3" t="s">
        <v>11</v>
      </c>
    </row>
    <row r="199">
      <c r="A199" s="3" t="s">
        <v>11393</v>
      </c>
      <c r="B199" s="1">
        <v>11620.0</v>
      </c>
      <c r="C199" s="3"/>
      <c r="D199" s="3" t="str">
        <f t="shared" si="1"/>
        <v>AVEC</v>
      </c>
      <c r="E199" s="3" t="s">
        <v>183</v>
      </c>
      <c r="F199" s="3" t="s">
        <v>1292</v>
      </c>
    </row>
    <row r="200">
      <c r="A200" s="3" t="s">
        <v>11394</v>
      </c>
      <c r="B200" s="1">
        <v>11500.0</v>
      </c>
      <c r="C200" s="1" t="s">
        <v>11222</v>
      </c>
      <c r="D200" s="3" t="str">
        <f t="shared" si="1"/>
        <v>AVEC</v>
      </c>
      <c r="E200" s="3" t="s">
        <v>183</v>
      </c>
      <c r="F200" s="3" t="s">
        <v>1292</v>
      </c>
    </row>
    <row r="201">
      <c r="A201" s="3" t="s">
        <v>11395</v>
      </c>
      <c r="B201" s="1">
        <v>11500.0</v>
      </c>
      <c r="C201" s="1" t="s">
        <v>11196</v>
      </c>
      <c r="D201" s="3" t="str">
        <f t="shared" si="1"/>
        <v>AVEC</v>
      </c>
      <c r="E201" s="3" t="s">
        <v>183</v>
      </c>
      <c r="F201" s="3" t="s">
        <v>1292</v>
      </c>
    </row>
    <row r="202">
      <c r="A202" s="3" t="s">
        <v>9120</v>
      </c>
      <c r="B202" s="1">
        <v>11500.0</v>
      </c>
      <c r="C202" s="1" t="s">
        <v>11198</v>
      </c>
      <c r="D202" s="3" t="str">
        <f t="shared" si="1"/>
        <v>AVEC</v>
      </c>
      <c r="E202" s="3" t="s">
        <v>80</v>
      </c>
      <c r="F202" s="3" t="s">
        <v>11</v>
      </c>
    </row>
    <row r="203">
      <c r="A203" s="3" t="s">
        <v>11396</v>
      </c>
      <c r="B203" s="1">
        <v>11380.0</v>
      </c>
      <c r="C203" s="1" t="s">
        <v>11196</v>
      </c>
      <c r="D203" s="3" t="str">
        <f t="shared" si="1"/>
        <v>AVEC</v>
      </c>
      <c r="E203" s="3" t="s">
        <v>312</v>
      </c>
      <c r="F203" s="3" t="s">
        <v>2105</v>
      </c>
    </row>
    <row r="204">
      <c r="A204" s="3" t="s">
        <v>11397</v>
      </c>
      <c r="B204" s="1">
        <v>11176.0</v>
      </c>
      <c r="C204" s="3"/>
      <c r="D204" s="3" t="str">
        <f t="shared" si="1"/>
        <v>AVEC</v>
      </c>
      <c r="E204" s="3" t="s">
        <v>382</v>
      </c>
      <c r="F204" s="3" t="s">
        <v>11</v>
      </c>
    </row>
    <row r="205">
      <c r="A205" s="3" t="s">
        <v>11398</v>
      </c>
      <c r="B205" s="1">
        <v>11011.0</v>
      </c>
      <c r="C205" s="3"/>
      <c r="D205" s="3" t="str">
        <f t="shared" si="1"/>
        <v>AVEC</v>
      </c>
      <c r="E205" s="3" t="s">
        <v>53</v>
      </c>
      <c r="F205" s="3" t="s">
        <v>52</v>
      </c>
    </row>
    <row r="206">
      <c r="A206" s="3" t="s">
        <v>11399</v>
      </c>
      <c r="B206" s="1">
        <v>11000.0</v>
      </c>
      <c r="C206" s="1" t="s">
        <v>11268</v>
      </c>
      <c r="D206" s="3" t="str">
        <f t="shared" si="1"/>
        <v>AVEC</v>
      </c>
      <c r="E206" s="3" t="e">
        <v>#N/A</v>
      </c>
      <c r="F206" s="3" t="e">
        <v>#N/A</v>
      </c>
    </row>
    <row r="207">
      <c r="A207" s="3" t="s">
        <v>11400</v>
      </c>
      <c r="B207" s="1">
        <v>11000.0</v>
      </c>
      <c r="C207" s="1" t="s">
        <v>11214</v>
      </c>
      <c r="D207" s="3" t="str">
        <f t="shared" si="1"/>
        <v>AVEC</v>
      </c>
      <c r="E207" s="3" t="s">
        <v>53</v>
      </c>
      <c r="F207" s="3" t="s">
        <v>52</v>
      </c>
    </row>
    <row r="208">
      <c r="A208" s="3" t="s">
        <v>11401</v>
      </c>
      <c r="B208" s="1">
        <v>11000.0</v>
      </c>
      <c r="C208" s="3"/>
      <c r="D208" s="3" t="str">
        <f t="shared" si="1"/>
        <v>AVEC</v>
      </c>
      <c r="E208" s="3" t="s">
        <v>312</v>
      </c>
      <c r="F208" s="3" t="s">
        <v>2105</v>
      </c>
    </row>
    <row r="209">
      <c r="A209" s="3" t="s">
        <v>11402</v>
      </c>
      <c r="B209" s="1">
        <v>10730.0</v>
      </c>
      <c r="C209" s="3"/>
      <c r="D209" s="3" t="str">
        <f t="shared" si="1"/>
        <v>AVEC</v>
      </c>
      <c r="E209" s="3" t="s">
        <v>312</v>
      </c>
      <c r="F209" s="3" t="s">
        <v>2105</v>
      </c>
    </row>
    <row r="210">
      <c r="A210" s="3" t="s">
        <v>11403</v>
      </c>
      <c r="B210" s="1">
        <v>10536.77</v>
      </c>
      <c r="C210" s="3"/>
      <c r="D210" s="3" t="str">
        <f t="shared" si="1"/>
        <v>AVEC</v>
      </c>
      <c r="E210" s="3" t="s">
        <v>183</v>
      </c>
      <c r="F210" s="3" t="s">
        <v>1292</v>
      </c>
    </row>
    <row r="211">
      <c r="A211" s="3" t="s">
        <v>11404</v>
      </c>
      <c r="B211" s="1">
        <v>10083.0</v>
      </c>
      <c r="C211" s="1" t="s">
        <v>11200</v>
      </c>
      <c r="D211" s="3" t="str">
        <f t="shared" si="1"/>
        <v>AVEC</v>
      </c>
      <c r="E211" s="3" t="s">
        <v>183</v>
      </c>
      <c r="F211" s="3" t="s">
        <v>11</v>
      </c>
    </row>
    <row r="212">
      <c r="A212" s="3" t="s">
        <v>11405</v>
      </c>
      <c r="B212" s="1">
        <v>10000.0</v>
      </c>
      <c r="C212" s="1" t="s">
        <v>11196</v>
      </c>
      <c r="D212" s="3" t="str">
        <f t="shared" si="1"/>
        <v>AVEC</v>
      </c>
      <c r="E212" s="3" t="e">
        <v>#N/A</v>
      </c>
      <c r="F212" s="3" t="e">
        <v>#N/A</v>
      </c>
    </row>
    <row r="213">
      <c r="A213" s="3" t="s">
        <v>11406</v>
      </c>
      <c r="B213" s="1">
        <v>10000.0</v>
      </c>
      <c r="C213" s="1" t="s">
        <v>11198</v>
      </c>
      <c r="D213" s="3" t="str">
        <f t="shared" si="1"/>
        <v>AVEC</v>
      </c>
      <c r="E213" s="3" t="s">
        <v>53</v>
      </c>
      <c r="F213" s="3" t="s">
        <v>52</v>
      </c>
    </row>
    <row r="214">
      <c r="A214" s="3" t="s">
        <v>11407</v>
      </c>
      <c r="B214" s="1">
        <v>10000.0</v>
      </c>
      <c r="C214" s="1" t="s">
        <v>11196</v>
      </c>
      <c r="D214" s="3" t="str">
        <f t="shared" si="1"/>
        <v>AVEC</v>
      </c>
      <c r="E214" s="3" t="s">
        <v>183</v>
      </c>
      <c r="F214" s="3" t="s">
        <v>1292</v>
      </c>
    </row>
    <row r="215">
      <c r="A215" s="3" t="s">
        <v>11408</v>
      </c>
      <c r="B215" s="1">
        <v>10000.0</v>
      </c>
      <c r="C215" s="3"/>
      <c r="D215" s="3" t="str">
        <f t="shared" si="1"/>
        <v>AVEC</v>
      </c>
      <c r="E215" s="3" t="s">
        <v>183</v>
      </c>
      <c r="F215" s="3" t="s">
        <v>1292</v>
      </c>
    </row>
    <row r="216">
      <c r="A216" s="3" t="s">
        <v>6631</v>
      </c>
      <c r="B216" s="1">
        <v>10000.0</v>
      </c>
      <c r="C216" s="1" t="s">
        <v>11196</v>
      </c>
      <c r="D216" s="3" t="str">
        <f t="shared" si="1"/>
        <v>AVEC</v>
      </c>
      <c r="E216" s="3" t="s">
        <v>382</v>
      </c>
      <c r="F216" s="3" t="s">
        <v>11</v>
      </c>
    </row>
    <row r="217">
      <c r="A217" s="3" t="s">
        <v>11409</v>
      </c>
      <c r="B217" s="1">
        <v>10000.0</v>
      </c>
      <c r="C217" s="3"/>
      <c r="D217" s="3" t="str">
        <f t="shared" si="1"/>
        <v>AVEC</v>
      </c>
      <c r="E217" s="3" t="s">
        <v>183</v>
      </c>
      <c r="F217" s="3" t="s">
        <v>11</v>
      </c>
    </row>
    <row r="218">
      <c r="A218" s="3" t="s">
        <v>11410</v>
      </c>
      <c r="B218" s="1">
        <v>10000.0</v>
      </c>
      <c r="C218" s="1" t="s">
        <v>11200</v>
      </c>
      <c r="D218" s="3" t="str">
        <f t="shared" si="1"/>
        <v>AVEC</v>
      </c>
      <c r="E218" s="3" t="s">
        <v>183</v>
      </c>
      <c r="F218" s="3" t="s">
        <v>11</v>
      </c>
    </row>
    <row r="219">
      <c r="A219" s="3" t="s">
        <v>11411</v>
      </c>
      <c r="B219" s="1">
        <v>10000.0</v>
      </c>
      <c r="C219" s="1" t="s">
        <v>11200</v>
      </c>
      <c r="D219" s="3" t="str">
        <f t="shared" si="1"/>
        <v>AVEC</v>
      </c>
      <c r="E219" s="3" t="s">
        <v>80</v>
      </c>
      <c r="F219" s="3" t="s">
        <v>11</v>
      </c>
    </row>
    <row r="220">
      <c r="A220" s="3" t="s">
        <v>11412</v>
      </c>
      <c r="B220" s="1">
        <v>10000.0</v>
      </c>
      <c r="C220" s="1" t="s">
        <v>11222</v>
      </c>
      <c r="D220" s="3" t="str">
        <f t="shared" si="1"/>
        <v>AVEC</v>
      </c>
      <c r="E220" s="3" t="s">
        <v>80</v>
      </c>
      <c r="F220" s="3" t="s">
        <v>11</v>
      </c>
    </row>
    <row r="221">
      <c r="A221" s="3" t="s">
        <v>11413</v>
      </c>
      <c r="B221" s="1">
        <v>10000.0</v>
      </c>
      <c r="C221" s="1" t="s">
        <v>11414</v>
      </c>
      <c r="D221" s="3" t="str">
        <f t="shared" si="1"/>
        <v>AVEC</v>
      </c>
      <c r="E221" s="3" t="s">
        <v>80</v>
      </c>
      <c r="F221" s="3" t="s">
        <v>11</v>
      </c>
    </row>
    <row r="222">
      <c r="A222" s="3" t="s">
        <v>11415</v>
      </c>
      <c r="B222" s="1">
        <v>10000.0</v>
      </c>
      <c r="C222" s="3"/>
      <c r="D222" s="3" t="str">
        <f t="shared" si="1"/>
        <v>AVEC</v>
      </c>
      <c r="E222" s="3" t="s">
        <v>80</v>
      </c>
      <c r="F222" s="3" t="s">
        <v>11</v>
      </c>
    </row>
    <row r="223">
      <c r="A223" s="3" t="s">
        <v>11416</v>
      </c>
      <c r="B223" s="1">
        <v>10000.0</v>
      </c>
      <c r="C223" s="1" t="s">
        <v>11214</v>
      </c>
      <c r="D223" s="3" t="str">
        <f t="shared" si="1"/>
        <v>AVEC</v>
      </c>
      <c r="E223" s="3" t="s">
        <v>80</v>
      </c>
      <c r="F223" s="3" t="s">
        <v>11</v>
      </c>
    </row>
    <row r="224">
      <c r="A224" s="3" t="s">
        <v>11417</v>
      </c>
      <c r="B224" s="1">
        <v>10000.0</v>
      </c>
      <c r="C224" s="1" t="s">
        <v>11196</v>
      </c>
      <c r="D224" s="3" t="str">
        <f t="shared" si="1"/>
        <v>AVEC</v>
      </c>
      <c r="E224" s="3" t="s">
        <v>80</v>
      </c>
      <c r="F224" s="3" t="s">
        <v>11</v>
      </c>
    </row>
    <row r="225">
      <c r="A225" s="3" t="s">
        <v>11418</v>
      </c>
      <c r="B225" s="1">
        <v>10000.0</v>
      </c>
      <c r="C225" s="1" t="s">
        <v>11196</v>
      </c>
      <c r="D225" s="3" t="str">
        <f t="shared" si="1"/>
        <v>AVEC</v>
      </c>
      <c r="E225" s="3" t="s">
        <v>80</v>
      </c>
      <c r="F225" s="3" t="s">
        <v>11</v>
      </c>
    </row>
    <row r="226">
      <c r="A226" s="3" t="s">
        <v>11419</v>
      </c>
      <c r="B226" s="1">
        <v>10000.0</v>
      </c>
      <c r="C226" s="1" t="s">
        <v>11268</v>
      </c>
      <c r="D226" s="3" t="str">
        <f t="shared" si="1"/>
        <v>AVEC</v>
      </c>
      <c r="E226" s="3" t="s">
        <v>80</v>
      </c>
      <c r="F226" s="3" t="s">
        <v>11</v>
      </c>
    </row>
    <row r="227">
      <c r="A227" s="3" t="s">
        <v>11420</v>
      </c>
      <c r="B227" s="1">
        <v>10000.0</v>
      </c>
      <c r="C227" s="1" t="s">
        <v>11196</v>
      </c>
      <c r="D227" s="3" t="str">
        <f t="shared" si="1"/>
        <v>AVEC</v>
      </c>
      <c r="E227" s="3" t="s">
        <v>80</v>
      </c>
      <c r="F227" s="3" t="s">
        <v>11</v>
      </c>
    </row>
    <row r="228">
      <c r="A228" s="3" t="s">
        <v>11421</v>
      </c>
      <c r="B228" s="1">
        <v>9980.0</v>
      </c>
      <c r="C228" s="1" t="s">
        <v>11200</v>
      </c>
      <c r="D228" s="3" t="str">
        <f t="shared" si="1"/>
        <v>AVEC</v>
      </c>
      <c r="E228" s="3" t="s">
        <v>80</v>
      </c>
      <c r="F228" s="3" t="s">
        <v>11</v>
      </c>
    </row>
    <row r="229">
      <c r="A229" s="3" t="s">
        <v>11422</v>
      </c>
      <c r="B229" s="1">
        <v>9880.0</v>
      </c>
      <c r="C229" s="3"/>
      <c r="D229" s="3" t="str">
        <f t="shared" si="1"/>
        <v>AVEC</v>
      </c>
      <c r="E229" s="3" t="s">
        <v>53</v>
      </c>
      <c r="F229" s="3" t="s">
        <v>52</v>
      </c>
    </row>
    <row r="230">
      <c r="A230" s="3" t="s">
        <v>6479</v>
      </c>
      <c r="B230" s="1">
        <v>9750.0</v>
      </c>
      <c r="C230" s="1" t="s">
        <v>11200</v>
      </c>
      <c r="D230" s="3" t="str">
        <f t="shared" si="1"/>
        <v>AVEC</v>
      </c>
      <c r="E230" s="3" t="s">
        <v>80</v>
      </c>
      <c r="F230" s="3" t="s">
        <v>11</v>
      </c>
    </row>
    <row r="231">
      <c r="A231" s="3" t="s">
        <v>11423</v>
      </c>
      <c r="B231" s="1">
        <v>9600.0</v>
      </c>
      <c r="C231" s="3"/>
      <c r="D231" s="3" t="str">
        <f t="shared" si="1"/>
        <v>AVEC</v>
      </c>
      <c r="E231" s="3" t="s">
        <v>382</v>
      </c>
      <c r="F231" s="3" t="s">
        <v>11</v>
      </c>
    </row>
    <row r="232">
      <c r="A232" s="3" t="s">
        <v>11424</v>
      </c>
      <c r="B232" s="1">
        <v>9520.0</v>
      </c>
      <c r="C232" s="3"/>
      <c r="D232" s="3" t="str">
        <f t="shared" si="1"/>
        <v>AVEC</v>
      </c>
      <c r="E232" s="3" t="s">
        <v>80</v>
      </c>
      <c r="F232" s="3" t="s">
        <v>11</v>
      </c>
    </row>
    <row r="233">
      <c r="A233" s="3" t="s">
        <v>11425</v>
      </c>
      <c r="B233" s="1">
        <v>9500.0</v>
      </c>
      <c r="C233" s="1" t="s">
        <v>11214</v>
      </c>
      <c r="D233" s="3" t="str">
        <f t="shared" si="1"/>
        <v>AVEC</v>
      </c>
      <c r="E233" s="3" t="s">
        <v>382</v>
      </c>
      <c r="F233" s="3" t="s">
        <v>11</v>
      </c>
    </row>
    <row r="234">
      <c r="A234" s="3" t="s">
        <v>11426</v>
      </c>
      <c r="B234" s="1">
        <v>9500.0</v>
      </c>
      <c r="C234" s="1" t="s">
        <v>11214</v>
      </c>
      <c r="D234" s="3" t="str">
        <f t="shared" si="1"/>
        <v>AVEC</v>
      </c>
      <c r="E234" s="3" t="s">
        <v>80</v>
      </c>
      <c r="F234" s="3" t="s">
        <v>11</v>
      </c>
    </row>
    <row r="235">
      <c r="A235" s="3" t="s">
        <v>11427</v>
      </c>
      <c r="B235" s="1">
        <v>9500.0</v>
      </c>
      <c r="C235" s="1" t="s">
        <v>11196</v>
      </c>
      <c r="D235" s="3" t="str">
        <f t="shared" si="1"/>
        <v>AVEC</v>
      </c>
      <c r="E235" s="3" t="s">
        <v>80</v>
      </c>
      <c r="F235" s="3" t="s">
        <v>11</v>
      </c>
    </row>
    <row r="236">
      <c r="A236" s="3" t="s">
        <v>11428</v>
      </c>
      <c r="B236" s="1">
        <v>9400.0</v>
      </c>
      <c r="C236" s="3"/>
      <c r="D236" s="3" t="str">
        <f t="shared" si="1"/>
        <v>AVEC</v>
      </c>
      <c r="E236" s="3" t="s">
        <v>53</v>
      </c>
      <c r="F236" s="3" t="s">
        <v>52</v>
      </c>
    </row>
    <row r="237">
      <c r="A237" s="3" t="s">
        <v>11429</v>
      </c>
      <c r="B237" s="1">
        <v>9000.0</v>
      </c>
      <c r="C237" s="3"/>
      <c r="D237" s="3" t="str">
        <f t="shared" si="1"/>
        <v>AVEC</v>
      </c>
      <c r="E237" s="3" t="s">
        <v>183</v>
      </c>
      <c r="F237" s="3" t="s">
        <v>11</v>
      </c>
    </row>
    <row r="238">
      <c r="A238" s="3" t="s">
        <v>11430</v>
      </c>
      <c r="B238" s="1">
        <v>9000.0</v>
      </c>
      <c r="C238" s="1" t="s">
        <v>11196</v>
      </c>
      <c r="D238" s="3" t="str">
        <f t="shared" si="1"/>
        <v>AVEC</v>
      </c>
      <c r="E238" s="3" t="s">
        <v>183</v>
      </c>
      <c r="F238" s="3" t="s">
        <v>11</v>
      </c>
    </row>
    <row r="239">
      <c r="A239" s="3" t="s">
        <v>11431</v>
      </c>
      <c r="B239" s="1">
        <v>9000.0</v>
      </c>
      <c r="C239" s="1" t="s">
        <v>11202</v>
      </c>
      <c r="D239" s="3" t="str">
        <f t="shared" si="1"/>
        <v>AVEC</v>
      </c>
      <c r="E239" s="3" t="s">
        <v>183</v>
      </c>
      <c r="F239" s="3" t="s">
        <v>11</v>
      </c>
    </row>
    <row r="240">
      <c r="A240" s="3" t="s">
        <v>7334</v>
      </c>
      <c r="B240" s="1">
        <v>9000.0</v>
      </c>
      <c r="C240" s="1" t="s">
        <v>11200</v>
      </c>
      <c r="D240" s="3" t="str">
        <f t="shared" si="1"/>
        <v>AVEC</v>
      </c>
      <c r="E240" s="3" t="s">
        <v>80</v>
      </c>
      <c r="F240" s="3" t="s">
        <v>11</v>
      </c>
    </row>
    <row r="241">
      <c r="A241" s="3" t="s">
        <v>11432</v>
      </c>
      <c r="B241" s="1">
        <v>9000.0</v>
      </c>
      <c r="C241" s="1" t="s">
        <v>11214</v>
      </c>
      <c r="D241" s="3" t="str">
        <f t="shared" si="1"/>
        <v>AVEC</v>
      </c>
      <c r="E241" s="3" t="s">
        <v>80</v>
      </c>
      <c r="F241" s="3" t="s">
        <v>11</v>
      </c>
    </row>
    <row r="242">
      <c r="A242" s="3" t="s">
        <v>11433</v>
      </c>
      <c r="B242" s="1">
        <v>9000.0</v>
      </c>
      <c r="C242" s="3"/>
      <c r="D242" s="3" t="str">
        <f t="shared" si="1"/>
        <v>AVEC</v>
      </c>
      <c r="E242" s="3" t="s">
        <v>80</v>
      </c>
      <c r="F242" s="3" t="s">
        <v>11</v>
      </c>
    </row>
    <row r="243">
      <c r="A243" s="3" t="s">
        <v>11434</v>
      </c>
      <c r="B243" s="1">
        <v>8907.0</v>
      </c>
      <c r="C243" s="1" t="s">
        <v>11214</v>
      </c>
      <c r="D243" s="3" t="str">
        <f t="shared" si="1"/>
        <v>AVEC</v>
      </c>
      <c r="E243" s="3" t="s">
        <v>53</v>
      </c>
      <c r="F243" s="3" t="s">
        <v>52</v>
      </c>
    </row>
    <row r="244">
      <c r="A244" s="3" t="s">
        <v>11435</v>
      </c>
      <c r="B244" s="1">
        <v>8800.0</v>
      </c>
      <c r="C244" s="3"/>
      <c r="D244" s="3" t="str">
        <f t="shared" si="1"/>
        <v>AVEC</v>
      </c>
      <c r="E244" s="3" t="s">
        <v>312</v>
      </c>
      <c r="F244" s="3" t="s">
        <v>2105</v>
      </c>
    </row>
    <row r="245">
      <c r="A245" s="3" t="s">
        <v>11436</v>
      </c>
      <c r="B245" s="1">
        <v>8640.0</v>
      </c>
      <c r="C245" s="3"/>
      <c r="D245" s="3" t="str">
        <f t="shared" si="1"/>
        <v>AVEC</v>
      </c>
      <c r="E245" s="3" t="s">
        <v>183</v>
      </c>
      <c r="F245" s="3" t="s">
        <v>11</v>
      </c>
    </row>
    <row r="246">
      <c r="A246" s="3" t="s">
        <v>11437</v>
      </c>
      <c r="B246" s="1">
        <v>8605.0</v>
      </c>
      <c r="C246" s="3"/>
      <c r="D246" s="3" t="str">
        <f t="shared" si="1"/>
        <v>AVEC</v>
      </c>
      <c r="E246" s="3" t="s">
        <v>53</v>
      </c>
      <c r="F246" s="3" t="s">
        <v>52</v>
      </c>
    </row>
    <row r="247">
      <c r="A247" s="3" t="s">
        <v>11438</v>
      </c>
      <c r="B247" s="1">
        <v>8500.0</v>
      </c>
      <c r="C247" s="1" t="s">
        <v>11196</v>
      </c>
      <c r="D247" s="3" t="str">
        <f t="shared" si="1"/>
        <v>AVEC</v>
      </c>
      <c r="E247" s="3" t="s">
        <v>183</v>
      </c>
      <c r="F247" s="3" t="s">
        <v>1292</v>
      </c>
    </row>
    <row r="248">
      <c r="A248" s="3" t="s">
        <v>11439</v>
      </c>
      <c r="B248" s="1">
        <v>8400.0</v>
      </c>
      <c r="C248" s="3"/>
      <c r="D248" s="3" t="str">
        <f t="shared" si="1"/>
        <v>AVEC</v>
      </c>
      <c r="E248" s="3" t="s">
        <v>53</v>
      </c>
      <c r="F248" s="3" t="s">
        <v>52</v>
      </c>
    </row>
    <row r="249">
      <c r="A249" s="3" t="s">
        <v>11440</v>
      </c>
      <c r="B249" s="1">
        <v>8308.0</v>
      </c>
      <c r="C249" s="1" t="s">
        <v>11268</v>
      </c>
      <c r="D249" s="3" t="str">
        <f t="shared" si="1"/>
        <v>AVEC</v>
      </c>
      <c r="E249" s="3" t="s">
        <v>183</v>
      </c>
      <c r="F249" s="3" t="s">
        <v>11</v>
      </c>
    </row>
    <row r="250">
      <c r="A250" s="3" t="s">
        <v>11441</v>
      </c>
      <c r="B250" s="1">
        <v>8300.0</v>
      </c>
      <c r="C250" s="1" t="s">
        <v>11214</v>
      </c>
      <c r="D250" s="3" t="str">
        <f t="shared" si="1"/>
        <v>AVEC</v>
      </c>
      <c r="E250" s="3" t="s">
        <v>80</v>
      </c>
      <c r="F250" s="3" t="s">
        <v>11</v>
      </c>
    </row>
    <row r="251">
      <c r="A251" s="3" t="s">
        <v>11442</v>
      </c>
      <c r="B251" s="1">
        <v>8200.0</v>
      </c>
      <c r="C251" s="1" t="s">
        <v>11196</v>
      </c>
      <c r="D251" s="3" t="str">
        <f t="shared" si="1"/>
        <v>AVEC</v>
      </c>
      <c r="E251" s="3" t="s">
        <v>183</v>
      </c>
      <c r="F251" s="3" t="s">
        <v>1292</v>
      </c>
    </row>
    <row r="252">
      <c r="A252" s="3" t="s">
        <v>11443</v>
      </c>
      <c r="B252" s="1">
        <v>8000.0</v>
      </c>
      <c r="C252" s="1" t="s">
        <v>11200</v>
      </c>
      <c r="D252" s="3" t="str">
        <f t="shared" si="1"/>
        <v>AVEC</v>
      </c>
      <c r="E252" s="3" t="s">
        <v>183</v>
      </c>
      <c r="F252" s="3" t="s">
        <v>1292</v>
      </c>
    </row>
    <row r="253">
      <c r="A253" s="3" t="s">
        <v>11444</v>
      </c>
      <c r="B253" s="1">
        <v>8000.0</v>
      </c>
      <c r="C253" s="3"/>
      <c r="D253" s="3" t="str">
        <f t="shared" si="1"/>
        <v>AVEC</v>
      </c>
      <c r="E253" s="3" t="s">
        <v>312</v>
      </c>
      <c r="F253" s="3" t="s">
        <v>2105</v>
      </c>
    </row>
    <row r="254">
      <c r="A254" s="3" t="s">
        <v>11445</v>
      </c>
      <c r="B254" s="1">
        <v>8000.0</v>
      </c>
      <c r="C254" s="3"/>
      <c r="D254" s="3" t="str">
        <f t="shared" si="1"/>
        <v>AVEC</v>
      </c>
      <c r="E254" s="3" t="s">
        <v>312</v>
      </c>
      <c r="F254" s="3" t="s">
        <v>2105</v>
      </c>
    </row>
    <row r="255">
      <c r="A255" s="3" t="s">
        <v>11446</v>
      </c>
      <c r="B255" s="1">
        <v>8000.0</v>
      </c>
      <c r="C255" s="3"/>
      <c r="D255" s="3" t="str">
        <f t="shared" si="1"/>
        <v>AVEC</v>
      </c>
      <c r="E255" s="3" t="s">
        <v>382</v>
      </c>
      <c r="F255" s="3" t="s">
        <v>11</v>
      </c>
    </row>
    <row r="256">
      <c r="A256" s="3" t="s">
        <v>11447</v>
      </c>
      <c r="B256" s="1">
        <v>8000.0</v>
      </c>
      <c r="C256" s="3"/>
      <c r="D256" s="3" t="str">
        <f t="shared" si="1"/>
        <v>AVEC</v>
      </c>
      <c r="E256" s="3" t="s">
        <v>382</v>
      </c>
      <c r="F256" s="3" t="s">
        <v>11</v>
      </c>
    </row>
    <row r="257">
      <c r="A257" s="3" t="s">
        <v>11448</v>
      </c>
      <c r="B257" s="1">
        <v>8000.0</v>
      </c>
      <c r="C257" s="3"/>
      <c r="D257" s="3" t="str">
        <f t="shared" si="1"/>
        <v>AVEC</v>
      </c>
      <c r="E257" s="3" t="s">
        <v>183</v>
      </c>
      <c r="F257" s="3" t="s">
        <v>11</v>
      </c>
    </row>
    <row r="258">
      <c r="A258" s="3" t="s">
        <v>11449</v>
      </c>
      <c r="B258" s="1">
        <v>8000.0</v>
      </c>
      <c r="C258" s="3"/>
      <c r="D258" s="3" t="str">
        <f t="shared" si="1"/>
        <v>AVEC</v>
      </c>
      <c r="E258" s="3" t="s">
        <v>183</v>
      </c>
      <c r="F258" s="3" t="s">
        <v>11</v>
      </c>
    </row>
    <row r="259">
      <c r="A259" s="3" t="s">
        <v>11450</v>
      </c>
      <c r="B259" s="1">
        <v>8000.0</v>
      </c>
      <c r="C259" s="3"/>
      <c r="D259" s="3" t="str">
        <f t="shared" si="1"/>
        <v>AVEC</v>
      </c>
      <c r="E259" s="3" t="s">
        <v>183</v>
      </c>
      <c r="F259" s="3" t="s">
        <v>11</v>
      </c>
    </row>
    <row r="260">
      <c r="A260" s="3" t="s">
        <v>11451</v>
      </c>
      <c r="B260" s="1">
        <v>8000.0</v>
      </c>
      <c r="C260" s="1" t="s">
        <v>11196</v>
      </c>
      <c r="D260" s="3" t="str">
        <f t="shared" si="1"/>
        <v>AVEC</v>
      </c>
      <c r="E260" s="3" t="s">
        <v>80</v>
      </c>
      <c r="F260" s="3" t="s">
        <v>11</v>
      </c>
    </row>
    <row r="261">
      <c r="A261" s="3" t="s">
        <v>11452</v>
      </c>
      <c r="B261" s="1">
        <v>8000.0</v>
      </c>
      <c r="C261" s="3"/>
      <c r="D261" s="3" t="str">
        <f t="shared" si="1"/>
        <v>AVEC</v>
      </c>
      <c r="E261" s="3" t="s">
        <v>80</v>
      </c>
      <c r="F261" s="3" t="s">
        <v>11</v>
      </c>
    </row>
    <row r="262">
      <c r="A262" s="3" t="s">
        <v>11453</v>
      </c>
      <c r="B262" s="1">
        <v>7932.0</v>
      </c>
      <c r="C262" s="3"/>
      <c r="D262" s="3" t="str">
        <f t="shared" si="1"/>
        <v>AVEC</v>
      </c>
      <c r="E262" s="3" t="s">
        <v>53</v>
      </c>
      <c r="F262" s="3" t="s">
        <v>52</v>
      </c>
    </row>
    <row r="263">
      <c r="A263" s="3" t="s">
        <v>6012</v>
      </c>
      <c r="B263" s="1">
        <v>7800.0</v>
      </c>
      <c r="C263" s="1" t="s">
        <v>11250</v>
      </c>
      <c r="D263" s="3" t="str">
        <f t="shared" si="1"/>
        <v>AVEC</v>
      </c>
      <c r="E263" s="3" t="s">
        <v>382</v>
      </c>
      <c r="F263" s="3" t="s">
        <v>11</v>
      </c>
    </row>
    <row r="264">
      <c r="A264" s="3" t="s">
        <v>7249</v>
      </c>
      <c r="B264" s="1">
        <v>7800.0</v>
      </c>
      <c r="C264" s="1" t="s">
        <v>11196</v>
      </c>
      <c r="D264" s="3" t="str">
        <f t="shared" si="1"/>
        <v>AVEC</v>
      </c>
      <c r="E264" s="3" t="s">
        <v>80</v>
      </c>
      <c r="F264" s="3" t="s">
        <v>11</v>
      </c>
    </row>
    <row r="265">
      <c r="A265" s="3" t="s">
        <v>11454</v>
      </c>
      <c r="B265" s="1">
        <v>7800.0</v>
      </c>
      <c r="C265" s="3"/>
      <c r="D265" s="3" t="str">
        <f t="shared" si="1"/>
        <v>AVEC</v>
      </c>
      <c r="E265" s="3" t="s">
        <v>80</v>
      </c>
      <c r="F265" s="3" t="s">
        <v>11</v>
      </c>
    </row>
    <row r="266">
      <c r="A266" s="3" t="s">
        <v>11455</v>
      </c>
      <c r="B266" s="1">
        <v>7600.0</v>
      </c>
      <c r="C266" s="1" t="s">
        <v>11200</v>
      </c>
      <c r="D266" s="3" t="str">
        <f t="shared" si="1"/>
        <v>AVEC</v>
      </c>
      <c r="E266" s="3" t="e">
        <v>#N/A</v>
      </c>
      <c r="F266" s="3" t="e">
        <v>#N/A</v>
      </c>
    </row>
    <row r="267">
      <c r="A267" s="3" t="s">
        <v>11456</v>
      </c>
      <c r="B267" s="1">
        <v>7600.0</v>
      </c>
      <c r="C267" s="3"/>
      <c r="D267" s="3" t="str">
        <f t="shared" si="1"/>
        <v>AVEC</v>
      </c>
      <c r="E267" s="3" t="s">
        <v>382</v>
      </c>
      <c r="F267" s="3" t="s">
        <v>11</v>
      </c>
    </row>
    <row r="268">
      <c r="A268" s="3" t="s">
        <v>11457</v>
      </c>
      <c r="B268" s="1">
        <v>7500.0</v>
      </c>
      <c r="C268" s="3"/>
      <c r="D268" s="3" t="str">
        <f t="shared" si="1"/>
        <v>AVEC</v>
      </c>
      <c r="E268" s="3" t="s">
        <v>53</v>
      </c>
      <c r="F268" s="3" t="s">
        <v>52</v>
      </c>
    </row>
    <row r="269">
      <c r="A269" s="3" t="s">
        <v>11458</v>
      </c>
      <c r="B269" s="1">
        <v>7500.0</v>
      </c>
      <c r="C269" s="1" t="s">
        <v>11214</v>
      </c>
      <c r="D269" s="3" t="str">
        <f t="shared" si="1"/>
        <v>AVEC</v>
      </c>
      <c r="E269" s="3" t="s">
        <v>183</v>
      </c>
      <c r="F269" s="3" t="s">
        <v>11</v>
      </c>
    </row>
    <row r="270">
      <c r="A270" s="3" t="s">
        <v>11459</v>
      </c>
      <c r="B270" s="1">
        <v>7475.0</v>
      </c>
      <c r="C270" s="1" t="s">
        <v>11200</v>
      </c>
      <c r="D270" s="3" t="str">
        <f t="shared" si="1"/>
        <v>AVEC</v>
      </c>
      <c r="E270" s="3" t="s">
        <v>53</v>
      </c>
      <c r="F270" s="3" t="s">
        <v>52</v>
      </c>
    </row>
    <row r="271">
      <c r="A271" s="3" t="s">
        <v>11460</v>
      </c>
      <c r="B271" s="1">
        <v>7370.0</v>
      </c>
      <c r="C271" s="1" t="s">
        <v>11222</v>
      </c>
      <c r="D271" s="3" t="str">
        <f t="shared" si="1"/>
        <v>AVEC</v>
      </c>
      <c r="E271" s="3" t="s">
        <v>183</v>
      </c>
      <c r="F271" s="3" t="s">
        <v>11</v>
      </c>
    </row>
    <row r="272">
      <c r="A272" s="3" t="s">
        <v>11461</v>
      </c>
      <c r="B272" s="1">
        <v>7300.0</v>
      </c>
      <c r="C272" s="1" t="s">
        <v>11200</v>
      </c>
      <c r="D272" s="3" t="str">
        <f t="shared" si="1"/>
        <v>AVEC</v>
      </c>
      <c r="E272" s="3" t="s">
        <v>183</v>
      </c>
      <c r="F272" s="3" t="s">
        <v>1292</v>
      </c>
    </row>
    <row r="273">
      <c r="A273" s="3" t="s">
        <v>11462</v>
      </c>
      <c r="B273" s="1">
        <v>7100.0</v>
      </c>
      <c r="C273" s="1" t="s">
        <v>11214</v>
      </c>
      <c r="D273" s="3" t="str">
        <f t="shared" si="1"/>
        <v>AVEC</v>
      </c>
      <c r="E273" s="3" t="s">
        <v>80</v>
      </c>
      <c r="F273" s="3" t="s">
        <v>11</v>
      </c>
    </row>
    <row r="274">
      <c r="A274" s="3" t="s">
        <v>11463</v>
      </c>
      <c r="B274" s="1">
        <v>7000.0</v>
      </c>
      <c r="C274" s="1" t="s">
        <v>11196</v>
      </c>
      <c r="D274" s="3" t="str">
        <f t="shared" si="1"/>
        <v>AVEC</v>
      </c>
      <c r="E274" s="3" t="s">
        <v>183</v>
      </c>
      <c r="F274" s="3" t="s">
        <v>1292</v>
      </c>
    </row>
    <row r="275">
      <c r="A275" s="3" t="s">
        <v>11464</v>
      </c>
      <c r="B275" s="1">
        <v>7000.0</v>
      </c>
      <c r="C275" s="1" t="s">
        <v>11214</v>
      </c>
      <c r="D275" s="3" t="str">
        <f t="shared" si="1"/>
        <v>AVEC</v>
      </c>
      <c r="E275" s="3" t="s">
        <v>183</v>
      </c>
      <c r="F275" s="3" t="s">
        <v>1292</v>
      </c>
    </row>
    <row r="276">
      <c r="A276" s="3" t="s">
        <v>11465</v>
      </c>
      <c r="B276" s="1">
        <v>7000.0</v>
      </c>
      <c r="C276" s="3"/>
      <c r="D276" s="3" t="str">
        <f t="shared" si="1"/>
        <v>AVEC</v>
      </c>
      <c r="E276" s="3" t="s">
        <v>183</v>
      </c>
      <c r="F276" s="3" t="s">
        <v>1292</v>
      </c>
    </row>
    <row r="277">
      <c r="A277" s="3" t="s">
        <v>11466</v>
      </c>
      <c r="B277" s="1">
        <v>7000.0</v>
      </c>
      <c r="C277" s="1" t="s">
        <v>11196</v>
      </c>
      <c r="D277" s="3" t="str">
        <f t="shared" si="1"/>
        <v>AVEC</v>
      </c>
      <c r="E277" s="3" t="s">
        <v>183</v>
      </c>
      <c r="F277" s="3" t="s">
        <v>1292</v>
      </c>
    </row>
    <row r="278">
      <c r="A278" s="3" t="s">
        <v>11467</v>
      </c>
      <c r="B278" s="1">
        <v>7000.0</v>
      </c>
      <c r="C278" s="1" t="s">
        <v>11268</v>
      </c>
      <c r="D278" s="3" t="str">
        <f t="shared" si="1"/>
        <v>AVEC</v>
      </c>
      <c r="E278" s="3" t="s">
        <v>183</v>
      </c>
      <c r="F278" s="3" t="s">
        <v>11</v>
      </c>
    </row>
    <row r="279">
      <c r="A279" s="3" t="s">
        <v>11468</v>
      </c>
      <c r="B279" s="1">
        <v>7000.0</v>
      </c>
      <c r="C279" s="3"/>
      <c r="D279" s="3" t="str">
        <f t="shared" si="1"/>
        <v>AVEC</v>
      </c>
      <c r="E279" s="3" t="s">
        <v>183</v>
      </c>
      <c r="F279" s="3" t="s">
        <v>11</v>
      </c>
    </row>
    <row r="280">
      <c r="A280" s="3" t="s">
        <v>11469</v>
      </c>
      <c r="B280" s="1">
        <v>7000.0</v>
      </c>
      <c r="C280" s="3"/>
      <c r="D280" s="3" t="str">
        <f t="shared" si="1"/>
        <v>AVEC</v>
      </c>
      <c r="E280" s="3" t="s">
        <v>80</v>
      </c>
      <c r="F280" s="3" t="s">
        <v>11</v>
      </c>
    </row>
    <row r="281">
      <c r="A281" s="3" t="s">
        <v>11470</v>
      </c>
      <c r="B281" s="1">
        <v>7000.0</v>
      </c>
      <c r="C281" s="3"/>
      <c r="D281" s="3" t="str">
        <f t="shared" si="1"/>
        <v>AVEC</v>
      </c>
      <c r="E281" s="3" t="s">
        <v>382</v>
      </c>
      <c r="F281" s="3" t="s">
        <v>11</v>
      </c>
    </row>
    <row r="282">
      <c r="A282" s="3" t="s">
        <v>11471</v>
      </c>
      <c r="B282" s="1">
        <v>6900.0</v>
      </c>
      <c r="C282" s="1" t="s">
        <v>11214</v>
      </c>
      <c r="D282" s="3" t="str">
        <f t="shared" si="1"/>
        <v>AVEC</v>
      </c>
      <c r="E282" s="3" t="s">
        <v>80</v>
      </c>
      <c r="F282" s="3" t="s">
        <v>11</v>
      </c>
    </row>
    <row r="283">
      <c r="A283" s="3" t="s">
        <v>11472</v>
      </c>
      <c r="B283" s="1">
        <v>6800.0</v>
      </c>
      <c r="C283" s="3"/>
      <c r="D283" s="3" t="str">
        <f t="shared" si="1"/>
        <v>AVEC</v>
      </c>
      <c r="E283" s="3" t="s">
        <v>80</v>
      </c>
      <c r="F283" s="3" t="s">
        <v>11</v>
      </c>
    </row>
    <row r="284">
      <c r="A284" s="3" t="s">
        <v>11473</v>
      </c>
      <c r="B284" s="1">
        <v>6500.0</v>
      </c>
      <c r="C284" s="3"/>
      <c r="D284" s="3" t="str">
        <f t="shared" si="1"/>
        <v>AVEC</v>
      </c>
      <c r="E284" s="3" t="e">
        <v>#N/A</v>
      </c>
      <c r="F284" s="3" t="e">
        <v>#N/A</v>
      </c>
    </row>
    <row r="285">
      <c r="A285" s="3" t="s">
        <v>1157</v>
      </c>
      <c r="B285" s="1">
        <v>6500.0</v>
      </c>
      <c r="C285" s="3"/>
      <c r="D285" s="3" t="str">
        <f t="shared" si="1"/>
        <v>AVEC</v>
      </c>
      <c r="E285" s="3" t="s">
        <v>31</v>
      </c>
      <c r="F285" s="3" t="s">
        <v>9455</v>
      </c>
    </row>
    <row r="286">
      <c r="A286" s="3" t="s">
        <v>11474</v>
      </c>
      <c r="B286" s="1">
        <v>6500.0</v>
      </c>
      <c r="C286" s="3"/>
      <c r="D286" s="3" t="str">
        <f t="shared" si="1"/>
        <v>AVEC</v>
      </c>
      <c r="E286" s="3" t="s">
        <v>80</v>
      </c>
      <c r="F286" s="3" t="s">
        <v>11</v>
      </c>
    </row>
    <row r="287">
      <c r="A287" s="3" t="s">
        <v>11475</v>
      </c>
      <c r="B287" s="1">
        <v>6500.0</v>
      </c>
      <c r="C287" s="3"/>
      <c r="D287" s="3" t="str">
        <f t="shared" si="1"/>
        <v>AVEC</v>
      </c>
      <c r="E287" s="3" t="s">
        <v>80</v>
      </c>
      <c r="F287" s="3" t="s">
        <v>11</v>
      </c>
    </row>
    <row r="288">
      <c r="A288" s="3" t="s">
        <v>11476</v>
      </c>
      <c r="B288" s="1">
        <v>6500.0</v>
      </c>
      <c r="C288" s="3"/>
      <c r="D288" s="3" t="str">
        <f t="shared" si="1"/>
        <v>AVEC</v>
      </c>
      <c r="E288" s="3" t="s">
        <v>80</v>
      </c>
      <c r="F288" s="3" t="s">
        <v>11</v>
      </c>
    </row>
    <row r="289">
      <c r="A289" s="3" t="s">
        <v>11477</v>
      </c>
      <c r="B289" s="1">
        <v>6400.0</v>
      </c>
      <c r="C289" s="1" t="s">
        <v>11240</v>
      </c>
      <c r="D289" s="3" t="str">
        <f t="shared" si="1"/>
        <v>AVEC</v>
      </c>
      <c r="E289" s="3" t="s">
        <v>183</v>
      </c>
      <c r="F289" s="3" t="s">
        <v>11</v>
      </c>
    </row>
    <row r="290">
      <c r="A290" s="3" t="s">
        <v>11478</v>
      </c>
      <c r="B290" s="1">
        <v>6182.0</v>
      </c>
      <c r="C290" s="3"/>
      <c r="D290" s="3" t="str">
        <f t="shared" si="1"/>
        <v>AVEC</v>
      </c>
      <c r="E290" s="3" t="s">
        <v>80</v>
      </c>
      <c r="F290" s="3" t="s">
        <v>11</v>
      </c>
    </row>
    <row r="291">
      <c r="A291" s="3" t="s">
        <v>11479</v>
      </c>
      <c r="B291" s="1">
        <v>6100.0</v>
      </c>
      <c r="C291" s="3"/>
      <c r="D291" s="3" t="str">
        <f t="shared" si="1"/>
        <v>AVEC</v>
      </c>
      <c r="E291" s="3" t="s">
        <v>80</v>
      </c>
      <c r="F291" s="3" t="s">
        <v>11</v>
      </c>
    </row>
    <row r="292">
      <c r="A292" s="3" t="s">
        <v>11480</v>
      </c>
      <c r="B292" s="1">
        <v>6000.0</v>
      </c>
      <c r="C292" s="1" t="s">
        <v>11196</v>
      </c>
      <c r="D292" s="3" t="str">
        <f t="shared" si="1"/>
        <v>AVEC</v>
      </c>
      <c r="E292" s="3" t="e">
        <v>#N/A</v>
      </c>
      <c r="F292" s="3" t="e">
        <v>#N/A</v>
      </c>
    </row>
    <row r="293">
      <c r="A293" s="3" t="s">
        <v>5004</v>
      </c>
      <c r="B293" s="1">
        <v>6000.0</v>
      </c>
      <c r="C293" s="3"/>
      <c r="D293" s="3" t="str">
        <f t="shared" si="1"/>
        <v>AVEC</v>
      </c>
      <c r="E293" s="3" t="s">
        <v>312</v>
      </c>
      <c r="F293" s="3" t="s">
        <v>2105</v>
      </c>
    </row>
    <row r="294">
      <c r="A294" s="3" t="s">
        <v>11481</v>
      </c>
      <c r="B294" s="1">
        <v>6000.0</v>
      </c>
      <c r="C294" s="3"/>
      <c r="D294" s="3" t="str">
        <f t="shared" si="1"/>
        <v>AVEC</v>
      </c>
      <c r="E294" s="3" t="s">
        <v>312</v>
      </c>
      <c r="F294" s="3" t="s">
        <v>2105</v>
      </c>
    </row>
    <row r="295">
      <c r="A295" s="3" t="s">
        <v>11482</v>
      </c>
      <c r="B295" s="1">
        <v>6000.0</v>
      </c>
      <c r="C295" s="3"/>
      <c r="D295" s="3" t="str">
        <f t="shared" si="1"/>
        <v>AVEC</v>
      </c>
      <c r="E295" s="3" t="s">
        <v>312</v>
      </c>
      <c r="F295" s="3" t="s">
        <v>2105</v>
      </c>
    </row>
    <row r="296">
      <c r="A296" s="3" t="s">
        <v>11483</v>
      </c>
      <c r="B296" s="1">
        <v>6000.0</v>
      </c>
      <c r="C296" s="3"/>
      <c r="D296" s="3" t="str">
        <f t="shared" si="1"/>
        <v>AVEC</v>
      </c>
      <c r="E296" s="3" t="s">
        <v>183</v>
      </c>
      <c r="F296" s="3" t="s">
        <v>11</v>
      </c>
    </row>
    <row r="297">
      <c r="A297" s="3" t="s">
        <v>11484</v>
      </c>
      <c r="B297" s="1">
        <v>6000.0</v>
      </c>
      <c r="C297" s="3"/>
      <c r="D297" s="3" t="str">
        <f t="shared" si="1"/>
        <v>AVEC</v>
      </c>
      <c r="E297" s="3" t="s">
        <v>183</v>
      </c>
      <c r="F297" s="3" t="s">
        <v>11</v>
      </c>
    </row>
    <row r="298">
      <c r="A298" s="3" t="s">
        <v>11485</v>
      </c>
      <c r="B298" s="1">
        <v>6000.0</v>
      </c>
      <c r="C298" s="1" t="s">
        <v>11196</v>
      </c>
      <c r="D298" s="3" t="str">
        <f t="shared" si="1"/>
        <v>AVEC</v>
      </c>
      <c r="E298" s="3" t="s">
        <v>183</v>
      </c>
      <c r="F298" s="3" t="s">
        <v>11</v>
      </c>
    </row>
    <row r="299">
      <c r="A299" s="3" t="s">
        <v>1060</v>
      </c>
      <c r="B299" s="1">
        <v>6000.0</v>
      </c>
      <c r="C299" s="3"/>
      <c r="D299" s="3" t="str">
        <f t="shared" si="1"/>
        <v>AVEC</v>
      </c>
      <c r="E299" s="3" t="s">
        <v>31</v>
      </c>
      <c r="F299" s="3" t="s">
        <v>9455</v>
      </c>
    </row>
    <row r="300">
      <c r="A300" s="3" t="s">
        <v>11486</v>
      </c>
      <c r="B300" s="1">
        <v>6000.0</v>
      </c>
      <c r="C300" s="1" t="s">
        <v>11200</v>
      </c>
      <c r="D300" s="3" t="str">
        <f t="shared" si="1"/>
        <v>AVEC</v>
      </c>
      <c r="E300" s="3" t="s">
        <v>80</v>
      </c>
      <c r="F300" s="3" t="s">
        <v>11</v>
      </c>
    </row>
    <row r="301">
      <c r="A301" s="3" t="s">
        <v>11487</v>
      </c>
      <c r="B301" s="1">
        <v>6000.0</v>
      </c>
      <c r="C301" s="1" t="s">
        <v>11200</v>
      </c>
      <c r="D301" s="3" t="str">
        <f t="shared" si="1"/>
        <v>AVEC</v>
      </c>
      <c r="E301" s="3" t="s">
        <v>80</v>
      </c>
      <c r="F301" s="3" t="s">
        <v>11</v>
      </c>
    </row>
    <row r="302">
      <c r="A302" s="3" t="s">
        <v>11488</v>
      </c>
      <c r="B302" s="1">
        <v>6000.0</v>
      </c>
      <c r="C302" s="1" t="s">
        <v>11200</v>
      </c>
      <c r="D302" s="3" t="str">
        <f t="shared" si="1"/>
        <v>AVEC</v>
      </c>
      <c r="E302" s="3" t="s">
        <v>80</v>
      </c>
      <c r="F302" s="3" t="s">
        <v>11</v>
      </c>
    </row>
    <row r="303">
      <c r="A303" s="3" t="s">
        <v>11489</v>
      </c>
      <c r="B303" s="1">
        <v>5900.0</v>
      </c>
      <c r="C303" s="3"/>
      <c r="D303" s="3" t="str">
        <f t="shared" si="1"/>
        <v>AVEC</v>
      </c>
      <c r="E303" s="3" t="s">
        <v>183</v>
      </c>
      <c r="F303" s="3" t="s">
        <v>1292</v>
      </c>
    </row>
    <row r="304">
      <c r="A304" s="3" t="s">
        <v>11490</v>
      </c>
      <c r="B304" s="1">
        <v>5750.0</v>
      </c>
      <c r="C304" s="1" t="s">
        <v>11196</v>
      </c>
      <c r="D304" s="3" t="str">
        <f t="shared" si="1"/>
        <v>AVEC</v>
      </c>
      <c r="E304" s="3" t="s">
        <v>183</v>
      </c>
      <c r="F304" s="3" t="s">
        <v>1292</v>
      </c>
    </row>
    <row r="305">
      <c r="A305" s="3" t="s">
        <v>11491</v>
      </c>
      <c r="B305" s="1">
        <v>5688.0</v>
      </c>
      <c r="C305" s="1" t="s">
        <v>11214</v>
      </c>
      <c r="D305" s="3" t="str">
        <f t="shared" si="1"/>
        <v>AVEC</v>
      </c>
      <c r="E305" s="3" t="s">
        <v>53</v>
      </c>
      <c r="F305" s="3" t="s">
        <v>52</v>
      </c>
    </row>
    <row r="306">
      <c r="A306" s="3" t="s">
        <v>11492</v>
      </c>
      <c r="B306" s="1">
        <v>5500.0</v>
      </c>
      <c r="C306" s="3"/>
      <c r="D306" s="3" t="str">
        <f t="shared" si="1"/>
        <v>AVEC</v>
      </c>
      <c r="E306" s="3" t="e">
        <v>#N/A</v>
      </c>
      <c r="F306" s="3" t="e">
        <v>#N/A</v>
      </c>
    </row>
    <row r="307">
      <c r="A307" s="3" t="s">
        <v>11493</v>
      </c>
      <c r="B307" s="1">
        <v>5500.0</v>
      </c>
      <c r="C307" s="1" t="s">
        <v>11196</v>
      </c>
      <c r="D307" s="3" t="str">
        <f t="shared" si="1"/>
        <v>AVEC</v>
      </c>
      <c r="E307" s="3" t="s">
        <v>53</v>
      </c>
      <c r="F307" s="3" t="s">
        <v>52</v>
      </c>
    </row>
    <row r="308">
      <c r="A308" s="3" t="s">
        <v>11494</v>
      </c>
      <c r="B308" s="1">
        <v>5500.0</v>
      </c>
      <c r="C308" s="1" t="s">
        <v>11222</v>
      </c>
      <c r="D308" s="3" t="str">
        <f t="shared" si="1"/>
        <v>AVEC</v>
      </c>
      <c r="E308" s="3" t="s">
        <v>382</v>
      </c>
      <c r="F308" s="3" t="s">
        <v>11</v>
      </c>
    </row>
    <row r="309">
      <c r="A309" s="3" t="s">
        <v>11495</v>
      </c>
      <c r="B309" s="1">
        <v>5500.0</v>
      </c>
      <c r="C309" s="1" t="s">
        <v>11214</v>
      </c>
      <c r="D309" s="3" t="str">
        <f t="shared" si="1"/>
        <v>AVEC</v>
      </c>
      <c r="E309" s="3" t="s">
        <v>80</v>
      </c>
      <c r="F309" s="3" t="s">
        <v>11</v>
      </c>
    </row>
    <row r="310">
      <c r="A310" s="3" t="s">
        <v>11496</v>
      </c>
      <c r="B310" s="1">
        <v>5394.0</v>
      </c>
      <c r="C310" s="1" t="s">
        <v>11214</v>
      </c>
      <c r="D310" s="3" t="str">
        <f t="shared" si="1"/>
        <v>AVEC</v>
      </c>
      <c r="E310" s="3" t="s">
        <v>80</v>
      </c>
      <c r="F310" s="3" t="s">
        <v>11</v>
      </c>
    </row>
    <row r="311">
      <c r="A311" s="3" t="s">
        <v>11497</v>
      </c>
      <c r="B311" s="1">
        <v>5000.0</v>
      </c>
      <c r="C311" s="3"/>
      <c r="D311" s="3" t="str">
        <f t="shared" si="1"/>
        <v>AVEC</v>
      </c>
      <c r="E311" s="3" t="e">
        <v>#N/A</v>
      </c>
      <c r="F311" s="3" t="e">
        <v>#N/A</v>
      </c>
    </row>
    <row r="312">
      <c r="A312" s="3" t="s">
        <v>11498</v>
      </c>
      <c r="B312" s="1">
        <v>5000.0</v>
      </c>
      <c r="C312" s="1" t="s">
        <v>11196</v>
      </c>
      <c r="D312" s="3" t="str">
        <f t="shared" si="1"/>
        <v>AVEC</v>
      </c>
      <c r="E312" s="3" t="e">
        <v>#N/A</v>
      </c>
      <c r="F312" s="3" t="e">
        <v>#N/A</v>
      </c>
    </row>
    <row r="313">
      <c r="A313" s="3" t="s">
        <v>11499</v>
      </c>
      <c r="B313" s="1">
        <v>5000.0</v>
      </c>
      <c r="C313" s="1" t="s">
        <v>11214</v>
      </c>
      <c r="D313" s="3" t="str">
        <f t="shared" si="1"/>
        <v>AVEC</v>
      </c>
      <c r="E313" s="3" t="e">
        <v>#N/A</v>
      </c>
      <c r="F313" s="3" t="e">
        <v>#N/A</v>
      </c>
    </row>
    <row r="314">
      <c r="A314" s="3" t="s">
        <v>11500</v>
      </c>
      <c r="B314" s="1">
        <v>5000.0</v>
      </c>
      <c r="C314" s="3"/>
      <c r="D314" s="3" t="str">
        <f t="shared" si="1"/>
        <v>AVEC</v>
      </c>
      <c r="E314" s="3" t="s">
        <v>53</v>
      </c>
      <c r="F314" s="3" t="s">
        <v>52</v>
      </c>
    </row>
    <row r="315">
      <c r="A315" s="3" t="s">
        <v>11501</v>
      </c>
      <c r="B315" s="1">
        <v>5000.0</v>
      </c>
      <c r="C315" s="1" t="s">
        <v>11222</v>
      </c>
      <c r="D315" s="3" t="str">
        <f t="shared" si="1"/>
        <v>AVEC</v>
      </c>
      <c r="E315" s="3" t="s">
        <v>183</v>
      </c>
      <c r="F315" s="3" t="s">
        <v>1292</v>
      </c>
    </row>
    <row r="316">
      <c r="A316" s="3" t="s">
        <v>11502</v>
      </c>
      <c r="B316" s="1">
        <v>5000.0</v>
      </c>
      <c r="C316" s="1" t="s">
        <v>11200</v>
      </c>
      <c r="D316" s="3" t="str">
        <f t="shared" si="1"/>
        <v>AVEC</v>
      </c>
      <c r="E316" s="3" t="s">
        <v>183</v>
      </c>
      <c r="F316" s="3" t="s">
        <v>1292</v>
      </c>
    </row>
    <row r="317">
      <c r="A317" s="3" t="s">
        <v>11503</v>
      </c>
      <c r="B317" s="1">
        <v>5000.0</v>
      </c>
      <c r="C317" s="3"/>
      <c r="D317" s="3" t="str">
        <f t="shared" si="1"/>
        <v>AVEC</v>
      </c>
      <c r="E317" s="3" t="s">
        <v>183</v>
      </c>
      <c r="F317" s="3" t="s">
        <v>1292</v>
      </c>
    </row>
    <row r="318">
      <c r="A318" s="3" t="s">
        <v>11504</v>
      </c>
      <c r="B318" s="1">
        <v>5000.0</v>
      </c>
      <c r="C318" s="3"/>
      <c r="D318" s="3" t="str">
        <f t="shared" si="1"/>
        <v>AVEC</v>
      </c>
      <c r="E318" s="3" t="s">
        <v>312</v>
      </c>
      <c r="F318" s="3" t="s">
        <v>2105</v>
      </c>
    </row>
    <row r="319">
      <c r="A319" s="3" t="s">
        <v>11505</v>
      </c>
      <c r="B319" s="1">
        <v>5000.0</v>
      </c>
      <c r="C319" s="3"/>
      <c r="D319" s="3" t="str">
        <f t="shared" si="1"/>
        <v>AVEC</v>
      </c>
      <c r="E319" s="3" t="s">
        <v>312</v>
      </c>
      <c r="F319" s="3" t="s">
        <v>2105</v>
      </c>
    </row>
    <row r="320">
      <c r="A320" s="3" t="s">
        <v>11506</v>
      </c>
      <c r="B320" s="1">
        <v>5000.0</v>
      </c>
      <c r="C320" s="3"/>
      <c r="D320" s="3" t="str">
        <f t="shared" si="1"/>
        <v>AVEC</v>
      </c>
      <c r="E320" s="3" t="s">
        <v>382</v>
      </c>
      <c r="F320" s="3" t="s">
        <v>11</v>
      </c>
    </row>
    <row r="321">
      <c r="A321" s="3" t="s">
        <v>11507</v>
      </c>
      <c r="B321" s="1">
        <v>5000.0</v>
      </c>
      <c r="C321" s="3"/>
      <c r="D321" s="3" t="str">
        <f t="shared" si="1"/>
        <v>AVEC</v>
      </c>
      <c r="E321" s="3" t="s">
        <v>382</v>
      </c>
      <c r="F321" s="3" t="s">
        <v>11</v>
      </c>
    </row>
    <row r="322">
      <c r="A322" s="3" t="s">
        <v>11508</v>
      </c>
      <c r="B322" s="1">
        <v>5000.0</v>
      </c>
      <c r="C322" s="1" t="s">
        <v>11222</v>
      </c>
      <c r="D322" s="3" t="str">
        <f t="shared" si="1"/>
        <v>AVEC</v>
      </c>
      <c r="E322" s="3" t="s">
        <v>382</v>
      </c>
      <c r="F322" s="3" t="s">
        <v>11</v>
      </c>
    </row>
    <row r="323">
      <c r="A323" s="3" t="s">
        <v>11509</v>
      </c>
      <c r="B323" s="1">
        <v>5000.0</v>
      </c>
      <c r="C323" s="3"/>
      <c r="D323" s="3" t="str">
        <f t="shared" si="1"/>
        <v>AVEC</v>
      </c>
      <c r="E323" s="3" t="s">
        <v>183</v>
      </c>
      <c r="F323" s="3" t="s">
        <v>11</v>
      </c>
    </row>
    <row r="324">
      <c r="A324" s="3" t="s">
        <v>11510</v>
      </c>
      <c r="B324" s="1">
        <v>5000.0</v>
      </c>
      <c r="C324" s="3"/>
      <c r="D324" s="3" t="str">
        <f t="shared" si="1"/>
        <v>AVEC</v>
      </c>
      <c r="E324" s="3" t="s">
        <v>31</v>
      </c>
      <c r="F324" s="3" t="s">
        <v>9455</v>
      </c>
    </row>
    <row r="325">
      <c r="A325" s="3" t="s">
        <v>11511</v>
      </c>
      <c r="B325" s="1">
        <v>5000.0</v>
      </c>
      <c r="C325" s="3"/>
      <c r="D325" s="3" t="str">
        <f t="shared" si="1"/>
        <v>AVEC</v>
      </c>
      <c r="E325" s="3" t="s">
        <v>31</v>
      </c>
      <c r="F325" s="3" t="s">
        <v>9455</v>
      </c>
    </row>
    <row r="326">
      <c r="A326" s="3" t="s">
        <v>11512</v>
      </c>
      <c r="B326" s="1">
        <v>5000.0</v>
      </c>
      <c r="C326" s="3"/>
      <c r="D326" s="3" t="str">
        <f t="shared" si="1"/>
        <v>AVEC</v>
      </c>
      <c r="E326" s="3" t="s">
        <v>80</v>
      </c>
      <c r="F326" s="3" t="s">
        <v>11</v>
      </c>
    </row>
    <row r="327">
      <c r="A327" s="3" t="s">
        <v>11513</v>
      </c>
      <c r="B327" s="1">
        <v>5000.0</v>
      </c>
      <c r="C327" s="3"/>
      <c r="D327" s="3" t="str">
        <f t="shared" si="1"/>
        <v>AVEC</v>
      </c>
      <c r="E327" s="3" t="s">
        <v>80</v>
      </c>
      <c r="F327" s="3" t="s">
        <v>11</v>
      </c>
    </row>
    <row r="328">
      <c r="A328" s="3" t="s">
        <v>11514</v>
      </c>
      <c r="B328" s="1">
        <v>5000.0</v>
      </c>
      <c r="C328" s="3"/>
      <c r="D328" s="3" t="str">
        <f t="shared" si="1"/>
        <v>AVEC</v>
      </c>
      <c r="E328" s="3" t="s">
        <v>80</v>
      </c>
      <c r="F328" s="3" t="s">
        <v>11</v>
      </c>
    </row>
    <row r="329">
      <c r="A329" s="3" t="s">
        <v>11515</v>
      </c>
      <c r="B329" s="1">
        <v>5000.0</v>
      </c>
      <c r="C329" s="3"/>
      <c r="D329" s="3" t="str">
        <f t="shared" si="1"/>
        <v>AVEC</v>
      </c>
      <c r="E329" s="3" t="s">
        <v>183</v>
      </c>
      <c r="F329" s="3" t="s">
        <v>1292</v>
      </c>
    </row>
    <row r="330">
      <c r="A330" s="3" t="s">
        <v>11516</v>
      </c>
      <c r="B330" s="1">
        <v>4880.0</v>
      </c>
      <c r="C330" s="1" t="s">
        <v>11214</v>
      </c>
      <c r="D330" s="3" t="str">
        <f t="shared" si="1"/>
        <v>AVEC</v>
      </c>
      <c r="E330" s="3" t="s">
        <v>53</v>
      </c>
      <c r="F330" s="3" t="s">
        <v>52</v>
      </c>
    </row>
    <row r="331">
      <c r="A331" s="3" t="s">
        <v>11517</v>
      </c>
      <c r="B331" s="1">
        <v>4850.0</v>
      </c>
      <c r="C331" s="3"/>
      <c r="D331" s="3" t="str">
        <f t="shared" si="1"/>
        <v>AVEC</v>
      </c>
      <c r="E331" s="3" t="s">
        <v>53</v>
      </c>
      <c r="F331" s="3" t="s">
        <v>52</v>
      </c>
    </row>
    <row r="332">
      <c r="A332" s="3" t="s">
        <v>11518</v>
      </c>
      <c r="B332" s="1">
        <v>4700.0</v>
      </c>
      <c r="C332" s="3"/>
      <c r="D332" s="3" t="str">
        <f t="shared" si="1"/>
        <v>AVEC</v>
      </c>
      <c r="E332" s="3" t="s">
        <v>53</v>
      </c>
      <c r="F332" s="3" t="s">
        <v>52</v>
      </c>
    </row>
    <row r="333">
      <c r="A333" s="3" t="s">
        <v>11519</v>
      </c>
      <c r="B333" s="1">
        <v>4634.0</v>
      </c>
      <c r="C333" s="1" t="s">
        <v>11214</v>
      </c>
      <c r="D333" s="3" t="str">
        <f t="shared" si="1"/>
        <v>AVEC</v>
      </c>
      <c r="E333" s="3" t="s">
        <v>312</v>
      </c>
      <c r="F333" s="3" t="s">
        <v>2175</v>
      </c>
    </row>
    <row r="334">
      <c r="A334" s="3" t="s">
        <v>11520</v>
      </c>
      <c r="B334" s="1">
        <v>4600.0</v>
      </c>
      <c r="C334" s="1" t="s">
        <v>11214</v>
      </c>
      <c r="D334" s="3" t="str">
        <f t="shared" si="1"/>
        <v>AVEC</v>
      </c>
      <c r="E334" s="3" t="s">
        <v>183</v>
      </c>
      <c r="F334" s="3" t="s">
        <v>1292</v>
      </c>
    </row>
    <row r="335">
      <c r="A335" s="3" t="s">
        <v>11521</v>
      </c>
      <c r="B335" s="1">
        <v>4550.0</v>
      </c>
      <c r="C335" s="1" t="s">
        <v>11214</v>
      </c>
      <c r="D335" s="3" t="str">
        <f t="shared" si="1"/>
        <v>AVEC</v>
      </c>
      <c r="E335" s="3" t="s">
        <v>183</v>
      </c>
      <c r="F335" s="3" t="s">
        <v>1292</v>
      </c>
    </row>
    <row r="336">
      <c r="A336" s="3" t="s">
        <v>11522</v>
      </c>
      <c r="B336" s="1">
        <v>4500.0</v>
      </c>
      <c r="C336" s="1" t="s">
        <v>11196</v>
      </c>
      <c r="D336" s="3" t="str">
        <f t="shared" si="1"/>
        <v>AVEC</v>
      </c>
      <c r="E336" s="3" t="e">
        <v>#N/A</v>
      </c>
      <c r="F336" s="3" t="e">
        <v>#N/A</v>
      </c>
    </row>
    <row r="337">
      <c r="A337" s="3" t="s">
        <v>11523</v>
      </c>
      <c r="B337" s="1">
        <v>4500.0</v>
      </c>
      <c r="C337" s="1" t="s">
        <v>11196</v>
      </c>
      <c r="D337" s="3" t="str">
        <f t="shared" si="1"/>
        <v>AVEC</v>
      </c>
      <c r="E337" s="3" t="e">
        <v>#N/A</v>
      </c>
      <c r="F337" s="3" t="e">
        <v>#N/A</v>
      </c>
    </row>
    <row r="338">
      <c r="A338" s="3" t="s">
        <v>11524</v>
      </c>
      <c r="B338" s="1">
        <v>4500.0</v>
      </c>
      <c r="C338" s="3"/>
      <c r="D338" s="3" t="str">
        <f t="shared" si="1"/>
        <v>AVEC</v>
      </c>
      <c r="E338" s="3" t="s">
        <v>382</v>
      </c>
      <c r="F338" s="3" t="s">
        <v>11</v>
      </c>
    </row>
    <row r="339">
      <c r="A339" s="3" t="s">
        <v>4993</v>
      </c>
      <c r="B339" s="1">
        <v>4500.0</v>
      </c>
      <c r="C339" s="1" t="s">
        <v>11196</v>
      </c>
      <c r="D339" s="3" t="str">
        <f t="shared" si="1"/>
        <v>AVEC</v>
      </c>
      <c r="E339" s="3" t="s">
        <v>183</v>
      </c>
      <c r="F339" s="3" t="s">
        <v>11</v>
      </c>
    </row>
    <row r="340">
      <c r="A340" s="3" t="s">
        <v>11525</v>
      </c>
      <c r="B340" s="1">
        <v>4500.0</v>
      </c>
      <c r="C340" s="1" t="s">
        <v>11198</v>
      </c>
      <c r="D340" s="3" t="str">
        <f t="shared" si="1"/>
        <v>AVEC</v>
      </c>
      <c r="E340" s="3" t="s">
        <v>183</v>
      </c>
      <c r="F340" s="3" t="s">
        <v>11</v>
      </c>
    </row>
    <row r="341">
      <c r="A341" s="3" t="s">
        <v>11526</v>
      </c>
      <c r="B341" s="1">
        <v>4500.0</v>
      </c>
      <c r="C341" s="1" t="s">
        <v>11214</v>
      </c>
      <c r="D341" s="3" t="str">
        <f t="shared" si="1"/>
        <v>AVEC</v>
      </c>
      <c r="E341" s="3" t="s">
        <v>183</v>
      </c>
      <c r="F341" s="3" t="s">
        <v>11</v>
      </c>
    </row>
    <row r="342">
      <c r="A342" s="3" t="s">
        <v>3242</v>
      </c>
      <c r="B342" s="1">
        <v>4500.0</v>
      </c>
      <c r="C342" s="1" t="s">
        <v>11214</v>
      </c>
      <c r="D342" s="3" t="str">
        <f t="shared" si="1"/>
        <v>AVEC</v>
      </c>
      <c r="E342" s="3" t="s">
        <v>80</v>
      </c>
      <c r="F342" s="3" t="s">
        <v>11</v>
      </c>
    </row>
    <row r="343">
      <c r="A343" s="3" t="s">
        <v>11527</v>
      </c>
      <c r="B343" s="1">
        <v>4500.0</v>
      </c>
      <c r="C343" s="3"/>
      <c r="D343" s="3" t="str">
        <f t="shared" si="1"/>
        <v>AVEC</v>
      </c>
      <c r="E343" s="3" t="s">
        <v>80</v>
      </c>
      <c r="F343" s="3" t="s">
        <v>11</v>
      </c>
    </row>
    <row r="344">
      <c r="A344" s="3" t="s">
        <v>11528</v>
      </c>
      <c r="B344" s="1">
        <v>4420.0</v>
      </c>
      <c r="C344" s="3"/>
      <c r="D344" s="3" t="str">
        <f t="shared" si="1"/>
        <v>AVEC</v>
      </c>
      <c r="E344" s="3" t="s">
        <v>53</v>
      </c>
      <c r="F344" s="3" t="s">
        <v>52</v>
      </c>
    </row>
    <row r="345">
      <c r="A345" s="3" t="s">
        <v>11529</v>
      </c>
      <c r="B345" s="1">
        <v>4400.0</v>
      </c>
      <c r="C345" s="3"/>
      <c r="D345" s="3" t="str">
        <f t="shared" si="1"/>
        <v>AVEC</v>
      </c>
      <c r="E345" s="3" t="s">
        <v>53</v>
      </c>
      <c r="F345" s="3" t="s">
        <v>52</v>
      </c>
    </row>
    <row r="346">
      <c r="A346" s="3" t="s">
        <v>11530</v>
      </c>
      <c r="B346" s="1">
        <v>4400.0</v>
      </c>
      <c r="C346" s="3"/>
      <c r="D346" s="3" t="str">
        <f t="shared" si="1"/>
        <v>AVEC</v>
      </c>
      <c r="E346" s="3" t="s">
        <v>80</v>
      </c>
      <c r="F346" s="3" t="s">
        <v>11</v>
      </c>
    </row>
    <row r="347">
      <c r="A347" s="3" t="s">
        <v>11531</v>
      </c>
      <c r="B347" s="1">
        <v>4300.0</v>
      </c>
      <c r="C347" s="1" t="s">
        <v>11214</v>
      </c>
      <c r="D347" s="3" t="str">
        <f t="shared" si="1"/>
        <v>AVEC</v>
      </c>
      <c r="E347" s="3" t="s">
        <v>80</v>
      </c>
      <c r="F347" s="3" t="s">
        <v>11</v>
      </c>
    </row>
    <row r="348">
      <c r="A348" s="3" t="s">
        <v>11532</v>
      </c>
      <c r="B348" s="1">
        <v>4250.0</v>
      </c>
      <c r="C348" s="1" t="s">
        <v>11222</v>
      </c>
      <c r="D348" s="3" t="str">
        <f t="shared" si="1"/>
        <v>AVEC</v>
      </c>
      <c r="E348" s="3" t="s">
        <v>382</v>
      </c>
      <c r="F348" s="3" t="s">
        <v>11</v>
      </c>
    </row>
    <row r="349">
      <c r="A349" s="3" t="s">
        <v>11533</v>
      </c>
      <c r="B349" s="1">
        <v>4072.0</v>
      </c>
      <c r="C349" s="1" t="s">
        <v>11214</v>
      </c>
      <c r="D349" s="3" t="str">
        <f t="shared" si="1"/>
        <v>AVEC</v>
      </c>
      <c r="E349" s="3" t="s">
        <v>53</v>
      </c>
      <c r="F349" s="3" t="s">
        <v>52</v>
      </c>
    </row>
    <row r="350">
      <c r="A350" s="3" t="s">
        <v>11534</v>
      </c>
      <c r="B350" s="1">
        <v>4000.0</v>
      </c>
      <c r="C350" s="3"/>
      <c r="D350" s="3" t="str">
        <f t="shared" si="1"/>
        <v>AVEC</v>
      </c>
      <c r="E350" s="3" t="s">
        <v>53</v>
      </c>
      <c r="F350" s="3" t="s">
        <v>52</v>
      </c>
    </row>
    <row r="351">
      <c r="A351" s="3" t="s">
        <v>11535</v>
      </c>
      <c r="B351" s="1">
        <v>4000.0</v>
      </c>
      <c r="C351" s="3"/>
      <c r="D351" s="3" t="str">
        <f t="shared" si="1"/>
        <v>AVEC</v>
      </c>
      <c r="E351" s="3" t="s">
        <v>53</v>
      </c>
      <c r="F351" s="3" t="s">
        <v>52</v>
      </c>
    </row>
    <row r="352">
      <c r="A352" s="3" t="s">
        <v>11536</v>
      </c>
      <c r="B352" s="1">
        <v>4000.0</v>
      </c>
      <c r="C352" s="1" t="s">
        <v>11196</v>
      </c>
      <c r="D352" s="3" t="str">
        <f t="shared" si="1"/>
        <v>AVEC</v>
      </c>
      <c r="E352" s="3" t="s">
        <v>53</v>
      </c>
      <c r="F352" s="3" t="s">
        <v>52</v>
      </c>
    </row>
    <row r="353">
      <c r="A353" s="3" t="s">
        <v>11537</v>
      </c>
      <c r="B353" s="1">
        <v>4000.0</v>
      </c>
      <c r="C353" s="1" t="s">
        <v>11196</v>
      </c>
      <c r="D353" s="3" t="str">
        <f t="shared" si="1"/>
        <v>AVEC</v>
      </c>
      <c r="E353" s="3" t="s">
        <v>53</v>
      </c>
      <c r="F353" s="3" t="s">
        <v>52</v>
      </c>
    </row>
    <row r="354">
      <c r="A354" s="3" t="s">
        <v>11538</v>
      </c>
      <c r="B354" s="1">
        <v>4000.0</v>
      </c>
      <c r="C354" s="3"/>
      <c r="D354" s="3" t="str">
        <f t="shared" si="1"/>
        <v>AVEC</v>
      </c>
      <c r="E354" s="3" t="s">
        <v>53</v>
      </c>
      <c r="F354" s="3" t="s">
        <v>52</v>
      </c>
    </row>
    <row r="355">
      <c r="A355" s="3" t="s">
        <v>11539</v>
      </c>
      <c r="B355" s="1">
        <v>4000.0</v>
      </c>
      <c r="C355" s="1" t="s">
        <v>11196</v>
      </c>
      <c r="D355" s="3" t="str">
        <f t="shared" si="1"/>
        <v>AVEC</v>
      </c>
      <c r="E355" s="3" t="s">
        <v>183</v>
      </c>
      <c r="F355" s="3" t="s">
        <v>1292</v>
      </c>
    </row>
    <row r="356">
      <c r="A356" s="3" t="s">
        <v>11540</v>
      </c>
      <c r="B356" s="1">
        <v>4000.0</v>
      </c>
      <c r="C356" s="3"/>
      <c r="D356" s="3" t="str">
        <f t="shared" si="1"/>
        <v>AVEC</v>
      </c>
      <c r="E356" s="3" t="s">
        <v>183</v>
      </c>
      <c r="F356" s="3" t="s">
        <v>1292</v>
      </c>
    </row>
    <row r="357">
      <c r="A357" s="3" t="s">
        <v>11541</v>
      </c>
      <c r="B357" s="1">
        <v>4000.0</v>
      </c>
      <c r="C357" s="1" t="s">
        <v>11230</v>
      </c>
      <c r="D357" s="3" t="str">
        <f t="shared" si="1"/>
        <v>AVEC</v>
      </c>
      <c r="E357" s="3" t="s">
        <v>183</v>
      </c>
      <c r="F357" s="3" t="s">
        <v>1292</v>
      </c>
    </row>
    <row r="358">
      <c r="A358" s="3" t="s">
        <v>11542</v>
      </c>
      <c r="B358" s="1">
        <v>4000.0</v>
      </c>
      <c r="C358" s="1" t="s">
        <v>11240</v>
      </c>
      <c r="D358" s="3" t="str">
        <f t="shared" si="1"/>
        <v>AVEC</v>
      </c>
      <c r="E358" s="3" t="s">
        <v>183</v>
      </c>
      <c r="F358" s="3" t="s">
        <v>1292</v>
      </c>
    </row>
    <row r="359">
      <c r="A359" s="3" t="s">
        <v>11543</v>
      </c>
      <c r="B359" s="1">
        <v>4000.0</v>
      </c>
      <c r="C359" s="3"/>
      <c r="D359" s="3" t="str">
        <f t="shared" si="1"/>
        <v>AVEC</v>
      </c>
      <c r="E359" s="3" t="s">
        <v>382</v>
      </c>
      <c r="F359" s="3" t="s">
        <v>11</v>
      </c>
    </row>
    <row r="360">
      <c r="A360" s="3" t="s">
        <v>11544</v>
      </c>
      <c r="B360" s="1">
        <v>4000.0</v>
      </c>
      <c r="C360" s="3"/>
      <c r="D360" s="3" t="str">
        <f t="shared" si="1"/>
        <v>AVEC</v>
      </c>
      <c r="E360" s="3" t="s">
        <v>382</v>
      </c>
      <c r="F360" s="3" t="s">
        <v>11</v>
      </c>
    </row>
    <row r="361">
      <c r="A361" s="3" t="s">
        <v>11545</v>
      </c>
      <c r="B361" s="1">
        <v>4000.0</v>
      </c>
      <c r="C361" s="3"/>
      <c r="D361" s="3" t="str">
        <f t="shared" si="1"/>
        <v>AVEC</v>
      </c>
      <c r="E361" s="3" t="s">
        <v>382</v>
      </c>
      <c r="F361" s="3" t="s">
        <v>11</v>
      </c>
    </row>
    <row r="362">
      <c r="A362" s="3" t="s">
        <v>11546</v>
      </c>
      <c r="B362" s="1">
        <v>4000.0</v>
      </c>
      <c r="C362" s="3"/>
      <c r="D362" s="3" t="str">
        <f t="shared" si="1"/>
        <v>AVEC</v>
      </c>
      <c r="E362" s="3" t="s">
        <v>382</v>
      </c>
      <c r="F362" s="3" t="s">
        <v>11</v>
      </c>
    </row>
    <row r="363">
      <c r="A363" s="3" t="s">
        <v>11547</v>
      </c>
      <c r="B363" s="1">
        <v>4000.0</v>
      </c>
      <c r="C363" s="3"/>
      <c r="D363" s="3" t="str">
        <f t="shared" si="1"/>
        <v>AVEC</v>
      </c>
      <c r="E363" s="3" t="s">
        <v>382</v>
      </c>
      <c r="F363" s="3" t="s">
        <v>11</v>
      </c>
    </row>
    <row r="364">
      <c r="A364" s="3" t="s">
        <v>11548</v>
      </c>
      <c r="B364" s="1">
        <v>4000.0</v>
      </c>
      <c r="C364" s="3"/>
      <c r="D364" s="3" t="str">
        <f t="shared" si="1"/>
        <v>AVEC</v>
      </c>
      <c r="E364" s="3" t="s">
        <v>382</v>
      </c>
      <c r="F364" s="3" t="s">
        <v>11</v>
      </c>
    </row>
    <row r="365">
      <c r="A365" s="3" t="s">
        <v>11549</v>
      </c>
      <c r="B365" s="1">
        <v>4000.0</v>
      </c>
      <c r="C365" s="1" t="s">
        <v>11196</v>
      </c>
      <c r="D365" s="3" t="str">
        <f t="shared" si="1"/>
        <v>AVEC</v>
      </c>
      <c r="E365" s="3" t="s">
        <v>183</v>
      </c>
      <c r="F365" s="3" t="s">
        <v>11</v>
      </c>
    </row>
    <row r="366">
      <c r="A366" s="3" t="s">
        <v>11550</v>
      </c>
      <c r="B366" s="1">
        <v>4000.0</v>
      </c>
      <c r="C366" s="3"/>
      <c r="D366" s="3" t="str">
        <f t="shared" si="1"/>
        <v>AVEC</v>
      </c>
      <c r="E366" s="3" t="s">
        <v>183</v>
      </c>
      <c r="F366" s="3" t="s">
        <v>11</v>
      </c>
    </row>
    <row r="367">
      <c r="A367" s="3" t="s">
        <v>11551</v>
      </c>
      <c r="B367" s="1">
        <v>4000.0</v>
      </c>
      <c r="C367" s="3"/>
      <c r="D367" s="3" t="str">
        <f t="shared" si="1"/>
        <v>AVEC</v>
      </c>
      <c r="E367" s="3" t="s">
        <v>31</v>
      </c>
      <c r="F367" s="3" t="s">
        <v>9455</v>
      </c>
    </row>
    <row r="368">
      <c r="A368" s="3" t="s">
        <v>11552</v>
      </c>
      <c r="B368" s="1">
        <v>4000.0</v>
      </c>
      <c r="C368" s="1" t="s">
        <v>11200</v>
      </c>
      <c r="D368" s="3" t="str">
        <f t="shared" si="1"/>
        <v>AVEC</v>
      </c>
      <c r="E368" s="3" t="s">
        <v>31</v>
      </c>
      <c r="F368" s="3" t="s">
        <v>9455</v>
      </c>
    </row>
    <row r="369">
      <c r="A369" s="3" t="s">
        <v>11553</v>
      </c>
      <c r="B369" s="1">
        <v>4000.0</v>
      </c>
      <c r="C369" s="3"/>
      <c r="D369" s="3" t="str">
        <f t="shared" si="1"/>
        <v>AVEC</v>
      </c>
      <c r="E369" s="3" t="s">
        <v>80</v>
      </c>
      <c r="F369" s="3" t="s">
        <v>11</v>
      </c>
    </row>
    <row r="370">
      <c r="A370" s="3" t="s">
        <v>11554</v>
      </c>
      <c r="B370" s="1">
        <v>4000.0</v>
      </c>
      <c r="C370" s="3"/>
      <c r="D370" s="3" t="str">
        <f t="shared" si="1"/>
        <v>AVEC</v>
      </c>
      <c r="E370" s="3" t="s">
        <v>80</v>
      </c>
      <c r="F370" s="3" t="s">
        <v>11</v>
      </c>
    </row>
    <row r="371">
      <c r="A371" s="3" t="s">
        <v>11555</v>
      </c>
      <c r="B371" s="1">
        <v>4000.0</v>
      </c>
      <c r="C371" s="3"/>
      <c r="D371" s="3" t="str">
        <f t="shared" si="1"/>
        <v>AVEC</v>
      </c>
      <c r="E371" s="3" t="s">
        <v>80</v>
      </c>
      <c r="F371" s="3" t="s">
        <v>11</v>
      </c>
    </row>
    <row r="372">
      <c r="A372" s="3" t="s">
        <v>11556</v>
      </c>
      <c r="B372" s="1">
        <v>4000.0</v>
      </c>
      <c r="C372" s="3"/>
      <c r="D372" s="3" t="str">
        <f t="shared" si="1"/>
        <v>AVEC</v>
      </c>
      <c r="E372" s="3" t="s">
        <v>80</v>
      </c>
      <c r="F372" s="3" t="s">
        <v>11</v>
      </c>
    </row>
    <row r="373">
      <c r="A373" s="3" t="s">
        <v>11557</v>
      </c>
      <c r="B373" s="1">
        <v>4000.0</v>
      </c>
      <c r="C373" s="3"/>
      <c r="D373" s="3" t="str">
        <f t="shared" si="1"/>
        <v>AVEC</v>
      </c>
      <c r="E373" s="3" t="s">
        <v>80</v>
      </c>
      <c r="F373" s="3" t="s">
        <v>11</v>
      </c>
    </row>
    <row r="374">
      <c r="A374" s="3" t="s">
        <v>11558</v>
      </c>
      <c r="B374" s="1">
        <v>4000.0</v>
      </c>
      <c r="C374" s="3"/>
      <c r="D374" s="3" t="str">
        <f t="shared" si="1"/>
        <v>AVEC</v>
      </c>
      <c r="E374" s="3" t="s">
        <v>80</v>
      </c>
      <c r="F374" s="3" t="s">
        <v>11</v>
      </c>
    </row>
    <row r="375">
      <c r="A375" s="3" t="s">
        <v>11559</v>
      </c>
      <c r="B375" s="1">
        <v>4000.0</v>
      </c>
      <c r="C375" s="3"/>
      <c r="D375" s="3" t="str">
        <f t="shared" si="1"/>
        <v>AVEC</v>
      </c>
      <c r="E375" s="3" t="s">
        <v>80</v>
      </c>
      <c r="F375" s="3" t="s">
        <v>11</v>
      </c>
    </row>
    <row r="376">
      <c r="A376" s="3" t="s">
        <v>11560</v>
      </c>
      <c r="B376" s="1">
        <v>4000.0</v>
      </c>
      <c r="C376" s="3"/>
      <c r="D376" s="3" t="str">
        <f t="shared" si="1"/>
        <v>AVEC</v>
      </c>
      <c r="E376" s="3" t="s">
        <v>80</v>
      </c>
      <c r="F376" s="3" t="s">
        <v>11</v>
      </c>
    </row>
    <row r="377">
      <c r="A377" s="3" t="s">
        <v>11561</v>
      </c>
      <c r="B377" s="1">
        <v>4000.0</v>
      </c>
      <c r="C377" s="3"/>
      <c r="D377" s="3" t="str">
        <f t="shared" si="1"/>
        <v>AVEC</v>
      </c>
      <c r="E377" s="3" t="s">
        <v>80</v>
      </c>
      <c r="F377" s="3" t="s">
        <v>11</v>
      </c>
    </row>
    <row r="378">
      <c r="A378" s="3" t="s">
        <v>11562</v>
      </c>
      <c r="B378" s="1">
        <v>3917.0</v>
      </c>
      <c r="C378" s="3"/>
      <c r="D378" s="3" t="str">
        <f t="shared" si="1"/>
        <v>AVEC</v>
      </c>
      <c r="E378" s="3" t="s">
        <v>312</v>
      </c>
      <c r="F378" s="3" t="s">
        <v>2105</v>
      </c>
    </row>
    <row r="379">
      <c r="A379" s="3" t="s">
        <v>11563</v>
      </c>
      <c r="B379" s="1">
        <v>3800.0</v>
      </c>
      <c r="C379" s="3"/>
      <c r="D379" s="3" t="str">
        <f t="shared" si="1"/>
        <v>AVEC</v>
      </c>
      <c r="E379" s="3" t="s">
        <v>80</v>
      </c>
      <c r="F379" s="3" t="s">
        <v>11</v>
      </c>
    </row>
    <row r="380">
      <c r="A380" s="3" t="s">
        <v>11564</v>
      </c>
      <c r="B380" s="1">
        <v>3700.0</v>
      </c>
      <c r="C380" s="1" t="s">
        <v>11222</v>
      </c>
      <c r="D380" s="3" t="str">
        <f t="shared" si="1"/>
        <v>AVEC</v>
      </c>
      <c r="E380" s="3" t="s">
        <v>183</v>
      </c>
      <c r="F380" s="3" t="s">
        <v>1292</v>
      </c>
    </row>
    <row r="381">
      <c r="A381" s="3" t="s">
        <v>5700</v>
      </c>
      <c r="B381" s="1">
        <v>3700.0</v>
      </c>
      <c r="C381" s="1" t="s">
        <v>11200</v>
      </c>
      <c r="D381" s="3" t="str">
        <f t="shared" si="1"/>
        <v>AVEC</v>
      </c>
      <c r="E381" s="3" t="s">
        <v>80</v>
      </c>
      <c r="F381" s="3" t="s">
        <v>11</v>
      </c>
    </row>
    <row r="382">
      <c r="A382" s="3" t="s">
        <v>11565</v>
      </c>
      <c r="B382" s="1">
        <v>3500.0</v>
      </c>
      <c r="C382" s="1" t="s">
        <v>11196</v>
      </c>
      <c r="D382" s="3" t="str">
        <f t="shared" si="1"/>
        <v>AVEC</v>
      </c>
      <c r="E382" s="3" t="s">
        <v>53</v>
      </c>
      <c r="F382" s="3" t="s">
        <v>52</v>
      </c>
    </row>
    <row r="383">
      <c r="A383" s="3" t="s">
        <v>11566</v>
      </c>
      <c r="B383" s="1">
        <v>3500.0</v>
      </c>
      <c r="C383" s="3"/>
      <c r="D383" s="3" t="str">
        <f t="shared" si="1"/>
        <v>AVEC</v>
      </c>
      <c r="E383" s="3" t="s">
        <v>183</v>
      </c>
      <c r="F383" s="3" t="s">
        <v>1292</v>
      </c>
    </row>
    <row r="384">
      <c r="A384" s="3" t="s">
        <v>11567</v>
      </c>
      <c r="B384" s="1">
        <v>3500.0</v>
      </c>
      <c r="C384" s="1" t="s">
        <v>11222</v>
      </c>
      <c r="D384" s="3" t="str">
        <f t="shared" si="1"/>
        <v>AVEC</v>
      </c>
      <c r="E384" s="3" t="s">
        <v>183</v>
      </c>
      <c r="F384" s="3" t="s">
        <v>1292</v>
      </c>
    </row>
    <row r="385">
      <c r="A385" s="3" t="s">
        <v>11568</v>
      </c>
      <c r="B385" s="1">
        <v>3500.0</v>
      </c>
      <c r="C385" s="3"/>
      <c r="D385" s="3" t="str">
        <f t="shared" si="1"/>
        <v>AVEC</v>
      </c>
      <c r="E385" s="3" t="s">
        <v>312</v>
      </c>
      <c r="F385" s="3" t="s">
        <v>2105</v>
      </c>
    </row>
    <row r="386">
      <c r="A386" s="3" t="s">
        <v>2840</v>
      </c>
      <c r="B386" s="1">
        <v>3500.0</v>
      </c>
      <c r="C386" s="1" t="s">
        <v>11200</v>
      </c>
      <c r="D386" s="3" t="str">
        <f t="shared" si="1"/>
        <v>AVEC</v>
      </c>
      <c r="E386" s="3" t="s">
        <v>382</v>
      </c>
      <c r="F386" s="3" t="s">
        <v>11</v>
      </c>
    </row>
    <row r="387">
      <c r="A387" s="3" t="s">
        <v>11569</v>
      </c>
      <c r="B387" s="1">
        <v>3500.0</v>
      </c>
      <c r="C387" s="3"/>
      <c r="D387" s="3" t="str">
        <f t="shared" si="1"/>
        <v>AVEC</v>
      </c>
      <c r="E387" s="3" t="s">
        <v>183</v>
      </c>
      <c r="F387" s="3" t="s">
        <v>11</v>
      </c>
    </row>
    <row r="388">
      <c r="A388" s="3" t="s">
        <v>11570</v>
      </c>
      <c r="B388" s="1">
        <v>3500.0</v>
      </c>
      <c r="C388" s="3"/>
      <c r="D388" s="3" t="str">
        <f t="shared" si="1"/>
        <v>AVEC</v>
      </c>
      <c r="E388" s="3" t="s">
        <v>80</v>
      </c>
      <c r="F388" s="3" t="s">
        <v>11</v>
      </c>
    </row>
    <row r="389">
      <c r="A389" s="3" t="s">
        <v>11571</v>
      </c>
      <c r="B389" s="1">
        <v>3500.0</v>
      </c>
      <c r="C389" s="3"/>
      <c r="D389" s="3" t="str">
        <f t="shared" si="1"/>
        <v>AVEC</v>
      </c>
      <c r="E389" s="3" t="s">
        <v>80</v>
      </c>
      <c r="F389" s="3" t="s">
        <v>11</v>
      </c>
    </row>
    <row r="390">
      <c r="A390" s="3" t="s">
        <v>11572</v>
      </c>
      <c r="B390" s="1">
        <v>3500.0</v>
      </c>
      <c r="C390" s="1" t="s">
        <v>11230</v>
      </c>
      <c r="D390" s="3" t="str">
        <f t="shared" si="1"/>
        <v>AVEC</v>
      </c>
      <c r="E390" s="3" t="s">
        <v>80</v>
      </c>
      <c r="F390" s="3" t="s">
        <v>11</v>
      </c>
    </row>
    <row r="391">
      <c r="A391" s="3" t="s">
        <v>11573</v>
      </c>
      <c r="B391" s="1">
        <v>3400.0</v>
      </c>
      <c r="C391" s="3"/>
      <c r="D391" s="3" t="str">
        <f t="shared" si="1"/>
        <v>AVEC</v>
      </c>
      <c r="E391" s="3" t="s">
        <v>80</v>
      </c>
      <c r="F391" s="3" t="s">
        <v>11</v>
      </c>
    </row>
    <row r="392">
      <c r="A392" s="3" t="s">
        <v>11574</v>
      </c>
      <c r="B392" s="1">
        <v>3300.0</v>
      </c>
      <c r="C392" s="3"/>
      <c r="D392" s="3" t="str">
        <f t="shared" si="1"/>
        <v>AVEC</v>
      </c>
      <c r="E392" s="3" t="s">
        <v>183</v>
      </c>
      <c r="F392" s="3" t="s">
        <v>11</v>
      </c>
    </row>
    <row r="393">
      <c r="A393" s="3" t="s">
        <v>11575</v>
      </c>
      <c r="B393" s="1">
        <v>3220.0</v>
      </c>
      <c r="C393" s="3"/>
      <c r="D393" s="3" t="str">
        <f t="shared" si="1"/>
        <v>AVEC</v>
      </c>
      <c r="E393" s="3" t="s">
        <v>53</v>
      </c>
      <c r="F393" s="3" t="s">
        <v>52</v>
      </c>
    </row>
    <row r="394">
      <c r="A394" s="3" t="s">
        <v>11576</v>
      </c>
      <c r="B394" s="1">
        <v>3200.0</v>
      </c>
      <c r="C394" s="1" t="s">
        <v>11214</v>
      </c>
      <c r="D394" s="3" t="str">
        <f t="shared" si="1"/>
        <v>AVEC</v>
      </c>
      <c r="E394" s="3" t="s">
        <v>53</v>
      </c>
      <c r="F394" s="3" t="s">
        <v>52</v>
      </c>
    </row>
    <row r="395">
      <c r="A395" s="3" t="s">
        <v>11577</v>
      </c>
      <c r="B395" s="1">
        <v>3200.0</v>
      </c>
      <c r="C395" s="1" t="s">
        <v>11196</v>
      </c>
      <c r="D395" s="3" t="str">
        <f t="shared" si="1"/>
        <v>AVEC</v>
      </c>
      <c r="E395" s="3" t="s">
        <v>183</v>
      </c>
      <c r="F395" s="3" t="s">
        <v>1292</v>
      </c>
    </row>
    <row r="396">
      <c r="A396" s="3" t="s">
        <v>11578</v>
      </c>
      <c r="B396" s="1">
        <v>3200.0</v>
      </c>
      <c r="C396" s="1" t="s">
        <v>11196</v>
      </c>
      <c r="D396" s="3" t="str">
        <f t="shared" si="1"/>
        <v>AVEC</v>
      </c>
      <c r="E396" s="3" t="s">
        <v>183</v>
      </c>
      <c r="F396" s="3" t="s">
        <v>11</v>
      </c>
    </row>
    <row r="397">
      <c r="A397" s="3" t="s">
        <v>11579</v>
      </c>
      <c r="B397" s="1">
        <v>3109.0</v>
      </c>
      <c r="C397" s="3"/>
      <c r="D397" s="3" t="str">
        <f t="shared" si="1"/>
        <v>AVEC</v>
      </c>
      <c r="E397" s="3" t="s">
        <v>53</v>
      </c>
      <c r="F397" s="3" t="s">
        <v>52</v>
      </c>
    </row>
    <row r="398">
      <c r="A398" s="3" t="s">
        <v>11580</v>
      </c>
      <c r="B398" s="1">
        <v>3030.0</v>
      </c>
      <c r="C398" s="3"/>
      <c r="D398" s="3" t="str">
        <f t="shared" si="1"/>
        <v>AVEC</v>
      </c>
      <c r="E398" s="3" t="s">
        <v>53</v>
      </c>
      <c r="F398" s="3" t="s">
        <v>52</v>
      </c>
    </row>
    <row r="399">
      <c r="A399" s="3" t="s">
        <v>11581</v>
      </c>
      <c r="B399" s="1">
        <v>3000.0</v>
      </c>
      <c r="C399" s="3"/>
      <c r="D399" s="3" t="str">
        <f t="shared" si="1"/>
        <v>AVEC</v>
      </c>
      <c r="E399" s="3" t="e">
        <v>#N/A</v>
      </c>
      <c r="F399" s="3" t="e">
        <v>#N/A</v>
      </c>
    </row>
    <row r="400">
      <c r="A400" s="3" t="s">
        <v>11582</v>
      </c>
      <c r="B400" s="1">
        <v>3000.0</v>
      </c>
      <c r="C400" s="3"/>
      <c r="D400" s="3" t="str">
        <f t="shared" si="1"/>
        <v>AVEC</v>
      </c>
      <c r="E400" s="3" t="s">
        <v>53</v>
      </c>
      <c r="F400" s="3" t="s">
        <v>52</v>
      </c>
    </row>
    <row r="401">
      <c r="A401" s="3" t="s">
        <v>11583</v>
      </c>
      <c r="B401" s="1">
        <v>3000.0</v>
      </c>
      <c r="C401" s="1" t="s">
        <v>11214</v>
      </c>
      <c r="D401" s="3" t="str">
        <f t="shared" si="1"/>
        <v>AVEC</v>
      </c>
      <c r="E401" s="3" t="s">
        <v>53</v>
      </c>
      <c r="F401" s="3" t="s">
        <v>52</v>
      </c>
    </row>
    <row r="402">
      <c r="A402" s="3" t="s">
        <v>11584</v>
      </c>
      <c r="B402" s="1">
        <v>3000.0</v>
      </c>
      <c r="C402" s="3"/>
      <c r="D402" s="3" t="str">
        <f t="shared" si="1"/>
        <v>AVEC</v>
      </c>
      <c r="E402" s="3" t="s">
        <v>183</v>
      </c>
      <c r="F402" s="3" t="s">
        <v>1292</v>
      </c>
    </row>
    <row r="403">
      <c r="A403" s="3" t="s">
        <v>11585</v>
      </c>
      <c r="B403" s="1">
        <v>3000.0</v>
      </c>
      <c r="C403" s="3"/>
      <c r="D403" s="3" t="str">
        <f t="shared" si="1"/>
        <v>AVEC</v>
      </c>
      <c r="E403" s="3" t="s">
        <v>183</v>
      </c>
      <c r="F403" s="3" t="s">
        <v>1292</v>
      </c>
    </row>
    <row r="404">
      <c r="A404" s="3" t="s">
        <v>11586</v>
      </c>
      <c r="B404" s="1">
        <v>3000.0</v>
      </c>
      <c r="C404" s="1" t="s">
        <v>11196</v>
      </c>
      <c r="D404" s="3" t="str">
        <f t="shared" si="1"/>
        <v>AVEC</v>
      </c>
      <c r="E404" s="3" t="s">
        <v>183</v>
      </c>
      <c r="F404" s="3" t="s">
        <v>1292</v>
      </c>
    </row>
    <row r="405">
      <c r="A405" s="3" t="s">
        <v>11587</v>
      </c>
      <c r="B405" s="1">
        <v>3000.0</v>
      </c>
      <c r="C405" s="3"/>
      <c r="D405" s="3" t="str">
        <f t="shared" si="1"/>
        <v>AVEC</v>
      </c>
      <c r="E405" s="3" t="s">
        <v>183</v>
      </c>
      <c r="F405" s="3" t="s">
        <v>1292</v>
      </c>
    </row>
    <row r="406">
      <c r="A406" s="3" t="s">
        <v>11588</v>
      </c>
      <c r="B406" s="1">
        <v>3000.0</v>
      </c>
      <c r="C406" s="3"/>
      <c r="D406" s="3" t="str">
        <f t="shared" si="1"/>
        <v>AVEC</v>
      </c>
      <c r="E406" s="3" t="s">
        <v>183</v>
      </c>
      <c r="F406" s="3" t="s">
        <v>1292</v>
      </c>
    </row>
    <row r="407">
      <c r="A407" s="3" t="s">
        <v>11589</v>
      </c>
      <c r="B407" s="1">
        <v>3000.0</v>
      </c>
      <c r="C407" s="1" t="s">
        <v>11222</v>
      </c>
      <c r="D407" s="3" t="str">
        <f t="shared" si="1"/>
        <v>AVEC</v>
      </c>
      <c r="E407" s="3" t="s">
        <v>183</v>
      </c>
      <c r="F407" s="3" t="s">
        <v>1292</v>
      </c>
    </row>
    <row r="408">
      <c r="A408" s="3" t="s">
        <v>11590</v>
      </c>
      <c r="B408" s="1">
        <v>3000.0</v>
      </c>
      <c r="C408" s="1" t="s">
        <v>11230</v>
      </c>
      <c r="D408" s="3" t="str">
        <f t="shared" si="1"/>
        <v>AVEC</v>
      </c>
      <c r="E408" s="3" t="s">
        <v>183</v>
      </c>
      <c r="F408" s="3" t="s">
        <v>1292</v>
      </c>
    </row>
    <row r="409">
      <c r="A409" s="3" t="s">
        <v>11591</v>
      </c>
      <c r="B409" s="1">
        <v>3000.0</v>
      </c>
      <c r="C409" s="1" t="s">
        <v>11222</v>
      </c>
      <c r="D409" s="3" t="str">
        <f t="shared" si="1"/>
        <v>AVEC</v>
      </c>
      <c r="E409" s="3" t="s">
        <v>183</v>
      </c>
      <c r="F409" s="3" t="s">
        <v>1292</v>
      </c>
    </row>
    <row r="410">
      <c r="A410" s="3" t="s">
        <v>11592</v>
      </c>
      <c r="B410" s="1">
        <v>3000.0</v>
      </c>
      <c r="C410" s="1" t="s">
        <v>11200</v>
      </c>
      <c r="D410" s="3" t="str">
        <f t="shared" si="1"/>
        <v>AVEC</v>
      </c>
      <c r="E410" s="3" t="s">
        <v>183</v>
      </c>
      <c r="F410" s="3" t="s">
        <v>1292</v>
      </c>
    </row>
    <row r="411">
      <c r="A411" s="3" t="s">
        <v>11593</v>
      </c>
      <c r="B411" s="1">
        <v>3000.0</v>
      </c>
      <c r="C411" s="3"/>
      <c r="D411" s="3" t="str">
        <f t="shared" si="1"/>
        <v>AVEC</v>
      </c>
      <c r="E411" s="3" t="s">
        <v>312</v>
      </c>
      <c r="F411" s="3" t="s">
        <v>2105</v>
      </c>
    </row>
    <row r="412">
      <c r="A412" s="3" t="s">
        <v>11594</v>
      </c>
      <c r="B412" s="1">
        <v>3000.0</v>
      </c>
      <c r="C412" s="1" t="s">
        <v>11196</v>
      </c>
      <c r="D412" s="3" t="str">
        <f t="shared" si="1"/>
        <v>AVEC</v>
      </c>
      <c r="E412" s="3" t="s">
        <v>312</v>
      </c>
      <c r="F412" s="3" t="s">
        <v>2105</v>
      </c>
    </row>
    <row r="413">
      <c r="A413" s="3" t="s">
        <v>11595</v>
      </c>
      <c r="B413" s="1">
        <v>3000.0</v>
      </c>
      <c r="C413" s="1" t="s">
        <v>11200</v>
      </c>
      <c r="D413" s="3" t="str">
        <f t="shared" si="1"/>
        <v>AVEC</v>
      </c>
      <c r="E413" s="3" t="s">
        <v>312</v>
      </c>
      <c r="F413" s="3" t="s">
        <v>2105</v>
      </c>
    </row>
    <row r="414">
      <c r="A414" s="3" t="s">
        <v>11596</v>
      </c>
      <c r="B414" s="1">
        <v>3000.0</v>
      </c>
      <c r="C414" s="3"/>
      <c r="D414" s="3" t="str">
        <f t="shared" si="1"/>
        <v>AVEC</v>
      </c>
      <c r="E414" s="3" t="s">
        <v>312</v>
      </c>
      <c r="F414" s="3" t="s">
        <v>2105</v>
      </c>
    </row>
    <row r="415">
      <c r="A415" s="3" t="s">
        <v>11597</v>
      </c>
      <c r="B415" s="1">
        <v>3000.0</v>
      </c>
      <c r="C415" s="3"/>
      <c r="D415" s="3" t="str">
        <f t="shared" si="1"/>
        <v>AVEC</v>
      </c>
      <c r="E415" s="3" t="s">
        <v>312</v>
      </c>
      <c r="F415" s="3" t="s">
        <v>2105</v>
      </c>
    </row>
    <row r="416">
      <c r="A416" s="3" t="s">
        <v>11598</v>
      </c>
      <c r="B416" s="1">
        <v>3000.0</v>
      </c>
      <c r="C416" s="3"/>
      <c r="D416" s="3" t="str">
        <f t="shared" si="1"/>
        <v>AVEC</v>
      </c>
      <c r="E416" s="3" t="s">
        <v>312</v>
      </c>
      <c r="F416" s="3" t="s">
        <v>2105</v>
      </c>
    </row>
    <row r="417">
      <c r="A417" s="3" t="s">
        <v>11599</v>
      </c>
      <c r="B417" s="1">
        <v>3000.0</v>
      </c>
      <c r="C417" s="3"/>
      <c r="D417" s="3" t="str">
        <f t="shared" si="1"/>
        <v>AVEC</v>
      </c>
      <c r="E417" s="3" t="s">
        <v>382</v>
      </c>
      <c r="F417" s="3" t="s">
        <v>11</v>
      </c>
    </row>
    <row r="418">
      <c r="A418" s="3" t="s">
        <v>11600</v>
      </c>
      <c r="B418" s="1">
        <v>3000.0</v>
      </c>
      <c r="C418" s="3"/>
      <c r="D418" s="3" t="str">
        <f t="shared" si="1"/>
        <v>AVEC</v>
      </c>
      <c r="E418" s="3" t="s">
        <v>382</v>
      </c>
      <c r="F418" s="3" t="s">
        <v>11</v>
      </c>
    </row>
    <row r="419">
      <c r="A419" s="3" t="s">
        <v>11601</v>
      </c>
      <c r="B419" s="1">
        <v>3000.0</v>
      </c>
      <c r="C419" s="3"/>
      <c r="D419" s="3" t="str">
        <f t="shared" si="1"/>
        <v>AVEC</v>
      </c>
      <c r="E419" s="3" t="s">
        <v>382</v>
      </c>
      <c r="F419" s="3" t="s">
        <v>11</v>
      </c>
    </row>
    <row r="420">
      <c r="A420" s="3" t="s">
        <v>11602</v>
      </c>
      <c r="B420" s="1">
        <v>3000.0</v>
      </c>
      <c r="C420" s="1" t="s">
        <v>11196</v>
      </c>
      <c r="D420" s="3" t="str">
        <f t="shared" si="1"/>
        <v>AVEC</v>
      </c>
      <c r="E420" s="3" t="s">
        <v>382</v>
      </c>
      <c r="F420" s="3" t="s">
        <v>11</v>
      </c>
    </row>
    <row r="421">
      <c r="A421" s="3" t="s">
        <v>11603</v>
      </c>
      <c r="B421" s="1">
        <v>3000.0</v>
      </c>
      <c r="C421" s="1" t="s">
        <v>11214</v>
      </c>
      <c r="D421" s="3" t="str">
        <f t="shared" si="1"/>
        <v>AVEC</v>
      </c>
      <c r="E421" s="3" t="s">
        <v>382</v>
      </c>
      <c r="F421" s="3" t="s">
        <v>11</v>
      </c>
    </row>
    <row r="422">
      <c r="A422" s="3" t="s">
        <v>11604</v>
      </c>
      <c r="B422" s="1">
        <v>3000.0</v>
      </c>
      <c r="C422" s="1" t="s">
        <v>11196</v>
      </c>
      <c r="D422" s="3" t="str">
        <f t="shared" si="1"/>
        <v>AVEC</v>
      </c>
      <c r="E422" s="3" t="s">
        <v>382</v>
      </c>
      <c r="F422" s="3" t="s">
        <v>11</v>
      </c>
    </row>
    <row r="423">
      <c r="A423" s="3" t="s">
        <v>7160</v>
      </c>
      <c r="B423" s="1">
        <v>3000.0</v>
      </c>
      <c r="C423" s="1" t="s">
        <v>11196</v>
      </c>
      <c r="D423" s="3" t="str">
        <f t="shared" si="1"/>
        <v>AVEC</v>
      </c>
      <c r="E423" s="3" t="s">
        <v>183</v>
      </c>
      <c r="F423" s="3" t="s">
        <v>11</v>
      </c>
    </row>
    <row r="424">
      <c r="A424" s="3" t="s">
        <v>11605</v>
      </c>
      <c r="B424" s="1">
        <v>3000.0</v>
      </c>
      <c r="C424" s="3"/>
      <c r="D424" s="3" t="str">
        <f t="shared" si="1"/>
        <v>AVEC</v>
      </c>
      <c r="E424" s="3" t="s">
        <v>183</v>
      </c>
      <c r="F424" s="3" t="s">
        <v>11</v>
      </c>
    </row>
    <row r="425">
      <c r="A425" s="3" t="s">
        <v>11606</v>
      </c>
      <c r="B425" s="1">
        <v>3000.0</v>
      </c>
      <c r="C425" s="3"/>
      <c r="D425" s="3" t="str">
        <f t="shared" si="1"/>
        <v>AVEC</v>
      </c>
      <c r="E425" s="3" t="s">
        <v>183</v>
      </c>
      <c r="F425" s="3" t="s">
        <v>11</v>
      </c>
    </row>
    <row r="426">
      <c r="A426" s="3" t="s">
        <v>11607</v>
      </c>
      <c r="B426" s="1">
        <v>3000.0</v>
      </c>
      <c r="C426" s="1" t="s">
        <v>11196</v>
      </c>
      <c r="D426" s="3" t="str">
        <f t="shared" si="1"/>
        <v>AVEC</v>
      </c>
      <c r="E426" s="3" t="s">
        <v>183</v>
      </c>
      <c r="F426" s="3" t="s">
        <v>11</v>
      </c>
    </row>
    <row r="427">
      <c r="A427" s="3" t="s">
        <v>11608</v>
      </c>
      <c r="B427" s="1">
        <v>3000.0</v>
      </c>
      <c r="C427" s="1" t="s">
        <v>11196</v>
      </c>
      <c r="D427" s="3" t="str">
        <f t="shared" si="1"/>
        <v>AVEC</v>
      </c>
      <c r="E427" s="3" t="s">
        <v>183</v>
      </c>
      <c r="F427" s="3" t="s">
        <v>11</v>
      </c>
    </row>
    <row r="428">
      <c r="A428" s="3" t="s">
        <v>11609</v>
      </c>
      <c r="B428" s="1">
        <v>3000.0</v>
      </c>
      <c r="C428" s="3"/>
      <c r="D428" s="3" t="str">
        <f t="shared" si="1"/>
        <v>AVEC</v>
      </c>
      <c r="E428" s="3" t="s">
        <v>183</v>
      </c>
      <c r="F428" s="3" t="s">
        <v>11</v>
      </c>
    </row>
    <row r="429">
      <c r="A429" s="3" t="s">
        <v>11610</v>
      </c>
      <c r="B429" s="1">
        <v>3000.0</v>
      </c>
      <c r="C429" s="3"/>
      <c r="D429" s="3" t="str">
        <f t="shared" si="1"/>
        <v>AVEC</v>
      </c>
      <c r="E429" s="3" t="s">
        <v>183</v>
      </c>
      <c r="F429" s="3" t="s">
        <v>11</v>
      </c>
    </row>
    <row r="430">
      <c r="A430" s="3" t="s">
        <v>11611</v>
      </c>
      <c r="B430" s="1">
        <v>3000.0</v>
      </c>
      <c r="C430" s="3"/>
      <c r="D430" s="3" t="str">
        <f t="shared" si="1"/>
        <v>AVEC</v>
      </c>
      <c r="E430" s="3" t="s">
        <v>183</v>
      </c>
      <c r="F430" s="3" t="s">
        <v>11</v>
      </c>
    </row>
    <row r="431">
      <c r="A431" s="3" t="s">
        <v>11612</v>
      </c>
      <c r="B431" s="1">
        <v>3000.0</v>
      </c>
      <c r="C431" s="3"/>
      <c r="D431" s="3" t="str">
        <f t="shared" si="1"/>
        <v>AVEC</v>
      </c>
      <c r="E431" s="3" t="s">
        <v>183</v>
      </c>
      <c r="F431" s="3" t="s">
        <v>11</v>
      </c>
    </row>
    <row r="432">
      <c r="A432" s="3" t="s">
        <v>11613</v>
      </c>
      <c r="B432" s="1">
        <v>3000.0</v>
      </c>
      <c r="C432" s="1" t="s">
        <v>11279</v>
      </c>
      <c r="D432" s="3" t="str">
        <f t="shared" si="1"/>
        <v>AVEC</v>
      </c>
      <c r="E432" s="3" t="s">
        <v>183</v>
      </c>
      <c r="F432" s="3" t="s">
        <v>11</v>
      </c>
    </row>
    <row r="433">
      <c r="A433" s="3" t="s">
        <v>11614</v>
      </c>
      <c r="B433" s="1">
        <v>3000.0</v>
      </c>
      <c r="C433" s="3"/>
      <c r="D433" s="3" t="str">
        <f t="shared" si="1"/>
        <v>AVEC</v>
      </c>
      <c r="E433" s="3" t="s">
        <v>183</v>
      </c>
      <c r="F433" s="3" t="s">
        <v>11</v>
      </c>
    </row>
    <row r="434">
      <c r="A434" s="3" t="s">
        <v>11615</v>
      </c>
      <c r="B434" s="1">
        <v>3000.0</v>
      </c>
      <c r="C434" s="3"/>
      <c r="D434" s="3" t="str">
        <f t="shared" si="1"/>
        <v>AVEC</v>
      </c>
      <c r="E434" s="3" t="s">
        <v>31</v>
      </c>
      <c r="F434" s="3" t="s">
        <v>9455</v>
      </c>
    </row>
    <row r="435">
      <c r="A435" s="3" t="s">
        <v>7106</v>
      </c>
      <c r="B435" s="1">
        <v>3000.0</v>
      </c>
      <c r="C435" s="1" t="s">
        <v>11196</v>
      </c>
      <c r="D435" s="3" t="str">
        <f t="shared" si="1"/>
        <v>AVEC</v>
      </c>
      <c r="E435" s="3" t="s">
        <v>80</v>
      </c>
      <c r="F435" s="3" t="s">
        <v>11</v>
      </c>
    </row>
    <row r="436">
      <c r="A436" s="3" t="s">
        <v>11616</v>
      </c>
      <c r="B436" s="1">
        <v>3000.0</v>
      </c>
      <c r="C436" s="1" t="s">
        <v>11200</v>
      </c>
      <c r="D436" s="3" t="str">
        <f t="shared" si="1"/>
        <v>AVEC</v>
      </c>
      <c r="E436" s="3" t="s">
        <v>80</v>
      </c>
      <c r="F436" s="3" t="s">
        <v>11</v>
      </c>
    </row>
    <row r="437">
      <c r="A437" s="3" t="s">
        <v>11617</v>
      </c>
      <c r="B437" s="1">
        <v>3000.0</v>
      </c>
      <c r="C437" s="1" t="s">
        <v>11200</v>
      </c>
      <c r="D437" s="3" t="str">
        <f t="shared" si="1"/>
        <v>AVEC</v>
      </c>
      <c r="E437" s="3" t="s">
        <v>80</v>
      </c>
      <c r="F437" s="3" t="s">
        <v>11</v>
      </c>
    </row>
    <row r="438">
      <c r="A438" s="3" t="s">
        <v>11618</v>
      </c>
      <c r="B438" s="1">
        <v>3000.0</v>
      </c>
      <c r="C438" s="1" t="s">
        <v>11214</v>
      </c>
      <c r="D438" s="3" t="str">
        <f t="shared" si="1"/>
        <v>AVEC</v>
      </c>
      <c r="E438" s="3" t="s">
        <v>80</v>
      </c>
      <c r="F438" s="3" t="s">
        <v>11</v>
      </c>
    </row>
    <row r="439">
      <c r="A439" s="3" t="s">
        <v>11619</v>
      </c>
      <c r="B439" s="1">
        <v>3000.0</v>
      </c>
      <c r="C439" s="3"/>
      <c r="D439" s="3" t="str">
        <f t="shared" si="1"/>
        <v>AVEC</v>
      </c>
      <c r="E439" s="3" t="s">
        <v>80</v>
      </c>
      <c r="F439" s="3" t="s">
        <v>11</v>
      </c>
    </row>
    <row r="440">
      <c r="A440" s="3" t="s">
        <v>11620</v>
      </c>
      <c r="B440" s="1">
        <v>3000.0</v>
      </c>
      <c r="C440" s="1" t="s">
        <v>11222</v>
      </c>
      <c r="D440" s="3" t="str">
        <f t="shared" si="1"/>
        <v>AVEC</v>
      </c>
      <c r="E440" s="3" t="s">
        <v>80</v>
      </c>
      <c r="F440" s="3" t="s">
        <v>11</v>
      </c>
    </row>
    <row r="441">
      <c r="A441" s="3" t="s">
        <v>11621</v>
      </c>
      <c r="B441" s="1">
        <v>3000.0</v>
      </c>
      <c r="C441" s="1" t="s">
        <v>11622</v>
      </c>
      <c r="D441" s="3" t="str">
        <f t="shared" si="1"/>
        <v>AVEC</v>
      </c>
      <c r="E441" s="3" t="s">
        <v>80</v>
      </c>
      <c r="F441" s="3" t="s">
        <v>11</v>
      </c>
    </row>
    <row r="442">
      <c r="A442" s="3" t="s">
        <v>11623</v>
      </c>
      <c r="B442" s="1">
        <v>3000.0</v>
      </c>
      <c r="C442" s="1" t="s">
        <v>11196</v>
      </c>
      <c r="D442" s="3" t="str">
        <f t="shared" si="1"/>
        <v>AVEC</v>
      </c>
      <c r="E442" s="3" t="s">
        <v>80</v>
      </c>
      <c r="F442" s="3" t="s">
        <v>11</v>
      </c>
    </row>
    <row r="443">
      <c r="A443" s="3" t="s">
        <v>11624</v>
      </c>
      <c r="B443" s="1">
        <v>2800.0</v>
      </c>
      <c r="C443" s="3"/>
      <c r="D443" s="3" t="str">
        <f t="shared" si="1"/>
        <v>AVEC</v>
      </c>
      <c r="E443" s="3" t="s">
        <v>53</v>
      </c>
      <c r="F443" s="3" t="s">
        <v>52</v>
      </c>
    </row>
    <row r="444">
      <c r="A444" s="3" t="s">
        <v>11625</v>
      </c>
      <c r="B444" s="1">
        <v>2800.0</v>
      </c>
      <c r="C444" s="1" t="s">
        <v>11196</v>
      </c>
      <c r="D444" s="3" t="str">
        <f t="shared" si="1"/>
        <v>AVEC</v>
      </c>
      <c r="E444" s="3" t="s">
        <v>382</v>
      </c>
      <c r="F444" s="3" t="s">
        <v>11</v>
      </c>
    </row>
    <row r="445">
      <c r="A445" s="3" t="s">
        <v>11626</v>
      </c>
      <c r="B445" s="1">
        <v>2800.0</v>
      </c>
      <c r="C445" s="1" t="s">
        <v>11196</v>
      </c>
      <c r="D445" s="3" t="str">
        <f t="shared" si="1"/>
        <v>AVEC</v>
      </c>
      <c r="E445" s="3" t="s">
        <v>80</v>
      </c>
      <c r="F445" s="3" t="s">
        <v>11</v>
      </c>
    </row>
    <row r="446">
      <c r="A446" s="3" t="s">
        <v>11627</v>
      </c>
      <c r="B446" s="1">
        <v>2700.0</v>
      </c>
      <c r="C446" s="3"/>
      <c r="D446" s="3" t="str">
        <f t="shared" si="1"/>
        <v>AVEC</v>
      </c>
      <c r="E446" s="3" t="s">
        <v>53</v>
      </c>
      <c r="F446" s="3" t="s">
        <v>52</v>
      </c>
    </row>
    <row r="447">
      <c r="A447" s="3" t="s">
        <v>11628</v>
      </c>
      <c r="B447" s="1">
        <v>2670.0</v>
      </c>
      <c r="C447" s="3"/>
      <c r="D447" s="3" t="str">
        <f t="shared" si="1"/>
        <v>AVEC</v>
      </c>
      <c r="E447" s="3" t="s">
        <v>53</v>
      </c>
      <c r="F447" s="3" t="s">
        <v>52</v>
      </c>
    </row>
    <row r="448">
      <c r="A448" s="3" t="s">
        <v>11629</v>
      </c>
      <c r="B448" s="1">
        <v>2635.0</v>
      </c>
      <c r="C448" s="3"/>
      <c r="D448" s="3" t="str">
        <f t="shared" si="1"/>
        <v>AVEC</v>
      </c>
      <c r="E448" s="3" t="s">
        <v>312</v>
      </c>
      <c r="F448" s="3" t="s">
        <v>2105</v>
      </c>
    </row>
    <row r="449">
      <c r="A449" s="3" t="s">
        <v>11630</v>
      </c>
      <c r="B449" s="1">
        <v>2500.0</v>
      </c>
      <c r="C449" s="1" t="s">
        <v>11268</v>
      </c>
      <c r="D449" s="3" t="str">
        <f t="shared" si="1"/>
        <v>AVEC</v>
      </c>
      <c r="E449" s="3" t="s">
        <v>53</v>
      </c>
      <c r="F449" s="3" t="s">
        <v>52</v>
      </c>
    </row>
    <row r="450">
      <c r="A450" s="3" t="s">
        <v>11631</v>
      </c>
      <c r="B450" s="1">
        <v>2500.0</v>
      </c>
      <c r="C450" s="3"/>
      <c r="D450" s="3" t="str">
        <f t="shared" si="1"/>
        <v>AVEC</v>
      </c>
      <c r="E450" s="3" t="s">
        <v>53</v>
      </c>
      <c r="F450" s="3" t="s">
        <v>52</v>
      </c>
    </row>
    <row r="451">
      <c r="A451" s="3" t="s">
        <v>11632</v>
      </c>
      <c r="B451" s="1">
        <v>2500.0</v>
      </c>
      <c r="C451" s="3"/>
      <c r="D451" s="3" t="str">
        <f t="shared" si="1"/>
        <v>AVEC</v>
      </c>
      <c r="E451" s="3" t="s">
        <v>183</v>
      </c>
      <c r="F451" s="3" t="s">
        <v>1292</v>
      </c>
    </row>
    <row r="452">
      <c r="A452" s="3" t="s">
        <v>11633</v>
      </c>
      <c r="B452" s="1">
        <v>2500.0</v>
      </c>
      <c r="C452" s="1" t="s">
        <v>11196</v>
      </c>
      <c r="D452" s="3" t="str">
        <f t="shared" si="1"/>
        <v>AVEC</v>
      </c>
      <c r="E452" s="3" t="s">
        <v>183</v>
      </c>
      <c r="F452" s="3" t="s">
        <v>1292</v>
      </c>
    </row>
    <row r="453">
      <c r="A453" s="3" t="s">
        <v>11634</v>
      </c>
      <c r="B453" s="1">
        <v>2500.0</v>
      </c>
      <c r="C453" s="3"/>
      <c r="D453" s="3" t="str">
        <f t="shared" si="1"/>
        <v>AVEC</v>
      </c>
      <c r="E453" s="3" t="s">
        <v>183</v>
      </c>
      <c r="F453" s="3" t="s">
        <v>1292</v>
      </c>
    </row>
    <row r="454">
      <c r="A454" s="3" t="s">
        <v>3055</v>
      </c>
      <c r="B454" s="1">
        <v>2500.0</v>
      </c>
      <c r="C454" s="3"/>
      <c r="D454" s="3" t="str">
        <f t="shared" si="1"/>
        <v>AVEC</v>
      </c>
      <c r="E454" s="3" t="s">
        <v>183</v>
      </c>
      <c r="F454" s="3" t="s">
        <v>1292</v>
      </c>
    </row>
    <row r="455">
      <c r="A455" s="3" t="s">
        <v>11635</v>
      </c>
      <c r="B455" s="1">
        <v>2500.0</v>
      </c>
      <c r="C455" s="3"/>
      <c r="D455" s="3" t="str">
        <f t="shared" si="1"/>
        <v>AVEC</v>
      </c>
      <c r="E455" s="3" t="s">
        <v>183</v>
      </c>
      <c r="F455" s="3" t="s">
        <v>1292</v>
      </c>
    </row>
    <row r="456">
      <c r="A456" s="3" t="s">
        <v>11636</v>
      </c>
      <c r="B456" s="1">
        <v>2500.0</v>
      </c>
      <c r="C456" s="1" t="s">
        <v>11214</v>
      </c>
      <c r="D456" s="3" t="str">
        <f t="shared" si="1"/>
        <v>AVEC</v>
      </c>
      <c r="E456" s="3" t="s">
        <v>183</v>
      </c>
      <c r="F456" s="3" t="s">
        <v>1292</v>
      </c>
    </row>
    <row r="457">
      <c r="A457" s="3" t="s">
        <v>11637</v>
      </c>
      <c r="B457" s="1">
        <v>2500.0</v>
      </c>
      <c r="C457" s="3"/>
      <c r="D457" s="3" t="str">
        <f t="shared" si="1"/>
        <v>AVEC</v>
      </c>
      <c r="E457" s="3" t="s">
        <v>183</v>
      </c>
      <c r="F457" s="3" t="s">
        <v>1292</v>
      </c>
    </row>
    <row r="458">
      <c r="A458" s="3" t="s">
        <v>11638</v>
      </c>
      <c r="B458" s="1">
        <v>2500.0</v>
      </c>
      <c r="C458" s="3"/>
      <c r="D458" s="3" t="str">
        <f t="shared" si="1"/>
        <v>AVEC</v>
      </c>
      <c r="E458" s="3" t="s">
        <v>312</v>
      </c>
      <c r="F458" s="3" t="s">
        <v>2105</v>
      </c>
    </row>
    <row r="459">
      <c r="A459" s="3" t="s">
        <v>11639</v>
      </c>
      <c r="B459" s="1">
        <v>2500.0</v>
      </c>
      <c r="C459" s="1" t="s">
        <v>11196</v>
      </c>
      <c r="D459" s="3" t="str">
        <f t="shared" si="1"/>
        <v>AVEC</v>
      </c>
      <c r="E459" s="3" t="s">
        <v>382</v>
      </c>
      <c r="F459" s="3" t="s">
        <v>11</v>
      </c>
    </row>
    <row r="460">
      <c r="A460" s="3" t="s">
        <v>11640</v>
      </c>
      <c r="B460" s="1">
        <v>2500.0</v>
      </c>
      <c r="C460" s="3"/>
      <c r="D460" s="3" t="str">
        <f t="shared" si="1"/>
        <v>AVEC</v>
      </c>
      <c r="E460" s="3" t="s">
        <v>183</v>
      </c>
      <c r="F460" s="3" t="s">
        <v>11</v>
      </c>
    </row>
    <row r="461">
      <c r="A461" s="3" t="s">
        <v>11641</v>
      </c>
      <c r="B461" s="1">
        <v>2500.0</v>
      </c>
      <c r="C461" s="1" t="s">
        <v>11196</v>
      </c>
      <c r="D461" s="3" t="str">
        <f t="shared" si="1"/>
        <v>AVEC</v>
      </c>
      <c r="E461" s="3" t="s">
        <v>183</v>
      </c>
      <c r="F461" s="3" t="s">
        <v>11</v>
      </c>
    </row>
    <row r="462">
      <c r="A462" s="3" t="s">
        <v>11642</v>
      </c>
      <c r="B462" s="1">
        <v>2500.0</v>
      </c>
      <c r="C462" s="1" t="s">
        <v>11200</v>
      </c>
      <c r="D462" s="3" t="str">
        <f t="shared" si="1"/>
        <v>AVEC</v>
      </c>
      <c r="E462" s="3" t="s">
        <v>183</v>
      </c>
      <c r="F462" s="3" t="s">
        <v>11</v>
      </c>
    </row>
    <row r="463">
      <c r="A463" s="3" t="s">
        <v>11643</v>
      </c>
      <c r="B463" s="1">
        <v>2500.0</v>
      </c>
      <c r="C463" s="1" t="s">
        <v>11196</v>
      </c>
      <c r="D463" s="3" t="str">
        <f t="shared" si="1"/>
        <v>AVEC</v>
      </c>
      <c r="E463" s="3" t="s">
        <v>31</v>
      </c>
      <c r="F463" s="3" t="s">
        <v>9455</v>
      </c>
    </row>
    <row r="464">
      <c r="A464" s="3" t="s">
        <v>11644</v>
      </c>
      <c r="B464" s="1">
        <v>2500.0</v>
      </c>
      <c r="C464" s="3"/>
      <c r="D464" s="3" t="str">
        <f t="shared" si="1"/>
        <v>AVEC</v>
      </c>
      <c r="E464" s="3" t="s">
        <v>80</v>
      </c>
      <c r="F464" s="3" t="s">
        <v>11</v>
      </c>
    </row>
    <row r="465">
      <c r="A465" s="3" t="s">
        <v>11645</v>
      </c>
      <c r="B465" s="1">
        <v>2500.0</v>
      </c>
      <c r="C465" s="1" t="s">
        <v>11196</v>
      </c>
      <c r="D465" s="3" t="str">
        <f t="shared" si="1"/>
        <v>AVEC</v>
      </c>
      <c r="E465" s="3" t="s">
        <v>80</v>
      </c>
      <c r="F465" s="3" t="s">
        <v>11</v>
      </c>
    </row>
    <row r="466">
      <c r="A466" s="3" t="s">
        <v>11646</v>
      </c>
      <c r="B466" s="1">
        <v>2500.0</v>
      </c>
      <c r="C466" s="3"/>
      <c r="D466" s="3" t="str">
        <f t="shared" si="1"/>
        <v>AVEC</v>
      </c>
      <c r="E466" s="3" t="s">
        <v>80</v>
      </c>
      <c r="F466" s="3" t="s">
        <v>11</v>
      </c>
    </row>
    <row r="467">
      <c r="A467" s="3" t="s">
        <v>11647</v>
      </c>
      <c r="B467" s="1">
        <v>2500.0</v>
      </c>
      <c r="C467" s="3"/>
      <c r="D467" s="3" t="str">
        <f t="shared" si="1"/>
        <v>AVEC</v>
      </c>
      <c r="E467" s="3" t="s">
        <v>80</v>
      </c>
      <c r="F467" s="3" t="s">
        <v>11</v>
      </c>
    </row>
    <row r="468">
      <c r="A468" s="3" t="s">
        <v>11648</v>
      </c>
      <c r="B468" s="1">
        <v>2500.0</v>
      </c>
      <c r="C468" s="1" t="s">
        <v>11196</v>
      </c>
      <c r="D468" s="3" t="str">
        <f t="shared" si="1"/>
        <v>AVEC</v>
      </c>
      <c r="E468" s="3" t="s">
        <v>80</v>
      </c>
      <c r="F468" s="3" t="s">
        <v>11</v>
      </c>
    </row>
    <row r="469">
      <c r="A469" s="3" t="s">
        <v>11649</v>
      </c>
      <c r="B469" s="1">
        <v>2500.0</v>
      </c>
      <c r="C469" s="1" t="s">
        <v>11196</v>
      </c>
      <c r="D469" s="3" t="str">
        <f t="shared" si="1"/>
        <v>AVEC</v>
      </c>
      <c r="E469" s="3" t="s">
        <v>80</v>
      </c>
      <c r="F469" s="3" t="s">
        <v>11</v>
      </c>
    </row>
    <row r="470">
      <c r="A470" s="3" t="s">
        <v>11650</v>
      </c>
      <c r="B470" s="1">
        <v>2500.0</v>
      </c>
      <c r="C470" s="1" t="s">
        <v>11196</v>
      </c>
      <c r="D470" s="3" t="str">
        <f t="shared" si="1"/>
        <v>AVEC</v>
      </c>
      <c r="E470" s="3" t="s">
        <v>80</v>
      </c>
      <c r="F470" s="3" t="s">
        <v>11</v>
      </c>
    </row>
    <row r="471">
      <c r="A471" s="3" t="s">
        <v>11651</v>
      </c>
      <c r="B471" s="1">
        <v>2500.0</v>
      </c>
      <c r="C471" s="3"/>
      <c r="D471" s="3" t="str">
        <f t="shared" si="1"/>
        <v>AVEC</v>
      </c>
      <c r="E471" s="3" t="s">
        <v>80</v>
      </c>
      <c r="F471" s="3" t="s">
        <v>11</v>
      </c>
    </row>
    <row r="472">
      <c r="A472" s="3" t="s">
        <v>11652</v>
      </c>
      <c r="B472" s="1">
        <v>2450.0</v>
      </c>
      <c r="C472" s="3"/>
      <c r="D472" s="3" t="str">
        <f t="shared" si="1"/>
        <v>AVEC</v>
      </c>
      <c r="E472" s="3" t="s">
        <v>80</v>
      </c>
      <c r="F472" s="3" t="s">
        <v>11</v>
      </c>
    </row>
    <row r="473">
      <c r="A473" s="3" t="s">
        <v>11653</v>
      </c>
      <c r="B473" s="1">
        <v>2400.0</v>
      </c>
      <c r="C473" s="3"/>
      <c r="D473" s="3" t="str">
        <f t="shared" si="1"/>
        <v>AVEC</v>
      </c>
      <c r="E473" s="3" t="e">
        <v>#N/A</v>
      </c>
      <c r="F473" s="3" t="e">
        <v>#N/A</v>
      </c>
    </row>
    <row r="474">
      <c r="A474" s="3" t="s">
        <v>1428</v>
      </c>
      <c r="B474" s="1">
        <v>2300.0</v>
      </c>
      <c r="C474" s="1" t="s">
        <v>11200</v>
      </c>
      <c r="D474" s="3" t="str">
        <f t="shared" si="1"/>
        <v>AVEC</v>
      </c>
      <c r="E474" s="3" t="s">
        <v>312</v>
      </c>
      <c r="F474" s="3" t="s">
        <v>2105</v>
      </c>
    </row>
    <row r="475">
      <c r="A475" s="3" t="s">
        <v>11654</v>
      </c>
      <c r="B475" s="1">
        <v>2250.0</v>
      </c>
      <c r="C475" s="3"/>
      <c r="D475" s="3" t="str">
        <f t="shared" si="1"/>
        <v>AVEC</v>
      </c>
      <c r="E475" s="3" t="s">
        <v>31</v>
      </c>
      <c r="F475" s="3" t="s">
        <v>9455</v>
      </c>
    </row>
    <row r="476">
      <c r="A476" s="3" t="s">
        <v>6231</v>
      </c>
      <c r="B476" s="1">
        <v>2200.0</v>
      </c>
      <c r="C476" s="3"/>
      <c r="D476" s="3" t="str">
        <f t="shared" si="1"/>
        <v>AVEC</v>
      </c>
      <c r="E476" s="3" t="s">
        <v>382</v>
      </c>
      <c r="F476" s="3" t="s">
        <v>11</v>
      </c>
    </row>
    <row r="477">
      <c r="A477" s="3" t="s">
        <v>11655</v>
      </c>
      <c r="B477" s="1">
        <v>2200.0</v>
      </c>
      <c r="C477" s="1" t="s">
        <v>11196</v>
      </c>
      <c r="D477" s="3" t="str">
        <f t="shared" si="1"/>
        <v>AVEC</v>
      </c>
      <c r="E477" s="3" t="s">
        <v>80</v>
      </c>
      <c r="F477" s="3" t="s">
        <v>11</v>
      </c>
    </row>
    <row r="478">
      <c r="A478" s="3" t="s">
        <v>11656</v>
      </c>
      <c r="B478" s="1">
        <v>2150.0</v>
      </c>
      <c r="C478" s="1" t="s">
        <v>11214</v>
      </c>
      <c r="D478" s="3" t="str">
        <f t="shared" si="1"/>
        <v>AVEC</v>
      </c>
      <c r="E478" s="3" t="s">
        <v>53</v>
      </c>
      <c r="F478" s="3" t="s">
        <v>52</v>
      </c>
    </row>
    <row r="479">
      <c r="A479" s="3" t="s">
        <v>11657</v>
      </c>
      <c r="B479" s="1">
        <v>2100.0</v>
      </c>
      <c r="C479" s="3"/>
      <c r="D479" s="3" t="str">
        <f t="shared" si="1"/>
        <v>AVEC</v>
      </c>
      <c r="E479" s="3" t="s">
        <v>312</v>
      </c>
      <c r="F479" s="3" t="s">
        <v>2105</v>
      </c>
    </row>
    <row r="480">
      <c r="A480" s="3" t="s">
        <v>11658</v>
      </c>
      <c r="B480" s="1">
        <v>2100.0</v>
      </c>
      <c r="C480" s="1" t="s">
        <v>11196</v>
      </c>
      <c r="D480" s="3" t="str">
        <f t="shared" si="1"/>
        <v>AVEC</v>
      </c>
      <c r="E480" s="3" t="s">
        <v>382</v>
      </c>
      <c r="F480" s="3" t="s">
        <v>11</v>
      </c>
    </row>
    <row r="481">
      <c r="A481" s="3" t="s">
        <v>11659</v>
      </c>
      <c r="B481" s="1">
        <v>2100.0</v>
      </c>
      <c r="C481" s="3"/>
      <c r="D481" s="3" t="str">
        <f t="shared" si="1"/>
        <v>AVEC</v>
      </c>
      <c r="E481" s="3" t="s">
        <v>80</v>
      </c>
      <c r="F481" s="3" t="s">
        <v>11</v>
      </c>
    </row>
    <row r="482">
      <c r="A482" s="3" t="s">
        <v>11660</v>
      </c>
      <c r="B482" s="1">
        <v>2064.0</v>
      </c>
      <c r="C482" s="1" t="s">
        <v>11200</v>
      </c>
      <c r="D482" s="3" t="str">
        <f t="shared" si="1"/>
        <v>AVEC</v>
      </c>
      <c r="E482" s="3" t="s">
        <v>53</v>
      </c>
      <c r="F482" s="3" t="s">
        <v>52</v>
      </c>
    </row>
    <row r="483">
      <c r="A483" s="3" t="s">
        <v>11661</v>
      </c>
      <c r="B483" s="1">
        <v>2055.0</v>
      </c>
      <c r="C483" s="3"/>
      <c r="D483" s="3" t="str">
        <f t="shared" si="1"/>
        <v>AVEC</v>
      </c>
      <c r="E483" s="3" t="s">
        <v>53</v>
      </c>
      <c r="F483" s="3" t="s">
        <v>52</v>
      </c>
    </row>
    <row r="484">
      <c r="A484" s="3" t="s">
        <v>11662</v>
      </c>
      <c r="B484" s="1">
        <v>2000.0</v>
      </c>
      <c r="C484" s="3"/>
      <c r="D484" s="3" t="str">
        <f t="shared" si="1"/>
        <v>AVEC</v>
      </c>
      <c r="E484" s="3" t="e">
        <v>#N/A</v>
      </c>
      <c r="F484" s="3" t="e">
        <v>#N/A</v>
      </c>
    </row>
    <row r="485">
      <c r="A485" s="3" t="s">
        <v>11663</v>
      </c>
      <c r="B485" s="1">
        <v>2000.0</v>
      </c>
      <c r="C485" s="3"/>
      <c r="D485" s="3" t="str">
        <f t="shared" si="1"/>
        <v>AVEC</v>
      </c>
      <c r="E485" s="3" t="e">
        <v>#N/A</v>
      </c>
      <c r="F485" s="3" t="e">
        <v>#N/A</v>
      </c>
    </row>
    <row r="486">
      <c r="A486" s="3" t="s">
        <v>11664</v>
      </c>
      <c r="B486" s="1">
        <v>2000.0</v>
      </c>
      <c r="C486" s="1" t="s">
        <v>11222</v>
      </c>
      <c r="D486" s="3" t="str">
        <f t="shared" si="1"/>
        <v>AVEC</v>
      </c>
      <c r="E486" s="3" t="e">
        <v>#N/A</v>
      </c>
      <c r="F486" s="3" t="e">
        <v>#N/A</v>
      </c>
    </row>
    <row r="487">
      <c r="A487" s="3" t="s">
        <v>11665</v>
      </c>
      <c r="B487" s="1">
        <v>2000.0</v>
      </c>
      <c r="C487" s="1" t="s">
        <v>11196</v>
      </c>
      <c r="D487" s="3" t="str">
        <f t="shared" si="1"/>
        <v>AVEC</v>
      </c>
      <c r="E487" s="3" t="s">
        <v>53</v>
      </c>
      <c r="F487" s="3" t="s">
        <v>52</v>
      </c>
    </row>
    <row r="488">
      <c r="A488" s="3" t="s">
        <v>11666</v>
      </c>
      <c r="B488" s="1">
        <v>2000.0</v>
      </c>
      <c r="C488" s="1" t="s">
        <v>11196</v>
      </c>
      <c r="D488" s="3" t="str">
        <f t="shared" si="1"/>
        <v>AVEC</v>
      </c>
      <c r="E488" s="3" t="s">
        <v>53</v>
      </c>
      <c r="F488" s="3" t="s">
        <v>52</v>
      </c>
    </row>
    <row r="489">
      <c r="A489" s="3" t="s">
        <v>11667</v>
      </c>
      <c r="B489" s="1">
        <v>2000.0</v>
      </c>
      <c r="C489" s="3"/>
      <c r="D489" s="3" t="str">
        <f t="shared" si="1"/>
        <v>AVEC</v>
      </c>
      <c r="E489" s="3" t="s">
        <v>53</v>
      </c>
      <c r="F489" s="3" t="s">
        <v>52</v>
      </c>
    </row>
    <row r="490">
      <c r="A490" s="3" t="s">
        <v>11668</v>
      </c>
      <c r="B490" s="1">
        <v>2000.0</v>
      </c>
      <c r="C490" s="1" t="s">
        <v>11196</v>
      </c>
      <c r="D490" s="3" t="str">
        <f t="shared" si="1"/>
        <v>AVEC</v>
      </c>
      <c r="E490" s="3" t="s">
        <v>183</v>
      </c>
      <c r="F490" s="3" t="s">
        <v>1292</v>
      </c>
    </row>
    <row r="491">
      <c r="A491" s="3" t="s">
        <v>11669</v>
      </c>
      <c r="B491" s="1">
        <v>2000.0</v>
      </c>
      <c r="C491" s="3"/>
      <c r="D491" s="3" t="str">
        <f t="shared" si="1"/>
        <v>AVEC</v>
      </c>
      <c r="E491" s="3" t="s">
        <v>183</v>
      </c>
      <c r="F491" s="3" t="s">
        <v>1292</v>
      </c>
    </row>
    <row r="492">
      <c r="A492" s="3" t="s">
        <v>11670</v>
      </c>
      <c r="B492" s="1">
        <v>2000.0</v>
      </c>
      <c r="C492" s="3"/>
      <c r="D492" s="3" t="str">
        <f t="shared" si="1"/>
        <v>AVEC</v>
      </c>
      <c r="E492" s="3" t="s">
        <v>183</v>
      </c>
      <c r="F492" s="3" t="s">
        <v>1292</v>
      </c>
    </row>
    <row r="493">
      <c r="A493" s="3" t="s">
        <v>11671</v>
      </c>
      <c r="B493" s="1">
        <v>2000.0</v>
      </c>
      <c r="C493" s="3"/>
      <c r="D493" s="3" t="str">
        <f t="shared" si="1"/>
        <v>AVEC</v>
      </c>
      <c r="E493" s="3" t="s">
        <v>183</v>
      </c>
      <c r="F493" s="3" t="s">
        <v>1292</v>
      </c>
    </row>
    <row r="494">
      <c r="A494" s="3" t="s">
        <v>11672</v>
      </c>
      <c r="B494" s="1">
        <v>2000.0</v>
      </c>
      <c r="C494" s="3"/>
      <c r="D494" s="3" t="str">
        <f t="shared" si="1"/>
        <v>AVEC</v>
      </c>
      <c r="E494" s="3" t="s">
        <v>183</v>
      </c>
      <c r="F494" s="3" t="s">
        <v>1292</v>
      </c>
    </row>
    <row r="495">
      <c r="A495" s="3" t="s">
        <v>11673</v>
      </c>
      <c r="B495" s="1">
        <v>2000.0</v>
      </c>
      <c r="C495" s="3"/>
      <c r="D495" s="3" t="str">
        <f t="shared" si="1"/>
        <v>AVEC</v>
      </c>
      <c r="E495" s="3" t="s">
        <v>312</v>
      </c>
      <c r="F495" s="3" t="s">
        <v>2105</v>
      </c>
    </row>
    <row r="496">
      <c r="A496" s="3" t="s">
        <v>11674</v>
      </c>
      <c r="B496" s="1">
        <v>2000.0</v>
      </c>
      <c r="C496" s="1" t="s">
        <v>11196</v>
      </c>
      <c r="D496" s="3" t="str">
        <f t="shared" si="1"/>
        <v>AVEC</v>
      </c>
      <c r="E496" s="3" t="s">
        <v>312</v>
      </c>
      <c r="F496" s="3" t="s">
        <v>2105</v>
      </c>
    </row>
    <row r="497">
      <c r="A497" s="3" t="s">
        <v>11675</v>
      </c>
      <c r="B497" s="1">
        <v>2000.0</v>
      </c>
      <c r="C497" s="3"/>
      <c r="D497" s="3" t="str">
        <f t="shared" si="1"/>
        <v>AVEC</v>
      </c>
      <c r="E497" s="3" t="s">
        <v>312</v>
      </c>
      <c r="F497" s="3" t="s">
        <v>2105</v>
      </c>
    </row>
    <row r="498">
      <c r="A498" s="3" t="s">
        <v>11676</v>
      </c>
      <c r="B498" s="1">
        <v>2000.0</v>
      </c>
      <c r="C498" s="1" t="s">
        <v>11214</v>
      </c>
      <c r="D498" s="3" t="str">
        <f t="shared" si="1"/>
        <v>AVEC</v>
      </c>
      <c r="E498" s="3" t="s">
        <v>382</v>
      </c>
      <c r="F498" s="3" t="s">
        <v>11</v>
      </c>
    </row>
    <row r="499">
      <c r="A499" s="3" t="s">
        <v>11677</v>
      </c>
      <c r="B499" s="1">
        <v>2000.0</v>
      </c>
      <c r="C499" s="1" t="s">
        <v>11196</v>
      </c>
      <c r="D499" s="3" t="str">
        <f t="shared" si="1"/>
        <v>AVEC</v>
      </c>
      <c r="E499" s="3" t="s">
        <v>382</v>
      </c>
      <c r="F499" s="3" t="s">
        <v>11</v>
      </c>
    </row>
    <row r="500">
      <c r="A500" s="3" t="s">
        <v>11678</v>
      </c>
      <c r="B500" s="1">
        <v>2000.0</v>
      </c>
      <c r="C500" s="3"/>
      <c r="D500" s="3" t="str">
        <f t="shared" si="1"/>
        <v>AVEC</v>
      </c>
      <c r="E500" s="3" t="s">
        <v>382</v>
      </c>
      <c r="F500" s="3" t="s">
        <v>11</v>
      </c>
    </row>
    <row r="501">
      <c r="A501" s="3" t="s">
        <v>11679</v>
      </c>
      <c r="B501" s="1">
        <v>2000.0</v>
      </c>
      <c r="C501" s="1" t="s">
        <v>11214</v>
      </c>
      <c r="D501" s="3" t="str">
        <f t="shared" si="1"/>
        <v>AVEC</v>
      </c>
      <c r="E501" s="3" t="s">
        <v>382</v>
      </c>
      <c r="F501" s="3" t="s">
        <v>11</v>
      </c>
    </row>
    <row r="502">
      <c r="A502" s="3" t="s">
        <v>11680</v>
      </c>
      <c r="B502" s="1">
        <v>2000.0</v>
      </c>
      <c r="C502" s="3"/>
      <c r="D502" s="3" t="str">
        <f t="shared" si="1"/>
        <v>AVEC</v>
      </c>
      <c r="E502" s="3" t="s">
        <v>382</v>
      </c>
      <c r="F502" s="3" t="s">
        <v>11</v>
      </c>
    </row>
    <row r="503">
      <c r="A503" s="3" t="s">
        <v>11681</v>
      </c>
      <c r="B503" s="1">
        <v>2000.0</v>
      </c>
      <c r="C503" s="1" t="s">
        <v>11214</v>
      </c>
      <c r="D503" s="3" t="str">
        <f t="shared" si="1"/>
        <v>AVEC</v>
      </c>
      <c r="E503" s="3" t="s">
        <v>183</v>
      </c>
      <c r="F503" s="3" t="s">
        <v>11</v>
      </c>
    </row>
    <row r="504">
      <c r="A504" s="3" t="s">
        <v>11682</v>
      </c>
      <c r="B504" s="1">
        <v>2000.0</v>
      </c>
      <c r="C504" s="1" t="s">
        <v>11196</v>
      </c>
      <c r="D504" s="3" t="str">
        <f t="shared" si="1"/>
        <v>AVEC</v>
      </c>
      <c r="E504" s="3" t="s">
        <v>183</v>
      </c>
      <c r="F504" s="3" t="s">
        <v>11</v>
      </c>
    </row>
    <row r="505">
      <c r="A505" s="3" t="s">
        <v>11683</v>
      </c>
      <c r="B505" s="1">
        <v>2000.0</v>
      </c>
      <c r="C505" s="3"/>
      <c r="D505" s="3" t="str">
        <f t="shared" si="1"/>
        <v>AVEC</v>
      </c>
      <c r="E505" s="3" t="s">
        <v>183</v>
      </c>
      <c r="F505" s="3" t="s">
        <v>11</v>
      </c>
    </row>
    <row r="506">
      <c r="A506" s="3" t="s">
        <v>11684</v>
      </c>
      <c r="B506" s="1">
        <v>2000.0</v>
      </c>
      <c r="C506" s="1" t="s">
        <v>11214</v>
      </c>
      <c r="D506" s="3" t="str">
        <f t="shared" si="1"/>
        <v>AVEC</v>
      </c>
      <c r="E506" s="3" t="s">
        <v>183</v>
      </c>
      <c r="F506" s="3" t="s">
        <v>11</v>
      </c>
    </row>
    <row r="507">
      <c r="A507" s="3" t="s">
        <v>11685</v>
      </c>
      <c r="B507" s="1">
        <v>2000.0</v>
      </c>
      <c r="C507" s="3"/>
      <c r="D507" s="3" t="str">
        <f t="shared" si="1"/>
        <v>AVEC</v>
      </c>
      <c r="E507" s="3" t="s">
        <v>183</v>
      </c>
      <c r="F507" s="3" t="s">
        <v>11</v>
      </c>
    </row>
    <row r="508">
      <c r="A508" s="3" t="s">
        <v>11686</v>
      </c>
      <c r="B508" s="1">
        <v>2000.0</v>
      </c>
      <c r="C508" s="1" t="s">
        <v>11200</v>
      </c>
      <c r="D508" s="3" t="str">
        <f t="shared" si="1"/>
        <v>AVEC</v>
      </c>
      <c r="E508" s="3" t="s">
        <v>183</v>
      </c>
      <c r="F508" s="3" t="s">
        <v>11</v>
      </c>
    </row>
    <row r="509">
      <c r="A509" s="3" t="s">
        <v>9299</v>
      </c>
      <c r="B509" s="1">
        <v>2000.0</v>
      </c>
      <c r="C509" s="1" t="s">
        <v>11200</v>
      </c>
      <c r="D509" s="3" t="str">
        <f t="shared" si="1"/>
        <v>AVEC</v>
      </c>
      <c r="E509" s="3" t="s">
        <v>183</v>
      </c>
      <c r="F509" s="3" t="s">
        <v>11</v>
      </c>
    </row>
    <row r="510">
      <c r="A510" s="3" t="s">
        <v>11687</v>
      </c>
      <c r="B510" s="1">
        <v>2000.0</v>
      </c>
      <c r="C510" s="3"/>
      <c r="D510" s="3" t="str">
        <f t="shared" si="1"/>
        <v>AVEC</v>
      </c>
      <c r="E510" s="3" t="s">
        <v>183</v>
      </c>
      <c r="F510" s="3" t="s">
        <v>11</v>
      </c>
    </row>
    <row r="511">
      <c r="A511" s="3" t="s">
        <v>11688</v>
      </c>
      <c r="B511" s="1">
        <v>2000.0</v>
      </c>
      <c r="C511" s="3"/>
      <c r="D511" s="3" t="str">
        <f t="shared" si="1"/>
        <v>AVEC</v>
      </c>
      <c r="E511" s="3" t="s">
        <v>80</v>
      </c>
      <c r="F511" s="3" t="s">
        <v>11</v>
      </c>
    </row>
    <row r="512">
      <c r="A512" s="3" t="s">
        <v>11689</v>
      </c>
      <c r="B512" s="1">
        <v>2000.0</v>
      </c>
      <c r="C512" s="1" t="s">
        <v>11196</v>
      </c>
      <c r="D512" s="3" t="str">
        <f t="shared" si="1"/>
        <v>AVEC</v>
      </c>
      <c r="E512" s="3" t="s">
        <v>80</v>
      </c>
      <c r="F512" s="3" t="s">
        <v>11</v>
      </c>
    </row>
    <row r="513">
      <c r="A513" s="3" t="s">
        <v>11690</v>
      </c>
      <c r="B513" s="1">
        <v>2000.0</v>
      </c>
      <c r="C513" s="3"/>
      <c r="D513" s="3" t="str">
        <f t="shared" si="1"/>
        <v>AVEC</v>
      </c>
      <c r="E513" s="3" t="s">
        <v>80</v>
      </c>
      <c r="F513" s="3" t="s">
        <v>11</v>
      </c>
    </row>
    <row r="514">
      <c r="A514" s="3" t="s">
        <v>11691</v>
      </c>
      <c r="B514" s="1">
        <v>2000.0</v>
      </c>
      <c r="C514" s="1" t="s">
        <v>11196</v>
      </c>
      <c r="D514" s="3" t="str">
        <f t="shared" si="1"/>
        <v>AVEC</v>
      </c>
      <c r="E514" s="3" t="s">
        <v>80</v>
      </c>
      <c r="F514" s="3" t="s">
        <v>11</v>
      </c>
    </row>
    <row r="515">
      <c r="A515" s="3" t="s">
        <v>11692</v>
      </c>
      <c r="B515" s="1">
        <v>2000.0</v>
      </c>
      <c r="C515" s="3"/>
      <c r="D515" s="3" t="str">
        <f t="shared" si="1"/>
        <v>AVEC</v>
      </c>
      <c r="E515" s="3" t="s">
        <v>80</v>
      </c>
      <c r="F515" s="3" t="s">
        <v>11</v>
      </c>
    </row>
    <row r="516">
      <c r="A516" s="3" t="s">
        <v>11693</v>
      </c>
      <c r="B516" s="1">
        <v>2000.0</v>
      </c>
      <c r="C516" s="1" t="s">
        <v>11196</v>
      </c>
      <c r="D516" s="3" t="str">
        <f t="shared" si="1"/>
        <v>AVEC</v>
      </c>
      <c r="E516" s="3" t="s">
        <v>80</v>
      </c>
      <c r="F516" s="3" t="s">
        <v>11</v>
      </c>
    </row>
    <row r="517">
      <c r="A517" s="3" t="s">
        <v>11694</v>
      </c>
      <c r="B517" s="1">
        <v>2000.0</v>
      </c>
      <c r="C517" s="1" t="s">
        <v>11222</v>
      </c>
      <c r="D517" s="3" t="str">
        <f t="shared" si="1"/>
        <v>AVEC</v>
      </c>
      <c r="E517" s="3" t="s">
        <v>80</v>
      </c>
      <c r="F517" s="3" t="s">
        <v>11</v>
      </c>
    </row>
    <row r="518">
      <c r="A518" s="3" t="s">
        <v>11695</v>
      </c>
      <c r="B518" s="1">
        <v>2000.0</v>
      </c>
      <c r="C518" s="3"/>
      <c r="D518" s="3" t="str">
        <f t="shared" si="1"/>
        <v>AVEC</v>
      </c>
      <c r="E518" s="3" t="s">
        <v>80</v>
      </c>
      <c r="F518" s="3" t="s">
        <v>11</v>
      </c>
    </row>
    <row r="519">
      <c r="A519" s="3" t="s">
        <v>11696</v>
      </c>
      <c r="B519" s="1">
        <v>2000.0</v>
      </c>
      <c r="C519" s="1" t="s">
        <v>11196</v>
      </c>
      <c r="D519" s="3" t="str">
        <f t="shared" si="1"/>
        <v>AVEC</v>
      </c>
      <c r="E519" s="3" t="s">
        <v>80</v>
      </c>
      <c r="F519" s="3" t="s">
        <v>11</v>
      </c>
    </row>
    <row r="520">
      <c r="A520" s="3" t="s">
        <v>11697</v>
      </c>
      <c r="B520" s="1">
        <v>2000.0</v>
      </c>
      <c r="C520" s="3"/>
      <c r="D520" s="3" t="str">
        <f t="shared" si="1"/>
        <v>AVEC</v>
      </c>
      <c r="E520" s="3" t="s">
        <v>80</v>
      </c>
      <c r="F520" s="3" t="s">
        <v>11</v>
      </c>
    </row>
    <row r="521">
      <c r="A521" s="3" t="s">
        <v>11698</v>
      </c>
      <c r="B521" s="1">
        <v>2000.0</v>
      </c>
      <c r="C521" s="3"/>
      <c r="D521" s="3" t="str">
        <f t="shared" si="1"/>
        <v>AVEC</v>
      </c>
      <c r="E521" s="3" t="s">
        <v>80</v>
      </c>
      <c r="F521" s="3" t="s">
        <v>11</v>
      </c>
    </row>
    <row r="522">
      <c r="A522" s="3" t="s">
        <v>4110</v>
      </c>
      <c r="B522" s="1">
        <v>2000.0</v>
      </c>
      <c r="C522" s="1" t="s">
        <v>11200</v>
      </c>
      <c r="D522" s="3" t="str">
        <f t="shared" si="1"/>
        <v>AVEC</v>
      </c>
      <c r="E522" s="3" t="s">
        <v>80</v>
      </c>
      <c r="F522" s="3" t="s">
        <v>11</v>
      </c>
    </row>
    <row r="523">
      <c r="A523" s="3" t="s">
        <v>11699</v>
      </c>
      <c r="B523" s="1">
        <v>2000.0</v>
      </c>
      <c r="C523" s="3"/>
      <c r="D523" s="3" t="str">
        <f t="shared" si="1"/>
        <v>AVEC</v>
      </c>
      <c r="E523" s="3" t="s">
        <v>80</v>
      </c>
      <c r="F523" s="3" t="s">
        <v>11</v>
      </c>
    </row>
    <row r="524">
      <c r="A524" s="3" t="s">
        <v>11700</v>
      </c>
      <c r="B524" s="1">
        <v>2000.0</v>
      </c>
      <c r="C524" s="3"/>
      <c r="D524" s="3" t="str">
        <f t="shared" si="1"/>
        <v>AVEC</v>
      </c>
      <c r="E524" s="3" t="s">
        <v>80</v>
      </c>
      <c r="F524" s="3" t="s">
        <v>11</v>
      </c>
    </row>
    <row r="525">
      <c r="A525" s="3" t="s">
        <v>11701</v>
      </c>
      <c r="B525" s="1">
        <v>1800.0</v>
      </c>
      <c r="C525" s="3"/>
      <c r="D525" s="3" t="str">
        <f t="shared" si="1"/>
        <v>AVEC</v>
      </c>
      <c r="E525" s="3" t="e">
        <v>#N/A</v>
      </c>
      <c r="F525" s="3" t="e">
        <v>#N/A</v>
      </c>
    </row>
    <row r="526">
      <c r="A526" s="3" t="s">
        <v>11702</v>
      </c>
      <c r="B526" s="1">
        <v>1800.0</v>
      </c>
      <c r="C526" s="3"/>
      <c r="D526" s="3" t="str">
        <f t="shared" si="1"/>
        <v>AVEC</v>
      </c>
      <c r="E526" s="3" t="s">
        <v>382</v>
      </c>
      <c r="F526" s="3" t="s">
        <v>11</v>
      </c>
    </row>
    <row r="527">
      <c r="A527" s="3" t="s">
        <v>11703</v>
      </c>
      <c r="B527" s="1">
        <v>1800.0</v>
      </c>
      <c r="C527" s="1" t="s">
        <v>11214</v>
      </c>
      <c r="D527" s="3" t="str">
        <f t="shared" si="1"/>
        <v>AVEC</v>
      </c>
      <c r="E527" s="3" t="s">
        <v>31</v>
      </c>
      <c r="F527" s="3" t="s">
        <v>9455</v>
      </c>
    </row>
    <row r="528">
      <c r="A528" s="3" t="s">
        <v>11704</v>
      </c>
      <c r="B528" s="1">
        <v>1800.0</v>
      </c>
      <c r="C528" s="3"/>
      <c r="D528" s="3" t="str">
        <f t="shared" si="1"/>
        <v>AVEC</v>
      </c>
      <c r="E528" s="3" t="s">
        <v>80</v>
      </c>
      <c r="F528" s="3" t="s">
        <v>11</v>
      </c>
    </row>
    <row r="529">
      <c r="A529" s="3" t="s">
        <v>11705</v>
      </c>
      <c r="B529" s="1">
        <v>1800.0</v>
      </c>
      <c r="C529" s="3"/>
      <c r="D529" s="3" t="str">
        <f t="shared" si="1"/>
        <v>AVEC</v>
      </c>
      <c r="E529" s="3" t="s">
        <v>80</v>
      </c>
      <c r="F529" s="3" t="s">
        <v>11</v>
      </c>
    </row>
    <row r="530">
      <c r="A530" s="3" t="s">
        <v>11706</v>
      </c>
      <c r="B530" s="1">
        <v>1728.0</v>
      </c>
      <c r="C530" s="3"/>
      <c r="D530" s="3" t="str">
        <f t="shared" si="1"/>
        <v>AVEC</v>
      </c>
      <c r="E530" s="3" t="s">
        <v>312</v>
      </c>
      <c r="F530" s="3" t="s">
        <v>2105</v>
      </c>
    </row>
    <row r="531">
      <c r="A531" s="3" t="s">
        <v>11707</v>
      </c>
      <c r="B531" s="1">
        <v>1700.0</v>
      </c>
      <c r="C531" s="1" t="s">
        <v>11240</v>
      </c>
      <c r="D531" s="3" t="str">
        <f t="shared" si="1"/>
        <v>AVEC</v>
      </c>
      <c r="E531" s="3" t="s">
        <v>183</v>
      </c>
      <c r="F531" s="3" t="s">
        <v>1292</v>
      </c>
    </row>
    <row r="532">
      <c r="A532" s="3" t="s">
        <v>11708</v>
      </c>
      <c r="B532" s="1">
        <v>1700.0</v>
      </c>
      <c r="C532" s="3"/>
      <c r="D532" s="3" t="str">
        <f t="shared" si="1"/>
        <v>AVEC</v>
      </c>
      <c r="E532" s="3" t="s">
        <v>312</v>
      </c>
      <c r="F532" s="3" t="s">
        <v>2105</v>
      </c>
    </row>
    <row r="533">
      <c r="A533" s="3" t="s">
        <v>11709</v>
      </c>
      <c r="B533" s="1">
        <v>1700.0</v>
      </c>
      <c r="C533" s="3"/>
      <c r="D533" s="3" t="str">
        <f t="shared" si="1"/>
        <v>AVEC</v>
      </c>
      <c r="E533" s="3" t="s">
        <v>183</v>
      </c>
      <c r="F533" s="3" t="s">
        <v>11</v>
      </c>
    </row>
    <row r="534">
      <c r="A534" s="3" t="s">
        <v>11710</v>
      </c>
      <c r="B534" s="1">
        <v>1700.0</v>
      </c>
      <c r="C534" s="3"/>
      <c r="D534" s="3" t="str">
        <f t="shared" si="1"/>
        <v>AVEC</v>
      </c>
      <c r="E534" s="3" t="s">
        <v>80</v>
      </c>
      <c r="F534" s="3" t="s">
        <v>11</v>
      </c>
    </row>
    <row r="535">
      <c r="A535" s="3" t="s">
        <v>11711</v>
      </c>
      <c r="B535" s="1">
        <v>1650.0</v>
      </c>
      <c r="C535" s="3"/>
      <c r="D535" s="3" t="str">
        <f t="shared" si="1"/>
        <v>AVEC</v>
      </c>
      <c r="E535" s="3" t="s">
        <v>80</v>
      </c>
      <c r="F535" s="3" t="s">
        <v>11</v>
      </c>
    </row>
    <row r="536">
      <c r="A536" s="3" t="s">
        <v>11712</v>
      </c>
      <c r="B536" s="1">
        <v>1600.0</v>
      </c>
      <c r="C536" s="3"/>
      <c r="D536" s="3" t="str">
        <f t="shared" si="1"/>
        <v>AVEC</v>
      </c>
      <c r="E536" s="3" t="s">
        <v>312</v>
      </c>
      <c r="F536" s="3" t="s">
        <v>2105</v>
      </c>
    </row>
    <row r="537">
      <c r="A537" s="3" t="s">
        <v>11713</v>
      </c>
      <c r="B537" s="1">
        <v>1600.0</v>
      </c>
      <c r="C537" s="3"/>
      <c r="D537" s="3" t="str">
        <f t="shared" si="1"/>
        <v>AVEC</v>
      </c>
      <c r="E537" s="3" t="s">
        <v>312</v>
      </c>
      <c r="F537" s="3" t="s">
        <v>2105</v>
      </c>
    </row>
    <row r="538">
      <c r="A538" s="3" t="s">
        <v>11714</v>
      </c>
      <c r="B538" s="1">
        <v>1550.0</v>
      </c>
      <c r="C538" s="3"/>
      <c r="D538" s="3" t="str">
        <f t="shared" si="1"/>
        <v>AVEC</v>
      </c>
      <c r="E538" s="3" t="s">
        <v>183</v>
      </c>
      <c r="F538" s="3" t="s">
        <v>11</v>
      </c>
    </row>
    <row r="539">
      <c r="A539" s="3" t="s">
        <v>11715</v>
      </c>
      <c r="B539" s="1">
        <v>1534.0</v>
      </c>
      <c r="C539" s="3"/>
      <c r="D539" s="3" t="str">
        <f t="shared" si="1"/>
        <v>AVEC</v>
      </c>
      <c r="E539" s="3" t="s">
        <v>382</v>
      </c>
      <c r="F539" s="3" t="s">
        <v>11</v>
      </c>
    </row>
    <row r="540">
      <c r="A540" s="3" t="s">
        <v>11716</v>
      </c>
      <c r="B540" s="1">
        <v>1500.0</v>
      </c>
      <c r="C540" s="3"/>
      <c r="D540" s="3" t="str">
        <f t="shared" si="1"/>
        <v>AVEC</v>
      </c>
      <c r="E540" s="3" t="e">
        <v>#N/A</v>
      </c>
      <c r="F540" s="3" t="e">
        <v>#N/A</v>
      </c>
    </row>
    <row r="541">
      <c r="A541" s="3" t="s">
        <v>11717</v>
      </c>
      <c r="B541" s="1">
        <v>1500.0</v>
      </c>
      <c r="C541" s="3"/>
      <c r="D541" s="3" t="str">
        <f t="shared" si="1"/>
        <v>AVEC</v>
      </c>
      <c r="E541" s="3" t="e">
        <v>#N/A</v>
      </c>
      <c r="F541" s="3" t="e">
        <v>#N/A</v>
      </c>
    </row>
    <row r="542">
      <c r="A542" s="3" t="s">
        <v>11718</v>
      </c>
      <c r="B542" s="1">
        <v>1500.0</v>
      </c>
      <c r="C542" s="3"/>
      <c r="D542" s="3" t="str">
        <f t="shared" si="1"/>
        <v>AVEC</v>
      </c>
      <c r="E542" s="3" t="s">
        <v>53</v>
      </c>
      <c r="F542" s="3" t="s">
        <v>52</v>
      </c>
    </row>
    <row r="543">
      <c r="A543" s="3" t="s">
        <v>11719</v>
      </c>
      <c r="B543" s="1">
        <v>1500.0</v>
      </c>
      <c r="C543" s="3"/>
      <c r="D543" s="3" t="str">
        <f t="shared" si="1"/>
        <v>AVEC</v>
      </c>
      <c r="E543" s="3" t="s">
        <v>53</v>
      </c>
      <c r="F543" s="3" t="s">
        <v>52</v>
      </c>
    </row>
    <row r="544">
      <c r="A544" s="3" t="s">
        <v>11720</v>
      </c>
      <c r="B544" s="1">
        <v>1500.0</v>
      </c>
      <c r="C544" s="1" t="s">
        <v>11214</v>
      </c>
      <c r="D544" s="3" t="str">
        <f t="shared" si="1"/>
        <v>AVEC</v>
      </c>
      <c r="E544" s="3" t="s">
        <v>53</v>
      </c>
      <c r="F544" s="3" t="s">
        <v>52</v>
      </c>
    </row>
    <row r="545">
      <c r="A545" s="3" t="s">
        <v>11721</v>
      </c>
      <c r="B545" s="1">
        <v>1500.0</v>
      </c>
      <c r="C545" s="1" t="s">
        <v>11230</v>
      </c>
      <c r="D545" s="3" t="str">
        <f t="shared" si="1"/>
        <v>AVEC</v>
      </c>
      <c r="E545" s="3" t="s">
        <v>183</v>
      </c>
      <c r="F545" s="3" t="s">
        <v>1292</v>
      </c>
    </row>
    <row r="546">
      <c r="A546" s="3" t="s">
        <v>657</v>
      </c>
      <c r="B546" s="1">
        <v>1500.0</v>
      </c>
      <c r="C546" s="1" t="s">
        <v>11214</v>
      </c>
      <c r="D546" s="3" t="str">
        <f t="shared" si="1"/>
        <v>AVEC</v>
      </c>
      <c r="E546" s="3" t="s">
        <v>183</v>
      </c>
      <c r="F546" s="3" t="s">
        <v>1292</v>
      </c>
    </row>
    <row r="547">
      <c r="A547" s="3" t="s">
        <v>11722</v>
      </c>
      <c r="B547" s="1">
        <v>1500.0</v>
      </c>
      <c r="C547" s="1" t="s">
        <v>11222</v>
      </c>
      <c r="D547" s="3" t="str">
        <f t="shared" si="1"/>
        <v>AVEC</v>
      </c>
      <c r="E547" s="3" t="s">
        <v>183</v>
      </c>
      <c r="F547" s="3" t="s">
        <v>1292</v>
      </c>
    </row>
    <row r="548">
      <c r="A548" s="3" t="s">
        <v>11723</v>
      </c>
      <c r="B548" s="1">
        <v>1500.0</v>
      </c>
      <c r="C548" s="3"/>
      <c r="D548" s="3" t="str">
        <f t="shared" si="1"/>
        <v>AVEC</v>
      </c>
      <c r="E548" s="3" t="s">
        <v>183</v>
      </c>
      <c r="F548" s="3" t="s">
        <v>1292</v>
      </c>
    </row>
    <row r="549">
      <c r="A549" s="3" t="s">
        <v>8124</v>
      </c>
      <c r="B549" s="1">
        <v>1500.0</v>
      </c>
      <c r="C549" s="1" t="s">
        <v>11200</v>
      </c>
      <c r="D549" s="3" t="str">
        <f t="shared" si="1"/>
        <v>AVEC</v>
      </c>
      <c r="E549" s="3" t="s">
        <v>183</v>
      </c>
      <c r="F549" s="3" t="s">
        <v>1292</v>
      </c>
    </row>
    <row r="550">
      <c r="A550" s="3" t="s">
        <v>11724</v>
      </c>
      <c r="B550" s="1">
        <v>1500.0</v>
      </c>
      <c r="C550" s="3"/>
      <c r="D550" s="3" t="str">
        <f t="shared" si="1"/>
        <v>AVEC</v>
      </c>
      <c r="E550" s="3" t="s">
        <v>312</v>
      </c>
      <c r="F550" s="3" t="s">
        <v>2105</v>
      </c>
    </row>
    <row r="551">
      <c r="A551" s="3" t="s">
        <v>11725</v>
      </c>
      <c r="B551" s="1">
        <v>1500.0</v>
      </c>
      <c r="C551" s="3"/>
      <c r="D551" s="3" t="str">
        <f t="shared" si="1"/>
        <v>AVEC</v>
      </c>
      <c r="E551" s="3" t="s">
        <v>312</v>
      </c>
      <c r="F551" s="3" t="s">
        <v>2105</v>
      </c>
    </row>
    <row r="552">
      <c r="A552" s="3" t="s">
        <v>11726</v>
      </c>
      <c r="B552" s="1">
        <v>1500.0</v>
      </c>
      <c r="C552" s="1" t="s">
        <v>11196</v>
      </c>
      <c r="D552" s="3" t="str">
        <f t="shared" si="1"/>
        <v>AVEC</v>
      </c>
      <c r="E552" s="3" t="s">
        <v>312</v>
      </c>
      <c r="F552" s="3" t="s">
        <v>2105</v>
      </c>
    </row>
    <row r="553">
      <c r="A553" s="3" t="s">
        <v>11727</v>
      </c>
      <c r="B553" s="1">
        <v>1500.0</v>
      </c>
      <c r="C553" s="3"/>
      <c r="D553" s="3" t="str">
        <f t="shared" si="1"/>
        <v>AVEC</v>
      </c>
      <c r="E553" s="3" t="s">
        <v>312</v>
      </c>
      <c r="F553" s="3" t="s">
        <v>2105</v>
      </c>
    </row>
    <row r="554">
      <c r="A554" s="3" t="s">
        <v>11728</v>
      </c>
      <c r="B554" s="1">
        <v>1500.0</v>
      </c>
      <c r="C554" s="1" t="s">
        <v>11200</v>
      </c>
      <c r="D554" s="3" t="str">
        <f t="shared" si="1"/>
        <v>AVEC</v>
      </c>
      <c r="E554" s="3" t="s">
        <v>382</v>
      </c>
      <c r="F554" s="3" t="s">
        <v>11</v>
      </c>
    </row>
    <row r="555">
      <c r="A555" s="3" t="s">
        <v>11729</v>
      </c>
      <c r="B555" s="1">
        <v>1500.0</v>
      </c>
      <c r="C555" s="3"/>
      <c r="D555" s="3" t="str">
        <f t="shared" si="1"/>
        <v>AVEC</v>
      </c>
      <c r="E555" s="3" t="s">
        <v>382</v>
      </c>
      <c r="F555" s="3" t="s">
        <v>11</v>
      </c>
    </row>
    <row r="556">
      <c r="A556" s="3" t="s">
        <v>11730</v>
      </c>
      <c r="B556" s="1">
        <v>1500.0</v>
      </c>
      <c r="C556" s="3"/>
      <c r="D556" s="3" t="str">
        <f t="shared" si="1"/>
        <v>AVEC</v>
      </c>
      <c r="E556" s="3" t="s">
        <v>183</v>
      </c>
      <c r="F556" s="3" t="s">
        <v>11</v>
      </c>
    </row>
    <row r="557">
      <c r="A557" s="3" t="s">
        <v>11731</v>
      </c>
      <c r="B557" s="1">
        <v>1500.0</v>
      </c>
      <c r="C557" s="3"/>
      <c r="D557" s="3" t="str">
        <f t="shared" si="1"/>
        <v>AVEC</v>
      </c>
      <c r="E557" s="3" t="s">
        <v>183</v>
      </c>
      <c r="F557" s="3" t="s">
        <v>11</v>
      </c>
    </row>
    <row r="558">
      <c r="A558" s="3" t="s">
        <v>11732</v>
      </c>
      <c r="B558" s="1">
        <v>1500.0</v>
      </c>
      <c r="C558" s="3"/>
      <c r="D558" s="3" t="str">
        <f t="shared" si="1"/>
        <v>AVEC</v>
      </c>
      <c r="E558" s="3" t="s">
        <v>183</v>
      </c>
      <c r="F558" s="3" t="s">
        <v>11</v>
      </c>
    </row>
    <row r="559">
      <c r="A559" s="3" t="s">
        <v>11733</v>
      </c>
      <c r="B559" s="1">
        <v>1500.0</v>
      </c>
      <c r="C559" s="3"/>
      <c r="D559" s="3" t="str">
        <f t="shared" si="1"/>
        <v>AVEC</v>
      </c>
      <c r="E559" s="3" t="s">
        <v>183</v>
      </c>
      <c r="F559" s="3" t="s">
        <v>11</v>
      </c>
    </row>
    <row r="560">
      <c r="A560" s="3" t="s">
        <v>11734</v>
      </c>
      <c r="B560" s="1">
        <v>1500.0</v>
      </c>
      <c r="C560" s="3"/>
      <c r="D560" s="3" t="str">
        <f t="shared" si="1"/>
        <v>AVEC</v>
      </c>
      <c r="E560" s="3" t="s">
        <v>80</v>
      </c>
      <c r="F560" s="3" t="s">
        <v>11</v>
      </c>
    </row>
    <row r="561">
      <c r="A561" s="3" t="s">
        <v>11735</v>
      </c>
      <c r="B561" s="1">
        <v>1500.0</v>
      </c>
      <c r="C561" s="1" t="s">
        <v>11214</v>
      </c>
      <c r="D561" s="3" t="str">
        <f t="shared" si="1"/>
        <v>AVEC</v>
      </c>
      <c r="E561" s="3" t="s">
        <v>80</v>
      </c>
      <c r="F561" s="3" t="s">
        <v>11</v>
      </c>
    </row>
    <row r="562">
      <c r="A562" s="3" t="s">
        <v>11736</v>
      </c>
      <c r="B562" s="1">
        <v>1500.0</v>
      </c>
      <c r="C562" s="3"/>
      <c r="D562" s="3" t="str">
        <f t="shared" si="1"/>
        <v>AVEC</v>
      </c>
      <c r="E562" s="3" t="s">
        <v>80</v>
      </c>
      <c r="F562" s="3" t="s">
        <v>11</v>
      </c>
    </row>
    <row r="563">
      <c r="A563" s="3" t="s">
        <v>11737</v>
      </c>
      <c r="B563" s="1">
        <v>1500.0</v>
      </c>
      <c r="C563" s="1" t="s">
        <v>11214</v>
      </c>
      <c r="D563" s="3" t="str">
        <f t="shared" si="1"/>
        <v>AVEC</v>
      </c>
      <c r="E563" s="3" t="s">
        <v>80</v>
      </c>
      <c r="F563" s="3" t="s">
        <v>11</v>
      </c>
    </row>
    <row r="564">
      <c r="A564" s="3" t="s">
        <v>11738</v>
      </c>
      <c r="B564" s="1">
        <v>1500.0</v>
      </c>
      <c r="C564" s="3"/>
      <c r="D564" s="3" t="str">
        <f t="shared" si="1"/>
        <v>AVEC</v>
      </c>
      <c r="E564" s="3" t="s">
        <v>80</v>
      </c>
      <c r="F564" s="3" t="s">
        <v>11</v>
      </c>
    </row>
    <row r="565">
      <c r="A565" s="3" t="s">
        <v>11739</v>
      </c>
      <c r="B565" s="1">
        <v>1500.0</v>
      </c>
      <c r="C565" s="3"/>
      <c r="D565" s="3" t="str">
        <f t="shared" si="1"/>
        <v>AVEC</v>
      </c>
      <c r="E565" s="3" t="s">
        <v>80</v>
      </c>
      <c r="F565" s="3" t="s">
        <v>11</v>
      </c>
    </row>
    <row r="566">
      <c r="A566" s="3" t="s">
        <v>11740</v>
      </c>
      <c r="B566" s="1">
        <v>1500.0</v>
      </c>
      <c r="C566" s="1" t="s">
        <v>11196</v>
      </c>
      <c r="D566" s="3" t="str">
        <f t="shared" si="1"/>
        <v>AVEC</v>
      </c>
      <c r="E566" s="3" t="s">
        <v>80</v>
      </c>
      <c r="F566" s="3" t="s">
        <v>11</v>
      </c>
    </row>
    <row r="567">
      <c r="A567" s="3" t="s">
        <v>11741</v>
      </c>
      <c r="B567" s="1">
        <v>1500.0</v>
      </c>
      <c r="C567" s="1" t="s">
        <v>11196</v>
      </c>
      <c r="D567" s="3" t="str">
        <f t="shared" si="1"/>
        <v>AVEC</v>
      </c>
      <c r="E567" s="3" t="s">
        <v>80</v>
      </c>
      <c r="F567" s="3" t="s">
        <v>11</v>
      </c>
    </row>
    <row r="568">
      <c r="A568" s="3" t="s">
        <v>11742</v>
      </c>
      <c r="B568" s="1">
        <v>1410.0</v>
      </c>
      <c r="C568" s="3"/>
      <c r="D568" s="3" t="str">
        <f t="shared" si="1"/>
        <v>AVEC</v>
      </c>
      <c r="E568" s="3" t="s">
        <v>382</v>
      </c>
      <c r="F568" s="3" t="s">
        <v>11</v>
      </c>
    </row>
    <row r="569">
      <c r="A569" s="3" t="s">
        <v>7195</v>
      </c>
      <c r="B569" s="1">
        <v>1400.0</v>
      </c>
      <c r="C569" s="3"/>
      <c r="D569" s="3" t="str">
        <f t="shared" si="1"/>
        <v>AVEC</v>
      </c>
      <c r="E569" s="3" t="s">
        <v>312</v>
      </c>
      <c r="F569" s="3" t="s">
        <v>2105</v>
      </c>
    </row>
    <row r="570">
      <c r="A570" s="3" t="s">
        <v>11743</v>
      </c>
      <c r="B570" s="1">
        <v>1300.0</v>
      </c>
      <c r="C570" s="1" t="s">
        <v>11196</v>
      </c>
      <c r="D570" s="3" t="str">
        <f t="shared" si="1"/>
        <v>AVEC</v>
      </c>
      <c r="E570" s="3" t="s">
        <v>183</v>
      </c>
      <c r="F570" s="3" t="s">
        <v>1292</v>
      </c>
    </row>
    <row r="571">
      <c r="A571" s="3" t="s">
        <v>11744</v>
      </c>
      <c r="B571" s="1">
        <v>1300.0</v>
      </c>
      <c r="C571" s="3"/>
      <c r="D571" s="3" t="str">
        <f t="shared" si="1"/>
        <v>AVEC</v>
      </c>
      <c r="E571" s="3" t="s">
        <v>312</v>
      </c>
      <c r="F571" s="3" t="s">
        <v>2105</v>
      </c>
    </row>
    <row r="572">
      <c r="A572" s="3" t="s">
        <v>11745</v>
      </c>
      <c r="B572" s="1">
        <v>1300.0</v>
      </c>
      <c r="C572" s="3"/>
      <c r="D572" s="3" t="str">
        <f t="shared" si="1"/>
        <v>AVEC</v>
      </c>
      <c r="E572" s="3" t="s">
        <v>80</v>
      </c>
      <c r="F572" s="3" t="s">
        <v>11</v>
      </c>
    </row>
    <row r="573">
      <c r="A573" s="3" t="s">
        <v>11746</v>
      </c>
      <c r="B573" s="1">
        <v>1200.0</v>
      </c>
      <c r="C573" s="1" t="s">
        <v>11214</v>
      </c>
      <c r="D573" s="3" t="str">
        <f t="shared" si="1"/>
        <v>AVEC</v>
      </c>
      <c r="E573" s="3" t="s">
        <v>382</v>
      </c>
      <c r="F573" s="3" t="s">
        <v>11</v>
      </c>
    </row>
    <row r="574">
      <c r="A574" s="3" t="s">
        <v>11747</v>
      </c>
      <c r="B574" s="1">
        <v>1200.0</v>
      </c>
      <c r="C574" s="3"/>
      <c r="D574" s="3" t="str">
        <f t="shared" si="1"/>
        <v>AVEC</v>
      </c>
      <c r="E574" s="3" t="s">
        <v>382</v>
      </c>
      <c r="F574" s="3" t="s">
        <v>11</v>
      </c>
    </row>
    <row r="575">
      <c r="A575" s="3" t="s">
        <v>11748</v>
      </c>
      <c r="B575" s="1">
        <v>1200.0</v>
      </c>
      <c r="C575" s="1" t="s">
        <v>11200</v>
      </c>
      <c r="D575" s="3" t="str">
        <f t="shared" si="1"/>
        <v>AVEC</v>
      </c>
      <c r="E575" s="3" t="s">
        <v>183</v>
      </c>
      <c r="F575" s="3" t="s">
        <v>11</v>
      </c>
    </row>
    <row r="576">
      <c r="A576" s="3" t="s">
        <v>11749</v>
      </c>
      <c r="B576" s="1">
        <v>1200.0</v>
      </c>
      <c r="C576" s="1" t="s">
        <v>11196</v>
      </c>
      <c r="D576" s="3" t="str">
        <f t="shared" si="1"/>
        <v>AVEC</v>
      </c>
      <c r="E576" s="3" t="s">
        <v>31</v>
      </c>
      <c r="F576" s="3" t="s">
        <v>9455</v>
      </c>
    </row>
    <row r="577">
      <c r="A577" s="3" t="s">
        <v>499</v>
      </c>
      <c r="B577" s="1">
        <v>1080.0</v>
      </c>
      <c r="C577" s="3"/>
      <c r="D577" s="3" t="str">
        <f t="shared" si="1"/>
        <v>AVEC</v>
      </c>
      <c r="E577" s="3" t="s">
        <v>183</v>
      </c>
      <c r="F577" s="3" t="s">
        <v>1292</v>
      </c>
    </row>
    <row r="578">
      <c r="A578" s="3" t="s">
        <v>11750</v>
      </c>
      <c r="B578" s="1">
        <v>1000.0</v>
      </c>
      <c r="C578" s="3"/>
      <c r="D578" s="3" t="str">
        <f t="shared" si="1"/>
        <v>AVEC</v>
      </c>
      <c r="E578" s="3" t="e">
        <v>#N/A</v>
      </c>
      <c r="F578" s="3" t="e">
        <v>#N/A</v>
      </c>
    </row>
    <row r="579">
      <c r="A579" s="3" t="s">
        <v>11751</v>
      </c>
      <c r="B579" s="1">
        <v>1000.0</v>
      </c>
      <c r="C579" s="3"/>
      <c r="D579" s="3" t="str">
        <f t="shared" si="1"/>
        <v>AVEC</v>
      </c>
      <c r="E579" s="3" t="s">
        <v>53</v>
      </c>
      <c r="F579" s="3" t="s">
        <v>52</v>
      </c>
    </row>
    <row r="580">
      <c r="A580" s="3" t="s">
        <v>11752</v>
      </c>
      <c r="B580" s="1">
        <v>1000.0</v>
      </c>
      <c r="C580" s="3"/>
      <c r="D580" s="3" t="str">
        <f t="shared" si="1"/>
        <v>AVEC</v>
      </c>
      <c r="E580" s="3" t="s">
        <v>53</v>
      </c>
      <c r="F580" s="3" t="s">
        <v>52</v>
      </c>
    </row>
    <row r="581">
      <c r="A581" s="3" t="s">
        <v>11753</v>
      </c>
      <c r="B581" s="1">
        <v>1000.0</v>
      </c>
      <c r="C581" s="1" t="s">
        <v>11214</v>
      </c>
      <c r="D581" s="3" t="str">
        <f t="shared" si="1"/>
        <v>AVEC</v>
      </c>
      <c r="E581" s="3" t="s">
        <v>53</v>
      </c>
      <c r="F581" s="3" t="s">
        <v>52</v>
      </c>
    </row>
    <row r="582">
      <c r="A582" s="3" t="s">
        <v>11754</v>
      </c>
      <c r="B582" s="1">
        <v>1000.0</v>
      </c>
      <c r="C582" s="1" t="s">
        <v>11222</v>
      </c>
      <c r="D582" s="3" t="str">
        <f t="shared" si="1"/>
        <v>AVEC</v>
      </c>
      <c r="E582" s="3" t="s">
        <v>53</v>
      </c>
      <c r="F582" s="3" t="s">
        <v>52</v>
      </c>
    </row>
    <row r="583">
      <c r="A583" s="3" t="s">
        <v>11755</v>
      </c>
      <c r="B583" s="1">
        <v>1000.0</v>
      </c>
      <c r="C583" s="1" t="s">
        <v>11196</v>
      </c>
      <c r="D583" s="3" t="str">
        <f t="shared" si="1"/>
        <v>AVEC</v>
      </c>
      <c r="E583" s="3" t="s">
        <v>53</v>
      </c>
      <c r="F583" s="3" t="s">
        <v>52</v>
      </c>
    </row>
    <row r="584">
      <c r="A584" s="3" t="s">
        <v>11756</v>
      </c>
      <c r="B584" s="1">
        <v>1000.0</v>
      </c>
      <c r="C584" s="3"/>
      <c r="D584" s="3" t="str">
        <f t="shared" si="1"/>
        <v>AVEC</v>
      </c>
      <c r="E584" s="3" t="s">
        <v>183</v>
      </c>
      <c r="F584" s="3" t="s">
        <v>1292</v>
      </c>
    </row>
    <row r="585">
      <c r="A585" s="3" t="s">
        <v>11757</v>
      </c>
      <c r="B585" s="1">
        <v>1000.0</v>
      </c>
      <c r="C585" s="3"/>
      <c r="D585" s="3" t="str">
        <f t="shared" si="1"/>
        <v>AVEC</v>
      </c>
      <c r="E585" s="3" t="s">
        <v>183</v>
      </c>
      <c r="F585" s="3" t="s">
        <v>1292</v>
      </c>
    </row>
    <row r="586">
      <c r="A586" s="3" t="s">
        <v>11758</v>
      </c>
      <c r="B586" s="1">
        <v>1000.0</v>
      </c>
      <c r="C586" s="1" t="s">
        <v>11230</v>
      </c>
      <c r="D586" s="3" t="str">
        <f t="shared" si="1"/>
        <v>AVEC</v>
      </c>
      <c r="E586" s="3" t="s">
        <v>183</v>
      </c>
      <c r="F586" s="3" t="s">
        <v>1292</v>
      </c>
    </row>
    <row r="587">
      <c r="A587" s="3" t="s">
        <v>11759</v>
      </c>
      <c r="B587" s="1">
        <v>1000.0</v>
      </c>
      <c r="C587" s="3"/>
      <c r="D587" s="3" t="str">
        <f t="shared" si="1"/>
        <v>AVEC</v>
      </c>
      <c r="E587" s="3" t="s">
        <v>183</v>
      </c>
      <c r="F587" s="3" t="s">
        <v>1292</v>
      </c>
    </row>
    <row r="588">
      <c r="A588" s="3" t="s">
        <v>11760</v>
      </c>
      <c r="B588" s="1">
        <v>1000.0</v>
      </c>
      <c r="C588" s="1" t="s">
        <v>11200</v>
      </c>
      <c r="D588" s="3" t="str">
        <f t="shared" si="1"/>
        <v>AVEC</v>
      </c>
      <c r="E588" s="3" t="s">
        <v>183</v>
      </c>
      <c r="F588" s="3" t="s">
        <v>1292</v>
      </c>
    </row>
    <row r="589">
      <c r="A589" s="3" t="s">
        <v>11761</v>
      </c>
      <c r="B589" s="1">
        <v>1000.0</v>
      </c>
      <c r="C589" s="3"/>
      <c r="D589" s="3" t="str">
        <f t="shared" si="1"/>
        <v>AVEC</v>
      </c>
      <c r="E589" s="3" t="s">
        <v>183</v>
      </c>
      <c r="F589" s="3" t="s">
        <v>1292</v>
      </c>
    </row>
    <row r="590">
      <c r="A590" s="3" t="s">
        <v>11762</v>
      </c>
      <c r="B590" s="1">
        <v>1000.0</v>
      </c>
      <c r="C590" s="1" t="s">
        <v>11196</v>
      </c>
      <c r="D590" s="3" t="str">
        <f t="shared" si="1"/>
        <v>AVEC</v>
      </c>
      <c r="E590" s="3" t="s">
        <v>183</v>
      </c>
      <c r="F590" s="3" t="s">
        <v>1292</v>
      </c>
    </row>
    <row r="591">
      <c r="A591" s="3" t="s">
        <v>11763</v>
      </c>
      <c r="B591" s="1">
        <v>1000.0</v>
      </c>
      <c r="C591" s="3"/>
      <c r="D591" s="3" t="str">
        <f t="shared" si="1"/>
        <v>AVEC</v>
      </c>
      <c r="E591" s="3" t="s">
        <v>183</v>
      </c>
      <c r="F591" s="3" t="s">
        <v>1292</v>
      </c>
    </row>
    <row r="592">
      <c r="A592" s="3" t="s">
        <v>11764</v>
      </c>
      <c r="B592" s="1">
        <v>1000.0</v>
      </c>
      <c r="C592" s="1" t="s">
        <v>11196</v>
      </c>
      <c r="D592" s="3" t="str">
        <f t="shared" si="1"/>
        <v>AVEC</v>
      </c>
      <c r="E592" s="3" t="s">
        <v>312</v>
      </c>
      <c r="F592" s="3" t="s">
        <v>2105</v>
      </c>
    </row>
    <row r="593">
      <c r="A593" s="3" t="s">
        <v>11765</v>
      </c>
      <c r="B593" s="1">
        <v>1000.0</v>
      </c>
      <c r="C593" s="1" t="s">
        <v>11214</v>
      </c>
      <c r="D593" s="3" t="str">
        <f t="shared" si="1"/>
        <v>AVEC</v>
      </c>
      <c r="E593" s="3" t="s">
        <v>312</v>
      </c>
      <c r="F593" s="3" t="s">
        <v>2105</v>
      </c>
    </row>
    <row r="594">
      <c r="A594" s="3" t="s">
        <v>11766</v>
      </c>
      <c r="B594" s="1">
        <v>1000.0</v>
      </c>
      <c r="C594" s="3"/>
      <c r="D594" s="3" t="str">
        <f t="shared" si="1"/>
        <v>AVEC</v>
      </c>
      <c r="E594" s="3" t="s">
        <v>312</v>
      </c>
      <c r="F594" s="3" t="s">
        <v>2105</v>
      </c>
    </row>
    <row r="595">
      <c r="A595" s="3" t="s">
        <v>11767</v>
      </c>
      <c r="B595" s="1">
        <v>1000.0</v>
      </c>
      <c r="C595" s="3"/>
      <c r="D595" s="3" t="str">
        <f t="shared" si="1"/>
        <v>AVEC</v>
      </c>
      <c r="E595" s="3" t="s">
        <v>312</v>
      </c>
      <c r="F595" s="3" t="s">
        <v>2105</v>
      </c>
    </row>
    <row r="596">
      <c r="A596" s="3" t="s">
        <v>11768</v>
      </c>
      <c r="B596" s="1">
        <v>1000.0</v>
      </c>
      <c r="C596" s="1" t="s">
        <v>11214</v>
      </c>
      <c r="D596" s="3" t="str">
        <f t="shared" si="1"/>
        <v>AVEC</v>
      </c>
      <c r="E596" s="3" t="s">
        <v>312</v>
      </c>
      <c r="F596" s="3" t="s">
        <v>2105</v>
      </c>
    </row>
    <row r="597">
      <c r="A597" s="3" t="s">
        <v>11769</v>
      </c>
      <c r="B597" s="1">
        <v>1000.0</v>
      </c>
      <c r="C597" s="1" t="s">
        <v>11200</v>
      </c>
      <c r="D597" s="3" t="str">
        <f t="shared" si="1"/>
        <v>AVEC</v>
      </c>
      <c r="E597" s="3" t="s">
        <v>312</v>
      </c>
      <c r="F597" s="3" t="s">
        <v>2105</v>
      </c>
    </row>
    <row r="598">
      <c r="A598" s="3" t="s">
        <v>11770</v>
      </c>
      <c r="B598" s="1">
        <v>1000.0</v>
      </c>
      <c r="C598" s="1" t="s">
        <v>11214</v>
      </c>
      <c r="D598" s="3" t="str">
        <f t="shared" si="1"/>
        <v>AVEC</v>
      </c>
      <c r="E598" s="3" t="s">
        <v>312</v>
      </c>
      <c r="F598" s="3" t="s">
        <v>2105</v>
      </c>
    </row>
    <row r="599">
      <c r="A599" s="3" t="s">
        <v>11771</v>
      </c>
      <c r="B599" s="1">
        <v>1000.0</v>
      </c>
      <c r="C599" s="3"/>
      <c r="D599" s="3" t="str">
        <f t="shared" si="1"/>
        <v>AVEC</v>
      </c>
      <c r="E599" s="3" t="s">
        <v>312</v>
      </c>
      <c r="F599" s="3" t="s">
        <v>2105</v>
      </c>
    </row>
    <row r="600">
      <c r="A600" s="3" t="s">
        <v>11772</v>
      </c>
      <c r="B600" s="1">
        <v>1000.0</v>
      </c>
      <c r="C600" s="3"/>
      <c r="D600" s="3" t="str">
        <f t="shared" si="1"/>
        <v>AVEC</v>
      </c>
      <c r="E600" s="3" t="s">
        <v>382</v>
      </c>
      <c r="F600" s="3" t="s">
        <v>11</v>
      </c>
    </row>
    <row r="601">
      <c r="A601" s="3" t="s">
        <v>5870</v>
      </c>
      <c r="B601" s="1">
        <v>1000.0</v>
      </c>
      <c r="C601" s="3"/>
      <c r="D601" s="3" t="str">
        <f t="shared" si="1"/>
        <v>AVEC</v>
      </c>
      <c r="E601" s="3" t="s">
        <v>382</v>
      </c>
      <c r="F601" s="3" t="s">
        <v>11</v>
      </c>
    </row>
    <row r="602">
      <c r="A602" s="3" t="s">
        <v>11773</v>
      </c>
      <c r="B602" s="1">
        <v>1000.0</v>
      </c>
      <c r="C602" s="1" t="s">
        <v>11200</v>
      </c>
      <c r="D602" s="3" t="str">
        <f t="shared" si="1"/>
        <v>AVEC</v>
      </c>
      <c r="E602" s="3" t="s">
        <v>382</v>
      </c>
      <c r="F602" s="3" t="s">
        <v>11</v>
      </c>
    </row>
    <row r="603">
      <c r="A603" s="3" t="s">
        <v>11774</v>
      </c>
      <c r="B603" s="1">
        <v>1000.0</v>
      </c>
      <c r="C603" s="3"/>
      <c r="D603" s="3" t="str">
        <f t="shared" si="1"/>
        <v>AVEC</v>
      </c>
      <c r="E603" s="3" t="s">
        <v>382</v>
      </c>
      <c r="F603" s="3" t="s">
        <v>11</v>
      </c>
    </row>
    <row r="604">
      <c r="A604" s="3" t="s">
        <v>11775</v>
      </c>
      <c r="B604" s="1">
        <v>1000.0</v>
      </c>
      <c r="C604" s="1" t="s">
        <v>11200</v>
      </c>
      <c r="D604" s="3" t="str">
        <f t="shared" si="1"/>
        <v>AVEC</v>
      </c>
      <c r="E604" s="3" t="s">
        <v>382</v>
      </c>
      <c r="F604" s="3" t="s">
        <v>11</v>
      </c>
    </row>
    <row r="605">
      <c r="A605" s="3" t="s">
        <v>11776</v>
      </c>
      <c r="B605" s="1">
        <v>1000.0</v>
      </c>
      <c r="C605" s="3"/>
      <c r="D605" s="3" t="str">
        <f t="shared" si="1"/>
        <v>AVEC</v>
      </c>
      <c r="E605" s="3" t="s">
        <v>382</v>
      </c>
      <c r="F605" s="3" t="s">
        <v>11</v>
      </c>
    </row>
    <row r="606">
      <c r="A606" s="3" t="s">
        <v>11777</v>
      </c>
      <c r="B606" s="1">
        <v>1000.0</v>
      </c>
      <c r="C606" s="3"/>
      <c r="D606" s="3" t="str">
        <f t="shared" si="1"/>
        <v>AVEC</v>
      </c>
      <c r="E606" s="3" t="s">
        <v>382</v>
      </c>
      <c r="F606" s="3" t="s">
        <v>11</v>
      </c>
    </row>
    <row r="607">
      <c r="A607" s="3" t="s">
        <v>11778</v>
      </c>
      <c r="B607" s="1">
        <v>1000.0</v>
      </c>
      <c r="C607" s="1" t="s">
        <v>11214</v>
      </c>
      <c r="D607" s="3" t="str">
        <f t="shared" si="1"/>
        <v>AVEC</v>
      </c>
      <c r="E607" s="3" t="s">
        <v>183</v>
      </c>
      <c r="F607" s="3" t="s">
        <v>11</v>
      </c>
    </row>
    <row r="608">
      <c r="A608" s="3" t="s">
        <v>11779</v>
      </c>
      <c r="B608" s="1">
        <v>1000.0</v>
      </c>
      <c r="C608" s="3"/>
      <c r="D608" s="3" t="str">
        <f t="shared" si="1"/>
        <v>AVEC</v>
      </c>
      <c r="E608" s="3" t="s">
        <v>183</v>
      </c>
      <c r="F608" s="3" t="s">
        <v>11</v>
      </c>
    </row>
    <row r="609">
      <c r="A609" s="3" t="s">
        <v>730</v>
      </c>
      <c r="B609" s="1">
        <v>1000.0</v>
      </c>
      <c r="C609" s="3"/>
      <c r="D609" s="3" t="str">
        <f t="shared" si="1"/>
        <v>AVEC</v>
      </c>
      <c r="E609" s="3" t="s">
        <v>183</v>
      </c>
      <c r="F609" s="3" t="s">
        <v>11</v>
      </c>
    </row>
    <row r="610">
      <c r="A610" s="3" t="s">
        <v>11780</v>
      </c>
      <c r="B610" s="1">
        <v>1000.0</v>
      </c>
      <c r="C610" s="1" t="s">
        <v>11214</v>
      </c>
      <c r="D610" s="3" t="str">
        <f t="shared" si="1"/>
        <v>AVEC</v>
      </c>
      <c r="E610" s="3" t="s">
        <v>31</v>
      </c>
      <c r="F610" s="3" t="s">
        <v>9455</v>
      </c>
    </row>
    <row r="611">
      <c r="A611" s="3" t="s">
        <v>11781</v>
      </c>
      <c r="B611" s="1">
        <v>1000.0</v>
      </c>
      <c r="C611" s="3"/>
      <c r="D611" s="3" t="str">
        <f t="shared" si="1"/>
        <v>AVEC</v>
      </c>
      <c r="E611" s="3" t="s">
        <v>80</v>
      </c>
      <c r="F611" s="3" t="s">
        <v>11</v>
      </c>
    </row>
    <row r="612">
      <c r="A612" s="3" t="s">
        <v>11782</v>
      </c>
      <c r="B612" s="1">
        <v>1000.0</v>
      </c>
      <c r="C612" s="3"/>
      <c r="D612" s="3" t="str">
        <f t="shared" si="1"/>
        <v>AVEC</v>
      </c>
      <c r="E612" s="3" t="s">
        <v>80</v>
      </c>
      <c r="F612" s="3" t="s">
        <v>11</v>
      </c>
    </row>
    <row r="613">
      <c r="A613" s="3" t="s">
        <v>11783</v>
      </c>
      <c r="B613" s="1">
        <v>1000.0</v>
      </c>
      <c r="C613" s="1" t="s">
        <v>11200</v>
      </c>
      <c r="D613" s="3" t="str">
        <f t="shared" si="1"/>
        <v>AVEC</v>
      </c>
      <c r="E613" s="3" t="s">
        <v>80</v>
      </c>
      <c r="F613" s="3" t="s">
        <v>11</v>
      </c>
    </row>
    <row r="614">
      <c r="A614" s="3" t="s">
        <v>5751</v>
      </c>
      <c r="B614" s="1">
        <v>1000.0</v>
      </c>
      <c r="C614" s="1" t="s">
        <v>11200</v>
      </c>
      <c r="D614" s="3" t="str">
        <f t="shared" si="1"/>
        <v>AVEC</v>
      </c>
      <c r="E614" s="3" t="s">
        <v>80</v>
      </c>
      <c r="F614" s="3" t="s">
        <v>11</v>
      </c>
    </row>
    <row r="615">
      <c r="A615" s="3" t="s">
        <v>11784</v>
      </c>
      <c r="B615" s="1">
        <v>1000.0</v>
      </c>
      <c r="C615" s="1" t="s">
        <v>11196</v>
      </c>
      <c r="D615" s="3" t="str">
        <f t="shared" si="1"/>
        <v>AVEC</v>
      </c>
      <c r="E615" s="3" t="s">
        <v>80</v>
      </c>
      <c r="F615" s="3" t="s">
        <v>11</v>
      </c>
    </row>
    <row r="616">
      <c r="A616" s="3" t="s">
        <v>11785</v>
      </c>
      <c r="B616" s="1">
        <v>1000.0</v>
      </c>
      <c r="C616" s="1" t="s">
        <v>11372</v>
      </c>
      <c r="D616" s="3" t="str">
        <f t="shared" si="1"/>
        <v>AVEC</v>
      </c>
      <c r="E616" s="3" t="s">
        <v>80</v>
      </c>
      <c r="F616" s="3" t="s">
        <v>11</v>
      </c>
    </row>
    <row r="617">
      <c r="A617" s="3" t="s">
        <v>11786</v>
      </c>
      <c r="B617" s="1">
        <v>1000.0</v>
      </c>
      <c r="C617" s="3"/>
      <c r="D617" s="3" t="str">
        <f t="shared" si="1"/>
        <v>AVEC</v>
      </c>
      <c r="E617" s="3" t="s">
        <v>80</v>
      </c>
      <c r="F617" s="3" t="s">
        <v>11</v>
      </c>
    </row>
    <row r="618">
      <c r="A618" s="3" t="s">
        <v>11787</v>
      </c>
      <c r="B618" s="1">
        <v>1000.0</v>
      </c>
      <c r="C618" s="3"/>
      <c r="D618" s="3" t="str">
        <f t="shared" si="1"/>
        <v>AVEC</v>
      </c>
      <c r="E618" s="3" t="s">
        <v>80</v>
      </c>
      <c r="F618" s="3" t="s">
        <v>11</v>
      </c>
    </row>
    <row r="619">
      <c r="A619" s="3" t="s">
        <v>5667</v>
      </c>
      <c r="B619" s="1">
        <v>1000.0</v>
      </c>
      <c r="C619" s="1" t="s">
        <v>11196</v>
      </c>
      <c r="D619" s="3" t="str">
        <f t="shared" si="1"/>
        <v>AVEC</v>
      </c>
      <c r="E619" s="3" t="s">
        <v>80</v>
      </c>
      <c r="F619" s="3" t="s">
        <v>11</v>
      </c>
    </row>
    <row r="620">
      <c r="A620" s="3" t="s">
        <v>11788</v>
      </c>
      <c r="B620" s="1">
        <v>1000.0</v>
      </c>
      <c r="C620" s="3"/>
      <c r="D620" s="3" t="str">
        <f t="shared" si="1"/>
        <v>AVEC</v>
      </c>
      <c r="E620" s="3" t="s">
        <v>80</v>
      </c>
      <c r="F620" s="3" t="s">
        <v>11</v>
      </c>
    </row>
    <row r="621">
      <c r="A621" s="3" t="s">
        <v>11789</v>
      </c>
      <c r="B621" s="1">
        <v>950.0</v>
      </c>
      <c r="C621" s="3"/>
      <c r="D621" s="3" t="str">
        <f t="shared" si="1"/>
        <v>AVEC</v>
      </c>
      <c r="E621" s="3" t="s">
        <v>382</v>
      </c>
      <c r="F621" s="3" t="s">
        <v>11</v>
      </c>
    </row>
    <row r="622">
      <c r="A622" s="3" t="s">
        <v>11790</v>
      </c>
      <c r="B622" s="1">
        <v>920.0</v>
      </c>
      <c r="C622" s="3"/>
      <c r="D622" s="3" t="str">
        <f t="shared" si="1"/>
        <v>AVEC</v>
      </c>
      <c r="E622" s="3" t="s">
        <v>53</v>
      </c>
      <c r="F622" s="3" t="s">
        <v>52</v>
      </c>
    </row>
    <row r="623">
      <c r="A623" s="3" t="s">
        <v>11791</v>
      </c>
      <c r="B623" s="1">
        <v>900.0</v>
      </c>
      <c r="C623" s="3"/>
      <c r="D623" s="3" t="str">
        <f t="shared" si="1"/>
        <v>AVEC</v>
      </c>
      <c r="E623" s="3" t="s">
        <v>183</v>
      </c>
      <c r="F623" s="3" t="s">
        <v>1292</v>
      </c>
    </row>
    <row r="624">
      <c r="A624" s="3" t="s">
        <v>6022</v>
      </c>
      <c r="B624" s="1">
        <v>900.0</v>
      </c>
      <c r="C624" s="3"/>
      <c r="D624" s="3" t="str">
        <f t="shared" si="1"/>
        <v>AVEC</v>
      </c>
      <c r="E624" s="3" t="s">
        <v>31</v>
      </c>
      <c r="F624" s="3" t="s">
        <v>9455</v>
      </c>
    </row>
    <row r="625">
      <c r="A625" s="3" t="s">
        <v>11792</v>
      </c>
      <c r="B625" s="1">
        <v>900.0</v>
      </c>
      <c r="C625" s="3"/>
      <c r="D625" s="3" t="str">
        <f t="shared" si="1"/>
        <v>AVEC</v>
      </c>
      <c r="E625" s="3" t="s">
        <v>80</v>
      </c>
      <c r="F625" s="3" t="s">
        <v>11</v>
      </c>
    </row>
    <row r="626">
      <c r="A626" s="3" t="s">
        <v>11793</v>
      </c>
      <c r="B626" s="1">
        <v>900.0</v>
      </c>
      <c r="C626" s="1" t="s">
        <v>11196</v>
      </c>
      <c r="D626" s="3" t="str">
        <f t="shared" si="1"/>
        <v>AVEC</v>
      </c>
      <c r="E626" s="3" t="s">
        <v>80</v>
      </c>
      <c r="F626" s="3" t="s">
        <v>11</v>
      </c>
    </row>
    <row r="627">
      <c r="A627" s="3" t="s">
        <v>11794</v>
      </c>
      <c r="B627" s="1">
        <v>865.0</v>
      </c>
      <c r="C627" s="3"/>
      <c r="D627" s="3" t="str">
        <f t="shared" si="1"/>
        <v>AVEC</v>
      </c>
      <c r="E627" s="3" t="s">
        <v>80</v>
      </c>
      <c r="F627" s="3" t="s">
        <v>11</v>
      </c>
    </row>
    <row r="628">
      <c r="A628" s="3" t="s">
        <v>11795</v>
      </c>
      <c r="B628" s="1">
        <v>800.0</v>
      </c>
      <c r="C628" s="3"/>
      <c r="D628" s="3" t="str">
        <f t="shared" si="1"/>
        <v>AVEC</v>
      </c>
      <c r="E628" s="3" t="s">
        <v>53</v>
      </c>
      <c r="F628" s="3" t="s">
        <v>52</v>
      </c>
    </row>
    <row r="629">
      <c r="A629" s="3" t="s">
        <v>11796</v>
      </c>
      <c r="B629" s="1">
        <v>800.0</v>
      </c>
      <c r="C629" s="1" t="s">
        <v>11214</v>
      </c>
      <c r="D629" s="3" t="str">
        <f t="shared" si="1"/>
        <v>AVEC</v>
      </c>
      <c r="E629" s="3" t="s">
        <v>183</v>
      </c>
      <c r="F629" s="3" t="s">
        <v>1292</v>
      </c>
    </row>
    <row r="630">
      <c r="A630" s="3" t="s">
        <v>11797</v>
      </c>
      <c r="B630" s="1">
        <v>800.0</v>
      </c>
      <c r="C630" s="3"/>
      <c r="D630" s="3" t="str">
        <f t="shared" si="1"/>
        <v>AVEC</v>
      </c>
      <c r="E630" s="3" t="s">
        <v>183</v>
      </c>
      <c r="F630" s="3" t="s">
        <v>1292</v>
      </c>
    </row>
    <row r="631">
      <c r="A631" s="3" t="s">
        <v>11798</v>
      </c>
      <c r="B631" s="1">
        <v>800.0</v>
      </c>
      <c r="C631" s="1" t="s">
        <v>11200</v>
      </c>
      <c r="D631" s="3" t="str">
        <f t="shared" si="1"/>
        <v>AVEC</v>
      </c>
      <c r="E631" s="3" t="s">
        <v>183</v>
      </c>
      <c r="F631" s="3" t="s">
        <v>1292</v>
      </c>
    </row>
    <row r="632">
      <c r="A632" s="3" t="s">
        <v>9554</v>
      </c>
      <c r="B632" s="1">
        <v>800.0</v>
      </c>
      <c r="C632" s="1" t="s">
        <v>11200</v>
      </c>
      <c r="D632" s="3" t="str">
        <f t="shared" si="1"/>
        <v>AVEC</v>
      </c>
      <c r="E632" s="3" t="s">
        <v>183</v>
      </c>
      <c r="F632" s="3" t="s">
        <v>1292</v>
      </c>
    </row>
    <row r="633">
      <c r="A633" s="3" t="s">
        <v>11799</v>
      </c>
      <c r="B633" s="1">
        <v>800.0</v>
      </c>
      <c r="C633" s="3"/>
      <c r="D633" s="3" t="str">
        <f t="shared" si="1"/>
        <v>AVEC</v>
      </c>
      <c r="E633" s="3" t="s">
        <v>183</v>
      </c>
      <c r="F633" s="3" t="s">
        <v>1292</v>
      </c>
    </row>
    <row r="634">
      <c r="A634" s="3" t="s">
        <v>11800</v>
      </c>
      <c r="B634" s="1">
        <v>800.0</v>
      </c>
      <c r="C634" s="1" t="s">
        <v>11196</v>
      </c>
      <c r="D634" s="3" t="str">
        <f t="shared" si="1"/>
        <v>AVEC</v>
      </c>
      <c r="E634" s="3" t="s">
        <v>312</v>
      </c>
      <c r="F634" s="3" t="s">
        <v>2105</v>
      </c>
    </row>
    <row r="635">
      <c r="A635" s="3" t="s">
        <v>11801</v>
      </c>
      <c r="B635" s="1">
        <v>800.0</v>
      </c>
      <c r="C635" s="3"/>
      <c r="D635" s="3" t="str">
        <f t="shared" si="1"/>
        <v>AVEC</v>
      </c>
      <c r="E635" s="3" t="s">
        <v>312</v>
      </c>
      <c r="F635" s="3" t="s">
        <v>2105</v>
      </c>
    </row>
    <row r="636">
      <c r="A636" s="3" t="s">
        <v>11802</v>
      </c>
      <c r="B636" s="1">
        <v>800.0</v>
      </c>
      <c r="C636" s="3"/>
      <c r="D636" s="3" t="str">
        <f t="shared" si="1"/>
        <v>AVEC</v>
      </c>
      <c r="E636" s="3" t="s">
        <v>382</v>
      </c>
      <c r="F636" s="3" t="s">
        <v>11</v>
      </c>
    </row>
    <row r="637">
      <c r="A637" s="3" t="s">
        <v>11803</v>
      </c>
      <c r="B637" s="1">
        <v>800.0</v>
      </c>
      <c r="C637" s="3"/>
      <c r="D637" s="3" t="str">
        <f t="shared" si="1"/>
        <v>AVEC</v>
      </c>
      <c r="E637" s="3" t="s">
        <v>183</v>
      </c>
      <c r="F637" s="3" t="s">
        <v>11</v>
      </c>
    </row>
    <row r="638">
      <c r="A638" s="3" t="s">
        <v>11804</v>
      </c>
      <c r="B638" s="1">
        <v>800.0</v>
      </c>
      <c r="C638" s="1" t="s">
        <v>11196</v>
      </c>
      <c r="D638" s="3" t="str">
        <f t="shared" si="1"/>
        <v>AVEC</v>
      </c>
      <c r="E638" s="3" t="s">
        <v>183</v>
      </c>
      <c r="F638" s="3" t="s">
        <v>11</v>
      </c>
    </row>
    <row r="639">
      <c r="A639" s="3" t="s">
        <v>11805</v>
      </c>
      <c r="B639" s="1">
        <v>800.0</v>
      </c>
      <c r="C639" s="1" t="s">
        <v>11196</v>
      </c>
      <c r="D639" s="3" t="str">
        <f t="shared" si="1"/>
        <v>AVEC</v>
      </c>
      <c r="E639" s="3" t="s">
        <v>183</v>
      </c>
      <c r="F639" s="3" t="s">
        <v>11</v>
      </c>
    </row>
    <row r="640">
      <c r="A640" s="3" t="s">
        <v>11806</v>
      </c>
      <c r="B640" s="1">
        <v>800.0</v>
      </c>
      <c r="C640" s="3"/>
      <c r="D640" s="3" t="str">
        <f t="shared" si="1"/>
        <v>AVEC</v>
      </c>
      <c r="E640" s="3" t="s">
        <v>183</v>
      </c>
      <c r="F640" s="3" t="s">
        <v>11</v>
      </c>
    </row>
    <row r="641">
      <c r="A641" s="3" t="s">
        <v>11807</v>
      </c>
      <c r="B641" s="1">
        <v>800.0</v>
      </c>
      <c r="C641" s="3"/>
      <c r="D641" s="3" t="str">
        <f t="shared" si="1"/>
        <v>AVEC</v>
      </c>
      <c r="E641" s="3" t="s">
        <v>31</v>
      </c>
      <c r="F641" s="3" t="s">
        <v>9455</v>
      </c>
    </row>
    <row r="642">
      <c r="A642" s="3" t="s">
        <v>11808</v>
      </c>
      <c r="B642" s="1">
        <v>800.0</v>
      </c>
      <c r="C642" s="3"/>
      <c r="D642" s="3" t="str">
        <f t="shared" si="1"/>
        <v>AVEC</v>
      </c>
      <c r="E642" s="3" t="s">
        <v>31</v>
      </c>
      <c r="F642" s="3" t="s">
        <v>9455</v>
      </c>
    </row>
    <row r="643">
      <c r="A643" s="3" t="s">
        <v>11809</v>
      </c>
      <c r="B643" s="1">
        <v>800.0</v>
      </c>
      <c r="C643" s="3"/>
      <c r="D643" s="3" t="str">
        <f t="shared" si="1"/>
        <v>AVEC</v>
      </c>
      <c r="E643" s="3" t="s">
        <v>80</v>
      </c>
      <c r="F643" s="3" t="s">
        <v>11</v>
      </c>
    </row>
    <row r="644">
      <c r="A644" s="3" t="s">
        <v>11810</v>
      </c>
      <c r="B644" s="1">
        <v>800.0</v>
      </c>
      <c r="C644" s="1" t="s">
        <v>11196</v>
      </c>
      <c r="D644" s="3" t="str">
        <f t="shared" si="1"/>
        <v>AVEC</v>
      </c>
      <c r="E644" s="3" t="s">
        <v>80</v>
      </c>
      <c r="F644" s="3" t="s">
        <v>11</v>
      </c>
    </row>
    <row r="645">
      <c r="A645" s="3" t="s">
        <v>11811</v>
      </c>
      <c r="B645" s="1">
        <v>800.0</v>
      </c>
      <c r="C645" s="3"/>
      <c r="D645" s="3" t="str">
        <f t="shared" si="1"/>
        <v>AVEC</v>
      </c>
      <c r="E645" s="3" t="s">
        <v>80</v>
      </c>
      <c r="F645" s="3" t="s">
        <v>11</v>
      </c>
    </row>
    <row r="646">
      <c r="A646" s="3" t="s">
        <v>11812</v>
      </c>
      <c r="B646" s="1">
        <v>800.0</v>
      </c>
      <c r="C646" s="1" t="s">
        <v>11222</v>
      </c>
      <c r="D646" s="3" t="str">
        <f t="shared" si="1"/>
        <v>AVEC</v>
      </c>
      <c r="E646" s="3" t="s">
        <v>80</v>
      </c>
      <c r="F646" s="3" t="s">
        <v>11</v>
      </c>
    </row>
    <row r="647">
      <c r="A647" s="3" t="s">
        <v>11813</v>
      </c>
      <c r="B647" s="1">
        <v>800.0</v>
      </c>
      <c r="C647" s="1" t="s">
        <v>11200</v>
      </c>
      <c r="D647" s="3" t="str">
        <f t="shared" si="1"/>
        <v>AVEC</v>
      </c>
      <c r="E647" s="3" t="s">
        <v>80</v>
      </c>
      <c r="F647" s="3" t="s">
        <v>11</v>
      </c>
    </row>
    <row r="648">
      <c r="A648" s="3" t="s">
        <v>7584</v>
      </c>
      <c r="B648" s="1">
        <v>750.0</v>
      </c>
      <c r="C648" s="1" t="s">
        <v>11196</v>
      </c>
      <c r="D648" s="3" t="str">
        <f t="shared" si="1"/>
        <v>AVEC</v>
      </c>
      <c r="E648" s="3" t="s">
        <v>53</v>
      </c>
      <c r="F648" s="3" t="s">
        <v>52</v>
      </c>
    </row>
    <row r="649">
      <c r="A649" s="3" t="s">
        <v>11814</v>
      </c>
      <c r="B649" s="1">
        <v>750.0</v>
      </c>
      <c r="C649" s="3"/>
      <c r="D649" s="3" t="str">
        <f t="shared" si="1"/>
        <v>AVEC</v>
      </c>
      <c r="E649" s="3" t="s">
        <v>183</v>
      </c>
      <c r="F649" s="3" t="s">
        <v>1292</v>
      </c>
    </row>
    <row r="650">
      <c r="A650" s="3" t="s">
        <v>11815</v>
      </c>
      <c r="B650" s="1">
        <v>750.0</v>
      </c>
      <c r="C650" s="1" t="s">
        <v>11214</v>
      </c>
      <c r="D650" s="3" t="str">
        <f t="shared" si="1"/>
        <v>AVEC</v>
      </c>
      <c r="E650" s="3" t="s">
        <v>312</v>
      </c>
      <c r="F650" s="3" t="s">
        <v>2105</v>
      </c>
    </row>
    <row r="651">
      <c r="A651" s="3" t="s">
        <v>11816</v>
      </c>
      <c r="B651" s="1">
        <v>750.0</v>
      </c>
      <c r="C651" s="3"/>
      <c r="D651" s="3" t="str">
        <f t="shared" si="1"/>
        <v>AVEC</v>
      </c>
      <c r="E651" s="3" t="s">
        <v>312</v>
      </c>
      <c r="F651" s="3" t="s">
        <v>2105</v>
      </c>
    </row>
    <row r="652">
      <c r="A652" s="3" t="s">
        <v>11817</v>
      </c>
      <c r="B652" s="1">
        <v>750.0</v>
      </c>
      <c r="C652" s="1" t="s">
        <v>11196</v>
      </c>
      <c r="D652" s="3" t="str">
        <f t="shared" si="1"/>
        <v>AVEC</v>
      </c>
      <c r="E652" s="3" t="s">
        <v>382</v>
      </c>
      <c r="F652" s="3" t="s">
        <v>11</v>
      </c>
    </row>
    <row r="653">
      <c r="A653" s="3" t="s">
        <v>11818</v>
      </c>
      <c r="B653" s="1">
        <v>741.0</v>
      </c>
      <c r="C653" s="3"/>
      <c r="D653" s="3" t="str">
        <f t="shared" si="1"/>
        <v>AVEC</v>
      </c>
      <c r="E653" s="3" t="s">
        <v>80</v>
      </c>
      <c r="F653" s="3" t="s">
        <v>11</v>
      </c>
    </row>
    <row r="654">
      <c r="A654" s="3" t="s">
        <v>11819</v>
      </c>
      <c r="B654" s="1">
        <v>700.0</v>
      </c>
      <c r="C654" s="3"/>
      <c r="D654" s="3" t="str">
        <f t="shared" si="1"/>
        <v>AVEC</v>
      </c>
      <c r="E654" s="3" t="s">
        <v>183</v>
      </c>
      <c r="F654" s="3" t="s">
        <v>1292</v>
      </c>
    </row>
    <row r="655">
      <c r="A655" s="3" t="s">
        <v>5674</v>
      </c>
      <c r="B655" s="1">
        <v>700.0</v>
      </c>
      <c r="C655" s="1" t="s">
        <v>11196</v>
      </c>
      <c r="D655" s="3" t="str">
        <f t="shared" si="1"/>
        <v>AVEC</v>
      </c>
      <c r="E655" s="3" t="s">
        <v>382</v>
      </c>
      <c r="F655" s="3" t="s">
        <v>11</v>
      </c>
    </row>
    <row r="656">
      <c r="A656" s="3" t="s">
        <v>11820</v>
      </c>
      <c r="B656" s="1">
        <v>700.0</v>
      </c>
      <c r="C656" s="3"/>
      <c r="D656" s="3" t="str">
        <f t="shared" si="1"/>
        <v>AVEC</v>
      </c>
      <c r="E656" s="3" t="s">
        <v>382</v>
      </c>
      <c r="F656" s="3" t="s">
        <v>11</v>
      </c>
    </row>
    <row r="657">
      <c r="A657" s="3" t="s">
        <v>11821</v>
      </c>
      <c r="B657" s="1">
        <v>700.0</v>
      </c>
      <c r="C657" s="1" t="s">
        <v>11196</v>
      </c>
      <c r="D657" s="3" t="str">
        <f t="shared" si="1"/>
        <v>AVEC</v>
      </c>
      <c r="E657" s="3" t="s">
        <v>183</v>
      </c>
      <c r="F657" s="3" t="s">
        <v>11</v>
      </c>
    </row>
    <row r="658">
      <c r="A658" s="3" t="s">
        <v>11822</v>
      </c>
      <c r="B658" s="1">
        <v>700.0</v>
      </c>
      <c r="C658" s="3"/>
      <c r="D658" s="3" t="str">
        <f t="shared" si="1"/>
        <v>AVEC</v>
      </c>
      <c r="E658" s="3" t="s">
        <v>80</v>
      </c>
      <c r="F658" s="3" t="s">
        <v>11</v>
      </c>
    </row>
    <row r="659">
      <c r="A659" s="3" t="s">
        <v>11823</v>
      </c>
      <c r="B659" s="1">
        <v>700.0</v>
      </c>
      <c r="C659" s="1" t="s">
        <v>11196</v>
      </c>
      <c r="D659" s="3" t="str">
        <f t="shared" si="1"/>
        <v>AVEC</v>
      </c>
      <c r="E659" s="3" t="s">
        <v>80</v>
      </c>
      <c r="F659" s="3" t="s">
        <v>11</v>
      </c>
    </row>
    <row r="660">
      <c r="A660" s="3" t="s">
        <v>11824</v>
      </c>
      <c r="B660" s="1">
        <v>650.0</v>
      </c>
      <c r="C660" s="3"/>
      <c r="D660" s="3" t="str">
        <f t="shared" si="1"/>
        <v>AVEC</v>
      </c>
      <c r="E660" s="3" t="s">
        <v>80</v>
      </c>
      <c r="F660" s="3" t="s">
        <v>11</v>
      </c>
    </row>
    <row r="661">
      <c r="A661" s="3" t="s">
        <v>11825</v>
      </c>
      <c r="B661" s="1">
        <v>600.0</v>
      </c>
      <c r="C661" s="3"/>
      <c r="D661" s="3" t="str">
        <f t="shared" si="1"/>
        <v>AVEC</v>
      </c>
      <c r="E661" s="3" t="s">
        <v>53</v>
      </c>
      <c r="F661" s="3" t="s">
        <v>52</v>
      </c>
    </row>
    <row r="662">
      <c r="A662" s="3" t="s">
        <v>11826</v>
      </c>
      <c r="B662" s="1">
        <v>600.0</v>
      </c>
      <c r="C662" s="1" t="s">
        <v>11214</v>
      </c>
      <c r="D662" s="3" t="str">
        <f t="shared" si="1"/>
        <v>AVEC</v>
      </c>
      <c r="E662" s="3" t="s">
        <v>183</v>
      </c>
      <c r="F662" s="3" t="s">
        <v>1292</v>
      </c>
    </row>
    <row r="663">
      <c r="A663" s="3" t="s">
        <v>11827</v>
      </c>
      <c r="B663" s="1">
        <v>600.0</v>
      </c>
      <c r="C663" s="3"/>
      <c r="D663" s="3" t="str">
        <f t="shared" si="1"/>
        <v>AVEC</v>
      </c>
      <c r="E663" s="3" t="s">
        <v>183</v>
      </c>
      <c r="F663" s="3" t="s">
        <v>11</v>
      </c>
    </row>
    <row r="664">
      <c r="A664" s="3" t="s">
        <v>11828</v>
      </c>
      <c r="B664" s="1">
        <v>600.0</v>
      </c>
      <c r="C664" s="3"/>
      <c r="D664" s="3" t="str">
        <f t="shared" si="1"/>
        <v>AVEC</v>
      </c>
      <c r="E664" s="3" t="s">
        <v>80</v>
      </c>
      <c r="F664" s="3" t="s">
        <v>11</v>
      </c>
    </row>
    <row r="665">
      <c r="A665" s="3" t="s">
        <v>11829</v>
      </c>
      <c r="B665" s="1">
        <v>600.0</v>
      </c>
      <c r="C665" s="3"/>
      <c r="D665" s="3" t="str">
        <f t="shared" si="1"/>
        <v>AVEC</v>
      </c>
      <c r="E665" s="3" t="s">
        <v>80</v>
      </c>
      <c r="F665" s="3" t="s">
        <v>11</v>
      </c>
    </row>
    <row r="666">
      <c r="A666" s="3" t="s">
        <v>11830</v>
      </c>
      <c r="B666" s="1">
        <v>600.0</v>
      </c>
      <c r="C666" s="1" t="s">
        <v>11200</v>
      </c>
      <c r="D666" s="3" t="str">
        <f t="shared" si="1"/>
        <v>AVEC</v>
      </c>
      <c r="E666" s="3" t="s">
        <v>80</v>
      </c>
      <c r="F666" s="3" t="s">
        <v>11</v>
      </c>
    </row>
    <row r="667">
      <c r="A667" s="3" t="s">
        <v>11831</v>
      </c>
      <c r="B667" s="1">
        <v>571.0</v>
      </c>
      <c r="C667" s="3"/>
      <c r="D667" s="3" t="str">
        <f t="shared" si="1"/>
        <v>AVEC</v>
      </c>
      <c r="E667" s="3" t="s">
        <v>53</v>
      </c>
      <c r="F667" s="3" t="s">
        <v>52</v>
      </c>
    </row>
    <row r="668">
      <c r="A668" s="3" t="s">
        <v>11832</v>
      </c>
      <c r="B668" s="1">
        <v>500.0</v>
      </c>
      <c r="C668" s="3"/>
      <c r="D668" s="3" t="str">
        <f t="shared" si="1"/>
        <v>AVEC</v>
      </c>
      <c r="E668" s="3" t="e">
        <v>#N/A</v>
      </c>
      <c r="F668" s="3" t="e">
        <v>#N/A</v>
      </c>
    </row>
    <row r="669">
      <c r="A669" s="3" t="s">
        <v>11833</v>
      </c>
      <c r="B669" s="1">
        <v>500.0</v>
      </c>
      <c r="C669" s="3"/>
      <c r="D669" s="3" t="str">
        <f t="shared" si="1"/>
        <v>AVEC</v>
      </c>
      <c r="E669" s="3" t="e">
        <v>#N/A</v>
      </c>
      <c r="F669" s="3" t="e">
        <v>#N/A</v>
      </c>
    </row>
    <row r="670">
      <c r="A670" s="3" t="s">
        <v>11834</v>
      </c>
      <c r="B670" s="1">
        <v>500.0</v>
      </c>
      <c r="C670" s="3"/>
      <c r="D670" s="3" t="str">
        <f t="shared" si="1"/>
        <v>AVEC</v>
      </c>
      <c r="E670" s="3" t="e">
        <v>#N/A</v>
      </c>
      <c r="F670" s="3" t="e">
        <v>#N/A</v>
      </c>
    </row>
    <row r="671">
      <c r="A671" s="3" t="s">
        <v>11835</v>
      </c>
      <c r="B671" s="1">
        <v>500.0</v>
      </c>
      <c r="C671" s="3"/>
      <c r="D671" s="3" t="str">
        <f t="shared" si="1"/>
        <v>AVEC</v>
      </c>
      <c r="E671" s="3" t="s">
        <v>53</v>
      </c>
      <c r="F671" s="3" t="s">
        <v>52</v>
      </c>
    </row>
    <row r="672">
      <c r="A672" s="3" t="s">
        <v>11836</v>
      </c>
      <c r="B672" s="1">
        <v>500.0</v>
      </c>
      <c r="C672" s="3"/>
      <c r="D672" s="3" t="str">
        <f t="shared" si="1"/>
        <v>AVEC</v>
      </c>
      <c r="E672" s="3" t="s">
        <v>53</v>
      </c>
      <c r="F672" s="3" t="s">
        <v>52</v>
      </c>
    </row>
    <row r="673">
      <c r="A673" s="3" t="s">
        <v>11837</v>
      </c>
      <c r="B673" s="1">
        <v>500.0</v>
      </c>
      <c r="C673" s="3"/>
      <c r="D673" s="3" t="str">
        <f t="shared" si="1"/>
        <v>AVEC</v>
      </c>
      <c r="E673" s="3" t="s">
        <v>53</v>
      </c>
      <c r="F673" s="3" t="s">
        <v>52</v>
      </c>
    </row>
    <row r="674">
      <c r="A674" s="3" t="s">
        <v>11838</v>
      </c>
      <c r="B674" s="1">
        <v>500.0</v>
      </c>
      <c r="C674" s="1" t="s">
        <v>11268</v>
      </c>
      <c r="D674" s="3" t="str">
        <f t="shared" si="1"/>
        <v>AVEC</v>
      </c>
      <c r="E674" s="3" t="s">
        <v>183</v>
      </c>
      <c r="F674" s="3" t="s">
        <v>1292</v>
      </c>
    </row>
    <row r="675">
      <c r="A675" s="3" t="s">
        <v>11839</v>
      </c>
      <c r="B675" s="1">
        <v>500.0</v>
      </c>
      <c r="C675" s="1" t="s">
        <v>11196</v>
      </c>
      <c r="D675" s="3" t="str">
        <f t="shared" si="1"/>
        <v>AVEC</v>
      </c>
      <c r="E675" s="3" t="s">
        <v>183</v>
      </c>
      <c r="F675" s="3" t="s">
        <v>1292</v>
      </c>
    </row>
    <row r="676">
      <c r="A676" s="3" t="s">
        <v>11840</v>
      </c>
      <c r="B676" s="1">
        <v>500.0</v>
      </c>
      <c r="C676" s="3"/>
      <c r="D676" s="3" t="str">
        <f t="shared" si="1"/>
        <v>AVEC</v>
      </c>
      <c r="E676" s="3" t="s">
        <v>183</v>
      </c>
      <c r="F676" s="3" t="s">
        <v>1292</v>
      </c>
    </row>
    <row r="677">
      <c r="A677" s="3" t="s">
        <v>11841</v>
      </c>
      <c r="B677" s="1">
        <v>500.0</v>
      </c>
      <c r="C677" s="3"/>
      <c r="D677" s="3" t="str">
        <f t="shared" si="1"/>
        <v>AVEC</v>
      </c>
      <c r="E677" s="3" t="s">
        <v>183</v>
      </c>
      <c r="F677" s="3" t="s">
        <v>1292</v>
      </c>
    </row>
    <row r="678">
      <c r="A678" s="3" t="s">
        <v>11842</v>
      </c>
      <c r="B678" s="1">
        <v>500.0</v>
      </c>
      <c r="C678" s="1" t="s">
        <v>11214</v>
      </c>
      <c r="D678" s="3" t="str">
        <f t="shared" si="1"/>
        <v>AVEC</v>
      </c>
      <c r="E678" s="3" t="s">
        <v>183</v>
      </c>
      <c r="F678" s="3" t="s">
        <v>1292</v>
      </c>
    </row>
    <row r="679">
      <c r="A679" s="3" t="s">
        <v>11843</v>
      </c>
      <c r="B679" s="1">
        <v>500.0</v>
      </c>
      <c r="C679" s="3"/>
      <c r="D679" s="3" t="str">
        <f t="shared" si="1"/>
        <v>AVEC</v>
      </c>
      <c r="E679" s="3" t="s">
        <v>183</v>
      </c>
      <c r="F679" s="3" t="s">
        <v>1292</v>
      </c>
    </row>
    <row r="680">
      <c r="A680" s="3" t="s">
        <v>4079</v>
      </c>
      <c r="B680" s="1">
        <v>500.0</v>
      </c>
      <c r="C680" s="3"/>
      <c r="D680" s="3" t="str">
        <f t="shared" si="1"/>
        <v>AVEC</v>
      </c>
      <c r="E680" s="3" t="s">
        <v>312</v>
      </c>
      <c r="F680" s="3" t="s">
        <v>2105</v>
      </c>
    </row>
    <row r="681">
      <c r="A681" s="3" t="s">
        <v>11844</v>
      </c>
      <c r="B681" s="1">
        <v>500.0</v>
      </c>
      <c r="C681" s="3"/>
      <c r="D681" s="3" t="str">
        <f t="shared" si="1"/>
        <v>AVEC</v>
      </c>
      <c r="E681" s="3" t="s">
        <v>312</v>
      </c>
      <c r="F681" s="3" t="s">
        <v>2105</v>
      </c>
    </row>
    <row r="682">
      <c r="A682" s="3" t="s">
        <v>11845</v>
      </c>
      <c r="B682" s="1">
        <v>500.0</v>
      </c>
      <c r="C682" s="3"/>
      <c r="D682" s="3" t="str">
        <f t="shared" si="1"/>
        <v>AVEC</v>
      </c>
      <c r="E682" s="3" t="s">
        <v>312</v>
      </c>
      <c r="F682" s="3" t="s">
        <v>2105</v>
      </c>
    </row>
    <row r="683">
      <c r="A683" s="3" t="s">
        <v>11846</v>
      </c>
      <c r="B683" s="1">
        <v>500.0</v>
      </c>
      <c r="C683" s="1" t="s">
        <v>11196</v>
      </c>
      <c r="D683" s="3" t="str">
        <f t="shared" si="1"/>
        <v>AVEC</v>
      </c>
      <c r="E683" s="3" t="s">
        <v>312</v>
      </c>
      <c r="F683" s="3" t="s">
        <v>2105</v>
      </c>
    </row>
    <row r="684">
      <c r="A684" s="3" t="s">
        <v>11847</v>
      </c>
      <c r="B684" s="1">
        <v>500.0</v>
      </c>
      <c r="C684" s="3"/>
      <c r="D684" s="3" t="str">
        <f t="shared" si="1"/>
        <v>AVEC</v>
      </c>
      <c r="E684" s="3" t="s">
        <v>382</v>
      </c>
      <c r="F684" s="3" t="s">
        <v>11</v>
      </c>
    </row>
    <row r="685">
      <c r="A685" s="3" t="s">
        <v>4675</v>
      </c>
      <c r="B685" s="1">
        <v>500.0</v>
      </c>
      <c r="C685" s="3"/>
      <c r="D685" s="3" t="str">
        <f t="shared" si="1"/>
        <v>AVEC</v>
      </c>
      <c r="E685" s="3" t="s">
        <v>382</v>
      </c>
      <c r="F685" s="3" t="s">
        <v>11</v>
      </c>
    </row>
    <row r="686">
      <c r="A686" s="3" t="s">
        <v>11848</v>
      </c>
      <c r="B686" s="1">
        <v>500.0</v>
      </c>
      <c r="C686" s="1" t="s">
        <v>11200</v>
      </c>
      <c r="D686" s="3" t="str">
        <f t="shared" si="1"/>
        <v>AVEC</v>
      </c>
      <c r="E686" s="3" t="s">
        <v>382</v>
      </c>
      <c r="F686" s="3" t="s">
        <v>11</v>
      </c>
    </row>
    <row r="687">
      <c r="A687" s="3" t="s">
        <v>11849</v>
      </c>
      <c r="B687" s="1">
        <v>500.0</v>
      </c>
      <c r="C687" s="3"/>
      <c r="D687" s="3" t="str">
        <f t="shared" si="1"/>
        <v>AVEC</v>
      </c>
      <c r="E687" s="3" t="s">
        <v>382</v>
      </c>
      <c r="F687" s="3" t="s">
        <v>11</v>
      </c>
    </row>
    <row r="688">
      <c r="A688" s="3" t="s">
        <v>11850</v>
      </c>
      <c r="B688" s="1">
        <v>500.0</v>
      </c>
      <c r="C688" s="3"/>
      <c r="D688" s="3" t="str">
        <f t="shared" si="1"/>
        <v>AVEC</v>
      </c>
      <c r="E688" s="3" t="s">
        <v>382</v>
      </c>
      <c r="F688" s="3" t="s">
        <v>11</v>
      </c>
    </row>
    <row r="689">
      <c r="A689" s="3" t="s">
        <v>11851</v>
      </c>
      <c r="B689" s="1">
        <v>500.0</v>
      </c>
      <c r="C689" s="3"/>
      <c r="D689" s="3" t="str">
        <f t="shared" si="1"/>
        <v>AVEC</v>
      </c>
      <c r="E689" s="3" t="s">
        <v>382</v>
      </c>
      <c r="F689" s="3" t="s">
        <v>11</v>
      </c>
    </row>
    <row r="690">
      <c r="A690" s="3" t="s">
        <v>11852</v>
      </c>
      <c r="B690" s="1">
        <v>500.0</v>
      </c>
      <c r="C690" s="3"/>
      <c r="D690" s="3" t="str">
        <f t="shared" si="1"/>
        <v>AVEC</v>
      </c>
      <c r="E690" s="3" t="s">
        <v>382</v>
      </c>
      <c r="F690" s="3" t="s">
        <v>11</v>
      </c>
    </row>
    <row r="691">
      <c r="A691" s="3" t="s">
        <v>11853</v>
      </c>
      <c r="B691" s="1">
        <v>500.0</v>
      </c>
      <c r="C691" s="3"/>
      <c r="D691" s="3" t="str">
        <f t="shared" si="1"/>
        <v>AVEC</v>
      </c>
      <c r="E691" s="3" t="s">
        <v>382</v>
      </c>
      <c r="F691" s="3" t="s">
        <v>11</v>
      </c>
    </row>
    <row r="692">
      <c r="A692" s="3" t="s">
        <v>11854</v>
      </c>
      <c r="B692" s="1">
        <v>500.0</v>
      </c>
      <c r="C692" s="3"/>
      <c r="D692" s="3" t="str">
        <f t="shared" si="1"/>
        <v>AVEC</v>
      </c>
      <c r="E692" s="3" t="s">
        <v>382</v>
      </c>
      <c r="F692" s="3" t="s">
        <v>11</v>
      </c>
    </row>
    <row r="693">
      <c r="A693" s="3" t="s">
        <v>11855</v>
      </c>
      <c r="B693" s="1">
        <v>500.0</v>
      </c>
      <c r="C693" s="3"/>
      <c r="D693" s="3" t="str">
        <f t="shared" si="1"/>
        <v>AVEC</v>
      </c>
      <c r="E693" s="3" t="s">
        <v>183</v>
      </c>
      <c r="F693" s="3" t="s">
        <v>11</v>
      </c>
    </row>
    <row r="694">
      <c r="A694" s="3" t="s">
        <v>11856</v>
      </c>
      <c r="B694" s="1">
        <v>500.0</v>
      </c>
      <c r="C694" s="1" t="s">
        <v>11214</v>
      </c>
      <c r="D694" s="3" t="str">
        <f t="shared" si="1"/>
        <v>AVEC</v>
      </c>
      <c r="E694" s="3" t="s">
        <v>183</v>
      </c>
      <c r="F694" s="3" t="s">
        <v>11</v>
      </c>
    </row>
    <row r="695">
      <c r="A695" s="3" t="s">
        <v>9541</v>
      </c>
      <c r="B695" s="1">
        <v>500.0</v>
      </c>
      <c r="C695" s="1" t="s">
        <v>11196</v>
      </c>
      <c r="D695" s="3" t="str">
        <f t="shared" si="1"/>
        <v>AVEC</v>
      </c>
      <c r="E695" s="3" t="s">
        <v>183</v>
      </c>
      <c r="F695" s="3" t="s">
        <v>11</v>
      </c>
    </row>
    <row r="696">
      <c r="A696" s="3" t="s">
        <v>11857</v>
      </c>
      <c r="B696" s="1">
        <v>500.0</v>
      </c>
      <c r="C696" s="3"/>
      <c r="D696" s="3" t="str">
        <f t="shared" si="1"/>
        <v>AVEC</v>
      </c>
      <c r="E696" s="3" t="s">
        <v>183</v>
      </c>
      <c r="F696" s="3" t="s">
        <v>11</v>
      </c>
    </row>
    <row r="697">
      <c r="A697" s="3" t="s">
        <v>11858</v>
      </c>
      <c r="B697" s="1">
        <v>500.0</v>
      </c>
      <c r="C697" s="1" t="s">
        <v>11200</v>
      </c>
      <c r="D697" s="3" t="str">
        <f t="shared" si="1"/>
        <v>AVEC</v>
      </c>
      <c r="E697" s="3" t="s">
        <v>183</v>
      </c>
      <c r="F697" s="3" t="s">
        <v>11</v>
      </c>
    </row>
    <row r="698">
      <c r="A698" s="3" t="s">
        <v>11859</v>
      </c>
      <c r="B698" s="1">
        <v>500.0</v>
      </c>
      <c r="C698" s="3"/>
      <c r="D698" s="3" t="str">
        <f t="shared" si="1"/>
        <v>AVEC</v>
      </c>
      <c r="E698" s="3" t="s">
        <v>183</v>
      </c>
      <c r="F698" s="3" t="s">
        <v>11</v>
      </c>
    </row>
    <row r="699">
      <c r="A699" s="3" t="s">
        <v>11860</v>
      </c>
      <c r="B699" s="1">
        <v>500.0</v>
      </c>
      <c r="C699" s="3"/>
      <c r="D699" s="3" t="str">
        <f t="shared" si="1"/>
        <v>AVEC</v>
      </c>
      <c r="E699" s="3" t="s">
        <v>31</v>
      </c>
      <c r="F699" s="3" t="s">
        <v>9455</v>
      </c>
    </row>
    <row r="700">
      <c r="A700" s="3" t="s">
        <v>11861</v>
      </c>
      <c r="B700" s="1">
        <v>500.0</v>
      </c>
      <c r="C700" s="1" t="s">
        <v>11230</v>
      </c>
      <c r="D700" s="3" t="str">
        <f t="shared" si="1"/>
        <v>AVEC</v>
      </c>
      <c r="E700" s="3" t="s">
        <v>31</v>
      </c>
      <c r="F700" s="3" t="s">
        <v>9455</v>
      </c>
    </row>
    <row r="701">
      <c r="A701" s="3" t="s">
        <v>11862</v>
      </c>
      <c r="B701" s="1">
        <v>500.0</v>
      </c>
      <c r="C701" s="3"/>
      <c r="D701" s="3" t="str">
        <f t="shared" si="1"/>
        <v>AVEC</v>
      </c>
      <c r="E701" s="3" t="s">
        <v>31</v>
      </c>
      <c r="F701" s="3" t="s">
        <v>9455</v>
      </c>
    </row>
    <row r="702">
      <c r="A702" s="3" t="s">
        <v>11863</v>
      </c>
      <c r="B702" s="1">
        <v>500.0</v>
      </c>
      <c r="C702" s="3"/>
      <c r="D702" s="3" t="str">
        <f t="shared" si="1"/>
        <v>AVEC</v>
      </c>
      <c r="E702" s="3" t="s">
        <v>80</v>
      </c>
      <c r="F702" s="3" t="s">
        <v>11</v>
      </c>
    </row>
    <row r="703">
      <c r="A703" s="3" t="s">
        <v>11864</v>
      </c>
      <c r="B703" s="1">
        <v>500.0</v>
      </c>
      <c r="C703" s="3"/>
      <c r="D703" s="3" t="str">
        <f t="shared" si="1"/>
        <v>AVEC</v>
      </c>
      <c r="E703" s="3" t="s">
        <v>80</v>
      </c>
      <c r="F703" s="3" t="s">
        <v>11</v>
      </c>
    </row>
    <row r="704">
      <c r="A704" s="3" t="s">
        <v>11865</v>
      </c>
      <c r="B704" s="1">
        <v>500.0</v>
      </c>
      <c r="C704" s="1" t="s">
        <v>11200</v>
      </c>
      <c r="D704" s="3" t="str">
        <f t="shared" si="1"/>
        <v>AVEC</v>
      </c>
      <c r="E704" s="3" t="s">
        <v>80</v>
      </c>
      <c r="F704" s="3" t="s">
        <v>11</v>
      </c>
    </row>
    <row r="705">
      <c r="A705" s="3" t="s">
        <v>11866</v>
      </c>
      <c r="B705" s="1">
        <v>500.0</v>
      </c>
      <c r="C705" s="3"/>
      <c r="D705" s="3" t="str">
        <f t="shared" si="1"/>
        <v>AVEC</v>
      </c>
      <c r="E705" s="3" t="s">
        <v>80</v>
      </c>
      <c r="F705" s="3" t="s">
        <v>11</v>
      </c>
    </row>
    <row r="706">
      <c r="A706" s="3" t="s">
        <v>11867</v>
      </c>
      <c r="B706" s="1">
        <v>500.0</v>
      </c>
      <c r="C706" s="3"/>
      <c r="D706" s="3" t="str">
        <f t="shared" si="1"/>
        <v>AVEC</v>
      </c>
      <c r="E706" s="3" t="s">
        <v>80</v>
      </c>
      <c r="F706" s="3" t="s">
        <v>11</v>
      </c>
    </row>
    <row r="707">
      <c r="A707" s="3" t="s">
        <v>11868</v>
      </c>
      <c r="B707" s="1">
        <v>500.0</v>
      </c>
      <c r="C707" s="3"/>
      <c r="D707" s="3" t="str">
        <f t="shared" si="1"/>
        <v>AVEC</v>
      </c>
      <c r="E707" s="3" t="s">
        <v>80</v>
      </c>
      <c r="F707" s="3" t="s">
        <v>11</v>
      </c>
    </row>
    <row r="708">
      <c r="A708" s="3" t="s">
        <v>11869</v>
      </c>
      <c r="B708" s="1">
        <v>500.0</v>
      </c>
      <c r="C708" s="3"/>
      <c r="D708" s="3" t="str">
        <f t="shared" si="1"/>
        <v>AVEC</v>
      </c>
      <c r="E708" s="3" t="s">
        <v>80</v>
      </c>
      <c r="F708" s="3" t="s">
        <v>11</v>
      </c>
    </row>
    <row r="709">
      <c r="A709" s="3" t="s">
        <v>11870</v>
      </c>
      <c r="B709" s="1">
        <v>500.0</v>
      </c>
      <c r="C709" s="3"/>
      <c r="D709" s="3" t="str">
        <f t="shared" si="1"/>
        <v>AVEC</v>
      </c>
      <c r="E709" s="3" t="s">
        <v>80</v>
      </c>
      <c r="F709" s="3" t="s">
        <v>11</v>
      </c>
    </row>
    <row r="710">
      <c r="A710" s="3" t="s">
        <v>11871</v>
      </c>
      <c r="B710" s="1">
        <v>500.0</v>
      </c>
      <c r="C710" s="3"/>
      <c r="D710" s="3" t="str">
        <f t="shared" si="1"/>
        <v>AVEC</v>
      </c>
      <c r="E710" s="3" t="s">
        <v>80</v>
      </c>
      <c r="F710" s="3" t="s">
        <v>11</v>
      </c>
    </row>
    <row r="711">
      <c r="A711" s="3" t="s">
        <v>11872</v>
      </c>
      <c r="B711" s="1">
        <v>500.0</v>
      </c>
      <c r="C711" s="1" t="s">
        <v>11196</v>
      </c>
      <c r="D711" s="3" t="str">
        <f t="shared" si="1"/>
        <v>AVEC</v>
      </c>
      <c r="E711" s="3" t="s">
        <v>80</v>
      </c>
      <c r="F711" s="3" t="s">
        <v>11</v>
      </c>
    </row>
    <row r="712">
      <c r="A712" s="3" t="s">
        <v>11873</v>
      </c>
      <c r="B712" s="1">
        <v>500.0</v>
      </c>
      <c r="C712" s="1" t="s">
        <v>11196</v>
      </c>
      <c r="D712" s="3" t="str">
        <f t="shared" si="1"/>
        <v>AVEC</v>
      </c>
      <c r="E712" s="3" t="s">
        <v>80</v>
      </c>
      <c r="F712" s="3" t="s">
        <v>11</v>
      </c>
    </row>
    <row r="713">
      <c r="A713" s="3" t="s">
        <v>11874</v>
      </c>
      <c r="B713" s="1">
        <v>420.0</v>
      </c>
      <c r="C713" s="3"/>
      <c r="D713" s="3" t="str">
        <f t="shared" si="1"/>
        <v>AVEC</v>
      </c>
      <c r="E713" s="3" t="s">
        <v>183</v>
      </c>
      <c r="F713" s="3" t="s">
        <v>11</v>
      </c>
    </row>
    <row r="714">
      <c r="A714" s="3" t="s">
        <v>11875</v>
      </c>
      <c r="B714" s="1">
        <v>400.0</v>
      </c>
      <c r="C714" s="1" t="s">
        <v>11214</v>
      </c>
      <c r="D714" s="3" t="str">
        <f t="shared" si="1"/>
        <v>AVEC</v>
      </c>
      <c r="E714" s="3" t="s">
        <v>53</v>
      </c>
      <c r="F714" s="3" t="s">
        <v>52</v>
      </c>
    </row>
    <row r="715">
      <c r="A715" s="3" t="s">
        <v>11876</v>
      </c>
      <c r="B715" s="1">
        <v>400.0</v>
      </c>
      <c r="C715" s="1" t="s">
        <v>11196</v>
      </c>
      <c r="D715" s="3" t="str">
        <f t="shared" si="1"/>
        <v>AVEC</v>
      </c>
      <c r="E715" s="3" t="s">
        <v>183</v>
      </c>
      <c r="F715" s="3" t="s">
        <v>1292</v>
      </c>
    </row>
    <row r="716">
      <c r="A716" s="3" t="s">
        <v>11877</v>
      </c>
      <c r="B716" s="1">
        <v>400.0</v>
      </c>
      <c r="C716" s="1" t="s">
        <v>11196</v>
      </c>
      <c r="D716" s="3" t="str">
        <f t="shared" si="1"/>
        <v>AVEC</v>
      </c>
      <c r="E716" s="3" t="s">
        <v>183</v>
      </c>
      <c r="F716" s="3" t="s">
        <v>1292</v>
      </c>
    </row>
    <row r="717">
      <c r="A717" s="3" t="s">
        <v>11878</v>
      </c>
      <c r="B717" s="1">
        <v>400.0</v>
      </c>
      <c r="C717" s="1" t="s">
        <v>11196</v>
      </c>
      <c r="D717" s="3" t="str">
        <f t="shared" si="1"/>
        <v>AVEC</v>
      </c>
      <c r="E717" s="3" t="s">
        <v>183</v>
      </c>
      <c r="F717" s="3" t="s">
        <v>1292</v>
      </c>
    </row>
    <row r="718">
      <c r="A718" s="3" t="s">
        <v>11879</v>
      </c>
      <c r="B718" s="1">
        <v>400.0</v>
      </c>
      <c r="C718" s="3"/>
      <c r="D718" s="3" t="str">
        <f t="shared" si="1"/>
        <v>AVEC</v>
      </c>
      <c r="E718" s="3" t="s">
        <v>382</v>
      </c>
      <c r="F718" s="3" t="s">
        <v>11</v>
      </c>
    </row>
    <row r="719">
      <c r="A719" s="3" t="s">
        <v>11880</v>
      </c>
      <c r="B719" s="1">
        <v>400.0</v>
      </c>
      <c r="C719" s="3"/>
      <c r="D719" s="3" t="str">
        <f t="shared" si="1"/>
        <v>AVEC</v>
      </c>
      <c r="E719" s="3" t="s">
        <v>31</v>
      </c>
      <c r="F719" s="3" t="s">
        <v>9455</v>
      </c>
    </row>
    <row r="720">
      <c r="A720" s="3" t="s">
        <v>11881</v>
      </c>
      <c r="B720" s="1">
        <v>400.0</v>
      </c>
      <c r="C720" s="3"/>
      <c r="D720" s="3" t="str">
        <f t="shared" si="1"/>
        <v>AVEC</v>
      </c>
      <c r="E720" s="3" t="s">
        <v>80</v>
      </c>
      <c r="F720" s="3" t="s">
        <v>11</v>
      </c>
    </row>
    <row r="721">
      <c r="A721" s="3" t="s">
        <v>11882</v>
      </c>
      <c r="B721" s="1">
        <v>400.0</v>
      </c>
      <c r="C721" s="3"/>
      <c r="D721" s="3" t="str">
        <f t="shared" si="1"/>
        <v>AVEC</v>
      </c>
      <c r="E721" s="3" t="s">
        <v>80</v>
      </c>
      <c r="F721" s="3" t="s">
        <v>11</v>
      </c>
    </row>
    <row r="722">
      <c r="A722" s="3" t="s">
        <v>11883</v>
      </c>
      <c r="B722" s="1">
        <v>400.0</v>
      </c>
      <c r="C722" s="3"/>
      <c r="D722" s="3" t="str">
        <f t="shared" si="1"/>
        <v>AVEC</v>
      </c>
      <c r="E722" s="3" t="s">
        <v>80</v>
      </c>
      <c r="F722" s="3" t="s">
        <v>11</v>
      </c>
    </row>
    <row r="723">
      <c r="A723" s="3" t="s">
        <v>11884</v>
      </c>
      <c r="B723" s="1">
        <v>400.0</v>
      </c>
      <c r="C723" s="1" t="s">
        <v>11214</v>
      </c>
      <c r="D723" s="3" t="str">
        <f t="shared" si="1"/>
        <v>AVEC</v>
      </c>
      <c r="E723" s="3" t="s">
        <v>80</v>
      </c>
      <c r="F723" s="3" t="s">
        <v>11</v>
      </c>
    </row>
    <row r="724">
      <c r="A724" s="3" t="s">
        <v>11885</v>
      </c>
      <c r="B724" s="1">
        <v>300.0</v>
      </c>
      <c r="C724" s="1" t="s">
        <v>11196</v>
      </c>
      <c r="D724" s="3" t="str">
        <f t="shared" si="1"/>
        <v>AVEC</v>
      </c>
      <c r="E724" s="3" t="e">
        <v>#N/A</v>
      </c>
      <c r="F724" s="3" t="e">
        <v>#N/A</v>
      </c>
    </row>
    <row r="725">
      <c r="A725" s="3" t="s">
        <v>11886</v>
      </c>
      <c r="B725" s="1">
        <v>300.0</v>
      </c>
      <c r="C725" s="3"/>
      <c r="D725" s="3" t="str">
        <f t="shared" si="1"/>
        <v>AVEC</v>
      </c>
      <c r="E725" s="3" t="s">
        <v>53</v>
      </c>
      <c r="F725" s="3" t="s">
        <v>52</v>
      </c>
    </row>
    <row r="726">
      <c r="A726" s="3" t="s">
        <v>11887</v>
      </c>
      <c r="B726" s="1">
        <v>300.0</v>
      </c>
      <c r="C726" s="1" t="s">
        <v>11196</v>
      </c>
      <c r="D726" s="3" t="str">
        <f t="shared" si="1"/>
        <v>AVEC</v>
      </c>
      <c r="E726" s="3" t="s">
        <v>53</v>
      </c>
      <c r="F726" s="3" t="s">
        <v>52</v>
      </c>
    </row>
    <row r="727">
      <c r="A727" s="3" t="s">
        <v>11888</v>
      </c>
      <c r="B727" s="1">
        <v>300.0</v>
      </c>
      <c r="C727" s="1" t="s">
        <v>11196</v>
      </c>
      <c r="D727" s="3" t="str">
        <f t="shared" si="1"/>
        <v>AVEC</v>
      </c>
      <c r="E727" s="3" t="s">
        <v>183</v>
      </c>
      <c r="F727" s="3" t="s">
        <v>1292</v>
      </c>
    </row>
    <row r="728">
      <c r="A728" s="3" t="s">
        <v>11889</v>
      </c>
      <c r="B728" s="1">
        <v>300.0</v>
      </c>
      <c r="C728" s="3"/>
      <c r="D728" s="3" t="str">
        <f t="shared" si="1"/>
        <v>AVEC</v>
      </c>
      <c r="E728" s="3" t="s">
        <v>183</v>
      </c>
      <c r="F728" s="3" t="s">
        <v>1292</v>
      </c>
    </row>
    <row r="729">
      <c r="A729" s="3" t="s">
        <v>11890</v>
      </c>
      <c r="B729" s="1">
        <v>300.0</v>
      </c>
      <c r="C729" s="3"/>
      <c r="D729" s="3" t="str">
        <f t="shared" si="1"/>
        <v>AVEC</v>
      </c>
      <c r="E729" s="3" t="s">
        <v>183</v>
      </c>
      <c r="F729" s="3" t="s">
        <v>11</v>
      </c>
    </row>
    <row r="730">
      <c r="A730" s="3" t="s">
        <v>11891</v>
      </c>
      <c r="B730" s="1">
        <v>300.0</v>
      </c>
      <c r="C730" s="3"/>
      <c r="D730" s="3" t="str">
        <f t="shared" si="1"/>
        <v>AVEC</v>
      </c>
      <c r="E730" s="3" t="s">
        <v>80</v>
      </c>
      <c r="F730" s="3" t="s">
        <v>11</v>
      </c>
    </row>
    <row r="731">
      <c r="A731" s="3" t="s">
        <v>11892</v>
      </c>
      <c r="B731" s="1">
        <v>300.0</v>
      </c>
      <c r="C731" s="3"/>
      <c r="D731" s="3" t="str">
        <f t="shared" si="1"/>
        <v>AVEC</v>
      </c>
      <c r="E731" s="3" t="s">
        <v>80</v>
      </c>
      <c r="F731" s="3" t="s">
        <v>11</v>
      </c>
    </row>
    <row r="732">
      <c r="A732" s="3" t="s">
        <v>11893</v>
      </c>
      <c r="B732" s="1">
        <v>300.0</v>
      </c>
      <c r="C732" s="3"/>
      <c r="D732" s="3" t="str">
        <f t="shared" si="1"/>
        <v>AVEC</v>
      </c>
      <c r="E732" s="3" t="s">
        <v>80</v>
      </c>
      <c r="F732" s="3" t="s">
        <v>11</v>
      </c>
    </row>
    <row r="733">
      <c r="A733" s="3" t="s">
        <v>11894</v>
      </c>
      <c r="B733" s="1">
        <v>250.0</v>
      </c>
      <c r="C733" s="1" t="s">
        <v>11196</v>
      </c>
      <c r="D733" s="3" t="str">
        <f t="shared" si="1"/>
        <v>AVEC</v>
      </c>
      <c r="E733" s="3" t="s">
        <v>183</v>
      </c>
      <c r="F733" s="3" t="s">
        <v>1292</v>
      </c>
    </row>
    <row r="734">
      <c r="A734" s="3" t="s">
        <v>11895</v>
      </c>
      <c r="B734" s="1">
        <v>250.0</v>
      </c>
      <c r="C734" s="3"/>
      <c r="D734" s="3" t="str">
        <f t="shared" si="1"/>
        <v>AVEC</v>
      </c>
      <c r="E734" s="3" t="s">
        <v>183</v>
      </c>
      <c r="F734" s="3" t="s">
        <v>1292</v>
      </c>
    </row>
    <row r="735">
      <c r="A735" s="3" t="s">
        <v>11896</v>
      </c>
      <c r="B735" s="1">
        <v>200.0</v>
      </c>
      <c r="C735" s="1" t="s">
        <v>11196</v>
      </c>
      <c r="D735" s="3" t="str">
        <f t="shared" si="1"/>
        <v>AVEC</v>
      </c>
      <c r="E735" s="3" t="s">
        <v>80</v>
      </c>
      <c r="F735" s="3" t="s">
        <v>11</v>
      </c>
    </row>
    <row r="736">
      <c r="A736" s="3" t="s">
        <v>11897</v>
      </c>
      <c r="B736" s="1">
        <v>200.0</v>
      </c>
      <c r="C736" s="1" t="s">
        <v>11214</v>
      </c>
      <c r="D736" s="3" t="str">
        <f t="shared" si="1"/>
        <v>AVEC</v>
      </c>
      <c r="E736" s="3" t="s">
        <v>80</v>
      </c>
      <c r="F736" s="3" t="s">
        <v>11</v>
      </c>
    </row>
    <row r="737">
      <c r="A737" s="3" t="s">
        <v>11898</v>
      </c>
      <c r="B737" s="1">
        <v>150.0</v>
      </c>
      <c r="C737" s="1" t="s">
        <v>11196</v>
      </c>
      <c r="D737" s="3" t="str">
        <f t="shared" si="1"/>
        <v>AVEC</v>
      </c>
      <c r="E737" s="3" t="s">
        <v>183</v>
      </c>
      <c r="F737" s="3" t="s">
        <v>1292</v>
      </c>
    </row>
    <row r="738">
      <c r="A738" s="3" t="s">
        <v>4064</v>
      </c>
      <c r="B738" s="1">
        <v>150.0</v>
      </c>
      <c r="C738" s="3"/>
      <c r="D738" s="3" t="str">
        <f t="shared" si="1"/>
        <v>AVEC</v>
      </c>
      <c r="E738" s="3" t="s">
        <v>80</v>
      </c>
      <c r="F738" s="3" t="s">
        <v>11</v>
      </c>
    </row>
    <row r="739">
      <c r="A739" s="3" t="s">
        <v>11899</v>
      </c>
      <c r="B739" s="1">
        <v>120.0</v>
      </c>
      <c r="C739" s="1" t="s">
        <v>11200</v>
      </c>
      <c r="D739" s="3" t="str">
        <f t="shared" si="1"/>
        <v>AVEC</v>
      </c>
      <c r="E739" s="3" t="s">
        <v>31</v>
      </c>
      <c r="F739" s="3" t="s">
        <v>9455</v>
      </c>
    </row>
    <row r="740">
      <c r="A740" s="3" t="s">
        <v>11900</v>
      </c>
      <c r="B740" s="1">
        <v>100.0</v>
      </c>
      <c r="C740" s="1" t="s">
        <v>11196</v>
      </c>
      <c r="D740" s="3" t="str">
        <f t="shared" si="1"/>
        <v>AVEC</v>
      </c>
      <c r="E740" s="3" t="s">
        <v>312</v>
      </c>
      <c r="F740" s="3" t="s">
        <v>2105</v>
      </c>
    </row>
    <row r="741">
      <c r="A741" s="3" t="s">
        <v>11901</v>
      </c>
      <c r="B741" s="1">
        <v>82.0</v>
      </c>
      <c r="C741" s="3"/>
      <c r="D741" s="3" t="str">
        <f t="shared" si="1"/>
        <v>AVEC</v>
      </c>
      <c r="E741" s="3" t="s">
        <v>80</v>
      </c>
      <c r="F741" s="3" t="s">
        <v>11</v>
      </c>
    </row>
    <row r="742">
      <c r="A742" s="3" t="s">
        <v>11902</v>
      </c>
      <c r="B742" s="1">
        <v>0.0</v>
      </c>
      <c r="C742" s="1" t="s">
        <v>11196</v>
      </c>
      <c r="D742" s="3" t="str">
        <f t="shared" si="1"/>
        <v>SANS</v>
      </c>
      <c r="E742" s="3" t="e">
        <v>#N/A</v>
      </c>
      <c r="F742" s="3" t="e">
        <v>#N/A</v>
      </c>
    </row>
    <row r="743">
      <c r="A743" s="3" t="s">
        <v>11903</v>
      </c>
      <c r="B743" s="1">
        <v>0.0</v>
      </c>
      <c r="C743" s="1" t="s">
        <v>11214</v>
      </c>
      <c r="D743" s="3" t="str">
        <f t="shared" si="1"/>
        <v>SANS</v>
      </c>
      <c r="E743" s="3" t="e">
        <v>#N/A</v>
      </c>
      <c r="F743" s="3" t="e">
        <v>#N/A</v>
      </c>
    </row>
    <row r="744">
      <c r="A744" s="3" t="s">
        <v>11904</v>
      </c>
      <c r="B744" s="1">
        <v>0.0</v>
      </c>
      <c r="C744" s="1" t="s">
        <v>11196</v>
      </c>
      <c r="D744" s="3" t="str">
        <f t="shared" si="1"/>
        <v>SANS</v>
      </c>
      <c r="E744" s="3" t="e">
        <v>#N/A</v>
      </c>
      <c r="F744" s="3" t="e">
        <v>#N/A</v>
      </c>
    </row>
    <row r="745">
      <c r="A745" s="3" t="s">
        <v>11905</v>
      </c>
      <c r="B745" s="1">
        <v>0.0</v>
      </c>
      <c r="C745" s="1" t="s">
        <v>11196</v>
      </c>
      <c r="D745" s="3" t="str">
        <f t="shared" si="1"/>
        <v>SANS</v>
      </c>
      <c r="E745" s="3" t="e">
        <v>#N/A</v>
      </c>
      <c r="F745" s="3" t="e">
        <v>#N/A</v>
      </c>
    </row>
    <row r="746">
      <c r="A746" s="3" t="s">
        <v>11906</v>
      </c>
      <c r="B746" s="1">
        <v>0.0</v>
      </c>
      <c r="C746" s="1" t="s">
        <v>11196</v>
      </c>
      <c r="D746" s="3" t="str">
        <f t="shared" si="1"/>
        <v>SANS</v>
      </c>
      <c r="E746" s="3" t="e">
        <v>#N/A</v>
      </c>
      <c r="F746" s="3" t="e">
        <v>#N/A</v>
      </c>
    </row>
    <row r="747">
      <c r="A747" s="3" t="s">
        <v>11907</v>
      </c>
      <c r="B747" s="1">
        <v>0.0</v>
      </c>
      <c r="C747" s="1" t="s">
        <v>11196</v>
      </c>
      <c r="D747" s="3" t="str">
        <f t="shared" si="1"/>
        <v>SANS</v>
      </c>
      <c r="E747" s="3" t="e">
        <v>#N/A</v>
      </c>
      <c r="F747" s="3" t="e">
        <v>#N/A</v>
      </c>
    </row>
    <row r="748">
      <c r="A748" s="3" t="s">
        <v>11908</v>
      </c>
      <c r="B748" s="1">
        <v>0.0</v>
      </c>
      <c r="C748" s="1" t="s">
        <v>11196</v>
      </c>
      <c r="D748" s="3" t="str">
        <f t="shared" si="1"/>
        <v>SANS</v>
      </c>
      <c r="E748" s="3" t="e">
        <v>#N/A</v>
      </c>
      <c r="F748" s="3" t="e">
        <v>#N/A</v>
      </c>
    </row>
    <row r="749">
      <c r="A749" s="3" t="s">
        <v>11909</v>
      </c>
      <c r="B749" s="1">
        <v>0.0</v>
      </c>
      <c r="C749" s="1" t="s">
        <v>11268</v>
      </c>
      <c r="D749" s="3" t="str">
        <f t="shared" si="1"/>
        <v>SANS</v>
      </c>
      <c r="E749" s="3" t="e">
        <v>#N/A</v>
      </c>
      <c r="F749" s="3" t="e">
        <v>#N/A</v>
      </c>
    </row>
    <row r="750">
      <c r="A750" s="3" t="s">
        <v>11910</v>
      </c>
      <c r="B750" s="1">
        <v>0.0</v>
      </c>
      <c r="C750" s="1" t="s">
        <v>11196</v>
      </c>
      <c r="D750" s="3" t="str">
        <f t="shared" si="1"/>
        <v>SANS</v>
      </c>
      <c r="E750" s="3" t="e">
        <v>#N/A</v>
      </c>
      <c r="F750" s="3" t="e">
        <v>#N/A</v>
      </c>
    </row>
    <row r="751">
      <c r="A751" s="3" t="s">
        <v>11911</v>
      </c>
      <c r="B751" s="1">
        <v>0.0</v>
      </c>
      <c r="C751" s="1" t="s">
        <v>11222</v>
      </c>
      <c r="D751" s="3" t="str">
        <f t="shared" si="1"/>
        <v>SANS</v>
      </c>
      <c r="E751" s="3" t="e">
        <v>#N/A</v>
      </c>
      <c r="F751" s="3" t="e">
        <v>#N/A</v>
      </c>
    </row>
    <row r="752">
      <c r="A752" s="3" t="s">
        <v>11912</v>
      </c>
      <c r="B752" s="1">
        <v>0.0</v>
      </c>
      <c r="C752" s="1" t="s">
        <v>11196</v>
      </c>
      <c r="D752" s="3" t="str">
        <f t="shared" si="1"/>
        <v>SANS</v>
      </c>
      <c r="E752" s="3" t="e">
        <v>#N/A</v>
      </c>
      <c r="F752" s="3" t="e">
        <v>#N/A</v>
      </c>
    </row>
    <row r="753">
      <c r="A753" s="3" t="s">
        <v>11913</v>
      </c>
      <c r="B753" s="1">
        <v>0.0</v>
      </c>
      <c r="C753" s="1" t="s">
        <v>11196</v>
      </c>
      <c r="D753" s="3" t="str">
        <f t="shared" si="1"/>
        <v>SANS</v>
      </c>
      <c r="E753" s="3" t="e">
        <v>#N/A</v>
      </c>
      <c r="F753" s="3" t="e">
        <v>#N/A</v>
      </c>
    </row>
    <row r="754">
      <c r="A754" s="3" t="s">
        <v>11914</v>
      </c>
      <c r="B754" s="1">
        <v>0.0</v>
      </c>
      <c r="C754" s="1" t="s">
        <v>11196</v>
      </c>
      <c r="D754" s="3" t="str">
        <f t="shared" si="1"/>
        <v>SANS</v>
      </c>
      <c r="E754" s="3" t="e">
        <v>#N/A</v>
      </c>
      <c r="F754" s="3" t="e">
        <v>#N/A</v>
      </c>
    </row>
    <row r="755">
      <c r="A755" s="3" t="s">
        <v>11915</v>
      </c>
      <c r="B755" s="1">
        <v>0.0</v>
      </c>
      <c r="C755" s="1" t="s">
        <v>11196</v>
      </c>
      <c r="D755" s="3" t="str">
        <f t="shared" si="1"/>
        <v>SANS</v>
      </c>
      <c r="E755" s="3" t="e">
        <v>#N/A</v>
      </c>
      <c r="F755" s="3" t="e">
        <v>#N/A</v>
      </c>
    </row>
    <row r="756">
      <c r="A756" s="3" t="s">
        <v>11916</v>
      </c>
      <c r="B756" s="1">
        <v>0.0</v>
      </c>
      <c r="C756" s="1" t="s">
        <v>11196</v>
      </c>
      <c r="D756" s="3" t="str">
        <f t="shared" si="1"/>
        <v>SANS</v>
      </c>
      <c r="E756" s="3" t="e">
        <v>#N/A</v>
      </c>
      <c r="F756" s="3" t="e">
        <v>#N/A</v>
      </c>
    </row>
    <row r="757">
      <c r="A757" s="3" t="s">
        <v>11917</v>
      </c>
      <c r="B757" s="1">
        <v>0.0</v>
      </c>
      <c r="C757" s="1" t="s">
        <v>11196</v>
      </c>
      <c r="D757" s="3" t="str">
        <f t="shared" si="1"/>
        <v>SANS</v>
      </c>
      <c r="E757" s="3" t="e">
        <v>#N/A</v>
      </c>
      <c r="F757" s="3" t="e">
        <v>#N/A</v>
      </c>
    </row>
    <row r="758">
      <c r="A758" s="3" t="s">
        <v>11918</v>
      </c>
      <c r="B758" s="1">
        <v>0.0</v>
      </c>
      <c r="C758" s="1" t="s">
        <v>11196</v>
      </c>
      <c r="D758" s="3" t="str">
        <f t="shared" si="1"/>
        <v>SANS</v>
      </c>
      <c r="E758" s="3" t="e">
        <v>#N/A</v>
      </c>
      <c r="F758" s="3" t="e">
        <v>#N/A</v>
      </c>
    </row>
    <row r="759">
      <c r="A759" s="3" t="s">
        <v>11919</v>
      </c>
      <c r="B759" s="1">
        <v>0.0</v>
      </c>
      <c r="C759" s="1" t="s">
        <v>11214</v>
      </c>
      <c r="D759" s="3" t="str">
        <f t="shared" si="1"/>
        <v>SANS</v>
      </c>
      <c r="E759" s="3" t="e">
        <v>#N/A</v>
      </c>
      <c r="F759" s="3" t="e">
        <v>#N/A</v>
      </c>
    </row>
    <row r="760">
      <c r="A760" s="3" t="s">
        <v>11920</v>
      </c>
      <c r="B760" s="1">
        <v>0.0</v>
      </c>
      <c r="C760" s="1" t="s">
        <v>11214</v>
      </c>
      <c r="D760" s="3" t="str">
        <f t="shared" si="1"/>
        <v>SANS</v>
      </c>
      <c r="E760" s="3" t="e">
        <v>#N/A</v>
      </c>
      <c r="F760" s="3" t="e">
        <v>#N/A</v>
      </c>
    </row>
    <row r="761">
      <c r="A761" s="3" t="s">
        <v>11921</v>
      </c>
      <c r="B761" s="1">
        <v>0.0</v>
      </c>
      <c r="C761" s="1" t="s">
        <v>11196</v>
      </c>
      <c r="D761" s="3" t="str">
        <f t="shared" si="1"/>
        <v>SANS</v>
      </c>
      <c r="E761" s="3" t="e">
        <v>#N/A</v>
      </c>
      <c r="F761" s="3" t="e">
        <v>#N/A</v>
      </c>
    </row>
    <row r="762">
      <c r="A762" s="3" t="s">
        <v>11922</v>
      </c>
      <c r="B762" s="1">
        <v>0.0</v>
      </c>
      <c r="C762" s="1" t="s">
        <v>11200</v>
      </c>
      <c r="D762" s="3" t="str">
        <f t="shared" si="1"/>
        <v>SANS</v>
      </c>
      <c r="E762" s="3" t="e">
        <v>#N/A</v>
      </c>
      <c r="F762" s="3" t="e">
        <v>#N/A</v>
      </c>
    </row>
    <row r="763">
      <c r="A763" s="3" t="s">
        <v>11923</v>
      </c>
      <c r="B763" s="1">
        <v>0.0</v>
      </c>
      <c r="C763" s="1" t="s">
        <v>11196</v>
      </c>
      <c r="D763" s="3" t="str">
        <f t="shared" si="1"/>
        <v>SANS</v>
      </c>
      <c r="E763" s="3" t="e">
        <v>#N/A</v>
      </c>
      <c r="F763" s="3" t="e">
        <v>#N/A</v>
      </c>
    </row>
    <row r="764">
      <c r="A764" s="3" t="s">
        <v>11924</v>
      </c>
      <c r="B764" s="1">
        <v>0.0</v>
      </c>
      <c r="C764" s="1" t="s">
        <v>11196</v>
      </c>
      <c r="D764" s="3" t="str">
        <f t="shared" si="1"/>
        <v>SANS</v>
      </c>
      <c r="E764" s="3" t="e">
        <v>#N/A</v>
      </c>
      <c r="F764" s="3" t="e">
        <v>#N/A</v>
      </c>
    </row>
    <row r="765">
      <c r="A765" s="3" t="s">
        <v>11925</v>
      </c>
      <c r="B765" s="1">
        <v>0.0</v>
      </c>
      <c r="C765" s="1" t="s">
        <v>11196</v>
      </c>
      <c r="D765" s="3" t="str">
        <f t="shared" si="1"/>
        <v>SANS</v>
      </c>
      <c r="E765" s="3" t="s">
        <v>53</v>
      </c>
      <c r="F765" s="3" t="s">
        <v>52</v>
      </c>
    </row>
    <row r="766">
      <c r="A766" s="3" t="s">
        <v>8697</v>
      </c>
      <c r="B766" s="1">
        <v>0.0</v>
      </c>
      <c r="C766" s="1" t="s">
        <v>11214</v>
      </c>
      <c r="D766" s="3" t="str">
        <f t="shared" si="1"/>
        <v>SANS</v>
      </c>
      <c r="E766" s="3" t="s">
        <v>53</v>
      </c>
      <c r="F766" s="3" t="s">
        <v>52</v>
      </c>
    </row>
    <row r="767">
      <c r="A767" s="3" t="s">
        <v>11926</v>
      </c>
      <c r="B767" s="1">
        <v>0.0</v>
      </c>
      <c r="C767" s="1" t="s">
        <v>11196</v>
      </c>
      <c r="D767" s="3" t="str">
        <f t="shared" si="1"/>
        <v>SANS</v>
      </c>
      <c r="E767" s="3" t="s">
        <v>53</v>
      </c>
      <c r="F767" s="3" t="s">
        <v>52</v>
      </c>
    </row>
    <row r="768">
      <c r="A768" s="3" t="s">
        <v>11927</v>
      </c>
      <c r="B768" s="1">
        <v>0.0</v>
      </c>
      <c r="C768" s="1" t="s">
        <v>11196</v>
      </c>
      <c r="D768" s="3" t="str">
        <f t="shared" si="1"/>
        <v>SANS</v>
      </c>
      <c r="E768" s="3" t="s">
        <v>53</v>
      </c>
      <c r="F768" s="3" t="s">
        <v>52</v>
      </c>
    </row>
    <row r="769">
      <c r="A769" s="3" t="s">
        <v>11928</v>
      </c>
      <c r="B769" s="1">
        <v>0.0</v>
      </c>
      <c r="C769" s="1" t="s">
        <v>11196</v>
      </c>
      <c r="D769" s="3" t="str">
        <f t="shared" si="1"/>
        <v>SANS</v>
      </c>
      <c r="E769" s="3" t="s">
        <v>53</v>
      </c>
      <c r="F769" s="3" t="s">
        <v>52</v>
      </c>
    </row>
    <row r="770">
      <c r="A770" s="3" t="s">
        <v>11929</v>
      </c>
      <c r="B770" s="1">
        <v>0.0</v>
      </c>
      <c r="C770" s="1" t="s">
        <v>11196</v>
      </c>
      <c r="D770" s="3" t="str">
        <f t="shared" si="1"/>
        <v>SANS</v>
      </c>
      <c r="E770" s="3" t="s">
        <v>53</v>
      </c>
      <c r="F770" s="3" t="s">
        <v>52</v>
      </c>
    </row>
    <row r="771">
      <c r="A771" s="3" t="s">
        <v>11930</v>
      </c>
      <c r="B771" s="1">
        <v>0.0</v>
      </c>
      <c r="C771" s="1" t="s">
        <v>11196</v>
      </c>
      <c r="D771" s="3" t="str">
        <f t="shared" si="1"/>
        <v>SANS</v>
      </c>
      <c r="E771" s="3" t="s">
        <v>53</v>
      </c>
      <c r="F771" s="3" t="s">
        <v>52</v>
      </c>
    </row>
    <row r="772">
      <c r="A772" s="3" t="s">
        <v>11931</v>
      </c>
      <c r="B772" s="1">
        <v>0.0</v>
      </c>
      <c r="C772" s="1" t="s">
        <v>11196</v>
      </c>
      <c r="D772" s="3" t="str">
        <f t="shared" si="1"/>
        <v>SANS</v>
      </c>
      <c r="E772" s="3" t="s">
        <v>53</v>
      </c>
      <c r="F772" s="3" t="s">
        <v>52</v>
      </c>
    </row>
    <row r="773">
      <c r="A773" s="3" t="s">
        <v>11932</v>
      </c>
      <c r="B773" s="1">
        <v>0.0</v>
      </c>
      <c r="C773" s="1" t="s">
        <v>11196</v>
      </c>
      <c r="D773" s="3" t="str">
        <f t="shared" si="1"/>
        <v>SANS</v>
      </c>
      <c r="E773" s="3" t="s">
        <v>53</v>
      </c>
      <c r="F773" s="3" t="s">
        <v>52</v>
      </c>
    </row>
    <row r="774">
      <c r="A774" s="3" t="s">
        <v>11933</v>
      </c>
      <c r="B774" s="1">
        <v>0.0</v>
      </c>
      <c r="C774" s="1" t="s">
        <v>11196</v>
      </c>
      <c r="D774" s="3" t="str">
        <f t="shared" si="1"/>
        <v>SANS</v>
      </c>
      <c r="E774" s="3" t="s">
        <v>53</v>
      </c>
      <c r="F774" s="3" t="s">
        <v>52</v>
      </c>
    </row>
    <row r="775">
      <c r="A775" s="3" t="s">
        <v>11934</v>
      </c>
      <c r="B775" s="1">
        <v>0.0</v>
      </c>
      <c r="C775" s="1" t="s">
        <v>11196</v>
      </c>
      <c r="D775" s="3" t="str">
        <f t="shared" si="1"/>
        <v>SANS</v>
      </c>
      <c r="E775" s="3" t="s">
        <v>53</v>
      </c>
      <c r="F775" s="3" t="s">
        <v>52</v>
      </c>
    </row>
    <row r="776">
      <c r="A776" s="3" t="s">
        <v>11935</v>
      </c>
      <c r="B776" s="1">
        <v>0.0</v>
      </c>
      <c r="C776" s="1" t="s">
        <v>11196</v>
      </c>
      <c r="D776" s="3" t="str">
        <f t="shared" si="1"/>
        <v>SANS</v>
      </c>
      <c r="E776" s="3" t="s">
        <v>53</v>
      </c>
      <c r="F776" s="3" t="s">
        <v>52</v>
      </c>
    </row>
    <row r="777">
      <c r="A777" s="3" t="s">
        <v>11936</v>
      </c>
      <c r="B777" s="1">
        <v>0.0</v>
      </c>
      <c r="C777" s="1" t="s">
        <v>11222</v>
      </c>
      <c r="D777" s="3" t="str">
        <f t="shared" si="1"/>
        <v>SANS</v>
      </c>
      <c r="E777" s="3" t="s">
        <v>53</v>
      </c>
      <c r="F777" s="3" t="s">
        <v>52</v>
      </c>
    </row>
    <row r="778">
      <c r="A778" s="3" t="s">
        <v>11937</v>
      </c>
      <c r="B778" s="1">
        <v>0.0</v>
      </c>
      <c r="C778" s="1" t="s">
        <v>11196</v>
      </c>
      <c r="D778" s="3" t="str">
        <f t="shared" si="1"/>
        <v>SANS</v>
      </c>
      <c r="E778" s="3" t="s">
        <v>53</v>
      </c>
      <c r="F778" s="3" t="s">
        <v>52</v>
      </c>
    </row>
    <row r="779">
      <c r="A779" s="3" t="s">
        <v>11938</v>
      </c>
      <c r="B779" s="1">
        <v>0.0</v>
      </c>
      <c r="C779" s="1" t="s">
        <v>11196</v>
      </c>
      <c r="D779" s="3" t="str">
        <f t="shared" si="1"/>
        <v>SANS</v>
      </c>
      <c r="E779" s="3" t="s">
        <v>53</v>
      </c>
      <c r="F779" s="3" t="s">
        <v>52</v>
      </c>
    </row>
    <row r="780">
      <c r="A780" s="3" t="s">
        <v>11939</v>
      </c>
      <c r="B780" s="1">
        <v>0.0</v>
      </c>
      <c r="C780" s="1" t="s">
        <v>11214</v>
      </c>
      <c r="D780" s="3" t="str">
        <f t="shared" si="1"/>
        <v>SANS</v>
      </c>
      <c r="E780" s="3" t="s">
        <v>53</v>
      </c>
      <c r="F780" s="3" t="s">
        <v>52</v>
      </c>
    </row>
    <row r="781">
      <c r="A781" s="3" t="s">
        <v>11940</v>
      </c>
      <c r="B781" s="1">
        <v>0.0</v>
      </c>
      <c r="C781" s="1" t="s">
        <v>11196</v>
      </c>
      <c r="D781" s="3" t="str">
        <f t="shared" si="1"/>
        <v>SANS</v>
      </c>
      <c r="E781" s="3" t="s">
        <v>53</v>
      </c>
      <c r="F781" s="3" t="s">
        <v>52</v>
      </c>
    </row>
    <row r="782">
      <c r="A782" s="3" t="s">
        <v>11941</v>
      </c>
      <c r="B782" s="1">
        <v>0.0</v>
      </c>
      <c r="C782" s="1" t="s">
        <v>11196</v>
      </c>
      <c r="D782" s="3" t="str">
        <f t="shared" si="1"/>
        <v>SANS</v>
      </c>
      <c r="E782" s="3" t="s">
        <v>53</v>
      </c>
      <c r="F782" s="3" t="s">
        <v>52</v>
      </c>
    </row>
    <row r="783">
      <c r="A783" s="3" t="s">
        <v>11942</v>
      </c>
      <c r="B783" s="1">
        <v>0.0</v>
      </c>
      <c r="C783" s="1" t="s">
        <v>11200</v>
      </c>
      <c r="D783" s="3" t="str">
        <f t="shared" si="1"/>
        <v>SANS</v>
      </c>
      <c r="E783" s="3" t="s">
        <v>53</v>
      </c>
      <c r="F783" s="3" t="s">
        <v>52</v>
      </c>
    </row>
    <row r="784">
      <c r="A784" s="3" t="s">
        <v>11943</v>
      </c>
      <c r="B784" s="1">
        <v>0.0</v>
      </c>
      <c r="C784" s="1" t="s">
        <v>11196</v>
      </c>
      <c r="D784" s="3" t="str">
        <f t="shared" si="1"/>
        <v>SANS</v>
      </c>
      <c r="E784" s="3" t="s">
        <v>53</v>
      </c>
      <c r="F784" s="3" t="s">
        <v>52</v>
      </c>
    </row>
    <row r="785">
      <c r="A785" s="3" t="s">
        <v>11944</v>
      </c>
      <c r="B785" s="1">
        <v>0.0</v>
      </c>
      <c r="C785" s="1" t="s">
        <v>11196</v>
      </c>
      <c r="D785" s="3" t="str">
        <f t="shared" si="1"/>
        <v>SANS</v>
      </c>
      <c r="E785" s="3" t="s">
        <v>53</v>
      </c>
      <c r="F785" s="3" t="s">
        <v>52</v>
      </c>
    </row>
    <row r="786">
      <c r="A786" s="3" t="s">
        <v>11945</v>
      </c>
      <c r="B786" s="1">
        <v>0.0</v>
      </c>
      <c r="C786" s="1" t="s">
        <v>11214</v>
      </c>
      <c r="D786" s="3" t="str">
        <f t="shared" si="1"/>
        <v>SANS</v>
      </c>
      <c r="E786" s="3" t="s">
        <v>53</v>
      </c>
      <c r="F786" s="3" t="s">
        <v>52</v>
      </c>
    </row>
    <row r="787">
      <c r="A787" s="3" t="s">
        <v>11946</v>
      </c>
      <c r="B787" s="1">
        <v>0.0</v>
      </c>
      <c r="C787" s="1" t="s">
        <v>11222</v>
      </c>
      <c r="D787" s="3" t="str">
        <f t="shared" si="1"/>
        <v>SANS</v>
      </c>
      <c r="E787" s="3" t="s">
        <v>53</v>
      </c>
      <c r="F787" s="3" t="s">
        <v>52</v>
      </c>
    </row>
    <row r="788">
      <c r="A788" s="3" t="s">
        <v>11947</v>
      </c>
      <c r="B788" s="1">
        <v>0.0</v>
      </c>
      <c r="C788" s="1" t="s">
        <v>11200</v>
      </c>
      <c r="D788" s="3" t="str">
        <f t="shared" si="1"/>
        <v>SANS</v>
      </c>
      <c r="E788" s="3" t="s">
        <v>53</v>
      </c>
      <c r="F788" s="3" t="s">
        <v>52</v>
      </c>
    </row>
    <row r="789">
      <c r="A789" s="3" t="s">
        <v>11948</v>
      </c>
      <c r="B789" s="1">
        <v>0.0</v>
      </c>
      <c r="C789" s="1" t="s">
        <v>11196</v>
      </c>
      <c r="D789" s="3" t="str">
        <f t="shared" si="1"/>
        <v>SANS</v>
      </c>
      <c r="E789" s="3" t="s">
        <v>53</v>
      </c>
      <c r="F789" s="3" t="s">
        <v>52</v>
      </c>
    </row>
    <row r="790">
      <c r="A790" s="3" t="s">
        <v>11949</v>
      </c>
      <c r="B790" s="1">
        <v>0.0</v>
      </c>
      <c r="C790" s="1" t="s">
        <v>11214</v>
      </c>
      <c r="D790" s="3" t="str">
        <f t="shared" si="1"/>
        <v>SANS</v>
      </c>
      <c r="E790" s="3" t="s">
        <v>53</v>
      </c>
      <c r="F790" s="3" t="s">
        <v>52</v>
      </c>
    </row>
    <row r="791">
      <c r="A791" s="3" t="s">
        <v>11950</v>
      </c>
      <c r="B791" s="1">
        <v>0.0</v>
      </c>
      <c r="C791" s="1" t="s">
        <v>11268</v>
      </c>
      <c r="D791" s="3" t="str">
        <f t="shared" si="1"/>
        <v>SANS</v>
      </c>
      <c r="E791" s="3" t="s">
        <v>53</v>
      </c>
      <c r="F791" s="3" t="s">
        <v>52</v>
      </c>
    </row>
    <row r="792">
      <c r="A792" s="3" t="s">
        <v>11951</v>
      </c>
      <c r="B792" s="1">
        <v>0.0</v>
      </c>
      <c r="C792" s="1" t="s">
        <v>11222</v>
      </c>
      <c r="D792" s="3" t="str">
        <f t="shared" si="1"/>
        <v>SANS</v>
      </c>
      <c r="E792" s="3" t="s">
        <v>53</v>
      </c>
      <c r="F792" s="3" t="s">
        <v>52</v>
      </c>
    </row>
    <row r="793">
      <c r="A793" s="3" t="s">
        <v>11952</v>
      </c>
      <c r="B793" s="1">
        <v>0.0</v>
      </c>
      <c r="C793" s="1" t="s">
        <v>11196</v>
      </c>
      <c r="D793" s="3" t="str">
        <f t="shared" si="1"/>
        <v>SANS</v>
      </c>
      <c r="E793" s="3" t="s">
        <v>53</v>
      </c>
      <c r="F793" s="3" t="s">
        <v>52</v>
      </c>
    </row>
    <row r="794">
      <c r="A794" s="3" t="s">
        <v>5955</v>
      </c>
      <c r="B794" s="1">
        <v>0.0</v>
      </c>
      <c r="C794" s="1" t="s">
        <v>11196</v>
      </c>
      <c r="D794" s="3" t="str">
        <f t="shared" si="1"/>
        <v>SANS</v>
      </c>
      <c r="E794" s="3" t="s">
        <v>53</v>
      </c>
      <c r="F794" s="3" t="s">
        <v>52</v>
      </c>
    </row>
    <row r="795">
      <c r="A795" s="3" t="s">
        <v>11953</v>
      </c>
      <c r="B795" s="1">
        <v>0.0</v>
      </c>
      <c r="C795" s="1" t="s">
        <v>11214</v>
      </c>
      <c r="D795" s="3" t="str">
        <f t="shared" si="1"/>
        <v>SANS</v>
      </c>
      <c r="E795" s="3" t="s">
        <v>53</v>
      </c>
      <c r="F795" s="3" t="s">
        <v>52</v>
      </c>
    </row>
    <row r="796">
      <c r="A796" s="3" t="s">
        <v>11954</v>
      </c>
      <c r="B796" s="1">
        <v>0.0</v>
      </c>
      <c r="C796" s="1" t="s">
        <v>11196</v>
      </c>
      <c r="D796" s="3" t="str">
        <f t="shared" si="1"/>
        <v>SANS</v>
      </c>
      <c r="E796" s="3" t="s">
        <v>53</v>
      </c>
      <c r="F796" s="3" t="s">
        <v>52</v>
      </c>
    </row>
    <row r="797">
      <c r="A797" s="3" t="s">
        <v>11955</v>
      </c>
      <c r="B797" s="1">
        <v>0.0</v>
      </c>
      <c r="C797" s="1" t="s">
        <v>11196</v>
      </c>
      <c r="D797" s="3" t="str">
        <f t="shared" si="1"/>
        <v>SANS</v>
      </c>
      <c r="E797" s="3" t="s">
        <v>53</v>
      </c>
      <c r="F797" s="3" t="s">
        <v>52</v>
      </c>
    </row>
    <row r="798">
      <c r="A798" s="3" t="s">
        <v>11956</v>
      </c>
      <c r="B798" s="1">
        <v>0.0</v>
      </c>
      <c r="C798" s="1" t="s">
        <v>11196</v>
      </c>
      <c r="D798" s="3" t="str">
        <f t="shared" si="1"/>
        <v>SANS</v>
      </c>
      <c r="E798" s="3" t="s">
        <v>53</v>
      </c>
      <c r="F798" s="3" t="s">
        <v>52</v>
      </c>
    </row>
    <row r="799">
      <c r="A799" s="3" t="s">
        <v>11957</v>
      </c>
      <c r="B799" s="1">
        <v>0.0</v>
      </c>
      <c r="C799" s="1" t="s">
        <v>11196</v>
      </c>
      <c r="D799" s="3" t="str">
        <f t="shared" si="1"/>
        <v>SANS</v>
      </c>
      <c r="E799" s="3" t="s">
        <v>53</v>
      </c>
      <c r="F799" s="3" t="s">
        <v>52</v>
      </c>
    </row>
    <row r="800">
      <c r="A800" s="3" t="s">
        <v>11958</v>
      </c>
      <c r="B800" s="1">
        <v>0.0</v>
      </c>
      <c r="C800" s="1" t="s">
        <v>11214</v>
      </c>
      <c r="D800" s="3" t="str">
        <f t="shared" si="1"/>
        <v>SANS</v>
      </c>
      <c r="E800" s="3" t="s">
        <v>53</v>
      </c>
      <c r="F800" s="3" t="s">
        <v>52</v>
      </c>
    </row>
    <row r="801">
      <c r="A801" s="3" t="s">
        <v>11959</v>
      </c>
      <c r="B801" s="1">
        <v>0.0</v>
      </c>
      <c r="C801" s="1" t="s">
        <v>11214</v>
      </c>
      <c r="D801" s="3" t="str">
        <f t="shared" si="1"/>
        <v>SANS</v>
      </c>
      <c r="E801" s="3" t="s">
        <v>53</v>
      </c>
      <c r="F801" s="3" t="s">
        <v>52</v>
      </c>
    </row>
    <row r="802">
      <c r="A802" s="3" t="s">
        <v>11960</v>
      </c>
      <c r="B802" s="1">
        <v>0.0</v>
      </c>
      <c r="C802" s="1" t="s">
        <v>11196</v>
      </c>
      <c r="D802" s="3" t="str">
        <f t="shared" si="1"/>
        <v>SANS</v>
      </c>
      <c r="E802" s="3" t="s">
        <v>53</v>
      </c>
      <c r="F802" s="3" t="s">
        <v>52</v>
      </c>
    </row>
    <row r="803">
      <c r="A803" s="3" t="s">
        <v>11961</v>
      </c>
      <c r="B803" s="1">
        <v>0.0</v>
      </c>
      <c r="C803" s="1" t="s">
        <v>11200</v>
      </c>
      <c r="D803" s="3" t="str">
        <f t="shared" si="1"/>
        <v>SANS</v>
      </c>
      <c r="E803" s="3" t="s">
        <v>53</v>
      </c>
      <c r="F803" s="3" t="s">
        <v>52</v>
      </c>
    </row>
    <row r="804">
      <c r="A804" s="3" t="s">
        <v>11962</v>
      </c>
      <c r="B804" s="1">
        <v>0.0</v>
      </c>
      <c r="C804" s="1" t="s">
        <v>11196</v>
      </c>
      <c r="D804" s="3" t="str">
        <f t="shared" si="1"/>
        <v>SANS</v>
      </c>
      <c r="E804" s="3" t="s">
        <v>53</v>
      </c>
      <c r="F804" s="3" t="s">
        <v>52</v>
      </c>
    </row>
    <row r="805">
      <c r="A805" s="3" t="s">
        <v>11963</v>
      </c>
      <c r="B805" s="1">
        <v>0.0</v>
      </c>
      <c r="C805" s="1" t="s">
        <v>11196</v>
      </c>
      <c r="D805" s="3" t="str">
        <f t="shared" si="1"/>
        <v>SANS</v>
      </c>
      <c r="E805" s="3" t="s">
        <v>53</v>
      </c>
      <c r="F805" s="3" t="s">
        <v>52</v>
      </c>
    </row>
    <row r="806">
      <c r="A806" s="3" t="s">
        <v>11964</v>
      </c>
      <c r="B806" s="1">
        <v>0.0</v>
      </c>
      <c r="C806" s="1" t="s">
        <v>11268</v>
      </c>
      <c r="D806" s="3" t="str">
        <f t="shared" si="1"/>
        <v>SANS</v>
      </c>
      <c r="E806" s="3" t="s">
        <v>53</v>
      </c>
      <c r="F806" s="3" t="s">
        <v>52</v>
      </c>
    </row>
    <row r="807">
      <c r="A807" s="3" t="s">
        <v>11965</v>
      </c>
      <c r="B807" s="1">
        <v>0.0</v>
      </c>
      <c r="C807" s="1" t="s">
        <v>11222</v>
      </c>
      <c r="D807" s="3" t="str">
        <f t="shared" si="1"/>
        <v>SANS</v>
      </c>
      <c r="E807" s="3" t="s">
        <v>53</v>
      </c>
      <c r="F807" s="3" t="s">
        <v>52</v>
      </c>
    </row>
    <row r="808">
      <c r="A808" s="3" t="s">
        <v>11966</v>
      </c>
      <c r="B808" s="1">
        <v>0.0</v>
      </c>
      <c r="C808" s="1" t="s">
        <v>11196</v>
      </c>
      <c r="D808" s="3" t="str">
        <f t="shared" si="1"/>
        <v>SANS</v>
      </c>
      <c r="E808" s="3" t="s">
        <v>53</v>
      </c>
      <c r="F808" s="3" t="s">
        <v>52</v>
      </c>
    </row>
    <row r="809">
      <c r="A809" s="3" t="s">
        <v>11967</v>
      </c>
      <c r="B809" s="1">
        <v>0.0</v>
      </c>
      <c r="C809" s="1" t="s">
        <v>11222</v>
      </c>
      <c r="D809" s="3" t="str">
        <f t="shared" si="1"/>
        <v>SANS</v>
      </c>
      <c r="E809" s="3" t="s">
        <v>53</v>
      </c>
      <c r="F809" s="3" t="s">
        <v>52</v>
      </c>
    </row>
    <row r="810">
      <c r="A810" s="3" t="s">
        <v>11968</v>
      </c>
      <c r="B810" s="1">
        <v>0.0</v>
      </c>
      <c r="C810" s="1" t="s">
        <v>11196</v>
      </c>
      <c r="D810" s="3" t="str">
        <f t="shared" si="1"/>
        <v>SANS</v>
      </c>
      <c r="E810" s="3" t="s">
        <v>53</v>
      </c>
      <c r="F810" s="3" t="s">
        <v>52</v>
      </c>
    </row>
    <row r="811">
      <c r="A811" s="3" t="s">
        <v>11969</v>
      </c>
      <c r="B811" s="1">
        <v>0.0</v>
      </c>
      <c r="C811" s="1" t="s">
        <v>11200</v>
      </c>
      <c r="D811" s="3" t="str">
        <f t="shared" si="1"/>
        <v>SANS</v>
      </c>
      <c r="E811" s="3" t="s">
        <v>53</v>
      </c>
      <c r="F811" s="3" t="s">
        <v>52</v>
      </c>
    </row>
    <row r="812">
      <c r="A812" s="3" t="s">
        <v>11970</v>
      </c>
      <c r="B812" s="1">
        <v>0.0</v>
      </c>
      <c r="C812" s="1" t="s">
        <v>11196</v>
      </c>
      <c r="D812" s="3" t="str">
        <f t="shared" si="1"/>
        <v>SANS</v>
      </c>
      <c r="E812" s="3" t="s">
        <v>53</v>
      </c>
      <c r="F812" s="3" t="s">
        <v>52</v>
      </c>
    </row>
    <row r="813">
      <c r="A813" s="3" t="s">
        <v>11971</v>
      </c>
      <c r="B813" s="1">
        <v>0.0</v>
      </c>
      <c r="C813" s="1" t="s">
        <v>11196</v>
      </c>
      <c r="D813" s="3" t="str">
        <f t="shared" si="1"/>
        <v>SANS</v>
      </c>
      <c r="E813" s="3" t="s">
        <v>53</v>
      </c>
      <c r="F813" s="3" t="s">
        <v>52</v>
      </c>
    </row>
    <row r="814">
      <c r="A814" s="3" t="s">
        <v>11972</v>
      </c>
      <c r="B814" s="1">
        <v>0.0</v>
      </c>
      <c r="C814" s="1" t="s">
        <v>11196</v>
      </c>
      <c r="D814" s="3" t="str">
        <f t="shared" si="1"/>
        <v>SANS</v>
      </c>
      <c r="E814" s="3" t="s">
        <v>53</v>
      </c>
      <c r="F814" s="3" t="s">
        <v>52</v>
      </c>
    </row>
    <row r="815">
      <c r="A815" s="3" t="s">
        <v>11973</v>
      </c>
      <c r="B815" s="1">
        <v>0.0</v>
      </c>
      <c r="C815" s="1" t="s">
        <v>11196</v>
      </c>
      <c r="D815" s="3" t="str">
        <f t="shared" si="1"/>
        <v>SANS</v>
      </c>
      <c r="E815" s="3" t="s">
        <v>53</v>
      </c>
      <c r="F815" s="3" t="s">
        <v>52</v>
      </c>
    </row>
    <row r="816">
      <c r="A816" s="3" t="s">
        <v>11974</v>
      </c>
      <c r="B816" s="1">
        <v>0.0</v>
      </c>
      <c r="C816" s="1" t="s">
        <v>11196</v>
      </c>
      <c r="D816" s="3" t="str">
        <f t="shared" si="1"/>
        <v>SANS</v>
      </c>
      <c r="E816" s="3" t="s">
        <v>53</v>
      </c>
      <c r="F816" s="3" t="s">
        <v>52</v>
      </c>
    </row>
    <row r="817">
      <c r="A817" s="3" t="s">
        <v>11975</v>
      </c>
      <c r="B817" s="1">
        <v>0.0</v>
      </c>
      <c r="C817" s="1" t="s">
        <v>11196</v>
      </c>
      <c r="D817" s="3" t="str">
        <f t="shared" si="1"/>
        <v>SANS</v>
      </c>
      <c r="E817" s="3" t="s">
        <v>53</v>
      </c>
      <c r="F817" s="3" t="s">
        <v>52</v>
      </c>
    </row>
    <row r="818">
      <c r="A818" s="3" t="s">
        <v>11976</v>
      </c>
      <c r="B818" s="1">
        <v>0.0</v>
      </c>
      <c r="C818" s="1" t="s">
        <v>11214</v>
      </c>
      <c r="D818" s="3" t="str">
        <f t="shared" si="1"/>
        <v>SANS</v>
      </c>
      <c r="E818" s="3" t="s">
        <v>53</v>
      </c>
      <c r="F818" s="3" t="s">
        <v>52</v>
      </c>
    </row>
    <row r="819">
      <c r="A819" s="3" t="s">
        <v>11977</v>
      </c>
      <c r="B819" s="1">
        <v>0.0</v>
      </c>
      <c r="C819" s="1" t="s">
        <v>11222</v>
      </c>
      <c r="D819" s="3" t="str">
        <f t="shared" si="1"/>
        <v>SANS</v>
      </c>
      <c r="E819" s="3" t="s">
        <v>53</v>
      </c>
      <c r="F819" s="3" t="s">
        <v>52</v>
      </c>
    </row>
    <row r="820">
      <c r="A820" s="3" t="s">
        <v>11978</v>
      </c>
      <c r="B820" s="1">
        <v>0.0</v>
      </c>
      <c r="C820" s="1" t="s">
        <v>11287</v>
      </c>
      <c r="D820" s="3" t="str">
        <f t="shared" si="1"/>
        <v>SANS</v>
      </c>
      <c r="E820" s="3" t="s">
        <v>53</v>
      </c>
      <c r="F820" s="3" t="s">
        <v>52</v>
      </c>
    </row>
    <row r="821">
      <c r="A821" s="3" t="s">
        <v>11979</v>
      </c>
      <c r="B821" s="1">
        <v>0.0</v>
      </c>
      <c r="C821" s="1" t="s">
        <v>11214</v>
      </c>
      <c r="D821" s="3" t="str">
        <f t="shared" si="1"/>
        <v>SANS</v>
      </c>
      <c r="E821" s="3" t="s">
        <v>53</v>
      </c>
      <c r="F821" s="3" t="s">
        <v>52</v>
      </c>
    </row>
    <row r="822">
      <c r="A822" s="3" t="s">
        <v>11980</v>
      </c>
      <c r="B822" s="1">
        <v>0.0</v>
      </c>
      <c r="C822" s="1" t="s">
        <v>11222</v>
      </c>
      <c r="D822" s="3" t="str">
        <f t="shared" si="1"/>
        <v>SANS</v>
      </c>
      <c r="E822" s="3" t="s">
        <v>53</v>
      </c>
      <c r="F822" s="3" t="s">
        <v>52</v>
      </c>
    </row>
    <row r="823">
      <c r="A823" s="3" t="s">
        <v>11981</v>
      </c>
      <c r="B823" s="1">
        <v>0.0</v>
      </c>
      <c r="C823" s="1" t="s">
        <v>11196</v>
      </c>
      <c r="D823" s="3" t="str">
        <f t="shared" si="1"/>
        <v>SANS</v>
      </c>
      <c r="E823" s="3" t="s">
        <v>53</v>
      </c>
      <c r="F823" s="3" t="s">
        <v>52</v>
      </c>
    </row>
    <row r="824">
      <c r="A824" s="3" t="s">
        <v>11982</v>
      </c>
      <c r="B824" s="1">
        <v>0.0</v>
      </c>
      <c r="C824" s="1" t="s">
        <v>11196</v>
      </c>
      <c r="D824" s="3" t="str">
        <f t="shared" si="1"/>
        <v>SANS</v>
      </c>
      <c r="E824" s="3" t="s">
        <v>53</v>
      </c>
      <c r="F824" s="3" t="s">
        <v>52</v>
      </c>
    </row>
    <row r="825">
      <c r="A825" s="3" t="s">
        <v>11983</v>
      </c>
      <c r="B825" s="1">
        <v>0.0</v>
      </c>
      <c r="C825" s="1" t="s">
        <v>11200</v>
      </c>
      <c r="D825" s="3" t="str">
        <f t="shared" si="1"/>
        <v>SANS</v>
      </c>
      <c r="E825" s="3" t="s">
        <v>53</v>
      </c>
      <c r="F825" s="3" t="s">
        <v>52</v>
      </c>
    </row>
    <row r="826">
      <c r="A826" s="3" t="s">
        <v>11984</v>
      </c>
      <c r="B826" s="1">
        <v>0.0</v>
      </c>
      <c r="C826" s="1" t="s">
        <v>11196</v>
      </c>
      <c r="D826" s="3" t="str">
        <f t="shared" si="1"/>
        <v>SANS</v>
      </c>
      <c r="E826" s="3" t="s">
        <v>53</v>
      </c>
      <c r="F826" s="3" t="s">
        <v>52</v>
      </c>
    </row>
    <row r="827">
      <c r="A827" s="3" t="s">
        <v>11985</v>
      </c>
      <c r="B827" s="1">
        <v>0.0</v>
      </c>
      <c r="C827" s="1" t="s">
        <v>11214</v>
      </c>
      <c r="D827" s="3" t="str">
        <f t="shared" si="1"/>
        <v>SANS</v>
      </c>
      <c r="E827" s="3" t="s">
        <v>53</v>
      </c>
      <c r="F827" s="3" t="s">
        <v>52</v>
      </c>
    </row>
    <row r="828">
      <c r="A828" s="3" t="s">
        <v>11986</v>
      </c>
      <c r="B828" s="1">
        <v>0.0</v>
      </c>
      <c r="C828" s="1" t="s">
        <v>11214</v>
      </c>
      <c r="D828" s="3" t="str">
        <f t="shared" si="1"/>
        <v>SANS</v>
      </c>
      <c r="E828" s="3" t="s">
        <v>53</v>
      </c>
      <c r="F828" s="3" t="s">
        <v>52</v>
      </c>
    </row>
    <row r="829">
      <c r="A829" s="3" t="s">
        <v>11987</v>
      </c>
      <c r="B829" s="1">
        <v>0.0</v>
      </c>
      <c r="C829" s="1" t="s">
        <v>11196</v>
      </c>
      <c r="D829" s="3" t="str">
        <f t="shared" si="1"/>
        <v>SANS</v>
      </c>
      <c r="E829" s="3" t="s">
        <v>53</v>
      </c>
      <c r="F829" s="3" t="s">
        <v>52</v>
      </c>
    </row>
    <row r="830">
      <c r="A830" s="3" t="s">
        <v>11988</v>
      </c>
      <c r="B830" s="1">
        <v>0.0</v>
      </c>
      <c r="C830" s="1" t="s">
        <v>11196</v>
      </c>
      <c r="D830" s="3" t="str">
        <f t="shared" si="1"/>
        <v>SANS</v>
      </c>
      <c r="E830" s="3" t="s">
        <v>53</v>
      </c>
      <c r="F830" s="3" t="s">
        <v>52</v>
      </c>
    </row>
    <row r="831">
      <c r="A831" s="3" t="s">
        <v>11989</v>
      </c>
      <c r="B831" s="1">
        <v>0.0</v>
      </c>
      <c r="C831" s="1" t="s">
        <v>11196</v>
      </c>
      <c r="D831" s="3" t="str">
        <f t="shared" si="1"/>
        <v>SANS</v>
      </c>
      <c r="E831" s="3" t="s">
        <v>53</v>
      </c>
      <c r="F831" s="3" t="s">
        <v>52</v>
      </c>
    </row>
    <row r="832">
      <c r="A832" s="3" t="s">
        <v>11990</v>
      </c>
      <c r="B832" s="1">
        <v>0.0</v>
      </c>
      <c r="C832" s="1" t="s">
        <v>11196</v>
      </c>
      <c r="D832" s="3" t="str">
        <f t="shared" si="1"/>
        <v>SANS</v>
      </c>
      <c r="E832" s="3" t="s">
        <v>53</v>
      </c>
      <c r="F832" s="3" t="s">
        <v>52</v>
      </c>
    </row>
    <row r="833">
      <c r="A833" s="3" t="s">
        <v>11991</v>
      </c>
      <c r="B833" s="1">
        <v>0.0</v>
      </c>
      <c r="C833" s="1" t="s">
        <v>11196</v>
      </c>
      <c r="D833" s="3" t="str">
        <f t="shared" si="1"/>
        <v>SANS</v>
      </c>
      <c r="E833" s="3" t="s">
        <v>53</v>
      </c>
      <c r="F833" s="3" t="s">
        <v>52</v>
      </c>
    </row>
    <row r="834">
      <c r="A834" s="3" t="s">
        <v>11992</v>
      </c>
      <c r="B834" s="1">
        <v>0.0</v>
      </c>
      <c r="C834" s="1" t="s">
        <v>11214</v>
      </c>
      <c r="D834" s="3" t="str">
        <f t="shared" si="1"/>
        <v>SANS</v>
      </c>
      <c r="E834" s="3" t="s">
        <v>53</v>
      </c>
      <c r="F834" s="3" t="s">
        <v>52</v>
      </c>
    </row>
    <row r="835">
      <c r="A835" s="3" t="s">
        <v>11993</v>
      </c>
      <c r="B835" s="1">
        <v>0.0</v>
      </c>
      <c r="C835" s="1" t="s">
        <v>11196</v>
      </c>
      <c r="D835" s="3" t="str">
        <f t="shared" si="1"/>
        <v>SANS</v>
      </c>
      <c r="E835" s="3" t="s">
        <v>53</v>
      </c>
      <c r="F835" s="3" t="s">
        <v>52</v>
      </c>
    </row>
    <row r="836">
      <c r="A836" s="3" t="s">
        <v>11994</v>
      </c>
      <c r="B836" s="1">
        <v>0.0</v>
      </c>
      <c r="C836" s="1" t="s">
        <v>11196</v>
      </c>
      <c r="D836" s="3" t="str">
        <f t="shared" si="1"/>
        <v>SANS</v>
      </c>
      <c r="E836" s="3" t="s">
        <v>53</v>
      </c>
      <c r="F836" s="3" t="s">
        <v>52</v>
      </c>
    </row>
    <row r="837">
      <c r="A837" s="3" t="s">
        <v>11995</v>
      </c>
      <c r="B837" s="1">
        <v>0.0</v>
      </c>
      <c r="C837" s="1" t="s">
        <v>11200</v>
      </c>
      <c r="D837" s="3" t="str">
        <f t="shared" si="1"/>
        <v>SANS</v>
      </c>
      <c r="E837" s="3" t="s">
        <v>53</v>
      </c>
      <c r="F837" s="3" t="s">
        <v>52</v>
      </c>
    </row>
    <row r="838">
      <c r="A838" s="3" t="s">
        <v>11996</v>
      </c>
      <c r="B838" s="1">
        <v>0.0</v>
      </c>
      <c r="C838" s="1" t="s">
        <v>11196</v>
      </c>
      <c r="D838" s="3" t="str">
        <f t="shared" si="1"/>
        <v>SANS</v>
      </c>
      <c r="E838" s="3" t="s">
        <v>53</v>
      </c>
      <c r="F838" s="3" t="s">
        <v>52</v>
      </c>
    </row>
    <row r="839">
      <c r="A839" s="3" t="s">
        <v>11997</v>
      </c>
      <c r="B839" s="1">
        <v>0.0</v>
      </c>
      <c r="C839" s="1" t="s">
        <v>11196</v>
      </c>
      <c r="D839" s="3" t="str">
        <f t="shared" si="1"/>
        <v>SANS</v>
      </c>
      <c r="E839" s="3" t="s">
        <v>53</v>
      </c>
      <c r="F839" s="3" t="s">
        <v>52</v>
      </c>
    </row>
    <row r="840">
      <c r="A840" s="3" t="s">
        <v>11998</v>
      </c>
      <c r="B840" s="1">
        <v>0.0</v>
      </c>
      <c r="C840" s="1" t="s">
        <v>11196</v>
      </c>
      <c r="D840" s="3" t="str">
        <f t="shared" si="1"/>
        <v>SANS</v>
      </c>
      <c r="E840" s="3" t="s">
        <v>53</v>
      </c>
      <c r="F840" s="3" t="s">
        <v>52</v>
      </c>
    </row>
    <row r="841">
      <c r="A841" s="3" t="s">
        <v>11999</v>
      </c>
      <c r="B841" s="1">
        <v>0.0</v>
      </c>
      <c r="C841" s="1" t="s">
        <v>11196</v>
      </c>
      <c r="D841" s="3" t="str">
        <f t="shared" si="1"/>
        <v>SANS</v>
      </c>
      <c r="E841" s="3" t="s">
        <v>53</v>
      </c>
      <c r="F841" s="3" t="s">
        <v>52</v>
      </c>
    </row>
    <row r="842">
      <c r="A842" s="3" t="s">
        <v>12000</v>
      </c>
      <c r="B842" s="1">
        <v>0.0</v>
      </c>
      <c r="C842" s="1" t="s">
        <v>11196</v>
      </c>
      <c r="D842" s="3" t="str">
        <f t="shared" si="1"/>
        <v>SANS</v>
      </c>
      <c r="E842" s="3" t="s">
        <v>53</v>
      </c>
      <c r="F842" s="3" t="s">
        <v>52</v>
      </c>
    </row>
    <row r="843">
      <c r="A843" s="3" t="s">
        <v>12001</v>
      </c>
      <c r="B843" s="1">
        <v>0.0</v>
      </c>
      <c r="C843" s="1" t="s">
        <v>11196</v>
      </c>
      <c r="D843" s="3" t="str">
        <f t="shared" si="1"/>
        <v>SANS</v>
      </c>
      <c r="E843" s="3" t="s">
        <v>53</v>
      </c>
      <c r="F843" s="3" t="s">
        <v>52</v>
      </c>
    </row>
    <row r="844">
      <c r="A844" s="3" t="s">
        <v>12002</v>
      </c>
      <c r="B844" s="1">
        <v>0.0</v>
      </c>
      <c r="C844" s="1" t="s">
        <v>11196</v>
      </c>
      <c r="D844" s="3" t="str">
        <f t="shared" si="1"/>
        <v>SANS</v>
      </c>
      <c r="E844" s="3" t="s">
        <v>53</v>
      </c>
      <c r="F844" s="3" t="s">
        <v>52</v>
      </c>
    </row>
    <row r="845">
      <c r="A845" s="3" t="s">
        <v>12003</v>
      </c>
      <c r="B845" s="1">
        <v>0.0</v>
      </c>
      <c r="C845" s="1" t="s">
        <v>11196</v>
      </c>
      <c r="D845" s="3" t="str">
        <f t="shared" si="1"/>
        <v>SANS</v>
      </c>
      <c r="E845" s="3" t="s">
        <v>53</v>
      </c>
      <c r="F845" s="3" t="s">
        <v>52</v>
      </c>
    </row>
    <row r="846">
      <c r="A846" s="3" t="s">
        <v>12004</v>
      </c>
      <c r="B846" s="1">
        <v>0.0</v>
      </c>
      <c r="C846" s="1" t="s">
        <v>11196</v>
      </c>
      <c r="D846" s="3" t="str">
        <f t="shared" si="1"/>
        <v>SANS</v>
      </c>
      <c r="E846" s="3" t="s">
        <v>53</v>
      </c>
      <c r="F846" s="3" t="s">
        <v>52</v>
      </c>
    </row>
    <row r="847">
      <c r="A847" s="3" t="s">
        <v>12005</v>
      </c>
      <c r="B847" s="1">
        <v>0.0</v>
      </c>
      <c r="C847" s="1" t="s">
        <v>11196</v>
      </c>
      <c r="D847" s="3" t="str">
        <f t="shared" si="1"/>
        <v>SANS</v>
      </c>
      <c r="E847" s="3" t="s">
        <v>53</v>
      </c>
      <c r="F847" s="3" t="s">
        <v>52</v>
      </c>
    </row>
    <row r="848">
      <c r="A848" s="3" t="s">
        <v>12006</v>
      </c>
      <c r="B848" s="1">
        <v>0.0</v>
      </c>
      <c r="C848" s="1" t="s">
        <v>11196</v>
      </c>
      <c r="D848" s="3" t="str">
        <f t="shared" si="1"/>
        <v>SANS</v>
      </c>
      <c r="E848" s="3" t="s">
        <v>53</v>
      </c>
      <c r="F848" s="3" t="s">
        <v>52</v>
      </c>
    </row>
    <row r="849">
      <c r="A849" s="3" t="s">
        <v>12007</v>
      </c>
      <c r="B849" s="1">
        <v>0.0</v>
      </c>
      <c r="C849" s="1" t="s">
        <v>11196</v>
      </c>
      <c r="D849" s="3" t="str">
        <f t="shared" si="1"/>
        <v>SANS</v>
      </c>
      <c r="E849" s="3" t="s">
        <v>53</v>
      </c>
      <c r="F849" s="3" t="s">
        <v>52</v>
      </c>
    </row>
    <row r="850">
      <c r="A850" s="3" t="s">
        <v>12008</v>
      </c>
      <c r="B850" s="1">
        <v>0.0</v>
      </c>
      <c r="C850" s="1" t="s">
        <v>11214</v>
      </c>
      <c r="D850" s="3" t="str">
        <f t="shared" si="1"/>
        <v>SANS</v>
      </c>
      <c r="E850" s="3" t="s">
        <v>53</v>
      </c>
      <c r="F850" s="3" t="s">
        <v>52</v>
      </c>
    </row>
    <row r="851">
      <c r="A851" s="3" t="s">
        <v>12009</v>
      </c>
      <c r="B851" s="1">
        <v>0.0</v>
      </c>
      <c r="C851" s="1" t="s">
        <v>11196</v>
      </c>
      <c r="D851" s="3" t="str">
        <f t="shared" si="1"/>
        <v>SANS</v>
      </c>
      <c r="E851" s="3" t="s">
        <v>53</v>
      </c>
      <c r="F851" s="3" t="s">
        <v>52</v>
      </c>
    </row>
    <row r="852">
      <c r="A852" s="3" t="s">
        <v>12010</v>
      </c>
      <c r="B852" s="1">
        <v>0.0</v>
      </c>
      <c r="C852" s="1" t="s">
        <v>11196</v>
      </c>
      <c r="D852" s="3" t="str">
        <f t="shared" si="1"/>
        <v>SANS</v>
      </c>
      <c r="E852" s="3" t="s">
        <v>53</v>
      </c>
      <c r="F852" s="3" t="s">
        <v>52</v>
      </c>
    </row>
    <row r="853">
      <c r="A853" s="3" t="s">
        <v>12011</v>
      </c>
      <c r="B853" s="1">
        <v>0.0</v>
      </c>
      <c r="C853" s="1" t="s">
        <v>11196</v>
      </c>
      <c r="D853" s="3" t="str">
        <f t="shared" si="1"/>
        <v>SANS</v>
      </c>
      <c r="E853" s="3" t="s">
        <v>53</v>
      </c>
      <c r="F853" s="3" t="s">
        <v>52</v>
      </c>
    </row>
    <row r="854">
      <c r="A854" s="3" t="s">
        <v>12012</v>
      </c>
      <c r="B854" s="1">
        <v>0.0</v>
      </c>
      <c r="C854" s="1" t="s">
        <v>11196</v>
      </c>
      <c r="D854" s="3" t="str">
        <f t="shared" si="1"/>
        <v>SANS</v>
      </c>
      <c r="E854" s="3" t="s">
        <v>53</v>
      </c>
      <c r="F854" s="3" t="s">
        <v>52</v>
      </c>
    </row>
    <row r="855">
      <c r="A855" s="3" t="s">
        <v>12013</v>
      </c>
      <c r="B855" s="1">
        <v>0.0</v>
      </c>
      <c r="C855" s="1" t="s">
        <v>11196</v>
      </c>
      <c r="D855" s="3" t="str">
        <f t="shared" si="1"/>
        <v>SANS</v>
      </c>
      <c r="E855" s="3" t="s">
        <v>53</v>
      </c>
      <c r="F855" s="3" t="s">
        <v>52</v>
      </c>
    </row>
    <row r="856">
      <c r="A856" s="3" t="s">
        <v>12014</v>
      </c>
      <c r="B856" s="1">
        <v>0.0</v>
      </c>
      <c r="C856" s="1" t="s">
        <v>11196</v>
      </c>
      <c r="D856" s="3" t="str">
        <f t="shared" si="1"/>
        <v>SANS</v>
      </c>
      <c r="E856" s="3" t="s">
        <v>53</v>
      </c>
      <c r="F856" s="3" t="s">
        <v>52</v>
      </c>
    </row>
    <row r="857">
      <c r="A857" s="3" t="s">
        <v>12015</v>
      </c>
      <c r="B857" s="1">
        <v>0.0</v>
      </c>
      <c r="C857" s="1" t="s">
        <v>11196</v>
      </c>
      <c r="D857" s="3" t="str">
        <f t="shared" si="1"/>
        <v>SANS</v>
      </c>
      <c r="E857" s="3" t="s">
        <v>53</v>
      </c>
      <c r="F857" s="3" t="s">
        <v>52</v>
      </c>
    </row>
    <row r="858">
      <c r="A858" s="3" t="s">
        <v>12016</v>
      </c>
      <c r="B858" s="1">
        <v>0.0</v>
      </c>
      <c r="C858" s="1" t="s">
        <v>11214</v>
      </c>
      <c r="D858" s="3" t="str">
        <f t="shared" si="1"/>
        <v>SANS</v>
      </c>
      <c r="E858" s="3" t="s">
        <v>53</v>
      </c>
      <c r="F858" s="3" t="s">
        <v>52</v>
      </c>
    </row>
    <row r="859">
      <c r="A859" s="3" t="s">
        <v>12017</v>
      </c>
      <c r="B859" s="1">
        <v>0.0</v>
      </c>
      <c r="C859" s="1" t="s">
        <v>11200</v>
      </c>
      <c r="D859" s="3" t="str">
        <f t="shared" si="1"/>
        <v>SANS</v>
      </c>
      <c r="E859" s="3" t="s">
        <v>53</v>
      </c>
      <c r="F859" s="3" t="s">
        <v>52</v>
      </c>
    </row>
    <row r="860">
      <c r="A860" s="3" t="s">
        <v>12018</v>
      </c>
      <c r="B860" s="1">
        <v>0.0</v>
      </c>
      <c r="C860" s="1" t="s">
        <v>11214</v>
      </c>
      <c r="D860" s="3" t="str">
        <f t="shared" si="1"/>
        <v>SANS</v>
      </c>
      <c r="E860" s="3" t="s">
        <v>53</v>
      </c>
      <c r="F860" s="3" t="s">
        <v>52</v>
      </c>
    </row>
    <row r="861">
      <c r="A861" s="3" t="s">
        <v>12019</v>
      </c>
      <c r="B861" s="1">
        <v>0.0</v>
      </c>
      <c r="C861" s="1" t="s">
        <v>11214</v>
      </c>
      <c r="D861" s="3" t="str">
        <f t="shared" si="1"/>
        <v>SANS</v>
      </c>
      <c r="E861" s="3" t="s">
        <v>53</v>
      </c>
      <c r="F861" s="3" t="s">
        <v>52</v>
      </c>
    </row>
    <row r="862">
      <c r="A862" s="3" t="s">
        <v>12020</v>
      </c>
      <c r="B862" s="1">
        <v>0.0</v>
      </c>
      <c r="C862" s="1" t="s">
        <v>11200</v>
      </c>
      <c r="D862" s="3" t="str">
        <f t="shared" si="1"/>
        <v>SANS</v>
      </c>
      <c r="E862" s="3" t="s">
        <v>53</v>
      </c>
      <c r="F862" s="3" t="s">
        <v>52</v>
      </c>
    </row>
    <row r="863">
      <c r="A863" s="3" t="s">
        <v>12021</v>
      </c>
      <c r="B863" s="1">
        <v>0.0</v>
      </c>
      <c r="C863" s="1" t="s">
        <v>11196</v>
      </c>
      <c r="D863" s="3" t="str">
        <f t="shared" si="1"/>
        <v>SANS</v>
      </c>
      <c r="E863" s="3" t="s">
        <v>53</v>
      </c>
      <c r="F863" s="3" t="s">
        <v>52</v>
      </c>
    </row>
    <row r="864">
      <c r="A864" s="3" t="s">
        <v>12022</v>
      </c>
      <c r="B864" s="1">
        <v>0.0</v>
      </c>
      <c r="C864" s="1" t="s">
        <v>11196</v>
      </c>
      <c r="D864" s="3" t="str">
        <f t="shared" si="1"/>
        <v>SANS</v>
      </c>
      <c r="E864" s="3" t="s">
        <v>53</v>
      </c>
      <c r="F864" s="3" t="s">
        <v>52</v>
      </c>
    </row>
    <row r="865">
      <c r="A865" s="3" t="s">
        <v>12023</v>
      </c>
      <c r="B865" s="1">
        <v>0.0</v>
      </c>
      <c r="C865" s="1" t="s">
        <v>11196</v>
      </c>
      <c r="D865" s="3" t="str">
        <f t="shared" si="1"/>
        <v>SANS</v>
      </c>
      <c r="E865" s="3" t="s">
        <v>53</v>
      </c>
      <c r="F865" s="3" t="s">
        <v>52</v>
      </c>
    </row>
    <row r="866">
      <c r="A866" s="3" t="s">
        <v>12024</v>
      </c>
      <c r="B866" s="1">
        <v>0.0</v>
      </c>
      <c r="C866" s="1" t="s">
        <v>11214</v>
      </c>
      <c r="D866" s="3" t="str">
        <f t="shared" si="1"/>
        <v>SANS</v>
      </c>
      <c r="E866" s="3" t="s">
        <v>53</v>
      </c>
      <c r="F866" s="3" t="s">
        <v>52</v>
      </c>
    </row>
    <row r="867">
      <c r="A867" s="3" t="s">
        <v>12025</v>
      </c>
      <c r="B867" s="1">
        <v>0.0</v>
      </c>
      <c r="C867" s="1" t="s">
        <v>11196</v>
      </c>
      <c r="D867" s="3" t="str">
        <f t="shared" si="1"/>
        <v>SANS</v>
      </c>
      <c r="E867" s="3" t="s">
        <v>53</v>
      </c>
      <c r="F867" s="3" t="s">
        <v>52</v>
      </c>
    </row>
    <row r="868">
      <c r="A868" s="3" t="s">
        <v>12026</v>
      </c>
      <c r="B868" s="1">
        <v>0.0</v>
      </c>
      <c r="C868" s="1" t="s">
        <v>11196</v>
      </c>
      <c r="D868" s="3" t="str">
        <f t="shared" si="1"/>
        <v>SANS</v>
      </c>
      <c r="E868" s="3" t="s">
        <v>53</v>
      </c>
      <c r="F868" s="3" t="s">
        <v>52</v>
      </c>
    </row>
    <row r="869">
      <c r="A869" s="3" t="s">
        <v>12027</v>
      </c>
      <c r="B869" s="1">
        <v>0.0</v>
      </c>
      <c r="C869" s="1" t="s">
        <v>11196</v>
      </c>
      <c r="D869" s="3" t="str">
        <f t="shared" si="1"/>
        <v>SANS</v>
      </c>
      <c r="E869" s="3" t="s">
        <v>53</v>
      </c>
      <c r="F869" s="3" t="s">
        <v>52</v>
      </c>
    </row>
    <row r="870">
      <c r="A870" s="3" t="s">
        <v>12028</v>
      </c>
      <c r="B870" s="1">
        <v>0.0</v>
      </c>
      <c r="C870" s="1" t="s">
        <v>11196</v>
      </c>
      <c r="D870" s="3" t="str">
        <f t="shared" si="1"/>
        <v>SANS</v>
      </c>
      <c r="E870" s="3" t="s">
        <v>53</v>
      </c>
      <c r="F870" s="3" t="s">
        <v>52</v>
      </c>
    </row>
    <row r="871">
      <c r="A871" s="3" t="s">
        <v>12029</v>
      </c>
      <c r="B871" s="1">
        <v>0.0</v>
      </c>
      <c r="C871" s="1" t="s">
        <v>11196</v>
      </c>
      <c r="D871" s="3" t="str">
        <f t="shared" si="1"/>
        <v>SANS</v>
      </c>
      <c r="E871" s="3" t="s">
        <v>53</v>
      </c>
      <c r="F871" s="3" t="s">
        <v>52</v>
      </c>
    </row>
    <row r="872">
      <c r="A872" s="3" t="s">
        <v>12030</v>
      </c>
      <c r="B872" s="1">
        <v>0.0</v>
      </c>
      <c r="C872" s="1" t="s">
        <v>11196</v>
      </c>
      <c r="D872" s="3" t="str">
        <f t="shared" si="1"/>
        <v>SANS</v>
      </c>
      <c r="E872" s="3" t="s">
        <v>53</v>
      </c>
      <c r="F872" s="3" t="s">
        <v>52</v>
      </c>
    </row>
    <row r="873">
      <c r="A873" s="3" t="s">
        <v>12031</v>
      </c>
      <c r="B873" s="1">
        <v>0.0</v>
      </c>
      <c r="C873" s="1" t="s">
        <v>11214</v>
      </c>
      <c r="D873" s="3" t="str">
        <f t="shared" si="1"/>
        <v>SANS</v>
      </c>
      <c r="E873" s="3" t="s">
        <v>53</v>
      </c>
      <c r="F873" s="3" t="s">
        <v>52</v>
      </c>
    </row>
    <row r="874">
      <c r="A874" s="3" t="s">
        <v>12032</v>
      </c>
      <c r="B874" s="1">
        <v>0.0</v>
      </c>
      <c r="C874" s="1" t="s">
        <v>11214</v>
      </c>
      <c r="D874" s="3" t="str">
        <f t="shared" si="1"/>
        <v>SANS</v>
      </c>
      <c r="E874" s="3" t="s">
        <v>53</v>
      </c>
      <c r="F874" s="3" t="s">
        <v>52</v>
      </c>
    </row>
    <row r="875">
      <c r="A875" s="3" t="s">
        <v>12033</v>
      </c>
      <c r="B875" s="1">
        <v>0.0</v>
      </c>
      <c r="C875" s="1" t="s">
        <v>11196</v>
      </c>
      <c r="D875" s="3" t="str">
        <f t="shared" si="1"/>
        <v>SANS</v>
      </c>
      <c r="E875" s="3" t="s">
        <v>53</v>
      </c>
      <c r="F875" s="3" t="s">
        <v>52</v>
      </c>
    </row>
    <row r="876">
      <c r="A876" s="3" t="s">
        <v>12034</v>
      </c>
      <c r="B876" s="1">
        <v>0.0</v>
      </c>
      <c r="C876" s="1" t="s">
        <v>11196</v>
      </c>
      <c r="D876" s="3" t="str">
        <f t="shared" si="1"/>
        <v>SANS</v>
      </c>
      <c r="E876" s="3" t="s">
        <v>53</v>
      </c>
      <c r="F876" s="3" t="s">
        <v>52</v>
      </c>
    </row>
    <row r="877">
      <c r="A877" s="3" t="s">
        <v>12035</v>
      </c>
      <c r="B877" s="1">
        <v>0.0</v>
      </c>
      <c r="C877" s="1" t="s">
        <v>11196</v>
      </c>
      <c r="D877" s="3" t="str">
        <f t="shared" si="1"/>
        <v>SANS</v>
      </c>
      <c r="E877" s="3" t="s">
        <v>53</v>
      </c>
      <c r="F877" s="3" t="s">
        <v>52</v>
      </c>
    </row>
    <row r="878">
      <c r="A878" s="3" t="s">
        <v>12036</v>
      </c>
      <c r="B878" s="1">
        <v>0.0</v>
      </c>
      <c r="C878" s="1" t="s">
        <v>11196</v>
      </c>
      <c r="D878" s="3" t="str">
        <f t="shared" si="1"/>
        <v>SANS</v>
      </c>
      <c r="E878" s="3" t="s">
        <v>53</v>
      </c>
      <c r="F878" s="3" t="s">
        <v>52</v>
      </c>
    </row>
    <row r="879">
      <c r="A879" s="3" t="s">
        <v>12037</v>
      </c>
      <c r="B879" s="1">
        <v>0.0</v>
      </c>
      <c r="C879" s="1" t="s">
        <v>11196</v>
      </c>
      <c r="D879" s="3" t="str">
        <f t="shared" si="1"/>
        <v>SANS</v>
      </c>
      <c r="E879" s="3" t="s">
        <v>53</v>
      </c>
      <c r="F879" s="3" t="s">
        <v>52</v>
      </c>
    </row>
    <row r="880">
      <c r="A880" s="3" t="s">
        <v>12038</v>
      </c>
      <c r="B880" s="1">
        <v>0.0</v>
      </c>
      <c r="C880" s="1" t="s">
        <v>11200</v>
      </c>
      <c r="D880" s="3" t="str">
        <f t="shared" si="1"/>
        <v>SANS</v>
      </c>
      <c r="E880" s="3" t="s">
        <v>53</v>
      </c>
      <c r="F880" s="3" t="s">
        <v>52</v>
      </c>
    </row>
    <row r="881">
      <c r="A881" s="3" t="s">
        <v>12039</v>
      </c>
      <c r="B881" s="1">
        <v>0.0</v>
      </c>
      <c r="C881" s="1" t="s">
        <v>11214</v>
      </c>
      <c r="D881" s="3" t="str">
        <f t="shared" si="1"/>
        <v>SANS</v>
      </c>
      <c r="E881" s="3" t="s">
        <v>53</v>
      </c>
      <c r="F881" s="3" t="s">
        <v>52</v>
      </c>
    </row>
    <row r="882">
      <c r="A882" s="3" t="s">
        <v>12040</v>
      </c>
      <c r="B882" s="1">
        <v>0.0</v>
      </c>
      <c r="C882" s="1" t="s">
        <v>11214</v>
      </c>
      <c r="D882" s="3" t="str">
        <f t="shared" si="1"/>
        <v>SANS</v>
      </c>
      <c r="E882" s="3" t="s">
        <v>53</v>
      </c>
      <c r="F882" s="3" t="s">
        <v>52</v>
      </c>
    </row>
    <row r="883">
      <c r="A883" s="3" t="s">
        <v>12041</v>
      </c>
      <c r="B883" s="1">
        <v>0.0</v>
      </c>
      <c r="C883" s="1" t="s">
        <v>11196</v>
      </c>
      <c r="D883" s="3" t="str">
        <f t="shared" si="1"/>
        <v>SANS</v>
      </c>
      <c r="E883" s="3" t="s">
        <v>53</v>
      </c>
      <c r="F883" s="3" t="s">
        <v>52</v>
      </c>
    </row>
    <row r="884">
      <c r="A884" s="3" t="s">
        <v>12042</v>
      </c>
      <c r="B884" s="1">
        <v>0.0</v>
      </c>
      <c r="C884" s="1" t="s">
        <v>11196</v>
      </c>
      <c r="D884" s="3" t="str">
        <f t="shared" si="1"/>
        <v>SANS</v>
      </c>
      <c r="E884" s="3" t="s">
        <v>53</v>
      </c>
      <c r="F884" s="3" t="s">
        <v>52</v>
      </c>
    </row>
    <row r="885">
      <c r="A885" s="3" t="s">
        <v>12043</v>
      </c>
      <c r="B885" s="1">
        <v>0.0</v>
      </c>
      <c r="C885" s="1" t="s">
        <v>11268</v>
      </c>
      <c r="D885" s="3" t="str">
        <f t="shared" si="1"/>
        <v>SANS</v>
      </c>
      <c r="E885" s="3" t="s">
        <v>53</v>
      </c>
      <c r="F885" s="3" t="s">
        <v>52</v>
      </c>
    </row>
    <row r="886">
      <c r="A886" s="3" t="s">
        <v>12044</v>
      </c>
      <c r="B886" s="1">
        <v>0.0</v>
      </c>
      <c r="C886" s="1" t="s">
        <v>11200</v>
      </c>
      <c r="D886" s="3" t="str">
        <f t="shared" si="1"/>
        <v>SANS</v>
      </c>
      <c r="E886" s="3" t="s">
        <v>53</v>
      </c>
      <c r="F886" s="3" t="s">
        <v>52</v>
      </c>
    </row>
    <row r="887">
      <c r="A887" s="3" t="s">
        <v>12045</v>
      </c>
      <c r="B887" s="1">
        <v>0.0</v>
      </c>
      <c r="C887" s="1" t="s">
        <v>11214</v>
      </c>
      <c r="D887" s="3" t="str">
        <f t="shared" si="1"/>
        <v>SANS</v>
      </c>
      <c r="E887" s="3" t="s">
        <v>53</v>
      </c>
      <c r="F887" s="3" t="s">
        <v>52</v>
      </c>
    </row>
    <row r="888">
      <c r="A888" s="3" t="s">
        <v>12046</v>
      </c>
      <c r="B888" s="1">
        <v>0.0</v>
      </c>
      <c r="C888" s="1" t="s">
        <v>11196</v>
      </c>
      <c r="D888" s="3" t="str">
        <f t="shared" si="1"/>
        <v>SANS</v>
      </c>
      <c r="E888" s="3" t="s">
        <v>53</v>
      </c>
      <c r="F888" s="3" t="s">
        <v>52</v>
      </c>
    </row>
    <row r="889">
      <c r="A889" s="3" t="s">
        <v>12047</v>
      </c>
      <c r="B889" s="1">
        <v>0.0</v>
      </c>
      <c r="C889" s="1" t="s">
        <v>11196</v>
      </c>
      <c r="D889" s="3" t="str">
        <f t="shared" si="1"/>
        <v>SANS</v>
      </c>
      <c r="E889" s="3" t="s">
        <v>53</v>
      </c>
      <c r="F889" s="3" t="s">
        <v>52</v>
      </c>
    </row>
    <row r="890">
      <c r="A890" s="3" t="s">
        <v>12048</v>
      </c>
      <c r="B890" s="1">
        <v>0.0</v>
      </c>
      <c r="C890" s="1" t="s">
        <v>11214</v>
      </c>
      <c r="D890" s="3" t="str">
        <f t="shared" si="1"/>
        <v>SANS</v>
      </c>
      <c r="E890" s="3" t="s">
        <v>53</v>
      </c>
      <c r="F890" s="3" t="s">
        <v>52</v>
      </c>
    </row>
    <row r="891">
      <c r="A891" s="3" t="s">
        <v>12049</v>
      </c>
      <c r="B891" s="1">
        <v>0.0</v>
      </c>
      <c r="C891" s="1" t="s">
        <v>11196</v>
      </c>
      <c r="D891" s="3" t="str">
        <f t="shared" si="1"/>
        <v>SANS</v>
      </c>
      <c r="E891" s="3" t="s">
        <v>53</v>
      </c>
      <c r="F891" s="3" t="s">
        <v>52</v>
      </c>
    </row>
    <row r="892">
      <c r="A892" s="3" t="s">
        <v>12050</v>
      </c>
      <c r="B892" s="1">
        <v>0.0</v>
      </c>
      <c r="C892" s="1" t="s">
        <v>11214</v>
      </c>
      <c r="D892" s="3" t="str">
        <f t="shared" si="1"/>
        <v>SANS</v>
      </c>
      <c r="E892" s="3" t="s">
        <v>53</v>
      </c>
      <c r="F892" s="3" t="s">
        <v>52</v>
      </c>
    </row>
    <row r="893">
      <c r="A893" s="3" t="s">
        <v>12051</v>
      </c>
      <c r="B893" s="1">
        <v>0.0</v>
      </c>
      <c r="C893" s="1" t="s">
        <v>11196</v>
      </c>
      <c r="D893" s="3" t="str">
        <f t="shared" si="1"/>
        <v>SANS</v>
      </c>
      <c r="E893" s="3" t="s">
        <v>53</v>
      </c>
      <c r="F893" s="3" t="s">
        <v>52</v>
      </c>
    </row>
    <row r="894">
      <c r="A894" s="3" t="s">
        <v>12052</v>
      </c>
      <c r="B894" s="1">
        <v>0.0</v>
      </c>
      <c r="C894" s="1" t="s">
        <v>11196</v>
      </c>
      <c r="D894" s="3" t="str">
        <f t="shared" si="1"/>
        <v>SANS</v>
      </c>
      <c r="E894" s="3" t="s">
        <v>53</v>
      </c>
      <c r="F894" s="3" t="s">
        <v>52</v>
      </c>
    </row>
    <row r="895">
      <c r="A895" s="3" t="s">
        <v>12053</v>
      </c>
      <c r="B895" s="1">
        <v>0.0</v>
      </c>
      <c r="C895" s="1" t="s">
        <v>11196</v>
      </c>
      <c r="D895" s="3" t="str">
        <f t="shared" si="1"/>
        <v>SANS</v>
      </c>
      <c r="E895" s="3" t="s">
        <v>53</v>
      </c>
      <c r="F895" s="3" t="s">
        <v>52</v>
      </c>
    </row>
    <row r="896">
      <c r="A896" s="3" t="s">
        <v>12054</v>
      </c>
      <c r="B896" s="1">
        <v>0.0</v>
      </c>
      <c r="C896" s="1" t="s">
        <v>11222</v>
      </c>
      <c r="D896" s="3" t="str">
        <f t="shared" si="1"/>
        <v>SANS</v>
      </c>
      <c r="E896" s="3" t="s">
        <v>183</v>
      </c>
      <c r="F896" s="3" t="s">
        <v>1292</v>
      </c>
    </row>
    <row r="897">
      <c r="A897" s="3" t="s">
        <v>12055</v>
      </c>
      <c r="B897" s="1">
        <v>0.0</v>
      </c>
      <c r="C897" s="1" t="s">
        <v>11222</v>
      </c>
      <c r="D897" s="3" t="str">
        <f t="shared" si="1"/>
        <v>SANS</v>
      </c>
      <c r="E897" s="3" t="s">
        <v>183</v>
      </c>
      <c r="F897" s="3" t="s">
        <v>1292</v>
      </c>
    </row>
    <row r="898">
      <c r="A898" s="3" t="s">
        <v>12056</v>
      </c>
      <c r="B898" s="1">
        <v>0.0</v>
      </c>
      <c r="C898" s="1" t="s">
        <v>11196</v>
      </c>
      <c r="D898" s="3" t="str">
        <f t="shared" si="1"/>
        <v>SANS</v>
      </c>
      <c r="E898" s="3" t="s">
        <v>53</v>
      </c>
      <c r="F898" s="3" t="s">
        <v>52</v>
      </c>
    </row>
    <row r="899">
      <c r="A899" s="3" t="s">
        <v>12057</v>
      </c>
      <c r="B899" s="1">
        <v>0.0</v>
      </c>
      <c r="C899" s="1" t="s">
        <v>11196</v>
      </c>
      <c r="D899" s="3" t="str">
        <f t="shared" si="1"/>
        <v>SANS</v>
      </c>
      <c r="E899" s="3" t="s">
        <v>183</v>
      </c>
      <c r="F899" s="3" t="s">
        <v>1292</v>
      </c>
    </row>
    <row r="900">
      <c r="A900" s="3" t="s">
        <v>12058</v>
      </c>
      <c r="B900" s="1">
        <v>0.0</v>
      </c>
      <c r="C900" s="1" t="s">
        <v>11196</v>
      </c>
      <c r="D900" s="3" t="str">
        <f t="shared" si="1"/>
        <v>SANS</v>
      </c>
      <c r="E900" s="3" t="s">
        <v>183</v>
      </c>
      <c r="F900" s="3" t="s">
        <v>1292</v>
      </c>
    </row>
    <row r="901">
      <c r="A901" s="3" t="s">
        <v>12059</v>
      </c>
      <c r="B901" s="1">
        <v>0.0</v>
      </c>
      <c r="C901" s="1" t="s">
        <v>11222</v>
      </c>
      <c r="D901" s="3" t="str">
        <f t="shared" si="1"/>
        <v>SANS</v>
      </c>
      <c r="E901" s="3" t="s">
        <v>183</v>
      </c>
      <c r="F901" s="3" t="s">
        <v>1292</v>
      </c>
    </row>
    <row r="902">
      <c r="A902" s="3" t="s">
        <v>12060</v>
      </c>
      <c r="B902" s="1">
        <v>0.0</v>
      </c>
      <c r="C902" s="1" t="s">
        <v>11196</v>
      </c>
      <c r="D902" s="3" t="str">
        <f t="shared" si="1"/>
        <v>SANS</v>
      </c>
      <c r="E902" s="3" t="s">
        <v>183</v>
      </c>
      <c r="F902" s="3" t="s">
        <v>1292</v>
      </c>
    </row>
    <row r="903">
      <c r="A903" s="3" t="s">
        <v>12061</v>
      </c>
      <c r="B903" s="1">
        <v>0.0</v>
      </c>
      <c r="C903" s="1" t="s">
        <v>11196</v>
      </c>
      <c r="D903" s="3" t="str">
        <f t="shared" si="1"/>
        <v>SANS</v>
      </c>
      <c r="E903" s="3" t="s">
        <v>183</v>
      </c>
      <c r="F903" s="3" t="s">
        <v>1292</v>
      </c>
    </row>
    <row r="904">
      <c r="A904" s="3" t="s">
        <v>12062</v>
      </c>
      <c r="B904" s="1">
        <v>0.0</v>
      </c>
      <c r="C904" s="1" t="s">
        <v>11214</v>
      </c>
      <c r="D904" s="3" t="str">
        <f t="shared" si="1"/>
        <v>SANS</v>
      </c>
      <c r="E904" s="3" t="s">
        <v>183</v>
      </c>
      <c r="F904" s="3" t="s">
        <v>1292</v>
      </c>
    </row>
    <row r="905">
      <c r="A905" s="3" t="s">
        <v>12063</v>
      </c>
      <c r="B905" s="1">
        <v>0.0</v>
      </c>
      <c r="C905" s="1" t="s">
        <v>11222</v>
      </c>
      <c r="D905" s="3" t="str">
        <f t="shared" si="1"/>
        <v>SANS</v>
      </c>
      <c r="E905" s="3" t="s">
        <v>183</v>
      </c>
      <c r="F905" s="3" t="s">
        <v>1292</v>
      </c>
    </row>
    <row r="906">
      <c r="A906" s="3" t="s">
        <v>12064</v>
      </c>
      <c r="B906" s="1">
        <v>0.0</v>
      </c>
      <c r="C906" s="1" t="s">
        <v>11200</v>
      </c>
      <c r="D906" s="3" t="str">
        <f t="shared" si="1"/>
        <v>SANS</v>
      </c>
      <c r="E906" s="3" t="s">
        <v>183</v>
      </c>
      <c r="F906" s="3" t="s">
        <v>1292</v>
      </c>
    </row>
    <row r="907">
      <c r="A907" s="3" t="s">
        <v>12065</v>
      </c>
      <c r="B907" s="1">
        <v>0.0</v>
      </c>
      <c r="C907" s="1" t="s">
        <v>11196</v>
      </c>
      <c r="D907" s="3" t="str">
        <f t="shared" si="1"/>
        <v>SANS</v>
      </c>
      <c r="E907" s="3" t="s">
        <v>183</v>
      </c>
      <c r="F907" s="3" t="s">
        <v>1292</v>
      </c>
    </row>
    <row r="908">
      <c r="A908" s="3" t="s">
        <v>12066</v>
      </c>
      <c r="B908" s="1">
        <v>0.0</v>
      </c>
      <c r="C908" s="1" t="s">
        <v>11196</v>
      </c>
      <c r="D908" s="3" t="str">
        <f t="shared" si="1"/>
        <v>SANS</v>
      </c>
      <c r="E908" s="3" t="s">
        <v>183</v>
      </c>
      <c r="F908" s="3" t="s">
        <v>1292</v>
      </c>
    </row>
    <row r="909">
      <c r="A909" s="3" t="s">
        <v>716</v>
      </c>
      <c r="B909" s="1">
        <v>0.0</v>
      </c>
      <c r="C909" s="1" t="s">
        <v>11196</v>
      </c>
      <c r="D909" s="3" t="str">
        <f t="shared" si="1"/>
        <v>SANS</v>
      </c>
      <c r="E909" s="3" t="s">
        <v>183</v>
      </c>
      <c r="F909" s="3" t="s">
        <v>1292</v>
      </c>
    </row>
    <row r="910">
      <c r="A910" s="3" t="s">
        <v>12067</v>
      </c>
      <c r="B910" s="1">
        <v>0.0</v>
      </c>
      <c r="C910" s="1" t="s">
        <v>11196</v>
      </c>
      <c r="D910" s="3" t="str">
        <f t="shared" si="1"/>
        <v>SANS</v>
      </c>
      <c r="E910" s="3" t="s">
        <v>183</v>
      </c>
      <c r="F910" s="3" t="s">
        <v>1292</v>
      </c>
    </row>
    <row r="911">
      <c r="A911" s="3" t="s">
        <v>12068</v>
      </c>
      <c r="B911" s="1">
        <v>0.0</v>
      </c>
      <c r="C911" s="1" t="s">
        <v>11214</v>
      </c>
      <c r="D911" s="3" t="str">
        <f t="shared" si="1"/>
        <v>SANS</v>
      </c>
      <c r="E911" s="3" t="s">
        <v>183</v>
      </c>
      <c r="F911" s="3" t="s">
        <v>1292</v>
      </c>
    </row>
    <row r="912">
      <c r="A912" s="3" t="s">
        <v>12069</v>
      </c>
      <c r="B912" s="1">
        <v>0.0</v>
      </c>
      <c r="C912" s="1" t="s">
        <v>11196</v>
      </c>
      <c r="D912" s="3" t="str">
        <f t="shared" si="1"/>
        <v>SANS</v>
      </c>
      <c r="E912" s="3" t="s">
        <v>183</v>
      </c>
      <c r="F912" s="3" t="s">
        <v>1292</v>
      </c>
    </row>
    <row r="913">
      <c r="A913" s="3" t="s">
        <v>12070</v>
      </c>
      <c r="B913" s="1">
        <v>0.0</v>
      </c>
      <c r="C913" s="1" t="s">
        <v>11196</v>
      </c>
      <c r="D913" s="3" t="str">
        <f t="shared" si="1"/>
        <v>SANS</v>
      </c>
      <c r="E913" s="3" t="s">
        <v>183</v>
      </c>
      <c r="F913" s="3" t="s">
        <v>1292</v>
      </c>
    </row>
    <row r="914">
      <c r="A914" s="3" t="s">
        <v>12071</v>
      </c>
      <c r="B914" s="1">
        <v>0.0</v>
      </c>
      <c r="C914" s="1" t="s">
        <v>11196</v>
      </c>
      <c r="D914" s="3" t="str">
        <f t="shared" si="1"/>
        <v>SANS</v>
      </c>
      <c r="E914" s="3" t="s">
        <v>183</v>
      </c>
      <c r="F914" s="3" t="s">
        <v>1292</v>
      </c>
    </row>
    <row r="915">
      <c r="A915" s="3" t="s">
        <v>12072</v>
      </c>
      <c r="B915" s="1">
        <v>0.0</v>
      </c>
      <c r="C915" s="1" t="s">
        <v>11196</v>
      </c>
      <c r="D915" s="3" t="str">
        <f t="shared" si="1"/>
        <v>SANS</v>
      </c>
      <c r="E915" s="3" t="s">
        <v>183</v>
      </c>
      <c r="F915" s="3" t="s">
        <v>1292</v>
      </c>
    </row>
    <row r="916">
      <c r="A916" s="3" t="s">
        <v>12073</v>
      </c>
      <c r="B916" s="1">
        <v>0.0</v>
      </c>
      <c r="C916" s="1" t="s">
        <v>11196</v>
      </c>
      <c r="D916" s="3" t="str">
        <f t="shared" si="1"/>
        <v>SANS</v>
      </c>
      <c r="E916" s="3" t="s">
        <v>183</v>
      </c>
      <c r="F916" s="3" t="s">
        <v>1292</v>
      </c>
    </row>
    <row r="917">
      <c r="A917" s="3" t="s">
        <v>12074</v>
      </c>
      <c r="B917" s="1">
        <v>0.0</v>
      </c>
      <c r="C917" s="1" t="s">
        <v>11196</v>
      </c>
      <c r="D917" s="3" t="str">
        <f t="shared" si="1"/>
        <v>SANS</v>
      </c>
      <c r="E917" s="3" t="s">
        <v>183</v>
      </c>
      <c r="F917" s="3" t="s">
        <v>1292</v>
      </c>
    </row>
    <row r="918">
      <c r="A918" s="3" t="s">
        <v>12075</v>
      </c>
      <c r="B918" s="1">
        <v>0.0</v>
      </c>
      <c r="C918" s="1" t="s">
        <v>11196</v>
      </c>
      <c r="D918" s="3" t="str">
        <f t="shared" si="1"/>
        <v>SANS</v>
      </c>
      <c r="E918" s="3" t="s">
        <v>183</v>
      </c>
      <c r="F918" s="3" t="s">
        <v>1292</v>
      </c>
    </row>
    <row r="919">
      <c r="A919" s="3" t="s">
        <v>12076</v>
      </c>
      <c r="B919" s="1">
        <v>0.0</v>
      </c>
      <c r="C919" s="1" t="s">
        <v>11196</v>
      </c>
      <c r="D919" s="3" t="str">
        <f t="shared" si="1"/>
        <v>SANS</v>
      </c>
      <c r="E919" s="3" t="s">
        <v>183</v>
      </c>
      <c r="F919" s="3" t="s">
        <v>1292</v>
      </c>
    </row>
    <row r="920">
      <c r="A920" s="3" t="s">
        <v>12077</v>
      </c>
      <c r="B920" s="1">
        <v>0.0</v>
      </c>
      <c r="C920" s="1" t="s">
        <v>11196</v>
      </c>
      <c r="D920" s="3" t="str">
        <f t="shared" si="1"/>
        <v>SANS</v>
      </c>
      <c r="E920" s="3" t="s">
        <v>183</v>
      </c>
      <c r="F920" s="3" t="s">
        <v>1292</v>
      </c>
    </row>
    <row r="921">
      <c r="A921" s="3" t="s">
        <v>12078</v>
      </c>
      <c r="B921" s="1">
        <v>0.0</v>
      </c>
      <c r="C921" s="1" t="s">
        <v>11214</v>
      </c>
      <c r="D921" s="3" t="str">
        <f t="shared" si="1"/>
        <v>SANS</v>
      </c>
      <c r="E921" s="3" t="s">
        <v>183</v>
      </c>
      <c r="F921" s="3" t="s">
        <v>1292</v>
      </c>
    </row>
    <row r="922">
      <c r="A922" s="3" t="s">
        <v>12079</v>
      </c>
      <c r="B922" s="1">
        <v>0.0</v>
      </c>
      <c r="C922" s="1" t="s">
        <v>11196</v>
      </c>
      <c r="D922" s="3" t="str">
        <f t="shared" si="1"/>
        <v>SANS</v>
      </c>
      <c r="E922" s="3" t="s">
        <v>183</v>
      </c>
      <c r="F922" s="3" t="s">
        <v>1292</v>
      </c>
    </row>
    <row r="923">
      <c r="A923" s="3" t="s">
        <v>12080</v>
      </c>
      <c r="B923" s="1">
        <v>0.0</v>
      </c>
      <c r="C923" s="1" t="s">
        <v>11196</v>
      </c>
      <c r="D923" s="3" t="str">
        <f t="shared" si="1"/>
        <v>SANS</v>
      </c>
      <c r="E923" s="3" t="s">
        <v>183</v>
      </c>
      <c r="F923" s="3" t="s">
        <v>1292</v>
      </c>
    </row>
    <row r="924">
      <c r="A924" s="3" t="s">
        <v>12081</v>
      </c>
      <c r="B924" s="1">
        <v>0.0</v>
      </c>
      <c r="C924" s="1" t="s">
        <v>11196</v>
      </c>
      <c r="D924" s="3" t="str">
        <f t="shared" si="1"/>
        <v>SANS</v>
      </c>
      <c r="E924" s="3" t="s">
        <v>183</v>
      </c>
      <c r="F924" s="3" t="s">
        <v>1292</v>
      </c>
    </row>
    <row r="925">
      <c r="A925" s="3" t="s">
        <v>12082</v>
      </c>
      <c r="B925" s="1">
        <v>0.0</v>
      </c>
      <c r="C925" s="1" t="s">
        <v>11214</v>
      </c>
      <c r="D925" s="3" t="str">
        <f t="shared" si="1"/>
        <v>SANS</v>
      </c>
      <c r="E925" s="3" t="s">
        <v>183</v>
      </c>
      <c r="F925" s="3" t="s">
        <v>1292</v>
      </c>
    </row>
    <row r="926">
      <c r="A926" s="3" t="s">
        <v>12083</v>
      </c>
      <c r="B926" s="1">
        <v>0.0</v>
      </c>
      <c r="C926" s="1" t="s">
        <v>11196</v>
      </c>
      <c r="D926" s="3" t="str">
        <f t="shared" si="1"/>
        <v>SANS</v>
      </c>
      <c r="E926" s="3" t="s">
        <v>183</v>
      </c>
      <c r="F926" s="3" t="s">
        <v>1292</v>
      </c>
    </row>
    <row r="927">
      <c r="A927" s="3" t="s">
        <v>867</v>
      </c>
      <c r="B927" s="1">
        <v>0.0</v>
      </c>
      <c r="C927" s="1" t="s">
        <v>11196</v>
      </c>
      <c r="D927" s="3" t="str">
        <f t="shared" si="1"/>
        <v>SANS</v>
      </c>
      <c r="E927" s="3" t="s">
        <v>183</v>
      </c>
      <c r="F927" s="3" t="s">
        <v>1292</v>
      </c>
    </row>
    <row r="928">
      <c r="A928" s="3" t="s">
        <v>12084</v>
      </c>
      <c r="B928" s="1">
        <v>0.0</v>
      </c>
      <c r="C928" s="1" t="s">
        <v>11214</v>
      </c>
      <c r="D928" s="3" t="str">
        <f t="shared" si="1"/>
        <v>SANS</v>
      </c>
      <c r="E928" s="3" t="s">
        <v>183</v>
      </c>
      <c r="F928" s="3" t="s">
        <v>1292</v>
      </c>
    </row>
    <row r="929">
      <c r="A929" s="3" t="s">
        <v>12085</v>
      </c>
      <c r="B929" s="1">
        <v>0.0</v>
      </c>
      <c r="C929" s="1" t="s">
        <v>11196</v>
      </c>
      <c r="D929" s="3" t="str">
        <f t="shared" si="1"/>
        <v>SANS</v>
      </c>
      <c r="E929" s="3" t="s">
        <v>183</v>
      </c>
      <c r="F929" s="3" t="s">
        <v>1292</v>
      </c>
    </row>
    <row r="930">
      <c r="A930" s="3" t="s">
        <v>12086</v>
      </c>
      <c r="B930" s="1">
        <v>0.0</v>
      </c>
      <c r="C930" s="1" t="s">
        <v>11196</v>
      </c>
      <c r="D930" s="3" t="str">
        <f t="shared" si="1"/>
        <v>SANS</v>
      </c>
      <c r="E930" s="3" t="s">
        <v>183</v>
      </c>
      <c r="F930" s="3" t="s">
        <v>1292</v>
      </c>
    </row>
    <row r="931">
      <c r="A931" s="3" t="s">
        <v>12087</v>
      </c>
      <c r="B931" s="1">
        <v>0.0</v>
      </c>
      <c r="C931" s="1" t="s">
        <v>11268</v>
      </c>
      <c r="D931" s="3" t="str">
        <f t="shared" si="1"/>
        <v>SANS</v>
      </c>
      <c r="E931" s="3" t="s">
        <v>183</v>
      </c>
      <c r="F931" s="3" t="s">
        <v>1292</v>
      </c>
    </row>
    <row r="932">
      <c r="A932" s="3" t="s">
        <v>12088</v>
      </c>
      <c r="B932" s="1">
        <v>0.0</v>
      </c>
      <c r="C932" s="1" t="s">
        <v>11214</v>
      </c>
      <c r="D932" s="3" t="str">
        <f t="shared" si="1"/>
        <v>SANS</v>
      </c>
      <c r="E932" s="3" t="s">
        <v>183</v>
      </c>
      <c r="F932" s="3" t="s">
        <v>1292</v>
      </c>
    </row>
    <row r="933">
      <c r="A933" s="3" t="s">
        <v>12089</v>
      </c>
      <c r="B933" s="1">
        <v>0.0</v>
      </c>
      <c r="C933" s="1" t="s">
        <v>11196</v>
      </c>
      <c r="D933" s="3" t="str">
        <f t="shared" si="1"/>
        <v>SANS</v>
      </c>
      <c r="E933" s="3" t="s">
        <v>183</v>
      </c>
      <c r="F933" s="3" t="s">
        <v>1292</v>
      </c>
    </row>
    <row r="934">
      <c r="A934" s="3" t="s">
        <v>12090</v>
      </c>
      <c r="B934" s="1">
        <v>0.0</v>
      </c>
      <c r="C934" s="1" t="s">
        <v>11196</v>
      </c>
      <c r="D934" s="3" t="str">
        <f t="shared" si="1"/>
        <v>SANS</v>
      </c>
      <c r="E934" s="3" t="s">
        <v>183</v>
      </c>
      <c r="F934" s="3" t="s">
        <v>1292</v>
      </c>
    </row>
    <row r="935">
      <c r="A935" s="3" t="s">
        <v>12091</v>
      </c>
      <c r="B935" s="1">
        <v>0.0</v>
      </c>
      <c r="C935" s="1" t="s">
        <v>11196</v>
      </c>
      <c r="D935" s="3" t="str">
        <f t="shared" si="1"/>
        <v>SANS</v>
      </c>
      <c r="E935" s="3" t="s">
        <v>183</v>
      </c>
      <c r="F935" s="3" t="s">
        <v>1292</v>
      </c>
    </row>
    <row r="936">
      <c r="A936" s="3" t="s">
        <v>12092</v>
      </c>
      <c r="B936" s="1">
        <v>0.0</v>
      </c>
      <c r="C936" s="1" t="s">
        <v>11196</v>
      </c>
      <c r="D936" s="3" t="str">
        <f t="shared" si="1"/>
        <v>SANS</v>
      </c>
      <c r="E936" s="3" t="s">
        <v>183</v>
      </c>
      <c r="F936" s="3" t="s">
        <v>1292</v>
      </c>
    </row>
    <row r="937">
      <c r="A937" s="3" t="s">
        <v>12093</v>
      </c>
      <c r="B937" s="1">
        <v>0.0</v>
      </c>
      <c r="C937" s="1" t="s">
        <v>11222</v>
      </c>
      <c r="D937" s="3" t="str">
        <f t="shared" si="1"/>
        <v>SANS</v>
      </c>
      <c r="E937" s="3" t="s">
        <v>183</v>
      </c>
      <c r="F937" s="3" t="s">
        <v>1292</v>
      </c>
    </row>
    <row r="938">
      <c r="A938" s="3" t="s">
        <v>12094</v>
      </c>
      <c r="B938" s="1">
        <v>0.0</v>
      </c>
      <c r="C938" s="1" t="s">
        <v>11222</v>
      </c>
      <c r="D938" s="3" t="str">
        <f t="shared" si="1"/>
        <v>SANS</v>
      </c>
      <c r="E938" s="3" t="s">
        <v>183</v>
      </c>
      <c r="F938" s="3" t="s">
        <v>1292</v>
      </c>
    </row>
    <row r="939">
      <c r="A939" s="3" t="s">
        <v>12095</v>
      </c>
      <c r="B939" s="1">
        <v>0.0</v>
      </c>
      <c r="C939" s="1" t="s">
        <v>11222</v>
      </c>
      <c r="D939" s="3" t="str">
        <f t="shared" si="1"/>
        <v>SANS</v>
      </c>
      <c r="E939" s="3" t="s">
        <v>183</v>
      </c>
      <c r="F939" s="3" t="s">
        <v>1292</v>
      </c>
    </row>
    <row r="940">
      <c r="A940" s="3" t="s">
        <v>12096</v>
      </c>
      <c r="B940" s="1">
        <v>0.0</v>
      </c>
      <c r="C940" s="1" t="s">
        <v>11222</v>
      </c>
      <c r="D940" s="3" t="str">
        <f t="shared" si="1"/>
        <v>SANS</v>
      </c>
      <c r="E940" s="3" t="s">
        <v>183</v>
      </c>
      <c r="F940" s="3" t="s">
        <v>1292</v>
      </c>
    </row>
    <row r="941">
      <c r="A941" s="3" t="s">
        <v>12097</v>
      </c>
      <c r="B941" s="1">
        <v>0.0</v>
      </c>
      <c r="C941" s="1" t="s">
        <v>11222</v>
      </c>
      <c r="D941" s="3" t="str">
        <f t="shared" si="1"/>
        <v>SANS</v>
      </c>
      <c r="E941" s="3" t="s">
        <v>183</v>
      </c>
      <c r="F941" s="3" t="s">
        <v>1292</v>
      </c>
    </row>
    <row r="942">
      <c r="A942" s="3" t="s">
        <v>12098</v>
      </c>
      <c r="B942" s="1">
        <v>0.0</v>
      </c>
      <c r="C942" s="1" t="s">
        <v>11222</v>
      </c>
      <c r="D942" s="3" t="str">
        <f t="shared" si="1"/>
        <v>SANS</v>
      </c>
      <c r="E942" s="3" t="s">
        <v>183</v>
      </c>
      <c r="F942" s="3" t="s">
        <v>1292</v>
      </c>
    </row>
    <row r="943">
      <c r="A943" s="3" t="s">
        <v>12099</v>
      </c>
      <c r="B943" s="1">
        <v>0.0</v>
      </c>
      <c r="C943" s="1" t="s">
        <v>11222</v>
      </c>
      <c r="D943" s="3" t="str">
        <f t="shared" si="1"/>
        <v>SANS</v>
      </c>
      <c r="E943" s="3" t="s">
        <v>183</v>
      </c>
      <c r="F943" s="3" t="s">
        <v>1292</v>
      </c>
    </row>
    <row r="944">
      <c r="A944" s="3" t="s">
        <v>12100</v>
      </c>
      <c r="B944" s="1">
        <v>0.0</v>
      </c>
      <c r="C944" s="1" t="s">
        <v>11222</v>
      </c>
      <c r="D944" s="3" t="str">
        <f t="shared" si="1"/>
        <v>SANS</v>
      </c>
      <c r="E944" s="3" t="s">
        <v>183</v>
      </c>
      <c r="F944" s="3" t="s">
        <v>1292</v>
      </c>
    </row>
    <row r="945">
      <c r="A945" s="3" t="s">
        <v>12101</v>
      </c>
      <c r="B945" s="1">
        <v>0.0</v>
      </c>
      <c r="C945" s="1" t="s">
        <v>11230</v>
      </c>
      <c r="D945" s="3" t="str">
        <f t="shared" si="1"/>
        <v>SANS</v>
      </c>
      <c r="E945" s="3" t="s">
        <v>183</v>
      </c>
      <c r="F945" s="3" t="s">
        <v>1292</v>
      </c>
    </row>
    <row r="946">
      <c r="A946" s="3" t="s">
        <v>12102</v>
      </c>
      <c r="B946" s="1">
        <v>0.0</v>
      </c>
      <c r="C946" s="1" t="s">
        <v>11222</v>
      </c>
      <c r="D946" s="3" t="str">
        <f t="shared" si="1"/>
        <v>SANS</v>
      </c>
      <c r="E946" s="3" t="s">
        <v>183</v>
      </c>
      <c r="F946" s="3" t="s">
        <v>1292</v>
      </c>
    </row>
    <row r="947">
      <c r="A947" s="3" t="s">
        <v>12103</v>
      </c>
      <c r="B947" s="1">
        <v>0.0</v>
      </c>
      <c r="C947" s="1" t="s">
        <v>11222</v>
      </c>
      <c r="D947" s="3" t="str">
        <f t="shared" si="1"/>
        <v>SANS</v>
      </c>
      <c r="E947" s="3" t="s">
        <v>183</v>
      </c>
      <c r="F947" s="3" t="s">
        <v>1292</v>
      </c>
    </row>
    <row r="948">
      <c r="A948" s="3" t="s">
        <v>12104</v>
      </c>
      <c r="B948" s="1">
        <v>0.0</v>
      </c>
      <c r="C948" s="1" t="s">
        <v>11196</v>
      </c>
      <c r="D948" s="3" t="str">
        <f t="shared" si="1"/>
        <v>SANS</v>
      </c>
      <c r="E948" s="3" t="s">
        <v>183</v>
      </c>
      <c r="F948" s="3" t="s">
        <v>1292</v>
      </c>
    </row>
    <row r="949">
      <c r="A949" s="3" t="s">
        <v>12105</v>
      </c>
      <c r="B949" s="1">
        <v>0.0</v>
      </c>
      <c r="C949" s="1" t="s">
        <v>11196</v>
      </c>
      <c r="D949" s="3" t="str">
        <f t="shared" si="1"/>
        <v>SANS</v>
      </c>
      <c r="E949" s="3" t="s">
        <v>183</v>
      </c>
      <c r="F949" s="3" t="s">
        <v>1292</v>
      </c>
    </row>
    <row r="950">
      <c r="A950" s="3" t="s">
        <v>12106</v>
      </c>
      <c r="B950" s="1">
        <v>0.0</v>
      </c>
      <c r="C950" s="1" t="s">
        <v>11196</v>
      </c>
      <c r="D950" s="3" t="str">
        <f t="shared" si="1"/>
        <v>SANS</v>
      </c>
      <c r="E950" s="3" t="s">
        <v>183</v>
      </c>
      <c r="F950" s="3" t="s">
        <v>1292</v>
      </c>
    </row>
    <row r="951">
      <c r="A951" s="3" t="s">
        <v>12107</v>
      </c>
      <c r="B951" s="1">
        <v>0.0</v>
      </c>
      <c r="C951" s="1" t="s">
        <v>11200</v>
      </c>
      <c r="D951" s="3" t="str">
        <f t="shared" si="1"/>
        <v>SANS</v>
      </c>
      <c r="E951" s="3" t="s">
        <v>183</v>
      </c>
      <c r="F951" s="3" t="s">
        <v>1292</v>
      </c>
    </row>
    <row r="952">
      <c r="A952" s="3" t="s">
        <v>12108</v>
      </c>
      <c r="B952" s="1">
        <v>0.0</v>
      </c>
      <c r="C952" s="1" t="s">
        <v>11214</v>
      </c>
      <c r="D952" s="3" t="str">
        <f t="shared" si="1"/>
        <v>SANS</v>
      </c>
      <c r="E952" s="3" t="s">
        <v>183</v>
      </c>
      <c r="F952" s="3" t="s">
        <v>1292</v>
      </c>
    </row>
    <row r="953">
      <c r="A953" s="3" t="s">
        <v>12109</v>
      </c>
      <c r="B953" s="1">
        <v>0.0</v>
      </c>
      <c r="C953" s="1" t="s">
        <v>11196</v>
      </c>
      <c r="D953" s="3" t="str">
        <f t="shared" si="1"/>
        <v>SANS</v>
      </c>
      <c r="E953" s="3" t="s">
        <v>183</v>
      </c>
      <c r="F953" s="3" t="s">
        <v>1292</v>
      </c>
    </row>
    <row r="954">
      <c r="A954" s="3" t="s">
        <v>12110</v>
      </c>
      <c r="B954" s="1">
        <v>0.0</v>
      </c>
      <c r="C954" s="1" t="s">
        <v>11196</v>
      </c>
      <c r="D954" s="3" t="str">
        <f t="shared" si="1"/>
        <v>SANS</v>
      </c>
      <c r="E954" s="3" t="s">
        <v>183</v>
      </c>
      <c r="F954" s="3" t="s">
        <v>1292</v>
      </c>
    </row>
    <row r="955">
      <c r="A955" s="3" t="s">
        <v>12111</v>
      </c>
      <c r="B955" s="1">
        <v>0.0</v>
      </c>
      <c r="C955" s="1" t="s">
        <v>11196</v>
      </c>
      <c r="D955" s="3" t="str">
        <f t="shared" si="1"/>
        <v>SANS</v>
      </c>
      <c r="E955" s="3" t="s">
        <v>183</v>
      </c>
      <c r="F955" s="3" t="s">
        <v>1292</v>
      </c>
    </row>
    <row r="956">
      <c r="A956" s="3" t="s">
        <v>12112</v>
      </c>
      <c r="B956" s="1">
        <v>0.0</v>
      </c>
      <c r="C956" s="1" t="s">
        <v>11196</v>
      </c>
      <c r="D956" s="3" t="str">
        <f t="shared" si="1"/>
        <v>SANS</v>
      </c>
      <c r="E956" s="3" t="s">
        <v>183</v>
      </c>
      <c r="F956" s="3" t="s">
        <v>1292</v>
      </c>
    </row>
    <row r="957">
      <c r="A957" s="3" t="s">
        <v>12113</v>
      </c>
      <c r="B957" s="1">
        <v>0.0</v>
      </c>
      <c r="C957" s="1" t="s">
        <v>11214</v>
      </c>
      <c r="D957" s="3" t="str">
        <f t="shared" si="1"/>
        <v>SANS</v>
      </c>
      <c r="E957" s="3" t="s">
        <v>183</v>
      </c>
      <c r="F957" s="3" t="s">
        <v>1292</v>
      </c>
    </row>
    <row r="958">
      <c r="A958" s="3" t="s">
        <v>12114</v>
      </c>
      <c r="B958" s="1">
        <v>0.0</v>
      </c>
      <c r="C958" s="1" t="s">
        <v>11196</v>
      </c>
      <c r="D958" s="3" t="str">
        <f t="shared" si="1"/>
        <v>SANS</v>
      </c>
      <c r="E958" s="3" t="s">
        <v>183</v>
      </c>
      <c r="F958" s="3" t="s">
        <v>1292</v>
      </c>
    </row>
    <row r="959">
      <c r="A959" s="3" t="s">
        <v>12115</v>
      </c>
      <c r="B959" s="1">
        <v>0.0</v>
      </c>
      <c r="C959" s="1" t="s">
        <v>11196</v>
      </c>
      <c r="D959" s="3" t="str">
        <f t="shared" si="1"/>
        <v>SANS</v>
      </c>
      <c r="E959" s="3" t="s">
        <v>183</v>
      </c>
      <c r="F959" s="3" t="s">
        <v>1292</v>
      </c>
    </row>
    <row r="960">
      <c r="A960" s="3" t="s">
        <v>12116</v>
      </c>
      <c r="B960" s="1">
        <v>0.0</v>
      </c>
      <c r="C960" s="1" t="s">
        <v>11196</v>
      </c>
      <c r="D960" s="3" t="str">
        <f t="shared" si="1"/>
        <v>SANS</v>
      </c>
      <c r="E960" s="3" t="s">
        <v>183</v>
      </c>
      <c r="F960" s="3" t="s">
        <v>1292</v>
      </c>
    </row>
    <row r="961">
      <c r="A961" s="3" t="s">
        <v>12117</v>
      </c>
      <c r="B961" s="1">
        <v>0.0</v>
      </c>
      <c r="C961" s="1" t="s">
        <v>11214</v>
      </c>
      <c r="D961" s="3" t="str">
        <f t="shared" si="1"/>
        <v>SANS</v>
      </c>
      <c r="E961" s="3" t="s">
        <v>183</v>
      </c>
      <c r="F961" s="3" t="s">
        <v>1292</v>
      </c>
    </row>
    <row r="962">
      <c r="A962" s="3" t="s">
        <v>12118</v>
      </c>
      <c r="B962" s="1">
        <v>0.0</v>
      </c>
      <c r="C962" s="1" t="s">
        <v>11214</v>
      </c>
      <c r="D962" s="3" t="str">
        <f t="shared" si="1"/>
        <v>SANS</v>
      </c>
      <c r="E962" s="3" t="s">
        <v>183</v>
      </c>
      <c r="F962" s="3" t="s">
        <v>1292</v>
      </c>
    </row>
    <row r="963">
      <c r="A963" s="3" t="s">
        <v>12119</v>
      </c>
      <c r="B963" s="1">
        <v>0.0</v>
      </c>
      <c r="C963" s="1" t="s">
        <v>11196</v>
      </c>
      <c r="D963" s="3" t="str">
        <f t="shared" si="1"/>
        <v>SANS</v>
      </c>
      <c r="E963" s="3" t="s">
        <v>183</v>
      </c>
      <c r="F963" s="3" t="s">
        <v>1292</v>
      </c>
    </row>
    <row r="964">
      <c r="A964" s="3" t="s">
        <v>12120</v>
      </c>
      <c r="B964" s="1">
        <v>0.0</v>
      </c>
      <c r="C964" s="1" t="s">
        <v>11196</v>
      </c>
      <c r="D964" s="3" t="str">
        <f t="shared" si="1"/>
        <v>SANS</v>
      </c>
      <c r="E964" s="3" t="s">
        <v>183</v>
      </c>
      <c r="F964" s="3" t="s">
        <v>1292</v>
      </c>
    </row>
    <row r="965">
      <c r="A965" s="3" t="s">
        <v>12121</v>
      </c>
      <c r="B965" s="1">
        <v>0.0</v>
      </c>
      <c r="C965" s="1" t="s">
        <v>11196</v>
      </c>
      <c r="D965" s="3" t="str">
        <f t="shared" si="1"/>
        <v>SANS</v>
      </c>
      <c r="E965" s="3" t="s">
        <v>183</v>
      </c>
      <c r="F965" s="3" t="s">
        <v>1292</v>
      </c>
    </row>
    <row r="966">
      <c r="A966" s="3" t="s">
        <v>12122</v>
      </c>
      <c r="B966" s="1">
        <v>0.0</v>
      </c>
      <c r="C966" s="1" t="s">
        <v>11196</v>
      </c>
      <c r="D966" s="3" t="str">
        <f t="shared" si="1"/>
        <v>SANS</v>
      </c>
      <c r="E966" s="3" t="s">
        <v>183</v>
      </c>
      <c r="F966" s="3" t="s">
        <v>1292</v>
      </c>
    </row>
    <row r="967">
      <c r="A967" s="3" t="s">
        <v>12123</v>
      </c>
      <c r="B967" s="1">
        <v>0.0</v>
      </c>
      <c r="C967" s="1" t="s">
        <v>11196</v>
      </c>
      <c r="D967" s="3" t="str">
        <f t="shared" si="1"/>
        <v>SANS</v>
      </c>
      <c r="E967" s="3" t="s">
        <v>183</v>
      </c>
      <c r="F967" s="3" t="s">
        <v>1292</v>
      </c>
    </row>
    <row r="968">
      <c r="A968" s="3" t="s">
        <v>12124</v>
      </c>
      <c r="B968" s="1">
        <v>0.0</v>
      </c>
      <c r="C968" s="1" t="s">
        <v>11196</v>
      </c>
      <c r="D968" s="3" t="str">
        <f t="shared" si="1"/>
        <v>SANS</v>
      </c>
      <c r="E968" s="3" t="s">
        <v>183</v>
      </c>
      <c r="F968" s="3" t="s">
        <v>1292</v>
      </c>
    </row>
    <row r="969">
      <c r="A969" s="3" t="s">
        <v>12125</v>
      </c>
      <c r="B969" s="1">
        <v>0.0</v>
      </c>
      <c r="C969" s="1" t="s">
        <v>11214</v>
      </c>
      <c r="D969" s="3" t="str">
        <f t="shared" si="1"/>
        <v>SANS</v>
      </c>
      <c r="E969" s="3" t="s">
        <v>183</v>
      </c>
      <c r="F969" s="3" t="s">
        <v>1292</v>
      </c>
    </row>
    <row r="970">
      <c r="A970" s="3" t="s">
        <v>12126</v>
      </c>
      <c r="B970" s="1">
        <v>0.0</v>
      </c>
      <c r="C970" s="1" t="s">
        <v>11196</v>
      </c>
      <c r="D970" s="3" t="str">
        <f t="shared" si="1"/>
        <v>SANS</v>
      </c>
      <c r="E970" s="3" t="s">
        <v>183</v>
      </c>
      <c r="F970" s="3" t="s">
        <v>1292</v>
      </c>
    </row>
    <row r="971">
      <c r="A971" s="3" t="s">
        <v>12127</v>
      </c>
      <c r="B971" s="1">
        <v>0.0</v>
      </c>
      <c r="C971" s="1" t="s">
        <v>11196</v>
      </c>
      <c r="D971" s="3" t="str">
        <f t="shared" si="1"/>
        <v>SANS</v>
      </c>
      <c r="E971" s="3" t="s">
        <v>183</v>
      </c>
      <c r="F971" s="3" t="s">
        <v>1292</v>
      </c>
    </row>
    <row r="972">
      <c r="A972" s="3" t="s">
        <v>12128</v>
      </c>
      <c r="B972" s="1">
        <v>0.0</v>
      </c>
      <c r="C972" s="1" t="s">
        <v>11196</v>
      </c>
      <c r="D972" s="3" t="str">
        <f t="shared" si="1"/>
        <v>SANS</v>
      </c>
      <c r="E972" s="3" t="s">
        <v>183</v>
      </c>
      <c r="F972" s="3" t="s">
        <v>1292</v>
      </c>
    </row>
    <row r="973">
      <c r="A973" s="3" t="s">
        <v>12129</v>
      </c>
      <c r="B973" s="1">
        <v>0.0</v>
      </c>
      <c r="C973" s="1" t="s">
        <v>11202</v>
      </c>
      <c r="D973" s="3" t="str">
        <f t="shared" si="1"/>
        <v>SANS</v>
      </c>
      <c r="E973" s="3" t="s">
        <v>183</v>
      </c>
      <c r="F973" s="3" t="s">
        <v>1292</v>
      </c>
    </row>
    <row r="974">
      <c r="A974" s="3" t="s">
        <v>12130</v>
      </c>
      <c r="B974" s="1">
        <v>0.0</v>
      </c>
      <c r="C974" s="1" t="s">
        <v>11196</v>
      </c>
      <c r="D974" s="3" t="str">
        <f t="shared" si="1"/>
        <v>SANS</v>
      </c>
      <c r="E974" s="3" t="s">
        <v>183</v>
      </c>
      <c r="F974" s="3" t="s">
        <v>1292</v>
      </c>
    </row>
    <row r="975">
      <c r="A975" s="3" t="s">
        <v>12131</v>
      </c>
      <c r="B975" s="1">
        <v>0.0</v>
      </c>
      <c r="C975" s="1" t="s">
        <v>11196</v>
      </c>
      <c r="D975" s="3" t="str">
        <f t="shared" si="1"/>
        <v>SANS</v>
      </c>
      <c r="E975" s="3" t="s">
        <v>183</v>
      </c>
      <c r="F975" s="3" t="s">
        <v>1292</v>
      </c>
    </row>
    <row r="976">
      <c r="A976" s="3" t="s">
        <v>12132</v>
      </c>
      <c r="B976" s="1">
        <v>0.0</v>
      </c>
      <c r="C976" s="1" t="s">
        <v>11196</v>
      </c>
      <c r="D976" s="3" t="str">
        <f t="shared" si="1"/>
        <v>SANS</v>
      </c>
      <c r="E976" s="3" t="s">
        <v>183</v>
      </c>
      <c r="F976" s="3" t="s">
        <v>1292</v>
      </c>
    </row>
    <row r="977">
      <c r="A977" s="3" t="s">
        <v>12133</v>
      </c>
      <c r="B977" s="1">
        <v>0.0</v>
      </c>
      <c r="C977" s="1" t="s">
        <v>11222</v>
      </c>
      <c r="D977" s="3" t="str">
        <f t="shared" si="1"/>
        <v>SANS</v>
      </c>
      <c r="E977" s="3" t="s">
        <v>183</v>
      </c>
      <c r="F977" s="3" t="s">
        <v>1292</v>
      </c>
    </row>
    <row r="978">
      <c r="A978" s="3" t="s">
        <v>12134</v>
      </c>
      <c r="B978" s="1">
        <v>0.0</v>
      </c>
      <c r="C978" s="1" t="s">
        <v>11200</v>
      </c>
      <c r="D978" s="3" t="str">
        <f t="shared" si="1"/>
        <v>SANS</v>
      </c>
      <c r="E978" s="3" t="s">
        <v>183</v>
      </c>
      <c r="F978" s="3" t="s">
        <v>1292</v>
      </c>
    </row>
    <row r="979">
      <c r="A979" s="3" t="s">
        <v>12135</v>
      </c>
      <c r="B979" s="1">
        <v>0.0</v>
      </c>
      <c r="C979" s="1" t="s">
        <v>11222</v>
      </c>
      <c r="D979" s="3" t="str">
        <f t="shared" si="1"/>
        <v>SANS</v>
      </c>
      <c r="E979" s="3" t="s">
        <v>183</v>
      </c>
      <c r="F979" s="3" t="s">
        <v>1292</v>
      </c>
    </row>
    <row r="980">
      <c r="A980" s="3" t="s">
        <v>12136</v>
      </c>
      <c r="B980" s="1">
        <v>0.0</v>
      </c>
      <c r="C980" s="1" t="s">
        <v>11372</v>
      </c>
      <c r="D980" s="3" t="str">
        <f t="shared" si="1"/>
        <v>SANS</v>
      </c>
      <c r="E980" s="3" t="s">
        <v>183</v>
      </c>
      <c r="F980" s="3" t="s">
        <v>1292</v>
      </c>
    </row>
    <row r="981">
      <c r="A981" s="3" t="s">
        <v>12137</v>
      </c>
      <c r="B981" s="1">
        <v>0.0</v>
      </c>
      <c r="C981" s="1" t="s">
        <v>11200</v>
      </c>
      <c r="D981" s="3" t="str">
        <f t="shared" si="1"/>
        <v>SANS</v>
      </c>
      <c r="E981" s="3" t="s">
        <v>183</v>
      </c>
      <c r="F981" s="3" t="s">
        <v>1292</v>
      </c>
    </row>
    <row r="982">
      <c r="A982" s="3" t="s">
        <v>12138</v>
      </c>
      <c r="B982" s="1">
        <v>0.0</v>
      </c>
      <c r="C982" s="1" t="s">
        <v>11196</v>
      </c>
      <c r="D982" s="3" t="str">
        <f t="shared" si="1"/>
        <v>SANS</v>
      </c>
      <c r="E982" s="3" t="s">
        <v>183</v>
      </c>
      <c r="F982" s="3" t="s">
        <v>1292</v>
      </c>
    </row>
    <row r="983">
      <c r="A983" s="3" t="s">
        <v>12139</v>
      </c>
      <c r="B983" s="1">
        <v>0.0</v>
      </c>
      <c r="C983" s="1" t="s">
        <v>11222</v>
      </c>
      <c r="D983" s="3" t="str">
        <f t="shared" si="1"/>
        <v>SANS</v>
      </c>
      <c r="E983" s="3" t="s">
        <v>183</v>
      </c>
      <c r="F983" s="3" t="s">
        <v>1292</v>
      </c>
    </row>
    <row r="984">
      <c r="A984" s="3" t="s">
        <v>12140</v>
      </c>
      <c r="B984" s="1">
        <v>0.0</v>
      </c>
      <c r="C984" s="1" t="s">
        <v>11196</v>
      </c>
      <c r="D984" s="3" t="str">
        <f t="shared" si="1"/>
        <v>SANS</v>
      </c>
      <c r="E984" s="3" t="s">
        <v>183</v>
      </c>
      <c r="F984" s="3" t="s">
        <v>1292</v>
      </c>
    </row>
    <row r="985">
      <c r="A985" s="3" t="s">
        <v>12141</v>
      </c>
      <c r="B985" s="1">
        <v>0.0</v>
      </c>
      <c r="C985" s="1" t="s">
        <v>11200</v>
      </c>
      <c r="D985" s="3" t="str">
        <f t="shared" si="1"/>
        <v>SANS</v>
      </c>
      <c r="E985" s="3" t="s">
        <v>183</v>
      </c>
      <c r="F985" s="3" t="s">
        <v>1292</v>
      </c>
    </row>
    <row r="986">
      <c r="A986" s="3" t="s">
        <v>12142</v>
      </c>
      <c r="B986" s="1">
        <v>0.0</v>
      </c>
      <c r="C986" s="1" t="s">
        <v>11268</v>
      </c>
      <c r="D986" s="3" t="str">
        <f t="shared" si="1"/>
        <v>SANS</v>
      </c>
      <c r="E986" s="3" t="s">
        <v>183</v>
      </c>
      <c r="F986" s="3" t="s">
        <v>1292</v>
      </c>
    </row>
    <row r="987">
      <c r="A987" s="3" t="s">
        <v>12143</v>
      </c>
      <c r="B987" s="1">
        <v>0.0</v>
      </c>
      <c r="C987" s="1" t="s">
        <v>11214</v>
      </c>
      <c r="D987" s="3" t="str">
        <f t="shared" si="1"/>
        <v>SANS</v>
      </c>
      <c r="E987" s="3" t="s">
        <v>183</v>
      </c>
      <c r="F987" s="3" t="s">
        <v>1292</v>
      </c>
    </row>
    <row r="988">
      <c r="A988" s="3" t="s">
        <v>12144</v>
      </c>
      <c r="B988" s="1">
        <v>0.0</v>
      </c>
      <c r="C988" s="1" t="s">
        <v>11214</v>
      </c>
      <c r="D988" s="3" t="str">
        <f t="shared" si="1"/>
        <v>SANS</v>
      </c>
      <c r="E988" s="3" t="s">
        <v>183</v>
      </c>
      <c r="F988" s="3" t="s">
        <v>1292</v>
      </c>
    </row>
    <row r="989">
      <c r="A989" s="3" t="s">
        <v>12145</v>
      </c>
      <c r="B989" s="1">
        <v>0.0</v>
      </c>
      <c r="C989" s="1" t="s">
        <v>11222</v>
      </c>
      <c r="D989" s="3" t="str">
        <f t="shared" si="1"/>
        <v>SANS</v>
      </c>
      <c r="E989" s="3" t="s">
        <v>183</v>
      </c>
      <c r="F989" s="3" t="s">
        <v>1292</v>
      </c>
    </row>
    <row r="990">
      <c r="A990" s="3" t="s">
        <v>12146</v>
      </c>
      <c r="B990" s="1">
        <v>0.0</v>
      </c>
      <c r="C990" s="1" t="s">
        <v>11196</v>
      </c>
      <c r="D990" s="3" t="str">
        <f t="shared" si="1"/>
        <v>SANS</v>
      </c>
      <c r="E990" s="3" t="s">
        <v>183</v>
      </c>
      <c r="F990" s="3" t="s">
        <v>1292</v>
      </c>
    </row>
    <row r="991">
      <c r="A991" s="3" t="s">
        <v>12147</v>
      </c>
      <c r="B991" s="1">
        <v>0.0</v>
      </c>
      <c r="C991" s="1" t="s">
        <v>11214</v>
      </c>
      <c r="D991" s="3" t="str">
        <f t="shared" si="1"/>
        <v>SANS</v>
      </c>
      <c r="E991" s="3" t="s">
        <v>183</v>
      </c>
      <c r="F991" s="3" t="s">
        <v>1292</v>
      </c>
    </row>
    <row r="992">
      <c r="A992" s="3" t="s">
        <v>12148</v>
      </c>
      <c r="B992" s="1">
        <v>0.0</v>
      </c>
      <c r="C992" s="1" t="s">
        <v>11196</v>
      </c>
      <c r="D992" s="3" t="str">
        <f t="shared" si="1"/>
        <v>SANS</v>
      </c>
      <c r="E992" s="3" t="s">
        <v>183</v>
      </c>
      <c r="F992" s="3" t="s">
        <v>1292</v>
      </c>
    </row>
    <row r="993">
      <c r="A993" s="3" t="s">
        <v>7901</v>
      </c>
      <c r="B993" s="1">
        <v>0.0</v>
      </c>
      <c r="C993" s="1" t="s">
        <v>11196</v>
      </c>
      <c r="D993" s="3" t="str">
        <f t="shared" si="1"/>
        <v>SANS</v>
      </c>
      <c r="E993" s="3" t="s">
        <v>183</v>
      </c>
      <c r="F993" s="3" t="s">
        <v>1292</v>
      </c>
    </row>
    <row r="994">
      <c r="A994" s="3" t="s">
        <v>12149</v>
      </c>
      <c r="B994" s="1">
        <v>0.0</v>
      </c>
      <c r="C994" s="1" t="s">
        <v>11196</v>
      </c>
      <c r="D994" s="3" t="str">
        <f t="shared" si="1"/>
        <v>SANS</v>
      </c>
      <c r="E994" s="3" t="s">
        <v>183</v>
      </c>
      <c r="F994" s="3" t="s">
        <v>1292</v>
      </c>
    </row>
    <row r="995">
      <c r="A995" s="3" t="s">
        <v>12150</v>
      </c>
      <c r="B995" s="1">
        <v>0.0</v>
      </c>
      <c r="C995" s="1" t="s">
        <v>11196</v>
      </c>
      <c r="D995" s="3" t="str">
        <f t="shared" si="1"/>
        <v>SANS</v>
      </c>
      <c r="E995" s="3" t="s">
        <v>183</v>
      </c>
      <c r="F995" s="3" t="s">
        <v>1292</v>
      </c>
    </row>
    <row r="996">
      <c r="A996" s="3" t="s">
        <v>12151</v>
      </c>
      <c r="B996" s="1">
        <v>0.0</v>
      </c>
      <c r="C996" s="1" t="s">
        <v>11222</v>
      </c>
      <c r="D996" s="3" t="str">
        <f t="shared" si="1"/>
        <v>SANS</v>
      </c>
      <c r="E996" s="3" t="s">
        <v>183</v>
      </c>
      <c r="F996" s="3" t="s">
        <v>1292</v>
      </c>
    </row>
    <row r="997">
      <c r="A997" s="3" t="s">
        <v>12152</v>
      </c>
      <c r="B997" s="1">
        <v>0.0</v>
      </c>
      <c r="C997" s="1" t="s">
        <v>11214</v>
      </c>
      <c r="D997" s="3" t="str">
        <f t="shared" si="1"/>
        <v>SANS</v>
      </c>
      <c r="E997" s="3" t="s">
        <v>183</v>
      </c>
      <c r="F997" s="3" t="s">
        <v>1292</v>
      </c>
    </row>
    <row r="998">
      <c r="A998" s="3" t="s">
        <v>12153</v>
      </c>
      <c r="B998" s="1">
        <v>0.0</v>
      </c>
      <c r="C998" s="1" t="s">
        <v>11196</v>
      </c>
      <c r="D998" s="3" t="str">
        <f t="shared" si="1"/>
        <v>SANS</v>
      </c>
      <c r="E998" s="3" t="s">
        <v>183</v>
      </c>
      <c r="F998" s="3" t="s">
        <v>1292</v>
      </c>
    </row>
    <row r="999">
      <c r="A999" s="3" t="s">
        <v>12154</v>
      </c>
      <c r="B999" s="1">
        <v>0.0</v>
      </c>
      <c r="C999" s="1" t="s">
        <v>11214</v>
      </c>
      <c r="D999" s="3" t="str">
        <f t="shared" si="1"/>
        <v>SANS</v>
      </c>
      <c r="E999" s="3" t="s">
        <v>183</v>
      </c>
      <c r="F999" s="3" t="s">
        <v>1292</v>
      </c>
    </row>
    <row r="1000">
      <c r="A1000" s="3" t="s">
        <v>12155</v>
      </c>
      <c r="B1000" s="1">
        <v>0.0</v>
      </c>
      <c r="C1000" s="1" t="s">
        <v>11222</v>
      </c>
      <c r="D1000" s="3" t="str">
        <f t="shared" si="1"/>
        <v>SANS</v>
      </c>
      <c r="E1000" s="3" t="s">
        <v>183</v>
      </c>
      <c r="F1000" s="3" t="s">
        <v>1292</v>
      </c>
    </row>
    <row r="1001">
      <c r="A1001" s="3" t="s">
        <v>12156</v>
      </c>
      <c r="B1001" s="1">
        <v>0.0</v>
      </c>
      <c r="C1001" s="1" t="s">
        <v>11196</v>
      </c>
      <c r="D1001" s="3" t="str">
        <f t="shared" si="1"/>
        <v>SANS</v>
      </c>
      <c r="E1001" s="3" t="s">
        <v>183</v>
      </c>
      <c r="F1001" s="3" t="s">
        <v>1292</v>
      </c>
    </row>
    <row r="1002">
      <c r="A1002" s="3" t="s">
        <v>12157</v>
      </c>
      <c r="B1002" s="1">
        <v>0.0</v>
      </c>
      <c r="C1002" s="1" t="s">
        <v>11222</v>
      </c>
      <c r="D1002" s="3" t="str">
        <f t="shared" si="1"/>
        <v>SANS</v>
      </c>
      <c r="E1002" s="3" t="s">
        <v>183</v>
      </c>
      <c r="F1002" s="3" t="s">
        <v>1292</v>
      </c>
    </row>
    <row r="1003">
      <c r="A1003" s="3" t="s">
        <v>12158</v>
      </c>
      <c r="B1003" s="1">
        <v>0.0</v>
      </c>
      <c r="C1003" s="1" t="s">
        <v>11196</v>
      </c>
      <c r="D1003" s="3" t="str">
        <f t="shared" si="1"/>
        <v>SANS</v>
      </c>
      <c r="E1003" s="3" t="s">
        <v>183</v>
      </c>
      <c r="F1003" s="3" t="s">
        <v>1292</v>
      </c>
    </row>
    <row r="1004">
      <c r="A1004" s="3" t="s">
        <v>12159</v>
      </c>
      <c r="B1004" s="1">
        <v>0.0</v>
      </c>
      <c r="C1004" s="1" t="s">
        <v>11196</v>
      </c>
      <c r="D1004" s="3" t="str">
        <f t="shared" si="1"/>
        <v>SANS</v>
      </c>
      <c r="E1004" s="3" t="s">
        <v>183</v>
      </c>
      <c r="F1004" s="3" t="s">
        <v>1292</v>
      </c>
    </row>
    <row r="1005">
      <c r="A1005" s="3" t="s">
        <v>12160</v>
      </c>
      <c r="B1005" s="1">
        <v>0.0</v>
      </c>
      <c r="C1005" s="1" t="s">
        <v>11196</v>
      </c>
      <c r="D1005" s="3" t="str">
        <f t="shared" si="1"/>
        <v>SANS</v>
      </c>
      <c r="E1005" s="3" t="s">
        <v>183</v>
      </c>
      <c r="F1005" s="3" t="s">
        <v>1292</v>
      </c>
    </row>
    <row r="1006">
      <c r="A1006" s="3" t="s">
        <v>12161</v>
      </c>
      <c r="B1006" s="1">
        <v>0.0</v>
      </c>
      <c r="C1006" s="1" t="s">
        <v>11196</v>
      </c>
      <c r="D1006" s="3" t="str">
        <f t="shared" si="1"/>
        <v>SANS</v>
      </c>
      <c r="E1006" s="3" t="s">
        <v>183</v>
      </c>
      <c r="F1006" s="3" t="s">
        <v>1292</v>
      </c>
    </row>
    <row r="1007">
      <c r="A1007" s="3" t="s">
        <v>12162</v>
      </c>
      <c r="B1007" s="1">
        <v>0.0</v>
      </c>
      <c r="C1007" s="1" t="s">
        <v>11196</v>
      </c>
      <c r="D1007" s="3" t="str">
        <f t="shared" si="1"/>
        <v>SANS</v>
      </c>
      <c r="E1007" s="3" t="s">
        <v>183</v>
      </c>
      <c r="F1007" s="3" t="s">
        <v>1292</v>
      </c>
    </row>
    <row r="1008">
      <c r="A1008" s="3" t="s">
        <v>12163</v>
      </c>
      <c r="B1008" s="1">
        <v>0.0</v>
      </c>
      <c r="C1008" s="1" t="s">
        <v>11196</v>
      </c>
      <c r="D1008" s="3" t="str">
        <f t="shared" si="1"/>
        <v>SANS</v>
      </c>
      <c r="E1008" s="3" t="s">
        <v>183</v>
      </c>
      <c r="F1008" s="3" t="s">
        <v>1292</v>
      </c>
    </row>
    <row r="1009">
      <c r="A1009" s="3" t="s">
        <v>12164</v>
      </c>
      <c r="B1009" s="1">
        <v>0.0</v>
      </c>
      <c r="C1009" s="1" t="s">
        <v>11196</v>
      </c>
      <c r="D1009" s="3" t="str">
        <f t="shared" si="1"/>
        <v>SANS</v>
      </c>
      <c r="E1009" s="3" t="s">
        <v>183</v>
      </c>
      <c r="F1009" s="3" t="s">
        <v>1292</v>
      </c>
    </row>
    <row r="1010">
      <c r="A1010" s="3" t="s">
        <v>12165</v>
      </c>
      <c r="B1010" s="1">
        <v>0.0</v>
      </c>
      <c r="C1010" s="1" t="s">
        <v>11200</v>
      </c>
      <c r="D1010" s="3" t="str">
        <f t="shared" si="1"/>
        <v>SANS</v>
      </c>
      <c r="E1010" s="3" t="s">
        <v>183</v>
      </c>
      <c r="F1010" s="3" t="s">
        <v>1292</v>
      </c>
    </row>
    <row r="1011">
      <c r="A1011" s="3" t="s">
        <v>12166</v>
      </c>
      <c r="B1011" s="1">
        <v>0.0</v>
      </c>
      <c r="C1011" s="1" t="s">
        <v>11214</v>
      </c>
      <c r="D1011" s="3" t="str">
        <f t="shared" si="1"/>
        <v>SANS</v>
      </c>
      <c r="E1011" s="3" t="s">
        <v>183</v>
      </c>
      <c r="F1011" s="3" t="s">
        <v>1292</v>
      </c>
    </row>
    <row r="1012">
      <c r="A1012" s="3" t="s">
        <v>12167</v>
      </c>
      <c r="B1012" s="1">
        <v>0.0</v>
      </c>
      <c r="C1012" s="1" t="s">
        <v>11196</v>
      </c>
      <c r="D1012" s="3" t="str">
        <f t="shared" si="1"/>
        <v>SANS</v>
      </c>
      <c r="E1012" s="3" t="s">
        <v>183</v>
      </c>
      <c r="F1012" s="3" t="s">
        <v>1292</v>
      </c>
    </row>
    <row r="1013">
      <c r="A1013" s="3" t="s">
        <v>12168</v>
      </c>
      <c r="B1013" s="1">
        <v>0.0</v>
      </c>
      <c r="C1013" s="1" t="s">
        <v>11196</v>
      </c>
      <c r="D1013" s="3" t="str">
        <f t="shared" si="1"/>
        <v>SANS</v>
      </c>
      <c r="E1013" s="3" t="s">
        <v>183</v>
      </c>
      <c r="F1013" s="3" t="s">
        <v>1292</v>
      </c>
    </row>
    <row r="1014">
      <c r="A1014" s="3" t="s">
        <v>12169</v>
      </c>
      <c r="B1014" s="1">
        <v>0.0</v>
      </c>
      <c r="C1014" s="1" t="s">
        <v>11196</v>
      </c>
      <c r="D1014" s="3" t="str">
        <f t="shared" si="1"/>
        <v>SANS</v>
      </c>
      <c r="E1014" s="3" t="s">
        <v>183</v>
      </c>
      <c r="F1014" s="3" t="s">
        <v>1292</v>
      </c>
    </row>
    <row r="1015">
      <c r="A1015" s="3" t="s">
        <v>12170</v>
      </c>
      <c r="B1015" s="1">
        <v>0.0</v>
      </c>
      <c r="C1015" s="1" t="s">
        <v>11196</v>
      </c>
      <c r="D1015" s="3" t="str">
        <f t="shared" si="1"/>
        <v>SANS</v>
      </c>
      <c r="E1015" s="3" t="s">
        <v>183</v>
      </c>
      <c r="F1015" s="3" t="s">
        <v>1292</v>
      </c>
    </row>
    <row r="1016">
      <c r="A1016" s="3" t="s">
        <v>12171</v>
      </c>
      <c r="B1016" s="1">
        <v>0.0</v>
      </c>
      <c r="C1016" s="1" t="s">
        <v>11196</v>
      </c>
      <c r="D1016" s="3" t="str">
        <f t="shared" si="1"/>
        <v>SANS</v>
      </c>
      <c r="E1016" s="3" t="s">
        <v>183</v>
      </c>
      <c r="F1016" s="3" t="s">
        <v>1292</v>
      </c>
    </row>
    <row r="1017">
      <c r="A1017" s="3" t="s">
        <v>12172</v>
      </c>
      <c r="B1017" s="1">
        <v>0.0</v>
      </c>
      <c r="C1017" s="1" t="s">
        <v>11196</v>
      </c>
      <c r="D1017" s="3" t="str">
        <f t="shared" si="1"/>
        <v>SANS</v>
      </c>
      <c r="E1017" s="3" t="s">
        <v>183</v>
      </c>
      <c r="F1017" s="3" t="s">
        <v>1292</v>
      </c>
    </row>
    <row r="1018">
      <c r="A1018" s="3" t="s">
        <v>12173</v>
      </c>
      <c r="B1018" s="1">
        <v>0.0</v>
      </c>
      <c r="C1018" s="1" t="s">
        <v>11196</v>
      </c>
      <c r="D1018" s="3" t="str">
        <f t="shared" si="1"/>
        <v>SANS</v>
      </c>
      <c r="E1018" s="3" t="s">
        <v>183</v>
      </c>
      <c r="F1018" s="3" t="s">
        <v>1292</v>
      </c>
    </row>
    <row r="1019">
      <c r="A1019" s="3" t="s">
        <v>12174</v>
      </c>
      <c r="B1019" s="1">
        <v>0.0</v>
      </c>
      <c r="C1019" s="1" t="s">
        <v>11196</v>
      </c>
      <c r="D1019" s="3" t="str">
        <f t="shared" si="1"/>
        <v>SANS</v>
      </c>
      <c r="E1019" s="3" t="s">
        <v>183</v>
      </c>
      <c r="F1019" s="3" t="s">
        <v>1292</v>
      </c>
    </row>
    <row r="1020">
      <c r="A1020" s="3" t="s">
        <v>12175</v>
      </c>
      <c r="B1020" s="1">
        <v>0.0</v>
      </c>
      <c r="C1020" s="1" t="s">
        <v>11196</v>
      </c>
      <c r="D1020" s="3" t="str">
        <f t="shared" si="1"/>
        <v>SANS</v>
      </c>
      <c r="E1020" s="3" t="s">
        <v>183</v>
      </c>
      <c r="F1020" s="3" t="s">
        <v>1292</v>
      </c>
    </row>
    <row r="1021">
      <c r="A1021" s="3" t="s">
        <v>12176</v>
      </c>
      <c r="B1021" s="1">
        <v>0.0</v>
      </c>
      <c r="C1021" s="1" t="s">
        <v>11196</v>
      </c>
      <c r="D1021" s="3" t="str">
        <f t="shared" si="1"/>
        <v>SANS</v>
      </c>
      <c r="E1021" s="3" t="s">
        <v>183</v>
      </c>
      <c r="F1021" s="3" t="s">
        <v>1292</v>
      </c>
    </row>
    <row r="1022">
      <c r="A1022" s="3" t="s">
        <v>12177</v>
      </c>
      <c r="B1022" s="1">
        <v>0.0</v>
      </c>
      <c r="C1022" s="1" t="s">
        <v>11196</v>
      </c>
      <c r="D1022" s="3" t="str">
        <f t="shared" si="1"/>
        <v>SANS</v>
      </c>
      <c r="E1022" s="3" t="s">
        <v>183</v>
      </c>
      <c r="F1022" s="3" t="s">
        <v>1292</v>
      </c>
    </row>
    <row r="1023">
      <c r="A1023" s="3" t="s">
        <v>12178</v>
      </c>
      <c r="B1023" s="1">
        <v>0.0</v>
      </c>
      <c r="C1023" s="1" t="s">
        <v>11196</v>
      </c>
      <c r="D1023" s="3" t="str">
        <f t="shared" si="1"/>
        <v>SANS</v>
      </c>
      <c r="E1023" s="3" t="s">
        <v>183</v>
      </c>
      <c r="F1023" s="3" t="s">
        <v>1292</v>
      </c>
    </row>
    <row r="1024">
      <c r="A1024" s="3" t="s">
        <v>12179</v>
      </c>
      <c r="B1024" s="1">
        <v>0.0</v>
      </c>
      <c r="C1024" s="1" t="s">
        <v>11214</v>
      </c>
      <c r="D1024" s="3" t="str">
        <f t="shared" si="1"/>
        <v>SANS</v>
      </c>
      <c r="E1024" s="3" t="s">
        <v>183</v>
      </c>
      <c r="F1024" s="3" t="s">
        <v>1292</v>
      </c>
    </row>
    <row r="1025">
      <c r="A1025" s="3" t="s">
        <v>12180</v>
      </c>
      <c r="B1025" s="1">
        <v>0.0</v>
      </c>
      <c r="C1025" s="1" t="s">
        <v>11196</v>
      </c>
      <c r="D1025" s="3" t="str">
        <f t="shared" si="1"/>
        <v>SANS</v>
      </c>
      <c r="E1025" s="3" t="s">
        <v>183</v>
      </c>
      <c r="F1025" s="3" t="s">
        <v>1292</v>
      </c>
    </row>
    <row r="1026">
      <c r="A1026" s="3" t="s">
        <v>12181</v>
      </c>
      <c r="B1026" s="1">
        <v>0.0</v>
      </c>
      <c r="C1026" s="1" t="s">
        <v>11222</v>
      </c>
      <c r="D1026" s="3" t="str">
        <f t="shared" si="1"/>
        <v>SANS</v>
      </c>
      <c r="E1026" s="3" t="s">
        <v>183</v>
      </c>
      <c r="F1026" s="3" t="s">
        <v>1292</v>
      </c>
    </row>
    <row r="1027">
      <c r="A1027" s="3" t="s">
        <v>12182</v>
      </c>
      <c r="B1027" s="1">
        <v>0.0</v>
      </c>
      <c r="C1027" s="1" t="s">
        <v>11196</v>
      </c>
      <c r="D1027" s="3" t="str">
        <f t="shared" si="1"/>
        <v>SANS</v>
      </c>
      <c r="E1027" s="3" t="s">
        <v>312</v>
      </c>
      <c r="F1027" s="3" t="s">
        <v>2105</v>
      </c>
    </row>
    <row r="1028">
      <c r="A1028" s="3" t="s">
        <v>12183</v>
      </c>
      <c r="B1028" s="1">
        <v>0.0</v>
      </c>
      <c r="C1028" s="1" t="s">
        <v>11196</v>
      </c>
      <c r="D1028" s="3" t="str">
        <f t="shared" si="1"/>
        <v>SANS</v>
      </c>
      <c r="E1028" s="3" t="s">
        <v>312</v>
      </c>
      <c r="F1028" s="3" t="s">
        <v>2105</v>
      </c>
    </row>
    <row r="1029">
      <c r="A1029" s="3" t="s">
        <v>12184</v>
      </c>
      <c r="B1029" s="1">
        <v>0.0</v>
      </c>
      <c r="C1029" s="1" t="s">
        <v>11196</v>
      </c>
      <c r="D1029" s="3" t="str">
        <f t="shared" si="1"/>
        <v>SANS</v>
      </c>
      <c r="E1029" s="3" t="s">
        <v>312</v>
      </c>
      <c r="F1029" s="3" t="s">
        <v>2105</v>
      </c>
    </row>
    <row r="1030">
      <c r="A1030" s="3" t="s">
        <v>12185</v>
      </c>
      <c r="B1030" s="1">
        <v>0.0</v>
      </c>
      <c r="C1030" s="1" t="s">
        <v>11196</v>
      </c>
      <c r="D1030" s="3" t="str">
        <f t="shared" si="1"/>
        <v>SANS</v>
      </c>
      <c r="E1030" s="3" t="s">
        <v>312</v>
      </c>
      <c r="F1030" s="3" t="s">
        <v>2105</v>
      </c>
    </row>
    <row r="1031">
      <c r="A1031" s="3" t="s">
        <v>12186</v>
      </c>
      <c r="B1031" s="1">
        <v>0.0</v>
      </c>
      <c r="C1031" s="1" t="s">
        <v>11196</v>
      </c>
      <c r="D1031" s="3" t="str">
        <f t="shared" si="1"/>
        <v>SANS</v>
      </c>
      <c r="E1031" s="3" t="s">
        <v>312</v>
      </c>
      <c r="F1031" s="3" t="s">
        <v>2105</v>
      </c>
    </row>
    <row r="1032">
      <c r="A1032" s="3" t="s">
        <v>12187</v>
      </c>
      <c r="B1032" s="1">
        <v>0.0</v>
      </c>
      <c r="C1032" s="1" t="s">
        <v>11196</v>
      </c>
      <c r="D1032" s="3" t="str">
        <f t="shared" si="1"/>
        <v>SANS</v>
      </c>
      <c r="E1032" s="3" t="s">
        <v>312</v>
      </c>
      <c r="F1032" s="3" t="s">
        <v>2105</v>
      </c>
    </row>
    <row r="1033">
      <c r="A1033" s="3" t="s">
        <v>12188</v>
      </c>
      <c r="B1033" s="1">
        <v>0.0</v>
      </c>
      <c r="C1033" s="1" t="s">
        <v>11222</v>
      </c>
      <c r="D1033" s="3" t="str">
        <f t="shared" si="1"/>
        <v>SANS</v>
      </c>
      <c r="E1033" s="3" t="s">
        <v>312</v>
      </c>
      <c r="F1033" s="3" t="s">
        <v>2105</v>
      </c>
    </row>
    <row r="1034">
      <c r="A1034" s="3" t="s">
        <v>12189</v>
      </c>
      <c r="B1034" s="1">
        <v>0.0</v>
      </c>
      <c r="C1034" s="1" t="s">
        <v>11222</v>
      </c>
      <c r="D1034" s="3" t="str">
        <f t="shared" si="1"/>
        <v>SANS</v>
      </c>
      <c r="E1034" s="3" t="s">
        <v>312</v>
      </c>
      <c r="F1034" s="3" t="s">
        <v>2105</v>
      </c>
    </row>
    <row r="1035">
      <c r="A1035" s="3" t="s">
        <v>12190</v>
      </c>
      <c r="B1035" s="1">
        <v>0.0</v>
      </c>
      <c r="C1035" s="1" t="s">
        <v>11196</v>
      </c>
      <c r="D1035" s="3" t="str">
        <f t="shared" si="1"/>
        <v>SANS</v>
      </c>
      <c r="E1035" s="3" t="s">
        <v>312</v>
      </c>
      <c r="F1035" s="3" t="s">
        <v>2105</v>
      </c>
    </row>
    <row r="1036">
      <c r="A1036" s="3" t="s">
        <v>12191</v>
      </c>
      <c r="B1036" s="1">
        <v>0.0</v>
      </c>
      <c r="C1036" s="1" t="s">
        <v>11196</v>
      </c>
      <c r="D1036" s="3" t="str">
        <f t="shared" si="1"/>
        <v>SANS</v>
      </c>
      <c r="E1036" s="3" t="s">
        <v>312</v>
      </c>
      <c r="F1036" s="3" t="s">
        <v>2105</v>
      </c>
    </row>
    <row r="1037">
      <c r="A1037" s="3" t="s">
        <v>12192</v>
      </c>
      <c r="B1037" s="1">
        <v>0.0</v>
      </c>
      <c r="C1037" s="1" t="s">
        <v>11200</v>
      </c>
      <c r="D1037" s="3" t="str">
        <f t="shared" si="1"/>
        <v>SANS</v>
      </c>
      <c r="E1037" s="3" t="s">
        <v>312</v>
      </c>
      <c r="F1037" s="3" t="s">
        <v>2105</v>
      </c>
    </row>
    <row r="1038">
      <c r="A1038" s="3" t="s">
        <v>12193</v>
      </c>
      <c r="B1038" s="1">
        <v>0.0</v>
      </c>
      <c r="C1038" s="1" t="s">
        <v>11214</v>
      </c>
      <c r="D1038" s="3" t="str">
        <f t="shared" si="1"/>
        <v>SANS</v>
      </c>
      <c r="E1038" s="3" t="s">
        <v>312</v>
      </c>
      <c r="F1038" s="3" t="s">
        <v>2105</v>
      </c>
    </row>
    <row r="1039">
      <c r="A1039" s="3" t="s">
        <v>12194</v>
      </c>
      <c r="B1039" s="1">
        <v>0.0</v>
      </c>
      <c r="C1039" s="1" t="s">
        <v>11230</v>
      </c>
      <c r="D1039" s="3" t="str">
        <f t="shared" si="1"/>
        <v>SANS</v>
      </c>
      <c r="E1039" s="3" t="s">
        <v>312</v>
      </c>
      <c r="F1039" s="3" t="s">
        <v>2105</v>
      </c>
    </row>
    <row r="1040">
      <c r="A1040" s="3" t="s">
        <v>12195</v>
      </c>
      <c r="B1040" s="1">
        <v>0.0</v>
      </c>
      <c r="C1040" s="1" t="s">
        <v>11214</v>
      </c>
      <c r="D1040" s="3" t="str">
        <f t="shared" si="1"/>
        <v>SANS</v>
      </c>
      <c r="E1040" s="3" t="s">
        <v>312</v>
      </c>
      <c r="F1040" s="3" t="s">
        <v>2105</v>
      </c>
    </row>
    <row r="1041">
      <c r="A1041" s="3" t="s">
        <v>12196</v>
      </c>
      <c r="B1041" s="1">
        <v>0.0</v>
      </c>
      <c r="C1041" s="1" t="s">
        <v>11222</v>
      </c>
      <c r="D1041" s="3" t="str">
        <f t="shared" si="1"/>
        <v>SANS</v>
      </c>
      <c r="E1041" s="3" t="s">
        <v>312</v>
      </c>
      <c r="F1041" s="3" t="s">
        <v>2105</v>
      </c>
    </row>
    <row r="1042">
      <c r="A1042" s="3" t="s">
        <v>12197</v>
      </c>
      <c r="B1042" s="1">
        <v>0.0</v>
      </c>
      <c r="C1042" s="1" t="s">
        <v>11200</v>
      </c>
      <c r="D1042" s="3" t="str">
        <f t="shared" si="1"/>
        <v>SANS</v>
      </c>
      <c r="E1042" s="3" t="s">
        <v>312</v>
      </c>
      <c r="F1042" s="3" t="s">
        <v>2105</v>
      </c>
    </row>
    <row r="1043">
      <c r="A1043" s="3" t="s">
        <v>12198</v>
      </c>
      <c r="B1043" s="1">
        <v>0.0</v>
      </c>
      <c r="C1043" s="1" t="s">
        <v>11196</v>
      </c>
      <c r="D1043" s="3" t="str">
        <f t="shared" si="1"/>
        <v>SANS</v>
      </c>
      <c r="E1043" s="3" t="s">
        <v>312</v>
      </c>
      <c r="F1043" s="3" t="s">
        <v>2105</v>
      </c>
    </row>
    <row r="1044">
      <c r="A1044" s="3" t="s">
        <v>12199</v>
      </c>
      <c r="B1044" s="1">
        <v>0.0</v>
      </c>
      <c r="C1044" s="1" t="s">
        <v>11196</v>
      </c>
      <c r="D1044" s="3" t="str">
        <f t="shared" si="1"/>
        <v>SANS</v>
      </c>
      <c r="E1044" s="3" t="s">
        <v>312</v>
      </c>
      <c r="F1044" s="3" t="s">
        <v>2105</v>
      </c>
    </row>
    <row r="1045">
      <c r="A1045" s="3" t="s">
        <v>12200</v>
      </c>
      <c r="B1045" s="1">
        <v>0.0</v>
      </c>
      <c r="C1045" s="1" t="s">
        <v>11196</v>
      </c>
      <c r="D1045" s="3" t="str">
        <f t="shared" si="1"/>
        <v>SANS</v>
      </c>
      <c r="E1045" s="3" t="s">
        <v>312</v>
      </c>
      <c r="F1045" s="3" t="s">
        <v>2105</v>
      </c>
    </row>
    <row r="1046">
      <c r="A1046" s="3" t="s">
        <v>12201</v>
      </c>
      <c r="B1046" s="1">
        <v>0.0</v>
      </c>
      <c r="C1046" s="1" t="s">
        <v>11196</v>
      </c>
      <c r="D1046" s="3" t="str">
        <f t="shared" si="1"/>
        <v>SANS</v>
      </c>
      <c r="E1046" s="3" t="s">
        <v>312</v>
      </c>
      <c r="F1046" s="3" t="s">
        <v>2105</v>
      </c>
    </row>
    <row r="1047">
      <c r="A1047" s="3" t="s">
        <v>12202</v>
      </c>
      <c r="B1047" s="1">
        <v>0.0</v>
      </c>
      <c r="C1047" s="1" t="s">
        <v>11372</v>
      </c>
      <c r="D1047" s="3" t="str">
        <f t="shared" si="1"/>
        <v>SANS</v>
      </c>
      <c r="E1047" s="3" t="s">
        <v>312</v>
      </c>
      <c r="F1047" s="3" t="s">
        <v>2105</v>
      </c>
    </row>
    <row r="1048">
      <c r="A1048" s="3" t="s">
        <v>12203</v>
      </c>
      <c r="B1048" s="1">
        <v>0.0</v>
      </c>
      <c r="C1048" s="1" t="s">
        <v>11196</v>
      </c>
      <c r="D1048" s="3" t="str">
        <f t="shared" si="1"/>
        <v>SANS</v>
      </c>
      <c r="E1048" s="3" t="s">
        <v>312</v>
      </c>
      <c r="F1048" s="3" t="s">
        <v>2105</v>
      </c>
    </row>
    <row r="1049">
      <c r="A1049" s="3" t="s">
        <v>12204</v>
      </c>
      <c r="B1049" s="1">
        <v>0.0</v>
      </c>
      <c r="C1049" s="1" t="s">
        <v>11196</v>
      </c>
      <c r="D1049" s="3" t="str">
        <f t="shared" si="1"/>
        <v>SANS</v>
      </c>
      <c r="E1049" s="3" t="s">
        <v>312</v>
      </c>
      <c r="F1049" s="3" t="s">
        <v>2105</v>
      </c>
    </row>
    <row r="1050">
      <c r="A1050" s="3" t="s">
        <v>12205</v>
      </c>
      <c r="B1050" s="1">
        <v>0.0</v>
      </c>
      <c r="C1050" s="1" t="s">
        <v>11196</v>
      </c>
      <c r="D1050" s="3" t="str">
        <f t="shared" si="1"/>
        <v>SANS</v>
      </c>
      <c r="E1050" s="3" t="s">
        <v>312</v>
      </c>
      <c r="F1050" s="3" t="s">
        <v>2105</v>
      </c>
    </row>
    <row r="1051">
      <c r="A1051" s="3" t="s">
        <v>12206</v>
      </c>
      <c r="B1051" s="1">
        <v>0.0</v>
      </c>
      <c r="C1051" s="1" t="s">
        <v>11214</v>
      </c>
      <c r="D1051" s="3" t="str">
        <f t="shared" si="1"/>
        <v>SANS</v>
      </c>
      <c r="E1051" s="3" t="s">
        <v>312</v>
      </c>
      <c r="F1051" s="3" t="s">
        <v>2105</v>
      </c>
    </row>
    <row r="1052">
      <c r="A1052" s="3" t="s">
        <v>12207</v>
      </c>
      <c r="B1052" s="1">
        <v>0.0</v>
      </c>
      <c r="C1052" s="1" t="s">
        <v>11196</v>
      </c>
      <c r="D1052" s="3" t="str">
        <f t="shared" si="1"/>
        <v>SANS</v>
      </c>
      <c r="E1052" s="3" t="s">
        <v>312</v>
      </c>
      <c r="F1052" s="3" t="s">
        <v>2105</v>
      </c>
    </row>
    <row r="1053">
      <c r="A1053" s="3" t="s">
        <v>12208</v>
      </c>
      <c r="B1053" s="1">
        <v>0.0</v>
      </c>
      <c r="C1053" s="1" t="s">
        <v>11196</v>
      </c>
      <c r="D1053" s="3" t="str">
        <f t="shared" si="1"/>
        <v>SANS</v>
      </c>
      <c r="E1053" s="3" t="s">
        <v>312</v>
      </c>
      <c r="F1053" s="3" t="s">
        <v>2105</v>
      </c>
    </row>
    <row r="1054">
      <c r="A1054" s="3" t="s">
        <v>5568</v>
      </c>
      <c r="B1054" s="1">
        <v>0.0</v>
      </c>
      <c r="C1054" s="1" t="s">
        <v>11196</v>
      </c>
      <c r="D1054" s="3" t="str">
        <f t="shared" si="1"/>
        <v>SANS</v>
      </c>
      <c r="E1054" s="3" t="s">
        <v>312</v>
      </c>
      <c r="F1054" s="3" t="s">
        <v>2105</v>
      </c>
    </row>
    <row r="1055">
      <c r="A1055" s="3" t="s">
        <v>12209</v>
      </c>
      <c r="B1055" s="1">
        <v>0.0</v>
      </c>
      <c r="C1055" s="1" t="s">
        <v>11196</v>
      </c>
      <c r="D1055" s="3" t="str">
        <f t="shared" si="1"/>
        <v>SANS</v>
      </c>
      <c r="E1055" s="3" t="s">
        <v>312</v>
      </c>
      <c r="F1055" s="3" t="s">
        <v>2105</v>
      </c>
    </row>
    <row r="1056">
      <c r="A1056" s="3" t="s">
        <v>12210</v>
      </c>
      <c r="B1056" s="1">
        <v>0.0</v>
      </c>
      <c r="C1056" s="1" t="s">
        <v>11196</v>
      </c>
      <c r="D1056" s="3" t="str">
        <f t="shared" si="1"/>
        <v>SANS</v>
      </c>
      <c r="E1056" s="3" t="s">
        <v>312</v>
      </c>
      <c r="F1056" s="3" t="s">
        <v>2105</v>
      </c>
    </row>
    <row r="1057">
      <c r="A1057" s="3" t="s">
        <v>12211</v>
      </c>
      <c r="B1057" s="1">
        <v>0.0</v>
      </c>
      <c r="C1057" s="1" t="s">
        <v>11200</v>
      </c>
      <c r="D1057" s="3" t="str">
        <f t="shared" si="1"/>
        <v>SANS</v>
      </c>
      <c r="E1057" s="3" t="s">
        <v>312</v>
      </c>
      <c r="F1057" s="3" t="s">
        <v>2105</v>
      </c>
    </row>
    <row r="1058">
      <c r="A1058" s="3" t="s">
        <v>12212</v>
      </c>
      <c r="B1058" s="1">
        <v>0.0</v>
      </c>
      <c r="C1058" s="1" t="s">
        <v>11196</v>
      </c>
      <c r="D1058" s="3" t="str">
        <f t="shared" si="1"/>
        <v>SANS</v>
      </c>
      <c r="E1058" s="3" t="s">
        <v>312</v>
      </c>
      <c r="F1058" s="3" t="s">
        <v>2105</v>
      </c>
    </row>
    <row r="1059">
      <c r="A1059" s="3" t="s">
        <v>12213</v>
      </c>
      <c r="B1059" s="1">
        <v>0.0</v>
      </c>
      <c r="C1059" s="1" t="s">
        <v>11202</v>
      </c>
      <c r="D1059" s="3" t="str">
        <f t="shared" si="1"/>
        <v>SANS</v>
      </c>
      <c r="E1059" s="3" t="s">
        <v>312</v>
      </c>
      <c r="F1059" s="3" t="s">
        <v>2105</v>
      </c>
    </row>
    <row r="1060">
      <c r="A1060" s="3" t="s">
        <v>12214</v>
      </c>
      <c r="B1060" s="1">
        <v>0.0</v>
      </c>
      <c r="C1060" s="1" t="s">
        <v>11214</v>
      </c>
      <c r="D1060" s="3" t="str">
        <f t="shared" si="1"/>
        <v>SANS</v>
      </c>
      <c r="E1060" s="3" t="s">
        <v>312</v>
      </c>
      <c r="F1060" s="3" t="s">
        <v>2105</v>
      </c>
    </row>
    <row r="1061">
      <c r="A1061" s="3" t="s">
        <v>12215</v>
      </c>
      <c r="B1061" s="1">
        <v>0.0</v>
      </c>
      <c r="C1061" s="1" t="s">
        <v>11196</v>
      </c>
      <c r="D1061" s="3" t="str">
        <f t="shared" si="1"/>
        <v>SANS</v>
      </c>
      <c r="E1061" s="3" t="s">
        <v>312</v>
      </c>
      <c r="F1061" s="3" t="s">
        <v>2105</v>
      </c>
    </row>
    <row r="1062">
      <c r="A1062" s="3" t="s">
        <v>12216</v>
      </c>
      <c r="B1062" s="1">
        <v>0.0</v>
      </c>
      <c r="C1062" s="1" t="s">
        <v>11196</v>
      </c>
      <c r="D1062" s="3" t="str">
        <f t="shared" si="1"/>
        <v>SANS</v>
      </c>
      <c r="E1062" s="3" t="s">
        <v>312</v>
      </c>
      <c r="F1062" s="3" t="s">
        <v>2105</v>
      </c>
    </row>
    <row r="1063">
      <c r="A1063" s="3" t="s">
        <v>12217</v>
      </c>
      <c r="B1063" s="1">
        <v>0.0</v>
      </c>
      <c r="C1063" s="1" t="s">
        <v>11268</v>
      </c>
      <c r="D1063" s="3" t="str">
        <f t="shared" si="1"/>
        <v>SANS</v>
      </c>
      <c r="E1063" s="3" t="s">
        <v>312</v>
      </c>
      <c r="F1063" s="3" t="s">
        <v>2105</v>
      </c>
    </row>
    <row r="1064">
      <c r="A1064" s="3" t="s">
        <v>12218</v>
      </c>
      <c r="B1064" s="1">
        <v>0.0</v>
      </c>
      <c r="C1064" s="1" t="s">
        <v>11214</v>
      </c>
      <c r="D1064" s="3" t="str">
        <f t="shared" si="1"/>
        <v>SANS</v>
      </c>
      <c r="E1064" s="3" t="s">
        <v>312</v>
      </c>
      <c r="F1064" s="3" t="s">
        <v>2105</v>
      </c>
    </row>
    <row r="1065">
      <c r="A1065" s="3" t="s">
        <v>12219</v>
      </c>
      <c r="B1065" s="1">
        <v>0.0</v>
      </c>
      <c r="C1065" s="1" t="s">
        <v>11222</v>
      </c>
      <c r="D1065" s="3" t="str">
        <f t="shared" si="1"/>
        <v>SANS</v>
      </c>
      <c r="E1065" s="3" t="s">
        <v>312</v>
      </c>
      <c r="F1065" s="3" t="s">
        <v>2105</v>
      </c>
    </row>
    <row r="1066">
      <c r="A1066" s="3" t="s">
        <v>12220</v>
      </c>
      <c r="B1066" s="1">
        <v>0.0</v>
      </c>
      <c r="C1066" s="1" t="s">
        <v>11222</v>
      </c>
      <c r="D1066" s="3" t="str">
        <f t="shared" si="1"/>
        <v>SANS</v>
      </c>
      <c r="E1066" s="3" t="s">
        <v>312</v>
      </c>
      <c r="F1066" s="3" t="s">
        <v>2105</v>
      </c>
    </row>
    <row r="1067">
      <c r="A1067" s="3" t="s">
        <v>12221</v>
      </c>
      <c r="B1067" s="1">
        <v>0.0</v>
      </c>
      <c r="C1067" s="1" t="s">
        <v>11214</v>
      </c>
      <c r="D1067" s="3" t="str">
        <f t="shared" si="1"/>
        <v>SANS</v>
      </c>
      <c r="E1067" s="3" t="s">
        <v>312</v>
      </c>
      <c r="F1067" s="3" t="s">
        <v>2105</v>
      </c>
    </row>
    <row r="1068">
      <c r="A1068" s="3" t="s">
        <v>12222</v>
      </c>
      <c r="B1068" s="1">
        <v>0.0</v>
      </c>
      <c r="C1068" s="1" t="s">
        <v>11222</v>
      </c>
      <c r="D1068" s="3" t="str">
        <f t="shared" si="1"/>
        <v>SANS</v>
      </c>
      <c r="E1068" s="3" t="s">
        <v>312</v>
      </c>
      <c r="F1068" s="3" t="s">
        <v>2105</v>
      </c>
    </row>
    <row r="1069">
      <c r="A1069" s="3" t="s">
        <v>12223</v>
      </c>
      <c r="B1069" s="1">
        <v>0.0</v>
      </c>
      <c r="C1069" s="1" t="s">
        <v>11214</v>
      </c>
      <c r="D1069" s="3" t="str">
        <f t="shared" si="1"/>
        <v>SANS</v>
      </c>
      <c r="E1069" s="3" t="s">
        <v>312</v>
      </c>
      <c r="F1069" s="3" t="s">
        <v>2105</v>
      </c>
    </row>
    <row r="1070">
      <c r="A1070" s="3" t="s">
        <v>12224</v>
      </c>
      <c r="B1070" s="1">
        <v>0.0</v>
      </c>
      <c r="C1070" s="1" t="s">
        <v>11196</v>
      </c>
      <c r="D1070" s="3" t="str">
        <f t="shared" si="1"/>
        <v>SANS</v>
      </c>
      <c r="E1070" s="3" t="s">
        <v>312</v>
      </c>
      <c r="F1070" s="3" t="s">
        <v>2105</v>
      </c>
    </row>
    <row r="1071">
      <c r="A1071" s="3" t="s">
        <v>12225</v>
      </c>
      <c r="B1071" s="1">
        <v>0.0</v>
      </c>
      <c r="C1071" s="1" t="s">
        <v>11200</v>
      </c>
      <c r="D1071" s="3" t="str">
        <f t="shared" si="1"/>
        <v>SANS</v>
      </c>
      <c r="E1071" s="3" t="s">
        <v>312</v>
      </c>
      <c r="F1071" s="3" t="s">
        <v>2105</v>
      </c>
    </row>
    <row r="1072">
      <c r="A1072" s="3" t="s">
        <v>12226</v>
      </c>
      <c r="B1072" s="1">
        <v>0.0</v>
      </c>
      <c r="C1072" s="1" t="s">
        <v>11196</v>
      </c>
      <c r="D1072" s="3" t="str">
        <f t="shared" si="1"/>
        <v>SANS</v>
      </c>
      <c r="E1072" s="3" t="s">
        <v>312</v>
      </c>
      <c r="F1072" s="3" t="s">
        <v>2105</v>
      </c>
    </row>
    <row r="1073">
      <c r="A1073" s="3" t="s">
        <v>12227</v>
      </c>
      <c r="B1073" s="1">
        <v>0.0</v>
      </c>
      <c r="C1073" s="1" t="s">
        <v>11196</v>
      </c>
      <c r="D1073" s="3" t="str">
        <f t="shared" si="1"/>
        <v>SANS</v>
      </c>
      <c r="E1073" s="3" t="s">
        <v>312</v>
      </c>
      <c r="F1073" s="3" t="s">
        <v>2105</v>
      </c>
    </row>
    <row r="1074">
      <c r="A1074" s="3" t="s">
        <v>12228</v>
      </c>
      <c r="B1074" s="1">
        <v>0.0</v>
      </c>
      <c r="C1074" s="1" t="s">
        <v>11200</v>
      </c>
      <c r="D1074" s="3" t="str">
        <f t="shared" si="1"/>
        <v>SANS</v>
      </c>
      <c r="E1074" s="3" t="s">
        <v>312</v>
      </c>
      <c r="F1074" s="3" t="s">
        <v>2105</v>
      </c>
    </row>
    <row r="1075">
      <c r="A1075" s="3" t="s">
        <v>12229</v>
      </c>
      <c r="B1075" s="1">
        <v>0.0</v>
      </c>
      <c r="C1075" s="1" t="s">
        <v>11214</v>
      </c>
      <c r="D1075" s="3" t="str">
        <f t="shared" si="1"/>
        <v>SANS</v>
      </c>
      <c r="E1075" s="3" t="s">
        <v>312</v>
      </c>
      <c r="F1075" s="3" t="s">
        <v>2105</v>
      </c>
    </row>
    <row r="1076">
      <c r="A1076" s="3" t="s">
        <v>12230</v>
      </c>
      <c r="B1076" s="1">
        <v>0.0</v>
      </c>
      <c r="C1076" s="1" t="s">
        <v>11196</v>
      </c>
      <c r="D1076" s="3" t="str">
        <f t="shared" si="1"/>
        <v>SANS</v>
      </c>
      <c r="E1076" s="3" t="s">
        <v>312</v>
      </c>
      <c r="F1076" s="3" t="s">
        <v>2105</v>
      </c>
    </row>
    <row r="1077">
      <c r="A1077" s="3" t="s">
        <v>12231</v>
      </c>
      <c r="B1077" s="1">
        <v>0.0</v>
      </c>
      <c r="C1077" s="1" t="s">
        <v>11196</v>
      </c>
      <c r="D1077" s="3" t="str">
        <f t="shared" si="1"/>
        <v>SANS</v>
      </c>
      <c r="E1077" s="3" t="s">
        <v>312</v>
      </c>
      <c r="F1077" s="3" t="s">
        <v>2105</v>
      </c>
    </row>
    <row r="1078">
      <c r="A1078" s="3" t="s">
        <v>12232</v>
      </c>
      <c r="B1078" s="1">
        <v>0.0</v>
      </c>
      <c r="C1078" s="1" t="s">
        <v>11200</v>
      </c>
      <c r="D1078" s="3" t="str">
        <f t="shared" si="1"/>
        <v>SANS</v>
      </c>
      <c r="E1078" s="3" t="s">
        <v>312</v>
      </c>
      <c r="F1078" s="3" t="s">
        <v>2105</v>
      </c>
    </row>
    <row r="1079">
      <c r="A1079" s="3" t="s">
        <v>12233</v>
      </c>
      <c r="B1079" s="1">
        <v>0.0</v>
      </c>
      <c r="C1079" s="1" t="s">
        <v>11196</v>
      </c>
      <c r="D1079" s="3" t="str">
        <f t="shared" si="1"/>
        <v>SANS</v>
      </c>
      <c r="E1079" s="3" t="s">
        <v>312</v>
      </c>
      <c r="F1079" s="3" t="s">
        <v>2105</v>
      </c>
    </row>
    <row r="1080">
      <c r="A1080" s="3" t="s">
        <v>12234</v>
      </c>
      <c r="B1080" s="1">
        <v>0.0</v>
      </c>
      <c r="C1080" s="1" t="s">
        <v>11196</v>
      </c>
      <c r="D1080" s="3" t="str">
        <f t="shared" si="1"/>
        <v>SANS</v>
      </c>
      <c r="E1080" s="3" t="s">
        <v>312</v>
      </c>
      <c r="F1080" s="3" t="s">
        <v>2105</v>
      </c>
    </row>
    <row r="1081">
      <c r="A1081" s="3" t="s">
        <v>12235</v>
      </c>
      <c r="B1081" s="1">
        <v>0.0</v>
      </c>
      <c r="C1081" s="1" t="s">
        <v>11196</v>
      </c>
      <c r="D1081" s="3" t="str">
        <f t="shared" si="1"/>
        <v>SANS</v>
      </c>
      <c r="E1081" s="3" t="s">
        <v>312</v>
      </c>
      <c r="F1081" s="3" t="s">
        <v>2105</v>
      </c>
    </row>
    <row r="1082">
      <c r="A1082" s="3" t="s">
        <v>12236</v>
      </c>
      <c r="B1082" s="1">
        <v>0.0</v>
      </c>
      <c r="C1082" s="1" t="s">
        <v>11196</v>
      </c>
      <c r="D1082" s="3" t="str">
        <f t="shared" si="1"/>
        <v>SANS</v>
      </c>
      <c r="E1082" s="3" t="s">
        <v>312</v>
      </c>
      <c r="F1082" s="3" t="s">
        <v>2105</v>
      </c>
    </row>
    <row r="1083">
      <c r="A1083" s="3" t="s">
        <v>907</v>
      </c>
      <c r="B1083" s="1">
        <v>0.0</v>
      </c>
      <c r="C1083" s="1" t="s">
        <v>11200</v>
      </c>
      <c r="D1083" s="3" t="str">
        <f t="shared" si="1"/>
        <v>SANS</v>
      </c>
      <c r="E1083" s="3" t="s">
        <v>312</v>
      </c>
      <c r="F1083" s="3" t="s">
        <v>2105</v>
      </c>
    </row>
    <row r="1084">
      <c r="A1084" s="3" t="s">
        <v>12237</v>
      </c>
      <c r="B1084" s="1">
        <v>0.0</v>
      </c>
      <c r="C1084" s="1" t="s">
        <v>11196</v>
      </c>
      <c r="D1084" s="3" t="str">
        <f t="shared" si="1"/>
        <v>SANS</v>
      </c>
      <c r="E1084" s="3" t="s">
        <v>312</v>
      </c>
      <c r="F1084" s="3" t="s">
        <v>2105</v>
      </c>
    </row>
    <row r="1085">
      <c r="A1085" s="3" t="s">
        <v>12238</v>
      </c>
      <c r="B1085" s="1">
        <v>0.0</v>
      </c>
      <c r="C1085" s="1" t="s">
        <v>11196</v>
      </c>
      <c r="D1085" s="3" t="str">
        <f t="shared" si="1"/>
        <v>SANS</v>
      </c>
      <c r="E1085" s="3" t="s">
        <v>312</v>
      </c>
      <c r="F1085" s="3" t="s">
        <v>2105</v>
      </c>
    </row>
    <row r="1086">
      <c r="A1086" s="3" t="s">
        <v>12239</v>
      </c>
      <c r="B1086" s="1">
        <v>0.0</v>
      </c>
      <c r="C1086" s="1" t="s">
        <v>11196</v>
      </c>
      <c r="D1086" s="3" t="str">
        <f t="shared" si="1"/>
        <v>SANS</v>
      </c>
      <c r="E1086" s="3" t="s">
        <v>312</v>
      </c>
      <c r="F1086" s="3" t="s">
        <v>2105</v>
      </c>
    </row>
    <row r="1087">
      <c r="A1087" s="3" t="s">
        <v>12240</v>
      </c>
      <c r="B1087" s="1">
        <v>0.0</v>
      </c>
      <c r="C1087" s="1" t="s">
        <v>11222</v>
      </c>
      <c r="D1087" s="3" t="str">
        <f t="shared" si="1"/>
        <v>SANS</v>
      </c>
      <c r="E1087" s="3" t="s">
        <v>312</v>
      </c>
      <c r="F1087" s="3" t="s">
        <v>2105</v>
      </c>
    </row>
    <row r="1088">
      <c r="A1088" s="3" t="s">
        <v>12241</v>
      </c>
      <c r="B1088" s="1">
        <v>0.0</v>
      </c>
      <c r="C1088" s="1" t="s">
        <v>11196</v>
      </c>
      <c r="D1088" s="3" t="str">
        <f t="shared" si="1"/>
        <v>SANS</v>
      </c>
      <c r="E1088" s="3" t="s">
        <v>312</v>
      </c>
      <c r="F1088" s="3" t="s">
        <v>2105</v>
      </c>
    </row>
    <row r="1089">
      <c r="A1089" s="3" t="s">
        <v>12242</v>
      </c>
      <c r="B1089" s="1">
        <v>0.0</v>
      </c>
      <c r="C1089" s="1" t="s">
        <v>11196</v>
      </c>
      <c r="D1089" s="3" t="str">
        <f t="shared" si="1"/>
        <v>SANS</v>
      </c>
      <c r="E1089" s="3" t="s">
        <v>382</v>
      </c>
      <c r="F1089" s="3" t="s">
        <v>11</v>
      </c>
    </row>
    <row r="1090">
      <c r="A1090" s="3" t="s">
        <v>12243</v>
      </c>
      <c r="B1090" s="1">
        <v>0.0</v>
      </c>
      <c r="C1090" s="1" t="s">
        <v>11196</v>
      </c>
      <c r="D1090" s="3" t="str">
        <f t="shared" si="1"/>
        <v>SANS</v>
      </c>
      <c r="E1090" s="3" t="s">
        <v>382</v>
      </c>
      <c r="F1090" s="3" t="s">
        <v>11</v>
      </c>
    </row>
    <row r="1091">
      <c r="A1091" s="3" t="s">
        <v>12244</v>
      </c>
      <c r="B1091" s="1">
        <v>0.0</v>
      </c>
      <c r="C1091" s="1" t="s">
        <v>11196</v>
      </c>
      <c r="D1091" s="3" t="str">
        <f t="shared" si="1"/>
        <v>SANS</v>
      </c>
      <c r="E1091" s="3" t="s">
        <v>382</v>
      </c>
      <c r="F1091" s="3" t="s">
        <v>11</v>
      </c>
    </row>
    <row r="1092">
      <c r="A1092" s="3" t="s">
        <v>12245</v>
      </c>
      <c r="B1092" s="1">
        <v>0.0</v>
      </c>
      <c r="C1092" s="1" t="s">
        <v>11196</v>
      </c>
      <c r="D1092" s="3" t="str">
        <f t="shared" si="1"/>
        <v>SANS</v>
      </c>
      <c r="E1092" s="3" t="s">
        <v>382</v>
      </c>
      <c r="F1092" s="3" t="s">
        <v>11</v>
      </c>
    </row>
    <row r="1093">
      <c r="A1093" s="3" t="s">
        <v>12246</v>
      </c>
      <c r="B1093" s="1">
        <v>0.0</v>
      </c>
      <c r="C1093" s="1" t="s">
        <v>11196</v>
      </c>
      <c r="D1093" s="3" t="str">
        <f t="shared" si="1"/>
        <v>SANS</v>
      </c>
      <c r="E1093" s="3" t="s">
        <v>382</v>
      </c>
      <c r="F1093" s="3" t="s">
        <v>11</v>
      </c>
    </row>
    <row r="1094">
      <c r="A1094" s="3" t="s">
        <v>12247</v>
      </c>
      <c r="B1094" s="1">
        <v>0.0</v>
      </c>
      <c r="C1094" s="1" t="s">
        <v>11200</v>
      </c>
      <c r="D1094" s="3" t="str">
        <f t="shared" si="1"/>
        <v>SANS</v>
      </c>
      <c r="E1094" s="3" t="s">
        <v>382</v>
      </c>
      <c r="F1094" s="3" t="s">
        <v>11</v>
      </c>
    </row>
    <row r="1095">
      <c r="A1095" s="3" t="s">
        <v>12248</v>
      </c>
      <c r="B1095" s="1">
        <v>0.0</v>
      </c>
      <c r="C1095" s="1" t="s">
        <v>11196</v>
      </c>
      <c r="D1095" s="3" t="str">
        <f t="shared" si="1"/>
        <v>SANS</v>
      </c>
      <c r="E1095" s="3" t="s">
        <v>382</v>
      </c>
      <c r="F1095" s="3" t="s">
        <v>11</v>
      </c>
    </row>
    <row r="1096">
      <c r="A1096" s="3" t="s">
        <v>12249</v>
      </c>
      <c r="B1096" s="1">
        <v>0.0</v>
      </c>
      <c r="C1096" s="1" t="s">
        <v>11222</v>
      </c>
      <c r="D1096" s="3" t="str">
        <f t="shared" si="1"/>
        <v>SANS</v>
      </c>
      <c r="E1096" s="3" t="s">
        <v>382</v>
      </c>
      <c r="F1096" s="3" t="s">
        <v>11</v>
      </c>
    </row>
    <row r="1097">
      <c r="A1097" s="3" t="s">
        <v>12250</v>
      </c>
      <c r="B1097" s="1">
        <v>0.0</v>
      </c>
      <c r="C1097" s="1" t="s">
        <v>11196</v>
      </c>
      <c r="D1097" s="3" t="str">
        <f t="shared" si="1"/>
        <v>SANS</v>
      </c>
      <c r="E1097" s="3" t="s">
        <v>382</v>
      </c>
      <c r="F1097" s="3" t="s">
        <v>11</v>
      </c>
    </row>
    <row r="1098">
      <c r="A1098" s="3" t="s">
        <v>12251</v>
      </c>
      <c r="B1098" s="1">
        <v>0.0</v>
      </c>
      <c r="C1098" s="1" t="s">
        <v>11214</v>
      </c>
      <c r="D1098" s="3" t="str">
        <f t="shared" si="1"/>
        <v>SANS</v>
      </c>
      <c r="E1098" s="3" t="s">
        <v>382</v>
      </c>
      <c r="F1098" s="3" t="s">
        <v>11</v>
      </c>
    </row>
    <row r="1099">
      <c r="A1099" s="3" t="s">
        <v>12252</v>
      </c>
      <c r="B1099" s="1">
        <v>0.0</v>
      </c>
      <c r="C1099" s="1" t="s">
        <v>11196</v>
      </c>
      <c r="D1099" s="3" t="str">
        <f t="shared" si="1"/>
        <v>SANS</v>
      </c>
      <c r="E1099" s="3" t="s">
        <v>382</v>
      </c>
      <c r="F1099" s="3" t="s">
        <v>11</v>
      </c>
    </row>
    <row r="1100">
      <c r="A1100" s="3" t="s">
        <v>12253</v>
      </c>
      <c r="B1100" s="1">
        <v>0.0</v>
      </c>
      <c r="C1100" s="1" t="s">
        <v>11196</v>
      </c>
      <c r="D1100" s="3" t="str">
        <f t="shared" si="1"/>
        <v>SANS</v>
      </c>
      <c r="E1100" s="3" t="s">
        <v>382</v>
      </c>
      <c r="F1100" s="3" t="s">
        <v>11</v>
      </c>
    </row>
    <row r="1101">
      <c r="A1101" s="3" t="s">
        <v>12254</v>
      </c>
      <c r="B1101" s="1">
        <v>0.0</v>
      </c>
      <c r="C1101" s="1" t="s">
        <v>11196</v>
      </c>
      <c r="D1101" s="3" t="str">
        <f t="shared" si="1"/>
        <v>SANS</v>
      </c>
      <c r="E1101" s="3" t="s">
        <v>382</v>
      </c>
      <c r="F1101" s="3" t="s">
        <v>11</v>
      </c>
    </row>
    <row r="1102">
      <c r="A1102" s="3" t="s">
        <v>12255</v>
      </c>
      <c r="B1102" s="1">
        <v>0.0</v>
      </c>
      <c r="C1102" s="1" t="s">
        <v>11196</v>
      </c>
      <c r="D1102" s="3" t="str">
        <f t="shared" si="1"/>
        <v>SANS</v>
      </c>
      <c r="E1102" s="3" t="s">
        <v>382</v>
      </c>
      <c r="F1102" s="3" t="s">
        <v>11</v>
      </c>
    </row>
    <row r="1103">
      <c r="A1103" s="3" t="s">
        <v>12256</v>
      </c>
      <c r="B1103" s="1">
        <v>0.0</v>
      </c>
      <c r="C1103" s="1" t="s">
        <v>11196</v>
      </c>
      <c r="D1103" s="3" t="str">
        <f t="shared" si="1"/>
        <v>SANS</v>
      </c>
      <c r="E1103" s="3" t="s">
        <v>382</v>
      </c>
      <c r="F1103" s="3" t="s">
        <v>11</v>
      </c>
    </row>
    <row r="1104">
      <c r="A1104" s="3" t="s">
        <v>7043</v>
      </c>
      <c r="B1104" s="1">
        <v>0.0</v>
      </c>
      <c r="C1104" s="1" t="s">
        <v>11196</v>
      </c>
      <c r="D1104" s="3" t="str">
        <f t="shared" si="1"/>
        <v>SANS</v>
      </c>
      <c r="E1104" s="3" t="s">
        <v>382</v>
      </c>
      <c r="F1104" s="3" t="s">
        <v>11</v>
      </c>
    </row>
    <row r="1105">
      <c r="A1105" s="3" t="s">
        <v>12257</v>
      </c>
      <c r="B1105" s="1">
        <v>0.0</v>
      </c>
      <c r="C1105" s="1" t="s">
        <v>11214</v>
      </c>
      <c r="D1105" s="3" t="str">
        <f t="shared" si="1"/>
        <v>SANS</v>
      </c>
      <c r="E1105" s="3" t="s">
        <v>382</v>
      </c>
      <c r="F1105" s="3" t="s">
        <v>11</v>
      </c>
    </row>
    <row r="1106">
      <c r="A1106" s="3" t="s">
        <v>12258</v>
      </c>
      <c r="B1106" s="1">
        <v>0.0</v>
      </c>
      <c r="C1106" s="1" t="s">
        <v>11196</v>
      </c>
      <c r="D1106" s="3" t="str">
        <f t="shared" si="1"/>
        <v>SANS</v>
      </c>
      <c r="E1106" s="3" t="s">
        <v>382</v>
      </c>
      <c r="F1106" s="3" t="s">
        <v>11</v>
      </c>
    </row>
    <row r="1107">
      <c r="A1107" s="3" t="s">
        <v>12259</v>
      </c>
      <c r="B1107" s="1">
        <v>0.0</v>
      </c>
      <c r="C1107" s="1" t="s">
        <v>11196</v>
      </c>
      <c r="D1107" s="3" t="str">
        <f t="shared" si="1"/>
        <v>SANS</v>
      </c>
      <c r="E1107" s="3" t="s">
        <v>382</v>
      </c>
      <c r="F1107" s="3" t="s">
        <v>11</v>
      </c>
    </row>
    <row r="1108">
      <c r="A1108" s="3" t="s">
        <v>12260</v>
      </c>
      <c r="B1108" s="1">
        <v>0.0</v>
      </c>
      <c r="C1108" s="1" t="s">
        <v>11196</v>
      </c>
      <c r="D1108" s="3" t="str">
        <f t="shared" si="1"/>
        <v>SANS</v>
      </c>
      <c r="E1108" s="3" t="s">
        <v>382</v>
      </c>
      <c r="F1108" s="3" t="s">
        <v>11</v>
      </c>
    </row>
    <row r="1109">
      <c r="A1109" s="3" t="s">
        <v>12261</v>
      </c>
      <c r="B1109" s="1">
        <v>0.0</v>
      </c>
      <c r="C1109" s="1" t="s">
        <v>11230</v>
      </c>
      <c r="D1109" s="3" t="str">
        <f t="shared" si="1"/>
        <v>SANS</v>
      </c>
      <c r="E1109" s="3" t="s">
        <v>382</v>
      </c>
      <c r="F1109" s="3" t="s">
        <v>11</v>
      </c>
    </row>
    <row r="1110">
      <c r="A1110" s="3" t="s">
        <v>12262</v>
      </c>
      <c r="B1110" s="1">
        <v>0.0</v>
      </c>
      <c r="C1110" s="1" t="s">
        <v>11196</v>
      </c>
      <c r="D1110" s="3" t="str">
        <f t="shared" si="1"/>
        <v>SANS</v>
      </c>
      <c r="E1110" s="3" t="s">
        <v>382</v>
      </c>
      <c r="F1110" s="3" t="s">
        <v>11</v>
      </c>
    </row>
    <row r="1111">
      <c r="A1111" s="3" t="s">
        <v>12263</v>
      </c>
      <c r="B1111" s="1">
        <v>0.0</v>
      </c>
      <c r="C1111" s="1" t="s">
        <v>11214</v>
      </c>
      <c r="D1111" s="3" t="str">
        <f t="shared" si="1"/>
        <v>SANS</v>
      </c>
      <c r="E1111" s="3" t="s">
        <v>382</v>
      </c>
      <c r="F1111" s="3" t="s">
        <v>11</v>
      </c>
    </row>
    <row r="1112">
      <c r="A1112" s="3" t="s">
        <v>12264</v>
      </c>
      <c r="B1112" s="1">
        <v>0.0</v>
      </c>
      <c r="C1112" s="1" t="s">
        <v>11196</v>
      </c>
      <c r="D1112" s="3" t="str">
        <f t="shared" si="1"/>
        <v>SANS</v>
      </c>
      <c r="E1112" s="3" t="s">
        <v>382</v>
      </c>
      <c r="F1112" s="3" t="s">
        <v>11</v>
      </c>
    </row>
    <row r="1113">
      <c r="A1113" s="3" t="s">
        <v>12265</v>
      </c>
      <c r="B1113" s="1">
        <v>0.0</v>
      </c>
      <c r="C1113" s="1" t="s">
        <v>11214</v>
      </c>
      <c r="D1113" s="3" t="str">
        <f t="shared" si="1"/>
        <v>SANS</v>
      </c>
      <c r="E1113" s="3" t="s">
        <v>382</v>
      </c>
      <c r="F1113" s="3" t="s">
        <v>11</v>
      </c>
    </row>
    <row r="1114">
      <c r="A1114" s="3" t="s">
        <v>12266</v>
      </c>
      <c r="B1114" s="1">
        <v>0.0</v>
      </c>
      <c r="C1114" s="1" t="s">
        <v>11200</v>
      </c>
      <c r="D1114" s="3" t="str">
        <f t="shared" si="1"/>
        <v>SANS</v>
      </c>
      <c r="E1114" s="3" t="s">
        <v>382</v>
      </c>
      <c r="F1114" s="3" t="s">
        <v>11</v>
      </c>
    </row>
    <row r="1115">
      <c r="A1115" s="3" t="s">
        <v>12267</v>
      </c>
      <c r="B1115" s="1">
        <v>0.0</v>
      </c>
      <c r="C1115" s="1" t="s">
        <v>11214</v>
      </c>
      <c r="D1115" s="3" t="str">
        <f t="shared" si="1"/>
        <v>SANS</v>
      </c>
      <c r="E1115" s="3" t="s">
        <v>382</v>
      </c>
      <c r="F1115" s="3" t="s">
        <v>11</v>
      </c>
    </row>
    <row r="1116">
      <c r="A1116" s="3" t="s">
        <v>12268</v>
      </c>
      <c r="B1116" s="1">
        <v>0.0</v>
      </c>
      <c r="C1116" s="1" t="s">
        <v>11214</v>
      </c>
      <c r="D1116" s="3" t="str">
        <f t="shared" si="1"/>
        <v>SANS</v>
      </c>
      <c r="E1116" s="3" t="s">
        <v>382</v>
      </c>
      <c r="F1116" s="3" t="s">
        <v>11</v>
      </c>
    </row>
    <row r="1117">
      <c r="A1117" s="3" t="s">
        <v>4665</v>
      </c>
      <c r="B1117" s="1">
        <v>0.0</v>
      </c>
      <c r="C1117" s="1" t="s">
        <v>11196</v>
      </c>
      <c r="D1117" s="3" t="str">
        <f t="shared" si="1"/>
        <v>SANS</v>
      </c>
      <c r="E1117" s="3" t="s">
        <v>382</v>
      </c>
      <c r="F1117" s="3" t="s">
        <v>11</v>
      </c>
    </row>
    <row r="1118">
      <c r="A1118" s="3" t="s">
        <v>12269</v>
      </c>
      <c r="B1118" s="1">
        <v>0.0</v>
      </c>
      <c r="C1118" s="1" t="s">
        <v>11196</v>
      </c>
      <c r="D1118" s="3" t="str">
        <f t="shared" si="1"/>
        <v>SANS</v>
      </c>
      <c r="E1118" s="3" t="s">
        <v>382</v>
      </c>
      <c r="F1118" s="3" t="s">
        <v>11</v>
      </c>
    </row>
    <row r="1119">
      <c r="A1119" s="3" t="s">
        <v>12270</v>
      </c>
      <c r="B1119" s="1">
        <v>0.0</v>
      </c>
      <c r="C1119" s="1" t="s">
        <v>11196</v>
      </c>
      <c r="D1119" s="3" t="str">
        <f t="shared" si="1"/>
        <v>SANS</v>
      </c>
      <c r="E1119" s="3" t="s">
        <v>382</v>
      </c>
      <c r="F1119" s="3" t="s">
        <v>11</v>
      </c>
    </row>
    <row r="1120">
      <c r="A1120" s="3" t="s">
        <v>12271</v>
      </c>
      <c r="B1120" s="1">
        <v>0.0</v>
      </c>
      <c r="C1120" s="1" t="s">
        <v>11222</v>
      </c>
      <c r="D1120" s="3" t="str">
        <f t="shared" si="1"/>
        <v>SANS</v>
      </c>
      <c r="E1120" s="3" t="s">
        <v>382</v>
      </c>
      <c r="F1120" s="3" t="s">
        <v>11</v>
      </c>
    </row>
    <row r="1121">
      <c r="A1121" s="3" t="s">
        <v>12272</v>
      </c>
      <c r="B1121" s="1">
        <v>0.0</v>
      </c>
      <c r="C1121" s="1" t="s">
        <v>11196</v>
      </c>
      <c r="D1121" s="3" t="str">
        <f t="shared" si="1"/>
        <v>SANS</v>
      </c>
      <c r="E1121" s="3" t="s">
        <v>382</v>
      </c>
      <c r="F1121" s="3" t="s">
        <v>11</v>
      </c>
    </row>
    <row r="1122">
      <c r="A1122" s="3" t="s">
        <v>12273</v>
      </c>
      <c r="B1122" s="1">
        <v>0.0</v>
      </c>
      <c r="C1122" s="1" t="s">
        <v>11268</v>
      </c>
      <c r="D1122" s="3" t="str">
        <f t="shared" si="1"/>
        <v>SANS</v>
      </c>
      <c r="E1122" s="3" t="s">
        <v>382</v>
      </c>
      <c r="F1122" s="3" t="s">
        <v>11</v>
      </c>
    </row>
    <row r="1123">
      <c r="A1123" s="3" t="s">
        <v>12274</v>
      </c>
      <c r="B1123" s="1">
        <v>0.0</v>
      </c>
      <c r="C1123" s="1" t="s">
        <v>11196</v>
      </c>
      <c r="D1123" s="3" t="str">
        <f t="shared" si="1"/>
        <v>SANS</v>
      </c>
      <c r="E1123" s="3" t="s">
        <v>382</v>
      </c>
      <c r="F1123" s="3" t="s">
        <v>11</v>
      </c>
    </row>
    <row r="1124">
      <c r="A1124" s="3" t="s">
        <v>12275</v>
      </c>
      <c r="B1124" s="1">
        <v>0.0</v>
      </c>
      <c r="C1124" s="1" t="s">
        <v>11196</v>
      </c>
      <c r="D1124" s="3" t="str">
        <f t="shared" si="1"/>
        <v>SANS</v>
      </c>
      <c r="E1124" s="3" t="s">
        <v>382</v>
      </c>
      <c r="F1124" s="3" t="s">
        <v>11</v>
      </c>
    </row>
    <row r="1125">
      <c r="A1125" s="3" t="s">
        <v>12276</v>
      </c>
      <c r="B1125" s="1">
        <v>0.0</v>
      </c>
      <c r="C1125" s="1" t="s">
        <v>11196</v>
      </c>
      <c r="D1125" s="3" t="str">
        <f t="shared" si="1"/>
        <v>SANS</v>
      </c>
      <c r="E1125" s="3" t="s">
        <v>382</v>
      </c>
      <c r="F1125" s="3" t="s">
        <v>11</v>
      </c>
    </row>
    <row r="1126">
      <c r="A1126" s="3" t="s">
        <v>12277</v>
      </c>
      <c r="B1126" s="1">
        <v>0.0</v>
      </c>
      <c r="C1126" s="1" t="s">
        <v>11196</v>
      </c>
      <c r="D1126" s="3" t="str">
        <f t="shared" si="1"/>
        <v>SANS</v>
      </c>
      <c r="E1126" s="3" t="s">
        <v>382</v>
      </c>
      <c r="F1126" s="3" t="s">
        <v>11</v>
      </c>
    </row>
    <row r="1127">
      <c r="A1127" s="3" t="s">
        <v>12278</v>
      </c>
      <c r="B1127" s="1">
        <v>0.0</v>
      </c>
      <c r="C1127" s="1" t="s">
        <v>11196</v>
      </c>
      <c r="D1127" s="3" t="str">
        <f t="shared" si="1"/>
        <v>SANS</v>
      </c>
      <c r="E1127" s="3" t="s">
        <v>382</v>
      </c>
      <c r="F1127" s="3" t="s">
        <v>11</v>
      </c>
    </row>
    <row r="1128">
      <c r="A1128" s="3" t="s">
        <v>12279</v>
      </c>
      <c r="B1128" s="1">
        <v>0.0</v>
      </c>
      <c r="C1128" s="1" t="s">
        <v>11196</v>
      </c>
      <c r="D1128" s="3" t="str">
        <f t="shared" si="1"/>
        <v>SANS</v>
      </c>
      <c r="E1128" s="3" t="s">
        <v>382</v>
      </c>
      <c r="F1128" s="3" t="s">
        <v>11</v>
      </c>
    </row>
    <row r="1129">
      <c r="A1129" s="3" t="s">
        <v>12280</v>
      </c>
      <c r="B1129" s="1">
        <v>0.0</v>
      </c>
      <c r="C1129" s="1" t="s">
        <v>11200</v>
      </c>
      <c r="D1129" s="3" t="str">
        <f t="shared" si="1"/>
        <v>SANS</v>
      </c>
      <c r="E1129" s="3" t="s">
        <v>382</v>
      </c>
      <c r="F1129" s="3" t="s">
        <v>11</v>
      </c>
    </row>
    <row r="1130">
      <c r="A1130" s="3" t="s">
        <v>12281</v>
      </c>
      <c r="B1130" s="1">
        <v>0.0</v>
      </c>
      <c r="C1130" s="1" t="s">
        <v>11196</v>
      </c>
      <c r="D1130" s="3" t="str">
        <f t="shared" si="1"/>
        <v>SANS</v>
      </c>
      <c r="E1130" s="3" t="s">
        <v>382</v>
      </c>
      <c r="F1130" s="3" t="s">
        <v>11</v>
      </c>
    </row>
    <row r="1131">
      <c r="A1131" s="3" t="s">
        <v>12282</v>
      </c>
      <c r="B1131" s="1">
        <v>0.0</v>
      </c>
      <c r="C1131" s="1" t="s">
        <v>11196</v>
      </c>
      <c r="D1131" s="3" t="str">
        <f t="shared" si="1"/>
        <v>SANS</v>
      </c>
      <c r="E1131" s="3" t="s">
        <v>382</v>
      </c>
      <c r="F1131" s="3" t="s">
        <v>11</v>
      </c>
    </row>
    <row r="1132">
      <c r="A1132" s="3" t="s">
        <v>12283</v>
      </c>
      <c r="B1132" s="1">
        <v>0.0</v>
      </c>
      <c r="C1132" s="1" t="s">
        <v>11196</v>
      </c>
      <c r="D1132" s="3" t="str">
        <f t="shared" si="1"/>
        <v>SANS</v>
      </c>
      <c r="E1132" s="3" t="s">
        <v>382</v>
      </c>
      <c r="F1132" s="3" t="s">
        <v>11</v>
      </c>
    </row>
    <row r="1133">
      <c r="A1133" s="3" t="s">
        <v>12284</v>
      </c>
      <c r="B1133" s="1">
        <v>0.0</v>
      </c>
      <c r="C1133" s="1" t="s">
        <v>11230</v>
      </c>
      <c r="D1133" s="3" t="str">
        <f t="shared" si="1"/>
        <v>SANS</v>
      </c>
      <c r="E1133" s="3" t="s">
        <v>382</v>
      </c>
      <c r="F1133" s="3" t="s">
        <v>11</v>
      </c>
    </row>
    <row r="1134">
      <c r="A1134" s="3" t="s">
        <v>12285</v>
      </c>
      <c r="B1134" s="1">
        <v>0.0</v>
      </c>
      <c r="C1134" s="1" t="s">
        <v>11196</v>
      </c>
      <c r="D1134" s="3" t="str">
        <f t="shared" si="1"/>
        <v>SANS</v>
      </c>
      <c r="E1134" s="3" t="s">
        <v>382</v>
      </c>
      <c r="F1134" s="3" t="s">
        <v>11</v>
      </c>
    </row>
    <row r="1135">
      <c r="A1135" s="3" t="s">
        <v>12286</v>
      </c>
      <c r="B1135" s="1">
        <v>0.0</v>
      </c>
      <c r="C1135" s="1" t="s">
        <v>11196</v>
      </c>
      <c r="D1135" s="3" t="str">
        <f t="shared" si="1"/>
        <v>SANS</v>
      </c>
      <c r="E1135" s="3" t="s">
        <v>382</v>
      </c>
      <c r="F1135" s="3" t="s">
        <v>11</v>
      </c>
    </row>
    <row r="1136">
      <c r="A1136" s="3" t="s">
        <v>12287</v>
      </c>
      <c r="B1136" s="1">
        <v>0.0</v>
      </c>
      <c r="C1136" s="1" t="s">
        <v>11196</v>
      </c>
      <c r="D1136" s="3" t="str">
        <f t="shared" si="1"/>
        <v>SANS</v>
      </c>
      <c r="E1136" s="3" t="s">
        <v>382</v>
      </c>
      <c r="F1136" s="3" t="s">
        <v>11</v>
      </c>
    </row>
    <row r="1137">
      <c r="A1137" s="3" t="s">
        <v>7866</v>
      </c>
      <c r="B1137" s="1">
        <v>0.0</v>
      </c>
      <c r="C1137" s="1" t="s">
        <v>11196</v>
      </c>
      <c r="D1137" s="3" t="str">
        <f t="shared" si="1"/>
        <v>SANS</v>
      </c>
      <c r="E1137" s="3" t="s">
        <v>382</v>
      </c>
      <c r="F1137" s="3" t="s">
        <v>11</v>
      </c>
    </row>
    <row r="1138">
      <c r="A1138" s="3" t="s">
        <v>12288</v>
      </c>
      <c r="B1138" s="1">
        <v>0.0</v>
      </c>
      <c r="C1138" s="1" t="s">
        <v>11214</v>
      </c>
      <c r="D1138" s="3" t="str">
        <f t="shared" si="1"/>
        <v>SANS</v>
      </c>
      <c r="E1138" s="3" t="s">
        <v>382</v>
      </c>
      <c r="F1138" s="3" t="s">
        <v>11</v>
      </c>
    </row>
    <row r="1139">
      <c r="A1139" s="3" t="s">
        <v>3177</v>
      </c>
      <c r="B1139" s="1">
        <v>0.0</v>
      </c>
      <c r="C1139" s="1" t="s">
        <v>11196</v>
      </c>
      <c r="D1139" s="3" t="str">
        <f t="shared" si="1"/>
        <v>SANS</v>
      </c>
      <c r="E1139" s="3" t="s">
        <v>382</v>
      </c>
      <c r="F1139" s="3" t="s">
        <v>11</v>
      </c>
    </row>
    <row r="1140">
      <c r="A1140" s="3" t="s">
        <v>12289</v>
      </c>
      <c r="B1140" s="1">
        <v>0.0</v>
      </c>
      <c r="C1140" s="1" t="s">
        <v>11196</v>
      </c>
      <c r="D1140" s="3" t="str">
        <f t="shared" si="1"/>
        <v>SANS</v>
      </c>
      <c r="E1140" s="3" t="s">
        <v>382</v>
      </c>
      <c r="F1140" s="3" t="s">
        <v>11</v>
      </c>
    </row>
    <row r="1141">
      <c r="A1141" s="3" t="s">
        <v>12290</v>
      </c>
      <c r="B1141" s="1">
        <v>0.0</v>
      </c>
      <c r="C1141" s="1" t="s">
        <v>11196</v>
      </c>
      <c r="D1141" s="3" t="str">
        <f t="shared" si="1"/>
        <v>SANS</v>
      </c>
      <c r="E1141" s="3" t="s">
        <v>382</v>
      </c>
      <c r="F1141" s="3" t="s">
        <v>11</v>
      </c>
    </row>
    <row r="1142">
      <c r="A1142" s="3" t="s">
        <v>12291</v>
      </c>
      <c r="B1142" s="1">
        <v>0.0</v>
      </c>
      <c r="C1142" s="1" t="s">
        <v>11196</v>
      </c>
      <c r="D1142" s="3" t="str">
        <f t="shared" si="1"/>
        <v>SANS</v>
      </c>
      <c r="E1142" s="3" t="s">
        <v>382</v>
      </c>
      <c r="F1142" s="3" t="s">
        <v>11</v>
      </c>
    </row>
    <row r="1143">
      <c r="A1143" s="3" t="s">
        <v>12292</v>
      </c>
      <c r="B1143" s="1">
        <v>0.0</v>
      </c>
      <c r="C1143" s="1" t="s">
        <v>11196</v>
      </c>
      <c r="D1143" s="3" t="str">
        <f t="shared" si="1"/>
        <v>SANS</v>
      </c>
      <c r="E1143" s="3" t="s">
        <v>382</v>
      </c>
      <c r="F1143" s="3" t="s">
        <v>11</v>
      </c>
    </row>
    <row r="1144">
      <c r="A1144" s="3" t="s">
        <v>12293</v>
      </c>
      <c r="B1144" s="1">
        <v>0.0</v>
      </c>
      <c r="C1144" s="1" t="s">
        <v>11214</v>
      </c>
      <c r="D1144" s="3" t="str">
        <f t="shared" si="1"/>
        <v>SANS</v>
      </c>
      <c r="E1144" s="3" t="s">
        <v>382</v>
      </c>
      <c r="F1144" s="3" t="s">
        <v>11</v>
      </c>
    </row>
    <row r="1145">
      <c r="A1145" s="3" t="s">
        <v>12294</v>
      </c>
      <c r="B1145" s="1">
        <v>0.0</v>
      </c>
      <c r="C1145" s="1" t="s">
        <v>11222</v>
      </c>
      <c r="D1145" s="3" t="str">
        <f t="shared" si="1"/>
        <v>SANS</v>
      </c>
      <c r="E1145" s="3" t="s">
        <v>382</v>
      </c>
      <c r="F1145" s="3" t="s">
        <v>11</v>
      </c>
    </row>
    <row r="1146">
      <c r="A1146" s="3" t="s">
        <v>12295</v>
      </c>
      <c r="B1146" s="1">
        <v>0.0</v>
      </c>
      <c r="C1146" s="1" t="s">
        <v>11196</v>
      </c>
      <c r="D1146" s="3" t="str">
        <f t="shared" si="1"/>
        <v>SANS</v>
      </c>
      <c r="E1146" s="3" t="s">
        <v>382</v>
      </c>
      <c r="F1146" s="3" t="s">
        <v>11</v>
      </c>
    </row>
    <row r="1147">
      <c r="A1147" s="3" t="s">
        <v>12296</v>
      </c>
      <c r="B1147" s="1">
        <v>0.0</v>
      </c>
      <c r="C1147" s="1" t="s">
        <v>11196</v>
      </c>
      <c r="D1147" s="3" t="str">
        <f t="shared" si="1"/>
        <v>SANS</v>
      </c>
      <c r="E1147" s="3" t="s">
        <v>382</v>
      </c>
      <c r="F1147" s="3" t="s">
        <v>11</v>
      </c>
    </row>
    <row r="1148">
      <c r="A1148" s="3" t="s">
        <v>12297</v>
      </c>
      <c r="B1148" s="1">
        <v>0.0</v>
      </c>
      <c r="C1148" s="1" t="s">
        <v>11196</v>
      </c>
      <c r="D1148" s="3" t="str">
        <f t="shared" si="1"/>
        <v>SANS</v>
      </c>
      <c r="E1148" s="3" t="s">
        <v>382</v>
      </c>
      <c r="F1148" s="3" t="s">
        <v>11</v>
      </c>
    </row>
    <row r="1149">
      <c r="A1149" s="3" t="s">
        <v>12298</v>
      </c>
      <c r="B1149" s="1">
        <v>0.0</v>
      </c>
      <c r="C1149" s="1" t="s">
        <v>11196</v>
      </c>
      <c r="D1149" s="3" t="str">
        <f t="shared" si="1"/>
        <v>SANS</v>
      </c>
      <c r="E1149" s="3" t="s">
        <v>382</v>
      </c>
      <c r="F1149" s="3" t="s">
        <v>11</v>
      </c>
    </row>
    <row r="1150">
      <c r="A1150" s="3" t="s">
        <v>12299</v>
      </c>
      <c r="B1150" s="1">
        <v>0.0</v>
      </c>
      <c r="C1150" s="1" t="s">
        <v>11200</v>
      </c>
      <c r="D1150" s="3" t="str">
        <f t="shared" si="1"/>
        <v>SANS</v>
      </c>
      <c r="E1150" s="3" t="s">
        <v>382</v>
      </c>
      <c r="F1150" s="3" t="s">
        <v>11</v>
      </c>
    </row>
    <row r="1151">
      <c r="A1151" s="3" t="s">
        <v>12300</v>
      </c>
      <c r="B1151" s="1">
        <v>0.0</v>
      </c>
      <c r="C1151" s="1" t="s">
        <v>11196</v>
      </c>
      <c r="D1151" s="3" t="str">
        <f t="shared" si="1"/>
        <v>SANS</v>
      </c>
      <c r="E1151" s="3" t="s">
        <v>382</v>
      </c>
      <c r="F1151" s="3" t="s">
        <v>11</v>
      </c>
    </row>
    <row r="1152">
      <c r="A1152" s="3" t="s">
        <v>12301</v>
      </c>
      <c r="B1152" s="1">
        <v>0.0</v>
      </c>
      <c r="C1152" s="1" t="s">
        <v>11196</v>
      </c>
      <c r="D1152" s="3" t="str">
        <f t="shared" si="1"/>
        <v>SANS</v>
      </c>
      <c r="E1152" s="3" t="s">
        <v>382</v>
      </c>
      <c r="F1152" s="3" t="s">
        <v>11</v>
      </c>
    </row>
    <row r="1153">
      <c r="A1153" s="3" t="s">
        <v>12302</v>
      </c>
      <c r="B1153" s="1">
        <v>0.0</v>
      </c>
      <c r="C1153" s="1" t="s">
        <v>11214</v>
      </c>
      <c r="D1153" s="3" t="str">
        <f t="shared" si="1"/>
        <v>SANS</v>
      </c>
      <c r="E1153" s="3" t="s">
        <v>382</v>
      </c>
      <c r="F1153" s="3" t="s">
        <v>11</v>
      </c>
    </row>
    <row r="1154">
      <c r="A1154" s="3" t="s">
        <v>12303</v>
      </c>
      <c r="B1154" s="1">
        <v>0.0</v>
      </c>
      <c r="C1154" s="1" t="s">
        <v>11196</v>
      </c>
      <c r="D1154" s="3" t="str">
        <f t="shared" si="1"/>
        <v>SANS</v>
      </c>
      <c r="E1154" s="3" t="s">
        <v>382</v>
      </c>
      <c r="F1154" s="3" t="s">
        <v>11</v>
      </c>
    </row>
    <row r="1155">
      <c r="A1155" s="3" t="s">
        <v>12304</v>
      </c>
      <c r="B1155" s="1">
        <v>0.0</v>
      </c>
      <c r="C1155" s="1" t="s">
        <v>11196</v>
      </c>
      <c r="D1155" s="3" t="str">
        <f t="shared" si="1"/>
        <v>SANS</v>
      </c>
      <c r="E1155" s="3" t="s">
        <v>382</v>
      </c>
      <c r="F1155" s="3" t="s">
        <v>11</v>
      </c>
    </row>
    <row r="1156">
      <c r="A1156" s="3" t="s">
        <v>12305</v>
      </c>
      <c r="B1156" s="1">
        <v>0.0</v>
      </c>
      <c r="C1156" s="1" t="s">
        <v>11214</v>
      </c>
      <c r="D1156" s="3" t="str">
        <f t="shared" si="1"/>
        <v>SANS</v>
      </c>
      <c r="E1156" s="3" t="s">
        <v>382</v>
      </c>
      <c r="F1156" s="3" t="s">
        <v>11</v>
      </c>
    </row>
    <row r="1157">
      <c r="A1157" s="3" t="s">
        <v>12306</v>
      </c>
      <c r="B1157" s="1">
        <v>0.0</v>
      </c>
      <c r="C1157" s="1" t="s">
        <v>11196</v>
      </c>
      <c r="D1157" s="3" t="str">
        <f t="shared" si="1"/>
        <v>SANS</v>
      </c>
      <c r="E1157" s="3" t="s">
        <v>382</v>
      </c>
      <c r="F1157" s="3" t="s">
        <v>11</v>
      </c>
    </row>
    <row r="1158">
      <c r="A1158" s="3" t="s">
        <v>12307</v>
      </c>
      <c r="B1158" s="1">
        <v>0.0</v>
      </c>
      <c r="C1158" s="1" t="s">
        <v>11196</v>
      </c>
      <c r="D1158" s="3" t="str">
        <f t="shared" si="1"/>
        <v>SANS</v>
      </c>
      <c r="E1158" s="3" t="s">
        <v>382</v>
      </c>
      <c r="F1158" s="3" t="s">
        <v>11</v>
      </c>
    </row>
    <row r="1159">
      <c r="A1159" s="3" t="s">
        <v>12308</v>
      </c>
      <c r="B1159" s="1">
        <v>0.0</v>
      </c>
      <c r="C1159" s="1" t="s">
        <v>11196</v>
      </c>
      <c r="D1159" s="3" t="str">
        <f t="shared" si="1"/>
        <v>SANS</v>
      </c>
      <c r="E1159" s="3" t="s">
        <v>382</v>
      </c>
      <c r="F1159" s="3" t="s">
        <v>11</v>
      </c>
    </row>
    <row r="1160">
      <c r="A1160" s="3" t="s">
        <v>12309</v>
      </c>
      <c r="B1160" s="1">
        <v>0.0</v>
      </c>
      <c r="C1160" s="1" t="s">
        <v>11200</v>
      </c>
      <c r="D1160" s="3" t="str">
        <f t="shared" si="1"/>
        <v>SANS</v>
      </c>
      <c r="E1160" s="3" t="s">
        <v>382</v>
      </c>
      <c r="F1160" s="3" t="s">
        <v>11</v>
      </c>
    </row>
    <row r="1161">
      <c r="A1161" s="3" t="s">
        <v>12310</v>
      </c>
      <c r="B1161" s="1">
        <v>0.0</v>
      </c>
      <c r="C1161" s="1" t="s">
        <v>11214</v>
      </c>
      <c r="D1161" s="3" t="str">
        <f t="shared" si="1"/>
        <v>SANS</v>
      </c>
      <c r="E1161" s="3" t="s">
        <v>382</v>
      </c>
      <c r="F1161" s="3" t="s">
        <v>11</v>
      </c>
    </row>
    <row r="1162">
      <c r="A1162" s="3" t="s">
        <v>12311</v>
      </c>
      <c r="B1162" s="1">
        <v>0.0</v>
      </c>
      <c r="C1162" s="1" t="s">
        <v>11200</v>
      </c>
      <c r="D1162" s="3" t="str">
        <f t="shared" si="1"/>
        <v>SANS</v>
      </c>
      <c r="E1162" s="3" t="s">
        <v>382</v>
      </c>
      <c r="F1162" s="3" t="s">
        <v>11</v>
      </c>
    </row>
    <row r="1163">
      <c r="A1163" s="3" t="s">
        <v>12312</v>
      </c>
      <c r="B1163" s="1">
        <v>0.0</v>
      </c>
      <c r="C1163" s="1" t="s">
        <v>11196</v>
      </c>
      <c r="D1163" s="3" t="str">
        <f t="shared" si="1"/>
        <v>SANS</v>
      </c>
      <c r="E1163" s="3" t="s">
        <v>382</v>
      </c>
      <c r="F1163" s="3" t="s">
        <v>11</v>
      </c>
    </row>
    <row r="1164">
      <c r="A1164" s="3" t="s">
        <v>12313</v>
      </c>
      <c r="B1164" s="1">
        <v>0.0</v>
      </c>
      <c r="C1164" s="1" t="s">
        <v>11196</v>
      </c>
      <c r="D1164" s="3" t="str">
        <f t="shared" si="1"/>
        <v>SANS</v>
      </c>
      <c r="E1164" s="3" t="s">
        <v>382</v>
      </c>
      <c r="F1164" s="3" t="s">
        <v>11</v>
      </c>
    </row>
    <row r="1165">
      <c r="A1165" s="3" t="s">
        <v>12314</v>
      </c>
      <c r="B1165" s="1">
        <v>0.0</v>
      </c>
      <c r="C1165" s="1" t="s">
        <v>11214</v>
      </c>
      <c r="D1165" s="3" t="str">
        <f t="shared" si="1"/>
        <v>SANS</v>
      </c>
      <c r="E1165" s="3" t="s">
        <v>382</v>
      </c>
      <c r="F1165" s="3" t="s">
        <v>11</v>
      </c>
    </row>
    <row r="1166">
      <c r="A1166" s="3" t="s">
        <v>12315</v>
      </c>
      <c r="B1166" s="1">
        <v>0.0</v>
      </c>
      <c r="C1166" s="1" t="s">
        <v>11196</v>
      </c>
      <c r="D1166" s="3" t="str">
        <f t="shared" si="1"/>
        <v>SANS</v>
      </c>
      <c r="E1166" s="3" t="s">
        <v>382</v>
      </c>
      <c r="F1166" s="3" t="s">
        <v>11</v>
      </c>
    </row>
    <row r="1167">
      <c r="A1167" s="3" t="s">
        <v>12316</v>
      </c>
      <c r="B1167" s="1">
        <v>0.0</v>
      </c>
      <c r="C1167" s="1" t="s">
        <v>11214</v>
      </c>
      <c r="D1167" s="3" t="str">
        <f t="shared" si="1"/>
        <v>SANS</v>
      </c>
      <c r="E1167" s="3" t="s">
        <v>382</v>
      </c>
      <c r="F1167" s="3" t="s">
        <v>11</v>
      </c>
    </row>
    <row r="1168">
      <c r="A1168" s="3" t="s">
        <v>12317</v>
      </c>
      <c r="B1168" s="1">
        <v>0.0</v>
      </c>
      <c r="C1168" s="1" t="s">
        <v>11196</v>
      </c>
      <c r="D1168" s="3" t="str">
        <f t="shared" si="1"/>
        <v>SANS</v>
      </c>
      <c r="E1168" s="3" t="s">
        <v>382</v>
      </c>
      <c r="F1168" s="3" t="s">
        <v>11</v>
      </c>
    </row>
    <row r="1169">
      <c r="A1169" s="3" t="s">
        <v>12318</v>
      </c>
      <c r="B1169" s="1">
        <v>0.0</v>
      </c>
      <c r="C1169" s="1" t="s">
        <v>11268</v>
      </c>
      <c r="D1169" s="3" t="str">
        <f t="shared" si="1"/>
        <v>SANS</v>
      </c>
      <c r="E1169" s="3" t="s">
        <v>382</v>
      </c>
      <c r="F1169" s="3" t="s">
        <v>11</v>
      </c>
    </row>
    <row r="1170">
      <c r="A1170" s="3" t="s">
        <v>12319</v>
      </c>
      <c r="B1170" s="1">
        <v>0.0</v>
      </c>
      <c r="C1170" s="1" t="s">
        <v>11222</v>
      </c>
      <c r="D1170" s="3" t="str">
        <f t="shared" si="1"/>
        <v>SANS</v>
      </c>
      <c r="E1170" s="3" t="s">
        <v>382</v>
      </c>
      <c r="F1170" s="3" t="s">
        <v>11</v>
      </c>
    </row>
    <row r="1171">
      <c r="A1171" s="3" t="s">
        <v>12320</v>
      </c>
      <c r="B1171" s="1">
        <v>0.0</v>
      </c>
      <c r="C1171" s="1" t="s">
        <v>11222</v>
      </c>
      <c r="D1171" s="3" t="str">
        <f t="shared" si="1"/>
        <v>SANS</v>
      </c>
      <c r="E1171" s="3" t="s">
        <v>382</v>
      </c>
      <c r="F1171" s="3" t="s">
        <v>11</v>
      </c>
    </row>
    <row r="1172">
      <c r="A1172" s="3" t="s">
        <v>12321</v>
      </c>
      <c r="B1172" s="1">
        <v>0.0</v>
      </c>
      <c r="C1172" s="1" t="s">
        <v>11222</v>
      </c>
      <c r="D1172" s="3" t="str">
        <f t="shared" si="1"/>
        <v>SANS</v>
      </c>
      <c r="E1172" s="3" t="s">
        <v>382</v>
      </c>
      <c r="F1172" s="3" t="s">
        <v>11</v>
      </c>
    </row>
    <row r="1173">
      <c r="A1173" s="3" t="s">
        <v>3908</v>
      </c>
      <c r="B1173" s="1">
        <v>0.0</v>
      </c>
      <c r="C1173" s="1" t="s">
        <v>11196</v>
      </c>
      <c r="D1173" s="3" t="str">
        <f t="shared" si="1"/>
        <v>SANS</v>
      </c>
      <c r="E1173" s="3" t="s">
        <v>382</v>
      </c>
      <c r="F1173" s="3" t="s">
        <v>11</v>
      </c>
    </row>
    <row r="1174">
      <c r="A1174" s="3" t="s">
        <v>7770</v>
      </c>
      <c r="B1174" s="1">
        <v>0.0</v>
      </c>
      <c r="C1174" s="1" t="s">
        <v>11196</v>
      </c>
      <c r="D1174" s="3" t="str">
        <f t="shared" si="1"/>
        <v>SANS</v>
      </c>
      <c r="E1174" s="3" t="s">
        <v>382</v>
      </c>
      <c r="F1174" s="3" t="s">
        <v>11</v>
      </c>
    </row>
    <row r="1175">
      <c r="A1175" s="3" t="s">
        <v>12322</v>
      </c>
      <c r="B1175" s="1">
        <v>0.0</v>
      </c>
      <c r="C1175" s="1" t="s">
        <v>11196</v>
      </c>
      <c r="D1175" s="3" t="str">
        <f t="shared" si="1"/>
        <v>SANS</v>
      </c>
      <c r="E1175" s="3" t="s">
        <v>382</v>
      </c>
      <c r="F1175" s="3" t="s">
        <v>11</v>
      </c>
    </row>
    <row r="1176">
      <c r="A1176" s="3" t="s">
        <v>12323</v>
      </c>
      <c r="B1176" s="1">
        <v>0.0</v>
      </c>
      <c r="C1176" s="1" t="s">
        <v>11196</v>
      </c>
      <c r="D1176" s="3" t="str">
        <f t="shared" si="1"/>
        <v>SANS</v>
      </c>
      <c r="E1176" s="3" t="s">
        <v>382</v>
      </c>
      <c r="F1176" s="3" t="s">
        <v>11</v>
      </c>
    </row>
    <row r="1177">
      <c r="A1177" s="3" t="s">
        <v>12324</v>
      </c>
      <c r="B1177" s="1">
        <v>0.0</v>
      </c>
      <c r="C1177" s="1" t="s">
        <v>11196</v>
      </c>
      <c r="D1177" s="3" t="str">
        <f t="shared" si="1"/>
        <v>SANS</v>
      </c>
      <c r="E1177" s="3" t="s">
        <v>382</v>
      </c>
      <c r="F1177" s="3" t="s">
        <v>11</v>
      </c>
    </row>
    <row r="1178">
      <c r="A1178" s="3" t="s">
        <v>12325</v>
      </c>
      <c r="B1178" s="1">
        <v>0.0</v>
      </c>
      <c r="C1178" s="1" t="s">
        <v>11196</v>
      </c>
      <c r="D1178" s="3" t="str">
        <f t="shared" si="1"/>
        <v>SANS</v>
      </c>
      <c r="E1178" s="3" t="s">
        <v>382</v>
      </c>
      <c r="F1178" s="3" t="s">
        <v>11</v>
      </c>
    </row>
    <row r="1179">
      <c r="A1179" s="3" t="s">
        <v>12326</v>
      </c>
      <c r="B1179" s="1">
        <v>0.0</v>
      </c>
      <c r="C1179" s="1" t="s">
        <v>11196</v>
      </c>
      <c r="D1179" s="3" t="str">
        <f t="shared" si="1"/>
        <v>SANS</v>
      </c>
      <c r="E1179" s="3" t="s">
        <v>382</v>
      </c>
      <c r="F1179" s="3" t="s">
        <v>11</v>
      </c>
    </row>
    <row r="1180">
      <c r="A1180" s="3" t="s">
        <v>3293</v>
      </c>
      <c r="B1180" s="1">
        <v>0.0</v>
      </c>
      <c r="C1180" s="1" t="s">
        <v>11196</v>
      </c>
      <c r="D1180" s="3" t="str">
        <f t="shared" si="1"/>
        <v>SANS</v>
      </c>
      <c r="E1180" s="3" t="s">
        <v>382</v>
      </c>
      <c r="F1180" s="3" t="s">
        <v>11</v>
      </c>
    </row>
    <row r="1181">
      <c r="A1181" s="3" t="s">
        <v>12327</v>
      </c>
      <c r="B1181" s="1">
        <v>0.0</v>
      </c>
      <c r="C1181" s="1" t="s">
        <v>11196</v>
      </c>
      <c r="D1181" s="3" t="str">
        <f t="shared" si="1"/>
        <v>SANS</v>
      </c>
      <c r="E1181" s="3" t="s">
        <v>382</v>
      </c>
      <c r="F1181" s="3" t="s">
        <v>11</v>
      </c>
    </row>
    <row r="1182">
      <c r="A1182" s="3" t="s">
        <v>12328</v>
      </c>
      <c r="B1182" s="1">
        <v>0.0</v>
      </c>
      <c r="C1182" s="1" t="s">
        <v>11196</v>
      </c>
      <c r="D1182" s="3" t="str">
        <f t="shared" si="1"/>
        <v>SANS</v>
      </c>
      <c r="E1182" s="3" t="s">
        <v>382</v>
      </c>
      <c r="F1182" s="3" t="s">
        <v>11</v>
      </c>
    </row>
    <row r="1183">
      <c r="A1183" s="3" t="s">
        <v>1578</v>
      </c>
      <c r="B1183" s="1">
        <v>0.0</v>
      </c>
      <c r="C1183" s="1" t="s">
        <v>11196</v>
      </c>
      <c r="D1183" s="3" t="str">
        <f t="shared" si="1"/>
        <v>SANS</v>
      </c>
      <c r="E1183" s="3" t="s">
        <v>382</v>
      </c>
      <c r="F1183" s="3" t="s">
        <v>11</v>
      </c>
    </row>
    <row r="1184">
      <c r="A1184" s="3" t="s">
        <v>12329</v>
      </c>
      <c r="B1184" s="1">
        <v>0.0</v>
      </c>
      <c r="C1184" s="1" t="s">
        <v>11196</v>
      </c>
      <c r="D1184" s="3" t="str">
        <f t="shared" si="1"/>
        <v>SANS</v>
      </c>
      <c r="E1184" s="3" t="s">
        <v>382</v>
      </c>
      <c r="F1184" s="3" t="s">
        <v>11</v>
      </c>
    </row>
    <row r="1185">
      <c r="A1185" s="3" t="s">
        <v>12330</v>
      </c>
      <c r="B1185" s="1">
        <v>0.0</v>
      </c>
      <c r="C1185" s="1" t="s">
        <v>11214</v>
      </c>
      <c r="D1185" s="3" t="str">
        <f t="shared" si="1"/>
        <v>SANS</v>
      </c>
      <c r="E1185" s="3" t="s">
        <v>382</v>
      </c>
      <c r="F1185" s="3" t="s">
        <v>11</v>
      </c>
    </row>
    <row r="1186">
      <c r="A1186" s="3" t="s">
        <v>12331</v>
      </c>
      <c r="B1186" s="1">
        <v>0.0</v>
      </c>
      <c r="C1186" s="1" t="s">
        <v>11196</v>
      </c>
      <c r="D1186" s="3" t="str">
        <f t="shared" si="1"/>
        <v>SANS</v>
      </c>
      <c r="E1186" s="3" t="s">
        <v>382</v>
      </c>
      <c r="F1186" s="3" t="s">
        <v>11</v>
      </c>
    </row>
    <row r="1187">
      <c r="A1187" s="3" t="s">
        <v>12332</v>
      </c>
      <c r="B1187" s="1">
        <v>0.0</v>
      </c>
      <c r="C1187" s="1" t="s">
        <v>11196</v>
      </c>
      <c r="D1187" s="3" t="str">
        <f t="shared" si="1"/>
        <v>SANS</v>
      </c>
      <c r="E1187" s="3" t="s">
        <v>382</v>
      </c>
      <c r="F1187" s="3" t="s">
        <v>11</v>
      </c>
    </row>
    <row r="1188">
      <c r="A1188" s="3" t="s">
        <v>12333</v>
      </c>
      <c r="B1188" s="1">
        <v>0.0</v>
      </c>
      <c r="C1188" s="1" t="s">
        <v>11196</v>
      </c>
      <c r="D1188" s="3" t="str">
        <f t="shared" si="1"/>
        <v>SANS</v>
      </c>
      <c r="E1188" s="3" t="s">
        <v>382</v>
      </c>
      <c r="F1188" s="3" t="s">
        <v>11</v>
      </c>
    </row>
    <row r="1189">
      <c r="A1189" s="3" t="s">
        <v>12334</v>
      </c>
      <c r="B1189" s="1">
        <v>0.0</v>
      </c>
      <c r="C1189" s="1" t="s">
        <v>11214</v>
      </c>
      <c r="D1189" s="3" t="str">
        <f t="shared" si="1"/>
        <v>SANS</v>
      </c>
      <c r="E1189" s="3" t="s">
        <v>382</v>
      </c>
      <c r="F1189" s="3" t="s">
        <v>11</v>
      </c>
    </row>
    <row r="1190">
      <c r="A1190" s="3" t="s">
        <v>12335</v>
      </c>
      <c r="B1190" s="1">
        <v>0.0</v>
      </c>
      <c r="C1190" s="1" t="s">
        <v>11196</v>
      </c>
      <c r="D1190" s="3" t="str">
        <f t="shared" si="1"/>
        <v>SANS</v>
      </c>
      <c r="E1190" s="3" t="s">
        <v>382</v>
      </c>
      <c r="F1190" s="3" t="s">
        <v>11</v>
      </c>
    </row>
    <row r="1191">
      <c r="A1191" s="3" t="s">
        <v>12336</v>
      </c>
      <c r="B1191" s="1">
        <v>0.0</v>
      </c>
      <c r="C1191" s="1" t="s">
        <v>11214</v>
      </c>
      <c r="D1191" s="3" t="str">
        <f t="shared" si="1"/>
        <v>SANS</v>
      </c>
      <c r="E1191" s="3" t="s">
        <v>382</v>
      </c>
      <c r="F1191" s="3" t="s">
        <v>11</v>
      </c>
    </row>
    <row r="1192">
      <c r="A1192" s="3" t="s">
        <v>12337</v>
      </c>
      <c r="B1192" s="1">
        <v>0.0</v>
      </c>
      <c r="C1192" s="1" t="s">
        <v>11196</v>
      </c>
      <c r="D1192" s="3" t="str">
        <f t="shared" si="1"/>
        <v>SANS</v>
      </c>
      <c r="E1192" s="3" t="s">
        <v>382</v>
      </c>
      <c r="F1192" s="3" t="s">
        <v>11</v>
      </c>
    </row>
    <row r="1193">
      <c r="A1193" s="3" t="s">
        <v>12338</v>
      </c>
      <c r="B1193" s="1">
        <v>0.0</v>
      </c>
      <c r="C1193" s="1" t="s">
        <v>11196</v>
      </c>
      <c r="D1193" s="3" t="str">
        <f t="shared" si="1"/>
        <v>SANS</v>
      </c>
      <c r="E1193" s="3" t="s">
        <v>382</v>
      </c>
      <c r="F1193" s="3" t="s">
        <v>11</v>
      </c>
    </row>
    <row r="1194">
      <c r="A1194" s="3" t="s">
        <v>12339</v>
      </c>
      <c r="B1194" s="1">
        <v>0.0</v>
      </c>
      <c r="C1194" s="1" t="s">
        <v>11196</v>
      </c>
      <c r="D1194" s="3" t="str">
        <f t="shared" si="1"/>
        <v>SANS</v>
      </c>
      <c r="E1194" s="3" t="s">
        <v>382</v>
      </c>
      <c r="F1194" s="3" t="s">
        <v>11</v>
      </c>
    </row>
    <row r="1195">
      <c r="A1195" s="3" t="s">
        <v>12340</v>
      </c>
      <c r="B1195" s="1">
        <v>0.0</v>
      </c>
      <c r="C1195" s="1" t="s">
        <v>11198</v>
      </c>
      <c r="D1195" s="3" t="str">
        <f t="shared" si="1"/>
        <v>SANS</v>
      </c>
      <c r="E1195" s="3" t="s">
        <v>382</v>
      </c>
      <c r="F1195" s="3" t="s">
        <v>11</v>
      </c>
    </row>
    <row r="1196">
      <c r="A1196" s="3" t="s">
        <v>12341</v>
      </c>
      <c r="B1196" s="1">
        <v>0.0</v>
      </c>
      <c r="C1196" s="1" t="s">
        <v>11200</v>
      </c>
      <c r="D1196" s="3" t="str">
        <f t="shared" si="1"/>
        <v>SANS</v>
      </c>
      <c r="E1196" s="3" t="s">
        <v>382</v>
      </c>
      <c r="F1196" s="3" t="s">
        <v>11</v>
      </c>
    </row>
    <row r="1197">
      <c r="A1197" s="3" t="s">
        <v>12342</v>
      </c>
      <c r="B1197" s="1">
        <v>0.0</v>
      </c>
      <c r="C1197" s="1" t="s">
        <v>11196</v>
      </c>
      <c r="D1197" s="3" t="str">
        <f t="shared" si="1"/>
        <v>SANS</v>
      </c>
      <c r="E1197" s="3" t="s">
        <v>382</v>
      </c>
      <c r="F1197" s="3" t="s">
        <v>11</v>
      </c>
    </row>
    <row r="1198">
      <c r="A1198" s="3" t="s">
        <v>12343</v>
      </c>
      <c r="B1198" s="1">
        <v>0.0</v>
      </c>
      <c r="C1198" s="1" t="s">
        <v>11222</v>
      </c>
      <c r="D1198" s="3" t="str">
        <f t="shared" si="1"/>
        <v>SANS</v>
      </c>
      <c r="E1198" s="3" t="s">
        <v>183</v>
      </c>
      <c r="F1198" s="3" t="s">
        <v>11</v>
      </c>
    </row>
    <row r="1199">
      <c r="A1199" s="3" t="s">
        <v>12344</v>
      </c>
      <c r="B1199" s="1">
        <v>0.0</v>
      </c>
      <c r="C1199" s="1" t="s">
        <v>11196</v>
      </c>
      <c r="D1199" s="3" t="str">
        <f t="shared" si="1"/>
        <v>SANS</v>
      </c>
      <c r="E1199" s="3" t="s">
        <v>183</v>
      </c>
      <c r="F1199" s="3" t="s">
        <v>11</v>
      </c>
    </row>
    <row r="1200">
      <c r="A1200" s="3" t="s">
        <v>12345</v>
      </c>
      <c r="B1200" s="1">
        <v>0.0</v>
      </c>
      <c r="C1200" s="1" t="s">
        <v>11222</v>
      </c>
      <c r="D1200" s="3" t="str">
        <f t="shared" si="1"/>
        <v>SANS</v>
      </c>
      <c r="E1200" s="3" t="s">
        <v>183</v>
      </c>
      <c r="F1200" s="3" t="s">
        <v>11</v>
      </c>
    </row>
    <row r="1201">
      <c r="A1201" s="3" t="s">
        <v>12346</v>
      </c>
      <c r="B1201" s="1">
        <v>0.0</v>
      </c>
      <c r="C1201" s="1" t="s">
        <v>11222</v>
      </c>
      <c r="D1201" s="3" t="str">
        <f t="shared" si="1"/>
        <v>SANS</v>
      </c>
      <c r="E1201" s="3" t="s">
        <v>183</v>
      </c>
      <c r="F1201" s="3" t="s">
        <v>11</v>
      </c>
    </row>
    <row r="1202">
      <c r="A1202" s="3" t="s">
        <v>12347</v>
      </c>
      <c r="B1202" s="1">
        <v>0.0</v>
      </c>
      <c r="C1202" s="1" t="s">
        <v>11268</v>
      </c>
      <c r="D1202" s="3" t="str">
        <f t="shared" si="1"/>
        <v>SANS</v>
      </c>
      <c r="E1202" s="3" t="s">
        <v>183</v>
      </c>
      <c r="F1202" s="3" t="s">
        <v>11</v>
      </c>
    </row>
    <row r="1203">
      <c r="A1203" s="3" t="s">
        <v>12348</v>
      </c>
      <c r="B1203" s="1">
        <v>0.0</v>
      </c>
      <c r="C1203" s="1" t="s">
        <v>11196</v>
      </c>
      <c r="D1203" s="3" t="str">
        <f t="shared" si="1"/>
        <v>SANS</v>
      </c>
      <c r="E1203" s="3" t="s">
        <v>183</v>
      </c>
      <c r="F1203" s="3" t="s">
        <v>11</v>
      </c>
    </row>
    <row r="1204">
      <c r="A1204" s="3" t="s">
        <v>12349</v>
      </c>
      <c r="B1204" s="1">
        <v>0.0</v>
      </c>
      <c r="C1204" s="1" t="s">
        <v>11196</v>
      </c>
      <c r="D1204" s="3" t="str">
        <f t="shared" si="1"/>
        <v>SANS</v>
      </c>
      <c r="E1204" s="3" t="s">
        <v>183</v>
      </c>
      <c r="F1204" s="3" t="s">
        <v>11</v>
      </c>
    </row>
    <row r="1205">
      <c r="A1205" s="3" t="s">
        <v>12350</v>
      </c>
      <c r="B1205" s="1">
        <v>0.0</v>
      </c>
      <c r="C1205" s="1" t="s">
        <v>11214</v>
      </c>
      <c r="D1205" s="3" t="str">
        <f t="shared" si="1"/>
        <v>SANS</v>
      </c>
      <c r="E1205" s="3" t="s">
        <v>183</v>
      </c>
      <c r="F1205" s="3" t="s">
        <v>11</v>
      </c>
    </row>
    <row r="1206">
      <c r="A1206" s="3" t="s">
        <v>12351</v>
      </c>
      <c r="B1206" s="1">
        <v>0.0</v>
      </c>
      <c r="C1206" s="1" t="s">
        <v>11214</v>
      </c>
      <c r="D1206" s="3" t="str">
        <f t="shared" si="1"/>
        <v>SANS</v>
      </c>
      <c r="E1206" s="3" t="s">
        <v>183</v>
      </c>
      <c r="F1206" s="3" t="s">
        <v>11</v>
      </c>
    </row>
    <row r="1207">
      <c r="A1207" s="3" t="s">
        <v>12352</v>
      </c>
      <c r="B1207" s="1">
        <v>0.0</v>
      </c>
      <c r="C1207" s="1" t="s">
        <v>11196</v>
      </c>
      <c r="D1207" s="3" t="str">
        <f t="shared" si="1"/>
        <v>SANS</v>
      </c>
      <c r="E1207" s="3" t="s">
        <v>183</v>
      </c>
      <c r="F1207" s="3" t="s">
        <v>11</v>
      </c>
    </row>
    <row r="1208">
      <c r="A1208" s="3" t="s">
        <v>12353</v>
      </c>
      <c r="B1208" s="1">
        <v>0.0</v>
      </c>
      <c r="C1208" s="1" t="s">
        <v>11222</v>
      </c>
      <c r="D1208" s="3" t="str">
        <f t="shared" si="1"/>
        <v>SANS</v>
      </c>
      <c r="E1208" s="3" t="s">
        <v>183</v>
      </c>
      <c r="F1208" s="3" t="s">
        <v>11</v>
      </c>
    </row>
    <row r="1209">
      <c r="A1209" s="3" t="s">
        <v>12354</v>
      </c>
      <c r="B1209" s="1">
        <v>0.0</v>
      </c>
      <c r="C1209" s="1" t="s">
        <v>11214</v>
      </c>
      <c r="D1209" s="3" t="str">
        <f t="shared" si="1"/>
        <v>SANS</v>
      </c>
      <c r="E1209" s="3" t="s">
        <v>183</v>
      </c>
      <c r="F1209" s="3" t="s">
        <v>11</v>
      </c>
    </row>
    <row r="1210">
      <c r="A1210" s="3" t="s">
        <v>12355</v>
      </c>
      <c r="B1210" s="1">
        <v>0.0</v>
      </c>
      <c r="C1210" s="1" t="s">
        <v>11196</v>
      </c>
      <c r="D1210" s="3" t="str">
        <f t="shared" si="1"/>
        <v>SANS</v>
      </c>
      <c r="E1210" s="3" t="s">
        <v>183</v>
      </c>
      <c r="F1210" s="3" t="s">
        <v>11</v>
      </c>
    </row>
    <row r="1211">
      <c r="A1211" s="3" t="s">
        <v>12356</v>
      </c>
      <c r="B1211" s="1">
        <v>0.0</v>
      </c>
      <c r="C1211" s="1" t="s">
        <v>11222</v>
      </c>
      <c r="D1211" s="3" t="str">
        <f t="shared" si="1"/>
        <v>SANS</v>
      </c>
      <c r="E1211" s="3" t="s">
        <v>183</v>
      </c>
      <c r="F1211" s="3" t="s">
        <v>11</v>
      </c>
    </row>
    <row r="1212">
      <c r="A1212" s="3" t="s">
        <v>12357</v>
      </c>
      <c r="B1212" s="1">
        <v>0.0</v>
      </c>
      <c r="C1212" s="1" t="s">
        <v>11196</v>
      </c>
      <c r="D1212" s="3" t="str">
        <f t="shared" si="1"/>
        <v>SANS</v>
      </c>
      <c r="E1212" s="3" t="s">
        <v>183</v>
      </c>
      <c r="F1212" s="3" t="s">
        <v>11</v>
      </c>
    </row>
    <row r="1213">
      <c r="A1213" s="3" t="s">
        <v>12358</v>
      </c>
      <c r="B1213" s="1">
        <v>0.0</v>
      </c>
      <c r="C1213" s="1" t="s">
        <v>11214</v>
      </c>
      <c r="D1213" s="3" t="str">
        <f t="shared" si="1"/>
        <v>SANS</v>
      </c>
      <c r="E1213" s="3" t="s">
        <v>183</v>
      </c>
      <c r="F1213" s="3" t="s">
        <v>11</v>
      </c>
    </row>
    <row r="1214">
      <c r="A1214" s="3" t="s">
        <v>12359</v>
      </c>
      <c r="B1214" s="1">
        <v>0.0</v>
      </c>
      <c r="C1214" s="1" t="s">
        <v>11200</v>
      </c>
      <c r="D1214" s="3" t="str">
        <f t="shared" si="1"/>
        <v>SANS</v>
      </c>
      <c r="E1214" s="3" t="s">
        <v>183</v>
      </c>
      <c r="F1214" s="3" t="s">
        <v>11</v>
      </c>
    </row>
    <row r="1215">
      <c r="A1215" s="3" t="s">
        <v>12360</v>
      </c>
      <c r="B1215" s="1">
        <v>0.0</v>
      </c>
      <c r="C1215" s="1" t="s">
        <v>11196</v>
      </c>
      <c r="D1215" s="3" t="str">
        <f t="shared" si="1"/>
        <v>SANS</v>
      </c>
      <c r="E1215" s="3" t="s">
        <v>183</v>
      </c>
      <c r="F1215" s="3" t="s">
        <v>11</v>
      </c>
    </row>
    <row r="1216">
      <c r="A1216" s="3" t="s">
        <v>12361</v>
      </c>
      <c r="B1216" s="1">
        <v>0.0</v>
      </c>
      <c r="C1216" s="1" t="s">
        <v>11196</v>
      </c>
      <c r="D1216" s="3" t="str">
        <f t="shared" si="1"/>
        <v>SANS</v>
      </c>
      <c r="E1216" s="3" t="s">
        <v>183</v>
      </c>
      <c r="F1216" s="3" t="s">
        <v>11</v>
      </c>
    </row>
    <row r="1217">
      <c r="A1217" s="3" t="s">
        <v>12362</v>
      </c>
      <c r="B1217" s="1">
        <v>0.0</v>
      </c>
      <c r="C1217" s="1" t="s">
        <v>11196</v>
      </c>
      <c r="D1217" s="3" t="str">
        <f t="shared" si="1"/>
        <v>SANS</v>
      </c>
      <c r="E1217" s="3" t="s">
        <v>183</v>
      </c>
      <c r="F1217" s="3" t="s">
        <v>11</v>
      </c>
    </row>
    <row r="1218">
      <c r="A1218" s="3" t="s">
        <v>12363</v>
      </c>
      <c r="B1218" s="1">
        <v>0.0</v>
      </c>
      <c r="C1218" s="1" t="s">
        <v>11196</v>
      </c>
      <c r="D1218" s="3" t="str">
        <f t="shared" si="1"/>
        <v>SANS</v>
      </c>
      <c r="E1218" s="3" t="s">
        <v>183</v>
      </c>
      <c r="F1218" s="3" t="s">
        <v>11</v>
      </c>
    </row>
    <row r="1219">
      <c r="A1219" s="3" t="s">
        <v>12364</v>
      </c>
      <c r="B1219" s="1">
        <v>0.0</v>
      </c>
      <c r="C1219" s="1" t="s">
        <v>11214</v>
      </c>
      <c r="D1219" s="3" t="str">
        <f t="shared" si="1"/>
        <v>SANS</v>
      </c>
      <c r="E1219" s="3" t="s">
        <v>183</v>
      </c>
      <c r="F1219" s="3" t="s">
        <v>11</v>
      </c>
    </row>
    <row r="1220">
      <c r="A1220" s="3" t="s">
        <v>12365</v>
      </c>
      <c r="B1220" s="1">
        <v>0.0</v>
      </c>
      <c r="C1220" s="1" t="s">
        <v>11230</v>
      </c>
      <c r="D1220" s="3" t="str">
        <f t="shared" si="1"/>
        <v>SANS</v>
      </c>
      <c r="E1220" s="3" t="s">
        <v>183</v>
      </c>
      <c r="F1220" s="3" t="s">
        <v>11</v>
      </c>
    </row>
    <row r="1221">
      <c r="A1221" s="3" t="s">
        <v>12366</v>
      </c>
      <c r="B1221" s="1">
        <v>0.0</v>
      </c>
      <c r="C1221" s="1" t="s">
        <v>11196</v>
      </c>
      <c r="D1221" s="3" t="str">
        <f t="shared" si="1"/>
        <v>SANS</v>
      </c>
      <c r="E1221" s="3" t="s">
        <v>183</v>
      </c>
      <c r="F1221" s="3" t="s">
        <v>11</v>
      </c>
    </row>
    <row r="1222">
      <c r="A1222" s="3" t="s">
        <v>12367</v>
      </c>
      <c r="B1222" s="1">
        <v>0.0</v>
      </c>
      <c r="C1222" s="1" t="s">
        <v>11222</v>
      </c>
      <c r="D1222" s="3" t="str">
        <f t="shared" si="1"/>
        <v>SANS</v>
      </c>
      <c r="E1222" s="3" t="s">
        <v>183</v>
      </c>
      <c r="F1222" s="3" t="s">
        <v>11</v>
      </c>
    </row>
    <row r="1223">
      <c r="A1223" s="3" t="s">
        <v>12368</v>
      </c>
      <c r="B1223" s="1">
        <v>0.0</v>
      </c>
      <c r="C1223" s="1" t="s">
        <v>11196</v>
      </c>
      <c r="D1223" s="3" t="str">
        <f t="shared" si="1"/>
        <v>SANS</v>
      </c>
      <c r="E1223" s="3" t="s">
        <v>183</v>
      </c>
      <c r="F1223" s="3" t="s">
        <v>11</v>
      </c>
    </row>
    <row r="1224">
      <c r="A1224" s="3" t="s">
        <v>12369</v>
      </c>
      <c r="B1224" s="1">
        <v>0.0</v>
      </c>
      <c r="C1224" s="1" t="s">
        <v>11222</v>
      </c>
      <c r="D1224" s="3" t="str">
        <f t="shared" si="1"/>
        <v>SANS</v>
      </c>
      <c r="E1224" s="3" t="s">
        <v>183</v>
      </c>
      <c r="F1224" s="3" t="s">
        <v>11</v>
      </c>
    </row>
    <row r="1225">
      <c r="A1225" s="3" t="s">
        <v>12370</v>
      </c>
      <c r="B1225" s="1">
        <v>0.0</v>
      </c>
      <c r="C1225" s="1" t="s">
        <v>11214</v>
      </c>
      <c r="D1225" s="3" t="str">
        <f t="shared" si="1"/>
        <v>SANS</v>
      </c>
      <c r="E1225" s="3" t="s">
        <v>183</v>
      </c>
      <c r="F1225" s="3" t="s">
        <v>11</v>
      </c>
    </row>
    <row r="1226">
      <c r="A1226" s="3" t="s">
        <v>12371</v>
      </c>
      <c r="B1226" s="1">
        <v>0.0</v>
      </c>
      <c r="C1226" s="1" t="s">
        <v>11222</v>
      </c>
      <c r="D1226" s="3" t="str">
        <f t="shared" si="1"/>
        <v>SANS</v>
      </c>
      <c r="E1226" s="3" t="s">
        <v>183</v>
      </c>
      <c r="F1226" s="3" t="s">
        <v>11</v>
      </c>
    </row>
    <row r="1227">
      <c r="A1227" s="3" t="s">
        <v>12372</v>
      </c>
      <c r="B1227" s="1">
        <v>0.0</v>
      </c>
      <c r="C1227" s="1" t="s">
        <v>11196</v>
      </c>
      <c r="D1227" s="3" t="str">
        <f t="shared" si="1"/>
        <v>SANS</v>
      </c>
      <c r="E1227" s="3" t="s">
        <v>183</v>
      </c>
      <c r="F1227" s="3" t="s">
        <v>11</v>
      </c>
    </row>
    <row r="1228">
      <c r="A1228" s="3" t="s">
        <v>12373</v>
      </c>
      <c r="B1228" s="1">
        <v>0.0</v>
      </c>
      <c r="C1228" s="1" t="s">
        <v>11196</v>
      </c>
      <c r="D1228" s="3" t="str">
        <f t="shared" si="1"/>
        <v>SANS</v>
      </c>
      <c r="E1228" s="3" t="s">
        <v>183</v>
      </c>
      <c r="F1228" s="3" t="s">
        <v>11</v>
      </c>
    </row>
    <row r="1229">
      <c r="A1229" s="3" t="s">
        <v>12374</v>
      </c>
      <c r="B1229" s="1">
        <v>0.0</v>
      </c>
      <c r="C1229" s="1" t="s">
        <v>11196</v>
      </c>
      <c r="D1229" s="3" t="str">
        <f t="shared" si="1"/>
        <v>SANS</v>
      </c>
      <c r="E1229" s="3" t="s">
        <v>183</v>
      </c>
      <c r="F1229" s="3" t="s">
        <v>11</v>
      </c>
    </row>
    <row r="1230">
      <c r="A1230" s="3" t="s">
        <v>12375</v>
      </c>
      <c r="B1230" s="1">
        <v>0.0</v>
      </c>
      <c r="C1230" s="1" t="s">
        <v>11196</v>
      </c>
      <c r="D1230" s="3" t="str">
        <f t="shared" si="1"/>
        <v>SANS</v>
      </c>
      <c r="E1230" s="3" t="s">
        <v>183</v>
      </c>
      <c r="F1230" s="3" t="s">
        <v>11</v>
      </c>
    </row>
    <row r="1231">
      <c r="A1231" s="3" t="s">
        <v>12376</v>
      </c>
      <c r="B1231" s="1">
        <v>0.0</v>
      </c>
      <c r="C1231" s="1" t="s">
        <v>11200</v>
      </c>
      <c r="D1231" s="3" t="str">
        <f t="shared" si="1"/>
        <v>SANS</v>
      </c>
      <c r="E1231" s="3" t="s">
        <v>183</v>
      </c>
      <c r="F1231" s="3" t="s">
        <v>11</v>
      </c>
    </row>
    <row r="1232">
      <c r="A1232" s="3" t="s">
        <v>12377</v>
      </c>
      <c r="B1232" s="1">
        <v>0.0</v>
      </c>
      <c r="C1232" s="1" t="s">
        <v>11222</v>
      </c>
      <c r="D1232" s="3" t="str">
        <f t="shared" si="1"/>
        <v>SANS</v>
      </c>
      <c r="E1232" s="3" t="s">
        <v>183</v>
      </c>
      <c r="F1232" s="3" t="s">
        <v>11</v>
      </c>
    </row>
    <row r="1233">
      <c r="A1233" s="3" t="s">
        <v>12378</v>
      </c>
      <c r="B1233" s="1">
        <v>0.0</v>
      </c>
      <c r="C1233" s="1" t="s">
        <v>11196</v>
      </c>
      <c r="D1233" s="3" t="str">
        <f t="shared" si="1"/>
        <v>SANS</v>
      </c>
      <c r="E1233" s="3" t="s">
        <v>183</v>
      </c>
      <c r="F1233" s="3" t="s">
        <v>11</v>
      </c>
    </row>
    <row r="1234">
      <c r="A1234" s="3" t="s">
        <v>12379</v>
      </c>
      <c r="B1234" s="1">
        <v>0.0</v>
      </c>
      <c r="C1234" s="1" t="s">
        <v>11196</v>
      </c>
      <c r="D1234" s="3" t="str">
        <f t="shared" si="1"/>
        <v>SANS</v>
      </c>
      <c r="E1234" s="3" t="s">
        <v>183</v>
      </c>
      <c r="F1234" s="3" t="s">
        <v>11</v>
      </c>
    </row>
    <row r="1235">
      <c r="A1235" s="3" t="s">
        <v>12380</v>
      </c>
      <c r="B1235" s="1">
        <v>0.0</v>
      </c>
      <c r="C1235" s="1" t="s">
        <v>11196</v>
      </c>
      <c r="D1235" s="3" t="str">
        <f t="shared" si="1"/>
        <v>SANS</v>
      </c>
      <c r="E1235" s="3" t="s">
        <v>183</v>
      </c>
      <c r="F1235" s="3" t="s">
        <v>11</v>
      </c>
    </row>
    <row r="1236">
      <c r="A1236" s="3" t="s">
        <v>12381</v>
      </c>
      <c r="B1236" s="1">
        <v>0.0</v>
      </c>
      <c r="C1236" s="1" t="s">
        <v>11196</v>
      </c>
      <c r="D1236" s="3" t="str">
        <f t="shared" si="1"/>
        <v>SANS</v>
      </c>
      <c r="E1236" s="3" t="s">
        <v>183</v>
      </c>
      <c r="F1236" s="3" t="s">
        <v>11</v>
      </c>
    </row>
    <row r="1237">
      <c r="A1237" s="3" t="s">
        <v>12382</v>
      </c>
      <c r="B1237" s="1">
        <v>0.0</v>
      </c>
      <c r="C1237" s="1" t="s">
        <v>11196</v>
      </c>
      <c r="D1237" s="3" t="str">
        <f t="shared" si="1"/>
        <v>SANS</v>
      </c>
      <c r="E1237" s="3" t="s">
        <v>183</v>
      </c>
      <c r="F1237" s="3" t="s">
        <v>11</v>
      </c>
    </row>
    <row r="1238">
      <c r="A1238" s="3" t="s">
        <v>12383</v>
      </c>
      <c r="B1238" s="1">
        <v>0.0</v>
      </c>
      <c r="C1238" s="1" t="s">
        <v>11196</v>
      </c>
      <c r="D1238" s="3" t="str">
        <f t="shared" si="1"/>
        <v>SANS</v>
      </c>
      <c r="E1238" s="3" t="s">
        <v>183</v>
      </c>
      <c r="F1238" s="3" t="s">
        <v>11</v>
      </c>
    </row>
    <row r="1239">
      <c r="A1239" s="3" t="s">
        <v>12384</v>
      </c>
      <c r="B1239" s="1">
        <v>0.0</v>
      </c>
      <c r="C1239" s="1" t="s">
        <v>11196</v>
      </c>
      <c r="D1239" s="3" t="str">
        <f t="shared" si="1"/>
        <v>SANS</v>
      </c>
      <c r="E1239" s="3" t="s">
        <v>183</v>
      </c>
      <c r="F1239" s="3" t="s">
        <v>11</v>
      </c>
    </row>
    <row r="1240">
      <c r="A1240" s="3" t="s">
        <v>12385</v>
      </c>
      <c r="B1240" s="1">
        <v>0.0</v>
      </c>
      <c r="C1240" s="1" t="s">
        <v>11222</v>
      </c>
      <c r="D1240" s="3" t="str">
        <f t="shared" si="1"/>
        <v>SANS</v>
      </c>
      <c r="E1240" s="3" t="s">
        <v>183</v>
      </c>
      <c r="F1240" s="3" t="s">
        <v>11</v>
      </c>
    </row>
    <row r="1241">
      <c r="A1241" s="3" t="s">
        <v>12386</v>
      </c>
      <c r="B1241" s="1">
        <v>0.0</v>
      </c>
      <c r="C1241" s="1" t="s">
        <v>11200</v>
      </c>
      <c r="D1241" s="3" t="str">
        <f t="shared" si="1"/>
        <v>SANS</v>
      </c>
      <c r="E1241" s="3" t="s">
        <v>183</v>
      </c>
      <c r="F1241" s="3" t="s">
        <v>11</v>
      </c>
    </row>
    <row r="1242">
      <c r="A1242" s="3" t="s">
        <v>12387</v>
      </c>
      <c r="B1242" s="1">
        <v>0.0</v>
      </c>
      <c r="C1242" s="1" t="s">
        <v>11196</v>
      </c>
      <c r="D1242" s="3" t="str">
        <f t="shared" si="1"/>
        <v>SANS</v>
      </c>
      <c r="E1242" s="3" t="s">
        <v>183</v>
      </c>
      <c r="F1242" s="3" t="s">
        <v>11</v>
      </c>
    </row>
    <row r="1243">
      <c r="A1243" s="3" t="s">
        <v>12388</v>
      </c>
      <c r="B1243" s="1">
        <v>0.0</v>
      </c>
      <c r="C1243" s="1" t="s">
        <v>11214</v>
      </c>
      <c r="D1243" s="3" t="str">
        <f t="shared" si="1"/>
        <v>SANS</v>
      </c>
      <c r="E1243" s="3" t="s">
        <v>183</v>
      </c>
      <c r="F1243" s="3" t="s">
        <v>11</v>
      </c>
    </row>
    <row r="1244">
      <c r="A1244" s="3" t="s">
        <v>12389</v>
      </c>
      <c r="B1244" s="1">
        <v>0.0</v>
      </c>
      <c r="C1244" s="1" t="s">
        <v>11196</v>
      </c>
      <c r="D1244" s="3" t="str">
        <f t="shared" si="1"/>
        <v>SANS</v>
      </c>
      <c r="E1244" s="3" t="s">
        <v>183</v>
      </c>
      <c r="F1244" s="3" t="s">
        <v>11</v>
      </c>
    </row>
    <row r="1245">
      <c r="A1245" s="3" t="s">
        <v>12390</v>
      </c>
      <c r="B1245" s="1">
        <v>0.0</v>
      </c>
      <c r="C1245" s="1" t="s">
        <v>11196</v>
      </c>
      <c r="D1245" s="3" t="str">
        <f t="shared" si="1"/>
        <v>SANS</v>
      </c>
      <c r="E1245" s="3" t="s">
        <v>183</v>
      </c>
      <c r="F1245" s="3" t="s">
        <v>11</v>
      </c>
    </row>
    <row r="1246">
      <c r="A1246" s="3" t="s">
        <v>12391</v>
      </c>
      <c r="B1246" s="1">
        <v>0.0</v>
      </c>
      <c r="C1246" s="1" t="s">
        <v>11196</v>
      </c>
      <c r="D1246" s="3" t="str">
        <f t="shared" si="1"/>
        <v>SANS</v>
      </c>
      <c r="E1246" s="3" t="s">
        <v>183</v>
      </c>
      <c r="F1246" s="3" t="s">
        <v>11</v>
      </c>
    </row>
    <row r="1247">
      <c r="A1247" s="3" t="s">
        <v>12392</v>
      </c>
      <c r="B1247" s="1">
        <v>0.0</v>
      </c>
      <c r="C1247" s="1" t="s">
        <v>11214</v>
      </c>
      <c r="D1247" s="3" t="str">
        <f t="shared" si="1"/>
        <v>SANS</v>
      </c>
      <c r="E1247" s="3" t="s">
        <v>183</v>
      </c>
      <c r="F1247" s="3" t="s">
        <v>11</v>
      </c>
    </row>
    <row r="1248">
      <c r="A1248" s="3" t="s">
        <v>12393</v>
      </c>
      <c r="B1248" s="1">
        <v>0.0</v>
      </c>
      <c r="C1248" s="1" t="s">
        <v>11196</v>
      </c>
      <c r="D1248" s="3" t="str">
        <f t="shared" si="1"/>
        <v>SANS</v>
      </c>
      <c r="E1248" s="3" t="s">
        <v>183</v>
      </c>
      <c r="F1248" s="3" t="s">
        <v>11</v>
      </c>
    </row>
    <row r="1249">
      <c r="A1249" s="3" t="s">
        <v>12394</v>
      </c>
      <c r="B1249" s="1">
        <v>0.0</v>
      </c>
      <c r="C1249" s="1" t="s">
        <v>11196</v>
      </c>
      <c r="D1249" s="3" t="str">
        <f t="shared" si="1"/>
        <v>SANS</v>
      </c>
      <c r="E1249" s="3" t="s">
        <v>183</v>
      </c>
      <c r="F1249" s="3" t="s">
        <v>11</v>
      </c>
    </row>
    <row r="1250">
      <c r="A1250" s="3" t="s">
        <v>12395</v>
      </c>
      <c r="B1250" s="1">
        <v>0.0</v>
      </c>
      <c r="C1250" s="1" t="s">
        <v>11196</v>
      </c>
      <c r="D1250" s="3" t="str">
        <f t="shared" si="1"/>
        <v>SANS</v>
      </c>
      <c r="E1250" s="3" t="s">
        <v>183</v>
      </c>
      <c r="F1250" s="3" t="s">
        <v>11</v>
      </c>
    </row>
    <row r="1251">
      <c r="A1251" s="3" t="s">
        <v>12396</v>
      </c>
      <c r="B1251" s="1">
        <v>0.0</v>
      </c>
      <c r="C1251" s="1" t="s">
        <v>11214</v>
      </c>
      <c r="D1251" s="3" t="str">
        <f t="shared" si="1"/>
        <v>SANS</v>
      </c>
      <c r="E1251" s="3" t="s">
        <v>183</v>
      </c>
      <c r="F1251" s="3" t="s">
        <v>11</v>
      </c>
    </row>
    <row r="1252">
      <c r="A1252" s="3" t="s">
        <v>12397</v>
      </c>
      <c r="B1252" s="1">
        <v>0.0</v>
      </c>
      <c r="C1252" s="1" t="s">
        <v>11222</v>
      </c>
      <c r="D1252" s="3" t="str">
        <f t="shared" si="1"/>
        <v>SANS</v>
      </c>
      <c r="E1252" s="3" t="s">
        <v>183</v>
      </c>
      <c r="F1252" s="3" t="s">
        <v>11</v>
      </c>
    </row>
    <row r="1253">
      <c r="A1253" s="3" t="s">
        <v>12398</v>
      </c>
      <c r="B1253" s="1">
        <v>0.0</v>
      </c>
      <c r="C1253" s="1" t="s">
        <v>11214</v>
      </c>
      <c r="D1253" s="3" t="str">
        <f t="shared" si="1"/>
        <v>SANS</v>
      </c>
      <c r="E1253" s="3" t="s">
        <v>183</v>
      </c>
      <c r="F1253" s="3" t="s">
        <v>11</v>
      </c>
    </row>
    <row r="1254">
      <c r="A1254" s="3" t="s">
        <v>12399</v>
      </c>
      <c r="B1254" s="1">
        <v>0.0</v>
      </c>
      <c r="C1254" s="1" t="s">
        <v>11214</v>
      </c>
      <c r="D1254" s="3" t="str">
        <f t="shared" si="1"/>
        <v>SANS</v>
      </c>
      <c r="E1254" s="3" t="s">
        <v>183</v>
      </c>
      <c r="F1254" s="3" t="s">
        <v>11</v>
      </c>
    </row>
    <row r="1255">
      <c r="A1255" s="3" t="s">
        <v>12400</v>
      </c>
      <c r="B1255" s="1">
        <v>0.0</v>
      </c>
      <c r="C1255" s="1" t="s">
        <v>11196</v>
      </c>
      <c r="D1255" s="3" t="str">
        <f t="shared" si="1"/>
        <v>SANS</v>
      </c>
      <c r="E1255" s="3" t="s">
        <v>183</v>
      </c>
      <c r="F1255" s="3" t="s">
        <v>11</v>
      </c>
    </row>
    <row r="1256">
      <c r="A1256" s="3" t="s">
        <v>12401</v>
      </c>
      <c r="B1256" s="1">
        <v>0.0</v>
      </c>
      <c r="C1256" s="1" t="s">
        <v>11196</v>
      </c>
      <c r="D1256" s="3" t="str">
        <f t="shared" si="1"/>
        <v>SANS</v>
      </c>
      <c r="E1256" s="3" t="s">
        <v>183</v>
      </c>
      <c r="F1256" s="3" t="s">
        <v>11</v>
      </c>
    </row>
    <row r="1257">
      <c r="A1257" s="3" t="s">
        <v>12402</v>
      </c>
      <c r="B1257" s="1">
        <v>0.0</v>
      </c>
      <c r="C1257" s="1" t="s">
        <v>11196</v>
      </c>
      <c r="D1257" s="3" t="str">
        <f t="shared" si="1"/>
        <v>SANS</v>
      </c>
      <c r="E1257" s="3" t="s">
        <v>183</v>
      </c>
      <c r="F1257" s="3" t="s">
        <v>11</v>
      </c>
    </row>
    <row r="1258">
      <c r="A1258" s="3" t="s">
        <v>8795</v>
      </c>
      <c r="B1258" s="1">
        <v>0.0</v>
      </c>
      <c r="C1258" s="1" t="s">
        <v>11196</v>
      </c>
      <c r="D1258" s="3" t="str">
        <f t="shared" si="1"/>
        <v>SANS</v>
      </c>
      <c r="E1258" s="3" t="s">
        <v>183</v>
      </c>
      <c r="F1258" s="3" t="s">
        <v>11</v>
      </c>
    </row>
    <row r="1259">
      <c r="A1259" s="3" t="s">
        <v>12403</v>
      </c>
      <c r="B1259" s="1">
        <v>0.0</v>
      </c>
      <c r="C1259" s="1" t="s">
        <v>11196</v>
      </c>
      <c r="D1259" s="3" t="str">
        <f t="shared" si="1"/>
        <v>SANS</v>
      </c>
      <c r="E1259" s="3" t="s">
        <v>183</v>
      </c>
      <c r="F1259" s="3" t="s">
        <v>11</v>
      </c>
    </row>
    <row r="1260">
      <c r="A1260" s="3" t="s">
        <v>12404</v>
      </c>
      <c r="B1260" s="1">
        <v>0.0</v>
      </c>
      <c r="C1260" s="1" t="s">
        <v>11196</v>
      </c>
      <c r="D1260" s="3" t="str">
        <f t="shared" si="1"/>
        <v>SANS</v>
      </c>
      <c r="E1260" s="3" t="s">
        <v>183</v>
      </c>
      <c r="F1260" s="3" t="s">
        <v>11</v>
      </c>
    </row>
    <row r="1261">
      <c r="A1261" s="3" t="s">
        <v>12405</v>
      </c>
      <c r="B1261" s="1">
        <v>0.0</v>
      </c>
      <c r="C1261" s="1" t="s">
        <v>11196</v>
      </c>
      <c r="D1261" s="3" t="str">
        <f t="shared" si="1"/>
        <v>SANS</v>
      </c>
      <c r="E1261" s="3" t="s">
        <v>183</v>
      </c>
      <c r="F1261" s="3" t="s">
        <v>11</v>
      </c>
    </row>
    <row r="1262">
      <c r="A1262" s="3" t="s">
        <v>12406</v>
      </c>
      <c r="B1262" s="1">
        <v>0.0</v>
      </c>
      <c r="C1262" s="1" t="s">
        <v>11196</v>
      </c>
      <c r="D1262" s="3" t="str">
        <f t="shared" si="1"/>
        <v>SANS</v>
      </c>
      <c r="E1262" s="3" t="s">
        <v>183</v>
      </c>
      <c r="F1262" s="3" t="s">
        <v>11</v>
      </c>
    </row>
    <row r="1263">
      <c r="A1263" s="3" t="s">
        <v>12407</v>
      </c>
      <c r="B1263" s="1">
        <v>0.0</v>
      </c>
      <c r="C1263" s="1" t="s">
        <v>11196</v>
      </c>
      <c r="D1263" s="3" t="str">
        <f t="shared" si="1"/>
        <v>SANS</v>
      </c>
      <c r="E1263" s="3" t="s">
        <v>183</v>
      </c>
      <c r="F1263" s="3" t="s">
        <v>11</v>
      </c>
    </row>
    <row r="1264">
      <c r="A1264" s="3" t="s">
        <v>12408</v>
      </c>
      <c r="B1264" s="1">
        <v>0.0</v>
      </c>
      <c r="C1264" s="1" t="s">
        <v>11222</v>
      </c>
      <c r="D1264" s="3" t="str">
        <f t="shared" si="1"/>
        <v>SANS</v>
      </c>
      <c r="E1264" s="3" t="s">
        <v>183</v>
      </c>
      <c r="F1264" s="3" t="s">
        <v>11</v>
      </c>
    </row>
    <row r="1265">
      <c r="A1265" s="3" t="s">
        <v>12409</v>
      </c>
      <c r="B1265" s="1">
        <v>0.0</v>
      </c>
      <c r="C1265" s="1" t="s">
        <v>11214</v>
      </c>
      <c r="D1265" s="3" t="str">
        <f t="shared" si="1"/>
        <v>SANS</v>
      </c>
      <c r="E1265" s="3" t="s">
        <v>183</v>
      </c>
      <c r="F1265" s="3" t="s">
        <v>11</v>
      </c>
    </row>
    <row r="1266">
      <c r="A1266" s="3" t="s">
        <v>12410</v>
      </c>
      <c r="B1266" s="1">
        <v>0.0</v>
      </c>
      <c r="C1266" s="1" t="s">
        <v>11196</v>
      </c>
      <c r="D1266" s="3" t="str">
        <f t="shared" si="1"/>
        <v>SANS</v>
      </c>
      <c r="E1266" s="3" t="s">
        <v>183</v>
      </c>
      <c r="F1266" s="3" t="s">
        <v>11</v>
      </c>
    </row>
    <row r="1267">
      <c r="A1267" s="3" t="s">
        <v>12411</v>
      </c>
      <c r="B1267" s="1">
        <v>0.0</v>
      </c>
      <c r="C1267" s="1" t="s">
        <v>11214</v>
      </c>
      <c r="D1267" s="3" t="str">
        <f t="shared" si="1"/>
        <v>SANS</v>
      </c>
      <c r="E1267" s="3" t="s">
        <v>183</v>
      </c>
      <c r="F1267" s="3" t="s">
        <v>11</v>
      </c>
    </row>
    <row r="1268">
      <c r="A1268" s="3" t="s">
        <v>12412</v>
      </c>
      <c r="B1268" s="1">
        <v>0.0</v>
      </c>
      <c r="C1268" s="1" t="s">
        <v>11196</v>
      </c>
      <c r="D1268" s="3" t="str">
        <f t="shared" si="1"/>
        <v>SANS</v>
      </c>
      <c r="E1268" s="3" t="s">
        <v>183</v>
      </c>
      <c r="F1268" s="3" t="s">
        <v>11</v>
      </c>
    </row>
    <row r="1269">
      <c r="A1269" s="3" t="s">
        <v>12413</v>
      </c>
      <c r="B1269" s="1">
        <v>0.0</v>
      </c>
      <c r="C1269" s="1" t="s">
        <v>11196</v>
      </c>
      <c r="D1269" s="3" t="str">
        <f t="shared" si="1"/>
        <v>SANS</v>
      </c>
      <c r="E1269" s="3" t="s">
        <v>183</v>
      </c>
      <c r="F1269" s="3" t="s">
        <v>11</v>
      </c>
    </row>
    <row r="1270">
      <c r="A1270" s="3" t="s">
        <v>12414</v>
      </c>
      <c r="B1270" s="1">
        <v>0.0</v>
      </c>
      <c r="C1270" s="1" t="s">
        <v>11196</v>
      </c>
      <c r="D1270" s="3" t="str">
        <f t="shared" si="1"/>
        <v>SANS</v>
      </c>
      <c r="E1270" s="3" t="s">
        <v>183</v>
      </c>
      <c r="F1270" s="3" t="s">
        <v>11</v>
      </c>
    </row>
    <row r="1271">
      <c r="A1271" s="3" t="s">
        <v>12415</v>
      </c>
      <c r="B1271" s="1">
        <v>0.0</v>
      </c>
      <c r="C1271" s="1" t="s">
        <v>11214</v>
      </c>
      <c r="D1271" s="3" t="str">
        <f t="shared" si="1"/>
        <v>SANS</v>
      </c>
      <c r="E1271" s="3" t="s">
        <v>183</v>
      </c>
      <c r="F1271" s="3" t="s">
        <v>11</v>
      </c>
    </row>
    <row r="1272">
      <c r="A1272" s="3" t="s">
        <v>12416</v>
      </c>
      <c r="B1272" s="1">
        <v>0.0</v>
      </c>
      <c r="C1272" s="1" t="s">
        <v>11196</v>
      </c>
      <c r="D1272" s="3" t="str">
        <f t="shared" si="1"/>
        <v>SANS</v>
      </c>
      <c r="E1272" s="3" t="s">
        <v>183</v>
      </c>
      <c r="F1272" s="3" t="s">
        <v>11</v>
      </c>
    </row>
    <row r="1273">
      <c r="A1273" s="3" t="s">
        <v>12417</v>
      </c>
      <c r="B1273" s="1">
        <v>0.0</v>
      </c>
      <c r="C1273" s="1" t="s">
        <v>11222</v>
      </c>
      <c r="D1273" s="3" t="str">
        <f t="shared" si="1"/>
        <v>SANS</v>
      </c>
      <c r="E1273" s="3" t="s">
        <v>183</v>
      </c>
      <c r="F1273" s="3" t="s">
        <v>11</v>
      </c>
    </row>
    <row r="1274">
      <c r="A1274" s="3" t="s">
        <v>12418</v>
      </c>
      <c r="B1274" s="1">
        <v>0.0</v>
      </c>
      <c r="C1274" s="1" t="s">
        <v>11214</v>
      </c>
      <c r="D1274" s="3" t="str">
        <f t="shared" si="1"/>
        <v>SANS</v>
      </c>
      <c r="E1274" s="3" t="s">
        <v>183</v>
      </c>
      <c r="F1274" s="3" t="s">
        <v>11</v>
      </c>
    </row>
    <row r="1275">
      <c r="A1275" s="3" t="s">
        <v>12419</v>
      </c>
      <c r="B1275" s="1">
        <v>0.0</v>
      </c>
      <c r="C1275" s="1" t="s">
        <v>11196</v>
      </c>
      <c r="D1275" s="3" t="str">
        <f t="shared" si="1"/>
        <v>SANS</v>
      </c>
      <c r="E1275" s="3" t="s">
        <v>183</v>
      </c>
      <c r="F1275" s="3" t="s">
        <v>11</v>
      </c>
    </row>
    <row r="1276">
      <c r="A1276" s="3" t="s">
        <v>12420</v>
      </c>
      <c r="B1276" s="1">
        <v>0.0</v>
      </c>
      <c r="C1276" s="1" t="s">
        <v>11196</v>
      </c>
      <c r="D1276" s="3" t="str">
        <f t="shared" si="1"/>
        <v>SANS</v>
      </c>
      <c r="E1276" s="3" t="s">
        <v>183</v>
      </c>
      <c r="F1276" s="3" t="s">
        <v>11</v>
      </c>
    </row>
    <row r="1277">
      <c r="A1277" s="3" t="s">
        <v>12421</v>
      </c>
      <c r="B1277" s="1">
        <v>0.0</v>
      </c>
      <c r="C1277" s="1" t="s">
        <v>11196</v>
      </c>
      <c r="D1277" s="3" t="str">
        <f t="shared" si="1"/>
        <v>SANS</v>
      </c>
      <c r="E1277" s="3" t="s">
        <v>183</v>
      </c>
      <c r="F1277" s="3" t="s">
        <v>11</v>
      </c>
    </row>
    <row r="1278">
      <c r="A1278" s="3" t="s">
        <v>12422</v>
      </c>
      <c r="B1278" s="1">
        <v>0.0</v>
      </c>
      <c r="C1278" s="1" t="s">
        <v>11196</v>
      </c>
      <c r="D1278" s="3" t="str">
        <f t="shared" si="1"/>
        <v>SANS</v>
      </c>
      <c r="E1278" s="3" t="s">
        <v>183</v>
      </c>
      <c r="F1278" s="3" t="s">
        <v>11</v>
      </c>
    </row>
    <row r="1279">
      <c r="A1279" s="3" t="s">
        <v>12423</v>
      </c>
      <c r="B1279" s="1">
        <v>0.0</v>
      </c>
      <c r="C1279" s="1" t="s">
        <v>11196</v>
      </c>
      <c r="D1279" s="3" t="str">
        <f t="shared" si="1"/>
        <v>SANS</v>
      </c>
      <c r="E1279" s="3" t="s">
        <v>183</v>
      </c>
      <c r="F1279" s="3" t="s">
        <v>11</v>
      </c>
    </row>
    <row r="1280">
      <c r="A1280" s="3" t="s">
        <v>12424</v>
      </c>
      <c r="B1280" s="1">
        <v>0.0</v>
      </c>
      <c r="C1280" s="1" t="s">
        <v>11200</v>
      </c>
      <c r="D1280" s="3" t="str">
        <f t="shared" si="1"/>
        <v>SANS</v>
      </c>
      <c r="E1280" s="3" t="s">
        <v>183</v>
      </c>
      <c r="F1280" s="3" t="s">
        <v>11</v>
      </c>
    </row>
    <row r="1281">
      <c r="A1281" s="3" t="s">
        <v>12425</v>
      </c>
      <c r="B1281" s="1">
        <v>0.0</v>
      </c>
      <c r="C1281" s="1" t="s">
        <v>11214</v>
      </c>
      <c r="D1281" s="3" t="str">
        <f t="shared" si="1"/>
        <v>SANS</v>
      </c>
      <c r="E1281" s="3" t="s">
        <v>183</v>
      </c>
      <c r="F1281" s="3" t="s">
        <v>11</v>
      </c>
    </row>
    <row r="1282">
      <c r="A1282" s="3" t="s">
        <v>12426</v>
      </c>
      <c r="B1282" s="1">
        <v>0.0</v>
      </c>
      <c r="C1282" s="1" t="s">
        <v>11214</v>
      </c>
      <c r="D1282" s="3" t="str">
        <f t="shared" si="1"/>
        <v>SANS</v>
      </c>
      <c r="E1282" s="3" t="s">
        <v>183</v>
      </c>
      <c r="F1282" s="3" t="s">
        <v>11</v>
      </c>
    </row>
    <row r="1283">
      <c r="A1283" s="3" t="s">
        <v>12427</v>
      </c>
      <c r="B1283" s="1">
        <v>0.0</v>
      </c>
      <c r="C1283" s="1" t="s">
        <v>11200</v>
      </c>
      <c r="D1283" s="3" t="str">
        <f t="shared" si="1"/>
        <v>SANS</v>
      </c>
      <c r="E1283" s="3" t="s">
        <v>183</v>
      </c>
      <c r="F1283" s="3" t="s">
        <v>11</v>
      </c>
    </row>
    <row r="1284">
      <c r="A1284" s="3" t="s">
        <v>12428</v>
      </c>
      <c r="B1284" s="1">
        <v>0.0</v>
      </c>
      <c r="C1284" s="1" t="s">
        <v>11196</v>
      </c>
      <c r="D1284" s="3" t="str">
        <f t="shared" si="1"/>
        <v>SANS</v>
      </c>
      <c r="E1284" s="3" t="s">
        <v>312</v>
      </c>
      <c r="F1284" s="3" t="s">
        <v>2175</v>
      </c>
    </row>
    <row r="1285">
      <c r="A1285" s="3" t="s">
        <v>12429</v>
      </c>
      <c r="B1285" s="1">
        <v>0.0</v>
      </c>
      <c r="C1285" s="1" t="s">
        <v>11196</v>
      </c>
      <c r="D1285" s="3" t="str">
        <f t="shared" si="1"/>
        <v>SANS</v>
      </c>
      <c r="E1285" s="3" t="s">
        <v>312</v>
      </c>
      <c r="F1285" s="3" t="s">
        <v>2175</v>
      </c>
    </row>
    <row r="1286">
      <c r="A1286" s="3" t="s">
        <v>12430</v>
      </c>
      <c r="B1286" s="1">
        <v>0.0</v>
      </c>
      <c r="C1286" s="1" t="s">
        <v>11196</v>
      </c>
      <c r="D1286" s="3" t="str">
        <f t="shared" si="1"/>
        <v>SANS</v>
      </c>
      <c r="E1286" s="3" t="s">
        <v>312</v>
      </c>
      <c r="F1286" s="3" t="s">
        <v>2175</v>
      </c>
    </row>
    <row r="1287">
      <c r="A1287" s="3" t="s">
        <v>12431</v>
      </c>
      <c r="B1287" s="1">
        <v>0.0</v>
      </c>
      <c r="C1287" s="1" t="s">
        <v>11214</v>
      </c>
      <c r="D1287" s="3" t="str">
        <f t="shared" si="1"/>
        <v>SANS</v>
      </c>
      <c r="E1287" s="3" t="s">
        <v>31</v>
      </c>
      <c r="F1287" s="3" t="s">
        <v>9455</v>
      </c>
    </row>
    <row r="1288">
      <c r="A1288" s="3" t="s">
        <v>12432</v>
      </c>
      <c r="B1288" s="1">
        <v>0.0</v>
      </c>
      <c r="C1288" s="1" t="s">
        <v>11230</v>
      </c>
      <c r="D1288" s="3" t="str">
        <f t="shared" si="1"/>
        <v>SANS</v>
      </c>
      <c r="E1288" s="3" t="s">
        <v>31</v>
      </c>
      <c r="F1288" s="3" t="s">
        <v>9455</v>
      </c>
    </row>
    <row r="1289">
      <c r="A1289" s="3" t="s">
        <v>12433</v>
      </c>
      <c r="B1289" s="1">
        <v>0.0</v>
      </c>
      <c r="C1289" s="1" t="s">
        <v>11214</v>
      </c>
      <c r="D1289" s="3" t="str">
        <f t="shared" si="1"/>
        <v>SANS</v>
      </c>
      <c r="E1289" s="3" t="s">
        <v>31</v>
      </c>
      <c r="F1289" s="3" t="s">
        <v>9455</v>
      </c>
    </row>
    <row r="1290">
      <c r="A1290" s="3" t="s">
        <v>12434</v>
      </c>
      <c r="B1290" s="1">
        <v>0.0</v>
      </c>
      <c r="C1290" s="1" t="s">
        <v>11196</v>
      </c>
      <c r="D1290" s="3" t="str">
        <f t="shared" si="1"/>
        <v>SANS</v>
      </c>
      <c r="E1290" s="3" t="s">
        <v>31</v>
      </c>
      <c r="F1290" s="3" t="s">
        <v>9455</v>
      </c>
    </row>
    <row r="1291">
      <c r="A1291" s="3" t="s">
        <v>12435</v>
      </c>
      <c r="B1291" s="1">
        <v>0.0</v>
      </c>
      <c r="C1291" s="1" t="s">
        <v>11196</v>
      </c>
      <c r="D1291" s="3" t="str">
        <f t="shared" si="1"/>
        <v>SANS</v>
      </c>
      <c r="E1291" s="3" t="s">
        <v>31</v>
      </c>
      <c r="F1291" s="3" t="s">
        <v>9455</v>
      </c>
    </row>
    <row r="1292">
      <c r="A1292" s="3" t="s">
        <v>12436</v>
      </c>
      <c r="B1292" s="1">
        <v>0.0</v>
      </c>
      <c r="C1292" s="1" t="s">
        <v>11196</v>
      </c>
      <c r="D1292" s="3" t="str">
        <f t="shared" si="1"/>
        <v>SANS</v>
      </c>
      <c r="E1292" s="3" t="s">
        <v>31</v>
      </c>
      <c r="F1292" s="3" t="s">
        <v>9455</v>
      </c>
    </row>
    <row r="1293">
      <c r="A1293" s="3" t="s">
        <v>12437</v>
      </c>
      <c r="B1293" s="1">
        <v>0.0</v>
      </c>
      <c r="C1293" s="1" t="s">
        <v>11196</v>
      </c>
      <c r="D1293" s="3" t="str">
        <f t="shared" si="1"/>
        <v>SANS</v>
      </c>
      <c r="E1293" s="3" t="s">
        <v>31</v>
      </c>
      <c r="F1293" s="3" t="s">
        <v>9455</v>
      </c>
    </row>
    <row r="1294">
      <c r="A1294" s="3" t="s">
        <v>12438</v>
      </c>
      <c r="B1294" s="1">
        <v>0.0</v>
      </c>
      <c r="C1294" s="1" t="s">
        <v>11196</v>
      </c>
      <c r="D1294" s="3" t="str">
        <f t="shared" si="1"/>
        <v>SANS</v>
      </c>
      <c r="E1294" s="3" t="s">
        <v>31</v>
      </c>
      <c r="F1294" s="3" t="s">
        <v>9455</v>
      </c>
    </row>
    <row r="1295">
      <c r="A1295" s="3" t="s">
        <v>12439</v>
      </c>
      <c r="B1295" s="1">
        <v>0.0</v>
      </c>
      <c r="C1295" s="1" t="s">
        <v>11196</v>
      </c>
      <c r="D1295" s="3" t="str">
        <f t="shared" si="1"/>
        <v>SANS</v>
      </c>
      <c r="E1295" s="3" t="s">
        <v>31</v>
      </c>
      <c r="F1295" s="3" t="s">
        <v>9455</v>
      </c>
    </row>
    <row r="1296">
      <c r="A1296" s="3" t="s">
        <v>12440</v>
      </c>
      <c r="B1296" s="1">
        <v>0.0</v>
      </c>
      <c r="C1296" s="1" t="s">
        <v>11196</v>
      </c>
      <c r="D1296" s="3" t="str">
        <f t="shared" si="1"/>
        <v>SANS</v>
      </c>
      <c r="E1296" s="3" t="s">
        <v>31</v>
      </c>
      <c r="F1296" s="3" t="s">
        <v>9455</v>
      </c>
    </row>
    <row r="1297">
      <c r="A1297" s="3" t="s">
        <v>12441</v>
      </c>
      <c r="B1297" s="1">
        <v>0.0</v>
      </c>
      <c r="C1297" s="1" t="s">
        <v>11200</v>
      </c>
      <c r="D1297" s="3" t="str">
        <f t="shared" si="1"/>
        <v>SANS</v>
      </c>
      <c r="E1297" s="3" t="s">
        <v>31</v>
      </c>
      <c r="F1297" s="3" t="s">
        <v>9455</v>
      </c>
    </row>
    <row r="1298">
      <c r="A1298" s="3" t="s">
        <v>12442</v>
      </c>
      <c r="B1298" s="1">
        <v>0.0</v>
      </c>
      <c r="C1298" s="1" t="s">
        <v>11196</v>
      </c>
      <c r="D1298" s="3" t="str">
        <f t="shared" si="1"/>
        <v>SANS</v>
      </c>
      <c r="E1298" s="3" t="s">
        <v>31</v>
      </c>
      <c r="F1298" s="3" t="s">
        <v>9455</v>
      </c>
    </row>
    <row r="1299">
      <c r="A1299" s="3" t="s">
        <v>12443</v>
      </c>
      <c r="B1299" s="1">
        <v>0.0</v>
      </c>
      <c r="C1299" s="1" t="s">
        <v>11196</v>
      </c>
      <c r="D1299" s="3" t="str">
        <f t="shared" si="1"/>
        <v>SANS</v>
      </c>
      <c r="E1299" s="3" t="s">
        <v>31</v>
      </c>
      <c r="F1299" s="3" t="s">
        <v>9455</v>
      </c>
    </row>
    <row r="1300">
      <c r="A1300" s="3" t="s">
        <v>12444</v>
      </c>
      <c r="B1300" s="1">
        <v>0.0</v>
      </c>
      <c r="C1300" s="1" t="s">
        <v>11196</v>
      </c>
      <c r="D1300" s="3" t="str">
        <f t="shared" si="1"/>
        <v>SANS</v>
      </c>
      <c r="E1300" s="3" t="s">
        <v>31</v>
      </c>
      <c r="F1300" s="3" t="s">
        <v>9455</v>
      </c>
    </row>
    <row r="1301">
      <c r="A1301" s="3" t="s">
        <v>12445</v>
      </c>
      <c r="B1301" s="1">
        <v>0.0</v>
      </c>
      <c r="C1301" s="1" t="s">
        <v>11196</v>
      </c>
      <c r="D1301" s="3" t="str">
        <f t="shared" si="1"/>
        <v>SANS</v>
      </c>
      <c r="E1301" s="3" t="s">
        <v>31</v>
      </c>
      <c r="F1301" s="3" t="s">
        <v>9455</v>
      </c>
    </row>
    <row r="1302">
      <c r="A1302" s="3" t="s">
        <v>12446</v>
      </c>
      <c r="B1302" s="1">
        <v>0.0</v>
      </c>
      <c r="C1302" s="1" t="s">
        <v>11196</v>
      </c>
      <c r="D1302" s="3" t="str">
        <f t="shared" si="1"/>
        <v>SANS</v>
      </c>
      <c r="E1302" s="3" t="s">
        <v>31</v>
      </c>
      <c r="F1302" s="3" t="s">
        <v>9455</v>
      </c>
    </row>
    <row r="1303">
      <c r="A1303" s="3" t="s">
        <v>12447</v>
      </c>
      <c r="B1303" s="1">
        <v>0.0</v>
      </c>
      <c r="C1303" s="1" t="s">
        <v>11214</v>
      </c>
      <c r="D1303" s="3" t="str">
        <f t="shared" si="1"/>
        <v>SANS</v>
      </c>
      <c r="E1303" s="3" t="s">
        <v>31</v>
      </c>
      <c r="F1303" s="3" t="s">
        <v>9455</v>
      </c>
    </row>
    <row r="1304">
      <c r="A1304" s="3" t="s">
        <v>12448</v>
      </c>
      <c r="B1304" s="1">
        <v>0.0</v>
      </c>
      <c r="C1304" s="1" t="s">
        <v>11196</v>
      </c>
      <c r="D1304" s="3" t="str">
        <f t="shared" si="1"/>
        <v>SANS</v>
      </c>
      <c r="E1304" s="3" t="s">
        <v>31</v>
      </c>
      <c r="F1304" s="3" t="s">
        <v>9455</v>
      </c>
    </row>
    <row r="1305">
      <c r="A1305" s="3" t="s">
        <v>12449</v>
      </c>
      <c r="B1305" s="1">
        <v>0.0</v>
      </c>
      <c r="C1305" s="1" t="s">
        <v>11196</v>
      </c>
      <c r="D1305" s="3" t="str">
        <f t="shared" si="1"/>
        <v>SANS</v>
      </c>
      <c r="E1305" s="3" t="s">
        <v>31</v>
      </c>
      <c r="F1305" s="3" t="s">
        <v>9455</v>
      </c>
    </row>
    <row r="1306">
      <c r="A1306" s="3" t="s">
        <v>12450</v>
      </c>
      <c r="B1306" s="1">
        <v>0.0</v>
      </c>
      <c r="C1306" s="1" t="s">
        <v>11214</v>
      </c>
      <c r="D1306" s="3" t="str">
        <f t="shared" si="1"/>
        <v>SANS</v>
      </c>
      <c r="E1306" s="3" t="s">
        <v>31</v>
      </c>
      <c r="F1306" s="3" t="s">
        <v>9455</v>
      </c>
    </row>
    <row r="1307">
      <c r="A1307" s="3" t="s">
        <v>12451</v>
      </c>
      <c r="B1307" s="1">
        <v>0.0</v>
      </c>
      <c r="C1307" s="1" t="s">
        <v>11196</v>
      </c>
      <c r="D1307" s="3" t="str">
        <f t="shared" si="1"/>
        <v>SANS</v>
      </c>
      <c r="E1307" s="3" t="s">
        <v>31</v>
      </c>
      <c r="F1307" s="3" t="s">
        <v>9455</v>
      </c>
    </row>
    <row r="1308">
      <c r="A1308" s="3" t="s">
        <v>12452</v>
      </c>
      <c r="B1308" s="1">
        <v>0.0</v>
      </c>
      <c r="C1308" s="1" t="s">
        <v>11196</v>
      </c>
      <c r="D1308" s="3" t="str">
        <f t="shared" si="1"/>
        <v>SANS</v>
      </c>
      <c r="E1308" s="3" t="s">
        <v>31</v>
      </c>
      <c r="F1308" s="3" t="s">
        <v>9455</v>
      </c>
    </row>
    <row r="1309">
      <c r="A1309" s="3" t="s">
        <v>12453</v>
      </c>
      <c r="B1309" s="1">
        <v>0.0</v>
      </c>
      <c r="C1309" s="1" t="s">
        <v>11214</v>
      </c>
      <c r="D1309" s="3" t="str">
        <f t="shared" si="1"/>
        <v>SANS</v>
      </c>
      <c r="E1309" s="3" t="s">
        <v>31</v>
      </c>
      <c r="F1309" s="3" t="s">
        <v>9455</v>
      </c>
    </row>
    <row r="1310">
      <c r="A1310" s="3" t="s">
        <v>12454</v>
      </c>
      <c r="B1310" s="1">
        <v>0.0</v>
      </c>
      <c r="C1310" s="1" t="s">
        <v>11196</v>
      </c>
      <c r="D1310" s="3" t="str">
        <f t="shared" si="1"/>
        <v>SANS</v>
      </c>
      <c r="E1310" s="3" t="s">
        <v>80</v>
      </c>
      <c r="F1310" s="3" t="s">
        <v>11</v>
      </c>
    </row>
    <row r="1311">
      <c r="A1311" s="3" t="s">
        <v>12455</v>
      </c>
      <c r="B1311" s="1">
        <v>0.0</v>
      </c>
      <c r="C1311" s="1" t="s">
        <v>11196</v>
      </c>
      <c r="D1311" s="3" t="str">
        <f t="shared" si="1"/>
        <v>SANS</v>
      </c>
      <c r="E1311" s="3" t="s">
        <v>80</v>
      </c>
      <c r="F1311" s="3" t="s">
        <v>11</v>
      </c>
    </row>
    <row r="1312">
      <c r="A1312" s="3" t="s">
        <v>12456</v>
      </c>
      <c r="B1312" s="1">
        <v>0.0</v>
      </c>
      <c r="C1312" s="1" t="s">
        <v>11196</v>
      </c>
      <c r="D1312" s="3" t="str">
        <f t="shared" si="1"/>
        <v>SANS</v>
      </c>
      <c r="E1312" s="3" t="s">
        <v>80</v>
      </c>
      <c r="F1312" s="3" t="s">
        <v>11</v>
      </c>
    </row>
    <row r="1313">
      <c r="A1313" s="3" t="s">
        <v>12457</v>
      </c>
      <c r="B1313" s="1">
        <v>0.0</v>
      </c>
      <c r="C1313" s="1" t="s">
        <v>11196</v>
      </c>
      <c r="D1313" s="3" t="str">
        <f t="shared" si="1"/>
        <v>SANS</v>
      </c>
      <c r="E1313" s="3" t="s">
        <v>80</v>
      </c>
      <c r="F1313" s="3" t="s">
        <v>11</v>
      </c>
    </row>
    <row r="1314">
      <c r="A1314" s="3" t="s">
        <v>6033</v>
      </c>
      <c r="B1314" s="1">
        <v>0.0</v>
      </c>
      <c r="C1314" s="1" t="s">
        <v>11196</v>
      </c>
      <c r="D1314" s="3" t="str">
        <f t="shared" si="1"/>
        <v>SANS</v>
      </c>
      <c r="E1314" s="3" t="s">
        <v>80</v>
      </c>
      <c r="F1314" s="3" t="s">
        <v>11</v>
      </c>
    </row>
    <row r="1315">
      <c r="A1315" s="3" t="s">
        <v>12458</v>
      </c>
      <c r="B1315" s="1">
        <v>0.0</v>
      </c>
      <c r="C1315" s="1" t="s">
        <v>11222</v>
      </c>
      <c r="D1315" s="3" t="str">
        <f t="shared" si="1"/>
        <v>SANS</v>
      </c>
      <c r="E1315" s="3" t="s">
        <v>80</v>
      </c>
      <c r="F1315" s="3" t="s">
        <v>11</v>
      </c>
    </row>
    <row r="1316">
      <c r="A1316" s="3" t="s">
        <v>12459</v>
      </c>
      <c r="B1316" s="1">
        <v>0.0</v>
      </c>
      <c r="C1316" s="1" t="s">
        <v>11196</v>
      </c>
      <c r="D1316" s="3" t="str">
        <f t="shared" si="1"/>
        <v>SANS</v>
      </c>
      <c r="E1316" s="3" t="s">
        <v>80</v>
      </c>
      <c r="F1316" s="3" t="s">
        <v>11</v>
      </c>
    </row>
    <row r="1317">
      <c r="A1317" s="3" t="s">
        <v>506</v>
      </c>
      <c r="B1317" s="1">
        <v>0.0</v>
      </c>
      <c r="C1317" s="1" t="s">
        <v>11196</v>
      </c>
      <c r="D1317" s="3" t="str">
        <f t="shared" si="1"/>
        <v>SANS</v>
      </c>
      <c r="E1317" s="3" t="s">
        <v>80</v>
      </c>
      <c r="F1317" s="3" t="s">
        <v>11</v>
      </c>
    </row>
    <row r="1318">
      <c r="A1318" s="3" t="s">
        <v>12460</v>
      </c>
      <c r="B1318" s="1">
        <v>0.0</v>
      </c>
      <c r="C1318" s="1" t="s">
        <v>11196</v>
      </c>
      <c r="D1318" s="3" t="str">
        <f t="shared" si="1"/>
        <v>SANS</v>
      </c>
      <c r="E1318" s="3" t="s">
        <v>80</v>
      </c>
      <c r="F1318" s="3" t="s">
        <v>11</v>
      </c>
    </row>
    <row r="1319">
      <c r="A1319" s="3" t="s">
        <v>12461</v>
      </c>
      <c r="B1319" s="1">
        <v>0.0</v>
      </c>
      <c r="C1319" s="1" t="s">
        <v>11196</v>
      </c>
      <c r="D1319" s="3" t="str">
        <f t="shared" si="1"/>
        <v>SANS</v>
      </c>
      <c r="E1319" s="3" t="s">
        <v>80</v>
      </c>
      <c r="F1319" s="3" t="s">
        <v>11</v>
      </c>
    </row>
    <row r="1320">
      <c r="A1320" s="3" t="s">
        <v>12462</v>
      </c>
      <c r="B1320" s="1">
        <v>0.0</v>
      </c>
      <c r="C1320" s="1" t="s">
        <v>11196</v>
      </c>
      <c r="D1320" s="3" t="str">
        <f t="shared" si="1"/>
        <v>SANS</v>
      </c>
      <c r="E1320" s="3" t="s">
        <v>80</v>
      </c>
      <c r="F1320" s="3" t="s">
        <v>11</v>
      </c>
    </row>
    <row r="1321">
      <c r="A1321" s="3" t="s">
        <v>12463</v>
      </c>
      <c r="B1321" s="1">
        <v>0.0</v>
      </c>
      <c r="C1321" s="1" t="s">
        <v>11214</v>
      </c>
      <c r="D1321" s="3" t="str">
        <f t="shared" si="1"/>
        <v>SANS</v>
      </c>
      <c r="E1321" s="3" t="s">
        <v>80</v>
      </c>
      <c r="F1321" s="3" t="s">
        <v>11</v>
      </c>
    </row>
    <row r="1322">
      <c r="A1322" s="3" t="s">
        <v>12464</v>
      </c>
      <c r="B1322" s="1">
        <v>0.0</v>
      </c>
      <c r="C1322" s="1" t="s">
        <v>11214</v>
      </c>
      <c r="D1322" s="3" t="str">
        <f t="shared" si="1"/>
        <v>SANS</v>
      </c>
      <c r="E1322" s="3" t="s">
        <v>80</v>
      </c>
      <c r="F1322" s="3" t="s">
        <v>11</v>
      </c>
    </row>
    <row r="1323">
      <c r="A1323" s="3" t="s">
        <v>12465</v>
      </c>
      <c r="B1323" s="1">
        <v>0.0</v>
      </c>
      <c r="C1323" s="1" t="s">
        <v>11214</v>
      </c>
      <c r="D1323" s="3" t="str">
        <f t="shared" si="1"/>
        <v>SANS</v>
      </c>
      <c r="E1323" s="3" t="s">
        <v>80</v>
      </c>
      <c r="F1323" s="3" t="s">
        <v>11</v>
      </c>
    </row>
    <row r="1324">
      <c r="A1324" s="3" t="s">
        <v>12466</v>
      </c>
      <c r="B1324" s="1">
        <v>0.0</v>
      </c>
      <c r="C1324" s="1" t="s">
        <v>11196</v>
      </c>
      <c r="D1324" s="3" t="str">
        <f t="shared" si="1"/>
        <v>SANS</v>
      </c>
      <c r="E1324" s="3" t="s">
        <v>80</v>
      </c>
      <c r="F1324" s="3" t="s">
        <v>11</v>
      </c>
    </row>
    <row r="1325">
      <c r="A1325" s="3" t="s">
        <v>12467</v>
      </c>
      <c r="B1325" s="1">
        <v>0.0</v>
      </c>
      <c r="C1325" s="1" t="s">
        <v>11196</v>
      </c>
      <c r="D1325" s="3" t="str">
        <f t="shared" si="1"/>
        <v>SANS</v>
      </c>
      <c r="E1325" s="3" t="s">
        <v>80</v>
      </c>
      <c r="F1325" s="3" t="s">
        <v>11</v>
      </c>
    </row>
    <row r="1326">
      <c r="A1326" s="3" t="s">
        <v>12468</v>
      </c>
      <c r="B1326" s="1">
        <v>0.0</v>
      </c>
      <c r="C1326" s="1" t="s">
        <v>11200</v>
      </c>
      <c r="D1326" s="3" t="str">
        <f t="shared" si="1"/>
        <v>SANS</v>
      </c>
      <c r="E1326" s="3" t="s">
        <v>80</v>
      </c>
      <c r="F1326" s="3" t="s">
        <v>11</v>
      </c>
    </row>
    <row r="1327">
      <c r="A1327" s="3" t="s">
        <v>12469</v>
      </c>
      <c r="B1327" s="1">
        <v>0.0</v>
      </c>
      <c r="C1327" s="1" t="s">
        <v>11214</v>
      </c>
      <c r="D1327" s="3" t="str">
        <f t="shared" si="1"/>
        <v>SANS</v>
      </c>
      <c r="E1327" s="3" t="s">
        <v>80</v>
      </c>
      <c r="F1327" s="3" t="s">
        <v>11</v>
      </c>
    </row>
    <row r="1328">
      <c r="A1328" s="3" t="s">
        <v>12470</v>
      </c>
      <c r="B1328" s="1">
        <v>0.0</v>
      </c>
      <c r="C1328" s="1" t="s">
        <v>11214</v>
      </c>
      <c r="D1328" s="3" t="str">
        <f t="shared" si="1"/>
        <v>SANS</v>
      </c>
      <c r="E1328" s="3" t="s">
        <v>80</v>
      </c>
      <c r="F1328" s="3" t="s">
        <v>11</v>
      </c>
    </row>
    <row r="1329">
      <c r="A1329" s="3" t="s">
        <v>12471</v>
      </c>
      <c r="B1329" s="1">
        <v>0.0</v>
      </c>
      <c r="C1329" s="1" t="s">
        <v>11196</v>
      </c>
      <c r="D1329" s="3" t="str">
        <f t="shared" si="1"/>
        <v>SANS</v>
      </c>
      <c r="E1329" s="3" t="s">
        <v>80</v>
      </c>
      <c r="F1329" s="3" t="s">
        <v>11</v>
      </c>
    </row>
    <row r="1330">
      <c r="A1330" s="3" t="s">
        <v>12472</v>
      </c>
      <c r="B1330" s="1">
        <v>0.0</v>
      </c>
      <c r="C1330" s="1" t="s">
        <v>11222</v>
      </c>
      <c r="D1330" s="3" t="str">
        <f t="shared" si="1"/>
        <v>SANS</v>
      </c>
      <c r="E1330" s="3" t="s">
        <v>80</v>
      </c>
      <c r="F1330" s="3" t="s">
        <v>11</v>
      </c>
    </row>
    <row r="1331">
      <c r="A1331" s="3" t="s">
        <v>12473</v>
      </c>
      <c r="B1331" s="1">
        <v>0.0</v>
      </c>
      <c r="C1331" s="1" t="s">
        <v>11200</v>
      </c>
      <c r="D1331" s="3" t="str">
        <f t="shared" si="1"/>
        <v>SANS</v>
      </c>
      <c r="E1331" s="3" t="s">
        <v>80</v>
      </c>
      <c r="F1331" s="3" t="s">
        <v>11</v>
      </c>
    </row>
    <row r="1332">
      <c r="A1332" s="3" t="s">
        <v>12474</v>
      </c>
      <c r="B1332" s="1">
        <v>0.0</v>
      </c>
      <c r="C1332" s="1" t="s">
        <v>11200</v>
      </c>
      <c r="D1332" s="3" t="str">
        <f t="shared" si="1"/>
        <v>SANS</v>
      </c>
      <c r="E1332" s="3" t="s">
        <v>80</v>
      </c>
      <c r="F1332" s="3" t="s">
        <v>11</v>
      </c>
    </row>
    <row r="1333">
      <c r="A1333" s="3" t="s">
        <v>12475</v>
      </c>
      <c r="B1333" s="1">
        <v>0.0</v>
      </c>
      <c r="C1333" s="1" t="s">
        <v>11196</v>
      </c>
      <c r="D1333" s="3" t="str">
        <f t="shared" si="1"/>
        <v>SANS</v>
      </c>
      <c r="E1333" s="3" t="s">
        <v>80</v>
      </c>
      <c r="F1333" s="3" t="s">
        <v>11</v>
      </c>
    </row>
    <row r="1334">
      <c r="A1334" s="3" t="s">
        <v>12476</v>
      </c>
      <c r="B1334" s="1">
        <v>0.0</v>
      </c>
      <c r="C1334" s="1" t="s">
        <v>11214</v>
      </c>
      <c r="D1334" s="3" t="str">
        <f t="shared" si="1"/>
        <v>SANS</v>
      </c>
      <c r="E1334" s="3" t="s">
        <v>80</v>
      </c>
      <c r="F1334" s="3" t="s">
        <v>11</v>
      </c>
    </row>
    <row r="1335">
      <c r="A1335" s="3" t="s">
        <v>12477</v>
      </c>
      <c r="B1335" s="1">
        <v>0.0</v>
      </c>
      <c r="C1335" s="1" t="s">
        <v>11200</v>
      </c>
      <c r="D1335" s="3" t="str">
        <f t="shared" si="1"/>
        <v>SANS</v>
      </c>
      <c r="E1335" s="3" t="s">
        <v>80</v>
      </c>
      <c r="F1335" s="3" t="s">
        <v>11</v>
      </c>
    </row>
    <row r="1336">
      <c r="A1336" s="3" t="s">
        <v>12478</v>
      </c>
      <c r="B1336" s="1">
        <v>0.0</v>
      </c>
      <c r="C1336" s="1" t="s">
        <v>11214</v>
      </c>
      <c r="D1336" s="3" t="str">
        <f t="shared" si="1"/>
        <v>SANS</v>
      </c>
      <c r="E1336" s="3" t="s">
        <v>80</v>
      </c>
      <c r="F1336" s="3" t="s">
        <v>11</v>
      </c>
    </row>
    <row r="1337">
      <c r="A1337" s="3" t="s">
        <v>12479</v>
      </c>
      <c r="B1337" s="1">
        <v>0.0</v>
      </c>
      <c r="C1337" s="1" t="s">
        <v>11214</v>
      </c>
      <c r="D1337" s="3" t="str">
        <f t="shared" si="1"/>
        <v>SANS</v>
      </c>
      <c r="E1337" s="3" t="s">
        <v>80</v>
      </c>
      <c r="F1337" s="3" t="s">
        <v>11</v>
      </c>
    </row>
    <row r="1338">
      <c r="A1338" s="3" t="s">
        <v>12480</v>
      </c>
      <c r="B1338" s="1">
        <v>0.0</v>
      </c>
      <c r="C1338" s="1" t="s">
        <v>11200</v>
      </c>
      <c r="D1338" s="3" t="str">
        <f t="shared" si="1"/>
        <v>SANS</v>
      </c>
      <c r="E1338" s="3" t="s">
        <v>80</v>
      </c>
      <c r="F1338" s="3" t="s">
        <v>11</v>
      </c>
    </row>
    <row r="1339">
      <c r="A1339" s="3" t="s">
        <v>12481</v>
      </c>
      <c r="B1339" s="1">
        <v>0.0</v>
      </c>
      <c r="C1339" s="1" t="s">
        <v>11196</v>
      </c>
      <c r="D1339" s="3" t="str">
        <f t="shared" si="1"/>
        <v>SANS</v>
      </c>
      <c r="E1339" s="3" t="s">
        <v>80</v>
      </c>
      <c r="F1339" s="3" t="s">
        <v>11</v>
      </c>
    </row>
    <row r="1340">
      <c r="A1340" s="3" t="s">
        <v>12482</v>
      </c>
      <c r="B1340" s="1">
        <v>0.0</v>
      </c>
      <c r="C1340" s="1" t="s">
        <v>11196</v>
      </c>
      <c r="D1340" s="3" t="str">
        <f t="shared" si="1"/>
        <v>SANS</v>
      </c>
      <c r="E1340" s="3" t="s">
        <v>80</v>
      </c>
      <c r="F1340" s="3" t="s">
        <v>11</v>
      </c>
    </row>
    <row r="1341">
      <c r="A1341" s="3" t="s">
        <v>12483</v>
      </c>
      <c r="B1341" s="1">
        <v>0.0</v>
      </c>
      <c r="C1341" s="1" t="s">
        <v>11196</v>
      </c>
      <c r="D1341" s="3" t="str">
        <f t="shared" si="1"/>
        <v>SANS</v>
      </c>
      <c r="E1341" s="3" t="s">
        <v>80</v>
      </c>
      <c r="F1341" s="3" t="s">
        <v>11</v>
      </c>
    </row>
    <row r="1342">
      <c r="A1342" s="3" t="s">
        <v>12484</v>
      </c>
      <c r="B1342" s="1">
        <v>0.0</v>
      </c>
      <c r="C1342" s="1" t="s">
        <v>11196</v>
      </c>
      <c r="D1342" s="3" t="str">
        <f t="shared" si="1"/>
        <v>SANS</v>
      </c>
      <c r="E1342" s="3" t="s">
        <v>183</v>
      </c>
      <c r="F1342" s="3" t="s">
        <v>11</v>
      </c>
    </row>
    <row r="1343">
      <c r="A1343" s="3" t="s">
        <v>12485</v>
      </c>
      <c r="B1343" s="1">
        <v>0.0</v>
      </c>
      <c r="C1343" s="1" t="s">
        <v>11230</v>
      </c>
      <c r="D1343" s="3" t="str">
        <f t="shared" si="1"/>
        <v>SANS</v>
      </c>
      <c r="E1343" s="3" t="s">
        <v>80</v>
      </c>
      <c r="F1343" s="3" t="s">
        <v>11</v>
      </c>
    </row>
    <row r="1344">
      <c r="A1344" s="3" t="s">
        <v>12486</v>
      </c>
      <c r="B1344" s="1">
        <v>0.0</v>
      </c>
      <c r="C1344" s="1" t="s">
        <v>11196</v>
      </c>
      <c r="D1344" s="3" t="str">
        <f t="shared" si="1"/>
        <v>SANS</v>
      </c>
      <c r="E1344" s="3" t="s">
        <v>80</v>
      </c>
      <c r="F1344" s="3" t="s">
        <v>11</v>
      </c>
    </row>
    <row r="1345">
      <c r="A1345" s="3" t="s">
        <v>12487</v>
      </c>
      <c r="B1345" s="1">
        <v>0.0</v>
      </c>
      <c r="C1345" s="1" t="s">
        <v>11196</v>
      </c>
      <c r="D1345" s="3" t="str">
        <f t="shared" si="1"/>
        <v>SANS</v>
      </c>
      <c r="E1345" s="3" t="s">
        <v>80</v>
      </c>
      <c r="F1345" s="3" t="s">
        <v>11</v>
      </c>
    </row>
    <row r="1346">
      <c r="A1346" s="3" t="s">
        <v>12488</v>
      </c>
      <c r="B1346" s="1">
        <v>0.0</v>
      </c>
      <c r="C1346" s="1" t="s">
        <v>11200</v>
      </c>
      <c r="D1346" s="3" t="str">
        <f t="shared" si="1"/>
        <v>SANS</v>
      </c>
      <c r="E1346" s="3" t="s">
        <v>80</v>
      </c>
      <c r="F1346" s="3" t="s">
        <v>11</v>
      </c>
    </row>
    <row r="1347">
      <c r="A1347" s="3" t="s">
        <v>12489</v>
      </c>
      <c r="B1347" s="1">
        <v>0.0</v>
      </c>
      <c r="C1347" s="1" t="s">
        <v>11196</v>
      </c>
      <c r="D1347" s="3" t="str">
        <f t="shared" si="1"/>
        <v>SANS</v>
      </c>
      <c r="E1347" s="3" t="s">
        <v>80</v>
      </c>
      <c r="F1347" s="3" t="s">
        <v>11</v>
      </c>
    </row>
    <row r="1348">
      <c r="A1348" s="3" t="s">
        <v>12490</v>
      </c>
      <c r="B1348" s="1">
        <v>0.0</v>
      </c>
      <c r="C1348" s="1" t="s">
        <v>11196</v>
      </c>
      <c r="D1348" s="3" t="str">
        <f t="shared" si="1"/>
        <v>SANS</v>
      </c>
      <c r="E1348" s="3" t="s">
        <v>80</v>
      </c>
      <c r="F1348" s="3" t="s">
        <v>11</v>
      </c>
    </row>
    <row r="1349">
      <c r="A1349" s="3" t="s">
        <v>12491</v>
      </c>
      <c r="B1349" s="1">
        <v>0.0</v>
      </c>
      <c r="C1349" s="1" t="s">
        <v>11196</v>
      </c>
      <c r="D1349" s="3" t="str">
        <f t="shared" si="1"/>
        <v>SANS</v>
      </c>
      <c r="E1349" s="3" t="s">
        <v>80</v>
      </c>
      <c r="F1349" s="3" t="s">
        <v>11</v>
      </c>
    </row>
    <row r="1350">
      <c r="A1350" s="3" t="s">
        <v>12492</v>
      </c>
      <c r="B1350" s="1">
        <v>0.0</v>
      </c>
      <c r="C1350" s="1" t="s">
        <v>11196</v>
      </c>
      <c r="D1350" s="3" t="str">
        <f t="shared" si="1"/>
        <v>SANS</v>
      </c>
      <c r="E1350" s="3" t="s">
        <v>80</v>
      </c>
      <c r="F1350" s="3" t="s">
        <v>11</v>
      </c>
    </row>
    <row r="1351">
      <c r="A1351" s="3" t="s">
        <v>12493</v>
      </c>
      <c r="B1351" s="1">
        <v>0.0</v>
      </c>
      <c r="C1351" s="1" t="s">
        <v>11214</v>
      </c>
      <c r="D1351" s="3" t="str">
        <f t="shared" si="1"/>
        <v>SANS</v>
      </c>
      <c r="E1351" s="3" t="s">
        <v>80</v>
      </c>
      <c r="F1351" s="3" t="s">
        <v>11</v>
      </c>
    </row>
    <row r="1352">
      <c r="A1352" s="3" t="s">
        <v>12494</v>
      </c>
      <c r="B1352" s="1">
        <v>0.0</v>
      </c>
      <c r="C1352" s="1" t="s">
        <v>11222</v>
      </c>
      <c r="D1352" s="3" t="str">
        <f t="shared" si="1"/>
        <v>SANS</v>
      </c>
      <c r="E1352" s="3" t="s">
        <v>80</v>
      </c>
      <c r="F1352" s="3" t="s">
        <v>11</v>
      </c>
    </row>
    <row r="1353">
      <c r="A1353" s="3" t="s">
        <v>12495</v>
      </c>
      <c r="B1353" s="1">
        <v>0.0</v>
      </c>
      <c r="C1353" s="1" t="s">
        <v>11214</v>
      </c>
      <c r="D1353" s="3" t="str">
        <f t="shared" si="1"/>
        <v>SANS</v>
      </c>
      <c r="E1353" s="3" t="s">
        <v>80</v>
      </c>
      <c r="F1353" s="3" t="s">
        <v>11</v>
      </c>
    </row>
    <row r="1354">
      <c r="A1354" s="3" t="s">
        <v>12496</v>
      </c>
      <c r="B1354" s="1">
        <v>0.0</v>
      </c>
      <c r="C1354" s="1" t="s">
        <v>11214</v>
      </c>
      <c r="D1354" s="3" t="str">
        <f t="shared" si="1"/>
        <v>SANS</v>
      </c>
      <c r="E1354" s="3" t="s">
        <v>80</v>
      </c>
      <c r="F1354" s="3" t="s">
        <v>11</v>
      </c>
    </row>
    <row r="1355">
      <c r="A1355" s="3" t="s">
        <v>12497</v>
      </c>
      <c r="B1355" s="1">
        <v>0.0</v>
      </c>
      <c r="C1355" s="1" t="s">
        <v>11196</v>
      </c>
      <c r="D1355" s="3" t="str">
        <f t="shared" si="1"/>
        <v>SANS</v>
      </c>
      <c r="E1355" s="3" t="s">
        <v>80</v>
      </c>
      <c r="F1355" s="3" t="s">
        <v>11</v>
      </c>
    </row>
    <row r="1356">
      <c r="A1356" s="3" t="s">
        <v>12498</v>
      </c>
      <c r="B1356" s="1">
        <v>0.0</v>
      </c>
      <c r="C1356" s="1" t="s">
        <v>11196</v>
      </c>
      <c r="D1356" s="3" t="str">
        <f t="shared" si="1"/>
        <v>SANS</v>
      </c>
      <c r="E1356" s="3" t="s">
        <v>80</v>
      </c>
      <c r="F1356" s="3" t="s">
        <v>11</v>
      </c>
    </row>
    <row r="1357">
      <c r="A1357" s="3" t="s">
        <v>12499</v>
      </c>
      <c r="B1357" s="1">
        <v>0.0</v>
      </c>
      <c r="C1357" s="1" t="s">
        <v>11196</v>
      </c>
      <c r="D1357" s="3" t="str">
        <f t="shared" si="1"/>
        <v>SANS</v>
      </c>
      <c r="E1357" s="3" t="s">
        <v>80</v>
      </c>
      <c r="F1357" s="3" t="s">
        <v>11</v>
      </c>
    </row>
    <row r="1358">
      <c r="A1358" s="3" t="s">
        <v>12500</v>
      </c>
      <c r="B1358" s="1">
        <v>0.0</v>
      </c>
      <c r="C1358" s="1" t="s">
        <v>11196</v>
      </c>
      <c r="D1358" s="3" t="str">
        <f t="shared" si="1"/>
        <v>SANS</v>
      </c>
      <c r="E1358" s="3" t="s">
        <v>80</v>
      </c>
      <c r="F1358" s="3" t="s">
        <v>11</v>
      </c>
    </row>
    <row r="1359">
      <c r="A1359" s="3" t="s">
        <v>12501</v>
      </c>
      <c r="B1359" s="1">
        <v>0.0</v>
      </c>
      <c r="C1359" s="1" t="s">
        <v>11214</v>
      </c>
      <c r="D1359" s="3" t="str">
        <f t="shared" si="1"/>
        <v>SANS</v>
      </c>
      <c r="E1359" s="3" t="s">
        <v>80</v>
      </c>
      <c r="F1359" s="3" t="s">
        <v>11</v>
      </c>
    </row>
    <row r="1360">
      <c r="A1360" s="3" t="s">
        <v>12502</v>
      </c>
      <c r="B1360" s="1">
        <v>0.0</v>
      </c>
      <c r="C1360" s="1" t="s">
        <v>11200</v>
      </c>
      <c r="D1360" s="3" t="str">
        <f t="shared" si="1"/>
        <v>SANS</v>
      </c>
      <c r="E1360" s="3" t="s">
        <v>80</v>
      </c>
      <c r="F1360" s="3" t="s">
        <v>11</v>
      </c>
    </row>
    <row r="1361">
      <c r="A1361" s="3" t="s">
        <v>12503</v>
      </c>
      <c r="B1361" s="1">
        <v>0.0</v>
      </c>
      <c r="C1361" s="1" t="s">
        <v>11214</v>
      </c>
      <c r="D1361" s="3" t="str">
        <f t="shared" si="1"/>
        <v>SANS</v>
      </c>
      <c r="E1361" s="3" t="s">
        <v>80</v>
      </c>
      <c r="F1361" s="3" t="s">
        <v>11</v>
      </c>
    </row>
    <row r="1362">
      <c r="A1362" s="3" t="s">
        <v>12504</v>
      </c>
      <c r="B1362" s="1">
        <v>0.0</v>
      </c>
      <c r="C1362" s="1" t="s">
        <v>11196</v>
      </c>
      <c r="D1362" s="3" t="str">
        <f t="shared" si="1"/>
        <v>SANS</v>
      </c>
      <c r="E1362" s="3" t="s">
        <v>80</v>
      </c>
      <c r="F1362" s="3" t="s">
        <v>11</v>
      </c>
    </row>
    <row r="1363">
      <c r="A1363" s="3" t="s">
        <v>12505</v>
      </c>
      <c r="B1363" s="1">
        <v>0.0</v>
      </c>
      <c r="C1363" s="1" t="s">
        <v>11196</v>
      </c>
      <c r="D1363" s="3" t="str">
        <f t="shared" si="1"/>
        <v>SANS</v>
      </c>
      <c r="E1363" s="3" t="s">
        <v>80</v>
      </c>
      <c r="F1363" s="3" t="s">
        <v>11</v>
      </c>
    </row>
    <row r="1364">
      <c r="A1364" s="3" t="s">
        <v>12506</v>
      </c>
      <c r="B1364" s="1">
        <v>0.0</v>
      </c>
      <c r="C1364" s="1" t="s">
        <v>11196</v>
      </c>
      <c r="D1364" s="3" t="str">
        <f t="shared" si="1"/>
        <v>SANS</v>
      </c>
      <c r="E1364" s="3" t="s">
        <v>80</v>
      </c>
      <c r="F1364" s="3" t="s">
        <v>11</v>
      </c>
    </row>
    <row r="1365">
      <c r="A1365" s="3" t="s">
        <v>2322</v>
      </c>
      <c r="B1365" s="1">
        <v>0.0</v>
      </c>
      <c r="C1365" s="1" t="s">
        <v>11196</v>
      </c>
      <c r="D1365" s="3" t="str">
        <f t="shared" si="1"/>
        <v>SANS</v>
      </c>
      <c r="E1365" s="3" t="s">
        <v>80</v>
      </c>
      <c r="F1365" s="3" t="s">
        <v>11</v>
      </c>
    </row>
    <row r="1366">
      <c r="A1366" s="3" t="s">
        <v>12507</v>
      </c>
      <c r="B1366" s="1">
        <v>0.0</v>
      </c>
      <c r="C1366" s="1" t="s">
        <v>11196</v>
      </c>
      <c r="D1366" s="3" t="str">
        <f t="shared" si="1"/>
        <v>SANS</v>
      </c>
      <c r="E1366" s="3" t="s">
        <v>80</v>
      </c>
      <c r="F1366" s="3" t="s">
        <v>11</v>
      </c>
    </row>
    <row r="1367">
      <c r="A1367" s="3" t="s">
        <v>12508</v>
      </c>
      <c r="B1367" s="1">
        <v>0.0</v>
      </c>
      <c r="C1367" s="1" t="s">
        <v>11222</v>
      </c>
      <c r="D1367" s="3" t="str">
        <f t="shared" si="1"/>
        <v>SANS</v>
      </c>
      <c r="E1367" s="3" t="s">
        <v>80</v>
      </c>
      <c r="F1367" s="3" t="s">
        <v>11</v>
      </c>
    </row>
    <row r="1368">
      <c r="A1368" s="3" t="s">
        <v>12509</v>
      </c>
      <c r="B1368" s="1">
        <v>0.0</v>
      </c>
      <c r="C1368" s="1" t="s">
        <v>11196</v>
      </c>
      <c r="D1368" s="3" t="str">
        <f t="shared" si="1"/>
        <v>SANS</v>
      </c>
      <c r="E1368" s="3" t="s">
        <v>80</v>
      </c>
      <c r="F1368" s="3" t="s">
        <v>11</v>
      </c>
    </row>
    <row r="1369">
      <c r="A1369" s="3" t="s">
        <v>12510</v>
      </c>
      <c r="B1369" s="1">
        <v>0.0</v>
      </c>
      <c r="C1369" s="1" t="s">
        <v>11214</v>
      </c>
      <c r="D1369" s="3" t="str">
        <f t="shared" si="1"/>
        <v>SANS</v>
      </c>
      <c r="E1369" s="3" t="s">
        <v>80</v>
      </c>
      <c r="F1369" s="3" t="s">
        <v>11</v>
      </c>
    </row>
    <row r="1370">
      <c r="A1370" s="3" t="s">
        <v>12511</v>
      </c>
      <c r="B1370" s="1">
        <v>0.0</v>
      </c>
      <c r="C1370" s="1" t="s">
        <v>11222</v>
      </c>
      <c r="D1370" s="3" t="str">
        <f t="shared" si="1"/>
        <v>SANS</v>
      </c>
      <c r="E1370" s="3" t="s">
        <v>80</v>
      </c>
      <c r="F1370" s="3" t="s">
        <v>11</v>
      </c>
    </row>
    <row r="1371">
      <c r="A1371" s="3" t="s">
        <v>12512</v>
      </c>
      <c r="B1371" s="1">
        <v>0.0</v>
      </c>
      <c r="C1371" s="1" t="s">
        <v>11214</v>
      </c>
      <c r="D1371" s="3" t="str">
        <f t="shared" si="1"/>
        <v>SANS</v>
      </c>
      <c r="E1371" s="3" t="s">
        <v>80</v>
      </c>
      <c r="F1371" s="3" t="s">
        <v>11</v>
      </c>
    </row>
    <row r="1372">
      <c r="A1372" s="3" t="s">
        <v>12513</v>
      </c>
      <c r="B1372" s="1">
        <v>0.0</v>
      </c>
      <c r="C1372" s="1" t="s">
        <v>11196</v>
      </c>
      <c r="D1372" s="3" t="str">
        <f t="shared" si="1"/>
        <v>SANS</v>
      </c>
      <c r="E1372" s="3" t="s">
        <v>80</v>
      </c>
      <c r="F1372" s="3" t="s">
        <v>11</v>
      </c>
    </row>
    <row r="1373">
      <c r="A1373" s="3" t="s">
        <v>12514</v>
      </c>
      <c r="B1373" s="1">
        <v>0.0</v>
      </c>
      <c r="C1373" s="1" t="s">
        <v>11196</v>
      </c>
      <c r="D1373" s="3" t="str">
        <f t="shared" si="1"/>
        <v>SANS</v>
      </c>
      <c r="E1373" s="3" t="s">
        <v>80</v>
      </c>
      <c r="F1373" s="3" t="s">
        <v>11</v>
      </c>
    </row>
    <row r="1374">
      <c r="A1374" s="3" t="s">
        <v>12515</v>
      </c>
      <c r="B1374" s="1">
        <v>0.0</v>
      </c>
      <c r="C1374" s="1" t="s">
        <v>11196</v>
      </c>
      <c r="D1374" s="3" t="str">
        <f t="shared" si="1"/>
        <v>SANS</v>
      </c>
      <c r="E1374" s="3" t="s">
        <v>80</v>
      </c>
      <c r="F1374" s="3" t="s">
        <v>11</v>
      </c>
    </row>
    <row r="1375">
      <c r="A1375" s="3" t="s">
        <v>12516</v>
      </c>
      <c r="B1375" s="1">
        <v>0.0</v>
      </c>
      <c r="C1375" s="1" t="s">
        <v>11196</v>
      </c>
      <c r="D1375" s="3" t="str">
        <f t="shared" si="1"/>
        <v>SANS</v>
      </c>
      <c r="E1375" s="3" t="s">
        <v>80</v>
      </c>
      <c r="F1375" s="3" t="s">
        <v>11</v>
      </c>
    </row>
    <row r="1376">
      <c r="A1376" s="3" t="s">
        <v>12517</v>
      </c>
      <c r="B1376" s="1">
        <v>0.0</v>
      </c>
      <c r="C1376" s="1" t="s">
        <v>11372</v>
      </c>
      <c r="D1376" s="3" t="str">
        <f t="shared" si="1"/>
        <v>SANS</v>
      </c>
      <c r="E1376" s="3" t="s">
        <v>80</v>
      </c>
      <c r="F1376" s="3" t="s">
        <v>11</v>
      </c>
    </row>
    <row r="1377">
      <c r="A1377" s="3" t="s">
        <v>12518</v>
      </c>
      <c r="B1377" s="1">
        <v>0.0</v>
      </c>
      <c r="C1377" s="1" t="s">
        <v>11196</v>
      </c>
      <c r="D1377" s="3" t="str">
        <f t="shared" si="1"/>
        <v>SANS</v>
      </c>
      <c r="E1377" s="3" t="s">
        <v>80</v>
      </c>
      <c r="F1377" s="3" t="s">
        <v>11</v>
      </c>
    </row>
    <row r="1378">
      <c r="A1378" s="3" t="s">
        <v>12519</v>
      </c>
      <c r="B1378" s="1">
        <v>0.0</v>
      </c>
      <c r="C1378" s="1" t="s">
        <v>11196</v>
      </c>
      <c r="D1378" s="3" t="str">
        <f t="shared" si="1"/>
        <v>SANS</v>
      </c>
      <c r="E1378" s="3" t="s">
        <v>80</v>
      </c>
      <c r="F1378" s="3" t="s">
        <v>11</v>
      </c>
    </row>
    <row r="1379">
      <c r="A1379" s="3" t="s">
        <v>12520</v>
      </c>
      <c r="B1379" s="1">
        <v>0.0</v>
      </c>
      <c r="C1379" s="1" t="s">
        <v>11200</v>
      </c>
      <c r="D1379" s="3" t="str">
        <f t="shared" si="1"/>
        <v>SANS</v>
      </c>
      <c r="E1379" s="3" t="s">
        <v>80</v>
      </c>
      <c r="F1379" s="3" t="s">
        <v>11</v>
      </c>
    </row>
    <row r="1380">
      <c r="A1380" s="3" t="s">
        <v>12521</v>
      </c>
      <c r="B1380" s="1">
        <v>0.0</v>
      </c>
      <c r="C1380" s="1" t="s">
        <v>11622</v>
      </c>
      <c r="D1380" s="3" t="str">
        <f t="shared" si="1"/>
        <v>SANS</v>
      </c>
      <c r="E1380" s="3" t="s">
        <v>80</v>
      </c>
      <c r="F1380" s="3" t="s">
        <v>11</v>
      </c>
    </row>
    <row r="1381">
      <c r="A1381" s="3" t="s">
        <v>12522</v>
      </c>
      <c r="B1381" s="1">
        <v>0.0</v>
      </c>
      <c r="C1381" s="1" t="s">
        <v>11196</v>
      </c>
      <c r="D1381" s="3" t="str">
        <f t="shared" si="1"/>
        <v>SANS</v>
      </c>
      <c r="E1381" s="3" t="s">
        <v>80</v>
      </c>
      <c r="F1381" s="3" t="s">
        <v>11</v>
      </c>
    </row>
    <row r="1382">
      <c r="A1382" s="3" t="s">
        <v>12523</v>
      </c>
      <c r="B1382" s="1">
        <v>0.0</v>
      </c>
      <c r="C1382" s="1" t="s">
        <v>11196</v>
      </c>
      <c r="D1382" s="3" t="str">
        <f t="shared" si="1"/>
        <v>SANS</v>
      </c>
      <c r="E1382" s="3" t="s">
        <v>80</v>
      </c>
      <c r="F1382" s="3" t="s">
        <v>11</v>
      </c>
    </row>
    <row r="1383">
      <c r="A1383" s="3" t="s">
        <v>12524</v>
      </c>
      <c r="B1383" s="1">
        <v>0.0</v>
      </c>
      <c r="C1383" s="1" t="s">
        <v>11196</v>
      </c>
      <c r="D1383" s="3" t="str">
        <f t="shared" si="1"/>
        <v>SANS</v>
      </c>
      <c r="E1383" s="3" t="s">
        <v>80</v>
      </c>
      <c r="F1383" s="3" t="s">
        <v>11</v>
      </c>
    </row>
    <row r="1384">
      <c r="A1384" s="3" t="s">
        <v>12525</v>
      </c>
      <c r="B1384" s="1">
        <v>0.0</v>
      </c>
      <c r="C1384" s="1" t="s">
        <v>11196</v>
      </c>
      <c r="D1384" s="3" t="str">
        <f t="shared" si="1"/>
        <v>SANS</v>
      </c>
      <c r="E1384" s="3" t="s">
        <v>80</v>
      </c>
      <c r="F1384" s="3" t="s">
        <v>11</v>
      </c>
    </row>
    <row r="1385">
      <c r="A1385" s="3" t="s">
        <v>12526</v>
      </c>
      <c r="B1385" s="1">
        <v>0.0</v>
      </c>
      <c r="C1385" s="1" t="s">
        <v>11196</v>
      </c>
      <c r="D1385" s="3" t="str">
        <f t="shared" si="1"/>
        <v>SANS</v>
      </c>
      <c r="E1385" s="3" t="s">
        <v>80</v>
      </c>
      <c r="F1385" s="3" t="s">
        <v>11</v>
      </c>
    </row>
    <row r="1386">
      <c r="A1386" s="3" t="s">
        <v>12527</v>
      </c>
      <c r="B1386" s="1">
        <v>0.0</v>
      </c>
      <c r="C1386" s="1" t="s">
        <v>11214</v>
      </c>
      <c r="D1386" s="3" t="str">
        <f t="shared" si="1"/>
        <v>SANS</v>
      </c>
      <c r="E1386" s="3" t="s">
        <v>80</v>
      </c>
      <c r="F1386" s="3" t="s">
        <v>11</v>
      </c>
    </row>
    <row r="1387">
      <c r="A1387" s="3" t="s">
        <v>12528</v>
      </c>
      <c r="B1387" s="1">
        <v>0.0</v>
      </c>
      <c r="C1387" s="1" t="s">
        <v>11196</v>
      </c>
      <c r="D1387" s="3" t="str">
        <f t="shared" si="1"/>
        <v>SANS</v>
      </c>
      <c r="E1387" s="3" t="s">
        <v>80</v>
      </c>
      <c r="F1387" s="3" t="s">
        <v>11</v>
      </c>
    </row>
    <row r="1388">
      <c r="A1388" s="3" t="s">
        <v>12529</v>
      </c>
      <c r="B1388" s="1">
        <v>0.0</v>
      </c>
      <c r="C1388" s="1" t="s">
        <v>11196</v>
      </c>
      <c r="D1388" s="3" t="str">
        <f t="shared" si="1"/>
        <v>SANS</v>
      </c>
      <c r="E1388" s="3" t="s">
        <v>80</v>
      </c>
      <c r="F1388" s="3" t="s">
        <v>11</v>
      </c>
    </row>
    <row r="1389">
      <c r="A1389" s="3" t="s">
        <v>12530</v>
      </c>
      <c r="B1389" s="1">
        <v>0.0</v>
      </c>
      <c r="C1389" s="1" t="s">
        <v>11196</v>
      </c>
      <c r="D1389" s="3" t="str">
        <f t="shared" si="1"/>
        <v>SANS</v>
      </c>
      <c r="E1389" s="3" t="s">
        <v>80</v>
      </c>
      <c r="F1389" s="3" t="s">
        <v>11</v>
      </c>
    </row>
    <row r="1390">
      <c r="A1390" s="3" t="s">
        <v>12531</v>
      </c>
      <c r="B1390" s="1">
        <v>0.0</v>
      </c>
      <c r="C1390" s="1" t="s">
        <v>11196</v>
      </c>
      <c r="D1390" s="3" t="str">
        <f t="shared" si="1"/>
        <v>SANS</v>
      </c>
      <c r="E1390" s="3" t="s">
        <v>80</v>
      </c>
      <c r="F1390" s="3" t="s">
        <v>11</v>
      </c>
    </row>
    <row r="1391">
      <c r="A1391" s="3" t="s">
        <v>12532</v>
      </c>
      <c r="B1391" s="1">
        <v>0.0</v>
      </c>
      <c r="C1391" s="1" t="s">
        <v>11196</v>
      </c>
      <c r="D1391" s="3" t="str">
        <f t="shared" si="1"/>
        <v>SANS</v>
      </c>
      <c r="E1391" s="3" t="s">
        <v>80</v>
      </c>
      <c r="F1391" s="3" t="s">
        <v>11</v>
      </c>
    </row>
    <row r="1392">
      <c r="A1392" s="3" t="s">
        <v>12533</v>
      </c>
      <c r="B1392" s="1">
        <v>0.0</v>
      </c>
      <c r="C1392" s="1" t="s">
        <v>11196</v>
      </c>
      <c r="D1392" s="3" t="str">
        <f t="shared" si="1"/>
        <v>SANS</v>
      </c>
      <c r="E1392" s="3" t="s">
        <v>80</v>
      </c>
      <c r="F1392" s="3" t="s">
        <v>11</v>
      </c>
    </row>
    <row r="1393">
      <c r="A1393" s="3" t="s">
        <v>12534</v>
      </c>
      <c r="B1393" s="1">
        <v>0.0</v>
      </c>
      <c r="C1393" s="1" t="s">
        <v>11196</v>
      </c>
      <c r="D1393" s="3" t="str">
        <f t="shared" si="1"/>
        <v>SANS</v>
      </c>
      <c r="E1393" s="3" t="s">
        <v>80</v>
      </c>
      <c r="F1393" s="3" t="s">
        <v>11</v>
      </c>
    </row>
    <row r="1394">
      <c r="A1394" s="3" t="s">
        <v>12535</v>
      </c>
      <c r="B1394" s="1">
        <v>0.0</v>
      </c>
      <c r="C1394" s="1" t="s">
        <v>11222</v>
      </c>
      <c r="D1394" s="3" t="str">
        <f t="shared" si="1"/>
        <v>SANS</v>
      </c>
      <c r="E1394" s="3" t="s">
        <v>80</v>
      </c>
      <c r="F1394" s="3" t="s">
        <v>11</v>
      </c>
    </row>
    <row r="1395">
      <c r="A1395" s="3" t="s">
        <v>12536</v>
      </c>
      <c r="B1395" s="1">
        <v>0.0</v>
      </c>
      <c r="C1395" s="1" t="s">
        <v>11222</v>
      </c>
      <c r="D1395" s="3" t="str">
        <f t="shared" si="1"/>
        <v>SANS</v>
      </c>
      <c r="E1395" s="3" t="s">
        <v>80</v>
      </c>
      <c r="F1395" s="3" t="s">
        <v>11</v>
      </c>
    </row>
    <row r="1396">
      <c r="A1396" s="3" t="s">
        <v>12537</v>
      </c>
      <c r="B1396" s="1">
        <v>0.0</v>
      </c>
      <c r="C1396" s="1" t="s">
        <v>11230</v>
      </c>
      <c r="D1396" s="3" t="str">
        <f t="shared" si="1"/>
        <v>SANS</v>
      </c>
      <c r="E1396" s="3" t="s">
        <v>80</v>
      </c>
      <c r="F1396" s="3" t="s">
        <v>11</v>
      </c>
    </row>
    <row r="1397">
      <c r="A1397" s="3" t="s">
        <v>12538</v>
      </c>
      <c r="B1397" s="1">
        <v>0.0</v>
      </c>
      <c r="C1397" s="1" t="s">
        <v>11200</v>
      </c>
      <c r="D1397" s="3" t="str">
        <f t="shared" si="1"/>
        <v>SANS</v>
      </c>
      <c r="E1397" s="3" t="s">
        <v>80</v>
      </c>
      <c r="F1397" s="3" t="s">
        <v>11</v>
      </c>
    </row>
    <row r="1398">
      <c r="A1398" s="3" t="s">
        <v>12539</v>
      </c>
      <c r="B1398" s="1">
        <v>0.0</v>
      </c>
      <c r="C1398" s="1" t="s">
        <v>11196</v>
      </c>
      <c r="D1398" s="3" t="str">
        <f t="shared" si="1"/>
        <v>SANS</v>
      </c>
      <c r="E1398" s="3" t="s">
        <v>80</v>
      </c>
      <c r="F1398" s="3" t="s">
        <v>11</v>
      </c>
    </row>
    <row r="1399">
      <c r="A1399" s="3" t="s">
        <v>12540</v>
      </c>
      <c r="B1399" s="1">
        <v>0.0</v>
      </c>
      <c r="C1399" s="1" t="s">
        <v>11196</v>
      </c>
      <c r="D1399" s="3" t="str">
        <f t="shared" si="1"/>
        <v>SANS</v>
      </c>
      <c r="E1399" s="3" t="s">
        <v>80</v>
      </c>
      <c r="F1399" s="3" t="s">
        <v>11</v>
      </c>
    </row>
    <row r="1400">
      <c r="A1400" s="3" t="s">
        <v>12541</v>
      </c>
      <c r="B1400" s="1">
        <v>0.0</v>
      </c>
      <c r="C1400" s="1" t="s">
        <v>11196</v>
      </c>
      <c r="D1400" s="3" t="str">
        <f t="shared" si="1"/>
        <v>SANS</v>
      </c>
      <c r="E1400" s="3" t="s">
        <v>80</v>
      </c>
      <c r="F1400" s="3" t="s">
        <v>11</v>
      </c>
    </row>
    <row r="1401">
      <c r="A1401" s="3" t="s">
        <v>8927</v>
      </c>
      <c r="B1401" s="1">
        <v>0.0</v>
      </c>
      <c r="C1401" s="1" t="s">
        <v>11196</v>
      </c>
      <c r="D1401" s="3" t="str">
        <f t="shared" si="1"/>
        <v>SANS</v>
      </c>
      <c r="E1401" s="3" t="s">
        <v>80</v>
      </c>
      <c r="F1401" s="3" t="s">
        <v>11</v>
      </c>
    </row>
    <row r="1402">
      <c r="A1402" s="3" t="s">
        <v>12542</v>
      </c>
      <c r="B1402" s="1">
        <v>0.0</v>
      </c>
      <c r="C1402" s="1" t="s">
        <v>11196</v>
      </c>
      <c r="D1402" s="3" t="str">
        <f t="shared" si="1"/>
        <v>SANS</v>
      </c>
      <c r="E1402" s="3" t="s">
        <v>80</v>
      </c>
      <c r="F1402" s="3" t="s">
        <v>11</v>
      </c>
    </row>
    <row r="1403">
      <c r="A1403" s="3" t="s">
        <v>12543</v>
      </c>
      <c r="B1403" s="1">
        <v>0.0</v>
      </c>
      <c r="C1403" s="1" t="s">
        <v>11196</v>
      </c>
      <c r="D1403" s="3" t="str">
        <f t="shared" si="1"/>
        <v>SANS</v>
      </c>
      <c r="E1403" s="3" t="s">
        <v>80</v>
      </c>
      <c r="F1403" s="3" t="s">
        <v>11</v>
      </c>
    </row>
    <row r="1404">
      <c r="A1404" s="3" t="s">
        <v>12544</v>
      </c>
      <c r="B1404" s="1">
        <v>0.0</v>
      </c>
      <c r="C1404" s="1" t="s">
        <v>11214</v>
      </c>
      <c r="D1404" s="3" t="str">
        <f t="shared" si="1"/>
        <v>SANS</v>
      </c>
      <c r="E1404" s="3" t="s">
        <v>80</v>
      </c>
      <c r="F1404" s="3" t="s">
        <v>11</v>
      </c>
    </row>
    <row r="1405">
      <c r="A1405" s="3" t="s">
        <v>12545</v>
      </c>
      <c r="B1405" s="1">
        <v>0.0</v>
      </c>
      <c r="C1405" s="1" t="s">
        <v>11214</v>
      </c>
      <c r="D1405" s="3" t="str">
        <f t="shared" si="1"/>
        <v>SANS</v>
      </c>
      <c r="E1405" s="3" t="s">
        <v>80</v>
      </c>
      <c r="F1405" s="3" t="s">
        <v>11</v>
      </c>
    </row>
    <row r="1406">
      <c r="A1406" s="3" t="s">
        <v>12546</v>
      </c>
      <c r="B1406" s="1">
        <v>0.0</v>
      </c>
      <c r="C1406" s="1" t="s">
        <v>11196</v>
      </c>
      <c r="D1406" s="3" t="str">
        <f t="shared" si="1"/>
        <v>SANS</v>
      </c>
      <c r="E1406" s="3" t="s">
        <v>80</v>
      </c>
      <c r="F1406" s="3" t="s">
        <v>11</v>
      </c>
    </row>
    <row r="1407">
      <c r="A1407" s="3" t="s">
        <v>12547</v>
      </c>
      <c r="B1407" s="1">
        <v>0.0</v>
      </c>
      <c r="C1407" s="1" t="s">
        <v>11196</v>
      </c>
      <c r="D1407" s="3" t="str">
        <f t="shared" si="1"/>
        <v>SANS</v>
      </c>
      <c r="E1407" s="3" t="s">
        <v>80</v>
      </c>
      <c r="F1407" s="3" t="s">
        <v>11</v>
      </c>
    </row>
    <row r="1408">
      <c r="A1408" s="3" t="s">
        <v>12548</v>
      </c>
      <c r="B1408" s="1">
        <v>0.0</v>
      </c>
      <c r="C1408" s="1" t="s">
        <v>11196</v>
      </c>
      <c r="D1408" s="3" t="str">
        <f t="shared" si="1"/>
        <v>SANS</v>
      </c>
      <c r="E1408" s="3" t="s">
        <v>80</v>
      </c>
      <c r="F1408" s="3" t="s">
        <v>11</v>
      </c>
    </row>
    <row r="1409">
      <c r="A1409" s="3" t="s">
        <v>1736</v>
      </c>
      <c r="B1409" s="1">
        <v>0.0</v>
      </c>
      <c r="C1409" s="1" t="s">
        <v>11196</v>
      </c>
      <c r="D1409" s="3" t="str">
        <f t="shared" si="1"/>
        <v>SANS</v>
      </c>
      <c r="E1409" s="3" t="s">
        <v>80</v>
      </c>
      <c r="F1409" s="3" t="s">
        <v>11</v>
      </c>
    </row>
    <row r="1410">
      <c r="A1410" s="3" t="s">
        <v>12549</v>
      </c>
      <c r="B1410" s="1">
        <v>0.0</v>
      </c>
      <c r="C1410" s="1" t="s">
        <v>11196</v>
      </c>
      <c r="D1410" s="3" t="str">
        <f t="shared" si="1"/>
        <v>SANS</v>
      </c>
      <c r="E1410" s="3" t="s">
        <v>80</v>
      </c>
      <c r="F1410" s="3" t="s">
        <v>11</v>
      </c>
    </row>
    <row r="1411">
      <c r="A1411" s="3" t="s">
        <v>12550</v>
      </c>
      <c r="B1411" s="1">
        <v>0.0</v>
      </c>
      <c r="C1411" s="1" t="s">
        <v>11200</v>
      </c>
      <c r="D1411" s="3" t="str">
        <f t="shared" si="1"/>
        <v>SANS</v>
      </c>
      <c r="E1411" s="3" t="s">
        <v>80</v>
      </c>
      <c r="F1411" s="3" t="s">
        <v>11</v>
      </c>
    </row>
    <row r="1412">
      <c r="A1412" s="3" t="s">
        <v>12551</v>
      </c>
      <c r="B1412" s="1">
        <v>0.0</v>
      </c>
      <c r="C1412" s="1" t="s">
        <v>11196</v>
      </c>
      <c r="D1412" s="3" t="str">
        <f t="shared" si="1"/>
        <v>SANS</v>
      </c>
      <c r="E1412" s="3" t="s">
        <v>80</v>
      </c>
      <c r="F1412" s="3" t="s">
        <v>11</v>
      </c>
    </row>
    <row r="1413">
      <c r="A1413" s="3" t="s">
        <v>12552</v>
      </c>
      <c r="B1413" s="1">
        <v>0.0</v>
      </c>
      <c r="C1413" s="1" t="s">
        <v>11196</v>
      </c>
      <c r="D1413" s="3" t="str">
        <f t="shared" si="1"/>
        <v>SANS</v>
      </c>
      <c r="E1413" s="3" t="s">
        <v>80</v>
      </c>
      <c r="F1413" s="3" t="s">
        <v>11</v>
      </c>
    </row>
    <row r="1414">
      <c r="A1414" s="3" t="s">
        <v>12553</v>
      </c>
      <c r="B1414" s="1">
        <v>0.0</v>
      </c>
      <c r="C1414" s="1" t="s">
        <v>11222</v>
      </c>
      <c r="D1414" s="3" t="str">
        <f t="shared" si="1"/>
        <v>SANS</v>
      </c>
      <c r="E1414" s="3" t="s">
        <v>80</v>
      </c>
      <c r="F1414" s="3" t="s">
        <v>11</v>
      </c>
    </row>
    <row r="1415">
      <c r="A1415" s="3" t="s">
        <v>12554</v>
      </c>
      <c r="B1415" s="1">
        <v>0.0</v>
      </c>
      <c r="C1415" s="1" t="s">
        <v>11214</v>
      </c>
      <c r="D1415" s="3" t="str">
        <f t="shared" si="1"/>
        <v>SANS</v>
      </c>
      <c r="E1415" s="3" t="s">
        <v>80</v>
      </c>
      <c r="F1415" s="3" t="s">
        <v>11</v>
      </c>
    </row>
    <row r="1416">
      <c r="A1416" s="3" t="s">
        <v>12555</v>
      </c>
      <c r="B1416" s="1">
        <v>0.0</v>
      </c>
      <c r="C1416" s="1" t="s">
        <v>11196</v>
      </c>
      <c r="D1416" s="3" t="str">
        <f t="shared" si="1"/>
        <v>SANS</v>
      </c>
      <c r="E1416" s="3" t="s">
        <v>80</v>
      </c>
      <c r="F1416" s="3" t="s">
        <v>11</v>
      </c>
    </row>
    <row r="1417">
      <c r="A1417" s="3" t="s">
        <v>2786</v>
      </c>
      <c r="B1417" s="1">
        <v>0.0</v>
      </c>
      <c r="C1417" s="1" t="s">
        <v>11196</v>
      </c>
      <c r="D1417" s="3" t="str">
        <f t="shared" si="1"/>
        <v>SANS</v>
      </c>
      <c r="E1417" s="3" t="s">
        <v>80</v>
      </c>
      <c r="F1417" s="3" t="s">
        <v>11</v>
      </c>
    </row>
    <row r="1418">
      <c r="A1418" s="3" t="s">
        <v>7148</v>
      </c>
      <c r="B1418" s="1">
        <v>0.0</v>
      </c>
      <c r="C1418" s="1" t="s">
        <v>11196</v>
      </c>
      <c r="D1418" s="3" t="str">
        <f t="shared" si="1"/>
        <v>SANS</v>
      </c>
      <c r="E1418" s="3" t="s">
        <v>80</v>
      </c>
      <c r="F1418" s="3" t="s">
        <v>11</v>
      </c>
    </row>
    <row r="1419">
      <c r="A1419" s="3" t="s">
        <v>12556</v>
      </c>
      <c r="B1419" s="1">
        <v>0.0</v>
      </c>
      <c r="C1419" s="1" t="s">
        <v>11196</v>
      </c>
      <c r="D1419" s="3" t="str">
        <f t="shared" si="1"/>
        <v>SANS</v>
      </c>
      <c r="E1419" s="3" t="s">
        <v>80</v>
      </c>
      <c r="F1419" s="3" t="s">
        <v>11</v>
      </c>
    </row>
    <row r="1420">
      <c r="A1420" s="3" t="s">
        <v>12557</v>
      </c>
      <c r="B1420" s="1">
        <v>0.0</v>
      </c>
      <c r="C1420" s="1" t="s">
        <v>11196</v>
      </c>
      <c r="D1420" s="3" t="str">
        <f t="shared" si="1"/>
        <v>SANS</v>
      </c>
      <c r="E1420" s="3" t="s">
        <v>80</v>
      </c>
      <c r="F1420" s="3" t="s">
        <v>11</v>
      </c>
    </row>
    <row r="1421">
      <c r="A1421" s="3" t="s">
        <v>12558</v>
      </c>
      <c r="B1421" s="1">
        <v>0.0</v>
      </c>
      <c r="C1421" s="1" t="s">
        <v>11214</v>
      </c>
      <c r="D1421" s="3" t="str">
        <f t="shared" si="1"/>
        <v>SANS</v>
      </c>
      <c r="E1421" s="3" t="s">
        <v>80</v>
      </c>
      <c r="F1421" s="3" t="s">
        <v>11</v>
      </c>
    </row>
    <row r="1422">
      <c r="A1422" s="3" t="s">
        <v>12559</v>
      </c>
      <c r="B1422" s="1">
        <v>0.0</v>
      </c>
      <c r="C1422" s="1" t="s">
        <v>11214</v>
      </c>
      <c r="D1422" s="3" t="str">
        <f t="shared" si="1"/>
        <v>SANS</v>
      </c>
      <c r="E1422" s="3" t="s">
        <v>80</v>
      </c>
      <c r="F1422" s="3" t="s">
        <v>11</v>
      </c>
    </row>
    <row r="1423">
      <c r="A1423" s="3" t="s">
        <v>12560</v>
      </c>
      <c r="B1423" s="1">
        <v>0.0</v>
      </c>
      <c r="C1423" s="1" t="s">
        <v>11200</v>
      </c>
      <c r="D1423" s="3" t="str">
        <f t="shared" si="1"/>
        <v>SANS</v>
      </c>
      <c r="E1423" s="3" t="s">
        <v>80</v>
      </c>
      <c r="F1423" s="3" t="s">
        <v>11</v>
      </c>
    </row>
    <row r="1424">
      <c r="A1424" s="3" t="s">
        <v>12561</v>
      </c>
      <c r="B1424" s="1">
        <v>0.0</v>
      </c>
      <c r="C1424" s="1" t="s">
        <v>11196</v>
      </c>
      <c r="D1424" s="3" t="str">
        <f t="shared" si="1"/>
        <v>SANS</v>
      </c>
      <c r="E1424" s="3" t="s">
        <v>80</v>
      </c>
      <c r="F1424" s="3" t="s">
        <v>11</v>
      </c>
    </row>
    <row r="1425">
      <c r="A1425" s="3" t="s">
        <v>12562</v>
      </c>
      <c r="B1425" s="1">
        <v>0.0</v>
      </c>
      <c r="C1425" s="1" t="s">
        <v>11196</v>
      </c>
      <c r="D1425" s="3" t="str">
        <f t="shared" si="1"/>
        <v>SANS</v>
      </c>
      <c r="E1425" s="3" t="s">
        <v>80</v>
      </c>
      <c r="F1425" s="3" t="s">
        <v>11</v>
      </c>
    </row>
    <row r="1426">
      <c r="A1426" s="3" t="s">
        <v>12563</v>
      </c>
      <c r="B1426" s="1">
        <v>0.0</v>
      </c>
      <c r="C1426" s="1" t="s">
        <v>11196</v>
      </c>
      <c r="D1426" s="3" t="str">
        <f t="shared" si="1"/>
        <v>SANS</v>
      </c>
      <c r="E1426" s="3" t="s">
        <v>80</v>
      </c>
      <c r="F1426" s="3" t="s">
        <v>11</v>
      </c>
    </row>
    <row r="1427">
      <c r="A1427" s="3" t="s">
        <v>12564</v>
      </c>
      <c r="B1427" s="1">
        <v>0.0</v>
      </c>
      <c r="C1427" s="1" t="s">
        <v>11214</v>
      </c>
      <c r="D1427" s="3" t="str">
        <f t="shared" si="1"/>
        <v>SANS</v>
      </c>
      <c r="E1427" s="3" t="s">
        <v>80</v>
      </c>
      <c r="F1427" s="3" t="s">
        <v>11</v>
      </c>
    </row>
    <row r="1428">
      <c r="A1428" s="3" t="s">
        <v>12565</v>
      </c>
      <c r="B1428" s="1">
        <v>0.0</v>
      </c>
      <c r="C1428" s="1" t="s">
        <v>11196</v>
      </c>
      <c r="D1428" s="3" t="str">
        <f t="shared" si="1"/>
        <v>SANS</v>
      </c>
      <c r="E1428" s="3" t="s">
        <v>80</v>
      </c>
      <c r="F1428" s="3" t="s">
        <v>11</v>
      </c>
    </row>
    <row r="1429">
      <c r="A1429" s="3" t="s">
        <v>12566</v>
      </c>
      <c r="B1429" s="1">
        <v>0.0</v>
      </c>
      <c r="C1429" s="1" t="s">
        <v>11222</v>
      </c>
      <c r="D1429" s="3" t="str">
        <f t="shared" si="1"/>
        <v>SANS</v>
      </c>
      <c r="E1429" s="3" t="s">
        <v>80</v>
      </c>
      <c r="F1429" s="3" t="s">
        <v>11</v>
      </c>
    </row>
    <row r="1430">
      <c r="A1430" s="3" t="s">
        <v>12567</v>
      </c>
      <c r="B1430" s="1">
        <v>0.0</v>
      </c>
      <c r="C1430" s="1" t="s">
        <v>11196</v>
      </c>
      <c r="D1430" s="3" t="str">
        <f t="shared" si="1"/>
        <v>SANS</v>
      </c>
      <c r="E1430" s="3" t="s">
        <v>80</v>
      </c>
      <c r="F1430" s="3" t="s">
        <v>11</v>
      </c>
    </row>
    <row r="1431">
      <c r="A1431" s="3" t="s">
        <v>12568</v>
      </c>
      <c r="B1431" s="1">
        <v>0.0</v>
      </c>
      <c r="C1431" s="1" t="s">
        <v>11200</v>
      </c>
      <c r="D1431" s="3" t="str">
        <f t="shared" si="1"/>
        <v>SANS</v>
      </c>
      <c r="E1431" s="3" t="s">
        <v>80</v>
      </c>
      <c r="F1431" s="3" t="s">
        <v>11</v>
      </c>
    </row>
    <row r="1432">
      <c r="A1432" s="3" t="s">
        <v>12569</v>
      </c>
      <c r="B1432" s="1">
        <v>0.0</v>
      </c>
      <c r="C1432" s="1" t="s">
        <v>11200</v>
      </c>
      <c r="D1432" s="3" t="str">
        <f t="shared" si="1"/>
        <v>SANS</v>
      </c>
      <c r="E1432" s="3" t="s">
        <v>80</v>
      </c>
      <c r="F1432" s="3" t="s">
        <v>11</v>
      </c>
    </row>
    <row r="1433">
      <c r="A1433" s="3" t="s">
        <v>12570</v>
      </c>
      <c r="B1433" s="1">
        <v>0.0</v>
      </c>
      <c r="C1433" s="1" t="s">
        <v>11196</v>
      </c>
      <c r="D1433" s="3" t="str">
        <f t="shared" si="1"/>
        <v>SANS</v>
      </c>
      <c r="E1433" s="3" t="s">
        <v>80</v>
      </c>
      <c r="F1433" s="3" t="s">
        <v>11</v>
      </c>
    </row>
    <row r="1434">
      <c r="A1434" s="3" t="s">
        <v>12571</v>
      </c>
      <c r="B1434" s="1">
        <v>0.0</v>
      </c>
      <c r="C1434" s="1" t="s">
        <v>11196</v>
      </c>
      <c r="D1434" s="3" t="str">
        <f t="shared" si="1"/>
        <v>SANS</v>
      </c>
      <c r="E1434" s="3" t="s">
        <v>80</v>
      </c>
      <c r="F1434" s="3" t="s">
        <v>11</v>
      </c>
    </row>
    <row r="1435">
      <c r="A1435" s="3" t="s">
        <v>12572</v>
      </c>
      <c r="B1435" s="1">
        <v>0.0</v>
      </c>
      <c r="C1435" s="1" t="s">
        <v>11214</v>
      </c>
      <c r="D1435" s="3" t="str">
        <f t="shared" si="1"/>
        <v>SANS</v>
      </c>
      <c r="E1435" s="3" t="s">
        <v>80</v>
      </c>
      <c r="F1435" s="3" t="s">
        <v>11</v>
      </c>
    </row>
    <row r="1436">
      <c r="A1436" s="3" t="s">
        <v>12573</v>
      </c>
      <c r="B1436" s="1">
        <v>0.0</v>
      </c>
      <c r="C1436" s="1" t="s">
        <v>11196</v>
      </c>
      <c r="D1436" s="3" t="str">
        <f t="shared" si="1"/>
        <v>SANS</v>
      </c>
      <c r="E1436" s="3" t="s">
        <v>80</v>
      </c>
      <c r="F1436" s="3" t="s">
        <v>11</v>
      </c>
    </row>
    <row r="1437">
      <c r="A1437" s="3" t="s">
        <v>4286</v>
      </c>
      <c r="B1437" s="1">
        <v>0.0</v>
      </c>
      <c r="C1437" s="1" t="s">
        <v>11196</v>
      </c>
      <c r="D1437" s="3" t="str">
        <f t="shared" si="1"/>
        <v>SANS</v>
      </c>
      <c r="E1437" s="3" t="s">
        <v>80</v>
      </c>
      <c r="F1437" s="3" t="s">
        <v>11</v>
      </c>
    </row>
    <row r="1438">
      <c r="A1438" s="3" t="s">
        <v>12574</v>
      </c>
      <c r="B1438" s="1">
        <v>0.0</v>
      </c>
      <c r="C1438" s="1" t="s">
        <v>11200</v>
      </c>
      <c r="D1438" s="3" t="str">
        <f t="shared" si="1"/>
        <v>SANS</v>
      </c>
      <c r="E1438" s="3" t="s">
        <v>80</v>
      </c>
      <c r="F1438" s="3" t="s">
        <v>11</v>
      </c>
    </row>
    <row r="1439">
      <c r="A1439" s="3" t="s">
        <v>12575</v>
      </c>
      <c r="B1439" s="1">
        <v>0.0</v>
      </c>
      <c r="C1439" s="1" t="s">
        <v>11222</v>
      </c>
      <c r="D1439" s="3" t="str">
        <f t="shared" si="1"/>
        <v>SANS</v>
      </c>
      <c r="E1439" s="3" t="s">
        <v>80</v>
      </c>
      <c r="F1439" s="3" t="s">
        <v>11</v>
      </c>
    </row>
    <row r="1440">
      <c r="A1440" s="3" t="s">
        <v>12576</v>
      </c>
      <c r="B1440" s="1">
        <v>0.0</v>
      </c>
      <c r="C1440" s="1" t="s">
        <v>11214</v>
      </c>
      <c r="D1440" s="3" t="str">
        <f t="shared" si="1"/>
        <v>SANS</v>
      </c>
      <c r="E1440" s="3" t="s">
        <v>80</v>
      </c>
      <c r="F1440" s="3" t="s">
        <v>11</v>
      </c>
    </row>
    <row r="1441">
      <c r="A1441" s="3" t="s">
        <v>12577</v>
      </c>
      <c r="B1441" s="1">
        <v>0.0</v>
      </c>
      <c r="C1441" s="1" t="s">
        <v>11222</v>
      </c>
      <c r="D1441" s="3" t="str">
        <f t="shared" si="1"/>
        <v>SANS</v>
      </c>
      <c r="E1441" s="3" t="s">
        <v>80</v>
      </c>
      <c r="F1441" s="3" t="s">
        <v>11</v>
      </c>
    </row>
    <row r="1442">
      <c r="A1442" s="3" t="s">
        <v>12578</v>
      </c>
      <c r="B1442" s="1">
        <v>0.0</v>
      </c>
      <c r="C1442" s="1" t="s">
        <v>11372</v>
      </c>
      <c r="D1442" s="3" t="str">
        <f t="shared" si="1"/>
        <v>SANS</v>
      </c>
      <c r="E1442" s="3" t="s">
        <v>80</v>
      </c>
      <c r="F1442" s="3" t="s">
        <v>11</v>
      </c>
    </row>
    <row r="1443">
      <c r="A1443" s="3" t="s">
        <v>12579</v>
      </c>
      <c r="B1443" s="1">
        <v>0.0</v>
      </c>
      <c r="C1443" s="1" t="s">
        <v>11196</v>
      </c>
      <c r="D1443" s="3" t="str">
        <f t="shared" si="1"/>
        <v>SANS</v>
      </c>
      <c r="E1443" s="3" t="s">
        <v>80</v>
      </c>
      <c r="F1443" s="3" t="s">
        <v>11</v>
      </c>
    </row>
    <row r="1444">
      <c r="A1444" s="3" t="s">
        <v>12580</v>
      </c>
      <c r="B1444" s="1">
        <v>0.0</v>
      </c>
      <c r="C1444" s="1" t="s">
        <v>11196</v>
      </c>
      <c r="D1444" s="3" t="str">
        <f t="shared" si="1"/>
        <v>SANS</v>
      </c>
      <c r="E1444" s="3" t="s">
        <v>80</v>
      </c>
      <c r="F1444" s="3" t="s">
        <v>11</v>
      </c>
    </row>
    <row r="1445">
      <c r="A1445" s="3" t="s">
        <v>12581</v>
      </c>
      <c r="B1445" s="1">
        <v>0.0</v>
      </c>
      <c r="C1445" s="1" t="s">
        <v>11196</v>
      </c>
      <c r="D1445" s="3" t="str">
        <f t="shared" si="1"/>
        <v>SANS</v>
      </c>
      <c r="E1445" s="3" t="s">
        <v>80</v>
      </c>
      <c r="F1445" s="3" t="s">
        <v>11</v>
      </c>
    </row>
    <row r="1446">
      <c r="A1446" s="3" t="s">
        <v>12582</v>
      </c>
      <c r="B1446" s="1">
        <v>0.0</v>
      </c>
      <c r="C1446" s="1" t="s">
        <v>11196</v>
      </c>
      <c r="D1446" s="3" t="str">
        <f t="shared" si="1"/>
        <v>SANS</v>
      </c>
      <c r="E1446" s="3" t="s">
        <v>80</v>
      </c>
      <c r="F1446" s="3" t="s">
        <v>11</v>
      </c>
    </row>
    <row r="1447">
      <c r="A1447" s="3" t="s">
        <v>12583</v>
      </c>
      <c r="B1447" s="1">
        <v>0.0</v>
      </c>
      <c r="C1447" s="1" t="s">
        <v>11196</v>
      </c>
      <c r="D1447" s="3" t="str">
        <f t="shared" si="1"/>
        <v>SANS</v>
      </c>
      <c r="E1447" s="3" t="s">
        <v>80</v>
      </c>
      <c r="F1447" s="3" t="s">
        <v>11</v>
      </c>
    </row>
    <row r="1448">
      <c r="A1448" s="3" t="s">
        <v>12584</v>
      </c>
      <c r="B1448" s="1">
        <v>0.0</v>
      </c>
      <c r="C1448" s="1" t="s">
        <v>11196</v>
      </c>
      <c r="D1448" s="3" t="str">
        <f t="shared" si="1"/>
        <v>SANS</v>
      </c>
      <c r="E1448" s="3" t="s">
        <v>80</v>
      </c>
      <c r="F1448" s="3" t="s">
        <v>11</v>
      </c>
    </row>
    <row r="1449">
      <c r="A1449" s="3" t="s">
        <v>12585</v>
      </c>
      <c r="B1449" s="1">
        <v>0.0</v>
      </c>
      <c r="C1449" s="1" t="s">
        <v>11196</v>
      </c>
      <c r="D1449" s="3" t="str">
        <f t="shared" si="1"/>
        <v>SANS</v>
      </c>
      <c r="E1449" s="3" t="s">
        <v>80</v>
      </c>
      <c r="F1449" s="3" t="s">
        <v>11</v>
      </c>
    </row>
    <row r="1450">
      <c r="A1450" s="3" t="s">
        <v>12586</v>
      </c>
      <c r="B1450" s="1">
        <v>0.0</v>
      </c>
      <c r="C1450" s="1" t="s">
        <v>11196</v>
      </c>
      <c r="D1450" s="3" t="str">
        <f t="shared" si="1"/>
        <v>SANS</v>
      </c>
      <c r="E1450" s="3" t="s">
        <v>80</v>
      </c>
      <c r="F1450" s="3" t="s">
        <v>11</v>
      </c>
    </row>
    <row r="1451">
      <c r="A1451" s="3" t="s">
        <v>12587</v>
      </c>
      <c r="B1451" s="1">
        <v>0.0</v>
      </c>
      <c r="C1451" s="1" t="s">
        <v>11196</v>
      </c>
      <c r="D1451" s="3" t="str">
        <f t="shared" si="1"/>
        <v>SANS</v>
      </c>
      <c r="E1451" s="3" t="s">
        <v>80</v>
      </c>
      <c r="F1451" s="3" t="s">
        <v>11</v>
      </c>
    </row>
    <row r="1452">
      <c r="A1452" s="3" t="s">
        <v>12588</v>
      </c>
      <c r="B1452" s="1">
        <v>0.0</v>
      </c>
      <c r="C1452" s="1" t="s">
        <v>11222</v>
      </c>
      <c r="D1452" s="3" t="str">
        <f t="shared" si="1"/>
        <v>SANS</v>
      </c>
      <c r="E1452" s="3" t="s">
        <v>80</v>
      </c>
      <c r="F1452" s="3" t="s">
        <v>11</v>
      </c>
    </row>
    <row r="1453">
      <c r="A1453" s="3" t="s">
        <v>12589</v>
      </c>
      <c r="B1453" s="1">
        <v>0.0</v>
      </c>
      <c r="C1453" s="1" t="s">
        <v>11196</v>
      </c>
      <c r="D1453" s="3" t="str">
        <f t="shared" si="1"/>
        <v>SANS</v>
      </c>
      <c r="E1453" s="3" t="s">
        <v>80</v>
      </c>
      <c r="F1453" s="3" t="s">
        <v>11</v>
      </c>
    </row>
    <row r="1454">
      <c r="A1454" s="3" t="s">
        <v>12590</v>
      </c>
      <c r="B1454" s="1">
        <v>0.0</v>
      </c>
      <c r="C1454" s="1" t="s">
        <v>11196</v>
      </c>
      <c r="D1454" s="3" t="str">
        <f t="shared" si="1"/>
        <v>SANS</v>
      </c>
      <c r="E1454" s="3" t="s">
        <v>80</v>
      </c>
      <c r="F1454" s="3" t="s">
        <v>11</v>
      </c>
    </row>
    <row r="1455">
      <c r="A1455" s="3" t="s">
        <v>12591</v>
      </c>
      <c r="B1455" s="1">
        <v>0.0</v>
      </c>
      <c r="C1455" s="1" t="s">
        <v>11222</v>
      </c>
      <c r="D1455" s="3" t="str">
        <f t="shared" si="1"/>
        <v>SANS</v>
      </c>
      <c r="E1455" s="3" t="s">
        <v>80</v>
      </c>
      <c r="F1455" s="3" t="s">
        <v>11</v>
      </c>
    </row>
    <row r="1456">
      <c r="A1456" s="3" t="s">
        <v>12592</v>
      </c>
      <c r="B1456" s="1">
        <v>0.0</v>
      </c>
      <c r="C1456" s="1" t="s">
        <v>11196</v>
      </c>
      <c r="D1456" s="3" t="str">
        <f t="shared" si="1"/>
        <v>SANS</v>
      </c>
      <c r="E1456" s="3" t="s">
        <v>80</v>
      </c>
      <c r="F1456" s="3" t="s">
        <v>11</v>
      </c>
    </row>
    <row r="1457">
      <c r="A1457" s="3" t="s">
        <v>12593</v>
      </c>
      <c r="B1457" s="1">
        <v>0.0</v>
      </c>
      <c r="C1457" s="1" t="s">
        <v>11200</v>
      </c>
      <c r="D1457" s="3" t="str">
        <f t="shared" si="1"/>
        <v>SANS</v>
      </c>
      <c r="E1457" s="3" t="s">
        <v>80</v>
      </c>
      <c r="F1457" s="3" t="s">
        <v>11</v>
      </c>
    </row>
    <row r="1458">
      <c r="A1458" s="3" t="s">
        <v>12594</v>
      </c>
      <c r="B1458" s="1">
        <v>0.0</v>
      </c>
      <c r="C1458" s="1" t="s">
        <v>11214</v>
      </c>
      <c r="D1458" s="3" t="str">
        <f t="shared" si="1"/>
        <v>SANS</v>
      </c>
      <c r="E1458" s="3" t="s">
        <v>80</v>
      </c>
      <c r="F1458" s="3" t="s">
        <v>11</v>
      </c>
    </row>
    <row r="1459">
      <c r="A1459" s="3" t="s">
        <v>12595</v>
      </c>
      <c r="B1459" s="1">
        <v>0.0</v>
      </c>
      <c r="C1459" s="1" t="s">
        <v>11214</v>
      </c>
      <c r="D1459" s="3" t="str">
        <f t="shared" si="1"/>
        <v>SANS</v>
      </c>
      <c r="E1459" s="3" t="s">
        <v>80</v>
      </c>
      <c r="F1459" s="3" t="s">
        <v>11</v>
      </c>
    </row>
    <row r="1460">
      <c r="A1460" s="3" t="s">
        <v>12596</v>
      </c>
      <c r="B1460" s="1">
        <v>0.0</v>
      </c>
      <c r="C1460" s="1" t="s">
        <v>11214</v>
      </c>
      <c r="D1460" s="3" t="str">
        <f t="shared" si="1"/>
        <v>SANS</v>
      </c>
      <c r="E1460" s="3" t="s">
        <v>80</v>
      </c>
      <c r="F1460" s="3" t="s">
        <v>11</v>
      </c>
    </row>
    <row r="1461">
      <c r="A1461" s="3" t="s">
        <v>12597</v>
      </c>
      <c r="B1461" s="1">
        <v>0.0</v>
      </c>
      <c r="C1461" s="1" t="s">
        <v>11222</v>
      </c>
      <c r="D1461" s="3" t="str">
        <f t="shared" si="1"/>
        <v>SANS</v>
      </c>
      <c r="E1461" s="3" t="s">
        <v>80</v>
      </c>
      <c r="F1461" s="3" t="s">
        <v>11</v>
      </c>
    </row>
    <row r="1462">
      <c r="A1462" s="3" t="s">
        <v>12598</v>
      </c>
      <c r="B1462" s="1">
        <v>0.0</v>
      </c>
      <c r="C1462" s="1" t="s">
        <v>11196</v>
      </c>
      <c r="D1462" s="3" t="str">
        <f t="shared" si="1"/>
        <v>SANS</v>
      </c>
      <c r="E1462" s="3" t="s">
        <v>80</v>
      </c>
      <c r="F1462" s="3" t="s">
        <v>11</v>
      </c>
    </row>
    <row r="1463">
      <c r="A1463" s="3" t="s">
        <v>12599</v>
      </c>
      <c r="B1463" s="1">
        <v>0.0</v>
      </c>
      <c r="C1463" s="1" t="s">
        <v>11196</v>
      </c>
      <c r="D1463" s="3" t="str">
        <f t="shared" si="1"/>
        <v>SANS</v>
      </c>
      <c r="E1463" s="3" t="s">
        <v>80</v>
      </c>
      <c r="F1463" s="3" t="s">
        <v>11</v>
      </c>
    </row>
    <row r="1464">
      <c r="A1464" s="3" t="s">
        <v>12600</v>
      </c>
      <c r="B1464" s="1">
        <v>0.0</v>
      </c>
      <c r="C1464" s="1" t="s">
        <v>11214</v>
      </c>
      <c r="D1464" s="3" t="str">
        <f t="shared" si="1"/>
        <v>SANS</v>
      </c>
      <c r="E1464" s="3" t="s">
        <v>80</v>
      </c>
      <c r="F1464" s="3" t="s">
        <v>11</v>
      </c>
    </row>
    <row r="1465">
      <c r="A1465" s="3" t="s">
        <v>12601</v>
      </c>
      <c r="B1465" s="1">
        <v>0.0</v>
      </c>
      <c r="C1465" s="1" t="s">
        <v>11214</v>
      </c>
      <c r="D1465" s="3" t="str">
        <f t="shared" si="1"/>
        <v>SANS</v>
      </c>
      <c r="E1465" s="3" t="s">
        <v>80</v>
      </c>
      <c r="F1465" s="3" t="s">
        <v>11</v>
      </c>
    </row>
    <row r="1466">
      <c r="A1466" s="3" t="s">
        <v>12602</v>
      </c>
      <c r="B1466" s="1">
        <v>0.0</v>
      </c>
      <c r="C1466" s="1" t="s">
        <v>11200</v>
      </c>
      <c r="D1466" s="3" t="str">
        <f t="shared" si="1"/>
        <v>SANS</v>
      </c>
      <c r="E1466" s="3" t="s">
        <v>80</v>
      </c>
      <c r="F1466" s="3" t="s">
        <v>11</v>
      </c>
    </row>
    <row r="1467">
      <c r="A1467" s="3" t="s">
        <v>12603</v>
      </c>
      <c r="B1467" s="1">
        <v>0.0</v>
      </c>
      <c r="C1467" s="1" t="s">
        <v>11196</v>
      </c>
      <c r="D1467" s="3" t="str">
        <f t="shared" si="1"/>
        <v>SANS</v>
      </c>
      <c r="E1467" s="3" t="s">
        <v>80</v>
      </c>
      <c r="F1467" s="3" t="s">
        <v>11</v>
      </c>
    </row>
    <row r="1468">
      <c r="A1468" s="3" t="s">
        <v>12604</v>
      </c>
      <c r="B1468" s="1">
        <v>0.0</v>
      </c>
      <c r="C1468" s="1" t="s">
        <v>11196</v>
      </c>
      <c r="D1468" s="3" t="str">
        <f t="shared" si="1"/>
        <v>SANS</v>
      </c>
      <c r="E1468" s="3" t="s">
        <v>80</v>
      </c>
      <c r="F1468" s="3" t="s">
        <v>11</v>
      </c>
    </row>
    <row r="1469">
      <c r="A1469" s="3" t="s">
        <v>12605</v>
      </c>
      <c r="B1469" s="1">
        <v>0.0</v>
      </c>
      <c r="C1469" s="1" t="s">
        <v>11268</v>
      </c>
      <c r="D1469" s="3" t="str">
        <f t="shared" si="1"/>
        <v>SANS</v>
      </c>
      <c r="E1469" s="3" t="s">
        <v>80</v>
      </c>
      <c r="F1469" s="3" t="s">
        <v>11</v>
      </c>
    </row>
    <row r="1470">
      <c r="A1470" s="3" t="s">
        <v>12606</v>
      </c>
      <c r="B1470" s="1">
        <v>0.0</v>
      </c>
      <c r="C1470" s="1" t="s">
        <v>11196</v>
      </c>
      <c r="D1470" s="3" t="str">
        <f t="shared" si="1"/>
        <v>SANS</v>
      </c>
      <c r="E1470" s="3" t="s">
        <v>80</v>
      </c>
      <c r="F1470" s="3" t="s">
        <v>11</v>
      </c>
    </row>
    <row r="1471">
      <c r="A1471" s="3" t="s">
        <v>12607</v>
      </c>
      <c r="B1471" s="1">
        <v>0.0</v>
      </c>
      <c r="C1471" s="1" t="s">
        <v>11196</v>
      </c>
      <c r="D1471" s="3" t="str">
        <f t="shared" si="1"/>
        <v>SANS</v>
      </c>
      <c r="E1471" s="3" t="s">
        <v>80</v>
      </c>
      <c r="F1471" s="3" t="s">
        <v>11</v>
      </c>
    </row>
    <row r="1472">
      <c r="A1472" s="3" t="s">
        <v>1584</v>
      </c>
      <c r="B1472" s="1">
        <v>0.0</v>
      </c>
      <c r="C1472" s="1" t="s">
        <v>11196</v>
      </c>
      <c r="D1472" s="3" t="str">
        <f t="shared" si="1"/>
        <v>SANS</v>
      </c>
      <c r="E1472" s="3" t="s">
        <v>80</v>
      </c>
      <c r="F1472" s="3" t="s">
        <v>11</v>
      </c>
    </row>
    <row r="1473">
      <c r="A1473" s="3" t="s">
        <v>12608</v>
      </c>
      <c r="B1473" s="1">
        <v>0.0</v>
      </c>
      <c r="C1473" s="1" t="s">
        <v>11196</v>
      </c>
      <c r="D1473" s="3" t="str">
        <f t="shared" si="1"/>
        <v>SANS</v>
      </c>
      <c r="E1473" s="3" t="s">
        <v>80</v>
      </c>
      <c r="F1473" s="3" t="s">
        <v>11</v>
      </c>
    </row>
    <row r="1474">
      <c r="A1474" s="3" t="s">
        <v>12609</v>
      </c>
      <c r="B1474" s="1">
        <v>0.0</v>
      </c>
      <c r="C1474" s="1" t="s">
        <v>11200</v>
      </c>
      <c r="D1474" s="3" t="str">
        <f t="shared" si="1"/>
        <v>SANS</v>
      </c>
      <c r="E1474" s="3" t="s">
        <v>80</v>
      </c>
      <c r="F1474" s="3" t="s">
        <v>11</v>
      </c>
    </row>
    <row r="1475">
      <c r="A1475" s="3" t="s">
        <v>12610</v>
      </c>
      <c r="B1475" s="1">
        <v>0.0</v>
      </c>
      <c r="C1475" s="1" t="s">
        <v>11196</v>
      </c>
      <c r="D1475" s="3" t="str">
        <f t="shared" si="1"/>
        <v>SANS</v>
      </c>
      <c r="E1475" s="3" t="s">
        <v>80</v>
      </c>
      <c r="F1475" s="3" t="s">
        <v>11</v>
      </c>
    </row>
    <row r="1476">
      <c r="A1476" s="3" t="s">
        <v>12611</v>
      </c>
      <c r="B1476" s="1">
        <v>0.0</v>
      </c>
      <c r="C1476" s="1" t="s">
        <v>11196</v>
      </c>
      <c r="D1476" s="3" t="str">
        <f t="shared" si="1"/>
        <v>SANS</v>
      </c>
      <c r="E1476" s="3" t="s">
        <v>80</v>
      </c>
      <c r="F1476" s="3" t="s">
        <v>11</v>
      </c>
    </row>
    <row r="1477">
      <c r="A1477" s="3" t="s">
        <v>12612</v>
      </c>
      <c r="B1477" s="1">
        <v>0.0</v>
      </c>
      <c r="C1477" s="1" t="s">
        <v>11196</v>
      </c>
      <c r="D1477" s="3" t="str">
        <f t="shared" si="1"/>
        <v>SANS</v>
      </c>
      <c r="E1477" s="3" t="s">
        <v>80</v>
      </c>
      <c r="F1477" s="3" t="s">
        <v>11</v>
      </c>
    </row>
    <row r="1478">
      <c r="A1478" s="3" t="s">
        <v>12613</v>
      </c>
      <c r="B1478" s="1">
        <v>0.0</v>
      </c>
      <c r="C1478" s="1" t="s">
        <v>11214</v>
      </c>
      <c r="D1478" s="3" t="str">
        <f t="shared" si="1"/>
        <v>SANS</v>
      </c>
      <c r="E1478" s="3" t="s">
        <v>80</v>
      </c>
      <c r="F1478" s="3" t="s">
        <v>11</v>
      </c>
    </row>
    <row r="1479">
      <c r="A1479" s="3" t="s">
        <v>12614</v>
      </c>
      <c r="B1479" s="1">
        <v>0.0</v>
      </c>
      <c r="C1479" s="1" t="s">
        <v>11196</v>
      </c>
      <c r="D1479" s="3" t="str">
        <f t="shared" si="1"/>
        <v>SANS</v>
      </c>
      <c r="E1479" s="3" t="s">
        <v>80</v>
      </c>
      <c r="F1479" s="3" t="s">
        <v>11</v>
      </c>
    </row>
    <row r="1480">
      <c r="A1480" s="3" t="s">
        <v>12615</v>
      </c>
      <c r="B1480" s="1">
        <v>0.0</v>
      </c>
      <c r="C1480" s="1" t="s">
        <v>11200</v>
      </c>
      <c r="D1480" s="3" t="str">
        <f t="shared" si="1"/>
        <v>SANS</v>
      </c>
      <c r="E1480" s="3" t="s">
        <v>80</v>
      </c>
      <c r="F1480" s="3" t="s">
        <v>11</v>
      </c>
    </row>
    <row r="1481">
      <c r="A1481" s="3" t="s">
        <v>12616</v>
      </c>
      <c r="B1481" s="1">
        <v>0.0</v>
      </c>
      <c r="C1481" s="1" t="s">
        <v>11196</v>
      </c>
      <c r="D1481" s="3" t="str">
        <f t="shared" si="1"/>
        <v>SANS</v>
      </c>
      <c r="E1481" s="3" t="s">
        <v>80</v>
      </c>
      <c r="F1481" s="3" t="s">
        <v>11</v>
      </c>
    </row>
    <row r="1482">
      <c r="A1482" s="3" t="s">
        <v>12617</v>
      </c>
      <c r="B1482" s="1">
        <v>0.0</v>
      </c>
      <c r="C1482" s="1" t="s">
        <v>11214</v>
      </c>
      <c r="D1482" s="3" t="str">
        <f t="shared" si="1"/>
        <v>SANS</v>
      </c>
      <c r="E1482" s="3" t="s">
        <v>80</v>
      </c>
      <c r="F1482" s="3" t="s">
        <v>11</v>
      </c>
    </row>
    <row r="1483">
      <c r="A1483" s="3" t="s">
        <v>12618</v>
      </c>
      <c r="B1483" s="1">
        <v>0.0</v>
      </c>
      <c r="C1483" s="1" t="s">
        <v>11196</v>
      </c>
      <c r="D1483" s="3" t="str">
        <f t="shared" si="1"/>
        <v>SANS</v>
      </c>
      <c r="E1483" s="3" t="s">
        <v>80</v>
      </c>
      <c r="F1483" s="3" t="s">
        <v>11</v>
      </c>
    </row>
    <row r="1484">
      <c r="A1484" s="3" t="s">
        <v>12619</v>
      </c>
      <c r="B1484" s="1">
        <v>0.0</v>
      </c>
      <c r="C1484" s="1" t="s">
        <v>11196</v>
      </c>
      <c r="D1484" s="3" t="str">
        <f t="shared" si="1"/>
        <v>SANS</v>
      </c>
      <c r="E1484" s="3" t="s">
        <v>80</v>
      </c>
      <c r="F1484" s="3" t="s">
        <v>11</v>
      </c>
    </row>
    <row r="1485">
      <c r="A1485" s="3" t="s">
        <v>12620</v>
      </c>
      <c r="B1485" s="1">
        <v>0.0</v>
      </c>
      <c r="C1485" s="1" t="s">
        <v>11196</v>
      </c>
      <c r="D1485" s="3" t="str">
        <f t="shared" si="1"/>
        <v>SANS</v>
      </c>
      <c r="E1485" s="3" t="s">
        <v>80</v>
      </c>
      <c r="F1485" s="3" t="s">
        <v>11</v>
      </c>
    </row>
    <row r="1486">
      <c r="A1486" s="3" t="s">
        <v>12621</v>
      </c>
      <c r="B1486" s="1">
        <v>0.0</v>
      </c>
      <c r="C1486" s="1" t="s">
        <v>11196</v>
      </c>
      <c r="D1486" s="3" t="str">
        <f t="shared" si="1"/>
        <v>SANS</v>
      </c>
      <c r="E1486" s="3" t="s">
        <v>80</v>
      </c>
      <c r="F1486" s="3" t="s">
        <v>11</v>
      </c>
    </row>
    <row r="1487">
      <c r="A1487" s="3" t="s">
        <v>12622</v>
      </c>
      <c r="B1487" s="1">
        <v>0.0</v>
      </c>
      <c r="C1487" s="1" t="s">
        <v>11196</v>
      </c>
      <c r="D1487" s="3" t="str">
        <f t="shared" si="1"/>
        <v>SANS</v>
      </c>
      <c r="E1487" s="3" t="s">
        <v>80</v>
      </c>
      <c r="F1487" s="3" t="s">
        <v>11</v>
      </c>
    </row>
    <row r="1488">
      <c r="A1488" s="3" t="s">
        <v>12623</v>
      </c>
      <c r="B1488" s="1">
        <v>0.0</v>
      </c>
      <c r="C1488" s="1" t="s">
        <v>11196</v>
      </c>
      <c r="D1488" s="3" t="str">
        <f t="shared" si="1"/>
        <v>SANS</v>
      </c>
      <c r="E1488" s="3" t="s">
        <v>80</v>
      </c>
      <c r="F1488" s="3" t="s">
        <v>11</v>
      </c>
    </row>
    <row r="1489">
      <c r="A1489" s="3" t="s">
        <v>3732</v>
      </c>
      <c r="B1489" s="1">
        <v>0.0</v>
      </c>
      <c r="C1489" s="1" t="s">
        <v>11196</v>
      </c>
      <c r="D1489" s="3" t="str">
        <f t="shared" si="1"/>
        <v>SANS</v>
      </c>
      <c r="E1489" s="3" t="s">
        <v>80</v>
      </c>
      <c r="F1489" s="3" t="s">
        <v>11</v>
      </c>
    </row>
    <row r="1490">
      <c r="A1490" s="3" t="s">
        <v>12624</v>
      </c>
      <c r="B1490" s="1">
        <v>0.0</v>
      </c>
      <c r="C1490" s="1" t="s">
        <v>11196</v>
      </c>
      <c r="D1490" s="3" t="str">
        <f t="shared" si="1"/>
        <v>SANS</v>
      </c>
      <c r="E1490" s="3" t="s">
        <v>80</v>
      </c>
      <c r="F1490" s="3" t="s">
        <v>11</v>
      </c>
    </row>
    <row r="1491">
      <c r="A1491" s="3" t="s">
        <v>12625</v>
      </c>
      <c r="B1491" s="1">
        <v>0.0</v>
      </c>
      <c r="C1491" s="1" t="s">
        <v>11200</v>
      </c>
      <c r="D1491" s="3" t="str">
        <f t="shared" si="1"/>
        <v>SANS</v>
      </c>
      <c r="E1491" s="3" t="s">
        <v>80</v>
      </c>
      <c r="F1491" s="3" t="s">
        <v>11</v>
      </c>
    </row>
    <row r="1492">
      <c r="A1492" s="3" t="s">
        <v>12626</v>
      </c>
      <c r="B1492" s="1">
        <v>0.0</v>
      </c>
      <c r="C1492" s="1" t="s">
        <v>11196</v>
      </c>
      <c r="D1492" s="3" t="str">
        <f t="shared" si="1"/>
        <v>SANS</v>
      </c>
      <c r="E1492" s="3" t="s">
        <v>80</v>
      </c>
      <c r="F1492" s="3" t="s">
        <v>11</v>
      </c>
    </row>
    <row r="1493">
      <c r="A1493" s="3" t="s">
        <v>12627</v>
      </c>
      <c r="B1493" s="1">
        <v>0.0</v>
      </c>
      <c r="C1493" s="1" t="s">
        <v>11196</v>
      </c>
      <c r="D1493" s="3" t="str">
        <f t="shared" si="1"/>
        <v>SANS</v>
      </c>
      <c r="E1493" s="3" t="s">
        <v>80</v>
      </c>
      <c r="F1493" s="3" t="s">
        <v>11</v>
      </c>
    </row>
    <row r="1494">
      <c r="A1494" s="3" t="s">
        <v>12628</v>
      </c>
      <c r="B1494" s="1">
        <v>0.0</v>
      </c>
      <c r="C1494" s="1" t="s">
        <v>11196</v>
      </c>
      <c r="D1494" s="3" t="str">
        <f t="shared" si="1"/>
        <v>SANS</v>
      </c>
      <c r="E1494" s="3" t="s">
        <v>80</v>
      </c>
      <c r="F1494" s="3" t="s">
        <v>11</v>
      </c>
    </row>
    <row r="1495">
      <c r="A1495" s="3" t="s">
        <v>12629</v>
      </c>
      <c r="B1495" s="1">
        <v>0.0</v>
      </c>
      <c r="C1495" s="1" t="s">
        <v>11196</v>
      </c>
      <c r="D1495" s="3" t="str">
        <f t="shared" si="1"/>
        <v>SANS</v>
      </c>
      <c r="E1495" s="3" t="s">
        <v>80</v>
      </c>
      <c r="F1495" s="3" t="s">
        <v>11</v>
      </c>
    </row>
    <row r="1496">
      <c r="A1496" s="3" t="s">
        <v>12630</v>
      </c>
      <c r="B1496" s="1">
        <v>0.0</v>
      </c>
      <c r="C1496" s="1" t="s">
        <v>11196</v>
      </c>
      <c r="D1496" s="3" t="str">
        <f t="shared" si="1"/>
        <v>SANS</v>
      </c>
      <c r="E1496" s="3" t="s">
        <v>80</v>
      </c>
      <c r="F1496" s="3" t="s">
        <v>11</v>
      </c>
    </row>
    <row r="1497">
      <c r="A1497" s="3" t="s">
        <v>12631</v>
      </c>
      <c r="B1497" s="1">
        <v>0.0</v>
      </c>
      <c r="C1497" s="1" t="s">
        <v>11196</v>
      </c>
      <c r="D1497" s="3" t="str">
        <f t="shared" si="1"/>
        <v>SANS</v>
      </c>
      <c r="E1497" s="3" t="s">
        <v>80</v>
      </c>
      <c r="F1497" s="3" t="s">
        <v>11</v>
      </c>
    </row>
    <row r="1498">
      <c r="A1498" s="3" t="s">
        <v>12632</v>
      </c>
      <c r="B1498" s="1">
        <v>0.0</v>
      </c>
      <c r="C1498" s="1" t="s">
        <v>11222</v>
      </c>
      <c r="D1498" s="3" t="str">
        <f t="shared" si="1"/>
        <v>SANS</v>
      </c>
      <c r="E1498" s="3" t="s">
        <v>80</v>
      </c>
      <c r="F1498" s="3" t="s">
        <v>11</v>
      </c>
    </row>
    <row r="1499">
      <c r="A1499" s="3" t="s">
        <v>12633</v>
      </c>
      <c r="B1499" s="1">
        <v>0.0</v>
      </c>
      <c r="C1499" s="1" t="s">
        <v>11214</v>
      </c>
      <c r="D1499" s="3" t="str">
        <f t="shared" si="1"/>
        <v>SANS</v>
      </c>
      <c r="E1499" s="3" t="s">
        <v>80</v>
      </c>
      <c r="F1499" s="3" t="s">
        <v>11</v>
      </c>
    </row>
    <row r="1500">
      <c r="A1500" s="3" t="s">
        <v>12634</v>
      </c>
      <c r="B1500" s="1">
        <v>0.0</v>
      </c>
      <c r="C1500" s="1" t="s">
        <v>11214</v>
      </c>
      <c r="D1500" s="3" t="str">
        <f t="shared" si="1"/>
        <v>SANS</v>
      </c>
      <c r="E1500" s="3" t="s">
        <v>80</v>
      </c>
      <c r="F1500" s="3" t="s">
        <v>11</v>
      </c>
    </row>
    <row r="1501">
      <c r="A1501" s="3" t="s">
        <v>12635</v>
      </c>
      <c r="B1501" s="1">
        <v>0.0</v>
      </c>
      <c r="C1501" s="1" t="s">
        <v>11196</v>
      </c>
      <c r="D1501" s="3" t="str">
        <f t="shared" si="1"/>
        <v>SANS</v>
      </c>
      <c r="E1501" s="3" t="s">
        <v>80</v>
      </c>
      <c r="F1501" s="3" t="s">
        <v>11</v>
      </c>
    </row>
    <row r="1502">
      <c r="A1502" s="3" t="s">
        <v>12636</v>
      </c>
      <c r="B1502" s="1">
        <v>0.0</v>
      </c>
      <c r="C1502" s="1" t="s">
        <v>11214</v>
      </c>
      <c r="D1502" s="3" t="str">
        <f t="shared" si="1"/>
        <v>SANS</v>
      </c>
      <c r="E1502" s="3" t="s">
        <v>80</v>
      </c>
      <c r="F1502" s="3" t="s">
        <v>11</v>
      </c>
    </row>
    <row r="1503">
      <c r="A1503" s="3" t="s">
        <v>12637</v>
      </c>
      <c r="B1503" s="1">
        <v>0.0</v>
      </c>
      <c r="C1503" s="1" t="s">
        <v>11196</v>
      </c>
      <c r="D1503" s="3" t="str">
        <f t="shared" si="1"/>
        <v>SANS</v>
      </c>
      <c r="E1503" s="3" t="s">
        <v>80</v>
      </c>
      <c r="F1503" s="3" t="s">
        <v>11</v>
      </c>
    </row>
    <row r="1504">
      <c r="A1504" s="3" t="s">
        <v>12638</v>
      </c>
      <c r="B1504" s="1">
        <v>0.0</v>
      </c>
      <c r="C1504" s="1" t="s">
        <v>11196</v>
      </c>
      <c r="D1504" s="3" t="str">
        <f t="shared" si="1"/>
        <v>SANS</v>
      </c>
      <c r="E1504" s="3" t="s">
        <v>80</v>
      </c>
      <c r="F1504" s="3" t="s">
        <v>11</v>
      </c>
    </row>
    <row r="1505">
      <c r="A1505" s="3" t="s">
        <v>12639</v>
      </c>
      <c r="B1505" s="1">
        <v>0.0</v>
      </c>
      <c r="C1505" s="1" t="s">
        <v>11230</v>
      </c>
      <c r="D1505" s="3" t="str">
        <f t="shared" si="1"/>
        <v>SANS</v>
      </c>
      <c r="E1505" s="3" t="s">
        <v>80</v>
      </c>
      <c r="F1505" s="3" t="s">
        <v>11</v>
      </c>
    </row>
    <row r="1506">
      <c r="A1506" s="3" t="s">
        <v>12640</v>
      </c>
      <c r="B1506" s="1">
        <v>0.0</v>
      </c>
      <c r="C1506" s="1" t="s">
        <v>11196</v>
      </c>
      <c r="D1506" s="3" t="str">
        <f t="shared" si="1"/>
        <v>SANS</v>
      </c>
      <c r="E1506" s="3" t="s">
        <v>80</v>
      </c>
      <c r="F1506" s="3" t="s">
        <v>11</v>
      </c>
    </row>
    <row r="1507">
      <c r="A1507" s="3" t="s">
        <v>12641</v>
      </c>
      <c r="B1507" s="1">
        <v>0.0</v>
      </c>
      <c r="C1507" s="1" t="s">
        <v>11214</v>
      </c>
      <c r="D1507" s="3" t="str">
        <f t="shared" si="1"/>
        <v>SANS</v>
      </c>
      <c r="E1507" s="3" t="s">
        <v>80</v>
      </c>
      <c r="F1507" s="3" t="s">
        <v>11</v>
      </c>
    </row>
    <row r="1508">
      <c r="A1508" s="3" t="s">
        <v>12642</v>
      </c>
      <c r="B1508" s="1">
        <v>0.0</v>
      </c>
      <c r="C1508" s="1" t="s">
        <v>11214</v>
      </c>
      <c r="D1508" s="3" t="str">
        <f t="shared" si="1"/>
        <v>SANS</v>
      </c>
      <c r="E1508" s="3" t="s">
        <v>80</v>
      </c>
      <c r="F1508" s="3" t="s">
        <v>11</v>
      </c>
    </row>
    <row r="1509">
      <c r="A1509" s="3" t="s">
        <v>12643</v>
      </c>
      <c r="B1509" s="1">
        <v>0.0</v>
      </c>
      <c r="C1509" s="1" t="s">
        <v>11196</v>
      </c>
      <c r="D1509" s="3" t="str">
        <f t="shared" si="1"/>
        <v>SANS</v>
      </c>
      <c r="E1509" s="3" t="s">
        <v>80</v>
      </c>
      <c r="F1509" s="3" t="s">
        <v>11</v>
      </c>
    </row>
    <row r="1510">
      <c r="A1510" s="3" t="s">
        <v>12644</v>
      </c>
      <c r="B1510" s="1">
        <v>0.0</v>
      </c>
      <c r="C1510" s="1" t="s">
        <v>11196</v>
      </c>
      <c r="D1510" s="3" t="str">
        <f t="shared" si="1"/>
        <v>SANS</v>
      </c>
      <c r="E1510" s="3" t="s">
        <v>80</v>
      </c>
      <c r="F1510" s="3" t="s">
        <v>11</v>
      </c>
    </row>
    <row r="1511">
      <c r="A1511" s="3" t="s">
        <v>12645</v>
      </c>
      <c r="B1511" s="1">
        <v>0.0</v>
      </c>
      <c r="C1511" s="1" t="s">
        <v>11196</v>
      </c>
      <c r="D1511" s="3" t="str">
        <f t="shared" si="1"/>
        <v>SANS</v>
      </c>
      <c r="E1511" s="3" t="s">
        <v>80</v>
      </c>
      <c r="F1511" s="3" t="s">
        <v>11</v>
      </c>
    </row>
    <row r="1512">
      <c r="A1512" s="3" t="s">
        <v>12646</v>
      </c>
      <c r="B1512" s="1">
        <v>0.0</v>
      </c>
      <c r="C1512" s="1" t="s">
        <v>11214</v>
      </c>
      <c r="D1512" s="3" t="str">
        <f t="shared" si="1"/>
        <v>SANS</v>
      </c>
      <c r="E1512" s="3" t="s">
        <v>80</v>
      </c>
      <c r="F1512" s="3" t="s">
        <v>11</v>
      </c>
    </row>
    <row r="1513">
      <c r="A1513" s="3" t="s">
        <v>12647</v>
      </c>
      <c r="B1513" s="1">
        <v>0.0</v>
      </c>
      <c r="C1513" s="1" t="s">
        <v>11196</v>
      </c>
      <c r="D1513" s="3" t="str">
        <f t="shared" si="1"/>
        <v>SANS</v>
      </c>
      <c r="E1513" s="3" t="s">
        <v>80</v>
      </c>
      <c r="F1513" s="3" t="s">
        <v>11</v>
      </c>
    </row>
    <row r="1514">
      <c r="A1514" s="3" t="s">
        <v>12648</v>
      </c>
      <c r="B1514" s="1">
        <v>0.0</v>
      </c>
      <c r="C1514" s="1" t="s">
        <v>11196</v>
      </c>
      <c r="D1514" s="3" t="str">
        <f t="shared" si="1"/>
        <v>SANS</v>
      </c>
      <c r="E1514" s="3" t="s">
        <v>80</v>
      </c>
      <c r="F1514" s="3" t="s">
        <v>11</v>
      </c>
    </row>
    <row r="1515">
      <c r="A1515" s="3" t="s">
        <v>12649</v>
      </c>
      <c r="B1515" s="1">
        <v>0.0</v>
      </c>
      <c r="C1515" s="1" t="s">
        <v>11196</v>
      </c>
      <c r="D1515" s="3" t="str">
        <f t="shared" si="1"/>
        <v>SANS</v>
      </c>
      <c r="E1515" s="3" t="s">
        <v>80</v>
      </c>
      <c r="F1515" s="3" t="s">
        <v>11</v>
      </c>
    </row>
    <row r="1516">
      <c r="A1516" s="3" t="s">
        <v>12650</v>
      </c>
      <c r="B1516" s="1">
        <v>0.0</v>
      </c>
      <c r="C1516" s="1" t="s">
        <v>11196</v>
      </c>
      <c r="D1516" s="3" t="str">
        <f t="shared" si="1"/>
        <v>SANS</v>
      </c>
      <c r="E1516" s="3" t="s">
        <v>80</v>
      </c>
      <c r="F1516" s="3" t="s">
        <v>11</v>
      </c>
    </row>
    <row r="1517">
      <c r="A1517" s="3" t="s">
        <v>12651</v>
      </c>
      <c r="B1517" s="1">
        <v>0.0</v>
      </c>
      <c r="C1517" s="1" t="s">
        <v>11196</v>
      </c>
      <c r="D1517" s="3" t="str">
        <f t="shared" si="1"/>
        <v>SANS</v>
      </c>
      <c r="E1517" s="3" t="s">
        <v>80</v>
      </c>
      <c r="F1517" s="3" t="s">
        <v>11</v>
      </c>
    </row>
    <row r="1518">
      <c r="A1518" s="3" t="s">
        <v>12652</v>
      </c>
      <c r="B1518" s="1">
        <v>0.0</v>
      </c>
      <c r="C1518" s="1" t="s">
        <v>11214</v>
      </c>
      <c r="D1518" s="3" t="str">
        <f t="shared" si="1"/>
        <v>SANS</v>
      </c>
      <c r="E1518" s="3" t="s">
        <v>80</v>
      </c>
      <c r="F1518" s="3" t="s">
        <v>11</v>
      </c>
    </row>
    <row r="1519">
      <c r="A1519" s="3" t="s">
        <v>12653</v>
      </c>
      <c r="B1519" s="1">
        <v>0.0</v>
      </c>
      <c r="C1519" s="1" t="s">
        <v>11214</v>
      </c>
      <c r="D1519" s="3" t="str">
        <f t="shared" si="1"/>
        <v>SANS</v>
      </c>
      <c r="E1519" s="3" t="s">
        <v>80</v>
      </c>
      <c r="F1519" s="3" t="s">
        <v>11</v>
      </c>
    </row>
    <row r="1520">
      <c r="A1520" s="3" t="s">
        <v>12654</v>
      </c>
      <c r="B1520" s="1">
        <v>0.0</v>
      </c>
      <c r="C1520" s="1" t="s">
        <v>11196</v>
      </c>
      <c r="D1520" s="3" t="str">
        <f t="shared" si="1"/>
        <v>SANS</v>
      </c>
      <c r="E1520" s="3" t="s">
        <v>80</v>
      </c>
      <c r="F1520" s="3" t="s">
        <v>11</v>
      </c>
    </row>
    <row r="1521">
      <c r="A1521" s="3" t="s">
        <v>12655</v>
      </c>
      <c r="B1521" s="1">
        <v>0.0</v>
      </c>
      <c r="C1521" s="1" t="s">
        <v>11196</v>
      </c>
      <c r="D1521" s="3" t="str">
        <f t="shared" si="1"/>
        <v>SANS</v>
      </c>
      <c r="E1521" s="3" t="s">
        <v>80</v>
      </c>
      <c r="F1521" s="3" t="s">
        <v>11</v>
      </c>
    </row>
    <row r="1522">
      <c r="A1522" s="3" t="s">
        <v>12656</v>
      </c>
      <c r="B1522" s="1">
        <v>0.0</v>
      </c>
      <c r="C1522" s="1" t="s">
        <v>11196</v>
      </c>
      <c r="D1522" s="3" t="str">
        <f t="shared" si="1"/>
        <v>SANS</v>
      </c>
      <c r="E1522" s="3" t="s">
        <v>80</v>
      </c>
      <c r="F1522" s="3" t="s">
        <v>11</v>
      </c>
    </row>
    <row r="1523">
      <c r="A1523" s="3" t="s">
        <v>12657</v>
      </c>
      <c r="B1523" s="1">
        <v>0.0</v>
      </c>
      <c r="C1523" s="1" t="s">
        <v>11196</v>
      </c>
      <c r="D1523" s="3" t="str">
        <f t="shared" si="1"/>
        <v>SANS</v>
      </c>
      <c r="E1523" s="3" t="s">
        <v>80</v>
      </c>
      <c r="F1523" s="3" t="s">
        <v>11</v>
      </c>
    </row>
    <row r="1524">
      <c r="A1524" s="3" t="s">
        <v>12658</v>
      </c>
      <c r="B1524" s="1">
        <v>0.0</v>
      </c>
      <c r="C1524" s="1" t="s">
        <v>11214</v>
      </c>
      <c r="D1524" s="3" t="str">
        <f t="shared" si="1"/>
        <v>SANS</v>
      </c>
      <c r="E1524" s="3" t="s">
        <v>80</v>
      </c>
      <c r="F1524" s="3" t="s">
        <v>11</v>
      </c>
    </row>
    <row r="1525">
      <c r="A1525" s="3" t="s">
        <v>12659</v>
      </c>
      <c r="B1525" s="1">
        <v>0.0</v>
      </c>
      <c r="C1525" s="1" t="s">
        <v>11222</v>
      </c>
      <c r="D1525" s="3" t="str">
        <f t="shared" si="1"/>
        <v>SANS</v>
      </c>
      <c r="E1525" s="3" t="s">
        <v>80</v>
      </c>
      <c r="F1525" s="3" t="s">
        <v>11</v>
      </c>
    </row>
    <row r="1526">
      <c r="A1526" s="3" t="s">
        <v>919</v>
      </c>
      <c r="B1526" s="1">
        <v>0.0</v>
      </c>
      <c r="C1526" s="1" t="s">
        <v>11196</v>
      </c>
      <c r="D1526" s="3" t="str">
        <f t="shared" si="1"/>
        <v>SANS</v>
      </c>
      <c r="E1526" s="3" t="s">
        <v>80</v>
      </c>
      <c r="F1526" s="3" t="s">
        <v>11</v>
      </c>
    </row>
    <row r="1527">
      <c r="A1527" s="3" t="s">
        <v>12660</v>
      </c>
      <c r="B1527" s="1">
        <v>0.0</v>
      </c>
      <c r="C1527" s="1" t="s">
        <v>11222</v>
      </c>
      <c r="D1527" s="3" t="str">
        <f t="shared" si="1"/>
        <v>SANS</v>
      </c>
      <c r="E1527" s="3" t="s">
        <v>80</v>
      </c>
      <c r="F1527" s="3" t="s">
        <v>11</v>
      </c>
    </row>
    <row r="1528">
      <c r="A1528" s="3" t="s">
        <v>12661</v>
      </c>
      <c r="B1528" s="1">
        <v>0.0</v>
      </c>
      <c r="C1528" s="1" t="s">
        <v>11222</v>
      </c>
      <c r="D1528" s="3" t="str">
        <f t="shared" si="1"/>
        <v>SANS</v>
      </c>
      <c r="E1528" s="3" t="s">
        <v>80</v>
      </c>
      <c r="F1528" s="3" t="s">
        <v>11</v>
      </c>
    </row>
    <row r="1529">
      <c r="A1529" s="3" t="s">
        <v>12662</v>
      </c>
      <c r="B1529" s="1">
        <v>0.0</v>
      </c>
      <c r="C1529" s="1" t="s">
        <v>11196</v>
      </c>
      <c r="D1529" s="3" t="str">
        <f t="shared" si="1"/>
        <v>SANS</v>
      </c>
      <c r="E1529" s="3" t="s">
        <v>80</v>
      </c>
      <c r="F1529" s="3" t="s">
        <v>11</v>
      </c>
    </row>
    <row r="1530">
      <c r="A1530" s="3" t="s">
        <v>12663</v>
      </c>
      <c r="B1530" s="1">
        <v>0.0</v>
      </c>
      <c r="C1530" s="1" t="s">
        <v>11200</v>
      </c>
      <c r="D1530" s="3" t="str">
        <f t="shared" si="1"/>
        <v>SANS</v>
      </c>
      <c r="E1530" s="3" t="s">
        <v>80</v>
      </c>
      <c r="F1530" s="3" t="s">
        <v>11</v>
      </c>
    </row>
    <row r="1531">
      <c r="A1531" s="3" t="s">
        <v>12664</v>
      </c>
      <c r="B1531" s="1">
        <v>0.0</v>
      </c>
      <c r="C1531" s="1" t="s">
        <v>11196</v>
      </c>
      <c r="D1531" s="3" t="str">
        <f t="shared" si="1"/>
        <v>SANS</v>
      </c>
      <c r="E1531" s="3" t="s">
        <v>80</v>
      </c>
      <c r="F1531" s="3" t="s">
        <v>11</v>
      </c>
    </row>
    <row r="1532">
      <c r="A1532" s="3" t="s">
        <v>12665</v>
      </c>
      <c r="B1532" s="1">
        <v>0.0</v>
      </c>
      <c r="C1532" s="1" t="s">
        <v>11196</v>
      </c>
      <c r="D1532" s="3" t="str">
        <f t="shared" si="1"/>
        <v>SANS</v>
      </c>
      <c r="E1532" s="3" t="s">
        <v>80</v>
      </c>
      <c r="F1532" s="3" t="s">
        <v>11</v>
      </c>
    </row>
    <row r="1533">
      <c r="A1533" s="3" t="s">
        <v>12666</v>
      </c>
      <c r="B1533" s="1">
        <v>0.0</v>
      </c>
      <c r="C1533" s="1" t="s">
        <v>11222</v>
      </c>
      <c r="D1533" s="3" t="str">
        <f t="shared" si="1"/>
        <v>SANS</v>
      </c>
      <c r="E1533" s="3" t="s">
        <v>80</v>
      </c>
      <c r="F1533" s="3" t="s">
        <v>11</v>
      </c>
    </row>
    <row r="1534">
      <c r="A1534" s="3" t="s">
        <v>12667</v>
      </c>
      <c r="B1534" s="1">
        <v>0.0</v>
      </c>
      <c r="C1534" s="1" t="s">
        <v>11222</v>
      </c>
      <c r="D1534" s="3" t="str">
        <f t="shared" si="1"/>
        <v>SANS</v>
      </c>
      <c r="E1534" s="3" t="s">
        <v>80</v>
      </c>
      <c r="F1534" s="3" t="s">
        <v>11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63"/>
  </cols>
  <sheetData>
    <row r="1"/>
    <row r="2"/>
    <row r="3"/>
    <row r="4"/>
    <row r="5"/>
    <row r="6"/>
    <row r="7"/>
    <row r="8"/>
    <row r="9"/>
    <row r="10"/>
    <row r="11"/>
    <row r="12"/>
    <row r="13"/>
    <row r="14"/>
    <row r="15"/>
    <row r="16"/>
    <row r="17"/>
    <row r="18"/>
    <row r="19"/>
    <row r="20"/>
    <row r="21"/>
    <row r="22"/>
    <row r="23"/>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75"/>
  </cols>
  <sheetData>
    <row r="1">
      <c r="A1" s="12" t="s">
        <v>11186</v>
      </c>
      <c r="B1" s="13" t="s">
        <v>11187</v>
      </c>
      <c r="C1" s="13" t="s">
        <v>11188</v>
      </c>
      <c r="D1" s="13" t="s">
        <v>11189</v>
      </c>
      <c r="E1" s="13" t="s">
        <v>8</v>
      </c>
      <c r="F1" s="14" t="s">
        <v>6</v>
      </c>
    </row>
    <row r="2">
      <c r="A2" s="15" t="s">
        <v>11194</v>
      </c>
      <c r="B2" s="16">
        <v>3120000.0</v>
      </c>
      <c r="C2" s="17"/>
      <c r="D2" s="16" t="s">
        <v>12669</v>
      </c>
      <c r="E2" s="16" t="s">
        <v>382</v>
      </c>
      <c r="F2" s="18" t="s">
        <v>11</v>
      </c>
    </row>
    <row r="3">
      <c r="A3" s="15" t="s">
        <v>11232</v>
      </c>
      <c r="B3" s="16">
        <v>334000.0</v>
      </c>
      <c r="C3" s="17"/>
      <c r="D3" s="16" t="s">
        <v>12669</v>
      </c>
      <c r="E3" s="16" t="s">
        <v>382</v>
      </c>
      <c r="F3" s="18" t="s">
        <v>11</v>
      </c>
    </row>
    <row r="4">
      <c r="A4" s="15" t="s">
        <v>11242</v>
      </c>
      <c r="B4" s="16">
        <v>210000.0</v>
      </c>
      <c r="C4" s="17"/>
      <c r="D4" s="16" t="s">
        <v>12669</v>
      </c>
      <c r="E4" s="16" t="s">
        <v>382</v>
      </c>
      <c r="F4" s="18" t="s">
        <v>11</v>
      </c>
    </row>
    <row r="5">
      <c r="A5" s="15" t="s">
        <v>11248</v>
      </c>
      <c r="B5" s="16">
        <v>190000.0</v>
      </c>
      <c r="C5" s="17"/>
      <c r="D5" s="16" t="s">
        <v>12669</v>
      </c>
      <c r="E5" s="16" t="s">
        <v>382</v>
      </c>
      <c r="F5" s="18" t="s">
        <v>11</v>
      </c>
    </row>
    <row r="6">
      <c r="A6" s="15" t="s">
        <v>11264</v>
      </c>
      <c r="B6" s="16">
        <v>109834.0</v>
      </c>
      <c r="C6" s="17"/>
      <c r="D6" s="16" t="s">
        <v>12669</v>
      </c>
      <c r="E6" s="16" t="s">
        <v>382</v>
      </c>
      <c r="F6" s="18" t="s">
        <v>11</v>
      </c>
    </row>
    <row r="7">
      <c r="A7" s="15" t="s">
        <v>11304</v>
      </c>
      <c r="B7" s="16">
        <v>35000.0</v>
      </c>
      <c r="C7" s="17"/>
      <c r="D7" s="16" t="s">
        <v>12669</v>
      </c>
      <c r="E7" s="16" t="s">
        <v>382</v>
      </c>
      <c r="F7" s="18" t="s">
        <v>11</v>
      </c>
    </row>
    <row r="8">
      <c r="A8" s="15" t="s">
        <v>11306</v>
      </c>
      <c r="B8" s="16">
        <v>33251.0</v>
      </c>
      <c r="C8" s="17"/>
      <c r="D8" s="16" t="s">
        <v>12669</v>
      </c>
      <c r="E8" s="16" t="s">
        <v>382</v>
      </c>
      <c r="F8" s="18" t="s">
        <v>11</v>
      </c>
    </row>
    <row r="9">
      <c r="A9" s="15" t="s">
        <v>11310</v>
      </c>
      <c r="B9" s="16">
        <v>31000.0</v>
      </c>
      <c r="C9" s="17"/>
      <c r="D9" s="16" t="s">
        <v>12669</v>
      </c>
      <c r="E9" s="16" t="s">
        <v>382</v>
      </c>
      <c r="F9" s="18" t="s">
        <v>11</v>
      </c>
    </row>
    <row r="10">
      <c r="A10" s="15" t="s">
        <v>11359</v>
      </c>
      <c r="B10" s="16">
        <v>16000.0</v>
      </c>
      <c r="C10" s="17"/>
      <c r="D10" s="16" t="s">
        <v>12669</v>
      </c>
      <c r="E10" s="16" t="s">
        <v>382</v>
      </c>
      <c r="F10" s="18" t="s">
        <v>11</v>
      </c>
    </row>
    <row r="11">
      <c r="A11" s="15" t="s">
        <v>7393</v>
      </c>
      <c r="B11" s="16">
        <v>14800.0</v>
      </c>
      <c r="C11" s="17"/>
      <c r="D11" s="16" t="s">
        <v>12669</v>
      </c>
      <c r="E11" s="16" t="s">
        <v>382</v>
      </c>
      <c r="F11" s="18" t="s">
        <v>11</v>
      </c>
    </row>
    <row r="12">
      <c r="A12" s="15" t="s">
        <v>11397</v>
      </c>
      <c r="B12" s="16">
        <v>11176.0</v>
      </c>
      <c r="C12" s="17"/>
      <c r="D12" s="16" t="s">
        <v>12669</v>
      </c>
      <c r="E12" s="16" t="s">
        <v>382</v>
      </c>
      <c r="F12" s="18" t="s">
        <v>11</v>
      </c>
    </row>
    <row r="13">
      <c r="A13" s="15" t="s">
        <v>11423</v>
      </c>
      <c r="B13" s="16">
        <v>9600.0</v>
      </c>
      <c r="C13" s="17"/>
      <c r="D13" s="16" t="s">
        <v>12669</v>
      </c>
      <c r="E13" s="16" t="s">
        <v>382</v>
      </c>
      <c r="F13" s="18" t="s">
        <v>11</v>
      </c>
    </row>
    <row r="14">
      <c r="A14" s="15" t="s">
        <v>11446</v>
      </c>
      <c r="B14" s="16">
        <v>8000.0</v>
      </c>
      <c r="C14" s="17"/>
      <c r="D14" s="16" t="s">
        <v>12669</v>
      </c>
      <c r="E14" s="16" t="s">
        <v>382</v>
      </c>
      <c r="F14" s="18" t="s">
        <v>11</v>
      </c>
    </row>
    <row r="15">
      <c r="A15" s="15" t="s">
        <v>11447</v>
      </c>
      <c r="B15" s="16">
        <v>8000.0</v>
      </c>
      <c r="C15" s="17"/>
      <c r="D15" s="16" t="s">
        <v>12669</v>
      </c>
      <c r="E15" s="16" t="s">
        <v>382</v>
      </c>
      <c r="F15" s="18" t="s">
        <v>11</v>
      </c>
    </row>
    <row r="16">
      <c r="A16" s="15" t="s">
        <v>11456</v>
      </c>
      <c r="B16" s="16">
        <v>7600.0</v>
      </c>
      <c r="C16" s="17"/>
      <c r="D16" s="16" t="s">
        <v>12669</v>
      </c>
      <c r="E16" s="16" t="s">
        <v>382</v>
      </c>
      <c r="F16" s="18" t="s">
        <v>11</v>
      </c>
    </row>
    <row r="17">
      <c r="A17" s="15" t="s">
        <v>11470</v>
      </c>
      <c r="B17" s="16">
        <v>7000.0</v>
      </c>
      <c r="C17" s="17"/>
      <c r="D17" s="16" t="s">
        <v>12669</v>
      </c>
      <c r="E17" s="16" t="s">
        <v>382</v>
      </c>
      <c r="F17" s="18" t="s">
        <v>11</v>
      </c>
    </row>
    <row r="18">
      <c r="A18" s="15" t="s">
        <v>11506</v>
      </c>
      <c r="B18" s="16">
        <v>5000.0</v>
      </c>
      <c r="C18" s="17"/>
      <c r="D18" s="16" t="s">
        <v>12669</v>
      </c>
      <c r="E18" s="16" t="s">
        <v>382</v>
      </c>
      <c r="F18" s="18" t="s">
        <v>11</v>
      </c>
    </row>
    <row r="19">
      <c r="A19" s="15" t="s">
        <v>11507</v>
      </c>
      <c r="B19" s="16">
        <v>5000.0</v>
      </c>
      <c r="C19" s="17"/>
      <c r="D19" s="16" t="s">
        <v>12669</v>
      </c>
      <c r="E19" s="16" t="s">
        <v>382</v>
      </c>
      <c r="F19" s="18" t="s">
        <v>11</v>
      </c>
    </row>
    <row r="20">
      <c r="A20" s="15" t="s">
        <v>11524</v>
      </c>
      <c r="B20" s="16">
        <v>4500.0</v>
      </c>
      <c r="C20" s="17"/>
      <c r="D20" s="16" t="s">
        <v>12669</v>
      </c>
      <c r="E20" s="16" t="s">
        <v>382</v>
      </c>
      <c r="F20" s="18" t="s">
        <v>11</v>
      </c>
    </row>
    <row r="21">
      <c r="A21" s="15" t="s">
        <v>11543</v>
      </c>
      <c r="B21" s="16">
        <v>4000.0</v>
      </c>
      <c r="C21" s="17"/>
      <c r="D21" s="16" t="s">
        <v>12669</v>
      </c>
      <c r="E21" s="16" t="s">
        <v>382</v>
      </c>
      <c r="F21" s="18" t="s">
        <v>11</v>
      </c>
    </row>
    <row r="22">
      <c r="A22" s="15" t="s">
        <v>11544</v>
      </c>
      <c r="B22" s="16">
        <v>4000.0</v>
      </c>
      <c r="C22" s="17"/>
      <c r="D22" s="16" t="s">
        <v>12669</v>
      </c>
      <c r="E22" s="16" t="s">
        <v>382</v>
      </c>
      <c r="F22" s="18" t="s">
        <v>11</v>
      </c>
    </row>
    <row r="23">
      <c r="A23" s="15" t="s">
        <v>11545</v>
      </c>
      <c r="B23" s="16">
        <v>4000.0</v>
      </c>
      <c r="C23" s="17"/>
      <c r="D23" s="16" t="s">
        <v>12669</v>
      </c>
      <c r="E23" s="16" t="s">
        <v>382</v>
      </c>
      <c r="F23" s="18" t="s">
        <v>11</v>
      </c>
    </row>
    <row r="24">
      <c r="A24" s="15" t="s">
        <v>11546</v>
      </c>
      <c r="B24" s="16">
        <v>4000.0</v>
      </c>
      <c r="C24" s="17"/>
      <c r="D24" s="16" t="s">
        <v>12669</v>
      </c>
      <c r="E24" s="16" t="s">
        <v>382</v>
      </c>
      <c r="F24" s="18" t="s">
        <v>11</v>
      </c>
    </row>
    <row r="25">
      <c r="A25" s="15" t="s">
        <v>11547</v>
      </c>
      <c r="B25" s="16">
        <v>4000.0</v>
      </c>
      <c r="C25" s="17"/>
      <c r="D25" s="16" t="s">
        <v>12669</v>
      </c>
      <c r="E25" s="16" t="s">
        <v>382</v>
      </c>
      <c r="F25" s="18" t="s">
        <v>11</v>
      </c>
    </row>
    <row r="26">
      <c r="A26" s="15" t="s">
        <v>11548</v>
      </c>
      <c r="B26" s="16">
        <v>4000.0</v>
      </c>
      <c r="C26" s="17"/>
      <c r="D26" s="16" t="s">
        <v>12669</v>
      </c>
      <c r="E26" s="16" t="s">
        <v>382</v>
      </c>
      <c r="F26" s="18" t="s">
        <v>11</v>
      </c>
    </row>
    <row r="27">
      <c r="A27" s="15" t="s">
        <v>11599</v>
      </c>
      <c r="B27" s="16">
        <v>3000.0</v>
      </c>
      <c r="C27" s="17"/>
      <c r="D27" s="16" t="s">
        <v>12669</v>
      </c>
      <c r="E27" s="16" t="s">
        <v>382</v>
      </c>
      <c r="F27" s="18" t="s">
        <v>11</v>
      </c>
    </row>
    <row r="28">
      <c r="A28" s="15" t="s">
        <v>11600</v>
      </c>
      <c r="B28" s="16">
        <v>3000.0</v>
      </c>
      <c r="C28" s="17"/>
      <c r="D28" s="16" t="s">
        <v>12669</v>
      </c>
      <c r="E28" s="16" t="s">
        <v>382</v>
      </c>
      <c r="F28" s="18" t="s">
        <v>11</v>
      </c>
    </row>
    <row r="29">
      <c r="A29" s="15" t="s">
        <v>11601</v>
      </c>
      <c r="B29" s="16">
        <v>3000.0</v>
      </c>
      <c r="C29" s="17"/>
      <c r="D29" s="16" t="s">
        <v>12669</v>
      </c>
      <c r="E29" s="16" t="s">
        <v>382</v>
      </c>
      <c r="F29" s="18" t="s">
        <v>11</v>
      </c>
    </row>
    <row r="30">
      <c r="A30" s="15" t="s">
        <v>6231</v>
      </c>
      <c r="B30" s="16">
        <v>2200.0</v>
      </c>
      <c r="C30" s="17"/>
      <c r="D30" s="16" t="s">
        <v>12669</v>
      </c>
      <c r="E30" s="16" t="s">
        <v>382</v>
      </c>
      <c r="F30" s="18" t="s">
        <v>11</v>
      </c>
    </row>
    <row r="31">
      <c r="A31" s="15" t="s">
        <v>11678</v>
      </c>
      <c r="B31" s="16">
        <v>2000.0</v>
      </c>
      <c r="C31" s="17"/>
      <c r="D31" s="16" t="s">
        <v>12669</v>
      </c>
      <c r="E31" s="16" t="s">
        <v>382</v>
      </c>
      <c r="F31" s="18" t="s">
        <v>11</v>
      </c>
    </row>
    <row r="32">
      <c r="A32" s="15" t="s">
        <v>11680</v>
      </c>
      <c r="B32" s="16">
        <v>2000.0</v>
      </c>
      <c r="C32" s="17"/>
      <c r="D32" s="16" t="s">
        <v>12669</v>
      </c>
      <c r="E32" s="16" t="s">
        <v>382</v>
      </c>
      <c r="F32" s="18" t="s">
        <v>11</v>
      </c>
    </row>
    <row r="33">
      <c r="A33" s="15" t="s">
        <v>11702</v>
      </c>
      <c r="B33" s="16">
        <v>1800.0</v>
      </c>
      <c r="C33" s="17"/>
      <c r="D33" s="16" t="s">
        <v>12669</v>
      </c>
      <c r="E33" s="16" t="s">
        <v>382</v>
      </c>
      <c r="F33" s="18" t="s">
        <v>11</v>
      </c>
    </row>
    <row r="34">
      <c r="A34" s="15" t="s">
        <v>11715</v>
      </c>
      <c r="B34" s="16">
        <v>1534.0</v>
      </c>
      <c r="C34" s="17"/>
      <c r="D34" s="16" t="s">
        <v>12669</v>
      </c>
      <c r="E34" s="16" t="s">
        <v>382</v>
      </c>
      <c r="F34" s="18" t="s">
        <v>11</v>
      </c>
    </row>
    <row r="35">
      <c r="A35" s="15" t="s">
        <v>11729</v>
      </c>
      <c r="B35" s="16">
        <v>1500.0</v>
      </c>
      <c r="C35" s="17"/>
      <c r="D35" s="16" t="s">
        <v>12669</v>
      </c>
      <c r="E35" s="16" t="s">
        <v>382</v>
      </c>
      <c r="F35" s="18" t="s">
        <v>11</v>
      </c>
    </row>
    <row r="36">
      <c r="A36" s="15" t="s">
        <v>11742</v>
      </c>
      <c r="B36" s="16">
        <v>1410.0</v>
      </c>
      <c r="C36" s="17"/>
      <c r="D36" s="16" t="s">
        <v>12669</v>
      </c>
      <c r="E36" s="16" t="s">
        <v>382</v>
      </c>
      <c r="F36" s="18" t="s">
        <v>11</v>
      </c>
    </row>
    <row r="37">
      <c r="A37" s="15" t="s">
        <v>11747</v>
      </c>
      <c r="B37" s="16">
        <v>1200.0</v>
      </c>
      <c r="C37" s="17"/>
      <c r="D37" s="16" t="s">
        <v>12669</v>
      </c>
      <c r="E37" s="16" t="s">
        <v>382</v>
      </c>
      <c r="F37" s="18" t="s">
        <v>11</v>
      </c>
    </row>
    <row r="38">
      <c r="A38" s="15" t="s">
        <v>11772</v>
      </c>
      <c r="B38" s="16">
        <v>1000.0</v>
      </c>
      <c r="C38" s="17"/>
      <c r="D38" s="16" t="s">
        <v>12669</v>
      </c>
      <c r="E38" s="16" t="s">
        <v>382</v>
      </c>
      <c r="F38" s="18" t="s">
        <v>11</v>
      </c>
    </row>
    <row r="39">
      <c r="A39" s="15" t="s">
        <v>5870</v>
      </c>
      <c r="B39" s="16">
        <v>1000.0</v>
      </c>
      <c r="C39" s="17"/>
      <c r="D39" s="16" t="s">
        <v>12669</v>
      </c>
      <c r="E39" s="16" t="s">
        <v>382</v>
      </c>
      <c r="F39" s="18" t="s">
        <v>11</v>
      </c>
    </row>
    <row r="40">
      <c r="A40" s="15" t="s">
        <v>11774</v>
      </c>
      <c r="B40" s="16">
        <v>1000.0</v>
      </c>
      <c r="C40" s="17"/>
      <c r="D40" s="16" t="s">
        <v>12669</v>
      </c>
      <c r="E40" s="16" t="s">
        <v>382</v>
      </c>
      <c r="F40" s="18" t="s">
        <v>11</v>
      </c>
    </row>
    <row r="41">
      <c r="A41" s="15" t="s">
        <v>11776</v>
      </c>
      <c r="B41" s="16">
        <v>1000.0</v>
      </c>
      <c r="C41" s="17"/>
      <c r="D41" s="16" t="s">
        <v>12669</v>
      </c>
      <c r="E41" s="16" t="s">
        <v>382</v>
      </c>
      <c r="F41" s="18" t="s">
        <v>11</v>
      </c>
    </row>
    <row r="42">
      <c r="A42" s="15" t="s">
        <v>11777</v>
      </c>
      <c r="B42" s="16">
        <v>1000.0</v>
      </c>
      <c r="C42" s="17"/>
      <c r="D42" s="16" t="s">
        <v>12669</v>
      </c>
      <c r="E42" s="16" t="s">
        <v>382</v>
      </c>
      <c r="F42" s="18" t="s">
        <v>11</v>
      </c>
    </row>
    <row r="43">
      <c r="A43" s="15" t="s">
        <v>11789</v>
      </c>
      <c r="B43" s="16">
        <v>950.0</v>
      </c>
      <c r="C43" s="17"/>
      <c r="D43" s="16" t="s">
        <v>12669</v>
      </c>
      <c r="E43" s="16" t="s">
        <v>382</v>
      </c>
      <c r="F43" s="18" t="s">
        <v>11</v>
      </c>
    </row>
    <row r="44">
      <c r="A44" s="15" t="s">
        <v>11802</v>
      </c>
      <c r="B44" s="16">
        <v>800.0</v>
      </c>
      <c r="C44" s="17"/>
      <c r="D44" s="16" t="s">
        <v>12669</v>
      </c>
      <c r="E44" s="16" t="s">
        <v>382</v>
      </c>
      <c r="F44" s="18" t="s">
        <v>11</v>
      </c>
    </row>
    <row r="45">
      <c r="A45" s="15" t="s">
        <v>11820</v>
      </c>
      <c r="B45" s="16">
        <v>700.0</v>
      </c>
      <c r="C45" s="17"/>
      <c r="D45" s="16" t="s">
        <v>12669</v>
      </c>
      <c r="E45" s="16" t="s">
        <v>382</v>
      </c>
      <c r="F45" s="18" t="s">
        <v>11</v>
      </c>
    </row>
    <row r="46">
      <c r="A46" s="15" t="s">
        <v>11847</v>
      </c>
      <c r="B46" s="16">
        <v>500.0</v>
      </c>
      <c r="C46" s="17"/>
      <c r="D46" s="16" t="s">
        <v>12669</v>
      </c>
      <c r="E46" s="16" t="s">
        <v>382</v>
      </c>
      <c r="F46" s="18" t="s">
        <v>11</v>
      </c>
    </row>
    <row r="47">
      <c r="A47" s="15" t="s">
        <v>4675</v>
      </c>
      <c r="B47" s="16">
        <v>500.0</v>
      </c>
      <c r="C47" s="17"/>
      <c r="D47" s="16" t="s">
        <v>12669</v>
      </c>
      <c r="E47" s="16" t="s">
        <v>382</v>
      </c>
      <c r="F47" s="18" t="s">
        <v>11</v>
      </c>
    </row>
    <row r="48">
      <c r="A48" s="15" t="s">
        <v>11849</v>
      </c>
      <c r="B48" s="16">
        <v>500.0</v>
      </c>
      <c r="C48" s="17"/>
      <c r="D48" s="16" t="s">
        <v>12669</v>
      </c>
      <c r="E48" s="16" t="s">
        <v>382</v>
      </c>
      <c r="F48" s="18" t="s">
        <v>11</v>
      </c>
    </row>
    <row r="49">
      <c r="A49" s="15" t="s">
        <v>11850</v>
      </c>
      <c r="B49" s="16">
        <v>500.0</v>
      </c>
      <c r="C49" s="17"/>
      <c r="D49" s="16" t="s">
        <v>12669</v>
      </c>
      <c r="E49" s="16" t="s">
        <v>382</v>
      </c>
      <c r="F49" s="18" t="s">
        <v>11</v>
      </c>
    </row>
    <row r="50">
      <c r="A50" s="15" t="s">
        <v>11851</v>
      </c>
      <c r="B50" s="16">
        <v>500.0</v>
      </c>
      <c r="C50" s="17"/>
      <c r="D50" s="16" t="s">
        <v>12669</v>
      </c>
      <c r="E50" s="16" t="s">
        <v>382</v>
      </c>
      <c r="F50" s="18" t="s">
        <v>11</v>
      </c>
    </row>
    <row r="51">
      <c r="A51" s="15" t="s">
        <v>11852</v>
      </c>
      <c r="B51" s="16">
        <v>500.0</v>
      </c>
      <c r="C51" s="17"/>
      <c r="D51" s="16" t="s">
        <v>12669</v>
      </c>
      <c r="E51" s="16" t="s">
        <v>382</v>
      </c>
      <c r="F51" s="18" t="s">
        <v>11</v>
      </c>
    </row>
    <row r="52">
      <c r="A52" s="15" t="s">
        <v>11853</v>
      </c>
      <c r="B52" s="16">
        <v>500.0</v>
      </c>
      <c r="C52" s="17"/>
      <c r="D52" s="16" t="s">
        <v>12669</v>
      </c>
      <c r="E52" s="16" t="s">
        <v>382</v>
      </c>
      <c r="F52" s="18" t="s">
        <v>11</v>
      </c>
    </row>
    <row r="53">
      <c r="A53" s="15" t="s">
        <v>11854</v>
      </c>
      <c r="B53" s="16">
        <v>500.0</v>
      </c>
      <c r="C53" s="17"/>
      <c r="D53" s="16" t="s">
        <v>12669</v>
      </c>
      <c r="E53" s="16" t="s">
        <v>382</v>
      </c>
      <c r="F53" s="18" t="s">
        <v>11</v>
      </c>
    </row>
    <row r="54">
      <c r="A54" s="15" t="s">
        <v>11879</v>
      </c>
      <c r="B54" s="16">
        <v>400.0</v>
      </c>
      <c r="C54" s="17"/>
      <c r="D54" s="16" t="s">
        <v>12669</v>
      </c>
      <c r="E54" s="16" t="s">
        <v>382</v>
      </c>
      <c r="F54" s="18" t="s">
        <v>11</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38"/>
    <col customWidth="1" min="2" max="2" width="20.63"/>
  </cols>
  <sheetData>
    <row r="1">
      <c r="A1" t="s">
        <v>8</v>
      </c>
      <c r="B1" t="s">
        <v>12670</v>
      </c>
    </row>
    <row r="2">
      <c r="A2" t="s">
        <v>382</v>
      </c>
      <c r="B2">
        <v>0.0</v>
      </c>
    </row>
    <row r="3">
      <c r="A3" t="s">
        <v>80</v>
      </c>
      <c r="B3">
        <v>0.0</v>
      </c>
    </row>
    <row r="4">
      <c r="A4" t="s">
        <v>31</v>
      </c>
      <c r="B4">
        <v>260.0</v>
      </c>
    </row>
    <row r="5">
      <c r="A5" t="s">
        <v>53</v>
      </c>
      <c r="B5">
        <v>0.0</v>
      </c>
    </row>
    <row r="6">
      <c r="A6" t="s">
        <v>183</v>
      </c>
      <c r="B6">
        <v>300.0</v>
      </c>
    </row>
    <row r="7">
      <c r="A7" t="s">
        <v>312</v>
      </c>
      <c r="B7">
        <v>500.0</v>
      </c>
    </row>
    <row r="8">
      <c r="A8" t="s">
        <v>11185</v>
      </c>
      <c r="B8">
        <v>0.0</v>
      </c>
    </row>
  </sheetData>
  <drawing r:id="rId1"/>
</worksheet>
</file>